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Erika\Downloads\"/>
    </mc:Choice>
  </mc:AlternateContent>
  <workbookProtection workbookAlgorithmName="SHA-512" workbookHashValue="pkizTG/VFWUmX0Y9zZsydbWEqzOumEaBigouR2dLDdKrZ50Ze8GOIRhgkGZh8Hz8mbPHhL2TTQOkdf5WIqDhaA==" workbookSaltValue="iNcZYiguV7HOdozjV9jMzw==" workbookSpinCount="100000" lockStructure="1"/>
  <bookViews>
    <workbookView xWindow="0" yWindow="0" windowWidth="7845" windowHeight="8430" firstSheet="39" activeTab="39"/>
  </bookViews>
  <sheets>
    <sheet name="PesosMasculino" sheetId="1" state="hidden" r:id="rId1"/>
    <sheet name="PesosFemenino" sheetId="2" state="hidden" r:id="rId2"/>
    <sheet name="PesosRevaluablesMasculino" sheetId="3" state="hidden" r:id="rId3"/>
    <sheet name="PesosRevaluablesFemenino" sheetId="608" state="hidden" r:id="rId4"/>
    <sheet name="DolaresMasculino" sheetId="7744" state="hidden" r:id="rId5"/>
    <sheet name="DolaresFemenino" sheetId="128" state="hidden" r:id="rId6"/>
    <sheet name="VG Pesos hombre" sheetId="7760" state="hidden" r:id="rId7"/>
    <sheet name="VG Pesos revaluables hombre" sheetId="7761" state="hidden" r:id="rId8"/>
    <sheet name="VG dolares hombre" sheetId="7762" state="hidden" r:id="rId9"/>
    <sheet name="VG Pesos mujer" sheetId="7763" state="hidden" r:id="rId10"/>
    <sheet name="VG Pesos revaluable mujer" sheetId="7764" state="hidden" r:id="rId11"/>
    <sheet name="VG dolares mujer" sheetId="7765" state="hidden" r:id="rId12"/>
    <sheet name="Exención primas por invalidez" sheetId="105" state="hidden" r:id="rId13"/>
    <sheet name="Pago adicional por invalidez" sheetId="108" state="hidden" r:id="rId14"/>
    <sheet name="T25" sheetId="7759" state="hidden" r:id="rId15"/>
    <sheet name="T20" sheetId="7749" state="hidden" r:id="rId16"/>
    <sheet name="T10" sheetId="97" state="hidden" r:id="rId17"/>
    <sheet name="T5 y T1" sheetId="114" state="hidden" r:id="rId18"/>
    <sheet name="Cobertura básica T20 NF" sheetId="7766" state="hidden" r:id="rId19"/>
    <sheet name="Cobertura básica T10 NF" sheetId="7767" state="hidden" r:id="rId20"/>
    <sheet name="Devolución de primas" sheetId="101" state="hidden" r:id="rId21"/>
    <sheet name="T25 NF" sheetId="7771" state="hidden" r:id="rId22"/>
    <sheet name="Exención primas por invalidez N" sheetId="7770" state="hidden" r:id="rId23"/>
    <sheet name="Pago adicional por invalidez NF" sheetId="7769" state="hidden" r:id="rId24"/>
    <sheet name="VG Pesos hombre NF" sheetId="7772" state="hidden" r:id="rId25"/>
    <sheet name="VG Pesos revaluables hombre NF" sheetId="7773" state="hidden" r:id="rId26"/>
    <sheet name="VG dolares hombre NF" sheetId="7774" state="hidden" r:id="rId27"/>
    <sheet name="VG Pesos mujer NF" sheetId="7775" state="hidden" r:id="rId28"/>
    <sheet name="VG Pesos revaluable mujer NF" sheetId="7776" state="hidden" r:id="rId29"/>
    <sheet name="VG dolares mujer NF" sheetId="7777" state="hidden" r:id="rId30"/>
    <sheet name="PesosMasculino NF" sheetId="7778" state="hidden" r:id="rId31"/>
    <sheet name="PesosRevaluablesMasculino NF" sheetId="7779" state="hidden" r:id="rId32"/>
    <sheet name="DolaresMasculino NF" sheetId="7780" state="hidden" r:id="rId33"/>
    <sheet name="PesosFemenino NF" sheetId="7781" state="hidden" r:id="rId34"/>
    <sheet name="PesosRevaluablesFemenino NF" sheetId="7782" state="hidden" r:id="rId35"/>
    <sheet name="DolaresFemenino NF" sheetId="7783" state="hidden" r:id="rId36"/>
    <sheet name="Devolución de primas NF" sheetId="7784" state="hidden" r:id="rId37"/>
    <sheet name="Edades equivalentes" sheetId="7785" state="hidden" r:id="rId38"/>
    <sheet name="Cob básica T5 y T1 NF" sheetId="7768" state="hidden" r:id="rId39"/>
    <sheet name="Cotización" sheetId="115" r:id="rId40"/>
    <sheet name="Tabla Pesos" sheetId="20" r:id="rId41"/>
    <sheet name="Tabla Dólares" sheetId="7748" r:id="rId42"/>
    <sheet name="Auxiliares" sheetId="7750" state="hidden" r:id="rId43"/>
    <sheet name="Calcula Tarifa" sheetId="12" state="hidden" r:id="rId44"/>
    <sheet name="Con extraprima" sheetId="77" state="hidden" r:id="rId45"/>
    <sheet name="Tabla" sheetId="7751" state="hidden" r:id="rId46"/>
    <sheet name="Factores seleccion" sheetId="7752" state="hidden" r:id="rId47"/>
    <sheet name="Tabla (BIT)" sheetId="7753" state="hidden" r:id="rId48"/>
    <sheet name="Tabla (BIPA)" sheetId="7754" state="hidden" r:id="rId49"/>
    <sheet name="Calcula Tarifa (BIT)" sheetId="7755" state="hidden" r:id="rId50"/>
    <sheet name="Con extraprima (BIT)" sheetId="7756" state="hidden" r:id="rId51"/>
    <sheet name="Calcula Tarifa (BIPA)" sheetId="32" state="hidden" r:id="rId52"/>
    <sheet name="Con extraprima (BIPA)" sheetId="91" state="hidden" r:id="rId53"/>
    <sheet name="a inv" sheetId="48" state="hidden" r:id="rId54"/>
    <sheet name="Caducidad" sheetId="93" state="hidden" r:id="rId55"/>
    <sheet name="Gasto Adquisicion" sheetId="7757" state="hidden" r:id="rId56"/>
    <sheet name="Utilidad y Otros costos" sheetId="6" state="hidden" r:id="rId57"/>
    <sheet name="Tasas y Gastos Admon" sheetId="7758" state="hidden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AdmMillar" localSheetId="38">#REF!</definedName>
    <definedName name="AdmMillar" localSheetId="19">#REF!</definedName>
    <definedName name="AdmMillar" localSheetId="36">#REF!</definedName>
    <definedName name="AdmMillar" localSheetId="37">#REF!</definedName>
    <definedName name="AdmMillar" localSheetId="22">#REF!</definedName>
    <definedName name="AdmMillar" localSheetId="23">#REF!</definedName>
    <definedName name="AdmMillar" localSheetId="21">#REF!</definedName>
    <definedName name="AdmMillar" localSheetId="8">#REF!</definedName>
    <definedName name="AdmMillar" localSheetId="26">#REF!</definedName>
    <definedName name="AdmMillar" localSheetId="11">#REF!</definedName>
    <definedName name="AdmMillar" localSheetId="29">#REF!</definedName>
    <definedName name="AdmMillar" localSheetId="9">#REF!</definedName>
    <definedName name="AdmMillar" localSheetId="27">#REF!</definedName>
    <definedName name="AdmMillar" localSheetId="10">#REF!</definedName>
    <definedName name="AdmMillar" localSheetId="28">#REF!</definedName>
    <definedName name="AdmMillar" localSheetId="7">#REF!</definedName>
    <definedName name="AdmMillar" localSheetId="25">#REF!</definedName>
    <definedName name="AdmMillar">#REF!</definedName>
    <definedName name="AdmPorcentual" localSheetId="38">#REF!</definedName>
    <definedName name="AdmPorcentual" localSheetId="19">#REF!</definedName>
    <definedName name="AdmPorcentual" localSheetId="36">#REF!</definedName>
    <definedName name="AdmPorcentual" localSheetId="37">#REF!</definedName>
    <definedName name="AdmPorcentual" localSheetId="22">#REF!</definedName>
    <definedName name="AdmPorcentual" localSheetId="23">#REF!</definedName>
    <definedName name="AdmPorcentual" localSheetId="21">#REF!</definedName>
    <definedName name="AdmPorcentual" localSheetId="8">#REF!</definedName>
    <definedName name="AdmPorcentual" localSheetId="26">#REF!</definedName>
    <definedName name="AdmPorcentual" localSheetId="11">#REF!</definedName>
    <definedName name="AdmPorcentual" localSheetId="29">#REF!</definedName>
    <definedName name="AdmPorcentual" localSheetId="9">#REF!</definedName>
    <definedName name="AdmPorcentual" localSheetId="27">#REF!</definedName>
    <definedName name="AdmPorcentual" localSheetId="10">#REF!</definedName>
    <definedName name="AdmPorcentual" localSheetId="28">#REF!</definedName>
    <definedName name="AdmPorcentual" localSheetId="7">#REF!</definedName>
    <definedName name="AdmPorcentual" localSheetId="25">#REF!</definedName>
    <definedName name="AdmPorcentual">#REF!</definedName>
    <definedName name="AdqPorcentual" localSheetId="38">#REF!</definedName>
    <definedName name="AdqPorcentual" localSheetId="19">#REF!</definedName>
    <definedName name="AdqPorcentual" localSheetId="36">#REF!</definedName>
    <definedName name="AdqPorcentual" localSheetId="37">#REF!</definedName>
    <definedName name="AdqPorcentual" localSheetId="22">#REF!</definedName>
    <definedName name="AdqPorcentual" localSheetId="23">#REF!</definedName>
    <definedName name="AdqPorcentual" localSheetId="21">#REF!</definedName>
    <definedName name="AdqPorcentual" localSheetId="8">#REF!</definedName>
    <definedName name="AdqPorcentual" localSheetId="26">#REF!</definedName>
    <definedName name="AdqPorcentual" localSheetId="11">#REF!</definedName>
    <definedName name="AdqPorcentual" localSheetId="29">#REF!</definedName>
    <definedName name="AdqPorcentual" localSheetId="9">#REF!</definedName>
    <definedName name="AdqPorcentual" localSheetId="27">#REF!</definedName>
    <definedName name="AdqPorcentual" localSheetId="10">#REF!</definedName>
    <definedName name="AdqPorcentual" localSheetId="28">#REF!</definedName>
    <definedName name="AdqPorcentual" localSheetId="7">#REF!</definedName>
    <definedName name="AdqPorcentual" localSheetId="25">#REF!</definedName>
    <definedName name="AdqPorcentual">#REF!</definedName>
    <definedName name="Amis2010">[1]Tabla!$F$4:$H$104</definedName>
    <definedName name="_xlnm.Print_Area" localSheetId="39">Cotización!$B$1:$S$63</definedName>
    <definedName name="_xlnm.Print_Area" localSheetId="41">'Tabla Dólares'!$B$1:$AY$44</definedName>
    <definedName name="_xlnm.Print_Area" localSheetId="40">'Tabla Pesos'!$B$1:$AY$44</definedName>
    <definedName name="BIPAD">'Pago adicional por invalidez'!$R$5:$W$44</definedName>
    <definedName name="BIPADF">'Pago adicional por invalidez'!$AM$5:$AR$44</definedName>
    <definedName name="BIPADNF">'Pago adicional por invalidez NF'!$P$8:$U$47</definedName>
    <definedName name="BIPADNFF">'Pago adicional por invalidez NF'!$AM$8:$AR$47</definedName>
    <definedName name="BIPAP">'Pago adicional por invalidez'!$D$5:$I$44</definedName>
    <definedName name="BIPAPF">'Pago adicional por invalidez'!$Y$5:$AD$44</definedName>
    <definedName name="BIPAPNF">'Pago adicional por invalidez NF'!$B$8:$G$47</definedName>
    <definedName name="BIPAPNFF">'Pago adicional por invalidez NF'!$Y$8:$AD$47</definedName>
    <definedName name="BIPAPR">'Pago adicional por invalidez'!$K$5:$P$44</definedName>
    <definedName name="BIPAPRF">'Pago adicional por invalidez'!$AF$5:$AK$44</definedName>
    <definedName name="BIPAPRNF">'Pago adicional por invalidez NF'!$I$8:$N$47</definedName>
    <definedName name="BIPAPRNFF">'Pago adicional por invalidez NF'!$AF$8:$AK$47</definedName>
    <definedName name="BITD">'Exención primas por invalidez'!$N$5:$R$44</definedName>
    <definedName name="BITDF">'Exención primas por invalidez'!$AF$5:$AJ$44</definedName>
    <definedName name="BITDNF">'Exención primas por invalidez N'!$N$8:$R$47</definedName>
    <definedName name="BITDNFF">'Exención primas por invalidez N'!$AH$8:$AL$47</definedName>
    <definedName name="BITP">'Exención primas por invalidez'!$B$5:$F$44</definedName>
    <definedName name="BITPF">'Exención primas por invalidez'!$T$5:$X$44</definedName>
    <definedName name="BITPNF">'Exención primas por invalidez N'!$B$8:$F$47</definedName>
    <definedName name="BITPNFF">'Exención primas por invalidez N'!$V$8:$Z$47</definedName>
    <definedName name="BITPR">'Exención primas por invalidez'!$H$5:$L$44</definedName>
    <definedName name="BITPRF">'Exención primas por invalidez'!$Z$5:$AD$44</definedName>
    <definedName name="BITPRNF">'Exención primas por invalidez N'!$H$8:$L$47</definedName>
    <definedName name="BITPRNFF">'Exención primas por invalidez N'!$AB$8:$AF$47</definedName>
    <definedName name="CaducidadDolares" localSheetId="36">[1]caducidad!$B$28:$C$47</definedName>
    <definedName name="CaducidadDolares" localSheetId="37">[1]caducidad!$B$28:$C$47</definedName>
    <definedName name="CaducidadDolares" localSheetId="22">[1]caducidad!$B$28:$C$47</definedName>
    <definedName name="CaducidadDolares" localSheetId="23">[1]caducidad!$B$28:$C$47</definedName>
    <definedName name="CaducidadDolares" localSheetId="14">[1]caducidad!$B$28:$C$47</definedName>
    <definedName name="CaducidadDolares" localSheetId="21">[1]caducidad!$B$28:$C$47</definedName>
    <definedName name="CaducidadDolares">Caducidad!$D$4:$E$23</definedName>
    <definedName name="CaducidadPesos" localSheetId="36">[1]caducidad!$B$5:$C$24</definedName>
    <definedName name="CaducidadPesos" localSheetId="37">[1]caducidad!$B$5:$C$24</definedName>
    <definedName name="CaducidadPesos" localSheetId="22">[1]caducidad!$B$5:$C$24</definedName>
    <definedName name="CaducidadPesos" localSheetId="23">[1]caducidad!$B$5:$C$24</definedName>
    <definedName name="CaducidadPesos" localSheetId="14">[1]caducidad!$B$5:$C$24</definedName>
    <definedName name="CaducidadPesos" localSheetId="21">[1]caducidad!$B$5:$C$24</definedName>
    <definedName name="CaducidadPesos">Caducidad!$A$4:$B$23</definedName>
    <definedName name="CaducidadUdis">[1]caducidad!$B$52:$C$71</definedName>
    <definedName name="ComisionMillar">[1]comisiones!$E$2</definedName>
    <definedName name="ComisionPrima">[1]comisiones!$A$9:$E$28</definedName>
    <definedName name="Condicion" localSheetId="37">'[2]Calcula Tarifa'!$B$7</definedName>
    <definedName name="Condicion">'Calcula Tarifa'!$B$7</definedName>
    <definedName name="DescuentoPorSexo">[1]Calculo!$G$7</definedName>
    <definedName name="DF">'Devolución de primas'!$AA$7:$AD$59</definedName>
    <definedName name="DFG">DolaresFemenino!$B$7:$BC$87</definedName>
    <definedName name="DFGNF">'DolaresFemenino NF'!$B$7:$BC$87</definedName>
    <definedName name="DFGTF">'VG dolares mujer'!$B$7:$BC$107</definedName>
    <definedName name="DFGTFNF">'VG dolares mujer NF'!$B$7:$BC$107</definedName>
    <definedName name="DFNF">'Devolución de primas NF'!$AA$6:$AD$60</definedName>
    <definedName name="DM">'Devolución de primas'!$V$7:$Y$59</definedName>
    <definedName name="DMG">DolaresMasculino!$B$7:$BC$87</definedName>
    <definedName name="DMGNF">'DolaresMasculino NF'!$B$7:$BC$87</definedName>
    <definedName name="DMGTF">'VG dolares hombre'!$B$7:$BC$107</definedName>
    <definedName name="DMGTFNF">'VG dolares hombre NF'!$B$7:$BC$107</definedName>
    <definedName name="DMNF">'Devolución de primas NF'!$V$6:$Y$60</definedName>
    <definedName name="Duracion">[3]calculo!$E$1</definedName>
    <definedName name="EdadCalculo">[3]calculo!$E$6</definedName>
    <definedName name="EdadReal">[3]calculo!$E$4</definedName>
    <definedName name="EdEq">'Edades equivalentes'!$G$6:$K$59</definedName>
    <definedName name="EdEqT20">'Edades equivalentes'!$A$6:$E$59</definedName>
    <definedName name="ExtraprimaMedica" localSheetId="37">'[2]Calcula Tarifa'!$B$10</definedName>
    <definedName name="ExtraprimaMedica">'Calcula Tarifa'!$B$10</definedName>
    <definedName name="GastoAdmonMillar">'[1]Utilidad y gastos de Admon'!$B$5</definedName>
    <definedName name="GastoAdmonPorcentaje">'[1]Utilidad y gastos de Admon'!$B$4</definedName>
    <definedName name="GastosAdmon" localSheetId="37">'[2]Tasas y Gastos Admon'!$F$5:$H$8</definedName>
    <definedName name="GastosAdmon">'Tasas y Gastos Admon'!$F$5:$H$8</definedName>
    <definedName name="Inflacion" localSheetId="36">[1]Calculo!$B$11</definedName>
    <definedName name="Inflacion" localSheetId="37">[1]Calculo!$B$11</definedName>
    <definedName name="Inflacion" localSheetId="22">[1]Calculo!$B$11</definedName>
    <definedName name="Inflacion" localSheetId="23">[1]Calculo!$B$11</definedName>
    <definedName name="Inflacion" localSheetId="14">[1]Calculo!$B$11</definedName>
    <definedName name="Inflacion" localSheetId="21">[1]Calculo!$B$11</definedName>
    <definedName name="Inflacion">'Calcula Tarifa'!$K$4</definedName>
    <definedName name="moneda" localSheetId="36">[4]cálculo!$B$2</definedName>
    <definedName name="moneda" localSheetId="37">[4]cálculo!$B$2</definedName>
    <definedName name="moneda" localSheetId="22">[4]cálculo!$B$2</definedName>
    <definedName name="moneda" localSheetId="23">[4]cálculo!$B$2</definedName>
    <definedName name="moneda" localSheetId="14">[4]cálculo!$B$2</definedName>
    <definedName name="moneda" localSheetId="21">[4]cálculo!$B$2</definedName>
    <definedName name="moneda">[5]cálculo!$B$2</definedName>
    <definedName name="MortInvHombre">[6]Tabla!$N$4:$S$104</definedName>
    <definedName name="MortInvMujer">[6]Tabla!$U$4:$Z$104</definedName>
    <definedName name="n" localSheetId="36">[4]cálculo!$B$5</definedName>
    <definedName name="n" localSheetId="37">[4]cálculo!$B$5</definedName>
    <definedName name="n" localSheetId="22">[4]cálculo!$B$5</definedName>
    <definedName name="n" localSheetId="23">[4]cálculo!$B$5</definedName>
    <definedName name="n" localSheetId="14">[4]cálculo!$B$5</definedName>
    <definedName name="n" localSheetId="21">[4]cálculo!$B$5</definedName>
    <definedName name="n">[5]cálculo!$B$5</definedName>
    <definedName name="PF">'Devolución de primas'!$G$7:$J$59</definedName>
    <definedName name="PFG">PesosFemenino!$B$7:$BC$87</definedName>
    <definedName name="PFGNF">'PesosFemenino NF'!$B$7:$BC$87</definedName>
    <definedName name="PFGTF">'VG Pesos mujer'!$B$7:$BC$107</definedName>
    <definedName name="PFGTFNF">'VG Pesos mujer NF'!$B$7:$BC$107</definedName>
    <definedName name="PFNF">'Devolución de primas NF'!$G$6:$J$60</definedName>
    <definedName name="plan" localSheetId="36">[4]cálculo!$B$1</definedName>
    <definedName name="plan" localSheetId="37">[4]cálculo!$B$1</definedName>
    <definedName name="plan" localSheetId="22">[4]cálculo!$B$1</definedName>
    <definedName name="plan" localSheetId="23">[4]cálculo!$B$1</definedName>
    <definedName name="plan" localSheetId="14">[4]cálculo!$B$1</definedName>
    <definedName name="plan" localSheetId="21">[4]cálculo!$B$1</definedName>
    <definedName name="plan">[5]cálculo!$B$1</definedName>
    <definedName name="Plazo" localSheetId="36">[1]Calculo!$B$4</definedName>
    <definedName name="Plazo" localSheetId="37">[1]Calculo!$B$4</definedName>
    <definedName name="Plazo" localSheetId="22">[1]Calculo!$B$4</definedName>
    <definedName name="Plazo" localSheetId="23">[1]Calculo!$B$4</definedName>
    <definedName name="Plazo" localSheetId="14">[1]Calculo!$B$4</definedName>
    <definedName name="Plazo" localSheetId="21">[1]Calculo!$B$4</definedName>
    <definedName name="Plazo">'Calcula Tarifa'!$B$4</definedName>
    <definedName name="PM">'Devolución de primas'!$B$7:$E$59</definedName>
    <definedName name="PMG">PesosMasculino!$B$7:$BC$87</definedName>
    <definedName name="PMGNF">'PesosMasculino NF'!$B$7:$BC$87</definedName>
    <definedName name="PMGTF">'VG Pesos hombre'!$B$7:$BC$107</definedName>
    <definedName name="PMGTFNF">'VG Pesos hombre NF'!$B$7:$BC$107</definedName>
    <definedName name="PMNF">'Devolución de primas NF'!$B$6:$E$60</definedName>
    <definedName name="PRF">'Devolución de primas'!$Q$7:$T$59</definedName>
    <definedName name="PRFG">PesosRevaluablesFemenino!$B$7:$BC$87</definedName>
    <definedName name="PRFGNF">'PesosRevaluablesFemenino NF'!$B$7:$BC$87</definedName>
    <definedName name="PRFGTF">'VG Pesos revaluable mujer'!$B$7:$BC$107</definedName>
    <definedName name="PRFGTFNF">'VG Pesos revaluable mujer NF'!$B$7:$BC$107</definedName>
    <definedName name="PRFNF">'Devolución de primas NF'!$Q$6:$T$60</definedName>
    <definedName name="PRM">'Devolución de primas'!$L$7:$O$59</definedName>
    <definedName name="PRMG">PesosRevaluablesMasculino!$B$7:$BC$87</definedName>
    <definedName name="PRMGNF">'PesosRevaluablesMasculino NF'!$B$7:$BC$87</definedName>
    <definedName name="PRMGTF">'VG Pesos revaluables hombre'!$B$7:$BC$107</definedName>
    <definedName name="PRMGTFNF">'VG Pesos revaluables hombre NF'!$B$7:$BC$107</definedName>
    <definedName name="PRMNF">'Devolución de primas NF'!$L$6:$O$60</definedName>
    <definedName name="SA" localSheetId="37">'[2]Calcula Tarifa'!$B$9</definedName>
    <definedName name="SA">'Calcula Tarifa'!$B$9</definedName>
    <definedName name="Sexo" localSheetId="36">[4]cálculo!$B$9</definedName>
    <definedName name="Sexo" localSheetId="37">[4]cálculo!$B$9</definedName>
    <definedName name="Sexo" localSheetId="22">[4]cálculo!$B$9</definedName>
    <definedName name="Sexo" localSheetId="23">[4]cálculo!$B$9</definedName>
    <definedName name="Sexo" localSheetId="14">[4]cálculo!$B$9</definedName>
    <definedName name="Sexo" localSheetId="21">[4]cálculo!$B$9</definedName>
    <definedName name="Sexo">[5]cálculo!$B$9</definedName>
    <definedName name="SexoAsegurado">[1]Calculo!$B$6</definedName>
    <definedName name="SupuestoTasas" localSheetId="23">'[7]Cálculo PT'!$A$4:$C$6</definedName>
    <definedName name="SupuestoTasas">'[8]Cálculo PT'!$A$4:$C$6</definedName>
    <definedName name="T10B1F">'T10'!$G$8:$J$61</definedName>
    <definedName name="T10B1FNF">'Cobertura básica T10 NF'!$G$9:$J$62</definedName>
    <definedName name="T10B1M">'T10'!$B$8:$E$61</definedName>
    <definedName name="T10B1MNF">'Cobertura básica T10 NF'!$B$9:$E$62</definedName>
    <definedName name="T10B2F">'T10'!$Q$8:$T$61</definedName>
    <definedName name="T10B2FNF">'Cobertura básica T10 NF'!$Q$9:$T$62</definedName>
    <definedName name="T10B2M">'T10'!$L$8:$O$61</definedName>
    <definedName name="T10B2MNF">'Cobertura básica T10 NF'!$L$9:$O$62</definedName>
    <definedName name="T10B3F">'T10'!$AA$8:$AD$61</definedName>
    <definedName name="T10B3FNF">'Cobertura básica T10 NF'!$AA$9:$AD$62</definedName>
    <definedName name="T10B3M">'T10'!$V$8:$Y$61</definedName>
    <definedName name="T10B3MNF">'Cobertura básica T10 NF'!$V$9:$Y$62</definedName>
    <definedName name="T1BF">'T5 y T1'!$Q$6:$T$59</definedName>
    <definedName name="T1BFNF">'Cob básica T5 y T1 NF'!$Q$7:$T$60</definedName>
    <definedName name="T1BM">'T5 y T1'!$L$6:$O$59</definedName>
    <definedName name="T1BMNF">'Cob básica T5 y T1 NF'!$L$7:$O$60</definedName>
    <definedName name="T20B1F">'T20'!$G$8:$J$61</definedName>
    <definedName name="T20B1FNF">'Cobertura básica T20 NF'!$G$9:$J$62</definedName>
    <definedName name="T20B1M">'T20'!$B$8:$E$61</definedName>
    <definedName name="T20B1MNF">'Cobertura básica T20 NF'!$B$9:$E$62</definedName>
    <definedName name="T20B2F">'T20'!$Q$8:$T$61</definedName>
    <definedName name="T20B2FNF">'Cobertura básica T20 NF'!$Q$9:$T$62</definedName>
    <definedName name="T20B2M">'T20'!$L$8:$O$61</definedName>
    <definedName name="T20B2MNF">'Cobertura básica T20 NF'!$L$9:$O$62</definedName>
    <definedName name="T20B3F">'T20'!$AA$8:$AD$61</definedName>
    <definedName name="T20B3FNF">'Cobertura básica T20 NF'!$AA$9:$AD$62</definedName>
    <definedName name="T20B3M">'T20'!$V$8:$Y$61</definedName>
    <definedName name="T20B3MNF">'Cobertura básica T20 NF'!$V$9:$Y$62</definedName>
    <definedName name="T25B1F">'T25'!$G$9:$J$62</definedName>
    <definedName name="T25B1FNF">'T25 NF'!$G$9:$J$62</definedName>
    <definedName name="T25B1M">'T25'!$B$9:$E$62</definedName>
    <definedName name="T25B1MNF">'T25 NF'!$B$9:$E$62</definedName>
    <definedName name="T25B2F">'T25'!$Q$9:$T$62</definedName>
    <definedName name="T25B2FNF">'T25 NF'!$Q$9:$T$62</definedName>
    <definedName name="T25B2M">'T25'!$L$9:$O$62</definedName>
    <definedName name="T25B2MNF">'T25 NF'!$L$9:$O$62</definedName>
    <definedName name="T25B3F">'T25'!$AA$9:$AD$62</definedName>
    <definedName name="T25B3FNF">'T25 NF'!$AA$9:$AD$62</definedName>
    <definedName name="T25B3M">'T25'!$V$9:$Y$62</definedName>
    <definedName name="T25B3MNF">'T25 NF'!$V$9:$Y$62</definedName>
    <definedName name="T5BF">'T5 y T1'!$G$6:$J$59</definedName>
    <definedName name="T5BFNF">'Cob básica T5 y T1 NF'!$G$7:$J$60</definedName>
    <definedName name="T5BM">'T5 y T1'!$B$6:$E$59</definedName>
    <definedName name="T5BMNF">'Cob básica T5 y T1 NF'!$B$7:$E$60</definedName>
    <definedName name="TablaConExtraprima" localSheetId="37">[2]Tabla!$F$4:$G$104</definedName>
    <definedName name="TablaConExtraprima">Tabla!$F$4:$G$104</definedName>
    <definedName name="TablaInvPrimas">[1]Tabla!$V$4:$W$63</definedName>
    <definedName name="TablaMort" localSheetId="37">[2]Tabla!$B$4:$C$104</definedName>
    <definedName name="TablaMort">Tabla!$B$4:$C$104</definedName>
    <definedName name="TablaSaldado">[3]conmutados!$D$11:$J$111</definedName>
    <definedName name="Tasa" localSheetId="37">'[2]Calcula Tarifa'!$K$3</definedName>
    <definedName name="Tasa">'Calcula Tarifa'!$K$3</definedName>
    <definedName name="TasaPrimas">[1]Calculo!$B$10</definedName>
    <definedName name="Tasas" localSheetId="38">#REF!</definedName>
    <definedName name="Tasas" localSheetId="19">#REF!</definedName>
    <definedName name="Tasas" localSheetId="36">#REF!</definedName>
    <definedName name="Tasas" localSheetId="37">#REF!</definedName>
    <definedName name="Tasas" localSheetId="22">#REF!</definedName>
    <definedName name="Tasas" localSheetId="23">#REF!</definedName>
    <definedName name="Tasas" localSheetId="21">#REF!</definedName>
    <definedName name="Tasas" localSheetId="8">#REF!</definedName>
    <definedName name="Tasas" localSheetId="26">#REF!</definedName>
    <definedName name="Tasas" localSheetId="11">#REF!</definedName>
    <definedName name="Tasas" localSheetId="29">#REF!</definedName>
    <definedName name="Tasas" localSheetId="9">#REF!</definedName>
    <definedName name="Tasas" localSheetId="27">#REF!</definedName>
    <definedName name="Tasas" localSheetId="10">#REF!</definedName>
    <definedName name="Tasas" localSheetId="28">#REF!</definedName>
    <definedName name="Tasas" localSheetId="7">#REF!</definedName>
    <definedName name="Tasas" localSheetId="25">#REF!</definedName>
    <definedName name="Tasas">#REF!</definedName>
    <definedName name="TasasCalculo">[1]Tasas!$B$5:$E$7</definedName>
    <definedName name="TasaTecnica" localSheetId="36">[1]Calculo!$B$9</definedName>
    <definedName name="TasaTecnica" localSheetId="37">[1]Calculo!$B$9</definedName>
    <definedName name="TasaTecnica" localSheetId="22">[1]Calculo!$B$9</definedName>
    <definedName name="TasaTecnica" localSheetId="23">[1]Calculo!$B$9</definedName>
    <definedName name="TasaTecnica" localSheetId="14">[1]Calculo!$B$9</definedName>
    <definedName name="TasaTecnica" localSheetId="21">[1]Calculo!$B$9</definedName>
    <definedName name="TasaTecnica">[3]conmutados!$S$3</definedName>
    <definedName name="tcdolar">[9]cálculo!$B$42</definedName>
    <definedName name="tcudi">[9]cálculo!$B$43</definedName>
    <definedName name="TipoMoneda" localSheetId="36">[1]Calculo!$B$3</definedName>
    <definedName name="TipoMoneda" localSheetId="37">[1]Calculo!$B$3</definedName>
    <definedName name="TipoMoneda" localSheetId="22">[1]Calculo!$B$3</definedName>
    <definedName name="TipoMoneda" localSheetId="23">[1]Calculo!$B$3</definedName>
    <definedName name="TipoMoneda" localSheetId="14">[1]Calculo!$B$3</definedName>
    <definedName name="TipoMoneda" localSheetId="21">[1]Calculo!$B$3</definedName>
    <definedName name="TipoMoneda">[3]calculo!$E$2</definedName>
    <definedName name="TipoSexo">[3]calculo!$E$3</definedName>
    <definedName name="utilidad">[1]Calculo!$B$13</definedName>
  </definedNames>
  <calcPr calcId="162913"/>
</workbook>
</file>

<file path=xl/calcChain.xml><?xml version="1.0" encoding="utf-8"?>
<calcChain xmlns="http://schemas.openxmlformats.org/spreadsheetml/2006/main">
  <c r="B26" i="115" l="1"/>
  <c r="AB34" i="115"/>
  <c r="AA26" i="115"/>
  <c r="B34" i="115"/>
  <c r="AD34" i="115"/>
  <c r="AD26" i="115"/>
  <c r="AC34" i="115"/>
  <c r="AC26" i="115"/>
  <c r="AB26" i="115"/>
  <c r="Z24" i="115"/>
  <c r="Y24" i="115" l="1"/>
  <c r="X24" i="115" s="1"/>
  <c r="AB24" i="115"/>
  <c r="AC24" i="115"/>
  <c r="S18" i="115" l="1"/>
  <c r="T24" i="115"/>
  <c r="G30" i="115" l="1"/>
  <c r="AC38" i="115" s="1"/>
  <c r="B37" i="115"/>
  <c r="GT101" i="20"/>
  <c r="A32" i="7777"/>
  <c r="A31" i="7777"/>
  <c r="A30" i="7777"/>
  <c r="A29" i="7777"/>
  <c r="A28" i="7777"/>
  <c r="A27" i="7777"/>
  <c r="A26" i="7777"/>
  <c r="A25" i="7777"/>
  <c r="A24" i="7777"/>
  <c r="A23" i="7777"/>
  <c r="A22" i="7777"/>
  <c r="A21" i="7777"/>
  <c r="A20" i="7777"/>
  <c r="A19" i="7777"/>
  <c r="A18" i="7777"/>
  <c r="A17" i="7777"/>
  <c r="A16" i="7777"/>
  <c r="A15" i="7777"/>
  <c r="A14" i="7777"/>
  <c r="A13" i="7777"/>
  <c r="A12" i="7777"/>
  <c r="A11" i="7777"/>
  <c r="A10" i="7777"/>
  <c r="A9" i="7777"/>
  <c r="A8" i="7777"/>
  <c r="A9" i="7765"/>
  <c r="A10" i="7765"/>
  <c r="A11" i="7765"/>
  <c r="A12" i="7765"/>
  <c r="A13" i="7765"/>
  <c r="A14" i="7765"/>
  <c r="A15" i="7765"/>
  <c r="A16" i="7765"/>
  <c r="A17" i="7765"/>
  <c r="A18" i="7765"/>
  <c r="A19" i="7765"/>
  <c r="A20" i="7765"/>
  <c r="A21" i="7765"/>
  <c r="A22" i="7765"/>
  <c r="A23" i="7765"/>
  <c r="A24" i="7765"/>
  <c r="A25" i="7765"/>
  <c r="A26" i="7765"/>
  <c r="A27" i="7765"/>
  <c r="A28" i="7765"/>
  <c r="A29" i="7765"/>
  <c r="A30" i="7765"/>
  <c r="A31" i="7765"/>
  <c r="A32" i="7765"/>
  <c r="A8" i="7765"/>
  <c r="B21" i="115"/>
  <c r="C71" i="20"/>
  <c r="D78" i="20" s="1"/>
  <c r="F62" i="115" s="1"/>
  <c r="E60" i="115" s="1"/>
  <c r="G32" i="115"/>
  <c r="D1" i="48"/>
  <c r="E1" i="48" s="1"/>
  <c r="F1" i="48" s="1"/>
  <c r="G1" i="48" s="1"/>
  <c r="H1" i="48" s="1"/>
  <c r="I1" i="48" s="1"/>
  <c r="J1" i="48" s="1"/>
  <c r="K1" i="48" s="1"/>
  <c r="L1" i="48" s="1"/>
  <c r="M1" i="48" s="1"/>
  <c r="N1" i="48" s="1"/>
  <c r="O1" i="48" s="1"/>
  <c r="P1" i="48" s="1"/>
  <c r="Q1" i="48" s="1"/>
  <c r="R1" i="48" s="1"/>
  <c r="S1" i="48" s="1"/>
  <c r="T1" i="48" s="1"/>
  <c r="U1" i="48" s="1"/>
  <c r="V1" i="48" s="1"/>
  <c r="W1" i="48" s="1"/>
  <c r="J19" i="7750"/>
  <c r="J20" i="7750"/>
  <c r="I27" i="7750"/>
  <c r="I30" i="7750"/>
  <c r="B5" i="12"/>
  <c r="K3" i="12" s="1"/>
  <c r="B6" i="12"/>
  <c r="B7" i="12"/>
  <c r="N4" i="7751" s="1"/>
  <c r="B8" i="12"/>
  <c r="K2" i="12" s="1"/>
  <c r="B9" i="12"/>
  <c r="Q6" i="32" s="1"/>
  <c r="B10" i="12"/>
  <c r="B5" i="32"/>
  <c r="L4" i="32" s="1"/>
  <c r="B6" i="32"/>
  <c r="B7" i="32"/>
  <c r="B8" i="32"/>
  <c r="L2" i="32" s="1"/>
  <c r="B9" i="32"/>
  <c r="B10" i="32"/>
  <c r="C9" i="32"/>
  <c r="B12" i="32"/>
  <c r="C12" i="32" s="1"/>
  <c r="B5" i="7755"/>
  <c r="L3" i="7755" s="1"/>
  <c r="B6" i="7755"/>
  <c r="B7" i="7755"/>
  <c r="B8" i="7755"/>
  <c r="B9" i="7755"/>
  <c r="B10" i="7755"/>
  <c r="C9" i="7755" s="1"/>
  <c r="B12" i="7755"/>
  <c r="C12" i="7755" s="1"/>
  <c r="P5" i="115"/>
  <c r="AG5" i="115"/>
  <c r="AG6" i="115" s="1"/>
  <c r="AG7" i="115" s="1"/>
  <c r="AG8" i="115" s="1"/>
  <c r="AG9" i="115" s="1"/>
  <c r="AG10" i="115" s="1"/>
  <c r="AG11" i="115" s="1"/>
  <c r="AG12" i="115" s="1"/>
  <c r="AG13" i="115" s="1"/>
  <c r="AG14" i="115" s="1"/>
  <c r="AG15" i="115" s="1"/>
  <c r="AG16" i="115" s="1"/>
  <c r="AG17" i="115" s="1"/>
  <c r="AG18" i="115" s="1"/>
  <c r="AG19" i="115" s="1"/>
  <c r="AG20" i="115" s="1"/>
  <c r="AG21" i="115" s="1"/>
  <c r="AG22" i="115" s="1"/>
  <c r="AG23" i="115" s="1"/>
  <c r="AG24" i="115" s="1"/>
  <c r="AG25" i="115" s="1"/>
  <c r="AG26" i="115" s="1"/>
  <c r="AG27" i="115" s="1"/>
  <c r="AG28" i="115" s="1"/>
  <c r="AG29" i="115" s="1"/>
  <c r="AG30" i="115" s="1"/>
  <c r="AG31" i="115" s="1"/>
  <c r="AG32" i="115" s="1"/>
  <c r="AG33" i="115" s="1"/>
  <c r="AG34" i="115" s="1"/>
  <c r="AG35" i="115" s="1"/>
  <c r="AG36" i="115" s="1"/>
  <c r="AG37" i="115" s="1"/>
  <c r="AG38" i="115" s="1"/>
  <c r="AG39" i="115" s="1"/>
  <c r="AG40" i="115" s="1"/>
  <c r="AG41" i="115" s="1"/>
  <c r="AG42" i="115" s="1"/>
  <c r="AG43" i="115" s="1"/>
  <c r="AG44" i="115" s="1"/>
  <c r="AG45" i="115" s="1"/>
  <c r="AG46" i="115" s="1"/>
  <c r="AG47" i="115" s="1"/>
  <c r="AG48" i="115" s="1"/>
  <c r="AG49" i="115" s="1"/>
  <c r="AG50" i="115" s="1"/>
  <c r="AG51" i="115" s="1"/>
  <c r="AG52" i="115" s="1"/>
  <c r="AG53" i="115" s="1"/>
  <c r="AG54" i="115" s="1"/>
  <c r="AG55" i="115" s="1"/>
  <c r="AG56" i="115" s="1"/>
  <c r="K11" i="115"/>
  <c r="R11" i="115"/>
  <c r="I13" i="115"/>
  <c r="K13" i="115" s="1"/>
  <c r="B4" i="7755"/>
  <c r="B45" i="115"/>
  <c r="B46" i="115" s="1"/>
  <c r="B47" i="115" s="1"/>
  <c r="B48" i="115" s="1"/>
  <c r="B49" i="115" s="1"/>
  <c r="B50" i="115" s="1"/>
  <c r="B51" i="115" s="1"/>
  <c r="B52" i="115" s="1"/>
  <c r="B53" i="115" s="1"/>
  <c r="B54" i="115" s="1"/>
  <c r="B55" i="115" s="1"/>
  <c r="B56" i="115" s="1"/>
  <c r="B57" i="115" s="1"/>
  <c r="B58" i="115" s="1"/>
  <c r="B59" i="115" s="1"/>
  <c r="B60" i="115" s="1"/>
  <c r="B61" i="115" s="1"/>
  <c r="B62" i="115" s="1"/>
  <c r="B63" i="115" s="1"/>
  <c r="B64" i="115" s="1"/>
  <c r="B65" i="115" s="1"/>
  <c r="B66" i="115" s="1"/>
  <c r="B67" i="115" s="1"/>
  <c r="B68" i="115" s="1"/>
  <c r="Q24" i="115"/>
  <c r="G28" i="115"/>
  <c r="AC36" i="115" s="1"/>
  <c r="Q32" i="115"/>
  <c r="Q34" i="115"/>
  <c r="Q35" i="115"/>
  <c r="Q37" i="115"/>
  <c r="B38" i="115"/>
  <c r="H38" i="115"/>
  <c r="Q38" i="115"/>
  <c r="AD38" i="115"/>
  <c r="F6" i="7752"/>
  <c r="S6" i="7752"/>
  <c r="T6" i="7752"/>
  <c r="W6" i="7752"/>
  <c r="AE6" i="7752"/>
  <c r="AF6" i="7752"/>
  <c r="AI6" i="7752"/>
  <c r="AM6" i="7752"/>
  <c r="AQ6" i="7752"/>
  <c r="AX6" i="7752"/>
  <c r="AY6" i="7752"/>
  <c r="AZ6" i="7752"/>
  <c r="BA6" i="7752"/>
  <c r="BB6" i="7752"/>
  <c r="BC6" i="7752"/>
  <c r="BD6" i="7752"/>
  <c r="BE6" i="7752"/>
  <c r="BF6" i="7752"/>
  <c r="BG6" i="7752"/>
  <c r="BH6" i="7752"/>
  <c r="BI6" i="7752"/>
  <c r="BJ6" i="7752"/>
  <c r="BK6" i="7752"/>
  <c r="BL6" i="7752"/>
  <c r="BM6" i="7752"/>
  <c r="BN6" i="7752"/>
  <c r="BO6" i="7752"/>
  <c r="BP6" i="7752"/>
  <c r="BQ6" i="7752"/>
  <c r="F7" i="7752"/>
  <c r="S7" i="7752"/>
  <c r="W7" i="7752"/>
  <c r="AE7" i="7752"/>
  <c r="AI7" i="7752"/>
  <c r="AM7" i="7752"/>
  <c r="AQ7" i="7752"/>
  <c r="AX7" i="7752"/>
  <c r="F8" i="7752"/>
  <c r="S8" i="7752"/>
  <c r="W8" i="7752"/>
  <c r="AE8" i="7752"/>
  <c r="AI8" i="7752"/>
  <c r="AM8" i="7752"/>
  <c r="AQ8" i="7752"/>
  <c r="F9" i="7752"/>
  <c r="S9" i="7752"/>
  <c r="W9" i="7752"/>
  <c r="AE9" i="7752"/>
  <c r="AI9" i="7752"/>
  <c r="AM9" i="7752"/>
  <c r="AQ9" i="7752"/>
  <c r="F10" i="7752"/>
  <c r="S10" i="7752"/>
  <c r="W10" i="7752"/>
  <c r="AE10" i="7752"/>
  <c r="AI10" i="7752"/>
  <c r="AM10" i="7752"/>
  <c r="AQ10" i="7752"/>
  <c r="F11" i="7752"/>
  <c r="S11" i="7752"/>
  <c r="W11" i="7752"/>
  <c r="F12" i="7752"/>
  <c r="S12" i="7752"/>
  <c r="W12" i="7752"/>
  <c r="F13" i="7752"/>
  <c r="S13" i="7752"/>
  <c r="W13" i="7752"/>
  <c r="F14" i="7752"/>
  <c r="S14" i="7752"/>
  <c r="W14" i="7752"/>
  <c r="F15" i="7752"/>
  <c r="S15" i="7752"/>
  <c r="W15" i="7752"/>
  <c r="F16" i="7752"/>
  <c r="F17" i="7752"/>
  <c r="F18" i="7752"/>
  <c r="F19" i="7752"/>
  <c r="F20" i="7752"/>
  <c r="F21" i="7752"/>
  <c r="F22" i="7752"/>
  <c r="F23" i="7752"/>
  <c r="F24" i="7752"/>
  <c r="F25" i="7752"/>
  <c r="F41" i="7752"/>
  <c r="S41" i="7752"/>
  <c r="T41" i="7752"/>
  <c r="W41" i="7752"/>
  <c r="AE41" i="7752"/>
  <c r="AF41" i="7752"/>
  <c r="AI41" i="7752"/>
  <c r="AM41" i="7752"/>
  <c r="AQ41" i="7752"/>
  <c r="AX41" i="7752"/>
  <c r="AY41" i="7752"/>
  <c r="AZ41" i="7752"/>
  <c r="BA41" i="7752"/>
  <c r="BB41" i="7752"/>
  <c r="BC41" i="7752"/>
  <c r="BD41" i="7752"/>
  <c r="BE41" i="7752"/>
  <c r="BF41" i="7752"/>
  <c r="BG41" i="7752"/>
  <c r="BH41" i="7752"/>
  <c r="BI41" i="7752"/>
  <c r="BJ41" i="7752"/>
  <c r="BK41" i="7752"/>
  <c r="BL41" i="7752"/>
  <c r="BM41" i="7752"/>
  <c r="BN41" i="7752"/>
  <c r="BO41" i="7752"/>
  <c r="BP41" i="7752"/>
  <c r="BQ41" i="7752"/>
  <c r="F42" i="7752"/>
  <c r="S42" i="7752"/>
  <c r="W42" i="7752"/>
  <c r="AE42" i="7752"/>
  <c r="AI42" i="7752"/>
  <c r="AM42" i="7752"/>
  <c r="AQ42" i="7752"/>
  <c r="AX42" i="7752"/>
  <c r="F43" i="7752"/>
  <c r="S43" i="7752"/>
  <c r="W43" i="7752"/>
  <c r="AE43" i="7752"/>
  <c r="AI43" i="7752"/>
  <c r="AM43" i="7752"/>
  <c r="AQ43" i="7752"/>
  <c r="F44" i="7752"/>
  <c r="S44" i="7752"/>
  <c r="W44" i="7752"/>
  <c r="AE44" i="7752"/>
  <c r="AI44" i="7752"/>
  <c r="AM44" i="7752"/>
  <c r="AQ44" i="7752"/>
  <c r="F45" i="7752"/>
  <c r="S45" i="7752"/>
  <c r="W45" i="7752"/>
  <c r="AE45" i="7752"/>
  <c r="AI45" i="7752"/>
  <c r="AM45" i="7752"/>
  <c r="AQ45" i="7752"/>
  <c r="F46" i="7752"/>
  <c r="S46" i="7752"/>
  <c r="W46" i="7752"/>
  <c r="F47" i="7752"/>
  <c r="S47" i="7752"/>
  <c r="W47" i="7752"/>
  <c r="F48" i="7752"/>
  <c r="S48" i="7752"/>
  <c r="W48" i="7752"/>
  <c r="F49" i="7752"/>
  <c r="S49" i="7752"/>
  <c r="W49" i="7752"/>
  <c r="F50" i="7752"/>
  <c r="S50" i="7752"/>
  <c r="W50" i="7752"/>
  <c r="F51" i="7752"/>
  <c r="F52" i="7752"/>
  <c r="F53" i="7752"/>
  <c r="F54" i="7752"/>
  <c r="F55" i="7752"/>
  <c r="F56" i="7752"/>
  <c r="F57" i="7752"/>
  <c r="F58" i="7752"/>
  <c r="F59" i="7752"/>
  <c r="F60" i="7752"/>
  <c r="P14" i="7757"/>
  <c r="F14" i="7757" s="1"/>
  <c r="V14" i="7757"/>
  <c r="E14" i="7757"/>
  <c r="AB14" i="7757"/>
  <c r="D14" i="7757" s="1"/>
  <c r="AH14" i="7757"/>
  <c r="C14" i="7757"/>
  <c r="P15" i="7757"/>
  <c r="F15" i="7757" s="1"/>
  <c r="V15" i="7757"/>
  <c r="E15" i="7757" s="1"/>
  <c r="AB15" i="7757"/>
  <c r="D15" i="7757"/>
  <c r="P16" i="7757"/>
  <c r="F16" i="7757" s="1"/>
  <c r="V16" i="7757"/>
  <c r="E16" i="7757"/>
  <c r="AB16" i="7757"/>
  <c r="D16" i="7757" s="1"/>
  <c r="P17" i="7757"/>
  <c r="F17" i="7757" s="1"/>
  <c r="V17" i="7757"/>
  <c r="E17" i="7757" s="1"/>
  <c r="AB17" i="7757"/>
  <c r="D17" i="7757" s="1"/>
  <c r="P18" i="7757"/>
  <c r="F18" i="7757"/>
  <c r="V18" i="7757"/>
  <c r="E18" i="7757" s="1"/>
  <c r="AB18" i="7757"/>
  <c r="D18" i="7757" s="1"/>
  <c r="P19" i="7757"/>
  <c r="F19" i="7757"/>
  <c r="V19" i="7757"/>
  <c r="E19" i="7757" s="1"/>
  <c r="P20" i="7757"/>
  <c r="F20" i="7757" s="1"/>
  <c r="V20" i="7757"/>
  <c r="E20" i="7757"/>
  <c r="P21" i="7757"/>
  <c r="F21" i="7757" s="1"/>
  <c r="V21" i="7757"/>
  <c r="E21" i="7757" s="1"/>
  <c r="P22" i="7757"/>
  <c r="F22" i="7757" s="1"/>
  <c r="V22" i="7757"/>
  <c r="E22" i="7757"/>
  <c r="P23" i="7757"/>
  <c r="F23" i="7757" s="1"/>
  <c r="V23" i="7757"/>
  <c r="E23" i="7757" s="1"/>
  <c r="P24" i="7757"/>
  <c r="F24" i="7757"/>
  <c r="P25" i="7757"/>
  <c r="F25" i="7757" s="1"/>
  <c r="P26" i="7757"/>
  <c r="F26" i="7757"/>
  <c r="P27" i="7757"/>
  <c r="F27" i="7757" s="1"/>
  <c r="P28" i="7757"/>
  <c r="F28" i="7757"/>
  <c r="P29" i="7757"/>
  <c r="F29" i="7757" s="1"/>
  <c r="P30" i="7757"/>
  <c r="F30" i="7757"/>
  <c r="P31" i="7757"/>
  <c r="F31" i="7757" s="1"/>
  <c r="P32" i="7757"/>
  <c r="F32" i="7757" s="1"/>
  <c r="P33" i="7757"/>
  <c r="F33" i="7757"/>
  <c r="N36" i="7757"/>
  <c r="N41" i="7757" s="1"/>
  <c r="N45" i="7757"/>
  <c r="N46" i="7757"/>
  <c r="N50" i="7757"/>
  <c r="N56" i="7757"/>
  <c r="N57" i="7757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O4" i="7751"/>
  <c r="N7" i="7751"/>
  <c r="O8" i="7751"/>
  <c r="O8" i="7753" s="1"/>
  <c r="O11" i="7751"/>
  <c r="N12" i="7751"/>
  <c r="N15" i="7751"/>
  <c r="O15" i="7751"/>
  <c r="O15" i="7754" s="1"/>
  <c r="O18" i="7751"/>
  <c r="N20" i="7751"/>
  <c r="O22" i="7751"/>
  <c r="O22" i="7753"/>
  <c r="O23" i="7751"/>
  <c r="O23" i="7754" s="1"/>
  <c r="N25" i="7751"/>
  <c r="N25" i="7754" s="1"/>
  <c r="O26" i="7751"/>
  <c r="O27" i="7751"/>
  <c r="O27" i="7754" s="1"/>
  <c r="O29" i="7751"/>
  <c r="N30" i="7751"/>
  <c r="N31" i="7751"/>
  <c r="N31" i="7753"/>
  <c r="O32" i="7751"/>
  <c r="O32" i="7753" s="1"/>
  <c r="N34" i="7751"/>
  <c r="N35" i="7751"/>
  <c r="O36" i="7751"/>
  <c r="N38" i="7751"/>
  <c r="N38" i="7753"/>
  <c r="N39" i="7751"/>
  <c r="N41" i="7751"/>
  <c r="O41" i="7751"/>
  <c r="O41" i="7753"/>
  <c r="N42" i="7751"/>
  <c r="N44" i="7751"/>
  <c r="O45" i="7751"/>
  <c r="N46" i="7751"/>
  <c r="N48" i="7751"/>
  <c r="O48" i="7751"/>
  <c r="O48" i="7753" s="1"/>
  <c r="N50" i="7751"/>
  <c r="O51" i="7751"/>
  <c r="N52" i="7751"/>
  <c r="O52" i="7751"/>
  <c r="O52" i="7753"/>
  <c r="N54" i="7751"/>
  <c r="N54" i="7754" s="1"/>
  <c r="N55" i="7751"/>
  <c r="N55" i="7753"/>
  <c r="O55" i="7751"/>
  <c r="O57" i="7751"/>
  <c r="N58" i="7751"/>
  <c r="N59" i="7751"/>
  <c r="O60" i="7751"/>
  <c r="N62" i="7751"/>
  <c r="O62" i="7751"/>
  <c r="O64" i="7751"/>
  <c r="O64" i="7753" s="1"/>
  <c r="N65" i="7751"/>
  <c r="N65" i="7753" s="1"/>
  <c r="O65" i="7751"/>
  <c r="O66" i="7751"/>
  <c r="N68" i="7751"/>
  <c r="N68" i="7753" s="1"/>
  <c r="N69" i="7751"/>
  <c r="N71" i="7751"/>
  <c r="N72" i="7751"/>
  <c r="O72" i="7751"/>
  <c r="N74" i="7751"/>
  <c r="N74" i="7753" s="1"/>
  <c r="N75" i="7751"/>
  <c r="O75" i="7751"/>
  <c r="N77" i="7751"/>
  <c r="N78" i="7751"/>
  <c r="N79" i="7751"/>
  <c r="N81" i="7751"/>
  <c r="N82" i="7751"/>
  <c r="O83" i="7751"/>
  <c r="N84" i="7751"/>
  <c r="N84" i="7754"/>
  <c r="O84" i="7751"/>
  <c r="N87" i="7751"/>
  <c r="N87" i="7753"/>
  <c r="O87" i="7751"/>
  <c r="N88" i="7751"/>
  <c r="N90" i="7751"/>
  <c r="N90" i="7754"/>
  <c r="O91" i="7751"/>
  <c r="O91" i="7753" s="1"/>
  <c r="N92" i="7751"/>
  <c r="N94" i="7751"/>
  <c r="N94" i="7754" s="1"/>
  <c r="N95" i="7751"/>
  <c r="N95" i="7754" s="1"/>
  <c r="O96" i="7751"/>
  <c r="N98" i="7751"/>
  <c r="N99" i="7751"/>
  <c r="N99" i="7754" s="1"/>
  <c r="O99" i="7751"/>
  <c r="N102" i="7751"/>
  <c r="O102" i="7751"/>
  <c r="O103" i="7751"/>
  <c r="O104" i="7751"/>
  <c r="G104" i="7751" s="1"/>
  <c r="T4" i="7754"/>
  <c r="Z4" i="7754" s="1"/>
  <c r="V4" i="7754"/>
  <c r="T5" i="7754"/>
  <c r="Z5" i="7754" s="1"/>
  <c r="V5" i="7754"/>
  <c r="T6" i="7754"/>
  <c r="Z6" i="7754" s="1"/>
  <c r="V6" i="7754"/>
  <c r="AB6" i="7754" s="1"/>
  <c r="T7" i="7754"/>
  <c r="V7" i="7754"/>
  <c r="Z7" i="7754"/>
  <c r="T8" i="7754"/>
  <c r="Z8" i="7754" s="1"/>
  <c r="V8" i="7754"/>
  <c r="T9" i="7754"/>
  <c r="Z9" i="7754" s="1"/>
  <c r="V9" i="7754"/>
  <c r="T10" i="7754"/>
  <c r="Z10" i="7754" s="1"/>
  <c r="V10" i="7754"/>
  <c r="T11" i="7754"/>
  <c r="Z11" i="7754" s="1"/>
  <c r="V11" i="7754"/>
  <c r="AB11" i="7754" s="1"/>
  <c r="T12" i="7754"/>
  <c r="V12" i="7754"/>
  <c r="Z12" i="7754"/>
  <c r="T13" i="7754"/>
  <c r="Z13" i="7754" s="1"/>
  <c r="V13" i="7754"/>
  <c r="T14" i="7754"/>
  <c r="Z14" i="7754" s="1"/>
  <c r="V14" i="7754"/>
  <c r="AB14" i="7754" s="1"/>
  <c r="T15" i="7754"/>
  <c r="V15" i="7754"/>
  <c r="Z15" i="7754"/>
  <c r="T16" i="7754"/>
  <c r="Z16" i="7754" s="1"/>
  <c r="V16" i="7754"/>
  <c r="T17" i="7754"/>
  <c r="Z17" i="7754" s="1"/>
  <c r="V17" i="7754"/>
  <c r="AB17" i="7754" s="1"/>
  <c r="T18" i="7754"/>
  <c r="Z18" i="7754" s="1"/>
  <c r="V18" i="7754"/>
  <c r="T19" i="7754"/>
  <c r="Z19" i="7754" s="1"/>
  <c r="V19" i="7754"/>
  <c r="AB19" i="7754" s="1"/>
  <c r="T20" i="7754"/>
  <c r="V20" i="7754"/>
  <c r="Z20" i="7754"/>
  <c r="T21" i="7754"/>
  <c r="Z21" i="7754" s="1"/>
  <c r="V21" i="7754"/>
  <c r="T22" i="7754"/>
  <c r="Z22" i="7754" s="1"/>
  <c r="V22" i="7754"/>
  <c r="AB22" i="7754" s="1"/>
  <c r="T23" i="7754"/>
  <c r="V23" i="7754"/>
  <c r="Z23" i="7754"/>
  <c r="T24" i="7754"/>
  <c r="Z24" i="7754" s="1"/>
  <c r="V24" i="7754"/>
  <c r="T25" i="7754"/>
  <c r="Z25" i="7754" s="1"/>
  <c r="V25" i="7754"/>
  <c r="AB25" i="7754" s="1"/>
  <c r="T26" i="7754"/>
  <c r="Z26" i="7754" s="1"/>
  <c r="V26" i="7754"/>
  <c r="T27" i="7754"/>
  <c r="Z27" i="7754" s="1"/>
  <c r="V27" i="7754"/>
  <c r="AB27" i="7754" s="1"/>
  <c r="T28" i="7754"/>
  <c r="V28" i="7754"/>
  <c r="Z28" i="7754"/>
  <c r="T29" i="7754"/>
  <c r="Z29" i="7754" s="1"/>
  <c r="V29" i="7754"/>
  <c r="T30" i="7754"/>
  <c r="Z30" i="7754" s="1"/>
  <c r="V30" i="7754"/>
  <c r="T31" i="7754"/>
  <c r="Z31" i="7754" s="1"/>
  <c r="V31" i="7754"/>
  <c r="T32" i="7754"/>
  <c r="Z32" i="7754"/>
  <c r="V32" i="7754"/>
  <c r="T33" i="7754"/>
  <c r="Z33" i="7754" s="1"/>
  <c r="V33" i="7754"/>
  <c r="T34" i="7754"/>
  <c r="Z34" i="7754" s="1"/>
  <c r="V34" i="7754"/>
  <c r="T35" i="7754"/>
  <c r="Z35" i="7754" s="1"/>
  <c r="V35" i="7754"/>
  <c r="T36" i="7754"/>
  <c r="Z36" i="7754" s="1"/>
  <c r="V36" i="7754"/>
  <c r="T37" i="7754"/>
  <c r="Z37" i="7754"/>
  <c r="V37" i="7754"/>
  <c r="T38" i="7754"/>
  <c r="Z38" i="7754" s="1"/>
  <c r="V38" i="7754"/>
  <c r="T39" i="7754"/>
  <c r="Z39" i="7754" s="1"/>
  <c r="V39" i="7754"/>
  <c r="T40" i="7754"/>
  <c r="Z40" i="7754"/>
  <c r="V40" i="7754"/>
  <c r="T41" i="7754"/>
  <c r="Z41" i="7754" s="1"/>
  <c r="V41" i="7754"/>
  <c r="T42" i="7754"/>
  <c r="Z42" i="7754" s="1"/>
  <c r="V42" i="7754"/>
  <c r="T43" i="7754"/>
  <c r="Z43" i="7754" s="1"/>
  <c r="V43" i="7754"/>
  <c r="T44" i="7754"/>
  <c r="Z44" i="7754" s="1"/>
  <c r="V44" i="7754"/>
  <c r="T45" i="7754"/>
  <c r="Z45" i="7754" s="1"/>
  <c r="V45" i="7754"/>
  <c r="AB45" i="7754" s="1"/>
  <c r="T46" i="7754"/>
  <c r="Z46" i="7754" s="1"/>
  <c r="V46" i="7754"/>
  <c r="T47" i="7754"/>
  <c r="Z47" i="7754" s="1"/>
  <c r="V47" i="7754"/>
  <c r="AB47" i="7754" s="1"/>
  <c r="T48" i="7754"/>
  <c r="Z48" i="7754"/>
  <c r="V48" i="7754"/>
  <c r="T49" i="7754"/>
  <c r="Z49" i="7754" s="1"/>
  <c r="V49" i="7754"/>
  <c r="T50" i="7754"/>
  <c r="Z50" i="7754" s="1"/>
  <c r="V50" i="7754"/>
  <c r="AB50" i="7754" s="1"/>
  <c r="T51" i="7754"/>
  <c r="V51" i="7754"/>
  <c r="Z51" i="7754"/>
  <c r="T52" i="7754"/>
  <c r="Z52" i="7754" s="1"/>
  <c r="V52" i="7754"/>
  <c r="T53" i="7754"/>
  <c r="Z53" i="7754" s="1"/>
  <c r="V53" i="7754"/>
  <c r="AB53" i="7754" s="1"/>
  <c r="T54" i="7754"/>
  <c r="Z54" i="7754" s="1"/>
  <c r="V54" i="7754"/>
  <c r="T55" i="7754"/>
  <c r="Z55" i="7754"/>
  <c r="V55" i="7754"/>
  <c r="T56" i="7754"/>
  <c r="V56" i="7754"/>
  <c r="Z56" i="7754"/>
  <c r="T57" i="7754"/>
  <c r="Z57" i="7754" s="1"/>
  <c r="V57" i="7754"/>
  <c r="T58" i="7754"/>
  <c r="Z58" i="7754" s="1"/>
  <c r="V58" i="7754"/>
  <c r="T59" i="7754"/>
  <c r="V59" i="7754"/>
  <c r="Z59" i="7754"/>
  <c r="T60" i="7754"/>
  <c r="Z60" i="7754" s="1"/>
  <c r="V60" i="7754"/>
  <c r="T61" i="7754"/>
  <c r="Z61" i="7754" s="1"/>
  <c r="V61" i="7754"/>
  <c r="AB61" i="7754" s="1"/>
  <c r="T62" i="7754"/>
  <c r="Z62" i="7754" s="1"/>
  <c r="V62" i="7754"/>
  <c r="T63" i="7754"/>
  <c r="Z63" i="7754" s="1"/>
  <c r="V63" i="7754"/>
  <c r="T64" i="7754"/>
  <c r="Z64" i="7754"/>
  <c r="V64" i="7754"/>
  <c r="T65" i="7754"/>
  <c r="Z65" i="7754" s="1"/>
  <c r="V65" i="7754"/>
  <c r="T66" i="7754"/>
  <c r="Z66" i="7754" s="1"/>
  <c r="V66" i="7754"/>
  <c r="T67" i="7754"/>
  <c r="V67" i="7754"/>
  <c r="Z67" i="7754"/>
  <c r="T68" i="7754"/>
  <c r="Z68" i="7754" s="1"/>
  <c r="V68" i="7754"/>
  <c r="T69" i="7754"/>
  <c r="Z69" i="7754" s="1"/>
  <c r="V69" i="7754"/>
  <c r="AB69" i="7754" s="1"/>
  <c r="T70" i="7754"/>
  <c r="Z70" i="7754" s="1"/>
  <c r="V70" i="7754"/>
  <c r="T71" i="7754"/>
  <c r="Z71" i="7754" s="1"/>
  <c r="V71" i="7754"/>
  <c r="T72" i="7754"/>
  <c r="Z72" i="7754"/>
  <c r="V72" i="7754"/>
  <c r="T73" i="7754"/>
  <c r="Z73" i="7754" s="1"/>
  <c r="V73" i="7754"/>
  <c r="T74" i="7754"/>
  <c r="Z74" i="7754" s="1"/>
  <c r="V74" i="7754"/>
  <c r="T75" i="7754"/>
  <c r="V75" i="7754"/>
  <c r="Z75" i="7754"/>
  <c r="T76" i="7754"/>
  <c r="V76" i="7754"/>
  <c r="Z76" i="7754"/>
  <c r="T77" i="7754"/>
  <c r="Z77" i="7754" s="1"/>
  <c r="V77" i="7754"/>
  <c r="T78" i="7754"/>
  <c r="Z78" i="7754" s="1"/>
  <c r="V78" i="7754"/>
  <c r="AB78" i="7754" s="1"/>
  <c r="T79" i="7754"/>
  <c r="Z79" i="7754" s="1"/>
  <c r="V79" i="7754"/>
  <c r="T80" i="7754"/>
  <c r="Z80" i="7754"/>
  <c r="V80" i="7754"/>
  <c r="T81" i="7754"/>
  <c r="Z81" i="7754" s="1"/>
  <c r="V81" i="7754"/>
  <c r="T82" i="7754"/>
  <c r="Z82" i="7754" s="1"/>
  <c r="V82" i="7754"/>
  <c r="T83" i="7754"/>
  <c r="V83" i="7754"/>
  <c r="Z83" i="7754"/>
  <c r="T84" i="7754"/>
  <c r="V84" i="7754"/>
  <c r="Z84" i="7754"/>
  <c r="T85" i="7754"/>
  <c r="Z85" i="7754" s="1"/>
  <c r="V85" i="7754"/>
  <c r="T86" i="7754"/>
  <c r="Z86" i="7754" s="1"/>
  <c r="V86" i="7754"/>
  <c r="AB86" i="7754" s="1"/>
  <c r="T87" i="7754"/>
  <c r="Z87" i="7754" s="1"/>
  <c r="V87" i="7754"/>
  <c r="T88" i="7754"/>
  <c r="Z88" i="7754" s="1"/>
  <c r="V88" i="7754"/>
  <c r="T89" i="7754"/>
  <c r="Z89" i="7754" s="1"/>
  <c r="V89" i="7754"/>
  <c r="T90" i="7754"/>
  <c r="Z90" i="7754" s="1"/>
  <c r="V90" i="7754"/>
  <c r="T91" i="7754"/>
  <c r="Z91" i="7754" s="1"/>
  <c r="V91" i="7754"/>
  <c r="T92" i="7754"/>
  <c r="V92" i="7754"/>
  <c r="Z92" i="7754"/>
  <c r="T93" i="7754"/>
  <c r="Z93" i="7754" s="1"/>
  <c r="V93" i="7754"/>
  <c r="T94" i="7754"/>
  <c r="Z94" i="7754" s="1"/>
  <c r="V94" i="7754"/>
  <c r="T95" i="7754"/>
  <c r="Z95" i="7754"/>
  <c r="V95" i="7754"/>
  <c r="AB95" i="7754" s="1"/>
  <c r="T96" i="7754"/>
  <c r="Z96" i="7754" s="1"/>
  <c r="V96" i="7754"/>
  <c r="T97" i="7754"/>
  <c r="Z97" i="7754" s="1"/>
  <c r="V97" i="7754"/>
  <c r="T98" i="7754"/>
  <c r="Z98" i="7754"/>
  <c r="V98" i="7754"/>
  <c r="T99" i="7754"/>
  <c r="V99" i="7754"/>
  <c r="Z99" i="7754"/>
  <c r="T100" i="7754"/>
  <c r="Z100" i="7754" s="1"/>
  <c r="V100" i="7754"/>
  <c r="T101" i="7754"/>
  <c r="Z101" i="7754" s="1"/>
  <c r="V101" i="7754"/>
  <c r="AB101" i="7754" s="1"/>
  <c r="T102" i="7754"/>
  <c r="Z102" i="7754" s="1"/>
  <c r="V102" i="7754"/>
  <c r="T103" i="7754"/>
  <c r="Z103" i="7754" s="1"/>
  <c r="V103" i="7754"/>
  <c r="AB103" i="7754" s="1"/>
  <c r="T104" i="7754"/>
  <c r="Z104" i="7754" s="1"/>
  <c r="V104" i="7754"/>
  <c r="T4" i="7753"/>
  <c r="Z4" i="7753" s="1"/>
  <c r="V4" i="7753"/>
  <c r="T5" i="7753"/>
  <c r="Z5" i="7753" s="1"/>
  <c r="V5" i="7753"/>
  <c r="T6" i="7753"/>
  <c r="Z6" i="7753" s="1"/>
  <c r="V6" i="7753"/>
  <c r="T7" i="7753"/>
  <c r="Z7" i="7753" s="1"/>
  <c r="V7" i="7753"/>
  <c r="T8" i="7753"/>
  <c r="Z8" i="7753"/>
  <c r="V8" i="7753"/>
  <c r="T9" i="7753"/>
  <c r="Z9" i="7753" s="1"/>
  <c r="V9" i="7753"/>
  <c r="AB9" i="7753" s="1"/>
  <c r="T10" i="7753"/>
  <c r="Z10" i="7753"/>
  <c r="V10" i="7753"/>
  <c r="T11" i="7753"/>
  <c r="Z11" i="7753"/>
  <c r="V11" i="7753"/>
  <c r="AB11" i="7753" s="1"/>
  <c r="T12" i="7753"/>
  <c r="Z12" i="7753" s="1"/>
  <c r="V12" i="7753"/>
  <c r="T13" i="7753"/>
  <c r="Z13" i="7753" s="1"/>
  <c r="V13" i="7753"/>
  <c r="T14" i="7753"/>
  <c r="V14" i="7753"/>
  <c r="Z14" i="7753"/>
  <c r="T15" i="7753"/>
  <c r="Z15" i="7753" s="1"/>
  <c r="V15" i="7753"/>
  <c r="T16" i="7753"/>
  <c r="Z16" i="7753" s="1"/>
  <c r="V16" i="7753"/>
  <c r="T17" i="7753"/>
  <c r="Z17" i="7753" s="1"/>
  <c r="V17" i="7753"/>
  <c r="AB17" i="7753" s="1"/>
  <c r="T18" i="7753"/>
  <c r="Z18" i="7753" s="1"/>
  <c r="V18" i="7753"/>
  <c r="AB18" i="7753" s="1"/>
  <c r="T19" i="7753"/>
  <c r="Z19" i="7753" s="1"/>
  <c r="V19" i="7753"/>
  <c r="T20" i="7753"/>
  <c r="Z20" i="7753" s="1"/>
  <c r="V20" i="7753"/>
  <c r="T21" i="7753"/>
  <c r="Z21" i="7753"/>
  <c r="V21" i="7753"/>
  <c r="T22" i="7753"/>
  <c r="V22" i="7753"/>
  <c r="Z22" i="7753"/>
  <c r="T23" i="7753"/>
  <c r="Z23" i="7753" s="1"/>
  <c r="V23" i="7753"/>
  <c r="T24" i="7753"/>
  <c r="Z24" i="7753" s="1"/>
  <c r="V24" i="7753"/>
  <c r="T25" i="7753"/>
  <c r="Z25" i="7753" s="1"/>
  <c r="V25" i="7753"/>
  <c r="AB25" i="7753" s="1"/>
  <c r="T26" i="7753"/>
  <c r="Z26" i="7753"/>
  <c r="V26" i="7753"/>
  <c r="T27" i="7753"/>
  <c r="Z27" i="7753"/>
  <c r="V27" i="7753"/>
  <c r="T28" i="7753"/>
  <c r="Z28" i="7753" s="1"/>
  <c r="V28" i="7753"/>
  <c r="T29" i="7753"/>
  <c r="Z29" i="7753" s="1"/>
  <c r="V29" i="7753"/>
  <c r="T30" i="7753"/>
  <c r="V30" i="7753"/>
  <c r="Z30" i="7753"/>
  <c r="T31" i="7753"/>
  <c r="Z31" i="7753" s="1"/>
  <c r="V31" i="7753"/>
  <c r="T32" i="7753"/>
  <c r="Z32" i="7753"/>
  <c r="V32" i="7753"/>
  <c r="T33" i="7753"/>
  <c r="Z33" i="7753" s="1"/>
  <c r="V33" i="7753"/>
  <c r="AB33" i="7753" s="1"/>
  <c r="T34" i="7753"/>
  <c r="Z34" i="7753"/>
  <c r="V34" i="7753"/>
  <c r="T35" i="7753"/>
  <c r="Z35" i="7753"/>
  <c r="V35" i="7753"/>
  <c r="T36" i="7753"/>
  <c r="Z36" i="7753" s="1"/>
  <c r="V36" i="7753"/>
  <c r="T37" i="7753"/>
  <c r="Z37" i="7753" s="1"/>
  <c r="V37" i="7753"/>
  <c r="AB37" i="7753" s="1"/>
  <c r="T38" i="7753"/>
  <c r="V38" i="7753"/>
  <c r="Z38" i="7753"/>
  <c r="T39" i="7753"/>
  <c r="Z39" i="7753" s="1"/>
  <c r="V39" i="7753"/>
  <c r="T40" i="7753"/>
  <c r="Z40" i="7753" s="1"/>
  <c r="V40" i="7753"/>
  <c r="T41" i="7753"/>
  <c r="Z41" i="7753" s="1"/>
  <c r="V41" i="7753"/>
  <c r="AB41" i="7753" s="1"/>
  <c r="T42" i="7753"/>
  <c r="Z42" i="7753" s="1"/>
  <c r="V42" i="7753"/>
  <c r="T43" i="7753"/>
  <c r="Z43" i="7753"/>
  <c r="V43" i="7753"/>
  <c r="T44" i="7753"/>
  <c r="Z44" i="7753" s="1"/>
  <c r="V44" i="7753"/>
  <c r="T45" i="7753"/>
  <c r="Z45" i="7753"/>
  <c r="V45" i="7753"/>
  <c r="T46" i="7753"/>
  <c r="Z46" i="7753" s="1"/>
  <c r="V46" i="7753"/>
  <c r="AB46" i="7753" s="1"/>
  <c r="T47" i="7753"/>
  <c r="Z47" i="7753" s="1"/>
  <c r="V47" i="7753"/>
  <c r="T48" i="7753"/>
  <c r="Z48" i="7753" s="1"/>
  <c r="V48" i="7753"/>
  <c r="T49" i="7753"/>
  <c r="Z49" i="7753" s="1"/>
  <c r="V49" i="7753"/>
  <c r="AB49" i="7753" s="1"/>
  <c r="T50" i="7753"/>
  <c r="Z50" i="7753" s="1"/>
  <c r="V50" i="7753"/>
  <c r="T51" i="7753"/>
  <c r="Z51" i="7753"/>
  <c r="V51" i="7753"/>
  <c r="T52" i="7753"/>
  <c r="Z52" i="7753" s="1"/>
  <c r="V52" i="7753"/>
  <c r="T53" i="7753"/>
  <c r="Z53" i="7753" s="1"/>
  <c r="V53" i="7753"/>
  <c r="AB53" i="7753" s="1"/>
  <c r="T54" i="7753"/>
  <c r="Z54" i="7753" s="1"/>
  <c r="V54" i="7753"/>
  <c r="T55" i="7753"/>
  <c r="Z55" i="7753" s="1"/>
  <c r="V55" i="7753"/>
  <c r="T56" i="7753"/>
  <c r="Z56" i="7753" s="1"/>
  <c r="V56" i="7753"/>
  <c r="T57" i="7753"/>
  <c r="Z57" i="7753" s="1"/>
  <c r="V57" i="7753"/>
  <c r="AB57" i="7753" s="1"/>
  <c r="T58" i="7753"/>
  <c r="V58" i="7753"/>
  <c r="Z58" i="7753"/>
  <c r="T59" i="7753"/>
  <c r="Z59" i="7753" s="1"/>
  <c r="V59" i="7753"/>
  <c r="T60" i="7753"/>
  <c r="Z60" i="7753" s="1"/>
  <c r="V60" i="7753"/>
  <c r="T61" i="7753"/>
  <c r="Z61" i="7753" s="1"/>
  <c r="V61" i="7753"/>
  <c r="T62" i="7753"/>
  <c r="Z62" i="7753" s="1"/>
  <c r="V62" i="7753"/>
  <c r="AB62" i="7753" s="1"/>
  <c r="T63" i="7753"/>
  <c r="V63" i="7753"/>
  <c r="Z63" i="7753"/>
  <c r="T64" i="7753"/>
  <c r="Z64" i="7753" s="1"/>
  <c r="V64" i="7753"/>
  <c r="T65" i="7753"/>
  <c r="V65" i="7753"/>
  <c r="AB65" i="7753" s="1"/>
  <c r="Z65" i="7753"/>
  <c r="T66" i="7753"/>
  <c r="Z66" i="7753" s="1"/>
  <c r="V66" i="7753"/>
  <c r="T67" i="7753"/>
  <c r="V67" i="7753"/>
  <c r="Z67" i="7753"/>
  <c r="T68" i="7753"/>
  <c r="Z68" i="7753" s="1"/>
  <c r="V68" i="7753"/>
  <c r="T69" i="7753"/>
  <c r="V69" i="7753"/>
  <c r="Z69" i="7753"/>
  <c r="T70" i="7753"/>
  <c r="Z70" i="7753" s="1"/>
  <c r="V70" i="7753"/>
  <c r="AB70" i="7753" s="1"/>
  <c r="T71" i="7753"/>
  <c r="Z71" i="7753" s="1"/>
  <c r="V71" i="7753"/>
  <c r="T72" i="7753"/>
  <c r="Z72" i="7753" s="1"/>
  <c r="V72" i="7753"/>
  <c r="T73" i="7753"/>
  <c r="V73" i="7753"/>
  <c r="AB73" i="7753" s="1"/>
  <c r="Z73" i="7753"/>
  <c r="T74" i="7753"/>
  <c r="Z74" i="7753" s="1"/>
  <c r="V74" i="7753"/>
  <c r="T75" i="7753"/>
  <c r="Z75" i="7753" s="1"/>
  <c r="V75" i="7753"/>
  <c r="T76" i="7753"/>
  <c r="Z76" i="7753" s="1"/>
  <c r="V76" i="7753"/>
  <c r="T77" i="7753"/>
  <c r="Z77" i="7753" s="1"/>
  <c r="V77" i="7753"/>
  <c r="T78" i="7753"/>
  <c r="Z78" i="7753" s="1"/>
  <c r="V78" i="7753"/>
  <c r="AB78" i="7753" s="1"/>
  <c r="T79" i="7753"/>
  <c r="V79" i="7753"/>
  <c r="Z79" i="7753"/>
  <c r="T80" i="7753"/>
  <c r="Z80" i="7753" s="1"/>
  <c r="V80" i="7753"/>
  <c r="T81" i="7753"/>
  <c r="Z81" i="7753" s="1"/>
  <c r="V81" i="7753"/>
  <c r="AB81" i="7753" s="1"/>
  <c r="T82" i="7753"/>
  <c r="Z82" i="7753" s="1"/>
  <c r="V82" i="7753"/>
  <c r="T83" i="7753"/>
  <c r="V83" i="7753"/>
  <c r="Z83" i="7753"/>
  <c r="T84" i="7753"/>
  <c r="Z84" i="7753" s="1"/>
  <c r="V84" i="7753"/>
  <c r="T85" i="7753"/>
  <c r="Z85" i="7753" s="1"/>
  <c r="V85" i="7753"/>
  <c r="T86" i="7753"/>
  <c r="Z86" i="7753" s="1"/>
  <c r="V86" i="7753"/>
  <c r="AB86" i="7753" s="1"/>
  <c r="T87" i="7753"/>
  <c r="V87" i="7753"/>
  <c r="Z87" i="7753"/>
  <c r="T88" i="7753"/>
  <c r="Z88" i="7753" s="1"/>
  <c r="V88" i="7753"/>
  <c r="T89" i="7753"/>
  <c r="Z89" i="7753" s="1"/>
  <c r="V89" i="7753"/>
  <c r="T90" i="7753"/>
  <c r="Z90" i="7753"/>
  <c r="V90" i="7753"/>
  <c r="T91" i="7753"/>
  <c r="V91" i="7753"/>
  <c r="Z91" i="7753"/>
  <c r="T92" i="7753"/>
  <c r="Z92" i="7753" s="1"/>
  <c r="V92" i="7753"/>
  <c r="T93" i="7753"/>
  <c r="Z93" i="7753" s="1"/>
  <c r="V93" i="7753"/>
  <c r="T94" i="7753"/>
  <c r="Z94" i="7753" s="1"/>
  <c r="V94" i="7753"/>
  <c r="AB94" i="7753" s="1"/>
  <c r="N95" i="7753"/>
  <c r="T95" i="7753"/>
  <c r="Z95" i="7753" s="1"/>
  <c r="V95" i="7753"/>
  <c r="T96" i="7753"/>
  <c r="Z96" i="7753"/>
  <c r="V96" i="7753"/>
  <c r="T97" i="7753"/>
  <c r="Z97" i="7753" s="1"/>
  <c r="V97" i="7753"/>
  <c r="T98" i="7753"/>
  <c r="Z98" i="7753" s="1"/>
  <c r="V98" i="7753"/>
  <c r="T99" i="7753"/>
  <c r="V99" i="7753"/>
  <c r="Z99" i="7753"/>
  <c r="T100" i="7753"/>
  <c r="Z100" i="7753" s="1"/>
  <c r="V100" i="7753"/>
  <c r="T101" i="7753"/>
  <c r="Z101" i="7753" s="1"/>
  <c r="V101" i="7753"/>
  <c r="T102" i="7753"/>
  <c r="Z102" i="7753"/>
  <c r="V102" i="7753"/>
  <c r="T103" i="7753"/>
  <c r="Z103" i="7753" s="1"/>
  <c r="V103" i="7753"/>
  <c r="T104" i="7753"/>
  <c r="Z104" i="7753" s="1"/>
  <c r="V104" i="7753"/>
  <c r="C71" i="7748"/>
  <c r="D78" i="7748" s="1"/>
  <c r="G72" i="7748"/>
  <c r="G73" i="7748" s="1"/>
  <c r="G74" i="7748" s="1"/>
  <c r="D73" i="7748"/>
  <c r="FF101" i="7748"/>
  <c r="G72" i="20"/>
  <c r="G73" i="20"/>
  <c r="G74" i="20" s="1"/>
  <c r="D73" i="20"/>
  <c r="M5" i="7758"/>
  <c r="N5" i="7758"/>
  <c r="O5" i="7758"/>
  <c r="M6" i="7758"/>
  <c r="N6" i="7758"/>
  <c r="O6" i="7758"/>
  <c r="M7" i="7758"/>
  <c r="N7" i="7758"/>
  <c r="O7" i="7758"/>
  <c r="M8" i="7758"/>
  <c r="N8" i="7758"/>
  <c r="O8" i="7758"/>
  <c r="M13" i="7758"/>
  <c r="N13" i="7758"/>
  <c r="O13" i="7758"/>
  <c r="M14" i="7758"/>
  <c r="N14" i="7758"/>
  <c r="O14" i="7758"/>
  <c r="M15" i="7758"/>
  <c r="N15" i="7758"/>
  <c r="O15" i="7758"/>
  <c r="M16" i="7758"/>
  <c r="N16" i="7758"/>
  <c r="O16" i="7758"/>
  <c r="N43" i="7757"/>
  <c r="N47" i="7757"/>
  <c r="N51" i="7757"/>
  <c r="N55" i="7757"/>
  <c r="N59" i="7757"/>
  <c r="N60" i="7757"/>
  <c r="N54" i="7757"/>
  <c r="N49" i="7757"/>
  <c r="N44" i="7757"/>
  <c r="N58" i="7757"/>
  <c r="N53" i="7757"/>
  <c r="N48" i="7757"/>
  <c r="N42" i="7757"/>
  <c r="N54" i="7753"/>
  <c r="O91" i="7754"/>
  <c r="N99" i="7753"/>
  <c r="O23" i="7753"/>
  <c r="N48" i="7754"/>
  <c r="N48" i="7753"/>
  <c r="N31" i="7754"/>
  <c r="N6" i="7751"/>
  <c r="N8" i="7751"/>
  <c r="N8" i="7753" s="1"/>
  <c r="N11" i="7751"/>
  <c r="N11" i="7754" s="1"/>
  <c r="N13" i="7751"/>
  <c r="N13" i="7753" s="1"/>
  <c r="O16" i="7751"/>
  <c r="O19" i="7751"/>
  <c r="O21" i="7751"/>
  <c r="N24" i="7751"/>
  <c r="N24" i="7753" s="1"/>
  <c r="N27" i="7751"/>
  <c r="N27" i="7753" s="1"/>
  <c r="O28" i="7751"/>
  <c r="O28" i="7754"/>
  <c r="O30" i="7751"/>
  <c r="O30" i="7753"/>
  <c r="O34" i="7751"/>
  <c r="O34" i="7753" s="1"/>
  <c r="O37" i="7751"/>
  <c r="N40" i="7751"/>
  <c r="O44" i="7751"/>
  <c r="O46" i="7751"/>
  <c r="O46" i="7753" s="1"/>
  <c r="N49" i="7751"/>
  <c r="O53" i="7751"/>
  <c r="N56" i="7751"/>
  <c r="N56" i="7754"/>
  <c r="O59" i="7751"/>
  <c r="O59" i="7753" s="1"/>
  <c r="N64" i="7751"/>
  <c r="N67" i="7751"/>
  <c r="O68" i="7751"/>
  <c r="O71" i="7751"/>
  <c r="O71" i="7754" s="1"/>
  <c r="N73" i="7751"/>
  <c r="N73" i="7753" s="1"/>
  <c r="O74" i="7751"/>
  <c r="N80" i="7751"/>
  <c r="N80" i="7753"/>
  <c r="O81" i="7751"/>
  <c r="O81" i="7754" s="1"/>
  <c r="N85" i="7751"/>
  <c r="N89" i="7751"/>
  <c r="N89" i="7753" s="1"/>
  <c r="O90" i="7751"/>
  <c r="O90" i="7753" s="1"/>
  <c r="N93" i="7751"/>
  <c r="N96" i="7751"/>
  <c r="N96" i="7754"/>
  <c r="O97" i="7751"/>
  <c r="O97" i="7754" s="1"/>
  <c r="N100" i="7751"/>
  <c r="N100" i="7754" s="1"/>
  <c r="B4" i="32"/>
  <c r="N24" i="7754"/>
  <c r="O81" i="7753"/>
  <c r="N67" i="7754"/>
  <c r="N67" i="7753"/>
  <c r="B4" i="12"/>
  <c r="G17" i="7756" s="1"/>
  <c r="B35" i="115"/>
  <c r="O18" i="7754"/>
  <c r="O18" i="7753"/>
  <c r="O28" i="7753"/>
  <c r="N8" i="7754"/>
  <c r="O102" i="7754"/>
  <c r="O102" i="7753"/>
  <c r="N58" i="7753"/>
  <c r="N58" i="7754"/>
  <c r="AB93" i="7754"/>
  <c r="N56" i="7753"/>
  <c r="O72" i="7753"/>
  <c r="N22" i="7751"/>
  <c r="O17" i="7751"/>
  <c r="N14" i="7751"/>
  <c r="O10" i="7751"/>
  <c r="O6" i="7751"/>
  <c r="O101" i="7751"/>
  <c r="O94" i="7751"/>
  <c r="O86" i="7751"/>
  <c r="O77" i="7751"/>
  <c r="N70" i="7751"/>
  <c r="N70" i="7754"/>
  <c r="N61" i="7751"/>
  <c r="O50" i="7751"/>
  <c r="N43" i="7751"/>
  <c r="N43" i="7753"/>
  <c r="N33" i="7751"/>
  <c r="N33" i="7754"/>
  <c r="O25" i="7751"/>
  <c r="N18" i="7751"/>
  <c r="O9" i="7751"/>
  <c r="O9" i="7754" s="1"/>
  <c r="O8" i="7754"/>
  <c r="C8" i="7754"/>
  <c r="N104" i="7751"/>
  <c r="N101" i="7751"/>
  <c r="N101" i="7754" s="1"/>
  <c r="N97" i="7751"/>
  <c r="N97" i="7754" s="1"/>
  <c r="O92" i="7751"/>
  <c r="O92" i="7753" s="1"/>
  <c r="O89" i="7751"/>
  <c r="O85" i="7751"/>
  <c r="O82" i="7751"/>
  <c r="O79" i="7751"/>
  <c r="N76" i="7751"/>
  <c r="O73" i="7751"/>
  <c r="O73" i="7754"/>
  <c r="O69" i="7751"/>
  <c r="N66" i="7751"/>
  <c r="O63" i="7751"/>
  <c r="O63" i="7753"/>
  <c r="N60" i="7751"/>
  <c r="N60" i="7753" s="1"/>
  <c r="N57" i="7751"/>
  <c r="N57" i="7753" s="1"/>
  <c r="N53" i="7751"/>
  <c r="N51" i="7751"/>
  <c r="O47" i="7751"/>
  <c r="O43" i="7751"/>
  <c r="O43" i="7753" s="1"/>
  <c r="O39" i="7751"/>
  <c r="N36" i="7751"/>
  <c r="N32" i="7751"/>
  <c r="N28" i="7751"/>
  <c r="N28" i="7753" s="1"/>
  <c r="O24" i="7751"/>
  <c r="O20" i="7751"/>
  <c r="N16" i="7751"/>
  <c r="N16" i="7754" s="1"/>
  <c r="O13" i="7751"/>
  <c r="N9" i="7751"/>
  <c r="AB96" i="7754"/>
  <c r="N11" i="7753"/>
  <c r="C97" i="7751"/>
  <c r="G72" i="7751"/>
  <c r="N84" i="7753"/>
  <c r="AB71" i="7754"/>
  <c r="O41" i="7754"/>
  <c r="O53" i="7753"/>
  <c r="N80" i="7754"/>
  <c r="N87" i="7754"/>
  <c r="N65" i="7754"/>
  <c r="AB10" i="7754"/>
  <c r="AB51" i="7754"/>
  <c r="N55" i="7754"/>
  <c r="O52" i="7754"/>
  <c r="C52" i="7754"/>
  <c r="N90" i="7753"/>
  <c r="N74" i="7754"/>
  <c r="O34" i="7754"/>
  <c r="O44" i="7753"/>
  <c r="N96" i="7753"/>
  <c r="O32" i="7754"/>
  <c r="N27" i="7754"/>
  <c r="O71" i="7753"/>
  <c r="O44" i="7754"/>
  <c r="O53" i="7754"/>
  <c r="O96" i="7754"/>
  <c r="C96" i="7754" s="1"/>
  <c r="O96" i="7753"/>
  <c r="N82" i="7753"/>
  <c r="N82" i="7754"/>
  <c r="N76" i="7754"/>
  <c r="N76" i="7753"/>
  <c r="O69" i="7754"/>
  <c r="N52" i="7754"/>
  <c r="N52" i="7753"/>
  <c r="AB89" i="7753"/>
  <c r="N1" i="7752"/>
  <c r="N7" i="7752" s="1"/>
  <c r="H9" i="6"/>
  <c r="H47" i="6"/>
  <c r="G19" i="6"/>
  <c r="G59" i="6"/>
  <c r="N1" i="7758"/>
  <c r="N12" i="7758" s="1"/>
  <c r="O20" i="7753"/>
  <c r="O20" i="7754"/>
  <c r="N16" i="7753"/>
  <c r="N100" i="7753"/>
  <c r="O59" i="7754"/>
  <c r="N49" i="7753"/>
  <c r="N49" i="7754"/>
  <c r="O30" i="7754"/>
  <c r="O16" i="7754"/>
  <c r="O16" i="7753"/>
  <c r="N34" i="7753"/>
  <c r="N34" i="7754"/>
  <c r="O22" i="7754"/>
  <c r="C22" i="7751"/>
  <c r="N38" i="7754"/>
  <c r="O101" i="7754"/>
  <c r="O86" i="7754"/>
  <c r="O86" i="7753"/>
  <c r="O77" i="7753"/>
  <c r="O50" i="7754"/>
  <c r="O50" i="7753"/>
  <c r="O25" i="7753"/>
  <c r="O9" i="7753"/>
  <c r="G9" i="7753" s="1"/>
  <c r="U9" i="7753" s="1"/>
  <c r="X9" i="7753" s="1"/>
  <c r="C9" i="7751"/>
  <c r="O25" i="7754"/>
  <c r="N104" i="7753"/>
  <c r="N104" i="7754"/>
  <c r="O92" i="7754"/>
  <c r="O89" i="7754"/>
  <c r="O89" i="7753"/>
  <c r="G85" i="7751"/>
  <c r="G77" i="7751"/>
  <c r="N75" i="7754"/>
  <c r="N75" i="7753"/>
  <c r="N72" i="7753"/>
  <c r="N72" i="7754"/>
  <c r="N71" i="7754"/>
  <c r="C71" i="7754" s="1"/>
  <c r="N71" i="7753"/>
  <c r="O17" i="7753"/>
  <c r="C3" i="48"/>
  <c r="B8" i="48" s="1"/>
  <c r="D11" i="48" s="1"/>
  <c r="F11" i="48" s="1"/>
  <c r="AB39" i="7754"/>
  <c r="AB48" i="7754"/>
  <c r="AB60" i="7754"/>
  <c r="AB79" i="7754"/>
  <c r="AB29" i="7754"/>
  <c r="AB64" i="7754"/>
  <c r="AB68" i="7754"/>
  <c r="AB37" i="7754"/>
  <c r="AB24" i="7754"/>
  <c r="AB89" i="7754"/>
  <c r="O6" i="7754"/>
  <c r="N57" i="7754"/>
  <c r="G10" i="6"/>
  <c r="G18" i="6"/>
  <c r="G22" i="6"/>
  <c r="G54" i="6"/>
  <c r="G58" i="6"/>
  <c r="F11" i="6"/>
  <c r="F43" i="6"/>
  <c r="H48" i="6"/>
  <c r="I53" i="6"/>
  <c r="F14" i="6"/>
  <c r="F30" i="6"/>
  <c r="H35" i="6"/>
  <c r="I40" i="6"/>
  <c r="F46" i="6"/>
  <c r="H51" i="6"/>
  <c r="I56" i="6"/>
  <c r="F62" i="6"/>
  <c r="I11" i="6"/>
  <c r="H22" i="6"/>
  <c r="F33" i="6"/>
  <c r="I43" i="6"/>
  <c r="H54" i="6"/>
  <c r="F9" i="6"/>
  <c r="F20" i="6"/>
  <c r="I30" i="6"/>
  <c r="H41" i="6"/>
  <c r="F52" i="6"/>
  <c r="I62" i="6"/>
  <c r="H10" i="6"/>
  <c r="F21" i="6"/>
  <c r="I18" i="6"/>
  <c r="G7" i="6"/>
  <c r="O12" i="7758"/>
  <c r="N1" i="7751"/>
  <c r="G12" i="6"/>
  <c r="G16" i="6"/>
  <c r="G20" i="6"/>
  <c r="G24" i="6"/>
  <c r="G28" i="6"/>
  <c r="G32" i="6"/>
  <c r="G36" i="6"/>
  <c r="G40" i="6"/>
  <c r="G44" i="6"/>
  <c r="G48" i="6"/>
  <c r="G52" i="6"/>
  <c r="G56" i="6"/>
  <c r="G60" i="6"/>
  <c r="F7" i="6"/>
  <c r="I13" i="6"/>
  <c r="F19" i="6"/>
  <c r="H24" i="6"/>
  <c r="I29" i="6"/>
  <c r="F35" i="6"/>
  <c r="H40" i="6"/>
  <c r="I45" i="6"/>
  <c r="F51" i="6"/>
  <c r="H56" i="6"/>
  <c r="I61" i="6"/>
  <c r="H11" i="6"/>
  <c r="I16" i="6"/>
  <c r="F22" i="6"/>
  <c r="H27" i="6"/>
  <c r="I32" i="6"/>
  <c r="F38" i="6"/>
  <c r="H43" i="6"/>
  <c r="I48" i="6"/>
  <c r="F54" i="6"/>
  <c r="H59" i="6"/>
  <c r="K4" i="12"/>
  <c r="F17" i="6"/>
  <c r="I27" i="6"/>
  <c r="H38" i="6"/>
  <c r="F49" i="6"/>
  <c r="I59" i="6"/>
  <c r="I14" i="6"/>
  <c r="H25" i="6"/>
  <c r="F36" i="6"/>
  <c r="I46" i="6"/>
  <c r="H57" i="6"/>
  <c r="N78" i="7754"/>
  <c r="N78" i="7753"/>
  <c r="O60" i="7753"/>
  <c r="O60" i="7754"/>
  <c r="N44" i="7754"/>
  <c r="N44" i="7753"/>
  <c r="O39" i="7753"/>
  <c r="O39" i="7754"/>
  <c r="O5" i="7751"/>
  <c r="G5" i="7751"/>
  <c r="O7" i="7751"/>
  <c r="C7" i="7751"/>
  <c r="N10" i="7751"/>
  <c r="N10" i="7754"/>
  <c r="O12" i="7751"/>
  <c r="O14" i="7751"/>
  <c r="N17" i="7751"/>
  <c r="N19" i="7751"/>
  <c r="N19" i="7754" s="1"/>
  <c r="N21" i="7751"/>
  <c r="N21" i="7753" s="1"/>
  <c r="N23" i="7751"/>
  <c r="N26" i="7751"/>
  <c r="N29" i="7751"/>
  <c r="O31" i="7751"/>
  <c r="O31" i="7753"/>
  <c r="O33" i="7751"/>
  <c r="O35" i="7751"/>
  <c r="O35" i="7754"/>
  <c r="N37" i="7751"/>
  <c r="O38" i="7751"/>
  <c r="O40" i="7751"/>
  <c r="O42" i="7751"/>
  <c r="N45" i="7751"/>
  <c r="N47" i="7751"/>
  <c r="O49" i="7751"/>
  <c r="O54" i="7751"/>
  <c r="O56" i="7751"/>
  <c r="G56" i="7751"/>
  <c r="O58" i="7751"/>
  <c r="O58" i="7754"/>
  <c r="O61" i="7751"/>
  <c r="N63" i="7751"/>
  <c r="O67" i="7751"/>
  <c r="O70" i="7751"/>
  <c r="O70" i="7754"/>
  <c r="O76" i="7751"/>
  <c r="O76" i="7754"/>
  <c r="O78" i="7751"/>
  <c r="O80" i="7751"/>
  <c r="O80" i="7753" s="1"/>
  <c r="N83" i="7751"/>
  <c r="N86" i="7751"/>
  <c r="N86" i="7753"/>
  <c r="O88" i="7751"/>
  <c r="N91" i="7751"/>
  <c r="N91" i="7753" s="1"/>
  <c r="O93" i="7751"/>
  <c r="O93" i="7753"/>
  <c r="O95" i="7751"/>
  <c r="O98" i="7751"/>
  <c r="O100" i="7751"/>
  <c r="N103" i="7751"/>
  <c r="N103" i="7754" s="1"/>
  <c r="O84" i="7753"/>
  <c r="O84" i="7754"/>
  <c r="C84" i="7751"/>
  <c r="O65" i="7754"/>
  <c r="C65" i="7754"/>
  <c r="O65" i="7753"/>
  <c r="G65" i="7751"/>
  <c r="C63" i="7751"/>
  <c r="G63" i="7751"/>
  <c r="O63" i="7754"/>
  <c r="N53" i="7754"/>
  <c r="N53" i="7753"/>
  <c r="N32" i="7754"/>
  <c r="N32" i="7753"/>
  <c r="O29" i="7754"/>
  <c r="O29" i="7753"/>
  <c r="G29" i="7751"/>
  <c r="N20" i="7753"/>
  <c r="N20" i="7754"/>
  <c r="C20" i="7754" s="1"/>
  <c r="C29" i="7751"/>
  <c r="C104" i="7751"/>
  <c r="N97" i="7753"/>
  <c r="N21" i="7754"/>
  <c r="C39" i="7754"/>
  <c r="F53" i="6"/>
  <c r="G7" i="7751"/>
  <c r="F40" i="6"/>
  <c r="H58" i="6"/>
  <c r="C20" i="7751"/>
  <c r="I31" i="6"/>
  <c r="H26" i="6"/>
  <c r="I47" i="6"/>
  <c r="I63" i="6"/>
  <c r="H29" i="6"/>
  <c r="C20" i="7753"/>
  <c r="I50" i="6"/>
  <c r="H42" i="6"/>
  <c r="G92" i="7751"/>
  <c r="N86" i="7754"/>
  <c r="F37" i="6"/>
  <c r="O103" i="7753"/>
  <c r="O103" i="7754"/>
  <c r="N88" i="7754"/>
  <c r="N88" i="7753"/>
  <c r="O62" i="7754"/>
  <c r="O62" i="7753"/>
  <c r="N42" i="7753"/>
  <c r="N42" i="7754"/>
  <c r="O36" i="7753"/>
  <c r="O36" i="7754"/>
  <c r="N12" i="7754"/>
  <c r="N12" i="7753"/>
  <c r="N7" i="7754"/>
  <c r="N7" i="7753"/>
  <c r="C52" i="7751"/>
  <c r="I15" i="6"/>
  <c r="O83" i="7754"/>
  <c r="O83" i="7753"/>
  <c r="N66" i="7753"/>
  <c r="N66" i="7754"/>
  <c r="N50" i="7754"/>
  <c r="N50" i="7753"/>
  <c r="O45" i="7754"/>
  <c r="O45" i="7753"/>
  <c r="N39" i="7754"/>
  <c r="N39" i="7753"/>
  <c r="N30" i="7754"/>
  <c r="N30" i="7753"/>
  <c r="O27" i="7753"/>
  <c r="O15" i="7753"/>
  <c r="C30" i="7753"/>
  <c r="N79" i="7753"/>
  <c r="N79" i="7754"/>
  <c r="G73" i="7751"/>
  <c r="O66" i="7754"/>
  <c r="O66" i="7753"/>
  <c r="C66" i="7751"/>
  <c r="O26" i="7753"/>
  <c r="O26" i="7754"/>
  <c r="C26" i="7751"/>
  <c r="G26" i="7751"/>
  <c r="O14" i="7754"/>
  <c r="G10" i="7751"/>
  <c r="AB31" i="7753"/>
  <c r="AB54" i="7753"/>
  <c r="AB35" i="7753"/>
  <c r="AB71" i="7753"/>
  <c r="AB30" i="7753"/>
  <c r="AB66" i="7753"/>
  <c r="AB60" i="7753"/>
  <c r="AB6" i="7753"/>
  <c r="AB39" i="7753"/>
  <c r="AB97" i="7753"/>
  <c r="O73" i="7753"/>
  <c r="G66" i="7751"/>
  <c r="O99" i="7753"/>
  <c r="O99" i="7754"/>
  <c r="N94" i="7753"/>
  <c r="N92" i="7754"/>
  <c r="C92" i="7754" s="1"/>
  <c r="N92" i="7753"/>
  <c r="O35" i="7753"/>
  <c r="N4" i="7753"/>
  <c r="N4" i="7754"/>
  <c r="G22" i="7751"/>
  <c r="G38" i="7751"/>
  <c r="G51" i="7751"/>
  <c r="G84" i="7751"/>
  <c r="G79" i="7751"/>
  <c r="O55" i="7753"/>
  <c r="O55" i="7754"/>
  <c r="O57" i="7753"/>
  <c r="O57" i="7754"/>
  <c r="N19" i="7753"/>
  <c r="N9" i="7753"/>
  <c r="N9" i="7754"/>
  <c r="AB12" i="7754"/>
  <c r="AB15" i="7754"/>
  <c r="AB16" i="7754"/>
  <c r="AB20" i="7754"/>
  <c r="AB44" i="7754"/>
  <c r="AB49" i="7754"/>
  <c r="AB57" i="7754"/>
  <c r="AB58" i="7754"/>
  <c r="AB59" i="7754"/>
  <c r="AB63" i="7754"/>
  <c r="AB76" i="7754"/>
  <c r="AB77" i="7754"/>
  <c r="AB81" i="7754"/>
  <c r="AB82" i="7754"/>
  <c r="AB83" i="7754"/>
  <c r="AB90" i="7754"/>
  <c r="AB91" i="7754"/>
  <c r="AB97" i="7754"/>
  <c r="AB98" i="7754"/>
  <c r="AB99" i="7754"/>
  <c r="C18" i="7753"/>
  <c r="G18" i="7753"/>
  <c r="U18" i="7753" s="1"/>
  <c r="G102" i="7754"/>
  <c r="U102" i="7754" s="1"/>
  <c r="X102" i="7754" s="1"/>
  <c r="O17" i="7754"/>
  <c r="O69" i="7753"/>
  <c r="O47" i="7754"/>
  <c r="O47" i="7753"/>
  <c r="N22" i="7754"/>
  <c r="N22" i="7753"/>
  <c r="N60" i="7754"/>
  <c r="C60" i="7754" s="1"/>
  <c r="O5" i="7753"/>
  <c r="C96" i="7753"/>
  <c r="C14" i="7751"/>
  <c r="N28" i="7754"/>
  <c r="C28" i="7754" s="1"/>
  <c r="O7" i="7754"/>
  <c r="C7" i="7754" s="1"/>
  <c r="O76" i="7753"/>
  <c r="C76" i="7753"/>
  <c r="G92" i="7754"/>
  <c r="U92" i="7754" s="1"/>
  <c r="AA92" i="7754" s="1"/>
  <c r="G60" i="7754"/>
  <c r="U60" i="7754" s="1"/>
  <c r="C43" i="7753"/>
  <c r="O85" i="7754"/>
  <c r="G85" i="7754" s="1"/>
  <c r="U85" i="7754" s="1"/>
  <c r="X85" i="7754" s="1"/>
  <c r="N101" i="7753"/>
  <c r="N43" i="7754"/>
  <c r="O77" i="7754"/>
  <c r="O101" i="7753"/>
  <c r="G101" i="7753" s="1"/>
  <c r="U101" i="7753" s="1"/>
  <c r="W101" i="7753" s="1"/>
  <c r="G34" i="7754"/>
  <c r="U34" i="7754" s="1"/>
  <c r="G28" i="7753"/>
  <c r="U28" i="7753" s="1"/>
  <c r="C28" i="7753"/>
  <c r="O82" i="7753"/>
  <c r="O82" i="7754"/>
  <c r="O7" i="7753"/>
  <c r="G7" i="7753" s="1"/>
  <c r="U7" i="7753" s="1"/>
  <c r="X7" i="7753" s="1"/>
  <c r="N33" i="7753"/>
  <c r="O43" i="7754"/>
  <c r="G17" i="7751"/>
  <c r="G101" i="7751"/>
  <c r="O5" i="7754"/>
  <c r="C103" i="7753"/>
  <c r="C5" i="7751"/>
  <c r="G8" i="7754"/>
  <c r="U8" i="7754" s="1"/>
  <c r="W8" i="7754"/>
  <c r="O6" i="7753"/>
  <c r="O85" i="7753"/>
  <c r="C85" i="7753"/>
  <c r="C43" i="7751"/>
  <c r="N70" i="7753"/>
  <c r="C47" i="7751"/>
  <c r="O24" i="7753"/>
  <c r="O24" i="7754"/>
  <c r="C24" i="7754" s="1"/>
  <c r="O79" i="7753"/>
  <c r="O79" i="7754"/>
  <c r="G47" i="7751"/>
  <c r="G43" i="7751"/>
  <c r="N103" i="7753"/>
  <c r="O31" i="7754"/>
  <c r="G31" i="7754"/>
  <c r="U31" i="7754" s="1"/>
  <c r="X31" i="7754" s="1"/>
  <c r="O70" i="7753"/>
  <c r="G70" i="7753" s="1"/>
  <c r="U70" i="7753" s="1"/>
  <c r="O93" i="7754"/>
  <c r="G93" i="7751"/>
  <c r="C93" i="7751"/>
  <c r="N10" i="7753"/>
  <c r="O80" i="7754"/>
  <c r="C16" i="7753"/>
  <c r="G20" i="7754"/>
  <c r="U20" i="7754" s="1"/>
  <c r="AA20" i="7754" s="1"/>
  <c r="AC20" i="7754" s="1"/>
  <c r="N91" i="7754"/>
  <c r="G65" i="7754"/>
  <c r="U65" i="7754" s="1"/>
  <c r="W65" i="7754" s="1"/>
  <c r="G31" i="7753"/>
  <c r="U31" i="7753"/>
  <c r="AA31" i="7753" s="1"/>
  <c r="AC31" i="7753" s="1"/>
  <c r="C53" i="7754"/>
  <c r="G53" i="7754"/>
  <c r="U53" i="7754" s="1"/>
  <c r="AA53" i="7754" s="1"/>
  <c r="G44" i="7753"/>
  <c r="U44" i="7753" s="1"/>
  <c r="AA44" i="7753" s="1"/>
  <c r="C44" i="7753"/>
  <c r="G84" i="7754"/>
  <c r="U84" i="7754" s="1"/>
  <c r="X84" i="7754" s="1"/>
  <c r="G85" i="7753"/>
  <c r="U85" i="7753" s="1"/>
  <c r="G44" i="7754"/>
  <c r="U44" i="7754" s="1"/>
  <c r="AA44" i="7754" s="1"/>
  <c r="C44" i="7754"/>
  <c r="G71" i="7753"/>
  <c r="U71" i="7753" s="1"/>
  <c r="X71" i="7753" s="1"/>
  <c r="C71" i="7753"/>
  <c r="G16" i="7754"/>
  <c r="U16" i="7754" s="1"/>
  <c r="C16" i="7754"/>
  <c r="C59" i="7754"/>
  <c r="G59" i="7754"/>
  <c r="U59" i="7754" s="1"/>
  <c r="G96" i="7754"/>
  <c r="U96" i="7754" s="1"/>
  <c r="G22" i="7754"/>
  <c r="U22" i="7754" s="1"/>
  <c r="C22" i="7754"/>
  <c r="C30" i="7754"/>
  <c r="G30" i="7754"/>
  <c r="U30" i="7754" s="1"/>
  <c r="AA30" i="7754" s="1"/>
  <c r="G76" i="7753"/>
  <c r="U76" i="7753" s="1"/>
  <c r="AA76" i="7753" s="1"/>
  <c r="O98" i="7754"/>
  <c r="C98" i="7751"/>
  <c r="O98" i="7753"/>
  <c r="G98" i="7751"/>
  <c r="O88" i="7754"/>
  <c r="G88" i="7751"/>
  <c r="C88" i="7751"/>
  <c r="O88" i="7753"/>
  <c r="O78" i="7753"/>
  <c r="G78" i="7753" s="1"/>
  <c r="U78" i="7753" s="1"/>
  <c r="O78" i="7754"/>
  <c r="C78" i="7751"/>
  <c r="G78" i="7751"/>
  <c r="O54" i="7753"/>
  <c r="C54" i="7751"/>
  <c r="O54" i="7754"/>
  <c r="G54" i="7751"/>
  <c r="O42" i="7754"/>
  <c r="C42" i="7754" s="1"/>
  <c r="G42" i="7751"/>
  <c r="C42" i="7751"/>
  <c r="O42" i="7753"/>
  <c r="G35" i="7751"/>
  <c r="C35" i="7751"/>
  <c r="N26" i="7754"/>
  <c r="C26" i="7754" s="1"/>
  <c r="N26" i="7753"/>
  <c r="G26" i="7753" s="1"/>
  <c r="U26" i="7753" s="1"/>
  <c r="N17" i="7753"/>
  <c r="N17" i="7754"/>
  <c r="C17" i="7754" s="1"/>
  <c r="G9" i="7754"/>
  <c r="U9" i="7754" s="1"/>
  <c r="C9" i="7754"/>
  <c r="G50" i="7754"/>
  <c r="U50" i="7754" s="1"/>
  <c r="C50" i="7754"/>
  <c r="G86" i="7754"/>
  <c r="U86" i="7754" s="1"/>
  <c r="C86" i="7754"/>
  <c r="O95" i="7753"/>
  <c r="O95" i="7754"/>
  <c r="C95" i="7751"/>
  <c r="G95" i="7751"/>
  <c r="C76" i="7751"/>
  <c r="G76" i="7751"/>
  <c r="O61" i="7754"/>
  <c r="G61" i="7751"/>
  <c r="O61" i="7753"/>
  <c r="C61" i="7751"/>
  <c r="O49" i="7754"/>
  <c r="G49" i="7751"/>
  <c r="C49" i="7751"/>
  <c r="O49" i="7753"/>
  <c r="O40" i="7754"/>
  <c r="O40" i="7753"/>
  <c r="C40" i="7751"/>
  <c r="G40" i="7751"/>
  <c r="G33" i="7751"/>
  <c r="N23" i="7754"/>
  <c r="N23" i="7753"/>
  <c r="C39" i="7753"/>
  <c r="G39" i="7753"/>
  <c r="U39" i="7753" s="1"/>
  <c r="N83" i="7754"/>
  <c r="C83" i="7754" s="1"/>
  <c r="N83" i="7753"/>
  <c r="G70" i="7751"/>
  <c r="C70" i="7751"/>
  <c r="O58" i="7753"/>
  <c r="C58" i="7751"/>
  <c r="G58" i="7751"/>
  <c r="O38" i="7754"/>
  <c r="C38" i="7754" s="1"/>
  <c r="C31" i="7751"/>
  <c r="G31" i="7751"/>
  <c r="O12" i="7754"/>
  <c r="G12" i="7754" s="1"/>
  <c r="U12" i="7754" s="1"/>
  <c r="W12" i="7754" s="1"/>
  <c r="C12" i="7751"/>
  <c r="G12" i="7751"/>
  <c r="O12" i="7753"/>
  <c r="C50" i="7753"/>
  <c r="G50" i="7753"/>
  <c r="U50" i="7753" s="1"/>
  <c r="G101" i="7754"/>
  <c r="U101" i="7754" s="1"/>
  <c r="C101" i="7754"/>
  <c r="C100" i="7751"/>
  <c r="G100" i="7751"/>
  <c r="O100" i="7754"/>
  <c r="O100" i="7753"/>
  <c r="G100" i="7753" s="1"/>
  <c r="U100" i="7753" s="1"/>
  <c r="G80" i="7751"/>
  <c r="C80" i="7751"/>
  <c r="C67" i="7751"/>
  <c r="O67" i="7753"/>
  <c r="C67" i="7753" s="1"/>
  <c r="O67" i="7754"/>
  <c r="G67" i="7754" s="1"/>
  <c r="U67" i="7754" s="1"/>
  <c r="G67" i="7751"/>
  <c r="C56" i="7751"/>
  <c r="O56" i="7754"/>
  <c r="O56" i="7753"/>
  <c r="C56" i="7753" s="1"/>
  <c r="N45" i="7753"/>
  <c r="C45" i="7753" s="1"/>
  <c r="N45" i="7754"/>
  <c r="N37" i="7753"/>
  <c r="N37" i="7754"/>
  <c r="N29" i="7754"/>
  <c r="C29" i="7754" s="1"/>
  <c r="N29" i="7753"/>
  <c r="G29" i="7753" s="1"/>
  <c r="U29" i="7753" s="1"/>
  <c r="C9" i="7753"/>
  <c r="G86" i="7753"/>
  <c r="U86" i="7753" s="1"/>
  <c r="W86" i="7753" s="1"/>
  <c r="C86" i="7753"/>
  <c r="C103" i="7754"/>
  <c r="G103" i="7754"/>
  <c r="U103" i="7754" s="1"/>
  <c r="C76" i="7754"/>
  <c r="G76" i="7754"/>
  <c r="U76" i="7754" s="1"/>
  <c r="C58" i="7754"/>
  <c r="G58" i="7754"/>
  <c r="U58" i="7754"/>
  <c r="AA58" i="7754" s="1"/>
  <c r="W92" i="7754"/>
  <c r="C70" i="7754"/>
  <c r="G70" i="7754"/>
  <c r="U70" i="7754"/>
  <c r="AA70" i="7754" s="1"/>
  <c r="AA8" i="7754"/>
  <c r="C29" i="7753"/>
  <c r="C84" i="7753"/>
  <c r="G84" i="7753"/>
  <c r="U84" i="7753" s="1"/>
  <c r="AA84" i="7753" s="1"/>
  <c r="G36" i="7754"/>
  <c r="U36" i="7754" s="1"/>
  <c r="C36" i="7754"/>
  <c r="G63" i="7754"/>
  <c r="U63" i="7754" s="1"/>
  <c r="C63" i="7754"/>
  <c r="G65" i="7753"/>
  <c r="U65" i="7753" s="1"/>
  <c r="X65" i="7753" s="1"/>
  <c r="C65" i="7753"/>
  <c r="G83" i="7754"/>
  <c r="U83" i="7754"/>
  <c r="W83" i="7754" s="1"/>
  <c r="G7" i="7754"/>
  <c r="U7" i="7754" s="1"/>
  <c r="AA7" i="7754" s="1"/>
  <c r="C45" i="7754"/>
  <c r="G45" i="7754"/>
  <c r="U45" i="7754" s="1"/>
  <c r="W45" i="7754" s="1"/>
  <c r="W31" i="7753"/>
  <c r="C27" i="7754"/>
  <c r="G27" i="7754"/>
  <c r="U27" i="7754" s="1"/>
  <c r="AA27" i="7754" s="1"/>
  <c r="G83" i="7753"/>
  <c r="U83" i="7753" s="1"/>
  <c r="W83" i="7753" s="1"/>
  <c r="C83" i="7753"/>
  <c r="W20" i="7754"/>
  <c r="C93" i="7753"/>
  <c r="G93" i="7753"/>
  <c r="U93" i="7753" s="1"/>
  <c r="G57" i="7753"/>
  <c r="U57" i="7753" s="1"/>
  <c r="W57" i="7753" s="1"/>
  <c r="C57" i="7753"/>
  <c r="C80" i="7753"/>
  <c r="G80" i="7753"/>
  <c r="U80" i="7753" s="1"/>
  <c r="C5" i="7754"/>
  <c r="G5" i="7754"/>
  <c r="U5" i="7754" s="1"/>
  <c r="C26" i="7753"/>
  <c r="G57" i="7754"/>
  <c r="U57" i="7754" s="1"/>
  <c r="C35" i="7753"/>
  <c r="G35" i="7753"/>
  <c r="U35" i="7753" s="1"/>
  <c r="W35" i="7753" s="1"/>
  <c r="C99" i="7754"/>
  <c r="G99" i="7754"/>
  <c r="U99" i="7754" s="1"/>
  <c r="G66" i="7754"/>
  <c r="U66" i="7754" s="1"/>
  <c r="C66" i="7754"/>
  <c r="C55" i="7754"/>
  <c r="G55" i="7754"/>
  <c r="U55" i="7754" s="1"/>
  <c r="AA55" i="7754" s="1"/>
  <c r="C55" i="7753"/>
  <c r="G55" i="7753"/>
  <c r="U55" i="7753" s="1"/>
  <c r="C80" i="7754"/>
  <c r="G80" i="7754"/>
  <c r="U80" i="7754" s="1"/>
  <c r="G66" i="7753"/>
  <c r="U66" i="7753" s="1"/>
  <c r="C66" i="7753"/>
  <c r="G26" i="7754"/>
  <c r="U26" i="7754" s="1"/>
  <c r="C35" i="7754"/>
  <c r="G35" i="7754"/>
  <c r="U35" i="7754" s="1"/>
  <c r="G99" i="7753"/>
  <c r="U99" i="7753" s="1"/>
  <c r="W99" i="7753" s="1"/>
  <c r="C99" i="7753"/>
  <c r="G73" i="7753"/>
  <c r="U73" i="7753" s="1"/>
  <c r="X73" i="7753" s="1"/>
  <c r="C73" i="7753"/>
  <c r="C14" i="7754"/>
  <c r="G14" i="7754"/>
  <c r="U14" i="7754" s="1"/>
  <c r="W14" i="7754" s="1"/>
  <c r="X8" i="7754"/>
  <c r="G79" i="7753"/>
  <c r="U79" i="7753" s="1"/>
  <c r="C79" i="7753"/>
  <c r="AA7" i="7753"/>
  <c r="AA102" i="7754"/>
  <c r="G24" i="7754"/>
  <c r="U24" i="7754" s="1"/>
  <c r="AA24" i="7754" s="1"/>
  <c r="G43" i="7754"/>
  <c r="U43" i="7754" s="1"/>
  <c r="C43" i="7754"/>
  <c r="G82" i="7754"/>
  <c r="U82" i="7754" s="1"/>
  <c r="X82" i="7754" s="1"/>
  <c r="C82" i="7754"/>
  <c r="AA60" i="7754"/>
  <c r="AC60" i="7754" s="1"/>
  <c r="X60" i="7754"/>
  <c r="W60" i="7754"/>
  <c r="G79" i="7754"/>
  <c r="U79" i="7754" s="1"/>
  <c r="C79" i="7754"/>
  <c r="C47" i="7753"/>
  <c r="G47" i="7753"/>
  <c r="U47" i="7753" s="1"/>
  <c r="AA47" i="7753" s="1"/>
  <c r="AA28" i="7753"/>
  <c r="X28" i="7753"/>
  <c r="W28" i="7753"/>
  <c r="C47" i="7754"/>
  <c r="G47" i="7754"/>
  <c r="U47" i="7754" s="1"/>
  <c r="AA47" i="7754" s="1"/>
  <c r="AC47" i="7754" s="1"/>
  <c r="G17" i="7754"/>
  <c r="U17" i="7754" s="1"/>
  <c r="AA17" i="7754" s="1"/>
  <c r="AC17" i="7754" s="1"/>
  <c r="C7" i="7753"/>
  <c r="G24" i="7753"/>
  <c r="U24" i="7753"/>
  <c r="AA24" i="7753" s="1"/>
  <c r="C24" i="7753"/>
  <c r="G82" i="7753"/>
  <c r="U82" i="7753" s="1"/>
  <c r="AA82" i="7753" s="1"/>
  <c r="C82" i="7753"/>
  <c r="AA34" i="7754"/>
  <c r="W34" i="7754"/>
  <c r="X34" i="7754"/>
  <c r="C93" i="7754"/>
  <c r="G93" i="7754"/>
  <c r="U93" i="7754" s="1"/>
  <c r="X93" i="7754" s="1"/>
  <c r="X20" i="7754"/>
  <c r="C31" i="7754"/>
  <c r="X44" i="7754"/>
  <c r="W44" i="7754"/>
  <c r="W44" i="7753"/>
  <c r="X44" i="7753"/>
  <c r="W71" i="7753"/>
  <c r="X30" i="7754"/>
  <c r="W30" i="7754"/>
  <c r="W96" i="7754"/>
  <c r="X96" i="7754"/>
  <c r="AA96" i="7754"/>
  <c r="AC96" i="7754" s="1"/>
  <c r="G67" i="7753"/>
  <c r="U67" i="7753" s="1"/>
  <c r="C12" i="7753"/>
  <c r="G12" i="7753"/>
  <c r="U12" i="7753" s="1"/>
  <c r="AA9" i="7754"/>
  <c r="X9" i="7754"/>
  <c r="G88" i="7754"/>
  <c r="U88" i="7754" s="1"/>
  <c r="X88" i="7754" s="1"/>
  <c r="C88" i="7754"/>
  <c r="W9" i="7753"/>
  <c r="AA9" i="7753"/>
  <c r="G100" i="7754"/>
  <c r="U100" i="7754" s="1"/>
  <c r="C100" i="7754"/>
  <c r="C58" i="7753"/>
  <c r="G58" i="7753"/>
  <c r="U58" i="7753" s="1"/>
  <c r="C42" i="7753"/>
  <c r="G42" i="7753"/>
  <c r="U42" i="7753" s="1"/>
  <c r="AA42" i="7753" s="1"/>
  <c r="G88" i="7753"/>
  <c r="U88" i="7753" s="1"/>
  <c r="AA88" i="7753" s="1"/>
  <c r="C88" i="7753"/>
  <c r="C56" i="7754"/>
  <c r="G56" i="7754"/>
  <c r="U56" i="7754" s="1"/>
  <c r="AA56" i="7754" s="1"/>
  <c r="C100" i="7753"/>
  <c r="G95" i="7753"/>
  <c r="U95" i="7753" s="1"/>
  <c r="C95" i="7753"/>
  <c r="C54" i="7753"/>
  <c r="G54" i="7753"/>
  <c r="U54" i="7753" s="1"/>
  <c r="X54" i="7753" s="1"/>
  <c r="C78" i="7753"/>
  <c r="AD20" i="7754"/>
  <c r="C49" i="7754"/>
  <c r="G49" i="7754"/>
  <c r="U49" i="7754" s="1"/>
  <c r="X86" i="7754"/>
  <c r="W86" i="7754"/>
  <c r="AA86" i="7754"/>
  <c r="AD86" i="7754" s="1"/>
  <c r="G54" i="7754"/>
  <c r="U54" i="7754" s="1"/>
  <c r="W54" i="7754" s="1"/>
  <c r="C54" i="7754"/>
  <c r="C67" i="7754"/>
  <c r="AA101" i="7754"/>
  <c r="AC101" i="7754" s="1"/>
  <c r="W101" i="7754"/>
  <c r="X101" i="7754"/>
  <c r="G38" i="7754"/>
  <c r="U38" i="7754"/>
  <c r="W38" i="7754" s="1"/>
  <c r="C49" i="7753"/>
  <c r="G49" i="7753"/>
  <c r="U49" i="7753" s="1"/>
  <c r="C95" i="7754"/>
  <c r="G95" i="7754"/>
  <c r="U95" i="7754" s="1"/>
  <c r="G78" i="7754"/>
  <c r="U78" i="7754"/>
  <c r="AA78" i="7754" s="1"/>
  <c r="AC78" i="7754" s="1"/>
  <c r="C78" i="7754"/>
  <c r="AA65" i="7753"/>
  <c r="AD65" i="7753" s="1"/>
  <c r="W65" i="7753"/>
  <c r="W103" i="7754"/>
  <c r="X83" i="7753"/>
  <c r="AA83" i="7753"/>
  <c r="W31" i="7754"/>
  <c r="AA31" i="7754"/>
  <c r="W93" i="7753"/>
  <c r="X93" i="7753"/>
  <c r="AA93" i="7753"/>
  <c r="W29" i="7753"/>
  <c r="X58" i="7754"/>
  <c r="W5" i="7754"/>
  <c r="X35" i="7753"/>
  <c r="X57" i="7754"/>
  <c r="W80" i="7753"/>
  <c r="AA80" i="7753"/>
  <c r="X80" i="7753"/>
  <c r="W82" i="7753"/>
  <c r="AD60" i="7754"/>
  <c r="X47" i="7753"/>
  <c r="X24" i="7754"/>
  <c r="W24" i="7754"/>
  <c r="AD44" i="7754"/>
  <c r="AC44" i="7754"/>
  <c r="AD31" i="7753"/>
  <c r="AD96" i="7754"/>
  <c r="X78" i="7753"/>
  <c r="AA100" i="7753"/>
  <c r="AD9" i="7753"/>
  <c r="AC9" i="7753"/>
  <c r="W95" i="7753"/>
  <c r="X56" i="7754"/>
  <c r="W56" i="7754"/>
  <c r="AC65" i="7753"/>
  <c r="AD47" i="7754"/>
  <c r="S24" i="115"/>
  <c r="I14" i="115"/>
  <c r="X82" i="7753" l="1"/>
  <c r="X57" i="7753"/>
  <c r="X84" i="7753"/>
  <c r="AD101" i="7754"/>
  <c r="AA57" i="7753"/>
  <c r="W58" i="7754"/>
  <c r="AA66" i="7753"/>
  <c r="X66" i="7753"/>
  <c r="W66" i="7753"/>
  <c r="X67" i="7754"/>
  <c r="AA67" i="7754"/>
  <c r="W67" i="7754"/>
  <c r="O13" i="7754"/>
  <c r="O13" i="7753"/>
  <c r="C13" i="7751"/>
  <c r="N18" i="7754"/>
  <c r="N18" i="7753"/>
  <c r="O94" i="7753"/>
  <c r="O94" i="7754"/>
  <c r="N14" i="7754"/>
  <c r="N14" i="7753"/>
  <c r="N85" i="7753"/>
  <c r="N85" i="7754"/>
  <c r="C85" i="7754" s="1"/>
  <c r="O74" i="7754"/>
  <c r="C74" i="7751"/>
  <c r="O74" i="7753"/>
  <c r="AB9" i="7754"/>
  <c r="W9" i="7754"/>
  <c r="N102" i="7754"/>
  <c r="N102" i="7753"/>
  <c r="O87" i="7753"/>
  <c r="O87" i="7754"/>
  <c r="C87" i="7754" s="1"/>
  <c r="N81" i="7753"/>
  <c r="N81" i="7754"/>
  <c r="C81" i="7754" s="1"/>
  <c r="O75" i="7753"/>
  <c r="O75" i="7754"/>
  <c r="N35" i="7753"/>
  <c r="N35" i="7754"/>
  <c r="G56" i="7753"/>
  <c r="U56" i="7753" s="1"/>
  <c r="AD78" i="7754"/>
  <c r="AC86" i="7754"/>
  <c r="W42" i="7753"/>
  <c r="W78" i="7754"/>
  <c r="AA54" i="7754"/>
  <c r="AC34" i="7754"/>
  <c r="AA73" i="7753"/>
  <c r="AD73" i="7753" s="1"/>
  <c r="AA35" i="7753"/>
  <c r="W70" i="7754"/>
  <c r="C12" i="7754"/>
  <c r="X31" i="7753"/>
  <c r="AA79" i="7754"/>
  <c r="W79" i="7754"/>
  <c r="AA84" i="7754"/>
  <c r="AC84" i="7754" s="1"/>
  <c r="C101" i="7753"/>
  <c r="AA78" i="7753"/>
  <c r="W78" i="7753"/>
  <c r="G75" i="7751"/>
  <c r="N63" i="7754"/>
  <c r="N63" i="7753"/>
  <c r="G63" i="7753" s="1"/>
  <c r="U63" i="7753" s="1"/>
  <c r="N47" i="7754"/>
  <c r="N47" i="7753"/>
  <c r="C38" i="7751"/>
  <c r="O38" i="7753"/>
  <c r="O33" i="7753"/>
  <c r="O33" i="7754"/>
  <c r="C33" i="7751"/>
  <c r="AD17" i="7754"/>
  <c r="AA71" i="7753"/>
  <c r="AA80" i="7754"/>
  <c r="W80" i="7754"/>
  <c r="X42" i="7753"/>
  <c r="X78" i="7754"/>
  <c r="X54" i="7754"/>
  <c r="W73" i="7753"/>
  <c r="X80" i="7754"/>
  <c r="X70" i="7754"/>
  <c r="W84" i="7753"/>
  <c r="X101" i="7753"/>
  <c r="AA95" i="7753"/>
  <c r="X95" i="7753"/>
  <c r="AC24" i="7754"/>
  <c r="W84" i="7754"/>
  <c r="C5" i="7753"/>
  <c r="G5" i="7753"/>
  <c r="U5" i="7753" s="1"/>
  <c r="G14" i="7751"/>
  <c r="O14" i="7753"/>
  <c r="N93" i="7754"/>
  <c r="N93" i="7753"/>
  <c r="O51" i="7753"/>
  <c r="O51" i="7754"/>
  <c r="N46" i="7753"/>
  <c r="N46" i="7754"/>
  <c r="AB21" i="7754"/>
  <c r="AB32" i="7754"/>
  <c r="AB33" i="7754"/>
  <c r="AB41" i="7754"/>
  <c r="AB73" i="7754"/>
  <c r="AB100" i="7754"/>
  <c r="AB66" i="7754"/>
  <c r="AB74" i="7754"/>
  <c r="AB7" i="7754"/>
  <c r="AC7" i="7754" s="1"/>
  <c r="AB87" i="7754"/>
  <c r="AB4" i="7754"/>
  <c r="AB92" i="7754"/>
  <c r="AB34" i="7754"/>
  <c r="AD34" i="7754" s="1"/>
  <c r="I21" i="91" s="1"/>
  <c r="K21" i="91" s="1"/>
  <c r="AB84" i="7754"/>
  <c r="AB23" i="7754"/>
  <c r="AB36" i="7754"/>
  <c r="AB55" i="7754"/>
  <c r="AC55" i="7754" s="1"/>
  <c r="AB75" i="7754"/>
  <c r="AB13" i="7754"/>
  <c r="AB56" i="7754"/>
  <c r="AD56" i="7754" s="1"/>
  <c r="AB67" i="7754"/>
  <c r="AB18" i="7754"/>
  <c r="AB8" i="7754"/>
  <c r="AB88" i="7754"/>
  <c r="AB26" i="7754"/>
  <c r="AB28" i="7754"/>
  <c r="AB104" i="7754"/>
  <c r="AB42" i="7754"/>
  <c r="AB31" i="7754"/>
  <c r="AB40" i="7754"/>
  <c r="AB52" i="7754"/>
  <c r="AB72" i="7754"/>
  <c r="AB80" i="7754"/>
  <c r="AB65" i="7754"/>
  <c r="AB5" i="7754"/>
  <c r="AB85" i="7754"/>
  <c r="C70" i="7753"/>
  <c r="G103" i="7753"/>
  <c r="U103" i="7753" s="1"/>
  <c r="O64" i="7754"/>
  <c r="N68" i="7754"/>
  <c r="C36" i="7751"/>
  <c r="N36" i="7754"/>
  <c r="N51" i="7754"/>
  <c r="C51" i="7754" s="1"/>
  <c r="N51" i="7753"/>
  <c r="O46" i="7754"/>
  <c r="N13" i="7754"/>
  <c r="O37" i="7754"/>
  <c r="O37" i="7753"/>
  <c r="O21" i="7754"/>
  <c r="O21" i="7753"/>
  <c r="O11" i="7754"/>
  <c r="O11" i="7753"/>
  <c r="C11" i="7753" s="1"/>
  <c r="C94" i="7753"/>
  <c r="O68" i="7753"/>
  <c r="O68" i="7754"/>
  <c r="O72" i="7754"/>
  <c r="G72" i="7754" s="1"/>
  <c r="U72" i="7754" s="1"/>
  <c r="C72" i="7751"/>
  <c r="N59" i="7754"/>
  <c r="N59" i="7753"/>
  <c r="G59" i="7753"/>
  <c r="U59" i="7753" s="1"/>
  <c r="X59" i="7753" s="1"/>
  <c r="G87" i="7753"/>
  <c r="U87" i="7753" s="1"/>
  <c r="C31" i="7753"/>
  <c r="C48" i="7753"/>
  <c r="C72" i="7753"/>
  <c r="C87" i="7753"/>
  <c r="G11" i="7753"/>
  <c r="U11" i="7753" s="1"/>
  <c r="C52" i="7753"/>
  <c r="G72" i="7753"/>
  <c r="U72" i="7753" s="1"/>
  <c r="G30" i="7753"/>
  <c r="U30" i="7753" s="1"/>
  <c r="G42" i="7754"/>
  <c r="U42" i="7754" s="1"/>
  <c r="W42" i="7754" s="1"/>
  <c r="G53" i="7753"/>
  <c r="U53" i="7753" s="1"/>
  <c r="C57" i="7754"/>
  <c r="O90" i="7754"/>
  <c r="C90" i="7754" s="1"/>
  <c r="AB94" i="7754"/>
  <c r="G4" i="7751"/>
  <c r="C4" i="7751"/>
  <c r="G92" i="7753"/>
  <c r="U92" i="7753" s="1"/>
  <c r="G20" i="7753"/>
  <c r="U20" i="7753" s="1"/>
  <c r="G16" i="7753"/>
  <c r="U16" i="7753" s="1"/>
  <c r="N73" i="7754"/>
  <c r="C73" i="7754" s="1"/>
  <c r="C11" i="7754"/>
  <c r="AB70" i="7754"/>
  <c r="AD70" i="7754" s="1"/>
  <c r="AB62" i="7754"/>
  <c r="AB43" i="7754"/>
  <c r="AB38" i="7754"/>
  <c r="AB35" i="7754"/>
  <c r="AB30" i="7754"/>
  <c r="AX8" i="7752"/>
  <c r="AB102" i="7754"/>
  <c r="AD102" i="7754" s="1"/>
  <c r="AB54" i="7754"/>
  <c r="AD54" i="7754" s="1"/>
  <c r="N52" i="7757"/>
  <c r="L2" i="7755"/>
  <c r="N5" i="7751"/>
  <c r="W26" i="7754"/>
  <c r="X26" i="7754"/>
  <c r="AA26" i="7754"/>
  <c r="W50" i="7753"/>
  <c r="AA50" i="7753"/>
  <c r="AC30" i="7754"/>
  <c r="AD30" i="7754"/>
  <c r="AA18" i="7753"/>
  <c r="W18" i="7753"/>
  <c r="X18" i="7753"/>
  <c r="X95" i="7754"/>
  <c r="W95" i="7754"/>
  <c r="AA95" i="7754"/>
  <c r="X43" i="7754"/>
  <c r="AA43" i="7754"/>
  <c r="W43" i="7754"/>
  <c r="W76" i="7754"/>
  <c r="AA76" i="7754"/>
  <c r="AC76" i="7754" s="1"/>
  <c r="X76" i="7754"/>
  <c r="AA50" i="7754"/>
  <c r="AC50" i="7754" s="1"/>
  <c r="W50" i="7754"/>
  <c r="W22" i="7754"/>
  <c r="AA22" i="7754"/>
  <c r="X22" i="7754"/>
  <c r="W16" i="7754"/>
  <c r="AA16" i="7754"/>
  <c r="X16" i="7754"/>
  <c r="X87" i="7753"/>
  <c r="AA87" i="7753"/>
  <c r="W87" i="7753"/>
  <c r="C84" i="7754"/>
  <c r="E416" i="48"/>
  <c r="H416" i="48" s="1"/>
  <c r="E308" i="48"/>
  <c r="H308" i="48" s="1"/>
  <c r="E362" i="48"/>
  <c r="H362" i="48" s="1"/>
  <c r="E524" i="48"/>
  <c r="H524" i="48" s="1"/>
  <c r="E38" i="48"/>
  <c r="H38" i="48" s="1"/>
  <c r="E497" i="48"/>
  <c r="H497" i="48" s="1"/>
  <c r="E92" i="48"/>
  <c r="H92" i="48" s="1"/>
  <c r="I24" i="6"/>
  <c r="I37" i="6"/>
  <c r="G50" i="6"/>
  <c r="H8" i="6"/>
  <c r="H62" i="6"/>
  <c r="H17" i="6"/>
  <c r="H19" i="6"/>
  <c r="H32" i="6"/>
  <c r="G42" i="6"/>
  <c r="G9" i="6"/>
  <c r="F63" i="6"/>
  <c r="G45" i="6"/>
  <c r="F27" i="6"/>
  <c r="G38" i="6"/>
  <c r="O4" i="7758"/>
  <c r="G41" i="6"/>
  <c r="I7" i="6"/>
  <c r="I21" i="6"/>
  <c r="G34" i="6"/>
  <c r="N4" i="7758"/>
  <c r="G7" i="7758" s="1"/>
  <c r="I34" i="6"/>
  <c r="F59" i="6"/>
  <c r="H16" i="6"/>
  <c r="G26" i="6"/>
  <c r="H61" i="6"/>
  <c r="AD37" i="115"/>
  <c r="AC37" i="115"/>
  <c r="AB37" i="115" s="1"/>
  <c r="N16" i="7752"/>
  <c r="N6" i="7752"/>
  <c r="N24" i="7752"/>
  <c r="N14" i="7752"/>
  <c r="N11" i="7752"/>
  <c r="L3" i="32"/>
  <c r="S32" i="115"/>
  <c r="T32" i="115" s="1"/>
  <c r="O32" i="115" s="1"/>
  <c r="AC27" i="7754"/>
  <c r="AD27" i="7754"/>
  <c r="AA100" i="7754"/>
  <c r="X100" i="7754"/>
  <c r="W36" i="7754"/>
  <c r="AA36" i="7754"/>
  <c r="AA12" i="7754"/>
  <c r="AC80" i="7753"/>
  <c r="X67" i="7753"/>
  <c r="AA67" i="7753"/>
  <c r="W67" i="7753"/>
  <c r="W66" i="7754"/>
  <c r="AA66" i="7754"/>
  <c r="X66" i="7754"/>
  <c r="W35" i="7754"/>
  <c r="AA35" i="7754"/>
  <c r="X35" i="7754"/>
  <c r="C25" i="7754"/>
  <c r="G25" i="7754"/>
  <c r="U25" i="7754" s="1"/>
  <c r="AD53" i="7754"/>
  <c r="I14" i="91" s="1"/>
  <c r="K14" i="91" s="1"/>
  <c r="L14" i="91" s="1"/>
  <c r="AC53" i="7754"/>
  <c r="AA49" i="7753"/>
  <c r="X49" i="7753"/>
  <c r="W49" i="7753"/>
  <c r="X83" i="7754"/>
  <c r="W17" i="7754"/>
  <c r="X17" i="7754"/>
  <c r="AC80" i="7754"/>
  <c r="AD80" i="7754"/>
  <c r="AD58" i="7754"/>
  <c r="AC58" i="7754"/>
  <c r="X79" i="7754"/>
  <c r="AD76" i="7754"/>
  <c r="AA79" i="7753"/>
  <c r="W79" i="7753"/>
  <c r="X79" i="7753"/>
  <c r="X86" i="7753"/>
  <c r="AA86" i="7753"/>
  <c r="AA26" i="7753"/>
  <c r="X26" i="7753"/>
  <c r="W26" i="7753"/>
  <c r="G89" i="7753"/>
  <c r="U89" i="7753" s="1"/>
  <c r="C89" i="7753"/>
  <c r="W57" i="7754"/>
  <c r="AA57" i="7754"/>
  <c r="AC57" i="7754" s="1"/>
  <c r="W100" i="7754"/>
  <c r="X12" i="7754"/>
  <c r="X36" i="7754"/>
  <c r="AA38" i="7754"/>
  <c r="X38" i="7754"/>
  <c r="W58" i="7753"/>
  <c r="X58" i="7753"/>
  <c r="AA12" i="7753"/>
  <c r="W12" i="7753"/>
  <c r="X12" i="7753"/>
  <c r="W55" i="7753"/>
  <c r="X55" i="7753"/>
  <c r="AA55" i="7753"/>
  <c r="X45" i="7754"/>
  <c r="AA45" i="7754"/>
  <c r="AD92" i="7754"/>
  <c r="AC92" i="7754"/>
  <c r="W27" i="7754"/>
  <c r="X27" i="7754"/>
  <c r="W39" i="7753"/>
  <c r="AA39" i="7753"/>
  <c r="X39" i="7753"/>
  <c r="AA85" i="7754"/>
  <c r="W85" i="7754"/>
  <c r="W63" i="7754"/>
  <c r="X63" i="7754"/>
  <c r="AA63" i="7754"/>
  <c r="AD50" i="7754"/>
  <c r="X53" i="7753"/>
  <c r="W53" i="7753"/>
  <c r="AA53" i="7753"/>
  <c r="AD24" i="7754"/>
  <c r="AA54" i="7753"/>
  <c r="W54" i="7753"/>
  <c r="AA14" i="7754"/>
  <c r="X14" i="7754"/>
  <c r="AA99" i="7754"/>
  <c r="X99" i="7754"/>
  <c r="AA5" i="7754"/>
  <c r="X5" i="7754"/>
  <c r="W99" i="7754"/>
  <c r="W49" i="7754"/>
  <c r="X49" i="7754"/>
  <c r="AA49" i="7754"/>
  <c r="AA103" i="7754"/>
  <c r="X103" i="7754"/>
  <c r="X29" i="7753"/>
  <c r="AA29" i="7753"/>
  <c r="AC29" i="7753" s="1"/>
  <c r="AA59" i="7754"/>
  <c r="X59" i="7754"/>
  <c r="W59" i="7754"/>
  <c r="W53" i="7754"/>
  <c r="X53" i="7754"/>
  <c r="W70" i="7753"/>
  <c r="X70" i="7753"/>
  <c r="AA70" i="7753"/>
  <c r="AA92" i="7753"/>
  <c r="W92" i="7753"/>
  <c r="X92" i="7753"/>
  <c r="W47" i="7753"/>
  <c r="W82" i="7754"/>
  <c r="W55" i="7754"/>
  <c r="W7" i="7754"/>
  <c r="G94" i="7753"/>
  <c r="U94" i="7753" s="1"/>
  <c r="O48" i="7754"/>
  <c r="O4" i="7753"/>
  <c r="G4" i="7753" s="1"/>
  <c r="U4" i="7753" s="1"/>
  <c r="O4" i="7754"/>
  <c r="AB82" i="7753"/>
  <c r="AB87" i="7753"/>
  <c r="AC87" i="7753" s="1"/>
  <c r="AB80" i="7753"/>
  <c r="AD80" i="7753" s="1"/>
  <c r="AB101" i="7753"/>
  <c r="AB47" i="7753"/>
  <c r="AD47" i="7753" s="1"/>
  <c r="AB98" i="7753"/>
  <c r="AB36" i="7753"/>
  <c r="AB77" i="7753"/>
  <c r="AB40" i="7753"/>
  <c r="AB32" i="7753"/>
  <c r="AB27" i="7753"/>
  <c r="AB90" i="7753"/>
  <c r="AB83" i="7753"/>
  <c r="AB88" i="7753"/>
  <c r="AD88" i="7753" s="1"/>
  <c r="AB48" i="7753"/>
  <c r="AB103" i="7753"/>
  <c r="AB56" i="7753"/>
  <c r="AB91" i="7753"/>
  <c r="AB79" i="7753"/>
  <c r="AD79" i="7753" s="1"/>
  <c r="AB102" i="7753"/>
  <c r="AB8" i="7753"/>
  <c r="AB99" i="7753"/>
  <c r="AB84" i="7753"/>
  <c r="AB104" i="7753"/>
  <c r="AB95" i="7753"/>
  <c r="AB51" i="7753"/>
  <c r="AB76" i="7753"/>
  <c r="AD76" i="7753" s="1"/>
  <c r="AB75" i="7753"/>
  <c r="AB14" i="7753"/>
  <c r="AB72" i="7753"/>
  <c r="AB28" i="7753"/>
  <c r="AB20" i="7753"/>
  <c r="AB69" i="7753"/>
  <c r="AB15" i="7753"/>
  <c r="AB96" i="7753"/>
  <c r="AB22" i="7753"/>
  <c r="AB61" i="7753"/>
  <c r="AB19" i="7753"/>
  <c r="AB93" i="7753"/>
  <c r="AB23" i="7753"/>
  <c r="AB4" i="7753"/>
  <c r="AB45" i="7753"/>
  <c r="AB59" i="7753"/>
  <c r="AB50" i="7753"/>
  <c r="AD50" i="7753" s="1"/>
  <c r="AB5" i="7753"/>
  <c r="AB16" i="7753"/>
  <c r="AB68" i="7753"/>
  <c r="AB63" i="7753"/>
  <c r="AB26" i="7753"/>
  <c r="AB100" i="7753"/>
  <c r="AB24" i="7753"/>
  <c r="AB58" i="7753"/>
  <c r="AB64" i="7753"/>
  <c r="AB13" i="7753"/>
  <c r="AB10" i="7753"/>
  <c r="AB52" i="7753"/>
  <c r="AB7" i="7753"/>
  <c r="AD7" i="7753" s="1"/>
  <c r="AB34" i="7753"/>
  <c r="AB29" i="7753"/>
  <c r="AB21" i="7753"/>
  <c r="AB44" i="7753"/>
  <c r="AB42" i="7753"/>
  <c r="AB85" i="7753"/>
  <c r="AB38" i="7753"/>
  <c r="AB55" i="7753"/>
  <c r="AD55" i="7753" s="1"/>
  <c r="AB92" i="7753"/>
  <c r="AB43" i="7753"/>
  <c r="AB74" i="7753"/>
  <c r="AB12" i="7753"/>
  <c r="AD12" i="7753" s="1"/>
  <c r="AB67" i="7753"/>
  <c r="G64" i="7751"/>
  <c r="N64" i="7754"/>
  <c r="N64" i="7753"/>
  <c r="N40" i="7753"/>
  <c r="N40" i="7754"/>
  <c r="C27" i="7753"/>
  <c r="G27" i="7753"/>
  <c r="U27" i="7753" s="1"/>
  <c r="C8" i="7753"/>
  <c r="G8" i="7753"/>
  <c r="U8" i="7753" s="1"/>
  <c r="X7" i="7754"/>
  <c r="X50" i="7753"/>
  <c r="G17" i="7753"/>
  <c r="U17" i="7753" s="1"/>
  <c r="C17" i="7753"/>
  <c r="N61" i="7754"/>
  <c r="N61" i="7753"/>
  <c r="O10" i="7753"/>
  <c r="O10" i="7754"/>
  <c r="O97" i="7753"/>
  <c r="C97" i="7753" s="1"/>
  <c r="N6" i="7753"/>
  <c r="N6" i="7754"/>
  <c r="C6" i="7754" s="1"/>
  <c r="N15" i="7754"/>
  <c r="N15" i="7753"/>
  <c r="G32" i="7754"/>
  <c r="U32" i="7754" s="1"/>
  <c r="G91" i="7754"/>
  <c r="U91" i="7754" s="1"/>
  <c r="G87" i="7754"/>
  <c r="U87" i="7754" s="1"/>
  <c r="G11" i="7754"/>
  <c r="U11" i="7754" s="1"/>
  <c r="G23" i="7754"/>
  <c r="U23" i="7754" s="1"/>
  <c r="G52" i="7754"/>
  <c r="U52" i="7754" s="1"/>
  <c r="G104" i="7754"/>
  <c r="U104" i="7754" s="1"/>
  <c r="G62" i="7754"/>
  <c r="U62" i="7754" s="1"/>
  <c r="G73" i="7754"/>
  <c r="U73" i="7754" s="1"/>
  <c r="G90" i="7754"/>
  <c r="U90" i="7754" s="1"/>
  <c r="G18" i="7754"/>
  <c r="U18" i="7754" s="1"/>
  <c r="G29" i="7754"/>
  <c r="U29" i="7754" s="1"/>
  <c r="G39" i="7754"/>
  <c r="U39" i="7754" s="1"/>
  <c r="G46" i="7754"/>
  <c r="U46" i="7754" s="1"/>
  <c r="G51" i="7754"/>
  <c r="U51" i="7754" s="1"/>
  <c r="C91" i="7753"/>
  <c r="G91" i="7753"/>
  <c r="U91" i="7753" s="1"/>
  <c r="AB46" i="7754"/>
  <c r="N62" i="7754"/>
  <c r="C62" i="7754" s="1"/>
  <c r="N62" i="7753"/>
  <c r="N41" i="7753"/>
  <c r="N41" i="7754"/>
  <c r="G41" i="7754" s="1"/>
  <c r="U41" i="7754" s="1"/>
  <c r="C25" i="7751"/>
  <c r="N25" i="7753"/>
  <c r="AA101" i="7753"/>
  <c r="AC101" i="7753" s="1"/>
  <c r="X50" i="7754"/>
  <c r="X76" i="7753"/>
  <c r="X92" i="7754"/>
  <c r="W102" i="7754"/>
  <c r="O19" i="7754"/>
  <c r="O19" i="7753"/>
  <c r="C19" i="7753" s="1"/>
  <c r="N77" i="7753"/>
  <c r="N77" i="7754"/>
  <c r="G69" i="7751"/>
  <c r="N69" i="7753"/>
  <c r="N69" i="7754"/>
  <c r="G69" i="7754" s="1"/>
  <c r="U69" i="7754" s="1"/>
  <c r="W24" i="7753"/>
  <c r="X99" i="7753"/>
  <c r="W76" i="7753"/>
  <c r="C23" i="7753"/>
  <c r="G23" i="7753"/>
  <c r="U23" i="7753" s="1"/>
  <c r="C60" i="7753"/>
  <c r="G60" i="7753"/>
  <c r="U60" i="7753" s="1"/>
  <c r="O104" i="7754"/>
  <c r="C104" i="7754" s="1"/>
  <c r="O104" i="7753"/>
  <c r="N98" i="7754"/>
  <c r="N98" i="7753"/>
  <c r="AA82" i="7754"/>
  <c r="X24" i="7753"/>
  <c r="X55" i="7754"/>
  <c r="AA99" i="7753"/>
  <c r="W7" i="7753"/>
  <c r="C22" i="7753"/>
  <c r="G22" i="7753"/>
  <c r="U22" i="7753" s="1"/>
  <c r="C63" i="7753"/>
  <c r="C89" i="7751"/>
  <c r="N89" i="7754"/>
  <c r="G45" i="7753"/>
  <c r="U45" i="7753" s="1"/>
  <c r="C19" i="7751"/>
  <c r="C103" i="7751"/>
  <c r="N36" i="7753"/>
  <c r="AX43" i="7752"/>
  <c r="Q15" i="91"/>
  <c r="P24" i="77"/>
  <c r="S30" i="115"/>
  <c r="T30" i="115" s="1"/>
  <c r="O30" i="115" s="1"/>
  <c r="Q30" i="115" s="1"/>
  <c r="C4" i="7753"/>
  <c r="Q28" i="91"/>
  <c r="Q21" i="7756"/>
  <c r="O24" i="77"/>
  <c r="P23" i="7755"/>
  <c r="O24" i="12"/>
  <c r="E27" i="12"/>
  <c r="P17" i="7755"/>
  <c r="P30" i="91"/>
  <c r="P31" i="91"/>
  <c r="Q23" i="7756"/>
  <c r="Q14" i="91"/>
  <c r="P18" i="32"/>
  <c r="P33" i="7755"/>
  <c r="P20" i="7755"/>
  <c r="P16" i="12"/>
  <c r="G27" i="12"/>
  <c r="G22" i="12"/>
  <c r="G28" i="12"/>
  <c r="P20" i="7756"/>
  <c r="J15" i="12"/>
  <c r="E16" i="77"/>
  <c r="G21" i="77"/>
  <c r="P23" i="32"/>
  <c r="Q31" i="7756"/>
  <c r="P15" i="7755"/>
  <c r="Q15" i="7755" s="1"/>
  <c r="Q22" i="91"/>
  <c r="P33" i="32"/>
  <c r="G30" i="32"/>
  <c r="E26" i="12"/>
  <c r="G20" i="7756"/>
  <c r="P29" i="7756"/>
  <c r="G19" i="32"/>
  <c r="G23" i="12"/>
  <c r="E27" i="77"/>
  <c r="P26" i="12"/>
  <c r="P30" i="7755"/>
  <c r="Q29" i="91"/>
  <c r="Q14" i="7756"/>
  <c r="Q25" i="91"/>
  <c r="P16" i="32"/>
  <c r="P23" i="7756"/>
  <c r="P14" i="91"/>
  <c r="G16" i="7755"/>
  <c r="O33" i="12"/>
  <c r="P20" i="12"/>
  <c r="P19" i="7756"/>
  <c r="E28" i="77"/>
  <c r="P31" i="32"/>
  <c r="P32" i="32"/>
  <c r="Q22" i="7756"/>
  <c r="P17" i="32"/>
  <c r="P34" i="32"/>
  <c r="P27" i="32"/>
  <c r="P20" i="32"/>
  <c r="Q19" i="91"/>
  <c r="P29" i="32"/>
  <c r="P16" i="7755"/>
  <c r="Q31" i="91"/>
  <c r="Q23" i="91"/>
  <c r="Q15" i="7756"/>
  <c r="P18" i="7755"/>
  <c r="P28" i="32"/>
  <c r="P34" i="7755"/>
  <c r="Q17" i="91"/>
  <c r="P19" i="7755"/>
  <c r="P24" i="7755"/>
  <c r="Q24" i="7756"/>
  <c r="G27" i="7756"/>
  <c r="O31" i="77"/>
  <c r="O32" i="77"/>
  <c r="P27" i="91"/>
  <c r="E19" i="12"/>
  <c r="G24" i="7755"/>
  <c r="P31" i="7756"/>
  <c r="P32" i="77"/>
  <c r="E18" i="12"/>
  <c r="E25" i="77"/>
  <c r="E19" i="77"/>
  <c r="P34" i="12"/>
  <c r="P33" i="77"/>
  <c r="E17" i="77"/>
  <c r="O15" i="77"/>
  <c r="E32" i="77"/>
  <c r="O18" i="12"/>
  <c r="G26" i="77"/>
  <c r="O20" i="77"/>
  <c r="G14" i="91"/>
  <c r="P27" i="7756"/>
  <c r="G22" i="32"/>
  <c r="O29" i="77"/>
  <c r="P14" i="7756"/>
  <c r="P25" i="91"/>
  <c r="E26" i="77"/>
  <c r="P32" i="7756"/>
  <c r="P24" i="12"/>
  <c r="G18" i="32"/>
  <c r="P21" i="7755"/>
  <c r="Q33" i="91"/>
  <c r="Q16" i="91"/>
  <c r="Q20" i="7756"/>
  <c r="Q32" i="91"/>
  <c r="Q27" i="7756"/>
  <c r="Q24" i="91"/>
  <c r="P19" i="32"/>
  <c r="Q21" i="91"/>
  <c r="Q26" i="7756"/>
  <c r="Q16" i="7756"/>
  <c r="P27" i="7755"/>
  <c r="P28" i="7755"/>
  <c r="Q20" i="91"/>
  <c r="Q29" i="7756"/>
  <c r="P31" i="7755"/>
  <c r="P22" i="7755"/>
  <c r="P21" i="32"/>
  <c r="P29" i="7755"/>
  <c r="P25" i="7755"/>
  <c r="P29" i="77"/>
  <c r="G34" i="32"/>
  <c r="G14" i="77"/>
  <c r="E24" i="12"/>
  <c r="G23" i="7755"/>
  <c r="G33" i="77"/>
  <c r="P22" i="77"/>
  <c r="P26" i="7756"/>
  <c r="E23" i="12"/>
  <c r="P18" i="7756"/>
  <c r="O19" i="77"/>
  <c r="G20" i="77"/>
  <c r="G28" i="91"/>
  <c r="O30" i="77"/>
  <c r="G24" i="32"/>
  <c r="G15" i="77"/>
  <c r="O20" i="12"/>
  <c r="E32" i="12"/>
  <c r="O15" i="12"/>
  <c r="G20" i="12"/>
  <c r="P22" i="7756"/>
  <c r="G30" i="91"/>
  <c r="P32" i="91"/>
  <c r="P31" i="77"/>
  <c r="E31" i="12"/>
  <c r="E15" i="77"/>
  <c r="G22" i="77"/>
  <c r="P30" i="77"/>
  <c r="O27" i="12"/>
  <c r="P15" i="32"/>
  <c r="Q15" i="32" s="1"/>
  <c r="P25" i="32"/>
  <c r="Q25" i="7756"/>
  <c r="P24" i="32"/>
  <c r="Q18" i="91"/>
  <c r="P30" i="32"/>
  <c r="Q30" i="7756"/>
  <c r="P22" i="32"/>
  <c r="Q33" i="7756"/>
  <c r="Q30" i="91"/>
  <c r="P26" i="7755"/>
  <c r="Q17" i="7756"/>
  <c r="P26" i="32"/>
  <c r="P32" i="7755"/>
  <c r="Q27" i="91"/>
  <c r="Q26" i="91"/>
  <c r="Q19" i="7756"/>
  <c r="Q28" i="7756"/>
  <c r="Q18" i="7756"/>
  <c r="Q32" i="7756"/>
  <c r="G20" i="32"/>
  <c r="O32" i="12"/>
  <c r="P23" i="12"/>
  <c r="O33" i="77"/>
  <c r="E20" i="77"/>
  <c r="P22" i="12"/>
  <c r="O34" i="12"/>
  <c r="P25" i="12"/>
  <c r="P26" i="91"/>
  <c r="P17" i="91"/>
  <c r="P21" i="77"/>
  <c r="P17" i="77"/>
  <c r="P18" i="77"/>
  <c r="G18" i="12"/>
  <c r="P25" i="7756"/>
  <c r="P15" i="7756"/>
  <c r="G31" i="12"/>
  <c r="G28" i="32"/>
  <c r="P22" i="91"/>
  <c r="G25" i="32"/>
  <c r="E21" i="12"/>
  <c r="O26" i="12"/>
  <c r="G32" i="77"/>
  <c r="P27" i="12"/>
  <c r="D33" i="48"/>
  <c r="D60" i="48" s="1"/>
  <c r="D87" i="48" s="1"/>
  <c r="D114" i="48" s="1"/>
  <c r="D141" i="48" s="1"/>
  <c r="P30" i="12"/>
  <c r="P17" i="7756"/>
  <c r="G18" i="77"/>
  <c r="O28" i="77"/>
  <c r="G22" i="7756"/>
  <c r="O24" i="115"/>
  <c r="AA24" i="115"/>
  <c r="W24" i="115" s="1"/>
  <c r="AB38" i="115"/>
  <c r="D19" i="32"/>
  <c r="F19" i="32" s="1"/>
  <c r="R13" i="115"/>
  <c r="B36" i="115"/>
  <c r="Q4" i="91"/>
  <c r="E470" i="48"/>
  <c r="H470" i="48" s="1"/>
  <c r="E254" i="48"/>
  <c r="H254" i="48" s="1"/>
  <c r="E227" i="48"/>
  <c r="H227" i="48" s="1"/>
  <c r="G31" i="91"/>
  <c r="G26" i="7755"/>
  <c r="G16" i="91"/>
  <c r="G33" i="7756"/>
  <c r="G20" i="7755"/>
  <c r="G28" i="7756"/>
  <c r="E119" i="48"/>
  <c r="H119" i="48" s="1"/>
  <c r="E443" i="48"/>
  <c r="H443" i="48" s="1"/>
  <c r="E11" i="48"/>
  <c r="H11" i="48" s="1"/>
  <c r="E335" i="48"/>
  <c r="H335" i="48" s="1"/>
  <c r="E146" i="48"/>
  <c r="H146" i="48" s="1"/>
  <c r="G27" i="7755"/>
  <c r="G21" i="91"/>
  <c r="G33" i="7755"/>
  <c r="G15" i="7755"/>
  <c r="G22" i="7755"/>
  <c r="E65" i="48"/>
  <c r="H65" i="48" s="1"/>
  <c r="G18" i="7756"/>
  <c r="G32" i="7756"/>
  <c r="G16" i="7756"/>
  <c r="L4" i="7755"/>
  <c r="C72" i="7748"/>
  <c r="D72" i="7748" s="1"/>
  <c r="D74" i="7748" s="1"/>
  <c r="D77" i="7748" s="1"/>
  <c r="E389" i="48"/>
  <c r="H389" i="48" s="1"/>
  <c r="E173" i="48"/>
  <c r="H173" i="48" s="1"/>
  <c r="E200" i="48"/>
  <c r="H200" i="48" s="1"/>
  <c r="G18" i="7755"/>
  <c r="G31" i="7755"/>
  <c r="E281" i="48"/>
  <c r="H281" i="48" s="1"/>
  <c r="G26" i="91"/>
  <c r="G19" i="7755"/>
  <c r="G21" i="7755"/>
  <c r="G25" i="7755"/>
  <c r="G15" i="91"/>
  <c r="G31" i="7756"/>
  <c r="Q4" i="77"/>
  <c r="Q6" i="12"/>
  <c r="D79" i="20"/>
  <c r="F63" i="115" s="1"/>
  <c r="Q4" i="7756"/>
  <c r="Q6" i="7755"/>
  <c r="H5" i="7758"/>
  <c r="H8" i="7758"/>
  <c r="H7" i="7758"/>
  <c r="H6" i="7758"/>
  <c r="N25" i="7752"/>
  <c r="N12" i="7752"/>
  <c r="N18" i="7752"/>
  <c r="N22" i="7752"/>
  <c r="N13" i="7752"/>
  <c r="N21" i="7752"/>
  <c r="N20" i="7752"/>
  <c r="N19" i="7752"/>
  <c r="N10" i="7752"/>
  <c r="N15" i="7752"/>
  <c r="N36" i="7752"/>
  <c r="N23" i="7752"/>
  <c r="N17" i="7752"/>
  <c r="N9" i="7752"/>
  <c r="N8" i="7752"/>
  <c r="P24" i="91"/>
  <c r="G24" i="7756"/>
  <c r="P26" i="77"/>
  <c r="G30" i="7755"/>
  <c r="G32" i="91"/>
  <c r="G19" i="12"/>
  <c r="G33" i="12"/>
  <c r="E29" i="12"/>
  <c r="G23" i="32"/>
  <c r="P33" i="7756"/>
  <c r="P28" i="7756"/>
  <c r="E24" i="77"/>
  <c r="G17" i="77"/>
  <c r="G33" i="91"/>
  <c r="P20" i="77"/>
  <c r="O23" i="77"/>
  <c r="E33" i="77"/>
  <c r="P16" i="7756"/>
  <c r="G18" i="91"/>
  <c r="G29" i="32"/>
  <c r="G22" i="91"/>
  <c r="P19" i="77"/>
  <c r="O18" i="77"/>
  <c r="G29" i="12"/>
  <c r="O14" i="77"/>
  <c r="P29" i="12"/>
  <c r="G21" i="12"/>
  <c r="P15" i="12"/>
  <c r="G19" i="77"/>
  <c r="J14" i="77"/>
  <c r="G29" i="91"/>
  <c r="E22" i="77"/>
  <c r="P16" i="91"/>
  <c r="E18" i="77"/>
  <c r="G17" i="91"/>
  <c r="E16" i="12"/>
  <c r="E29" i="77"/>
  <c r="G23" i="7756"/>
  <c r="G28" i="7755"/>
  <c r="G29" i="7756"/>
  <c r="P21" i="7756"/>
  <c r="P32" i="12"/>
  <c r="P14" i="77"/>
  <c r="E21" i="77"/>
  <c r="C2" i="48"/>
  <c r="O16" i="12"/>
  <c r="E23" i="77"/>
  <c r="O31" i="12"/>
  <c r="G19" i="7756"/>
  <c r="G17" i="12"/>
  <c r="E30" i="12"/>
  <c r="P20" i="91"/>
  <c r="O21" i="12"/>
  <c r="C8" i="32"/>
  <c r="O25" i="77"/>
  <c r="O21" i="77"/>
  <c r="G30" i="77"/>
  <c r="P18" i="12"/>
  <c r="E25" i="12"/>
  <c r="P28" i="77"/>
  <c r="G23" i="91"/>
  <c r="O29" i="12"/>
  <c r="P33" i="91"/>
  <c r="P17" i="12"/>
  <c r="O23" i="12"/>
  <c r="P25" i="77"/>
  <c r="O26" i="77"/>
  <c r="O19" i="12"/>
  <c r="P24" i="7756"/>
  <c r="O17" i="12"/>
  <c r="G19" i="91"/>
  <c r="E30" i="77"/>
  <c r="P19" i="12"/>
  <c r="G28" i="77"/>
  <c r="P31" i="12"/>
  <c r="G24" i="12"/>
  <c r="O22" i="77"/>
  <c r="P28" i="91"/>
  <c r="O16" i="77"/>
  <c r="P16" i="77"/>
  <c r="G15" i="7756"/>
  <c r="O17" i="77"/>
  <c r="E17" i="12"/>
  <c r="O22" i="12"/>
  <c r="P28" i="12"/>
  <c r="G14" i="7756"/>
  <c r="G31" i="77"/>
  <c r="E22" i="12"/>
  <c r="G20" i="91"/>
  <c r="G29" i="77"/>
  <c r="G21" i="32"/>
  <c r="G17" i="32"/>
  <c r="G27" i="77"/>
  <c r="O25" i="12"/>
  <c r="P30" i="7756"/>
  <c r="G32" i="7755"/>
  <c r="G15" i="32"/>
  <c r="G25" i="77"/>
  <c r="G17" i="7755"/>
  <c r="G31" i="32"/>
  <c r="P15" i="91"/>
  <c r="P21" i="12"/>
  <c r="P27" i="77"/>
  <c r="E31" i="77"/>
  <c r="G27" i="32"/>
  <c r="G30" i="7756"/>
  <c r="G16" i="77"/>
  <c r="G21" i="7756"/>
  <c r="G33" i="32"/>
  <c r="G27" i="91"/>
  <c r="G32" i="32"/>
  <c r="G26" i="12"/>
  <c r="E20" i="12"/>
  <c r="G29" i="7755"/>
  <c r="P21" i="91"/>
  <c r="P18" i="91"/>
  <c r="G15" i="12"/>
  <c r="P15" i="77"/>
  <c r="G32" i="12"/>
  <c r="P19" i="91"/>
  <c r="G30" i="12"/>
  <c r="G25" i="12"/>
  <c r="E28" i="12"/>
  <c r="G16" i="32"/>
  <c r="P29" i="91"/>
  <c r="E33" i="12"/>
  <c r="O30" i="12"/>
  <c r="O27" i="77"/>
  <c r="P23" i="77"/>
  <c r="P33" i="12"/>
  <c r="P23" i="91"/>
  <c r="G23" i="77"/>
  <c r="O28" i="12"/>
  <c r="E34" i="12"/>
  <c r="G26" i="32"/>
  <c r="G26" i="7756"/>
  <c r="G16" i="12"/>
  <c r="G24" i="91"/>
  <c r="G25" i="7756"/>
  <c r="G24" i="77"/>
  <c r="G34" i="7755"/>
  <c r="G34" i="12"/>
  <c r="G25" i="91"/>
  <c r="D26" i="12"/>
  <c r="O50" i="7752"/>
  <c r="O59" i="7752"/>
  <c r="D19" i="7755"/>
  <c r="F19" i="7755" s="1"/>
  <c r="I17" i="7755"/>
  <c r="I32" i="7755"/>
  <c r="C8" i="7755"/>
  <c r="I16" i="7755"/>
  <c r="I19" i="7755"/>
  <c r="D32" i="7755"/>
  <c r="F32" i="7755" s="1"/>
  <c r="D16" i="7755"/>
  <c r="F16" i="7755" s="1"/>
  <c r="D17" i="7755"/>
  <c r="F17" i="7755" s="1"/>
  <c r="I18" i="7756"/>
  <c r="I22" i="32"/>
  <c r="I19" i="32"/>
  <c r="D22" i="32"/>
  <c r="F22" i="32" s="1"/>
  <c r="D21" i="91"/>
  <c r="F21" i="91" s="1"/>
  <c r="N37" i="7752"/>
  <c r="D28" i="77"/>
  <c r="D23" i="77"/>
  <c r="D32" i="77"/>
  <c r="D30" i="77"/>
  <c r="N2" i="7752"/>
  <c r="D33" i="12"/>
  <c r="D25" i="77"/>
  <c r="D14" i="91"/>
  <c r="F14" i="91" s="1"/>
  <c r="I18" i="32"/>
  <c r="D22" i="12"/>
  <c r="D17" i="91"/>
  <c r="F17" i="91" s="1"/>
  <c r="I31" i="91"/>
  <c r="K31" i="91" s="1"/>
  <c r="D18" i="32"/>
  <c r="F18" i="32" s="1"/>
  <c r="O55" i="7752"/>
  <c r="I32" i="32"/>
  <c r="I17" i="91"/>
  <c r="K17" i="91" s="1"/>
  <c r="D31" i="91"/>
  <c r="F31" i="91" s="1"/>
  <c r="D32" i="32"/>
  <c r="F32" i="32" s="1"/>
  <c r="AC73" i="7753"/>
  <c r="W93" i="7754"/>
  <c r="X42" i="7754"/>
  <c r="AA93" i="7754"/>
  <c r="W47" i="7754"/>
  <c r="W100" i="7753"/>
  <c r="X100" i="7753"/>
  <c r="W88" i="7753"/>
  <c r="X88" i="7753"/>
  <c r="W88" i="7754"/>
  <c r="AA88" i="7754"/>
  <c r="AC26" i="7753"/>
  <c r="D18" i="7756" s="1"/>
  <c r="F18" i="7756" s="1"/>
  <c r="AA58" i="7753"/>
  <c r="AA42" i="7754"/>
  <c r="X47" i="7754"/>
  <c r="AA65" i="7754"/>
  <c r="X65" i="7754"/>
  <c r="X85" i="7753"/>
  <c r="W85" i="7753"/>
  <c r="AA85" i="7753"/>
  <c r="AA83" i="7754"/>
  <c r="X11" i="7753"/>
  <c r="AA11" i="7753"/>
  <c r="W11" i="7753"/>
  <c r="G18" i="7751"/>
  <c r="G90" i="7751"/>
  <c r="C21" i="7751"/>
  <c r="G87" i="7751"/>
  <c r="G74" i="7751"/>
  <c r="G81" i="7751"/>
  <c r="C101" i="7751"/>
  <c r="C77" i="7751"/>
  <c r="C57" i="7751"/>
  <c r="C24" i="7751"/>
  <c r="C60" i="7751"/>
  <c r="O11" i="7752" s="1"/>
  <c r="G71" i="7751"/>
  <c r="O57" i="7752" s="1"/>
  <c r="G37" i="7751"/>
  <c r="C102" i="7751"/>
  <c r="C11" i="7751"/>
  <c r="G39" i="7751"/>
  <c r="C68" i="7751"/>
  <c r="C55" i="7751"/>
  <c r="D15" i="12" s="1"/>
  <c r="G83" i="7751"/>
  <c r="C65" i="7751"/>
  <c r="G23" i="7751"/>
  <c r="G41" i="7751"/>
  <c r="G52" i="7751"/>
  <c r="G11" i="6"/>
  <c r="G34" i="7751"/>
  <c r="C71" i="7751"/>
  <c r="C99" i="7751"/>
  <c r="C96" i="7751"/>
  <c r="G48" i="7751"/>
  <c r="C45" i="7751"/>
  <c r="G21" i="6"/>
  <c r="G53" i="6"/>
  <c r="H36" i="6"/>
  <c r="H23" i="6"/>
  <c r="F8" i="6"/>
  <c r="I38" i="6"/>
  <c r="H18" i="6"/>
  <c r="I10" i="6"/>
  <c r="G15" i="6"/>
  <c r="G47" i="6"/>
  <c r="H28" i="6"/>
  <c r="H15" i="6"/>
  <c r="C87" i="7751"/>
  <c r="G55" i="7751"/>
  <c r="C34" i="7751"/>
  <c r="C79" i="7751"/>
  <c r="G82" i="7751"/>
  <c r="C27" i="7751"/>
  <c r="F10" i="6"/>
  <c r="G21" i="7751"/>
  <c r="C75" i="7751"/>
  <c r="G36" i="7751"/>
  <c r="C37" i="7751"/>
  <c r="G9" i="7751"/>
  <c r="F12" i="6"/>
  <c r="C64" i="7751"/>
  <c r="O15" i="7752" s="1"/>
  <c r="C81" i="7751"/>
  <c r="C83" i="7751"/>
  <c r="G43" i="6"/>
  <c r="F16" i="6"/>
  <c r="G99" i="7751"/>
  <c r="C48" i="7751"/>
  <c r="G45" i="7751"/>
  <c r="F56" i="6"/>
  <c r="G29" i="6"/>
  <c r="G61" i="6"/>
  <c r="F47" i="6"/>
  <c r="F34" i="6"/>
  <c r="H30" i="6"/>
  <c r="F60" i="6"/>
  <c r="H45" i="6"/>
  <c r="H13" i="6"/>
  <c r="G23" i="6"/>
  <c r="G55" i="6"/>
  <c r="F39" i="6"/>
  <c r="F26" i="6"/>
  <c r="H14" i="6"/>
  <c r="F44" i="6"/>
  <c r="I55" i="6"/>
  <c r="F48" i="6"/>
  <c r="G17" i="6"/>
  <c r="G49" i="6"/>
  <c r="F31" i="6"/>
  <c r="F18" i="6"/>
  <c r="I60" i="6"/>
  <c r="F28" i="6"/>
  <c r="F24" i="6"/>
  <c r="G51" i="6"/>
  <c r="H33" i="6"/>
  <c r="H44" i="6"/>
  <c r="I58" i="6"/>
  <c r="H12" i="6"/>
  <c r="C44" i="7751"/>
  <c r="G53" i="7751"/>
  <c r="C18" i="7751"/>
  <c r="C62" i="7751"/>
  <c r="O13" i="7752" s="1"/>
  <c r="C17" i="7751"/>
  <c r="G6" i="7751"/>
  <c r="C46" i="7751"/>
  <c r="G24" i="7751"/>
  <c r="C28" i="7751"/>
  <c r="G46" i="7751"/>
  <c r="C51" i="7751"/>
  <c r="G91" i="7751"/>
  <c r="G102" i="7751"/>
  <c r="G57" i="7751"/>
  <c r="O43" i="7752" s="1"/>
  <c r="C16" i="7751"/>
  <c r="C32" i="7751"/>
  <c r="G11" i="7751"/>
  <c r="C8" i="7751"/>
  <c r="G60" i="7751"/>
  <c r="D19" i="77" s="1"/>
  <c r="C39" i="7751"/>
  <c r="F45" i="6"/>
  <c r="G44" i="7751"/>
  <c r="G32" i="7751"/>
  <c r="G103" i="7751"/>
  <c r="G96" i="7751"/>
  <c r="C6" i="7751"/>
  <c r="H7" i="6"/>
  <c r="G37" i="6"/>
  <c r="F15" i="6"/>
  <c r="I57" i="6"/>
  <c r="I44" i="6"/>
  <c r="I51" i="6"/>
  <c r="F61" i="6"/>
  <c r="H53" i="6"/>
  <c r="G31" i="6"/>
  <c r="G63" i="6"/>
  <c r="I49" i="6"/>
  <c r="I36" i="6"/>
  <c r="I35" i="6"/>
  <c r="N28" i="12" s="1"/>
  <c r="H34" i="6"/>
  <c r="I26" i="6"/>
  <c r="G25" i="6"/>
  <c r="G57" i="6"/>
  <c r="I41" i="6"/>
  <c r="I28" i="6"/>
  <c r="I19" i="6"/>
  <c r="H49" i="6"/>
  <c r="I42" i="6"/>
  <c r="I33" i="6"/>
  <c r="I23" i="6"/>
  <c r="H31" i="6"/>
  <c r="F55" i="6"/>
  <c r="O25" i="7752"/>
  <c r="D34" i="12"/>
  <c r="C92" i="7751"/>
  <c r="G20" i="7751"/>
  <c r="H46" i="6"/>
  <c r="G27" i="6"/>
  <c r="H21" i="6"/>
  <c r="F41" i="6"/>
  <c r="H52" i="6"/>
  <c r="G33" i="6"/>
  <c r="F13" i="6"/>
  <c r="I22" i="6"/>
  <c r="H60" i="6"/>
  <c r="H55" i="6"/>
  <c r="G13" i="6"/>
  <c r="C91" i="7751"/>
  <c r="G62" i="7751"/>
  <c r="C73" i="7751"/>
  <c r="O24" i="7752" s="1"/>
  <c r="G15" i="7751"/>
  <c r="C82" i="7751"/>
  <c r="C85" i="7751"/>
  <c r="C41" i="7751"/>
  <c r="D27" i="12" s="1"/>
  <c r="G27" i="7751"/>
  <c r="G34" i="7753"/>
  <c r="U34" i="7753" s="1"/>
  <c r="C37" i="7753"/>
  <c r="C92" i="7753"/>
  <c r="C53" i="7753"/>
  <c r="G19" i="7753"/>
  <c r="U19" i="7753" s="1"/>
  <c r="C102" i="7753"/>
  <c r="C81" i="7753"/>
  <c r="G32" i="7753"/>
  <c r="U32" i="7753" s="1"/>
  <c r="G46" i="7753"/>
  <c r="U46" i="7753" s="1"/>
  <c r="C90" i="7753"/>
  <c r="G43" i="7753"/>
  <c r="U43" i="7753" s="1"/>
  <c r="C32" i="7753"/>
  <c r="G52" i="7753"/>
  <c r="U52" i="7753" s="1"/>
  <c r="C59" i="7753"/>
  <c r="G81" i="7753"/>
  <c r="U81" i="7753" s="1"/>
  <c r="C46" i="7753"/>
  <c r="G21" i="7753"/>
  <c r="U21" i="7753" s="1"/>
  <c r="G37" i="7753"/>
  <c r="U37" i="7753" s="1"/>
  <c r="G90" i="7753"/>
  <c r="U90" i="7753" s="1"/>
  <c r="G102" i="7753"/>
  <c r="U102" i="7753" s="1"/>
  <c r="C21" i="7753"/>
  <c r="C34" i="7753"/>
  <c r="G96" i="7753"/>
  <c r="U96" i="7753" s="1"/>
  <c r="G48" i="7753"/>
  <c r="U48" i="7753" s="1"/>
  <c r="C21" i="7754"/>
  <c r="C46" i="7754"/>
  <c r="C37" i="7754"/>
  <c r="C102" i="7754"/>
  <c r="G37" i="7754"/>
  <c r="U37" i="7754" s="1"/>
  <c r="G71" i="7754"/>
  <c r="U71" i="7754" s="1"/>
  <c r="G28" i="7754"/>
  <c r="U28" i="7754" s="1"/>
  <c r="C34" i="7754"/>
  <c r="G97" i="7754"/>
  <c r="U97" i="7754" s="1"/>
  <c r="C4" i="7754"/>
  <c r="C18" i="7754"/>
  <c r="C72" i="7754"/>
  <c r="G81" i="7754"/>
  <c r="U81" i="7754" s="1"/>
  <c r="C32" i="7754"/>
  <c r="G21" i="7754"/>
  <c r="U21" i="7754" s="1"/>
  <c r="C23" i="7754"/>
  <c r="C91" i="7754"/>
  <c r="C97" i="7754"/>
  <c r="C41" i="7754"/>
  <c r="C69" i="7754"/>
  <c r="G4" i="7754"/>
  <c r="U4" i="7754" s="1"/>
  <c r="X51" i="7754"/>
  <c r="D16" i="12"/>
  <c r="G50" i="7751"/>
  <c r="G89" i="7751"/>
  <c r="C50" i="7751"/>
  <c r="C94" i="7751"/>
  <c r="C30" i="7751"/>
  <c r="O7" i="7752" s="1"/>
  <c r="C59" i="7751"/>
  <c r="G68" i="7751"/>
  <c r="F42" i="6"/>
  <c r="I54" i="6"/>
  <c r="H63" i="6"/>
  <c r="F29" i="6"/>
  <c r="F50" i="6"/>
  <c r="H20" i="6"/>
  <c r="I8" i="6"/>
  <c r="F57" i="6"/>
  <c r="I17" i="6"/>
  <c r="F32" i="6"/>
  <c r="I12" i="6"/>
  <c r="C53" i="7751"/>
  <c r="F23" i="6"/>
  <c r="G8" i="7751"/>
  <c r="G28" i="7751"/>
  <c r="C10" i="7751"/>
  <c r="C90" i="7751"/>
  <c r="C69" i="7751"/>
  <c r="O20" i="7752" s="1"/>
  <c r="C15" i="7751"/>
  <c r="G62" i="6"/>
  <c r="G46" i="6"/>
  <c r="G30" i="6"/>
  <c r="G14" i="6"/>
  <c r="G86" i="7751"/>
  <c r="G25" i="7751"/>
  <c r="C86" i="7751"/>
  <c r="G94" i="7751"/>
  <c r="G16" i="7751"/>
  <c r="G30" i="7751"/>
  <c r="G59" i="7751"/>
  <c r="G13" i="7751"/>
  <c r="H37" i="6"/>
  <c r="G35" i="6"/>
  <c r="F25" i="6"/>
  <c r="I20" i="6"/>
  <c r="H50" i="6"/>
  <c r="H39" i="6"/>
  <c r="I9" i="6"/>
  <c r="G8" i="6"/>
  <c r="F58" i="6"/>
  <c r="G39" i="6"/>
  <c r="I39" i="6"/>
  <c r="I25" i="6"/>
  <c r="I52" i="6"/>
  <c r="C23" i="7751"/>
  <c r="G97" i="7751"/>
  <c r="G19" i="7751"/>
  <c r="C72" i="20"/>
  <c r="D72" i="20" s="1"/>
  <c r="D74" i="20" s="1"/>
  <c r="D79" i="7748"/>
  <c r="AD36" i="115"/>
  <c r="AB36" i="115" s="1"/>
  <c r="C67" i="115"/>
  <c r="C50" i="115"/>
  <c r="C68" i="115"/>
  <c r="C61" i="115"/>
  <c r="C65" i="115"/>
  <c r="C64" i="115"/>
  <c r="C59" i="115"/>
  <c r="C46" i="115"/>
  <c r="C53" i="115"/>
  <c r="C56" i="115"/>
  <c r="C62" i="115"/>
  <c r="C57" i="115"/>
  <c r="S28" i="115"/>
  <c r="C52" i="115"/>
  <c r="C51" i="115"/>
  <c r="C45" i="115"/>
  <c r="C44" i="115"/>
  <c r="C55" i="115"/>
  <c r="C60" i="115"/>
  <c r="C49" i="115"/>
  <c r="C66" i="115"/>
  <c r="C48" i="115"/>
  <c r="C47" i="115"/>
  <c r="C58" i="115"/>
  <c r="S26" i="115"/>
  <c r="C54" i="115"/>
  <c r="S34" i="115"/>
  <c r="C63" i="115"/>
  <c r="O17" i="7752" l="1"/>
  <c r="I15" i="32"/>
  <c r="D15" i="32"/>
  <c r="F15" i="32" s="1"/>
  <c r="O8" i="7752"/>
  <c r="O52" i="7752"/>
  <c r="AC57" i="7753"/>
  <c r="AD57" i="7753"/>
  <c r="X4" i="7753"/>
  <c r="W4" i="7753"/>
  <c r="AA4" i="7753"/>
  <c r="C19" i="7754"/>
  <c r="G19" i="7754"/>
  <c r="U19" i="7754" s="1"/>
  <c r="C48" i="7754"/>
  <c r="G48" i="7754"/>
  <c r="U48" i="7754" s="1"/>
  <c r="O18" i="7752"/>
  <c r="G6" i="7758"/>
  <c r="G5" i="7758"/>
  <c r="C104" i="7753"/>
  <c r="G104" i="7753"/>
  <c r="U104" i="7753" s="1"/>
  <c r="G10" i="7754"/>
  <c r="U10" i="7754" s="1"/>
  <c r="C10" i="7754"/>
  <c r="AD87" i="7753"/>
  <c r="N5" i="7754"/>
  <c r="N5" i="7753"/>
  <c r="C68" i="7753"/>
  <c r="G68" i="7753"/>
  <c r="U68" i="7753" s="1"/>
  <c r="AD8" i="7754"/>
  <c r="AC8" i="7754"/>
  <c r="AC71" i="7753"/>
  <c r="AD71" i="7753"/>
  <c r="G33" i="7754"/>
  <c r="U33" i="7754" s="1"/>
  <c r="C33" i="7754"/>
  <c r="G94" i="7754"/>
  <c r="U94" i="7754" s="1"/>
  <c r="C94" i="7754"/>
  <c r="O22" i="7752"/>
  <c r="G8" i="7758"/>
  <c r="C10" i="7753"/>
  <c r="G10" i="7753"/>
  <c r="U10" i="7753" s="1"/>
  <c r="AC67" i="7753"/>
  <c r="AA30" i="7753"/>
  <c r="W30" i="7753"/>
  <c r="D18" i="7755" s="1"/>
  <c r="F18" i="7755" s="1"/>
  <c r="X30" i="7753"/>
  <c r="I18" i="7755" s="1"/>
  <c r="AA103" i="7753"/>
  <c r="W103" i="7753"/>
  <c r="X103" i="7753"/>
  <c r="AD84" i="7754"/>
  <c r="G14" i="7753"/>
  <c r="U14" i="7753" s="1"/>
  <c r="C14" i="7753"/>
  <c r="AD7" i="7754"/>
  <c r="C33" i="7753"/>
  <c r="G33" i="7753"/>
  <c r="U33" i="7753" s="1"/>
  <c r="AC54" i="7754"/>
  <c r="G74" i="7753"/>
  <c r="U74" i="7753" s="1"/>
  <c r="C74" i="7753"/>
  <c r="G13" i="7753"/>
  <c r="U13" i="7753" s="1"/>
  <c r="C13" i="7753"/>
  <c r="AD67" i="7754"/>
  <c r="AC67" i="7754"/>
  <c r="G97" i="7753"/>
  <c r="U97" i="7753" s="1"/>
  <c r="O48" i="7752"/>
  <c r="O60" i="7752"/>
  <c r="AC92" i="7753"/>
  <c r="AA16" i="7753"/>
  <c r="AD16" i="7753" s="1"/>
  <c r="X16" i="7753"/>
  <c r="W16" i="7753"/>
  <c r="X72" i="7753"/>
  <c r="AA72" i="7753"/>
  <c r="AC72" i="7753" s="1"/>
  <c r="W72" i="7753"/>
  <c r="W59" i="7753"/>
  <c r="AA59" i="7753"/>
  <c r="X72" i="7754"/>
  <c r="AA72" i="7754"/>
  <c r="W72" i="7754"/>
  <c r="AD31" i="7754"/>
  <c r="AC31" i="7754"/>
  <c r="D18" i="91" s="1"/>
  <c r="F18" i="91" s="1"/>
  <c r="C51" i="7753"/>
  <c r="G51" i="7753"/>
  <c r="U51" i="7753" s="1"/>
  <c r="AD55" i="7754"/>
  <c r="C38" i="7753"/>
  <c r="G38" i="7753"/>
  <c r="U38" i="7753" s="1"/>
  <c r="W63" i="7753"/>
  <c r="AA63" i="7753"/>
  <c r="AD63" i="7753" s="1"/>
  <c r="X63" i="7753"/>
  <c r="AC78" i="7753"/>
  <c r="AD78" i="7753"/>
  <c r="AC79" i="7754"/>
  <c r="AD79" i="7754"/>
  <c r="AC35" i="7753"/>
  <c r="AD35" i="7753"/>
  <c r="G75" i="7754"/>
  <c r="U75" i="7754" s="1"/>
  <c r="C75" i="7754"/>
  <c r="C13" i="7754"/>
  <c r="G13" i="7754"/>
  <c r="U13" i="7754" s="1"/>
  <c r="AC66" i="7753"/>
  <c r="AD66" i="7753"/>
  <c r="AA20" i="7753"/>
  <c r="AD20" i="7753" s="1"/>
  <c r="X20" i="7753"/>
  <c r="W20" i="7753"/>
  <c r="C68" i="7754"/>
  <c r="G68" i="7754"/>
  <c r="U68" i="7754" s="1"/>
  <c r="AA5" i="7753"/>
  <c r="X5" i="7753"/>
  <c r="W5" i="7753"/>
  <c r="W56" i="7753"/>
  <c r="X56" i="7753"/>
  <c r="AA56" i="7753"/>
  <c r="C75" i="7753"/>
  <c r="G75" i="7753"/>
  <c r="U75" i="7753" s="1"/>
  <c r="AD9" i="7754"/>
  <c r="AC9" i="7754"/>
  <c r="C74" i="7754"/>
  <c r="G74" i="7754"/>
  <c r="U74" i="7754" s="1"/>
  <c r="AC56" i="7754"/>
  <c r="AC70" i="7754"/>
  <c r="AC102" i="7754"/>
  <c r="D20" i="12"/>
  <c r="D21" i="77"/>
  <c r="F21" i="77" s="1"/>
  <c r="I21" i="77" s="1"/>
  <c r="AC16" i="7754"/>
  <c r="AD16" i="7754"/>
  <c r="AD18" i="7753"/>
  <c r="AC18" i="7753"/>
  <c r="O46" i="7752"/>
  <c r="D29" i="12"/>
  <c r="F29" i="12" s="1"/>
  <c r="I29" i="12" s="1"/>
  <c r="D24" i="12"/>
  <c r="D31" i="12"/>
  <c r="F31" i="12" s="1"/>
  <c r="I31" i="12" s="1"/>
  <c r="D17" i="12"/>
  <c r="D33" i="77"/>
  <c r="F33" i="77" s="1"/>
  <c r="I33" i="77" s="1"/>
  <c r="D16" i="77"/>
  <c r="F16" i="77" s="1"/>
  <c r="I16" i="77" s="1"/>
  <c r="AD99" i="7753"/>
  <c r="AD22" i="7754"/>
  <c r="AC22" i="7754"/>
  <c r="AD43" i="7754"/>
  <c r="AC43" i="7754"/>
  <c r="AC95" i="7754"/>
  <c r="AD95" i="7754"/>
  <c r="AC26" i="7754"/>
  <c r="AD26" i="7754"/>
  <c r="F28" i="77"/>
  <c r="I28" i="77" s="1"/>
  <c r="R14" i="7756"/>
  <c r="T26" i="115"/>
  <c r="O26" i="115" s="1"/>
  <c r="Q26" i="115" s="1"/>
  <c r="R14" i="91"/>
  <c r="H15" i="91"/>
  <c r="J32" i="32"/>
  <c r="J18" i="32"/>
  <c r="J19" i="32"/>
  <c r="J15" i="32"/>
  <c r="L15" i="32" s="1"/>
  <c r="F22" i="12"/>
  <c r="I22" i="12" s="1"/>
  <c r="J22" i="32"/>
  <c r="F32" i="77"/>
  <c r="I32" i="77" s="1"/>
  <c r="H16" i="32"/>
  <c r="G25" i="7753"/>
  <c r="U25" i="7753" s="1"/>
  <c r="C25" i="7753"/>
  <c r="AA91" i="7753"/>
  <c r="AC91" i="7753" s="1"/>
  <c r="W91" i="7753"/>
  <c r="X91" i="7753"/>
  <c r="W90" i="7754"/>
  <c r="AA90" i="7754"/>
  <c r="X90" i="7754"/>
  <c r="AA91" i="7754"/>
  <c r="X91" i="7754"/>
  <c r="W91" i="7754"/>
  <c r="C64" i="7753"/>
  <c r="G64" i="7753"/>
  <c r="U64" i="7753" s="1"/>
  <c r="AC95" i="7753"/>
  <c r="AD95" i="7753"/>
  <c r="AC56" i="7753"/>
  <c r="AD56" i="7753"/>
  <c r="AC82" i="7753"/>
  <c r="AD82" i="7753"/>
  <c r="AC14" i="7754"/>
  <c r="AD14" i="7754"/>
  <c r="AD39" i="7753"/>
  <c r="AC39" i="7753"/>
  <c r="AD38" i="7754"/>
  <c r="AC38" i="7754"/>
  <c r="AD26" i="7753"/>
  <c r="W22" i="7753"/>
  <c r="AA22" i="7753"/>
  <c r="AC22" i="7753" s="1"/>
  <c r="X22" i="7753"/>
  <c r="AC82" i="7754"/>
  <c r="AD82" i="7754"/>
  <c r="W69" i="7754"/>
  <c r="D31" i="32" s="1"/>
  <c r="F31" i="32" s="1"/>
  <c r="X69" i="7754"/>
  <c r="I31" i="32" s="1"/>
  <c r="J31" i="32" s="1"/>
  <c r="AA69" i="7754"/>
  <c r="W41" i="7754"/>
  <c r="D29" i="32" s="1"/>
  <c r="F29" i="32" s="1"/>
  <c r="X41" i="7754"/>
  <c r="I29" i="32" s="1"/>
  <c r="J29" i="32" s="1"/>
  <c r="AA41" i="7754"/>
  <c r="W51" i="7754"/>
  <c r="AA51" i="7754"/>
  <c r="X62" i="7754"/>
  <c r="I24" i="32" s="1"/>
  <c r="J24" i="32" s="1"/>
  <c r="W62" i="7754"/>
  <c r="D24" i="32" s="1"/>
  <c r="F24" i="32" s="1"/>
  <c r="AA62" i="7754"/>
  <c r="G15" i="7753"/>
  <c r="U15" i="7753" s="1"/>
  <c r="C15" i="7753"/>
  <c r="C61" i="7754"/>
  <c r="G61" i="7754"/>
  <c r="U61" i="7754" s="1"/>
  <c r="AA8" i="7753"/>
  <c r="AC8" i="7753" s="1"/>
  <c r="W8" i="7753"/>
  <c r="X8" i="7753"/>
  <c r="AC93" i="7753"/>
  <c r="AD93" i="7753"/>
  <c r="AD28" i="7753"/>
  <c r="AC28" i="7753"/>
  <c r="AD84" i="7753"/>
  <c r="AC84" i="7753"/>
  <c r="AC63" i="7753"/>
  <c r="AC54" i="7753"/>
  <c r="D15" i="7756" s="1"/>
  <c r="F15" i="7756" s="1"/>
  <c r="AD54" i="7753"/>
  <c r="AC63" i="7754"/>
  <c r="AD63" i="7754"/>
  <c r="AC45" i="7754"/>
  <c r="AD45" i="7754"/>
  <c r="AD100" i="7754"/>
  <c r="AC100" i="7754"/>
  <c r="W32" i="7754"/>
  <c r="D20" i="32" s="1"/>
  <c r="F20" i="32" s="1"/>
  <c r="AA32" i="7754"/>
  <c r="X32" i="7754"/>
  <c r="I20" i="32" s="1"/>
  <c r="J20" i="32" s="1"/>
  <c r="G61" i="7753"/>
  <c r="U61" i="7753" s="1"/>
  <c r="C61" i="7753"/>
  <c r="C64" i="7754"/>
  <c r="G64" i="7754"/>
  <c r="U64" i="7754" s="1"/>
  <c r="C98" i="7753"/>
  <c r="G98" i="7753"/>
  <c r="U98" i="7753" s="1"/>
  <c r="C69" i="7753"/>
  <c r="G69" i="7753"/>
  <c r="U69" i="7753" s="1"/>
  <c r="C41" i="7753"/>
  <c r="G41" i="7753"/>
  <c r="U41" i="7753" s="1"/>
  <c r="X104" i="7754"/>
  <c r="AA104" i="7754"/>
  <c r="W104" i="7754"/>
  <c r="AD67" i="7753"/>
  <c r="AD49" i="7753"/>
  <c r="AC49" i="7753"/>
  <c r="AC35" i="7754"/>
  <c r="AD35" i="7754"/>
  <c r="AA45" i="7753"/>
  <c r="X45" i="7753"/>
  <c r="I33" i="7755" s="1"/>
  <c r="W45" i="7753"/>
  <c r="D33" i="7755" s="1"/>
  <c r="F33" i="7755" s="1"/>
  <c r="C98" i="7754"/>
  <c r="G98" i="7754"/>
  <c r="U98" i="7754" s="1"/>
  <c r="G62" i="7753"/>
  <c r="U62" i="7753" s="1"/>
  <c r="C62" i="7753"/>
  <c r="X39" i="7754"/>
  <c r="I27" i="32" s="1"/>
  <c r="J27" i="32" s="1"/>
  <c r="AA39" i="7754"/>
  <c r="W39" i="7754"/>
  <c r="D27" i="32" s="1"/>
  <c r="F27" i="32" s="1"/>
  <c r="X52" i="7754"/>
  <c r="AA52" i="7754"/>
  <c r="W52" i="7754"/>
  <c r="W27" i="7753"/>
  <c r="D15" i="7755" s="1"/>
  <c r="F15" i="7755" s="1"/>
  <c r="H16" i="7755" s="1"/>
  <c r="H17" i="7755" s="1"/>
  <c r="H18" i="7755" s="1"/>
  <c r="Q18" i="7755" s="1"/>
  <c r="X27" i="7753"/>
  <c r="I15" i="7755" s="1"/>
  <c r="AA27" i="7753"/>
  <c r="AC27" i="7753" s="1"/>
  <c r="AC44" i="7753"/>
  <c r="AD44" i="7753"/>
  <c r="AD5" i="7753"/>
  <c r="AC5" i="7753"/>
  <c r="AD83" i="7753"/>
  <c r="AC83" i="7753"/>
  <c r="AA94" i="7753"/>
  <c r="X94" i="7753"/>
  <c r="W94" i="7753"/>
  <c r="AC7" i="7753"/>
  <c r="AD5" i="7754"/>
  <c r="AC5" i="7754"/>
  <c r="AC88" i="7753"/>
  <c r="AC55" i="7753"/>
  <c r="D16" i="7756" s="1"/>
  <c r="F16" i="7756" s="1"/>
  <c r="AC12" i="7753"/>
  <c r="AA89" i="7753"/>
  <c r="W89" i="7753"/>
  <c r="X89" i="7753"/>
  <c r="AD12" i="7754"/>
  <c r="AC12" i="7754"/>
  <c r="C36" i="7753"/>
  <c r="G36" i="7753"/>
  <c r="U36" i="7753" s="1"/>
  <c r="AC103" i="7753"/>
  <c r="AD103" i="7753"/>
  <c r="AD57" i="7754"/>
  <c r="I18" i="91" s="1"/>
  <c r="K18" i="91" s="1"/>
  <c r="W23" i="7753"/>
  <c r="X23" i="7753"/>
  <c r="AA23" i="7753"/>
  <c r="AC23" i="7753" s="1"/>
  <c r="W46" i="7754"/>
  <c r="D34" i="32" s="1"/>
  <c r="F34" i="32" s="1"/>
  <c r="AA46" i="7754"/>
  <c r="G15" i="7754"/>
  <c r="U15" i="7754" s="1"/>
  <c r="C15" i="7754"/>
  <c r="AC42" i="7753"/>
  <c r="AD42" i="7753"/>
  <c r="AC103" i="7754"/>
  <c r="AD103" i="7754"/>
  <c r="C77" i="7754"/>
  <c r="G77" i="7754"/>
  <c r="U77" i="7754" s="1"/>
  <c r="X29" i="7754"/>
  <c r="I17" i="32" s="1"/>
  <c r="J17" i="32" s="1"/>
  <c r="AA29" i="7754"/>
  <c r="W29" i="7754"/>
  <c r="D17" i="32" s="1"/>
  <c r="F17" i="32" s="1"/>
  <c r="W23" i="7754"/>
  <c r="AA23" i="7754"/>
  <c r="X23" i="7754"/>
  <c r="G6" i="7753"/>
  <c r="U6" i="7753" s="1"/>
  <c r="C6" i="7753"/>
  <c r="W17" i="7753"/>
  <c r="AA17" i="7753"/>
  <c r="AD101" i="7753"/>
  <c r="AC50" i="7753"/>
  <c r="AC53" i="7753"/>
  <c r="AD53" i="7753"/>
  <c r="AC76" i="7753"/>
  <c r="AC79" i="7753"/>
  <c r="AC47" i="7753"/>
  <c r="AD86" i="7753"/>
  <c r="AC86" i="7753"/>
  <c r="C89" i="7754"/>
  <c r="G89" i="7754"/>
  <c r="U89" i="7754" s="1"/>
  <c r="G77" i="7753"/>
  <c r="U77" i="7753" s="1"/>
  <c r="C77" i="7753"/>
  <c r="G6" i="7754"/>
  <c r="U6" i="7754" s="1"/>
  <c r="AA11" i="7754"/>
  <c r="W11" i="7754"/>
  <c r="X11" i="7754"/>
  <c r="X17" i="7753"/>
  <c r="G40" i="7754"/>
  <c r="U40" i="7754" s="1"/>
  <c r="C40" i="7754"/>
  <c r="AD29" i="7753"/>
  <c r="I16" i="7756" s="1"/>
  <c r="AC24" i="7753"/>
  <c r="AD24" i="7753"/>
  <c r="AD59" i="7753"/>
  <c r="AC59" i="7753"/>
  <c r="AD27" i="7753"/>
  <c r="AD59" i="7754"/>
  <c r="AC59" i="7754"/>
  <c r="AC49" i="7754"/>
  <c r="AD49" i="7754"/>
  <c r="AD99" i="7754"/>
  <c r="AC99" i="7754"/>
  <c r="AD85" i="7754"/>
  <c r="AC85" i="7754"/>
  <c r="AD66" i="7754"/>
  <c r="AC66" i="7754"/>
  <c r="W73" i="7754"/>
  <c r="X73" i="7754"/>
  <c r="AA73" i="7754"/>
  <c r="AC99" i="7753"/>
  <c r="X60" i="7753"/>
  <c r="AA60" i="7753"/>
  <c r="W60" i="7753"/>
  <c r="X46" i="7754"/>
  <c r="I34" i="32" s="1"/>
  <c r="J34" i="32" s="1"/>
  <c r="X18" i="7754"/>
  <c r="W18" i="7754"/>
  <c r="AA18" i="7754"/>
  <c r="W87" i="7754"/>
  <c r="X87" i="7754"/>
  <c r="AA87" i="7754"/>
  <c r="G40" i="7753"/>
  <c r="U40" i="7753" s="1"/>
  <c r="C40" i="7753"/>
  <c r="AD92" i="7753"/>
  <c r="AD100" i="7753"/>
  <c r="AC100" i="7753"/>
  <c r="AD91" i="7753"/>
  <c r="AC70" i="7753"/>
  <c r="D31" i="7756" s="1"/>
  <c r="F31" i="7756" s="1"/>
  <c r="AD70" i="7753"/>
  <c r="I31" i="7756" s="1"/>
  <c r="AC20" i="7753"/>
  <c r="W25" i="7754"/>
  <c r="X25" i="7754"/>
  <c r="AA25" i="7754"/>
  <c r="AD36" i="7754"/>
  <c r="AC36" i="7754"/>
  <c r="F26" i="12"/>
  <c r="I26" i="12" s="1"/>
  <c r="F24" i="12"/>
  <c r="I24" i="12" s="1"/>
  <c r="F19" i="77"/>
  <c r="I19" i="77" s="1"/>
  <c r="F25" i="77"/>
  <c r="I25" i="77" s="1"/>
  <c r="F27" i="12"/>
  <c r="I27" i="12" s="1"/>
  <c r="F20" i="12"/>
  <c r="I20" i="12" s="1"/>
  <c r="AD4" i="7753"/>
  <c r="AC4" i="7753"/>
  <c r="D75" i="7748"/>
  <c r="F34" i="12"/>
  <c r="I34" i="12" s="1"/>
  <c r="F33" i="12"/>
  <c r="I33" i="12" s="1"/>
  <c r="F23" i="77"/>
  <c r="I23" i="77" s="1"/>
  <c r="K21" i="77"/>
  <c r="K15" i="77"/>
  <c r="K23" i="12"/>
  <c r="K17" i="77"/>
  <c r="K16" i="12"/>
  <c r="K32" i="12"/>
  <c r="K29" i="77"/>
  <c r="K28" i="12"/>
  <c r="K25" i="12"/>
  <c r="K21" i="12"/>
  <c r="K22" i="12"/>
  <c r="K25" i="77"/>
  <c r="K22" i="77"/>
  <c r="K26" i="77"/>
  <c r="K34" i="12"/>
  <c r="K24" i="77"/>
  <c r="K28" i="77"/>
  <c r="K27" i="77"/>
  <c r="K33" i="77"/>
  <c r="K15" i="12"/>
  <c r="K29" i="12"/>
  <c r="K19" i="12"/>
  <c r="K20" i="12"/>
  <c r="K20" i="77"/>
  <c r="K24" i="12"/>
  <c r="K14" i="77"/>
  <c r="K16" i="77"/>
  <c r="K30" i="12"/>
  <c r="K23" i="77"/>
  <c r="K32" i="77"/>
  <c r="K18" i="77"/>
  <c r="K27" i="12"/>
  <c r="K18" i="12"/>
  <c r="K33" i="12"/>
  <c r="K19" i="77"/>
  <c r="K31" i="77"/>
  <c r="K26" i="12"/>
  <c r="K31" i="12"/>
  <c r="K30" i="77"/>
  <c r="K17" i="12"/>
  <c r="N18" i="77"/>
  <c r="N17" i="12"/>
  <c r="N20" i="12"/>
  <c r="N23" i="12"/>
  <c r="N17" i="77"/>
  <c r="N20" i="77"/>
  <c r="N27" i="12"/>
  <c r="N32" i="12"/>
  <c r="N22" i="77"/>
  <c r="N21" i="77"/>
  <c r="N47" i="7752"/>
  <c r="N43" i="7752"/>
  <c r="N59" i="7752"/>
  <c r="N46" i="7752"/>
  <c r="N48" i="7752"/>
  <c r="N53" i="7752"/>
  <c r="N54" i="7752"/>
  <c r="N41" i="7752"/>
  <c r="N42" i="7752"/>
  <c r="N56" i="7752"/>
  <c r="N57" i="7752"/>
  <c r="N60" i="7752"/>
  <c r="N51" i="7752"/>
  <c r="N45" i="7752"/>
  <c r="N50" i="7752"/>
  <c r="N49" i="7752"/>
  <c r="N58" i="7752"/>
  <c r="N55" i="7752"/>
  <c r="N52" i="7752"/>
  <c r="N44" i="7752"/>
  <c r="N30" i="12"/>
  <c r="N19" i="77"/>
  <c r="N22" i="12"/>
  <c r="N26" i="77"/>
  <c r="N23" i="77"/>
  <c r="N31" i="77"/>
  <c r="N32" i="77"/>
  <c r="N26" i="12"/>
  <c r="N15" i="12"/>
  <c r="N21" i="12"/>
  <c r="N15" i="77"/>
  <c r="N33" i="12"/>
  <c r="N31" i="12"/>
  <c r="N29" i="12"/>
  <c r="N28" i="77"/>
  <c r="N30" i="77"/>
  <c r="N27" i="77"/>
  <c r="N25" i="12"/>
  <c r="N19" i="12"/>
  <c r="Q20" i="77"/>
  <c r="Q17" i="77"/>
  <c r="Q31" i="12"/>
  <c r="Q19" i="12"/>
  <c r="Q33" i="12"/>
  <c r="Q15" i="77"/>
  <c r="Q16" i="12"/>
  <c r="Q29" i="12"/>
  <c r="Q18" i="12"/>
  <c r="Q28" i="77"/>
  <c r="Q29" i="77"/>
  <c r="Q20" i="12"/>
  <c r="Q26" i="12"/>
  <c r="Q32" i="77"/>
  <c r="Q22" i="77"/>
  <c r="Q18" i="77"/>
  <c r="Q31" i="77"/>
  <c r="Q30" i="12"/>
  <c r="Q34" i="12"/>
  <c r="Q23" i="77"/>
  <c r="Q21" i="77"/>
  <c r="Q19" i="77"/>
  <c r="Q23" i="12"/>
  <c r="Q25" i="77"/>
  <c r="Q26" i="77"/>
  <c r="Q15" i="12"/>
  <c r="Q16" i="77"/>
  <c r="Q33" i="77"/>
  <c r="Q32" i="12"/>
  <c r="Q30" i="77"/>
  <c r="Q14" i="77"/>
  <c r="Q27" i="77"/>
  <c r="Q22" i="12"/>
  <c r="Q24" i="12"/>
  <c r="Q17" i="12"/>
  <c r="Q25" i="12"/>
  <c r="Q28" i="12"/>
  <c r="Q21" i="12"/>
  <c r="Q27" i="12"/>
  <c r="Q24" i="77"/>
  <c r="N16" i="12"/>
  <c r="N16" i="77"/>
  <c r="N29" i="77"/>
  <c r="N24" i="12"/>
  <c r="N24" i="77"/>
  <c r="N18" i="12"/>
  <c r="N34" i="12"/>
  <c r="N33" i="77"/>
  <c r="N25" i="77"/>
  <c r="N14" i="77"/>
  <c r="F16" i="12"/>
  <c r="I16" i="12" s="1"/>
  <c r="D2" i="48"/>
  <c r="B7" i="48"/>
  <c r="C12" i="48" s="1"/>
  <c r="F30" i="77"/>
  <c r="I30" i="77" s="1"/>
  <c r="F17" i="12"/>
  <c r="I17" i="12" s="1"/>
  <c r="R34" i="32"/>
  <c r="R16" i="32"/>
  <c r="R33" i="32"/>
  <c r="R15" i="32"/>
  <c r="R20" i="32"/>
  <c r="R29" i="32"/>
  <c r="R19" i="32"/>
  <c r="R32" i="32"/>
  <c r="R25" i="32"/>
  <c r="R18" i="32"/>
  <c r="R30" i="32"/>
  <c r="R26" i="32"/>
  <c r="R27" i="32"/>
  <c r="R21" i="32"/>
  <c r="R17" i="32"/>
  <c r="R23" i="32"/>
  <c r="R28" i="32"/>
  <c r="R31" i="32"/>
  <c r="R24" i="32"/>
  <c r="R22" i="32"/>
  <c r="D168" i="48"/>
  <c r="R20" i="7755"/>
  <c r="S17" i="7756"/>
  <c r="R32" i="7755"/>
  <c r="S22" i="91"/>
  <c r="S33" i="91"/>
  <c r="R28" i="7755"/>
  <c r="S32" i="7756"/>
  <c r="R25" i="7755"/>
  <c r="S21" i="7756"/>
  <c r="S18" i="7756"/>
  <c r="R30" i="7755"/>
  <c r="S15" i="7756"/>
  <c r="R33" i="7755"/>
  <c r="R18" i="7755"/>
  <c r="R24" i="7755"/>
  <c r="S19" i="91"/>
  <c r="S30" i="7756"/>
  <c r="S19" i="7756"/>
  <c r="R15" i="7755"/>
  <c r="R26" i="7755"/>
  <c r="S25" i="7756"/>
  <c r="R23" i="7755"/>
  <c r="S28" i="7756"/>
  <c r="S22" i="7756"/>
  <c r="R34" i="7755"/>
  <c r="S21" i="91"/>
  <c r="R22" i="7755"/>
  <c r="S25" i="91"/>
  <c r="S16" i="91"/>
  <c r="R31" i="7755"/>
  <c r="S33" i="7756"/>
  <c r="S20" i="91"/>
  <c r="S24" i="91"/>
  <c r="S15" i="91"/>
  <c r="R21" i="7755"/>
  <c r="S17" i="91"/>
  <c r="S14" i="91"/>
  <c r="S26" i="7756"/>
  <c r="S31" i="91"/>
  <c r="S18" i="91"/>
  <c r="R29" i="7755"/>
  <c r="S28" i="91"/>
  <c r="S14" i="7756"/>
  <c r="R27" i="7755"/>
  <c r="S23" i="7756"/>
  <c r="S29" i="91"/>
  <c r="S24" i="7756"/>
  <c r="S20" i="7756"/>
  <c r="S27" i="91"/>
  <c r="S30" i="91"/>
  <c r="S31" i="7756"/>
  <c r="S26" i="91"/>
  <c r="R17" i="7755"/>
  <c r="R16" i="7755"/>
  <c r="S16" i="7756"/>
  <c r="S32" i="91"/>
  <c r="R19" i="7755"/>
  <c r="S27" i="7756"/>
  <c r="S23" i="91"/>
  <c r="S29" i="7756"/>
  <c r="AA102" i="7753"/>
  <c r="W102" i="7753"/>
  <c r="X102" i="7753"/>
  <c r="O19" i="7752"/>
  <c r="D28" i="12"/>
  <c r="F28" i="12" s="1"/>
  <c r="I28" i="12" s="1"/>
  <c r="AC58" i="7753"/>
  <c r="AD58" i="7753"/>
  <c r="O47" i="7752"/>
  <c r="D20" i="77"/>
  <c r="F20" i="77" s="1"/>
  <c r="I20" i="77" s="1"/>
  <c r="O42" i="7752"/>
  <c r="D15" i="77"/>
  <c r="F15" i="77" s="1"/>
  <c r="I15" i="77" s="1"/>
  <c r="D21" i="12"/>
  <c r="F21" i="12" s="1"/>
  <c r="I21" i="12" s="1"/>
  <c r="O12" i="7752"/>
  <c r="X4" i="7754"/>
  <c r="AA4" i="7754"/>
  <c r="W4" i="7754"/>
  <c r="X81" i="7754"/>
  <c r="W81" i="7754"/>
  <c r="AA81" i="7754"/>
  <c r="AA97" i="7754"/>
  <c r="X97" i="7754"/>
  <c r="W97" i="7754"/>
  <c r="X37" i="7754"/>
  <c r="AA37" i="7754"/>
  <c r="W37" i="7754"/>
  <c r="AA21" i="7753"/>
  <c r="W21" i="7753"/>
  <c r="X21" i="7753"/>
  <c r="X52" i="7753"/>
  <c r="W52" i="7753"/>
  <c r="AA52" i="7753"/>
  <c r="W46" i="7753"/>
  <c r="D34" i="7755" s="1"/>
  <c r="F34" i="7755" s="1"/>
  <c r="AA46" i="7753"/>
  <c r="X46" i="7753"/>
  <c r="I34" i="7755" s="1"/>
  <c r="AA19" i="7753"/>
  <c r="W19" i="7753"/>
  <c r="X19" i="7753"/>
  <c r="O23" i="7752"/>
  <c r="D32" i="12"/>
  <c r="F32" i="12" s="1"/>
  <c r="I32" i="12" s="1"/>
  <c r="O58" i="7752"/>
  <c r="D31" i="77"/>
  <c r="F31" i="77" s="1"/>
  <c r="I31" i="77" s="1"/>
  <c r="O6" i="7752"/>
  <c r="P7" i="7752" s="1"/>
  <c r="AD65" i="7754"/>
  <c r="AC65" i="7754"/>
  <c r="AD42" i="7754"/>
  <c r="AC42" i="7754"/>
  <c r="AC93" i="7754"/>
  <c r="AD93" i="7754"/>
  <c r="W48" i="7753"/>
  <c r="AA48" i="7753"/>
  <c r="X48" i="7753"/>
  <c r="AA97" i="7753"/>
  <c r="X97" i="7753"/>
  <c r="W97" i="7753"/>
  <c r="O10" i="7752"/>
  <c r="D19" i="12"/>
  <c r="F19" i="12" s="1"/>
  <c r="I19" i="12" s="1"/>
  <c r="D25" i="12"/>
  <c r="F25" i="12" s="1"/>
  <c r="I25" i="12" s="1"/>
  <c r="O16" i="7752"/>
  <c r="D24" i="77"/>
  <c r="F24" i="77" s="1"/>
  <c r="I24" i="77" s="1"/>
  <c r="O51" i="7752"/>
  <c r="O54" i="7752"/>
  <c r="D27" i="77"/>
  <c r="F27" i="77" s="1"/>
  <c r="I27" i="77" s="1"/>
  <c r="AC83" i="7754"/>
  <c r="AD83" i="7754"/>
  <c r="AC88" i="7754"/>
  <c r="AD88" i="7754"/>
  <c r="X21" i="7754"/>
  <c r="AA21" i="7754"/>
  <c r="W21" i="7754"/>
  <c r="AA28" i="7754"/>
  <c r="W28" i="7754"/>
  <c r="X28" i="7754"/>
  <c r="AA96" i="7753"/>
  <c r="W96" i="7753"/>
  <c r="X96" i="7753"/>
  <c r="X90" i="7753"/>
  <c r="W90" i="7753"/>
  <c r="AA90" i="7753"/>
  <c r="W81" i="7753"/>
  <c r="X81" i="7753"/>
  <c r="AA81" i="7753"/>
  <c r="X43" i="7753"/>
  <c r="AA43" i="7753"/>
  <c r="W43" i="7753"/>
  <c r="AA34" i="7753"/>
  <c r="W34" i="7753"/>
  <c r="D27" i="7755" s="1"/>
  <c r="F27" i="7755" s="1"/>
  <c r="X34" i="7753"/>
  <c r="I27" i="7755" s="1"/>
  <c r="O21" i="7752"/>
  <c r="D30" i="12"/>
  <c r="F30" i="12" s="1"/>
  <c r="I30" i="12" s="1"/>
  <c r="O14" i="7752"/>
  <c r="D23" i="12"/>
  <c r="F23" i="12" s="1"/>
  <c r="I23" i="12" s="1"/>
  <c r="O41" i="7752"/>
  <c r="D14" i="77"/>
  <c r="O53" i="7752"/>
  <c r="D26" i="77"/>
  <c r="F26" i="77" s="1"/>
  <c r="I26" i="77" s="1"/>
  <c r="O9" i="7752"/>
  <c r="D18" i="12"/>
  <c r="F18" i="12" s="1"/>
  <c r="I18" i="12" s="1"/>
  <c r="O56" i="7752"/>
  <c r="D29" i="77"/>
  <c r="F29" i="77" s="1"/>
  <c r="I29" i="77" s="1"/>
  <c r="AD11" i="7753"/>
  <c r="AC11" i="7753"/>
  <c r="AC85" i="7753"/>
  <c r="AD85" i="7753"/>
  <c r="W32" i="7753"/>
  <c r="X32" i="7753"/>
  <c r="AA32" i="7753"/>
  <c r="D18" i="77"/>
  <c r="F18" i="77" s="1"/>
  <c r="I18" i="77" s="1"/>
  <c r="O45" i="7752"/>
  <c r="AA71" i="7754"/>
  <c r="X71" i="7754"/>
  <c r="I33" i="32" s="1"/>
  <c r="J33" i="32" s="1"/>
  <c r="W71" i="7754"/>
  <c r="D33" i="32" s="1"/>
  <c r="F33" i="32" s="1"/>
  <c r="X37" i="7753"/>
  <c r="I30" i="7755" s="1"/>
  <c r="AA37" i="7753"/>
  <c r="W37" i="7753"/>
  <c r="D30" i="7755" s="1"/>
  <c r="F30" i="7755" s="1"/>
  <c r="D17" i="77"/>
  <c r="F17" i="77" s="1"/>
  <c r="I17" i="77" s="1"/>
  <c r="O44" i="7752"/>
  <c r="D22" i="77"/>
  <c r="F22" i="77" s="1"/>
  <c r="I22" i="77" s="1"/>
  <c r="O49" i="7752"/>
  <c r="D77" i="20"/>
  <c r="E45" i="115" s="1"/>
  <c r="D75" i="20"/>
  <c r="T28" i="115"/>
  <c r="O28" i="115" s="1"/>
  <c r="Q28" i="115" s="1"/>
  <c r="AD8" i="7753" l="1"/>
  <c r="D14" i="7756"/>
  <c r="F14" i="7756" s="1"/>
  <c r="H15" i="7756" s="1"/>
  <c r="R15" i="7756" s="1"/>
  <c r="D25" i="7755"/>
  <c r="F25" i="7755" s="1"/>
  <c r="D20" i="7755"/>
  <c r="F20" i="7755" s="1"/>
  <c r="I16" i="32"/>
  <c r="J16" i="32" s="1"/>
  <c r="L16" i="32" s="1"/>
  <c r="D22" i="7755"/>
  <c r="F22" i="7755" s="1"/>
  <c r="W74" i="7754"/>
  <c r="X74" i="7754"/>
  <c r="AA74" i="7754"/>
  <c r="X75" i="7753"/>
  <c r="W75" i="7753"/>
  <c r="AA75" i="7753"/>
  <c r="W13" i="7754"/>
  <c r="X13" i="7754"/>
  <c r="AA13" i="7754"/>
  <c r="X51" i="7753"/>
  <c r="AA51" i="7753"/>
  <c r="W51" i="7753"/>
  <c r="AA74" i="7753"/>
  <c r="W74" i="7753"/>
  <c r="X74" i="7753"/>
  <c r="W94" i="7754"/>
  <c r="X94" i="7754"/>
  <c r="AA94" i="7754"/>
  <c r="X104" i="7753"/>
  <c r="W104" i="7753"/>
  <c r="AA104" i="7753"/>
  <c r="D16" i="32"/>
  <c r="F16" i="32" s="1"/>
  <c r="D30" i="32"/>
  <c r="F30" i="32" s="1"/>
  <c r="D25" i="32"/>
  <c r="F25" i="32" s="1"/>
  <c r="X68" i="7754"/>
  <c r="AA68" i="7754"/>
  <c r="W68" i="7754"/>
  <c r="X38" i="7753"/>
  <c r="AA38" i="7753"/>
  <c r="W38" i="7753"/>
  <c r="AD72" i="7754"/>
  <c r="AC72" i="7754"/>
  <c r="W48" i="7754"/>
  <c r="X48" i="7754"/>
  <c r="AA48" i="7754"/>
  <c r="AD72" i="7753"/>
  <c r="I22" i="7755"/>
  <c r="I14" i="7756"/>
  <c r="I15" i="7756"/>
  <c r="AC16" i="7753"/>
  <c r="X13" i="7753"/>
  <c r="AA13" i="7753"/>
  <c r="W13" i="7753"/>
  <c r="AA33" i="7753"/>
  <c r="W33" i="7753"/>
  <c r="D21" i="7755" s="1"/>
  <c r="F21" i="7755" s="1"/>
  <c r="X33" i="7753"/>
  <c r="I21" i="7755" s="1"/>
  <c r="AA14" i="7753"/>
  <c r="X14" i="7753"/>
  <c r="W14" i="7753"/>
  <c r="AC30" i="7753"/>
  <c r="D17" i="7756" s="1"/>
  <c r="F17" i="7756" s="1"/>
  <c r="AD30" i="7753"/>
  <c r="X10" i="7753"/>
  <c r="W10" i="7753"/>
  <c r="AA10" i="7753"/>
  <c r="AA33" i="7754"/>
  <c r="W33" i="7754"/>
  <c r="D21" i="32" s="1"/>
  <c r="F21" i="32" s="1"/>
  <c r="X33" i="7754"/>
  <c r="I21" i="32" s="1"/>
  <c r="J21" i="32" s="1"/>
  <c r="I25" i="7755"/>
  <c r="I20" i="7755"/>
  <c r="I30" i="32"/>
  <c r="J30" i="32" s="1"/>
  <c r="I25" i="32"/>
  <c r="J25" i="32" s="1"/>
  <c r="I17" i="7756"/>
  <c r="X75" i="7754"/>
  <c r="AA75" i="7754"/>
  <c r="W75" i="7754"/>
  <c r="AA68" i="7753"/>
  <c r="X68" i="7753"/>
  <c r="W68" i="7753"/>
  <c r="AA10" i="7754"/>
  <c r="X10" i="7754"/>
  <c r="W10" i="7754"/>
  <c r="X19" i="7754"/>
  <c r="W19" i="7754"/>
  <c r="AA19" i="7754"/>
  <c r="AD23" i="7753"/>
  <c r="G34" i="115"/>
  <c r="O34" i="115" s="1"/>
  <c r="R15" i="91"/>
  <c r="Q16" i="7755"/>
  <c r="H17" i="32"/>
  <c r="L17" i="32" s="1"/>
  <c r="Q16" i="32"/>
  <c r="H16" i="7756"/>
  <c r="X77" i="7754"/>
  <c r="W77" i="7754"/>
  <c r="AA77" i="7754"/>
  <c r="AC45" i="7753"/>
  <c r="D32" i="7756" s="1"/>
  <c r="F32" i="7756" s="1"/>
  <c r="AD45" i="7753"/>
  <c r="I32" i="7756" s="1"/>
  <c r="AD104" i="7754"/>
  <c r="AC104" i="7754"/>
  <c r="AD18" i="7754"/>
  <c r="AC18" i="7754"/>
  <c r="AD73" i="7754"/>
  <c r="AC73" i="7754"/>
  <c r="X6" i="7753"/>
  <c r="AA6" i="7753"/>
  <c r="W6" i="7753"/>
  <c r="AC32" i="7754"/>
  <c r="D19" i="91" s="1"/>
  <c r="F19" i="91" s="1"/>
  <c r="AD32" i="7754"/>
  <c r="I19" i="91" s="1"/>
  <c r="K19" i="91" s="1"/>
  <c r="AC62" i="7754"/>
  <c r="D23" i="91" s="1"/>
  <c r="F23" i="91" s="1"/>
  <c r="AD62" i="7754"/>
  <c r="I23" i="91" s="1"/>
  <c r="K23" i="91" s="1"/>
  <c r="AC69" i="7754"/>
  <c r="D30" i="91" s="1"/>
  <c r="F30" i="91" s="1"/>
  <c r="AD69" i="7754"/>
  <c r="I30" i="91" s="1"/>
  <c r="K30" i="91" s="1"/>
  <c r="AD90" i="7754"/>
  <c r="AC90" i="7754"/>
  <c r="P42" i="7752"/>
  <c r="P43" i="7752" s="1"/>
  <c r="X41" i="7753"/>
  <c r="I29" i="7755" s="1"/>
  <c r="W41" i="7753"/>
  <c r="D29" i="7755" s="1"/>
  <c r="F29" i="7755" s="1"/>
  <c r="AA41" i="7753"/>
  <c r="AD11" i="7754"/>
  <c r="AC11" i="7754"/>
  <c r="AD22" i="7753"/>
  <c r="AC23" i="7754"/>
  <c r="AD23" i="7754"/>
  <c r="W62" i="7753"/>
  <c r="D24" i="7755" s="1"/>
  <c r="F24" i="7755" s="1"/>
  <c r="AA62" i="7753"/>
  <c r="X62" i="7753"/>
  <c r="X64" i="7753"/>
  <c r="I26" i="7755" s="1"/>
  <c r="AA64" i="7753"/>
  <c r="W64" i="7753"/>
  <c r="D26" i="7755" s="1"/>
  <c r="F26" i="7755" s="1"/>
  <c r="AD46" i="7754"/>
  <c r="I33" i="91" s="1"/>
  <c r="K33" i="91" s="1"/>
  <c r="AC46" i="7754"/>
  <c r="D33" i="91" s="1"/>
  <c r="F33" i="91" s="1"/>
  <c r="AC39" i="7754"/>
  <c r="D26" i="91" s="1"/>
  <c r="F26" i="91" s="1"/>
  <c r="AD39" i="7754"/>
  <c r="I26" i="91" s="1"/>
  <c r="K26" i="91" s="1"/>
  <c r="W6" i="7754"/>
  <c r="AA6" i="7754"/>
  <c r="X6" i="7754"/>
  <c r="X98" i="7754"/>
  <c r="AA98" i="7754"/>
  <c r="W98" i="7754"/>
  <c r="W69" i="7753"/>
  <c r="D31" i="7755" s="1"/>
  <c r="F31" i="7755" s="1"/>
  <c r="X69" i="7753"/>
  <c r="I31" i="7755" s="1"/>
  <c r="AA69" i="7753"/>
  <c r="X64" i="7754"/>
  <c r="I26" i="32" s="1"/>
  <c r="J26" i="32" s="1"/>
  <c r="AA64" i="7754"/>
  <c r="W64" i="7754"/>
  <c r="D26" i="32" s="1"/>
  <c r="F26" i="32" s="1"/>
  <c r="AC51" i="7754"/>
  <c r="AD51" i="7754"/>
  <c r="AA36" i="7753"/>
  <c r="X36" i="7753"/>
  <c r="W36" i="7753"/>
  <c r="W40" i="7753"/>
  <c r="D28" i="7755" s="1"/>
  <c r="F28" i="7755" s="1"/>
  <c r="AA40" i="7753"/>
  <c r="X40" i="7753"/>
  <c r="I28" i="7755" s="1"/>
  <c r="AD52" i="7754"/>
  <c r="AC52" i="7754"/>
  <c r="W61" i="7754"/>
  <c r="D23" i="32" s="1"/>
  <c r="F23" i="32" s="1"/>
  <c r="X61" i="7754"/>
  <c r="I23" i="32" s="1"/>
  <c r="J23" i="32" s="1"/>
  <c r="AA61" i="7754"/>
  <c r="AC87" i="7754"/>
  <c r="AD87" i="7754"/>
  <c r="AD60" i="7753"/>
  <c r="AC60" i="7753"/>
  <c r="AA77" i="7753"/>
  <c r="X77" i="7753"/>
  <c r="W77" i="7753"/>
  <c r="AD17" i="7753"/>
  <c r="AC17" i="7753"/>
  <c r="AD29" i="7754"/>
  <c r="I16" i="91" s="1"/>
  <c r="K16" i="91" s="1"/>
  <c r="AC29" i="7754"/>
  <c r="D16" i="91" s="1"/>
  <c r="F16" i="91" s="1"/>
  <c r="AD89" i="7753"/>
  <c r="AC89" i="7753"/>
  <c r="X98" i="7753"/>
  <c r="W98" i="7753"/>
  <c r="AA98" i="7753"/>
  <c r="AD41" i="7754"/>
  <c r="I28" i="91" s="1"/>
  <c r="K28" i="91" s="1"/>
  <c r="AC41" i="7754"/>
  <c r="D28" i="91" s="1"/>
  <c r="F28" i="91" s="1"/>
  <c r="X15" i="7753"/>
  <c r="AA15" i="7753"/>
  <c r="W15" i="7753"/>
  <c r="R15" i="12"/>
  <c r="AD25" i="7754"/>
  <c r="AC25" i="7754"/>
  <c r="AA40" i="7754"/>
  <c r="W40" i="7754"/>
  <c r="D28" i="32" s="1"/>
  <c r="F28" i="32" s="1"/>
  <c r="X40" i="7754"/>
  <c r="I28" i="32" s="1"/>
  <c r="J28" i="32" s="1"/>
  <c r="AA89" i="7754"/>
  <c r="W89" i="7754"/>
  <c r="X89" i="7754"/>
  <c r="X15" i="7754"/>
  <c r="W15" i="7754"/>
  <c r="AA15" i="7754"/>
  <c r="AC94" i="7753"/>
  <c r="AD94" i="7753"/>
  <c r="X61" i="7753"/>
  <c r="I23" i="7755" s="1"/>
  <c r="AA61" i="7753"/>
  <c r="W61" i="7753"/>
  <c r="D23" i="7755" s="1"/>
  <c r="F23" i="7755" s="1"/>
  <c r="AC91" i="7754"/>
  <c r="AD91" i="7754"/>
  <c r="AA25" i="7753"/>
  <c r="W25" i="7753"/>
  <c r="X25" i="7753"/>
  <c r="R14" i="77"/>
  <c r="Q17" i="7755"/>
  <c r="H19" i="7755"/>
  <c r="E2" i="48"/>
  <c r="D3" i="48"/>
  <c r="B35" i="48" s="1"/>
  <c r="D38" i="48" s="1"/>
  <c r="F38" i="48" s="1"/>
  <c r="B34" i="48"/>
  <c r="C39" i="48" s="1"/>
  <c r="D195" i="48"/>
  <c r="C13" i="48"/>
  <c r="E12" i="48"/>
  <c r="D12" i="48"/>
  <c r="T42" i="7752"/>
  <c r="AY42" i="7752"/>
  <c r="AY43" i="7752" s="1"/>
  <c r="AD21" i="7754"/>
  <c r="AC21" i="7754"/>
  <c r="AD48" i="7753"/>
  <c r="AC48" i="7753"/>
  <c r="AC37" i="7754"/>
  <c r="D29" i="91" s="1"/>
  <c r="F29" i="91" s="1"/>
  <c r="AD37" i="7754"/>
  <c r="I29" i="91" s="1"/>
  <c r="K29" i="91" s="1"/>
  <c r="AD97" i="7754"/>
  <c r="AC97" i="7754"/>
  <c r="AD32" i="7753"/>
  <c r="AC32" i="7753"/>
  <c r="AD43" i="7753"/>
  <c r="AC43" i="7753"/>
  <c r="AD19" i="7753"/>
  <c r="AC19" i="7753"/>
  <c r="AC52" i="7753"/>
  <c r="AD52" i="7753"/>
  <c r="AC81" i="7754"/>
  <c r="AD81" i="7754"/>
  <c r="AD4" i="7754"/>
  <c r="AC4" i="7754"/>
  <c r="AD37" i="7753"/>
  <c r="I29" i="7756" s="1"/>
  <c r="AC37" i="7753"/>
  <c r="D29" i="7756" s="1"/>
  <c r="F29" i="7756" s="1"/>
  <c r="AC71" i="7754"/>
  <c r="D32" i="91" s="1"/>
  <c r="F32" i="91" s="1"/>
  <c r="AD71" i="7754"/>
  <c r="I32" i="91" s="1"/>
  <c r="K32" i="91" s="1"/>
  <c r="AC90" i="7753"/>
  <c r="AD90" i="7753"/>
  <c r="AD28" i="7754"/>
  <c r="AC28" i="7754"/>
  <c r="AD97" i="7753"/>
  <c r="AC97" i="7753"/>
  <c r="AF7" i="7752"/>
  <c r="T7" i="7752"/>
  <c r="P8" i="7752"/>
  <c r="AY7" i="7752"/>
  <c r="AY8" i="7752" s="1"/>
  <c r="AD21" i="7753"/>
  <c r="AC21" i="7753"/>
  <c r="AC34" i="7753"/>
  <c r="D26" i="7756" s="1"/>
  <c r="F26" i="7756" s="1"/>
  <c r="AD34" i="7753"/>
  <c r="I26" i="7756" s="1"/>
  <c r="AD81" i="7753"/>
  <c r="AC81" i="7753"/>
  <c r="AC96" i="7753"/>
  <c r="AD96" i="7753"/>
  <c r="AD46" i="7753"/>
  <c r="AC46" i="7753"/>
  <c r="D33" i="7756" s="1"/>
  <c r="F33" i="7756" s="1"/>
  <c r="AD102" i="7753"/>
  <c r="AC102" i="7753"/>
  <c r="F56" i="115"/>
  <c r="E56" i="20"/>
  <c r="F53" i="115"/>
  <c r="E53" i="115" s="1"/>
  <c r="F49" i="115"/>
  <c r="E49" i="115" s="1"/>
  <c r="F54" i="115"/>
  <c r="E54" i="115" s="1"/>
  <c r="F48" i="115"/>
  <c r="E48" i="115" s="1"/>
  <c r="F50" i="115"/>
  <c r="E50" i="115"/>
  <c r="E56" i="115"/>
  <c r="AD10" i="7753" l="1"/>
  <c r="AC10" i="7753"/>
  <c r="AD13" i="7753"/>
  <c r="AC13" i="7753"/>
  <c r="I33" i="7756"/>
  <c r="D24" i="91"/>
  <c r="F24" i="91" s="1"/>
  <c r="AC19" i="7754"/>
  <c r="AD19" i="7754"/>
  <c r="AC68" i="7753"/>
  <c r="AD68" i="7753"/>
  <c r="AC48" i="7754"/>
  <c r="AD48" i="7754"/>
  <c r="AC51" i="7753"/>
  <c r="AD51" i="7753"/>
  <c r="AC74" i="7754"/>
  <c r="AD74" i="7754"/>
  <c r="D24" i="7756"/>
  <c r="F24" i="7756" s="1"/>
  <c r="I24" i="7756"/>
  <c r="D15" i="91"/>
  <c r="F15" i="91" s="1"/>
  <c r="H16" i="91" s="1"/>
  <c r="D21" i="7756"/>
  <c r="F21" i="7756" s="1"/>
  <c r="I24" i="7755"/>
  <c r="AC10" i="7754"/>
  <c r="AD10" i="7754"/>
  <c r="AD33" i="7753"/>
  <c r="I20" i="7756" s="1"/>
  <c r="AC33" i="7753"/>
  <c r="D20" i="7756" s="1"/>
  <c r="F20" i="7756" s="1"/>
  <c r="AD68" i="7754"/>
  <c r="AC68" i="7754"/>
  <c r="AD94" i="7754"/>
  <c r="AC94" i="7754"/>
  <c r="AC75" i="7753"/>
  <c r="AD75" i="7753"/>
  <c r="I20" i="91"/>
  <c r="K20" i="91" s="1"/>
  <c r="I15" i="91"/>
  <c r="K15" i="91" s="1"/>
  <c r="L15" i="91" s="1"/>
  <c r="I21" i="7756"/>
  <c r="AC75" i="7754"/>
  <c r="AD75" i="7754"/>
  <c r="I19" i="7756"/>
  <c r="AD33" i="7754"/>
  <c r="AC33" i="7754"/>
  <c r="D20" i="91" s="1"/>
  <c r="F20" i="91" s="1"/>
  <c r="AD14" i="7753"/>
  <c r="AC14" i="7753"/>
  <c r="AD38" i="7753"/>
  <c r="AC38" i="7753"/>
  <c r="AC104" i="7753"/>
  <c r="AD104" i="7753"/>
  <c r="AD74" i="7753"/>
  <c r="AC74" i="7753"/>
  <c r="AC13" i="7754"/>
  <c r="AD13" i="7754"/>
  <c r="I24" i="91"/>
  <c r="K24" i="91" s="1"/>
  <c r="D19" i="7756"/>
  <c r="F19" i="7756" s="1"/>
  <c r="O35" i="115"/>
  <c r="O37" i="115" s="1"/>
  <c r="O38" i="115" s="1"/>
  <c r="AF42" i="7752"/>
  <c r="H18" i="32"/>
  <c r="L18" i="32" s="1"/>
  <c r="Q17" i="32"/>
  <c r="H17" i="7756"/>
  <c r="R16" i="7756"/>
  <c r="AD36" i="7753"/>
  <c r="AC36" i="7753"/>
  <c r="AC6" i="7754"/>
  <c r="AD6" i="7754"/>
  <c r="AC61" i="7753"/>
  <c r="D22" i="7756" s="1"/>
  <c r="F22" i="7756" s="1"/>
  <c r="AD61" i="7753"/>
  <c r="I22" i="7756" s="1"/>
  <c r="AC77" i="7753"/>
  <c r="AD77" i="7753"/>
  <c r="AD15" i="7754"/>
  <c r="AC15" i="7754"/>
  <c r="AD89" i="7754"/>
  <c r="AC89" i="7754"/>
  <c r="AC15" i="7753"/>
  <c r="AD15" i="7753"/>
  <c r="AD98" i="7754"/>
  <c r="AC98" i="7754"/>
  <c r="AC6" i="7753"/>
  <c r="AD6" i="7753"/>
  <c r="AC40" i="7753"/>
  <c r="D27" i="7756" s="1"/>
  <c r="F27" i="7756" s="1"/>
  <c r="AD40" i="7753"/>
  <c r="I27" i="7756" s="1"/>
  <c r="AD64" i="7754"/>
  <c r="I25" i="91" s="1"/>
  <c r="K25" i="91" s="1"/>
  <c r="AC64" i="7754"/>
  <c r="D25" i="91" s="1"/>
  <c r="F25" i="91" s="1"/>
  <c r="AC64" i="7753"/>
  <c r="D25" i="7756" s="1"/>
  <c r="F25" i="7756" s="1"/>
  <c r="AD64" i="7753"/>
  <c r="I25" i="7756" s="1"/>
  <c r="AC25" i="7753"/>
  <c r="AD25" i="7753"/>
  <c r="AD40" i="7754"/>
  <c r="I27" i="91" s="1"/>
  <c r="K27" i="91" s="1"/>
  <c r="AC40" i="7754"/>
  <c r="D27" i="91" s="1"/>
  <c r="F27" i="91" s="1"/>
  <c r="AD77" i="7754"/>
  <c r="AC77" i="7754"/>
  <c r="AC98" i="7753"/>
  <c r="AD98" i="7753"/>
  <c r="AD61" i="7754"/>
  <c r="I22" i="91" s="1"/>
  <c r="K22" i="91" s="1"/>
  <c r="AC61" i="7754"/>
  <c r="D22" i="91" s="1"/>
  <c r="F22" i="91" s="1"/>
  <c r="AD69" i="7753"/>
  <c r="I30" i="7756" s="1"/>
  <c r="AC69" i="7753"/>
  <c r="D30" i="7756" s="1"/>
  <c r="F30" i="7756" s="1"/>
  <c r="AD41" i="7753"/>
  <c r="I28" i="7756" s="1"/>
  <c r="AC41" i="7753"/>
  <c r="D28" i="7756" s="1"/>
  <c r="F28" i="7756" s="1"/>
  <c r="AC62" i="7753"/>
  <c r="D23" i="7756" s="1"/>
  <c r="F23" i="7756" s="1"/>
  <c r="AD62" i="7753"/>
  <c r="I23" i="7756" s="1"/>
  <c r="H20" i="7755"/>
  <c r="Q19" i="7755"/>
  <c r="D39" i="48"/>
  <c r="F39" i="48" s="1"/>
  <c r="G39" i="48" s="1"/>
  <c r="C40" i="48"/>
  <c r="E39" i="48"/>
  <c r="D13" i="48"/>
  <c r="F13" i="48" s="1"/>
  <c r="F12" i="48"/>
  <c r="G12" i="48" s="1"/>
  <c r="H12" i="48" s="1"/>
  <c r="D222" i="48"/>
  <c r="E13" i="48"/>
  <c r="C14" i="48"/>
  <c r="F2" i="48"/>
  <c r="E3" i="48"/>
  <c r="B62" i="48" s="1"/>
  <c r="D65" i="48" s="1"/>
  <c r="F65" i="48" s="1"/>
  <c r="B61" i="48"/>
  <c r="C66" i="48" s="1"/>
  <c r="AZ42" i="7752"/>
  <c r="AZ43" i="7752" s="1"/>
  <c r="P44" i="7752"/>
  <c r="AF43" i="7752"/>
  <c r="T43" i="7752"/>
  <c r="AZ7" i="7752"/>
  <c r="AZ8" i="7752" s="1"/>
  <c r="T8" i="7752"/>
  <c r="AF8" i="7752"/>
  <c r="P9" i="7752"/>
  <c r="R16" i="91" l="1"/>
  <c r="L16" i="91"/>
  <c r="H17" i="91"/>
  <c r="H19" i="32"/>
  <c r="Q19" i="32" s="1"/>
  <c r="Q18" i="32"/>
  <c r="H18" i="7756"/>
  <c r="R17" i="7756"/>
  <c r="H39" i="48"/>
  <c r="Q20" i="7755"/>
  <c r="H21" i="7755"/>
  <c r="D14" i="48"/>
  <c r="F14" i="48" s="1"/>
  <c r="E14" i="48"/>
  <c r="C15" i="48"/>
  <c r="C67" i="48"/>
  <c r="E66" i="48"/>
  <c r="D66" i="48"/>
  <c r="F66" i="48" s="1"/>
  <c r="G66" i="48" s="1"/>
  <c r="G13" i="48"/>
  <c r="H13" i="48" s="1"/>
  <c r="C41" i="48"/>
  <c r="D40" i="48"/>
  <c r="F40" i="48" s="1"/>
  <c r="G40" i="48" s="1"/>
  <c r="E40" i="48"/>
  <c r="G2" i="48"/>
  <c r="B88" i="48"/>
  <c r="C93" i="48" s="1"/>
  <c r="F3" i="48"/>
  <c r="B89" i="48" s="1"/>
  <c r="D92" i="48" s="1"/>
  <c r="F92" i="48" s="1"/>
  <c r="D249" i="48"/>
  <c r="H20" i="32"/>
  <c r="BA42" i="7752"/>
  <c r="BA43" i="7752" s="1"/>
  <c r="P45" i="7752"/>
  <c r="AF44" i="7752"/>
  <c r="T44" i="7752"/>
  <c r="P10" i="7752"/>
  <c r="BA7" i="7752"/>
  <c r="BA8" i="7752" s="1"/>
  <c r="T9" i="7752"/>
  <c r="AF9" i="7752"/>
  <c r="L19" i="32" l="1"/>
  <c r="L17" i="91"/>
  <c r="R17" i="91"/>
  <c r="H18" i="91"/>
  <c r="H19" i="7756"/>
  <c r="R18" i="7756"/>
  <c r="G14" i="48"/>
  <c r="H14" i="48" s="1"/>
  <c r="Q21" i="7755"/>
  <c r="H22" i="7755"/>
  <c r="H66" i="48"/>
  <c r="D276" i="48"/>
  <c r="H40" i="48"/>
  <c r="C94" i="48"/>
  <c r="E93" i="48"/>
  <c r="D93" i="48"/>
  <c r="F93" i="48" s="1"/>
  <c r="G93" i="48" s="1"/>
  <c r="D41" i="48"/>
  <c r="F41" i="48" s="1"/>
  <c r="G41" i="48" s="1"/>
  <c r="C42" i="48"/>
  <c r="E41" i="48"/>
  <c r="E67" i="48"/>
  <c r="C68" i="48"/>
  <c r="D67" i="48"/>
  <c r="F67" i="48" s="1"/>
  <c r="G67" i="48" s="1"/>
  <c r="H2" i="48"/>
  <c r="B115" i="48"/>
  <c r="C120" i="48" s="1"/>
  <c r="G3" i="48"/>
  <c r="B116" i="48" s="1"/>
  <c r="D119" i="48" s="1"/>
  <c r="F119" i="48" s="1"/>
  <c r="E15" i="48"/>
  <c r="D15" i="48"/>
  <c r="F15" i="48" s="1"/>
  <c r="C16" i="48"/>
  <c r="L20" i="32"/>
  <c r="H21" i="32"/>
  <c r="Q20" i="32"/>
  <c r="P11" i="7752"/>
  <c r="T10" i="7752"/>
  <c r="AF10" i="7752"/>
  <c r="BB7" i="7752"/>
  <c r="BB8" i="7752" s="1"/>
  <c r="P46" i="7752"/>
  <c r="BB42" i="7752"/>
  <c r="BB43" i="7752" s="1"/>
  <c r="T45" i="7752"/>
  <c r="AF45" i="7752"/>
  <c r="H19" i="91" l="1"/>
  <c r="R18" i="91"/>
  <c r="L18" i="91"/>
  <c r="G15" i="48"/>
  <c r="H15" i="48" s="1"/>
  <c r="H93" i="48"/>
  <c r="H67" i="48"/>
  <c r="H20" i="7756"/>
  <c r="R19" i="7756"/>
  <c r="H41" i="48"/>
  <c r="H23" i="7755"/>
  <c r="Q22" i="7755"/>
  <c r="C17" i="48"/>
  <c r="D16" i="48"/>
  <c r="F16" i="48" s="1"/>
  <c r="E16" i="48"/>
  <c r="E68" i="48"/>
  <c r="C69" i="48"/>
  <c r="D68" i="48"/>
  <c r="F68" i="48" s="1"/>
  <c r="G68" i="48" s="1"/>
  <c r="E42" i="48"/>
  <c r="D42" i="48"/>
  <c r="F42" i="48" s="1"/>
  <c r="G42" i="48" s="1"/>
  <c r="C43" i="48"/>
  <c r="C95" i="48"/>
  <c r="E94" i="48"/>
  <c r="D94" i="48"/>
  <c r="F94" i="48" s="1"/>
  <c r="G94" i="48" s="1"/>
  <c r="D303" i="48"/>
  <c r="C121" i="48"/>
  <c r="E120" i="48"/>
  <c r="D120" i="48"/>
  <c r="F120" i="48" s="1"/>
  <c r="G120" i="48" s="1"/>
  <c r="I2" i="48"/>
  <c r="B142" i="48"/>
  <c r="C147" i="48" s="1"/>
  <c r="H3" i="48"/>
  <c r="B143" i="48" s="1"/>
  <c r="D146" i="48" s="1"/>
  <c r="F146" i="48" s="1"/>
  <c r="Q21" i="32"/>
  <c r="L21" i="32"/>
  <c r="H22" i="32"/>
  <c r="AJ41" i="7752"/>
  <c r="T46" i="7752"/>
  <c r="BC42" i="7752"/>
  <c r="BC43" i="7752" s="1"/>
  <c r="P47" i="7752"/>
  <c r="AJ6" i="7752"/>
  <c r="P12" i="7752"/>
  <c r="T11" i="7752"/>
  <c r="BC7" i="7752"/>
  <c r="BC8" i="7752" s="1"/>
  <c r="L19" i="91" l="1"/>
  <c r="H20" i="91"/>
  <c r="R19" i="91"/>
  <c r="G16" i="48"/>
  <c r="H16" i="48" s="1"/>
  <c r="H21" i="7756"/>
  <c r="R20" i="7756"/>
  <c r="H94" i="48"/>
  <c r="H42" i="48"/>
  <c r="H68" i="48"/>
  <c r="H24" i="7755"/>
  <c r="Q23" i="7755"/>
  <c r="C148" i="48"/>
  <c r="E147" i="48"/>
  <c r="D147" i="48"/>
  <c r="F147" i="48" s="1"/>
  <c r="G147" i="48" s="1"/>
  <c r="J2" i="48"/>
  <c r="B169" i="48"/>
  <c r="C174" i="48" s="1"/>
  <c r="I3" i="48"/>
  <c r="B170" i="48" s="1"/>
  <c r="D173" i="48" s="1"/>
  <c r="F173" i="48" s="1"/>
  <c r="E121" i="48"/>
  <c r="C122" i="48"/>
  <c r="D121" i="48"/>
  <c r="F121" i="48" s="1"/>
  <c r="G121" i="48" s="1"/>
  <c r="H120" i="48"/>
  <c r="E95" i="48"/>
  <c r="C96" i="48"/>
  <c r="D95" i="48"/>
  <c r="F95" i="48" s="1"/>
  <c r="G95" i="48" s="1"/>
  <c r="C70" i="48"/>
  <c r="E69" i="48"/>
  <c r="D69" i="48"/>
  <c r="F69" i="48" s="1"/>
  <c r="G69" i="48" s="1"/>
  <c r="D330" i="48"/>
  <c r="C44" i="48"/>
  <c r="D43" i="48"/>
  <c r="F43" i="48" s="1"/>
  <c r="G43" i="48" s="1"/>
  <c r="E43" i="48"/>
  <c r="C18" i="48"/>
  <c r="E17" i="48"/>
  <c r="D17" i="48"/>
  <c r="F17" i="48" s="1"/>
  <c r="H23" i="32"/>
  <c r="Q22" i="32"/>
  <c r="L22" i="32"/>
  <c r="P48" i="7752"/>
  <c r="AJ42" i="7752"/>
  <c r="BD42" i="7752"/>
  <c r="BD43" i="7752" s="1"/>
  <c r="T47" i="7752"/>
  <c r="BD7" i="7752"/>
  <c r="BD8" i="7752" s="1"/>
  <c r="T12" i="7752"/>
  <c r="P13" i="7752"/>
  <c r="AJ7" i="7752"/>
  <c r="G17" i="48" l="1"/>
  <c r="L20" i="91"/>
  <c r="R20" i="91"/>
  <c r="H21" i="91"/>
  <c r="R21" i="7756"/>
  <c r="H22" i="7756"/>
  <c r="H17" i="48"/>
  <c r="H69" i="48"/>
  <c r="H43" i="48"/>
  <c r="H25" i="7755"/>
  <c r="Q24" i="7755"/>
  <c r="E70" i="48"/>
  <c r="C71" i="48"/>
  <c r="D70" i="48"/>
  <c r="F70" i="48" s="1"/>
  <c r="G70" i="48" s="1"/>
  <c r="D357" i="48"/>
  <c r="H121" i="48"/>
  <c r="C175" i="48"/>
  <c r="E174" i="48"/>
  <c r="D174" i="48"/>
  <c r="F174" i="48" s="1"/>
  <c r="G174" i="48" s="1"/>
  <c r="E148" i="48"/>
  <c r="C149" i="48"/>
  <c r="D148" i="48"/>
  <c r="F148" i="48" s="1"/>
  <c r="G148" i="48" s="1"/>
  <c r="C97" i="48"/>
  <c r="E96" i="48"/>
  <c r="D96" i="48"/>
  <c r="F96" i="48" s="1"/>
  <c r="G96" i="48" s="1"/>
  <c r="C123" i="48"/>
  <c r="E122" i="48"/>
  <c r="D122" i="48"/>
  <c r="F122" i="48" s="1"/>
  <c r="G122" i="48" s="1"/>
  <c r="K2" i="48"/>
  <c r="B196" i="48"/>
  <c r="C201" i="48" s="1"/>
  <c r="J3" i="48"/>
  <c r="B197" i="48" s="1"/>
  <c r="D200" i="48" s="1"/>
  <c r="F200" i="48" s="1"/>
  <c r="C19" i="48"/>
  <c r="D18" i="48"/>
  <c r="F18" i="48" s="1"/>
  <c r="G18" i="48" s="1"/>
  <c r="E18" i="48"/>
  <c r="D44" i="48"/>
  <c r="F44" i="48" s="1"/>
  <c r="G44" i="48" s="1"/>
  <c r="C45" i="48"/>
  <c r="E44" i="48"/>
  <c r="H147" i="48"/>
  <c r="H95" i="48"/>
  <c r="H24" i="32"/>
  <c r="Q23" i="32"/>
  <c r="L23" i="32"/>
  <c r="BE42" i="7752"/>
  <c r="BE43" i="7752" s="1"/>
  <c r="P49" i="7752"/>
  <c r="T48" i="7752"/>
  <c r="AJ43" i="7752"/>
  <c r="P14" i="7752"/>
  <c r="T13" i="7752"/>
  <c r="BE7" i="7752"/>
  <c r="BE8" i="7752" s="1"/>
  <c r="AJ8" i="7752"/>
  <c r="H22" i="91" l="1"/>
  <c r="L21" i="91"/>
  <c r="R21" i="91"/>
  <c r="R22" i="7756"/>
  <c r="H23" i="7756"/>
  <c r="H70" i="48"/>
  <c r="H148" i="48"/>
  <c r="H18" i="48"/>
  <c r="H122" i="48"/>
  <c r="H44" i="48"/>
  <c r="Q25" i="7755"/>
  <c r="H26" i="7755"/>
  <c r="E123" i="48"/>
  <c r="C124" i="48"/>
  <c r="D123" i="48"/>
  <c r="F123" i="48" s="1"/>
  <c r="G123" i="48" s="1"/>
  <c r="D384" i="48"/>
  <c r="C20" i="48"/>
  <c r="D19" i="48"/>
  <c r="F19" i="48" s="1"/>
  <c r="G19" i="48" s="1"/>
  <c r="E19" i="48"/>
  <c r="L2" i="48"/>
  <c r="B223" i="48"/>
  <c r="C228" i="48" s="1"/>
  <c r="K3" i="48"/>
  <c r="B224" i="48" s="1"/>
  <c r="D227" i="48" s="1"/>
  <c r="F227" i="48" s="1"/>
  <c r="H96" i="48"/>
  <c r="C150" i="48"/>
  <c r="E149" i="48"/>
  <c r="D149" i="48"/>
  <c r="F149" i="48" s="1"/>
  <c r="G149" i="48" s="1"/>
  <c r="E175" i="48"/>
  <c r="C176" i="48"/>
  <c r="D175" i="48"/>
  <c r="F175" i="48" s="1"/>
  <c r="G175" i="48" s="1"/>
  <c r="D45" i="48"/>
  <c r="F45" i="48" s="1"/>
  <c r="G45" i="48" s="1"/>
  <c r="E45" i="48"/>
  <c r="C46" i="48"/>
  <c r="C72" i="48"/>
  <c r="E71" i="48"/>
  <c r="D71" i="48"/>
  <c r="F71" i="48" s="1"/>
  <c r="G71" i="48" s="1"/>
  <c r="C202" i="48"/>
  <c r="E201" i="48"/>
  <c r="D201" i="48"/>
  <c r="F201" i="48" s="1"/>
  <c r="G201" i="48" s="1"/>
  <c r="E97" i="48"/>
  <c r="C98" i="48"/>
  <c r="D97" i="48"/>
  <c r="F97" i="48" s="1"/>
  <c r="G97" i="48" s="1"/>
  <c r="H174" i="48"/>
  <c r="Q24" i="32"/>
  <c r="H25" i="32"/>
  <c r="L24" i="32"/>
  <c r="T49" i="7752"/>
  <c r="AJ44" i="7752"/>
  <c r="BF42" i="7752"/>
  <c r="BF43" i="7752" s="1"/>
  <c r="P50" i="7752"/>
  <c r="T14" i="7752"/>
  <c r="AJ9" i="7752"/>
  <c r="P15" i="7752"/>
  <c r="BF7" i="7752"/>
  <c r="BF8" i="7752" s="1"/>
  <c r="H23" i="91" l="1"/>
  <c r="R22" i="91"/>
  <c r="L22" i="91"/>
  <c r="R23" i="7756"/>
  <c r="H24" i="7756"/>
  <c r="H123" i="48"/>
  <c r="H97" i="48"/>
  <c r="H19" i="48"/>
  <c r="H175" i="48"/>
  <c r="H45" i="48"/>
  <c r="H27" i="7755"/>
  <c r="Q26" i="7755"/>
  <c r="H201" i="48"/>
  <c r="C99" i="48"/>
  <c r="E98" i="48"/>
  <c r="D98" i="48"/>
  <c r="F98" i="48" s="1"/>
  <c r="G98" i="48" s="1"/>
  <c r="C203" i="48"/>
  <c r="E202" i="48"/>
  <c r="D202" i="48"/>
  <c r="F202" i="48" s="1"/>
  <c r="G202" i="48" s="1"/>
  <c r="C229" i="48"/>
  <c r="E228" i="48"/>
  <c r="D228" i="48"/>
  <c r="H71" i="48"/>
  <c r="C47" i="48"/>
  <c r="D46" i="48"/>
  <c r="F46" i="48" s="1"/>
  <c r="G46" i="48" s="1"/>
  <c r="E46" i="48"/>
  <c r="E176" i="48"/>
  <c r="C177" i="48"/>
  <c r="D176" i="48"/>
  <c r="F176" i="48" s="1"/>
  <c r="G176" i="48" s="1"/>
  <c r="E150" i="48"/>
  <c r="C151" i="48"/>
  <c r="D150" i="48"/>
  <c r="F150" i="48" s="1"/>
  <c r="G150" i="48" s="1"/>
  <c r="M2" i="48"/>
  <c r="B250" i="48"/>
  <c r="C255" i="48" s="1"/>
  <c r="L3" i="48"/>
  <c r="B251" i="48" s="1"/>
  <c r="D254" i="48" s="1"/>
  <c r="F254" i="48" s="1"/>
  <c r="D20" i="48"/>
  <c r="F20" i="48" s="1"/>
  <c r="G20" i="48" s="1"/>
  <c r="C21" i="48"/>
  <c r="E20" i="48"/>
  <c r="C125" i="48"/>
  <c r="E124" i="48"/>
  <c r="D124" i="48"/>
  <c r="F124" i="48" s="1"/>
  <c r="G124" i="48" s="1"/>
  <c r="F228" i="48"/>
  <c r="G228" i="48" s="1"/>
  <c r="D411" i="48"/>
  <c r="C73" i="48"/>
  <c r="E72" i="48"/>
  <c r="D72" i="48"/>
  <c r="F72" i="48" s="1"/>
  <c r="G72" i="48" s="1"/>
  <c r="H149" i="48"/>
  <c r="L25" i="32"/>
  <c r="Q25" i="32"/>
  <c r="H26" i="32"/>
  <c r="P51" i="7752"/>
  <c r="BG42" i="7752"/>
  <c r="BG43" i="7752" s="1"/>
  <c r="AJ45" i="7752"/>
  <c r="T50" i="7752"/>
  <c r="P16" i="7752"/>
  <c r="AJ10" i="7752"/>
  <c r="BG7" i="7752"/>
  <c r="BG8" i="7752" s="1"/>
  <c r="T15" i="7752"/>
  <c r="L23" i="91" l="1"/>
  <c r="R23" i="91"/>
  <c r="H24" i="91"/>
  <c r="H25" i="7756"/>
  <c r="R24" i="7756"/>
  <c r="H46" i="48"/>
  <c r="H150" i="48"/>
  <c r="H202" i="48"/>
  <c r="H228" i="48"/>
  <c r="H20" i="48"/>
  <c r="H72" i="48"/>
  <c r="H98" i="48"/>
  <c r="Q27" i="7755"/>
  <c r="H28" i="7755"/>
  <c r="C74" i="48"/>
  <c r="E73" i="48"/>
  <c r="D73" i="48"/>
  <c r="F73" i="48" s="1"/>
  <c r="G73" i="48" s="1"/>
  <c r="C152" i="48"/>
  <c r="E151" i="48"/>
  <c r="D151" i="48"/>
  <c r="F151" i="48" s="1"/>
  <c r="G151" i="48" s="1"/>
  <c r="D47" i="48"/>
  <c r="F47" i="48" s="1"/>
  <c r="G47" i="48" s="1"/>
  <c r="C48" i="48"/>
  <c r="E47" i="48"/>
  <c r="C230" i="48"/>
  <c r="E229" i="48"/>
  <c r="D229" i="48"/>
  <c r="F229" i="48" s="1"/>
  <c r="G229" i="48" s="1"/>
  <c r="H124" i="48"/>
  <c r="C256" i="48"/>
  <c r="E255" i="48"/>
  <c r="D255" i="48"/>
  <c r="F255" i="48" s="1"/>
  <c r="G255" i="48" s="1"/>
  <c r="C22" i="48"/>
  <c r="D21" i="48"/>
  <c r="F21" i="48" s="1"/>
  <c r="G21" i="48" s="1"/>
  <c r="E21" i="48"/>
  <c r="N2" i="48"/>
  <c r="B277" i="48"/>
  <c r="C282" i="48" s="1"/>
  <c r="M3" i="48"/>
  <c r="B278" i="48" s="1"/>
  <c r="D281" i="48" s="1"/>
  <c r="F281" i="48" s="1"/>
  <c r="H176" i="48"/>
  <c r="C100" i="48"/>
  <c r="E99" i="48"/>
  <c r="D99" i="48"/>
  <c r="F99" i="48" s="1"/>
  <c r="G99" i="48" s="1"/>
  <c r="D438" i="48"/>
  <c r="E125" i="48"/>
  <c r="C126" i="48"/>
  <c r="D125" i="48"/>
  <c r="F125" i="48" s="1"/>
  <c r="G125" i="48" s="1"/>
  <c r="E177" i="48"/>
  <c r="C178" i="48"/>
  <c r="D177" i="48"/>
  <c r="F177" i="48" s="1"/>
  <c r="G177" i="48" s="1"/>
  <c r="E203" i="48"/>
  <c r="C204" i="48"/>
  <c r="D203" i="48"/>
  <c r="F203" i="48" s="1"/>
  <c r="G203" i="48" s="1"/>
  <c r="L26" i="32"/>
  <c r="H27" i="32"/>
  <c r="Q26" i="32"/>
  <c r="X6" i="7752"/>
  <c r="AA6" i="7752" s="1"/>
  <c r="E6" i="7752" s="1"/>
  <c r="P17" i="7752"/>
  <c r="AN6" i="7752"/>
  <c r="BH7" i="7752"/>
  <c r="BH8" i="7752" s="1"/>
  <c r="AN41" i="7752"/>
  <c r="P52" i="7752"/>
  <c r="X41" i="7752"/>
  <c r="AA41" i="7752" s="1"/>
  <c r="E41" i="7752" s="1"/>
  <c r="BH42" i="7752"/>
  <c r="BH43" i="7752" s="1"/>
  <c r="H25" i="91" l="1"/>
  <c r="R24" i="91"/>
  <c r="L24" i="91"/>
  <c r="R25" i="7756"/>
  <c r="H26" i="7756"/>
  <c r="H21" i="48"/>
  <c r="H177" i="48"/>
  <c r="H151" i="48"/>
  <c r="H229" i="48"/>
  <c r="Q28" i="7755"/>
  <c r="H29" i="7755"/>
  <c r="H99" i="48"/>
  <c r="H47" i="48"/>
  <c r="H203" i="48"/>
  <c r="H73" i="48"/>
  <c r="C127" i="48"/>
  <c r="E126" i="48"/>
  <c r="D126" i="48"/>
  <c r="F126" i="48" s="1"/>
  <c r="G126" i="48" s="1"/>
  <c r="C179" i="48"/>
  <c r="E178" i="48"/>
  <c r="D178" i="48"/>
  <c r="F178" i="48" s="1"/>
  <c r="G178" i="48" s="1"/>
  <c r="E282" i="48"/>
  <c r="C283" i="48"/>
  <c r="D282" i="48"/>
  <c r="F282" i="48" s="1"/>
  <c r="G282" i="48" s="1"/>
  <c r="D22" i="48"/>
  <c r="F22" i="48" s="1"/>
  <c r="G22" i="48" s="1"/>
  <c r="C23" i="48"/>
  <c r="E22" i="48"/>
  <c r="E256" i="48"/>
  <c r="C257" i="48"/>
  <c r="D256" i="48"/>
  <c r="F256" i="48" s="1"/>
  <c r="G256" i="48" s="1"/>
  <c r="E152" i="48"/>
  <c r="C153" i="48"/>
  <c r="D152" i="48"/>
  <c r="F152" i="48" s="1"/>
  <c r="G152" i="48" s="1"/>
  <c r="E204" i="48"/>
  <c r="C205" i="48"/>
  <c r="D204" i="48"/>
  <c r="F204" i="48" s="1"/>
  <c r="G204" i="48" s="1"/>
  <c r="D465" i="48"/>
  <c r="E100" i="48"/>
  <c r="C101" i="48"/>
  <c r="D100" i="48"/>
  <c r="F100" i="48" s="1"/>
  <c r="G100" i="48" s="1"/>
  <c r="O2" i="48"/>
  <c r="B304" i="48"/>
  <c r="C309" i="48" s="1"/>
  <c r="N3" i="48"/>
  <c r="B305" i="48" s="1"/>
  <c r="D308" i="48" s="1"/>
  <c r="F308" i="48" s="1"/>
  <c r="E230" i="48"/>
  <c r="C231" i="48"/>
  <c r="D230" i="48"/>
  <c r="F230" i="48" s="1"/>
  <c r="G230" i="48" s="1"/>
  <c r="C49" i="48"/>
  <c r="E48" i="48"/>
  <c r="D48" i="48"/>
  <c r="F48" i="48" s="1"/>
  <c r="G48" i="48" s="1"/>
  <c r="H125" i="48"/>
  <c r="H255" i="48"/>
  <c r="C75" i="48"/>
  <c r="E74" i="48"/>
  <c r="D74" i="48"/>
  <c r="F74" i="48" s="1"/>
  <c r="G74" i="48" s="1"/>
  <c r="L27" i="32"/>
  <c r="H28" i="32"/>
  <c r="Q27" i="32"/>
  <c r="BI42" i="7752"/>
  <c r="BI43" i="7752" s="1"/>
  <c r="AN42" i="7752"/>
  <c r="X42" i="7752"/>
  <c r="AA42" i="7752" s="1"/>
  <c r="E42" i="7752" s="1"/>
  <c r="P53" i="7752"/>
  <c r="P18" i="7752"/>
  <c r="AN7" i="7752"/>
  <c r="X7" i="7752"/>
  <c r="AA7" i="7752" s="1"/>
  <c r="E7" i="7752" s="1"/>
  <c r="BI7" i="7752"/>
  <c r="BI8" i="7752" s="1"/>
  <c r="H26" i="91" l="1"/>
  <c r="L25" i="91"/>
  <c r="R25" i="91"/>
  <c r="H27" i="7756"/>
  <c r="R26" i="7756"/>
  <c r="H152" i="48"/>
  <c r="H22" i="48"/>
  <c r="H230" i="48"/>
  <c r="H178" i="48"/>
  <c r="H100" i="48"/>
  <c r="H204" i="48"/>
  <c r="H30" i="7755"/>
  <c r="Q29" i="7755"/>
  <c r="H126" i="48"/>
  <c r="H48" i="48"/>
  <c r="C102" i="48"/>
  <c r="E101" i="48"/>
  <c r="D101" i="48"/>
  <c r="F101" i="48" s="1"/>
  <c r="G101" i="48" s="1"/>
  <c r="C258" i="48"/>
  <c r="E257" i="48"/>
  <c r="D257" i="48"/>
  <c r="F257" i="48" s="1"/>
  <c r="G257" i="48" s="1"/>
  <c r="C76" i="48"/>
  <c r="E75" i="48"/>
  <c r="D75" i="48"/>
  <c r="F75" i="48" s="1"/>
  <c r="G75" i="48" s="1"/>
  <c r="D492" i="48"/>
  <c r="H256" i="48"/>
  <c r="C284" i="48"/>
  <c r="E283" i="48"/>
  <c r="D283" i="48"/>
  <c r="F283" i="48" s="1"/>
  <c r="G283" i="48" s="1"/>
  <c r="E179" i="48"/>
  <c r="C180" i="48"/>
  <c r="D179" i="48"/>
  <c r="F179" i="48" s="1"/>
  <c r="G179" i="48" s="1"/>
  <c r="C50" i="48"/>
  <c r="E49" i="48"/>
  <c r="D49" i="48"/>
  <c r="F49" i="48" s="1"/>
  <c r="G49" i="48" s="1"/>
  <c r="D23" i="48"/>
  <c r="F23" i="48" s="1"/>
  <c r="G23" i="48" s="1"/>
  <c r="E23" i="48"/>
  <c r="C24" i="48"/>
  <c r="H74" i="48"/>
  <c r="E309" i="48"/>
  <c r="C310" i="48"/>
  <c r="D309" i="48"/>
  <c r="F309" i="48" s="1"/>
  <c r="G309" i="48" s="1"/>
  <c r="E205" i="48"/>
  <c r="C206" i="48"/>
  <c r="D205" i="48"/>
  <c r="F205" i="48" s="1"/>
  <c r="G205" i="48" s="1"/>
  <c r="C154" i="48"/>
  <c r="E153" i="48"/>
  <c r="D153" i="48"/>
  <c r="F153" i="48" s="1"/>
  <c r="G153" i="48" s="1"/>
  <c r="E231" i="48"/>
  <c r="C232" i="48"/>
  <c r="D231" i="48"/>
  <c r="F231" i="48" s="1"/>
  <c r="G231" i="48" s="1"/>
  <c r="P2" i="48"/>
  <c r="B331" i="48"/>
  <c r="C336" i="48" s="1"/>
  <c r="O3" i="48"/>
  <c r="B332" i="48" s="1"/>
  <c r="D335" i="48" s="1"/>
  <c r="F335" i="48" s="1"/>
  <c r="H282" i="48"/>
  <c r="C128" i="48"/>
  <c r="E127" i="48"/>
  <c r="D127" i="48"/>
  <c r="F127" i="48" s="1"/>
  <c r="G127" i="48" s="1"/>
  <c r="Q28" i="32"/>
  <c r="H29" i="32"/>
  <c r="L28" i="32"/>
  <c r="P19" i="7752"/>
  <c r="AN8" i="7752"/>
  <c r="X8" i="7752"/>
  <c r="AA8" i="7752" s="1"/>
  <c r="E8" i="7752" s="1"/>
  <c r="BJ7" i="7752"/>
  <c r="BJ8" i="7752" s="1"/>
  <c r="AN43" i="7752"/>
  <c r="X43" i="7752"/>
  <c r="AA43" i="7752" s="1"/>
  <c r="E43" i="7752" s="1"/>
  <c r="P54" i="7752"/>
  <c r="BJ42" i="7752"/>
  <c r="BJ43" i="7752" s="1"/>
  <c r="L26" i="91" l="1"/>
  <c r="H27" i="91"/>
  <c r="R26" i="91"/>
  <c r="H28" i="7756"/>
  <c r="R27" i="7756"/>
  <c r="H49" i="48"/>
  <c r="H153" i="48"/>
  <c r="H179" i="48"/>
  <c r="H75" i="48"/>
  <c r="H205" i="48"/>
  <c r="H283" i="48"/>
  <c r="H257" i="48"/>
  <c r="Q30" i="7755"/>
  <c r="H31" i="7755"/>
  <c r="H101" i="48"/>
  <c r="D50" i="48"/>
  <c r="F50" i="48" s="1"/>
  <c r="G50" i="48" s="1"/>
  <c r="C51" i="48"/>
  <c r="E50" i="48"/>
  <c r="D519" i="48"/>
  <c r="H127" i="48"/>
  <c r="E232" i="48"/>
  <c r="C233" i="48"/>
  <c r="D232" i="48"/>
  <c r="F232" i="48" s="1"/>
  <c r="G232" i="48" s="1"/>
  <c r="E154" i="48"/>
  <c r="C155" i="48"/>
  <c r="D154" i="48"/>
  <c r="F154" i="48" s="1"/>
  <c r="G154" i="48" s="1"/>
  <c r="H309" i="48"/>
  <c r="D24" i="48"/>
  <c r="F24" i="48" s="1"/>
  <c r="G24" i="48" s="1"/>
  <c r="E24" i="48"/>
  <c r="C25" i="48"/>
  <c r="E258" i="48"/>
  <c r="C259" i="48"/>
  <c r="D258" i="48"/>
  <c r="F258" i="48" s="1"/>
  <c r="G258" i="48" s="1"/>
  <c r="C77" i="48"/>
  <c r="E76" i="48"/>
  <c r="D76" i="48"/>
  <c r="F76" i="48" s="1"/>
  <c r="G76" i="48" s="1"/>
  <c r="E128" i="48"/>
  <c r="C129" i="48"/>
  <c r="D128" i="48"/>
  <c r="F128" i="48" s="1"/>
  <c r="G128" i="48" s="1"/>
  <c r="Q2" i="48"/>
  <c r="B358" i="48"/>
  <c r="C363" i="48" s="1"/>
  <c r="P3" i="48"/>
  <c r="B359" i="48" s="1"/>
  <c r="D362" i="48" s="1"/>
  <c r="F362" i="48" s="1"/>
  <c r="C207" i="48"/>
  <c r="E206" i="48"/>
  <c r="D206" i="48"/>
  <c r="F206" i="48" s="1"/>
  <c r="G206" i="48" s="1"/>
  <c r="H23" i="48"/>
  <c r="E336" i="48"/>
  <c r="C337" i="48"/>
  <c r="D336" i="48"/>
  <c r="F336" i="48" s="1"/>
  <c r="G336" i="48" s="1"/>
  <c r="E310" i="48"/>
  <c r="C311" i="48"/>
  <c r="D310" i="48"/>
  <c r="F310" i="48" s="1"/>
  <c r="G310" i="48" s="1"/>
  <c r="H231" i="48"/>
  <c r="C181" i="48"/>
  <c r="E180" i="48"/>
  <c r="D180" i="48"/>
  <c r="F180" i="48" s="1"/>
  <c r="G180" i="48" s="1"/>
  <c r="E284" i="48"/>
  <c r="C285" i="48"/>
  <c r="D284" i="48"/>
  <c r="F284" i="48" s="1"/>
  <c r="G284" i="48" s="1"/>
  <c r="C103" i="48"/>
  <c r="E102" i="48"/>
  <c r="D102" i="48"/>
  <c r="F102" i="48" s="1"/>
  <c r="G102" i="48" s="1"/>
  <c r="L29" i="32"/>
  <c r="Q29" i="32"/>
  <c r="H30" i="32"/>
  <c r="AN44" i="7752"/>
  <c r="P55" i="7752"/>
  <c r="BK42" i="7752"/>
  <c r="BK43" i="7752" s="1"/>
  <c r="X44" i="7752"/>
  <c r="AA44" i="7752" s="1"/>
  <c r="E44" i="7752" s="1"/>
  <c r="BK7" i="7752"/>
  <c r="BK8" i="7752" s="1"/>
  <c r="AN9" i="7752"/>
  <c r="X9" i="7752"/>
  <c r="AA9" i="7752" s="1"/>
  <c r="E9" i="7752" s="1"/>
  <c r="P20" i="7752"/>
  <c r="L27" i="91" l="1"/>
  <c r="R27" i="91"/>
  <c r="H28" i="91"/>
  <c r="H29" i="7756"/>
  <c r="R28" i="7756"/>
  <c r="H180" i="48"/>
  <c r="H76" i="48"/>
  <c r="H336" i="48"/>
  <c r="H206" i="48"/>
  <c r="H24" i="48"/>
  <c r="H50" i="48"/>
  <c r="H232" i="48"/>
  <c r="H258" i="48"/>
  <c r="H154" i="48"/>
  <c r="H32" i="7755"/>
  <c r="Q31" i="7755"/>
  <c r="C130" i="48"/>
  <c r="E129" i="48"/>
  <c r="D129" i="48"/>
  <c r="F129" i="48" s="1"/>
  <c r="G129" i="48" s="1"/>
  <c r="D25" i="48"/>
  <c r="F25" i="48" s="1"/>
  <c r="G25" i="48" s="1"/>
  <c r="E25" i="48"/>
  <c r="C26" i="48"/>
  <c r="D51" i="48"/>
  <c r="F51" i="48" s="1"/>
  <c r="G51" i="48" s="1"/>
  <c r="E51" i="48"/>
  <c r="C52" i="48"/>
  <c r="C104" i="48"/>
  <c r="E103" i="48"/>
  <c r="D103" i="48"/>
  <c r="F103" i="48" s="1"/>
  <c r="G103" i="48" s="1"/>
  <c r="H102" i="48"/>
  <c r="C286" i="48"/>
  <c r="E285" i="48"/>
  <c r="D285" i="48"/>
  <c r="F285" i="48" s="1"/>
  <c r="G285" i="48" s="1"/>
  <c r="E181" i="48"/>
  <c r="C182" i="48"/>
  <c r="D181" i="48"/>
  <c r="F181" i="48" s="1"/>
  <c r="G181" i="48" s="1"/>
  <c r="C312" i="48"/>
  <c r="E311" i="48"/>
  <c r="D311" i="48"/>
  <c r="F311" i="48" s="1"/>
  <c r="G311" i="48" s="1"/>
  <c r="E207" i="48"/>
  <c r="C208" i="48"/>
  <c r="D207" i="48"/>
  <c r="F207" i="48" s="1"/>
  <c r="G207" i="48" s="1"/>
  <c r="H128" i="48"/>
  <c r="C78" i="48"/>
  <c r="E77" i="48"/>
  <c r="D77" i="48"/>
  <c r="F77" i="48" s="1"/>
  <c r="G77" i="48" s="1"/>
  <c r="E363" i="48"/>
  <c r="C364" i="48"/>
  <c r="D363" i="48"/>
  <c r="F363" i="48" s="1"/>
  <c r="G363" i="48" s="1"/>
  <c r="E233" i="48"/>
  <c r="C234" i="48"/>
  <c r="D233" i="48"/>
  <c r="F233" i="48" s="1"/>
  <c r="G233" i="48" s="1"/>
  <c r="H284" i="48"/>
  <c r="H310" i="48"/>
  <c r="E337" i="48"/>
  <c r="C338" i="48"/>
  <c r="D337" i="48"/>
  <c r="F337" i="48" s="1"/>
  <c r="G337" i="48" s="1"/>
  <c r="R2" i="48"/>
  <c r="B385" i="48"/>
  <c r="C390" i="48" s="1"/>
  <c r="Q3" i="48"/>
  <c r="B386" i="48" s="1"/>
  <c r="D389" i="48" s="1"/>
  <c r="F389" i="48" s="1"/>
  <c r="C260" i="48"/>
  <c r="E259" i="48"/>
  <c r="D259" i="48"/>
  <c r="F259" i="48" s="1"/>
  <c r="G259" i="48" s="1"/>
  <c r="C156" i="48"/>
  <c r="E155" i="48"/>
  <c r="D155" i="48"/>
  <c r="F155" i="48" s="1"/>
  <c r="G155" i="48" s="1"/>
  <c r="Q30" i="32"/>
  <c r="L30" i="32"/>
  <c r="H31" i="32"/>
  <c r="BL7" i="7752"/>
  <c r="BL8" i="7752" s="1"/>
  <c r="P21" i="7752"/>
  <c r="X10" i="7752"/>
  <c r="AA10" i="7752" s="1"/>
  <c r="E10" i="7752" s="1"/>
  <c r="AN10" i="7752"/>
  <c r="AN45" i="7752"/>
  <c r="X45" i="7752"/>
  <c r="AA45" i="7752" s="1"/>
  <c r="E45" i="7752" s="1"/>
  <c r="BL42" i="7752"/>
  <c r="BL43" i="7752" s="1"/>
  <c r="P56" i="7752"/>
  <c r="L28" i="91" l="1"/>
  <c r="H29" i="91"/>
  <c r="R28" i="91"/>
  <c r="H129" i="48"/>
  <c r="R29" i="7756"/>
  <c r="H30" i="7756"/>
  <c r="H77" i="48"/>
  <c r="H363" i="48"/>
  <c r="H103" i="48"/>
  <c r="H337" i="48"/>
  <c r="H233" i="48"/>
  <c r="H51" i="48"/>
  <c r="Q32" i="7755"/>
  <c r="H33" i="7755"/>
  <c r="H207" i="48"/>
  <c r="H155" i="48"/>
  <c r="S2" i="48"/>
  <c r="B412" i="48"/>
  <c r="C417" i="48" s="1"/>
  <c r="R3" i="48"/>
  <c r="B413" i="48" s="1"/>
  <c r="D416" i="48" s="1"/>
  <c r="F416" i="48" s="1"/>
  <c r="E260" i="48"/>
  <c r="C261" i="48"/>
  <c r="D260" i="48"/>
  <c r="F260" i="48" s="1"/>
  <c r="G260" i="48" s="1"/>
  <c r="C209" i="48"/>
  <c r="E208" i="48"/>
  <c r="D208" i="48"/>
  <c r="F208" i="48" s="1"/>
  <c r="G208" i="48" s="1"/>
  <c r="E312" i="48"/>
  <c r="C313" i="48"/>
  <c r="D312" i="48"/>
  <c r="F312" i="48" s="1"/>
  <c r="G312" i="48" s="1"/>
  <c r="H285" i="48"/>
  <c r="C27" i="48"/>
  <c r="E26" i="48"/>
  <c r="D26" i="48"/>
  <c r="F26" i="48" s="1"/>
  <c r="G26" i="48" s="1"/>
  <c r="C157" i="48"/>
  <c r="E156" i="48"/>
  <c r="D156" i="48"/>
  <c r="F156" i="48" s="1"/>
  <c r="G156" i="48" s="1"/>
  <c r="E338" i="48"/>
  <c r="C339" i="48"/>
  <c r="D338" i="48"/>
  <c r="F338" i="48" s="1"/>
  <c r="G338" i="48" s="1"/>
  <c r="C365" i="48"/>
  <c r="E364" i="48"/>
  <c r="D364" i="48"/>
  <c r="F364" i="48" s="1"/>
  <c r="G364" i="48" s="1"/>
  <c r="E78" i="48"/>
  <c r="C79" i="48"/>
  <c r="D78" i="48"/>
  <c r="F78" i="48" s="1"/>
  <c r="G78" i="48" s="1"/>
  <c r="H181" i="48"/>
  <c r="C53" i="48"/>
  <c r="D52" i="48"/>
  <c r="F52" i="48" s="1"/>
  <c r="G52" i="48" s="1"/>
  <c r="E52" i="48"/>
  <c r="C131" i="48"/>
  <c r="E130" i="48"/>
  <c r="D130" i="48"/>
  <c r="F130" i="48" s="1"/>
  <c r="G130" i="48" s="1"/>
  <c r="H259" i="48"/>
  <c r="E390" i="48"/>
  <c r="C391" i="48"/>
  <c r="D390" i="48"/>
  <c r="F390" i="48" s="1"/>
  <c r="G390" i="48" s="1"/>
  <c r="E234" i="48"/>
  <c r="C235" i="48"/>
  <c r="D234" i="48"/>
  <c r="F234" i="48" s="1"/>
  <c r="G234" i="48" s="1"/>
  <c r="H311" i="48"/>
  <c r="E182" i="48"/>
  <c r="C183" i="48"/>
  <c r="D182" i="48"/>
  <c r="F182" i="48" s="1"/>
  <c r="G182" i="48" s="1"/>
  <c r="C287" i="48"/>
  <c r="E286" i="48"/>
  <c r="D286" i="48"/>
  <c r="F286" i="48" s="1"/>
  <c r="G286" i="48" s="1"/>
  <c r="E104" i="48"/>
  <c r="C105" i="48"/>
  <c r="D104" i="48"/>
  <c r="F104" i="48" s="1"/>
  <c r="G104" i="48" s="1"/>
  <c r="H25" i="48"/>
  <c r="L31" i="32"/>
  <c r="H32" i="32"/>
  <c r="Q31" i="32"/>
  <c r="BM7" i="7752"/>
  <c r="BM8" i="7752" s="1"/>
  <c r="X11" i="7752"/>
  <c r="AA11" i="7752" s="1"/>
  <c r="E11" i="7752" s="1"/>
  <c r="P22" i="7752"/>
  <c r="AR6" i="7752"/>
  <c r="AU6" i="7752" s="1"/>
  <c r="D6" i="7752" s="1"/>
  <c r="BM42" i="7752"/>
  <c r="BM43" i="7752" s="1"/>
  <c r="P57" i="7752"/>
  <c r="AR41" i="7752"/>
  <c r="AU41" i="7752" s="1"/>
  <c r="D41" i="7752" s="1"/>
  <c r="X46" i="7752"/>
  <c r="AA46" i="7752" s="1"/>
  <c r="E46" i="7752" s="1"/>
  <c r="R29" i="91" l="1"/>
  <c r="L29" i="91"/>
  <c r="H30" i="91"/>
  <c r="R30" i="7756"/>
  <c r="H31" i="7756"/>
  <c r="H130" i="48"/>
  <c r="H208" i="48"/>
  <c r="H390" i="48"/>
  <c r="H260" i="48"/>
  <c r="H104" i="48"/>
  <c r="H338" i="48"/>
  <c r="H34" i="7755"/>
  <c r="Q34" i="7755" s="1"/>
  <c r="Q33" i="7755"/>
  <c r="C132" i="48"/>
  <c r="E131" i="48"/>
  <c r="D131" i="48"/>
  <c r="F131" i="48" s="1"/>
  <c r="G131" i="48" s="1"/>
  <c r="E105" i="48"/>
  <c r="C106" i="48"/>
  <c r="D105" i="48"/>
  <c r="F105" i="48" s="1"/>
  <c r="G105" i="48" s="1"/>
  <c r="C288" i="48"/>
  <c r="E287" i="48"/>
  <c r="D287" i="48"/>
  <c r="F287" i="48" s="1"/>
  <c r="G287" i="48" s="1"/>
  <c r="H156" i="48"/>
  <c r="H52" i="48"/>
  <c r="H364" i="48"/>
  <c r="E339" i="48"/>
  <c r="C340" i="48"/>
  <c r="D339" i="48"/>
  <c r="F339" i="48" s="1"/>
  <c r="G339" i="48" s="1"/>
  <c r="C158" i="48"/>
  <c r="E157" i="48"/>
  <c r="D157" i="48"/>
  <c r="F157" i="48" s="1"/>
  <c r="G157" i="48" s="1"/>
  <c r="D27" i="48"/>
  <c r="F27" i="48" s="1"/>
  <c r="G27" i="48" s="1"/>
  <c r="C28" i="48"/>
  <c r="E27" i="48"/>
  <c r="C418" i="48"/>
  <c r="E417" i="48"/>
  <c r="D417" i="48"/>
  <c r="F417" i="48" s="1"/>
  <c r="G417" i="48" s="1"/>
  <c r="D53" i="48"/>
  <c r="F53" i="48" s="1"/>
  <c r="G53" i="48" s="1"/>
  <c r="C54" i="48"/>
  <c r="E53" i="48"/>
  <c r="C314" i="48"/>
  <c r="E313" i="48"/>
  <c r="D313" i="48"/>
  <c r="F313" i="48" s="1"/>
  <c r="G313" i="48" s="1"/>
  <c r="H182" i="48"/>
  <c r="H234" i="48"/>
  <c r="E391" i="48"/>
  <c r="C392" i="48"/>
  <c r="D391" i="48"/>
  <c r="F391" i="48" s="1"/>
  <c r="G391" i="48" s="1"/>
  <c r="H78" i="48"/>
  <c r="H26" i="48"/>
  <c r="C262" i="48"/>
  <c r="E261" i="48"/>
  <c r="D261" i="48"/>
  <c r="F261" i="48" s="1"/>
  <c r="G261" i="48" s="1"/>
  <c r="T2" i="48"/>
  <c r="B439" i="48"/>
  <c r="C444" i="48" s="1"/>
  <c r="S3" i="48"/>
  <c r="B440" i="48" s="1"/>
  <c r="D443" i="48" s="1"/>
  <c r="F443" i="48" s="1"/>
  <c r="C210" i="48"/>
  <c r="E209" i="48"/>
  <c r="D209" i="48"/>
  <c r="F209" i="48" s="1"/>
  <c r="G209" i="48" s="1"/>
  <c r="H286" i="48"/>
  <c r="E183" i="48"/>
  <c r="C184" i="48"/>
  <c r="D183" i="48"/>
  <c r="F183" i="48" s="1"/>
  <c r="G183" i="48" s="1"/>
  <c r="E235" i="48"/>
  <c r="C236" i="48"/>
  <c r="D235" i="48"/>
  <c r="F235" i="48" s="1"/>
  <c r="G235" i="48" s="1"/>
  <c r="C80" i="48"/>
  <c r="E79" i="48"/>
  <c r="D79" i="48"/>
  <c r="F79" i="48" s="1"/>
  <c r="G79" i="48" s="1"/>
  <c r="C366" i="48"/>
  <c r="E365" i="48"/>
  <c r="D365" i="48"/>
  <c r="F365" i="48" s="1"/>
  <c r="G365" i="48" s="1"/>
  <c r="H312" i="48"/>
  <c r="L32" i="32"/>
  <c r="Q32" i="32"/>
  <c r="H33" i="32"/>
  <c r="BN7" i="7752"/>
  <c r="BN8" i="7752" s="1"/>
  <c r="P23" i="7752"/>
  <c r="X12" i="7752"/>
  <c r="AA12" i="7752" s="1"/>
  <c r="E12" i="7752" s="1"/>
  <c r="AR7" i="7752"/>
  <c r="AU7" i="7752" s="1"/>
  <c r="D7" i="7752" s="1"/>
  <c r="P58" i="7752"/>
  <c r="X47" i="7752"/>
  <c r="AA47" i="7752" s="1"/>
  <c r="E47" i="7752" s="1"/>
  <c r="BN42" i="7752"/>
  <c r="BN43" i="7752" s="1"/>
  <c r="AR42" i="7752"/>
  <c r="AU42" i="7752" s="1"/>
  <c r="D42" i="7752" s="1"/>
  <c r="R30" i="91" l="1"/>
  <c r="L30" i="91"/>
  <c r="H31" i="91"/>
  <c r="H32" i="7756"/>
  <c r="R31" i="7756"/>
  <c r="H391" i="48"/>
  <c r="H27" i="48"/>
  <c r="H339" i="48"/>
  <c r="H313" i="48"/>
  <c r="H131" i="48"/>
  <c r="H79" i="48"/>
  <c r="H261" i="48"/>
  <c r="H417" i="48"/>
  <c r="H209" i="48"/>
  <c r="H235" i="48"/>
  <c r="E262" i="48"/>
  <c r="C263" i="48"/>
  <c r="D262" i="48"/>
  <c r="F262" i="48" s="1"/>
  <c r="G262" i="48" s="1"/>
  <c r="E288" i="48"/>
  <c r="C289" i="48"/>
  <c r="D288" i="48"/>
  <c r="F288" i="48" s="1"/>
  <c r="G288" i="48" s="1"/>
  <c r="H365" i="48"/>
  <c r="U2" i="48"/>
  <c r="B466" i="48"/>
  <c r="C471" i="48" s="1"/>
  <c r="T3" i="48"/>
  <c r="B467" i="48" s="1"/>
  <c r="D470" i="48" s="1"/>
  <c r="F470" i="48" s="1"/>
  <c r="H53" i="48"/>
  <c r="H157" i="48"/>
  <c r="C341" i="48"/>
  <c r="E340" i="48"/>
  <c r="D340" i="48"/>
  <c r="F340" i="48" s="1"/>
  <c r="G340" i="48" s="1"/>
  <c r="H105" i="48"/>
  <c r="C445" i="48"/>
  <c r="E444" i="48"/>
  <c r="D444" i="48"/>
  <c r="F444" i="48" s="1"/>
  <c r="G444" i="48" s="1"/>
  <c r="C393" i="48"/>
  <c r="E392" i="48"/>
  <c r="D392" i="48"/>
  <c r="F392" i="48" s="1"/>
  <c r="G392" i="48" s="1"/>
  <c r="C419" i="48"/>
  <c r="E418" i="48"/>
  <c r="D418" i="48"/>
  <c r="F418" i="48" s="1"/>
  <c r="G418" i="48" s="1"/>
  <c r="E80" i="48"/>
  <c r="C81" i="48"/>
  <c r="D80" i="48"/>
  <c r="F80" i="48" s="1"/>
  <c r="G80" i="48" s="1"/>
  <c r="H183" i="48"/>
  <c r="C211" i="48"/>
  <c r="E210" i="48"/>
  <c r="D210" i="48"/>
  <c r="F210" i="48" s="1"/>
  <c r="G210" i="48" s="1"/>
  <c r="C315" i="48"/>
  <c r="E314" i="48"/>
  <c r="D314" i="48"/>
  <c r="F314" i="48" s="1"/>
  <c r="G314" i="48" s="1"/>
  <c r="H287" i="48"/>
  <c r="C107" i="48"/>
  <c r="E106" i="48"/>
  <c r="D106" i="48"/>
  <c r="F106" i="48" s="1"/>
  <c r="G106" i="48" s="1"/>
  <c r="C133" i="48"/>
  <c r="E132" i="48"/>
  <c r="D132" i="48"/>
  <c r="F132" i="48" s="1"/>
  <c r="G132" i="48" s="1"/>
  <c r="C237" i="48"/>
  <c r="E236" i="48"/>
  <c r="D236" i="48"/>
  <c r="D54" i="48"/>
  <c r="F54" i="48" s="1"/>
  <c r="G54" i="48" s="1"/>
  <c r="C55" i="48"/>
  <c r="E54" i="48"/>
  <c r="F236" i="48"/>
  <c r="G236" i="48" s="1"/>
  <c r="C367" i="48"/>
  <c r="E366" i="48"/>
  <c r="D366" i="48"/>
  <c r="F366" i="48" s="1"/>
  <c r="G366" i="48" s="1"/>
  <c r="C185" i="48"/>
  <c r="E184" i="48"/>
  <c r="D184" i="48"/>
  <c r="F184" i="48" s="1"/>
  <c r="G184" i="48" s="1"/>
  <c r="D28" i="48"/>
  <c r="F28" i="48" s="1"/>
  <c r="G28" i="48" s="1"/>
  <c r="C29" i="48"/>
  <c r="E28" i="48"/>
  <c r="C159" i="48"/>
  <c r="E158" i="48"/>
  <c r="D158" i="48"/>
  <c r="F158" i="48" s="1"/>
  <c r="G158" i="48" s="1"/>
  <c r="Q33" i="32"/>
  <c r="L33" i="32"/>
  <c r="H34" i="32"/>
  <c r="BO7" i="7752"/>
  <c r="BO8" i="7752" s="1"/>
  <c r="P24" i="7752"/>
  <c r="X13" i="7752"/>
  <c r="AA13" i="7752" s="1"/>
  <c r="E13" i="7752" s="1"/>
  <c r="AR8" i="7752"/>
  <c r="AU8" i="7752" s="1"/>
  <c r="D8" i="7752" s="1"/>
  <c r="X48" i="7752"/>
  <c r="AA48" i="7752" s="1"/>
  <c r="E48" i="7752" s="1"/>
  <c r="AR43" i="7752"/>
  <c r="AU43" i="7752" s="1"/>
  <c r="D43" i="7752" s="1"/>
  <c r="P59" i="7752"/>
  <c r="BO42" i="7752"/>
  <c r="BO43" i="7752" s="1"/>
  <c r="H32" i="91" l="1"/>
  <c r="L31" i="91"/>
  <c r="R31" i="91"/>
  <c r="H33" i="7756"/>
  <c r="R33" i="7756" s="1"/>
  <c r="R32" i="7756"/>
  <c r="H236" i="48"/>
  <c r="H392" i="48"/>
  <c r="H262" i="48"/>
  <c r="H366" i="48"/>
  <c r="H314" i="48"/>
  <c r="H28" i="48"/>
  <c r="H288" i="48"/>
  <c r="H184" i="48"/>
  <c r="H418" i="48"/>
  <c r="H54" i="48"/>
  <c r="H132" i="48"/>
  <c r="H106" i="48"/>
  <c r="C160" i="48"/>
  <c r="E159" i="48"/>
  <c r="D159" i="48"/>
  <c r="F159" i="48" s="1"/>
  <c r="G159" i="48" s="1"/>
  <c r="E185" i="48"/>
  <c r="C186" i="48"/>
  <c r="D185" i="48"/>
  <c r="F185" i="48" s="1"/>
  <c r="G185" i="48" s="1"/>
  <c r="C368" i="48"/>
  <c r="E367" i="48"/>
  <c r="D367" i="48"/>
  <c r="F367" i="48" s="1"/>
  <c r="G367" i="48" s="1"/>
  <c r="E133" i="48"/>
  <c r="C134" i="48"/>
  <c r="D133" i="48"/>
  <c r="F133" i="48" s="1"/>
  <c r="G133" i="48" s="1"/>
  <c r="H210" i="48"/>
  <c r="H80" i="48"/>
  <c r="C420" i="48"/>
  <c r="E419" i="48"/>
  <c r="D419" i="48"/>
  <c r="F419" i="48" s="1"/>
  <c r="G419" i="48" s="1"/>
  <c r="H340" i="48"/>
  <c r="E29" i="48"/>
  <c r="C30" i="48"/>
  <c r="D29" i="48"/>
  <c r="F29" i="48" s="1"/>
  <c r="G29" i="48" s="1"/>
  <c r="H444" i="48"/>
  <c r="E211" i="48"/>
  <c r="C212" i="48"/>
  <c r="D211" i="48"/>
  <c r="F211" i="48" s="1"/>
  <c r="G211" i="48" s="1"/>
  <c r="E445" i="48"/>
  <c r="C446" i="48"/>
  <c r="D445" i="48"/>
  <c r="F445" i="48" s="1"/>
  <c r="G445" i="48" s="1"/>
  <c r="E341" i="48"/>
  <c r="C342" i="48"/>
  <c r="D341" i="48"/>
  <c r="F341" i="48" s="1"/>
  <c r="G341" i="48" s="1"/>
  <c r="E471" i="48"/>
  <c r="C472" i="48"/>
  <c r="D471" i="48"/>
  <c r="F471" i="48" s="1"/>
  <c r="G471" i="48" s="1"/>
  <c r="E289" i="48"/>
  <c r="C290" i="48"/>
  <c r="D289" i="48"/>
  <c r="F289" i="48" s="1"/>
  <c r="G289" i="48" s="1"/>
  <c r="C56" i="48"/>
  <c r="E55" i="48"/>
  <c r="D55" i="48"/>
  <c r="F55" i="48" s="1"/>
  <c r="G55" i="48" s="1"/>
  <c r="C238" i="48"/>
  <c r="E237" i="48"/>
  <c r="D237" i="48"/>
  <c r="F237" i="48" s="1"/>
  <c r="G237" i="48" s="1"/>
  <c r="E81" i="48"/>
  <c r="C82" i="48"/>
  <c r="D81" i="48"/>
  <c r="F81" i="48" s="1"/>
  <c r="G81" i="48" s="1"/>
  <c r="C264" i="48"/>
  <c r="E263" i="48"/>
  <c r="D263" i="48"/>
  <c r="F263" i="48" s="1"/>
  <c r="G263" i="48" s="1"/>
  <c r="H158" i="48"/>
  <c r="E107" i="48"/>
  <c r="C108" i="48"/>
  <c r="D107" i="48"/>
  <c r="F107" i="48" s="1"/>
  <c r="G107" i="48" s="1"/>
  <c r="C316" i="48"/>
  <c r="E315" i="48"/>
  <c r="D315" i="48"/>
  <c r="F315" i="48" s="1"/>
  <c r="G315" i="48" s="1"/>
  <c r="E393" i="48"/>
  <c r="C394" i="48"/>
  <c r="D393" i="48"/>
  <c r="F393" i="48" s="1"/>
  <c r="G393" i="48" s="1"/>
  <c r="V2" i="48"/>
  <c r="B493" i="48"/>
  <c r="C498" i="48" s="1"/>
  <c r="U3" i="48"/>
  <c r="B494" i="48" s="1"/>
  <c r="D497" i="48" s="1"/>
  <c r="F497" i="48" s="1"/>
  <c r="L34" i="32"/>
  <c r="Q34" i="32"/>
  <c r="P25" i="7752"/>
  <c r="AR9" i="7752"/>
  <c r="AU9" i="7752" s="1"/>
  <c r="D9" i="7752" s="1"/>
  <c r="BP7" i="7752"/>
  <c r="BP8" i="7752" s="1"/>
  <c r="X14" i="7752"/>
  <c r="AA14" i="7752" s="1"/>
  <c r="E14" i="7752" s="1"/>
  <c r="P60" i="7752"/>
  <c r="BP42" i="7752"/>
  <c r="BP43" i="7752" s="1"/>
  <c r="X49" i="7752"/>
  <c r="AA49" i="7752" s="1"/>
  <c r="E49" i="7752" s="1"/>
  <c r="AR44" i="7752"/>
  <c r="AU44" i="7752" s="1"/>
  <c r="D44" i="7752" s="1"/>
  <c r="H33" i="91" l="1"/>
  <c r="R32" i="91"/>
  <c r="L32" i="91"/>
  <c r="H81" i="48"/>
  <c r="H471" i="48"/>
  <c r="H185" i="48"/>
  <c r="Q3" i="32"/>
  <c r="Q7" i="32" s="1"/>
  <c r="H159" i="48"/>
  <c r="H341" i="48"/>
  <c r="H55" i="48"/>
  <c r="H315" i="48"/>
  <c r="H445" i="48"/>
  <c r="H133" i="48"/>
  <c r="H237" i="48"/>
  <c r="H107" i="48"/>
  <c r="H263" i="48"/>
  <c r="H29" i="48"/>
  <c r="C395" i="48"/>
  <c r="E394" i="48"/>
  <c r="D394" i="48"/>
  <c r="F394" i="48" s="1"/>
  <c r="G394" i="48" s="1"/>
  <c r="E446" i="48"/>
  <c r="C447" i="48"/>
  <c r="D446" i="48"/>
  <c r="F446" i="48" s="1"/>
  <c r="G446" i="48" s="1"/>
  <c r="H446" i="48" s="1"/>
  <c r="C31" i="48"/>
  <c r="E30" i="48"/>
  <c r="D30" i="48"/>
  <c r="F30" i="48" s="1"/>
  <c r="G30" i="48" s="1"/>
  <c r="E186" i="48"/>
  <c r="C187" i="48"/>
  <c r="D186" i="48"/>
  <c r="H393" i="48"/>
  <c r="C265" i="48"/>
  <c r="E264" i="48"/>
  <c r="D264" i="48"/>
  <c r="F264" i="48" s="1"/>
  <c r="G264" i="48" s="1"/>
  <c r="E290" i="48"/>
  <c r="C291" i="48"/>
  <c r="D290" i="48"/>
  <c r="F290" i="48" s="1"/>
  <c r="G290" i="48" s="1"/>
  <c r="E212" i="48"/>
  <c r="C213" i="48"/>
  <c r="D212" i="48"/>
  <c r="F212" i="48" s="1"/>
  <c r="G212" i="48" s="1"/>
  <c r="H212" i="48" s="1"/>
  <c r="H419" i="48"/>
  <c r="H367" i="48"/>
  <c r="E316" i="48"/>
  <c r="C317" i="48"/>
  <c r="D316" i="48"/>
  <c r="F316" i="48" s="1"/>
  <c r="G316" i="48" s="1"/>
  <c r="C161" i="48"/>
  <c r="E160" i="48"/>
  <c r="D160" i="48"/>
  <c r="F160" i="48" s="1"/>
  <c r="G160" i="48" s="1"/>
  <c r="H160" i="48" s="1"/>
  <c r="F186" i="48"/>
  <c r="G186" i="48" s="1"/>
  <c r="C499" i="48"/>
  <c r="E498" i="48"/>
  <c r="D498" i="48"/>
  <c r="F498" i="48" s="1"/>
  <c r="G498" i="48" s="1"/>
  <c r="E82" i="48"/>
  <c r="C83" i="48"/>
  <c r="D82" i="48"/>
  <c r="F82" i="48" s="1"/>
  <c r="G82" i="48" s="1"/>
  <c r="C239" i="48"/>
  <c r="E238" i="48"/>
  <c r="D238" i="48"/>
  <c r="F238" i="48" s="1"/>
  <c r="G238" i="48" s="1"/>
  <c r="C57" i="48"/>
  <c r="E56" i="48"/>
  <c r="D56" i="48"/>
  <c r="F56" i="48" s="1"/>
  <c r="G56" i="48" s="1"/>
  <c r="C343" i="48"/>
  <c r="E342" i="48"/>
  <c r="D342" i="48"/>
  <c r="F342" i="48" s="1"/>
  <c r="G342" i="48" s="1"/>
  <c r="E420" i="48"/>
  <c r="C421" i="48"/>
  <c r="D420" i="48"/>
  <c r="F420" i="48" s="1"/>
  <c r="G420" i="48" s="1"/>
  <c r="E134" i="48"/>
  <c r="C135" i="48"/>
  <c r="D134" i="48"/>
  <c r="F134" i="48" s="1"/>
  <c r="G134" i="48" s="1"/>
  <c r="E368" i="48"/>
  <c r="C369" i="48"/>
  <c r="D368" i="48"/>
  <c r="F368" i="48" s="1"/>
  <c r="G368" i="48" s="1"/>
  <c r="W2" i="48"/>
  <c r="B520" i="48"/>
  <c r="C525" i="48" s="1"/>
  <c r="V3" i="48"/>
  <c r="B521" i="48" s="1"/>
  <c r="D524" i="48" s="1"/>
  <c r="F524" i="48" s="1"/>
  <c r="C109" i="48"/>
  <c r="E108" i="48"/>
  <c r="D108" i="48"/>
  <c r="F108" i="48" s="1"/>
  <c r="G108" i="48" s="1"/>
  <c r="H289" i="48"/>
  <c r="E472" i="48"/>
  <c r="C473" i="48"/>
  <c r="D472" i="48"/>
  <c r="F472" i="48" s="1"/>
  <c r="G472" i="48" s="1"/>
  <c r="H211" i="48"/>
  <c r="X15" i="7752"/>
  <c r="AA15" i="7752" s="1"/>
  <c r="E15" i="7752" s="1"/>
  <c r="AR10" i="7752"/>
  <c r="AU10" i="7752" s="1"/>
  <c r="D10" i="7752" s="1"/>
  <c r="BQ7" i="7752"/>
  <c r="BQ8" i="7752" s="1"/>
  <c r="BQ42" i="7752"/>
  <c r="BQ43" i="7752" s="1"/>
  <c r="BR43" i="7752" s="1"/>
  <c r="C41" i="7752" s="1"/>
  <c r="E14" i="77" s="1"/>
  <c r="F14" i="77" s="1"/>
  <c r="AR45" i="7752"/>
  <c r="AU45" i="7752" s="1"/>
  <c r="D45" i="7752" s="1"/>
  <c r="X50" i="7752"/>
  <c r="AA50" i="7752" s="1"/>
  <c r="E50" i="7752" s="1"/>
  <c r="Q3" i="91" l="1"/>
  <c r="Q5" i="91" s="1"/>
  <c r="R33" i="91"/>
  <c r="L33" i="91"/>
  <c r="H108" i="48"/>
  <c r="H420" i="48"/>
  <c r="H82" i="48"/>
  <c r="W3" i="48"/>
  <c r="H368" i="48"/>
  <c r="H56" i="48"/>
  <c r="H342" i="48"/>
  <c r="H394" i="48"/>
  <c r="H186" i="48"/>
  <c r="H498" i="48"/>
  <c r="H238" i="48"/>
  <c r="H30" i="48"/>
  <c r="H472" i="48"/>
  <c r="H316" i="48"/>
  <c r="H290" i="48"/>
  <c r="H264" i="48"/>
  <c r="I14" i="77"/>
  <c r="L14" i="77" s="1"/>
  <c r="H15" i="77"/>
  <c r="H134" i="48"/>
  <c r="BR8" i="7752"/>
  <c r="C6" i="7752" s="1"/>
  <c r="E15" i="12" s="1"/>
  <c r="F15" i="12" s="1"/>
  <c r="E187" i="48"/>
  <c r="C188" i="48"/>
  <c r="D187" i="48"/>
  <c r="F187" i="48" s="1"/>
  <c r="G187" i="48" s="1"/>
  <c r="C526" i="48"/>
  <c r="E525" i="48"/>
  <c r="D525" i="48"/>
  <c r="F525" i="48" s="1"/>
  <c r="G525" i="48" s="1"/>
  <c r="E135" i="48"/>
  <c r="C136" i="48"/>
  <c r="D135" i="48"/>
  <c r="F135" i="48" s="1"/>
  <c r="G135" i="48" s="1"/>
  <c r="E83" i="48"/>
  <c r="C84" i="48"/>
  <c r="D83" i="48"/>
  <c r="F83" i="48" s="1"/>
  <c r="G83" i="48" s="1"/>
  <c r="C500" i="48"/>
  <c r="E499" i="48"/>
  <c r="D499" i="48"/>
  <c r="F499" i="48" s="1"/>
  <c r="G499" i="48" s="1"/>
  <c r="C318" i="48"/>
  <c r="E317" i="48"/>
  <c r="D317" i="48"/>
  <c r="F317" i="48" s="1"/>
  <c r="G317" i="48" s="1"/>
  <c r="E291" i="48"/>
  <c r="C292" i="48"/>
  <c r="D291" i="48"/>
  <c r="F291" i="48" s="1"/>
  <c r="G291" i="48" s="1"/>
  <c r="C266" i="48"/>
  <c r="E265" i="48"/>
  <c r="D265" i="48"/>
  <c r="F265" i="48" s="1"/>
  <c r="G265" i="48" s="1"/>
  <c r="D31" i="48"/>
  <c r="F31" i="48" s="1"/>
  <c r="G31" i="48" s="1"/>
  <c r="E31" i="48"/>
  <c r="D57" i="48"/>
  <c r="F57" i="48" s="1"/>
  <c r="G57" i="48" s="1"/>
  <c r="C58" i="48"/>
  <c r="E57" i="48"/>
  <c r="C474" i="48"/>
  <c r="E473" i="48"/>
  <c r="D473" i="48"/>
  <c r="F473" i="48" s="1"/>
  <c r="G473" i="48" s="1"/>
  <c r="C370" i="48"/>
  <c r="E369" i="48"/>
  <c r="D369" i="48"/>
  <c r="F369" i="48" s="1"/>
  <c r="G369" i="48" s="1"/>
  <c r="E213" i="48"/>
  <c r="C214" i="48"/>
  <c r="D213" i="48"/>
  <c r="F213" i="48" s="1"/>
  <c r="G213" i="48" s="1"/>
  <c r="E421" i="48"/>
  <c r="C422" i="48"/>
  <c r="D421" i="48"/>
  <c r="F421" i="48" s="1"/>
  <c r="G421" i="48" s="1"/>
  <c r="C344" i="48"/>
  <c r="E343" i="48"/>
  <c r="D343" i="48"/>
  <c r="F343" i="48" s="1"/>
  <c r="G343" i="48" s="1"/>
  <c r="E109" i="48"/>
  <c r="C110" i="48"/>
  <c r="D109" i="48"/>
  <c r="F109" i="48" s="1"/>
  <c r="G109" i="48" s="1"/>
  <c r="C240" i="48"/>
  <c r="E239" i="48"/>
  <c r="D239" i="48"/>
  <c r="F239" i="48" s="1"/>
  <c r="G239" i="48" s="1"/>
  <c r="E161" i="48"/>
  <c r="C162" i="48"/>
  <c r="D161" i="48"/>
  <c r="F161" i="48" s="1"/>
  <c r="G161" i="48" s="1"/>
  <c r="C448" i="48"/>
  <c r="E447" i="48"/>
  <c r="D447" i="48"/>
  <c r="F447" i="48" s="1"/>
  <c r="G447" i="48" s="1"/>
  <c r="E395" i="48"/>
  <c r="C396" i="48"/>
  <c r="D395" i="48"/>
  <c r="F395" i="48" s="1"/>
  <c r="G395" i="48" s="1"/>
  <c r="Q4" i="32" l="1"/>
  <c r="Q8" i="32" s="1"/>
  <c r="Q9" i="32" s="1"/>
  <c r="H525" i="48"/>
  <c r="H499" i="48"/>
  <c r="H109" i="48"/>
  <c r="H421" i="48"/>
  <c r="H317" i="48"/>
  <c r="H369" i="48"/>
  <c r="H83" i="48"/>
  <c r="H343" i="48"/>
  <c r="H447" i="48"/>
  <c r="H473" i="48"/>
  <c r="H187" i="48"/>
  <c r="H161" i="48"/>
  <c r="H31" i="48"/>
  <c r="F6" i="48" s="1"/>
  <c r="K15" i="7755" s="1"/>
  <c r="J15" i="7755" s="1"/>
  <c r="L15" i="7755" s="1"/>
  <c r="H395" i="48"/>
  <c r="H57" i="48"/>
  <c r="H239" i="48"/>
  <c r="H265" i="48"/>
  <c r="H213" i="48"/>
  <c r="H291" i="48"/>
  <c r="Q5" i="32"/>
  <c r="H135" i="48"/>
  <c r="L15" i="77"/>
  <c r="R15" i="77"/>
  <c r="H16" i="77"/>
  <c r="I15" i="12"/>
  <c r="L15" i="12" s="1"/>
  <c r="H16" i="12"/>
  <c r="C293" i="48"/>
  <c r="E292" i="48"/>
  <c r="D292" i="48"/>
  <c r="F292" i="48" s="1"/>
  <c r="G292" i="48" s="1"/>
  <c r="E136" i="48"/>
  <c r="C137" i="48"/>
  <c r="D136" i="48"/>
  <c r="F136" i="48" s="1"/>
  <c r="G136" i="48" s="1"/>
  <c r="E396" i="48"/>
  <c r="C397" i="48"/>
  <c r="D396" i="48"/>
  <c r="F396" i="48" s="1"/>
  <c r="G396" i="48" s="1"/>
  <c r="E448" i="48"/>
  <c r="C449" i="48"/>
  <c r="D448" i="48"/>
  <c r="F448" i="48" s="1"/>
  <c r="G448" i="48" s="1"/>
  <c r="C111" i="48"/>
  <c r="E110" i="48"/>
  <c r="D110" i="48"/>
  <c r="F110" i="48" s="1"/>
  <c r="G110" i="48" s="1"/>
  <c r="E84" i="48"/>
  <c r="C85" i="48"/>
  <c r="D84" i="48"/>
  <c r="F84" i="48" s="1"/>
  <c r="G84" i="48" s="1"/>
  <c r="C423" i="48"/>
  <c r="E422" i="48"/>
  <c r="D422" i="48"/>
  <c r="F422" i="48" s="1"/>
  <c r="G422" i="48" s="1"/>
  <c r="C319" i="48"/>
  <c r="E318" i="48"/>
  <c r="D318" i="48"/>
  <c r="F318" i="48" s="1"/>
  <c r="G318" i="48" s="1"/>
  <c r="E526" i="48"/>
  <c r="C527" i="48"/>
  <c r="D526" i="48"/>
  <c r="F526" i="48" s="1"/>
  <c r="G526" i="48" s="1"/>
  <c r="C345" i="48"/>
  <c r="E344" i="48"/>
  <c r="D344" i="48"/>
  <c r="F344" i="48" s="1"/>
  <c r="G344" i="48" s="1"/>
  <c r="E474" i="48"/>
  <c r="C475" i="48"/>
  <c r="D474" i="48"/>
  <c r="F474" i="48" s="1"/>
  <c r="G474" i="48" s="1"/>
  <c r="E58" i="48"/>
  <c r="D58" i="48"/>
  <c r="F58" i="48" s="1"/>
  <c r="G58" i="48" s="1"/>
  <c r="C267" i="48"/>
  <c r="E266" i="48"/>
  <c r="D266" i="48"/>
  <c r="F266" i="48" s="1"/>
  <c r="G266" i="48" s="1"/>
  <c r="E188" i="48"/>
  <c r="C189" i="48"/>
  <c r="D188" i="48"/>
  <c r="F188" i="48" s="1"/>
  <c r="G188" i="48" s="1"/>
  <c r="C163" i="48"/>
  <c r="E162" i="48"/>
  <c r="D162" i="48"/>
  <c r="F162" i="48" s="1"/>
  <c r="G162" i="48" s="1"/>
  <c r="E240" i="48"/>
  <c r="C241" i="48"/>
  <c r="D240" i="48"/>
  <c r="F240" i="48" s="1"/>
  <c r="G240" i="48" s="1"/>
  <c r="E214" i="48"/>
  <c r="C215" i="48"/>
  <c r="D214" i="48"/>
  <c r="F214" i="48" s="1"/>
  <c r="G214" i="48" s="1"/>
  <c r="C371" i="48"/>
  <c r="E370" i="48"/>
  <c r="D370" i="48"/>
  <c r="F370" i="48" s="1"/>
  <c r="G370" i="48" s="1"/>
  <c r="C501" i="48"/>
  <c r="E500" i="48"/>
  <c r="D500" i="48"/>
  <c r="F500" i="48" s="1"/>
  <c r="G500" i="48" s="1"/>
  <c r="Q11" i="32"/>
  <c r="H240" i="48" l="1"/>
  <c r="H188" i="48"/>
  <c r="H318" i="48"/>
  <c r="H474" i="48"/>
  <c r="H162" i="48"/>
  <c r="H292" i="48"/>
  <c r="H84" i="48"/>
  <c r="H214" i="48"/>
  <c r="H58" i="48"/>
  <c r="F33" i="48" s="1"/>
  <c r="H448" i="48"/>
  <c r="H500" i="48"/>
  <c r="H526" i="48"/>
  <c r="H370" i="48"/>
  <c r="H344" i="48"/>
  <c r="J14" i="7756"/>
  <c r="K14" i="7756" s="1"/>
  <c r="L14" i="7756" s="1"/>
  <c r="H396" i="48"/>
  <c r="H422" i="48"/>
  <c r="H110" i="48"/>
  <c r="H266" i="48"/>
  <c r="H136" i="48"/>
  <c r="H17" i="12"/>
  <c r="L16" i="12"/>
  <c r="R16" i="12"/>
  <c r="R16" i="77"/>
  <c r="H17" i="77"/>
  <c r="L16" i="77"/>
  <c r="E501" i="48"/>
  <c r="C502" i="48"/>
  <c r="D501" i="48"/>
  <c r="F501" i="48" s="1"/>
  <c r="G501" i="48" s="1"/>
  <c r="C242" i="48"/>
  <c r="E241" i="48"/>
  <c r="D241" i="48"/>
  <c r="F241" i="48" s="1"/>
  <c r="G241" i="48" s="1"/>
  <c r="E163" i="48"/>
  <c r="C164" i="48"/>
  <c r="D163" i="48"/>
  <c r="F163" i="48" s="1"/>
  <c r="G163" i="48" s="1"/>
  <c r="E85" i="48"/>
  <c r="D85" i="48"/>
  <c r="F85" i="48" s="1"/>
  <c r="G85" i="48" s="1"/>
  <c r="E449" i="48"/>
  <c r="C450" i="48"/>
  <c r="D449" i="48"/>
  <c r="F449" i="48" s="1"/>
  <c r="G449" i="48" s="1"/>
  <c r="E397" i="48"/>
  <c r="C398" i="48"/>
  <c r="D397" i="48"/>
  <c r="F397" i="48" s="1"/>
  <c r="G397" i="48" s="1"/>
  <c r="E215" i="48"/>
  <c r="C216" i="48"/>
  <c r="D215" i="48"/>
  <c r="F215" i="48" s="1"/>
  <c r="G215" i="48" s="1"/>
  <c r="C372" i="48"/>
  <c r="E371" i="48"/>
  <c r="D371" i="48"/>
  <c r="F371" i="48" s="1"/>
  <c r="G371" i="48" s="1"/>
  <c r="E475" i="48"/>
  <c r="C476" i="48"/>
  <c r="D475" i="48"/>
  <c r="F475" i="48" s="1"/>
  <c r="G475" i="48" s="1"/>
  <c r="C346" i="48"/>
  <c r="E345" i="48"/>
  <c r="D345" i="48"/>
  <c r="F345" i="48" s="1"/>
  <c r="G345" i="48" s="1"/>
  <c r="E527" i="48"/>
  <c r="C528" i="48"/>
  <c r="D527" i="48"/>
  <c r="F527" i="48" s="1"/>
  <c r="G527" i="48" s="1"/>
  <c r="C320" i="48"/>
  <c r="E319" i="48"/>
  <c r="D319" i="48"/>
  <c r="F319" i="48" s="1"/>
  <c r="G319" i="48" s="1"/>
  <c r="C190" i="48"/>
  <c r="E189" i="48"/>
  <c r="D189" i="48"/>
  <c r="F189" i="48" s="1"/>
  <c r="G189" i="48" s="1"/>
  <c r="E267" i="48"/>
  <c r="C268" i="48"/>
  <c r="D267" i="48"/>
  <c r="F267" i="48" s="1"/>
  <c r="G267" i="48" s="1"/>
  <c r="C424" i="48"/>
  <c r="E423" i="48"/>
  <c r="D423" i="48"/>
  <c r="F423" i="48" s="1"/>
  <c r="G423" i="48" s="1"/>
  <c r="E111" i="48"/>
  <c r="C112" i="48"/>
  <c r="D111" i="48"/>
  <c r="F111" i="48" s="1"/>
  <c r="G111" i="48" s="1"/>
  <c r="E137" i="48"/>
  <c r="C138" i="48"/>
  <c r="D137" i="48"/>
  <c r="F137" i="48" s="1"/>
  <c r="G137" i="48" s="1"/>
  <c r="E293" i="48"/>
  <c r="C294" i="48"/>
  <c r="D293" i="48"/>
  <c r="F293" i="48" s="1"/>
  <c r="G293" i="48" s="1"/>
  <c r="H189" i="48" l="1"/>
  <c r="H241" i="48"/>
  <c r="H319" i="48"/>
  <c r="H111" i="48"/>
  <c r="H397" i="48"/>
  <c r="H527" i="48"/>
  <c r="J15" i="7756"/>
  <c r="K15" i="7756" s="1"/>
  <c r="L15" i="7756" s="1"/>
  <c r="K16" i="7755"/>
  <c r="J16" i="7755" s="1"/>
  <c r="L16" i="7755" s="1"/>
  <c r="H137" i="48"/>
  <c r="H293" i="48"/>
  <c r="H423" i="48"/>
  <c r="H475" i="48"/>
  <c r="H449" i="48"/>
  <c r="H371" i="48"/>
  <c r="H163" i="48"/>
  <c r="H345" i="48"/>
  <c r="H215" i="48"/>
  <c r="H501" i="48"/>
  <c r="H267" i="48"/>
  <c r="H85" i="48"/>
  <c r="F60" i="48" s="1"/>
  <c r="H18" i="77"/>
  <c r="H19" i="77" s="1"/>
  <c r="L17" i="77"/>
  <c r="R17" i="77"/>
  <c r="L17" i="12"/>
  <c r="H18" i="12"/>
  <c r="R17" i="12"/>
  <c r="E112" i="48"/>
  <c r="D112" i="48"/>
  <c r="F112" i="48" s="1"/>
  <c r="G112" i="48" s="1"/>
  <c r="C425" i="48"/>
  <c r="E424" i="48"/>
  <c r="D424" i="48"/>
  <c r="F424" i="48" s="1"/>
  <c r="G424" i="48" s="1"/>
  <c r="C321" i="48"/>
  <c r="E320" i="48"/>
  <c r="D320" i="48"/>
  <c r="F320" i="48" s="1"/>
  <c r="G320" i="48" s="1"/>
  <c r="E476" i="48"/>
  <c r="C477" i="48"/>
  <c r="D476" i="48"/>
  <c r="F476" i="48" s="1"/>
  <c r="G476" i="48" s="1"/>
  <c r="C373" i="48"/>
  <c r="E372" i="48"/>
  <c r="D372" i="48"/>
  <c r="F372" i="48" s="1"/>
  <c r="G372" i="48" s="1"/>
  <c r="E450" i="48"/>
  <c r="C451" i="48"/>
  <c r="D450" i="48"/>
  <c r="F450" i="48" s="1"/>
  <c r="G450" i="48" s="1"/>
  <c r="E398" i="48"/>
  <c r="C399" i="48"/>
  <c r="D398" i="48"/>
  <c r="F398" i="48" s="1"/>
  <c r="G398" i="48" s="1"/>
  <c r="C243" i="48"/>
  <c r="E242" i="48"/>
  <c r="D242" i="48"/>
  <c r="F242" i="48" s="1"/>
  <c r="G242" i="48" s="1"/>
  <c r="C139" i="48"/>
  <c r="E138" i="48"/>
  <c r="D138" i="48"/>
  <c r="F138" i="48" s="1"/>
  <c r="G138" i="48" s="1"/>
  <c r="E502" i="48"/>
  <c r="C503" i="48"/>
  <c r="D502" i="48"/>
  <c r="F502" i="48" s="1"/>
  <c r="G502" i="48" s="1"/>
  <c r="E164" i="48"/>
  <c r="C165" i="48"/>
  <c r="D164" i="48"/>
  <c r="F164" i="48" s="1"/>
  <c r="G164" i="48" s="1"/>
  <c r="C295" i="48"/>
  <c r="E294" i="48"/>
  <c r="D294" i="48"/>
  <c r="F294" i="48" s="1"/>
  <c r="G294" i="48" s="1"/>
  <c r="C269" i="48"/>
  <c r="E268" i="48"/>
  <c r="D268" i="48"/>
  <c r="F268" i="48" s="1"/>
  <c r="G268" i="48" s="1"/>
  <c r="E190" i="48"/>
  <c r="C191" i="48"/>
  <c r="D190" i="48"/>
  <c r="F190" i="48" s="1"/>
  <c r="G190" i="48" s="1"/>
  <c r="C529" i="48"/>
  <c r="E528" i="48"/>
  <c r="D528" i="48"/>
  <c r="F528" i="48" s="1"/>
  <c r="G528" i="48" s="1"/>
  <c r="E346" i="48"/>
  <c r="C347" i="48"/>
  <c r="D346" i="48"/>
  <c r="F346" i="48" s="1"/>
  <c r="G346" i="48" s="1"/>
  <c r="C217" i="48"/>
  <c r="E216" i="48"/>
  <c r="D216" i="48"/>
  <c r="F216" i="48" s="1"/>
  <c r="G216" i="48" s="1"/>
  <c r="H528" i="48" l="1"/>
  <c r="H372" i="48"/>
  <c r="H190" i="48"/>
  <c r="H450" i="48"/>
  <c r="H320" i="48"/>
  <c r="H502" i="48"/>
  <c r="H424" i="48"/>
  <c r="H216" i="48"/>
  <c r="H112" i="48"/>
  <c r="F87" i="48" s="1"/>
  <c r="J17" i="7756" s="1"/>
  <c r="K17" i="7756" s="1"/>
  <c r="L17" i="7756" s="1"/>
  <c r="K17" i="7755"/>
  <c r="J17" i="7755" s="1"/>
  <c r="L17" i="7755" s="1"/>
  <c r="J16" i="7756"/>
  <c r="K16" i="7756" s="1"/>
  <c r="L16" i="7756" s="1"/>
  <c r="H164" i="48"/>
  <c r="H398" i="48"/>
  <c r="H346" i="48"/>
  <c r="H294" i="48"/>
  <c r="H242" i="48"/>
  <c r="H476" i="48"/>
  <c r="H268" i="48"/>
  <c r="H20" i="77"/>
  <c r="R19" i="77"/>
  <c r="L19" i="77"/>
  <c r="H138" i="48"/>
  <c r="H19" i="12"/>
  <c r="H20" i="12" s="1"/>
  <c r="L18" i="12"/>
  <c r="R18" i="12"/>
  <c r="R18" i="77"/>
  <c r="L18" i="77"/>
  <c r="F503" i="48"/>
  <c r="G503" i="48" s="1"/>
  <c r="C504" i="48"/>
  <c r="D503" i="48"/>
  <c r="H503" i="48"/>
  <c r="E503" i="48"/>
  <c r="C322" i="48"/>
  <c r="E321" i="48"/>
  <c r="D321" i="48"/>
  <c r="F321" i="48"/>
  <c r="G321" i="48" s="1"/>
  <c r="H321" i="48"/>
  <c r="F477" i="48"/>
  <c r="G477" i="48" s="1"/>
  <c r="E477" i="48"/>
  <c r="H477" i="48"/>
  <c r="C478" i="48"/>
  <c r="D477" i="48"/>
  <c r="E217" i="48"/>
  <c r="C218" i="48"/>
  <c r="F217" i="48"/>
  <c r="G217" i="48" s="1"/>
  <c r="D217" i="48"/>
  <c r="H217" i="48"/>
  <c r="F191" i="48"/>
  <c r="G191" i="48" s="1"/>
  <c r="H191" i="48"/>
  <c r="E191" i="48"/>
  <c r="D191" i="48"/>
  <c r="C192" i="48"/>
  <c r="D269" i="48"/>
  <c r="F269" i="48" s="1"/>
  <c r="G269" i="48" s="1"/>
  <c r="E269" i="48"/>
  <c r="C270" i="48"/>
  <c r="D165" i="48"/>
  <c r="H165" i="48"/>
  <c r="C166" i="48"/>
  <c r="E165" i="48"/>
  <c r="F165" i="48"/>
  <c r="G165" i="48" s="1"/>
  <c r="C244" i="48"/>
  <c r="E243" i="48"/>
  <c r="D243" i="48"/>
  <c r="H243" i="48"/>
  <c r="F243" i="48"/>
  <c r="G243" i="48" s="1"/>
  <c r="H295" i="48"/>
  <c r="E295" i="48"/>
  <c r="F295" i="48"/>
  <c r="G295" i="48" s="1"/>
  <c r="C296" i="48"/>
  <c r="D295" i="48"/>
  <c r="E139" i="48"/>
  <c r="D139" i="48"/>
  <c r="F139" i="48" s="1"/>
  <c r="G139" i="48" s="1"/>
  <c r="C452" i="48"/>
  <c r="F451" i="48"/>
  <c r="G451" i="48" s="1"/>
  <c r="E451" i="48"/>
  <c r="H451" i="48"/>
  <c r="D451" i="48"/>
  <c r="C374" i="48"/>
  <c r="E373" i="48"/>
  <c r="F373" i="48"/>
  <c r="G373" i="48" s="1"/>
  <c r="D373" i="48"/>
  <c r="H373" i="48"/>
  <c r="F347" i="48"/>
  <c r="G347" i="48" s="1"/>
  <c r="C348" i="48"/>
  <c r="H347" i="48"/>
  <c r="E347" i="48"/>
  <c r="D347" i="48"/>
  <c r="D529" i="48"/>
  <c r="E529" i="48"/>
  <c r="H529" i="48"/>
  <c r="F529" i="48"/>
  <c r="G529" i="48" s="1"/>
  <c r="C530" i="48"/>
  <c r="E399" i="48"/>
  <c r="D399" i="48"/>
  <c r="C400" i="48"/>
  <c r="F399" i="48"/>
  <c r="G399" i="48" s="1"/>
  <c r="H399" i="48"/>
  <c r="H425" i="48"/>
  <c r="E425" i="48"/>
  <c r="F425" i="48"/>
  <c r="G425" i="48" s="1"/>
  <c r="C426" i="48"/>
  <c r="D425" i="48"/>
  <c r="H269" i="48" l="1"/>
  <c r="K18" i="7755"/>
  <c r="J18" i="7755" s="1"/>
  <c r="L18" i="7755" s="1"/>
  <c r="R20" i="12"/>
  <c r="L20" i="12"/>
  <c r="H21" i="12"/>
  <c r="H21" i="77"/>
  <c r="R20" i="77"/>
  <c r="L20" i="77"/>
  <c r="H139" i="48"/>
  <c r="F114" i="48" s="1"/>
  <c r="J18" i="7756" s="1"/>
  <c r="K18" i="7756" s="1"/>
  <c r="L18" i="7756" s="1"/>
  <c r="R19" i="12"/>
  <c r="L19" i="12"/>
  <c r="E244" i="48"/>
  <c r="D244" i="48"/>
  <c r="F244" i="48"/>
  <c r="G244" i="48" s="1"/>
  <c r="C245" i="48"/>
  <c r="H244" i="48"/>
  <c r="E166" i="48"/>
  <c r="F166" i="48"/>
  <c r="G166" i="48" s="1"/>
  <c r="D166" i="48"/>
  <c r="H166" i="48"/>
  <c r="F141" i="48" s="1"/>
  <c r="E322" i="48"/>
  <c r="C323" i="48"/>
  <c r="F322" i="48"/>
  <c r="G322" i="48" s="1"/>
  <c r="H322" i="48"/>
  <c r="D322" i="48"/>
  <c r="D530" i="48"/>
  <c r="F530" i="48"/>
  <c r="G530" i="48" s="1"/>
  <c r="E530" i="48"/>
  <c r="C531" i="48"/>
  <c r="H530" i="48"/>
  <c r="D296" i="48"/>
  <c r="H296" i="48"/>
  <c r="C297" i="48"/>
  <c r="E296" i="48"/>
  <c r="F296" i="48"/>
  <c r="G296" i="48" s="1"/>
  <c r="H374" i="48"/>
  <c r="F374" i="48"/>
  <c r="G374" i="48" s="1"/>
  <c r="C375" i="48"/>
  <c r="E374" i="48"/>
  <c r="D374" i="48"/>
  <c r="D270" i="48"/>
  <c r="F270" i="48" s="1"/>
  <c r="G270" i="48" s="1"/>
  <c r="E270" i="48"/>
  <c r="C271" i="48"/>
  <c r="C193" i="48"/>
  <c r="E192" i="48"/>
  <c r="H192" i="48"/>
  <c r="D192" i="48"/>
  <c r="F192" i="48"/>
  <c r="G192" i="48" s="1"/>
  <c r="H218" i="48"/>
  <c r="D218" i="48"/>
  <c r="F218" i="48"/>
  <c r="G218" i="48" s="1"/>
  <c r="E218" i="48"/>
  <c r="C219" i="48"/>
  <c r="C479" i="48"/>
  <c r="D478" i="48"/>
  <c r="F478" i="48"/>
  <c r="G478" i="48" s="1"/>
  <c r="E478" i="48"/>
  <c r="H478" i="48"/>
  <c r="F504" i="48"/>
  <c r="G504" i="48" s="1"/>
  <c r="D504" i="48"/>
  <c r="C505" i="48"/>
  <c r="H504" i="48"/>
  <c r="E504" i="48"/>
  <c r="C427" i="48"/>
  <c r="H426" i="48"/>
  <c r="D426" i="48"/>
  <c r="E426" i="48"/>
  <c r="F426" i="48"/>
  <c r="G426" i="48" s="1"/>
  <c r="C349" i="48"/>
  <c r="H348" i="48"/>
  <c r="F348" i="48"/>
  <c r="G348" i="48" s="1"/>
  <c r="E348" i="48"/>
  <c r="D348" i="48"/>
  <c r="D400" i="48"/>
  <c r="C401" i="48"/>
  <c r="E400" i="48"/>
  <c r="F400" i="48"/>
  <c r="G400" i="48" s="1"/>
  <c r="H400" i="48"/>
  <c r="F452" i="48"/>
  <c r="G452" i="48" s="1"/>
  <c r="E452" i="48"/>
  <c r="D452" i="48"/>
  <c r="C453" i="48"/>
  <c r="H452" i="48"/>
  <c r="K19" i="7755" l="1"/>
  <c r="J19" i="7755" s="1"/>
  <c r="L19" i="7755" s="1"/>
  <c r="H270" i="48"/>
  <c r="H22" i="77"/>
  <c r="R21" i="77"/>
  <c r="L21" i="77"/>
  <c r="L21" i="12"/>
  <c r="R21" i="12"/>
  <c r="H22" i="12"/>
  <c r="J19" i="7756"/>
  <c r="K19" i="7756" s="1"/>
  <c r="L19" i="7756" s="1"/>
  <c r="K20" i="7755"/>
  <c r="J20" i="7755" s="1"/>
  <c r="L20" i="7755" s="1"/>
  <c r="E219" i="48"/>
  <c r="D219" i="48"/>
  <c r="C220" i="48"/>
  <c r="F219" i="48"/>
  <c r="G219" i="48" s="1"/>
  <c r="H219" i="48"/>
  <c r="E427" i="48"/>
  <c r="F427" i="48"/>
  <c r="G427" i="48" s="1"/>
  <c r="C428" i="48"/>
  <c r="D427" i="48"/>
  <c r="H427" i="48"/>
  <c r="H297" i="48"/>
  <c r="C298" i="48"/>
  <c r="D297" i="48"/>
  <c r="E297" i="48"/>
  <c r="F297" i="48"/>
  <c r="G297" i="48" s="1"/>
  <c r="H531" i="48"/>
  <c r="D531" i="48"/>
  <c r="C532" i="48"/>
  <c r="F531" i="48"/>
  <c r="G531" i="48" s="1"/>
  <c r="E531" i="48"/>
  <c r="F401" i="48"/>
  <c r="G401" i="48" s="1"/>
  <c r="E401" i="48"/>
  <c r="H401" i="48"/>
  <c r="C402" i="48"/>
  <c r="D401" i="48"/>
  <c r="F193" i="48"/>
  <c r="G193" i="48" s="1"/>
  <c r="D193" i="48"/>
  <c r="H193" i="48"/>
  <c r="F168" i="48" s="1"/>
  <c r="J20" i="7756" s="1"/>
  <c r="K20" i="7756" s="1"/>
  <c r="L20" i="7756" s="1"/>
  <c r="E193" i="48"/>
  <c r="C454" i="48"/>
  <c r="F453" i="48"/>
  <c r="G453" i="48" s="1"/>
  <c r="E453" i="48"/>
  <c r="D453" i="48"/>
  <c r="H453" i="48"/>
  <c r="C272" i="48"/>
  <c r="E271" i="48"/>
  <c r="D271" i="48"/>
  <c r="F271" i="48" s="1"/>
  <c r="G271" i="48" s="1"/>
  <c r="H245" i="48"/>
  <c r="E245" i="48"/>
  <c r="D245" i="48"/>
  <c r="C246" i="48"/>
  <c r="F245" i="48"/>
  <c r="G245" i="48" s="1"/>
  <c r="D349" i="48"/>
  <c r="F349" i="48"/>
  <c r="G349" i="48" s="1"/>
  <c r="C350" i="48"/>
  <c r="E349" i="48"/>
  <c r="H349" i="48"/>
  <c r="C506" i="48"/>
  <c r="D505" i="48"/>
  <c r="F505" i="48"/>
  <c r="G505" i="48" s="1"/>
  <c r="E505" i="48"/>
  <c r="H505" i="48"/>
  <c r="C480" i="48"/>
  <c r="H479" i="48"/>
  <c r="E479" i="48"/>
  <c r="D479" i="48"/>
  <c r="F479" i="48"/>
  <c r="G479" i="48" s="1"/>
  <c r="D375" i="48"/>
  <c r="F375" i="48"/>
  <c r="G375" i="48" s="1"/>
  <c r="C376" i="48"/>
  <c r="H375" i="48"/>
  <c r="E375" i="48"/>
  <c r="F323" i="48"/>
  <c r="G323" i="48" s="1"/>
  <c r="E323" i="48"/>
  <c r="D323" i="48"/>
  <c r="C324" i="48"/>
  <c r="H323" i="48"/>
  <c r="H271" i="48" l="1"/>
  <c r="H23" i="12"/>
  <c r="L22" i="12"/>
  <c r="R22" i="12"/>
  <c r="L22" i="77"/>
  <c r="H23" i="77"/>
  <c r="H24" i="77" s="1"/>
  <c r="R22" i="77"/>
  <c r="C377" i="48"/>
  <c r="D376" i="48"/>
  <c r="H376" i="48"/>
  <c r="F376" i="48"/>
  <c r="G376" i="48" s="1"/>
  <c r="E376" i="48"/>
  <c r="C325" i="48"/>
  <c r="E324" i="48"/>
  <c r="F324" i="48"/>
  <c r="G324" i="48" s="1"/>
  <c r="D324" i="48"/>
  <c r="H324" i="48"/>
  <c r="C351" i="48"/>
  <c r="D350" i="48"/>
  <c r="F350" i="48"/>
  <c r="G350" i="48" s="1"/>
  <c r="E350" i="48"/>
  <c r="H350" i="48"/>
  <c r="C247" i="48"/>
  <c r="E246" i="48"/>
  <c r="F246" i="48"/>
  <c r="G246" i="48" s="1"/>
  <c r="D246" i="48"/>
  <c r="H246" i="48"/>
  <c r="F402" i="48"/>
  <c r="G402" i="48" s="1"/>
  <c r="H402" i="48"/>
  <c r="E402" i="48"/>
  <c r="D402" i="48"/>
  <c r="C403" i="48"/>
  <c r="D298" i="48"/>
  <c r="E298" i="48"/>
  <c r="F298" i="48"/>
  <c r="G298" i="48" s="1"/>
  <c r="C299" i="48"/>
  <c r="H298" i="48"/>
  <c r="F506" i="48"/>
  <c r="G506" i="48" s="1"/>
  <c r="E506" i="48"/>
  <c r="C507" i="48"/>
  <c r="H506" i="48"/>
  <c r="D506" i="48"/>
  <c r="F428" i="48"/>
  <c r="G428" i="48" s="1"/>
  <c r="C429" i="48"/>
  <c r="D428" i="48"/>
  <c r="H428" i="48"/>
  <c r="E428" i="48"/>
  <c r="K21" i="7755"/>
  <c r="J21" i="7755" s="1"/>
  <c r="L21" i="7755" s="1"/>
  <c r="F532" i="48"/>
  <c r="G532" i="48" s="1"/>
  <c r="C533" i="48"/>
  <c r="D532" i="48"/>
  <c r="E532" i="48"/>
  <c r="H532" i="48"/>
  <c r="D220" i="48"/>
  <c r="E220" i="48"/>
  <c r="F220" i="48"/>
  <c r="G220" i="48" s="1"/>
  <c r="H220" i="48"/>
  <c r="F195" i="48" s="1"/>
  <c r="K22" i="7755" s="1"/>
  <c r="J22" i="7755" s="1"/>
  <c r="L22" i="7755" s="1"/>
  <c r="C481" i="48"/>
  <c r="D480" i="48"/>
  <c r="H480" i="48"/>
  <c r="E480" i="48"/>
  <c r="F480" i="48"/>
  <c r="G480" i="48" s="1"/>
  <c r="E272" i="48"/>
  <c r="C273" i="48"/>
  <c r="D272" i="48"/>
  <c r="F272" i="48" s="1"/>
  <c r="G272" i="48" s="1"/>
  <c r="C455" i="48"/>
  <c r="F454" i="48"/>
  <c r="G454" i="48" s="1"/>
  <c r="D454" i="48"/>
  <c r="H454" i="48"/>
  <c r="E454" i="48"/>
  <c r="H272" i="48" l="1"/>
  <c r="H25" i="77"/>
  <c r="R24" i="77"/>
  <c r="L24" i="77"/>
  <c r="R23" i="77"/>
  <c r="L23" i="77"/>
  <c r="L23" i="12"/>
  <c r="R23" i="12"/>
  <c r="H24" i="12"/>
  <c r="H25" i="12" s="1"/>
  <c r="H481" i="48"/>
  <c r="F481" i="48"/>
  <c r="G481" i="48" s="1"/>
  <c r="E481" i="48"/>
  <c r="C482" i="48"/>
  <c r="D481" i="48"/>
  <c r="E429" i="48"/>
  <c r="F429" i="48"/>
  <c r="G429" i="48" s="1"/>
  <c r="H429" i="48"/>
  <c r="C430" i="48"/>
  <c r="D429" i="48"/>
  <c r="H351" i="48"/>
  <c r="E351" i="48"/>
  <c r="F351" i="48"/>
  <c r="G351" i="48" s="1"/>
  <c r="D351" i="48"/>
  <c r="C352" i="48"/>
  <c r="D273" i="48"/>
  <c r="F273" i="48" s="1"/>
  <c r="G273" i="48" s="1"/>
  <c r="E273" i="48"/>
  <c r="C274" i="48"/>
  <c r="F325" i="48"/>
  <c r="G325" i="48" s="1"/>
  <c r="H325" i="48"/>
  <c r="D325" i="48"/>
  <c r="C326" i="48"/>
  <c r="E325" i="48"/>
  <c r="H455" i="48"/>
  <c r="D455" i="48"/>
  <c r="C456" i="48"/>
  <c r="E455" i="48"/>
  <c r="F455" i="48"/>
  <c r="G455" i="48" s="1"/>
  <c r="D533" i="48"/>
  <c r="E533" i="48"/>
  <c r="H533" i="48"/>
  <c r="F533" i="48"/>
  <c r="G533" i="48" s="1"/>
  <c r="C534" i="48"/>
  <c r="E507" i="48"/>
  <c r="C508" i="48"/>
  <c r="H507" i="48"/>
  <c r="F507" i="48"/>
  <c r="G507" i="48" s="1"/>
  <c r="D507" i="48"/>
  <c r="F299" i="48"/>
  <c r="G299" i="48" s="1"/>
  <c r="H299" i="48"/>
  <c r="E299" i="48"/>
  <c r="D299" i="48"/>
  <c r="C300" i="48"/>
  <c r="F403" i="48"/>
  <c r="G403" i="48" s="1"/>
  <c r="H403" i="48"/>
  <c r="E403" i="48"/>
  <c r="C404" i="48"/>
  <c r="D403" i="48"/>
  <c r="E377" i="48"/>
  <c r="F377" i="48"/>
  <c r="G377" i="48" s="1"/>
  <c r="D377" i="48"/>
  <c r="C378" i="48"/>
  <c r="H377" i="48"/>
  <c r="D247" i="48"/>
  <c r="F247" i="48"/>
  <c r="G247" i="48" s="1"/>
  <c r="H247" i="48"/>
  <c r="F222" i="48" s="1"/>
  <c r="J22" i="7756" s="1"/>
  <c r="K22" i="7756" s="1"/>
  <c r="L22" i="7756" s="1"/>
  <c r="E247" i="48"/>
  <c r="H273" i="48" l="1"/>
  <c r="H26" i="12"/>
  <c r="R25" i="12"/>
  <c r="L25" i="12"/>
  <c r="H26" i="77"/>
  <c r="L25" i="77"/>
  <c r="R25" i="77"/>
  <c r="L24" i="12"/>
  <c r="R24" i="12"/>
  <c r="D404" i="48"/>
  <c r="C405" i="48"/>
  <c r="F404" i="48"/>
  <c r="G404" i="48" s="1"/>
  <c r="H404" i="48"/>
  <c r="E404" i="48"/>
  <c r="F300" i="48"/>
  <c r="G300" i="48" s="1"/>
  <c r="H300" i="48"/>
  <c r="D300" i="48"/>
  <c r="C301" i="48"/>
  <c r="E300" i="48"/>
  <c r="C509" i="48"/>
  <c r="E508" i="48"/>
  <c r="F508" i="48"/>
  <c r="G508" i="48" s="1"/>
  <c r="H508" i="48"/>
  <c r="D508" i="48"/>
  <c r="F534" i="48"/>
  <c r="G534" i="48" s="1"/>
  <c r="D534" i="48"/>
  <c r="E534" i="48"/>
  <c r="C535" i="48"/>
  <c r="H534" i="48"/>
  <c r="H456" i="48"/>
  <c r="F456" i="48"/>
  <c r="G456" i="48" s="1"/>
  <c r="D456" i="48"/>
  <c r="C457" i="48"/>
  <c r="E456" i="48"/>
  <c r="E326" i="48"/>
  <c r="H326" i="48"/>
  <c r="C327" i="48"/>
  <c r="F326" i="48"/>
  <c r="G326" i="48" s="1"/>
  <c r="D326" i="48"/>
  <c r="K23" i="7755"/>
  <c r="J23" i="7755" s="1"/>
  <c r="L23" i="7755" s="1"/>
  <c r="D430" i="48"/>
  <c r="C431" i="48"/>
  <c r="H430" i="48"/>
  <c r="F430" i="48"/>
  <c r="G430" i="48" s="1"/>
  <c r="E430" i="48"/>
  <c r="C379" i="48"/>
  <c r="H378" i="48"/>
  <c r="E378" i="48"/>
  <c r="D378" i="48"/>
  <c r="F378" i="48"/>
  <c r="G378" i="48" s="1"/>
  <c r="E274" i="48"/>
  <c r="D274" i="48"/>
  <c r="F274" i="48" s="1"/>
  <c r="G274" i="48" s="1"/>
  <c r="D352" i="48"/>
  <c r="E352" i="48"/>
  <c r="H352" i="48"/>
  <c r="F352" i="48"/>
  <c r="G352" i="48" s="1"/>
  <c r="C353" i="48"/>
  <c r="H482" i="48"/>
  <c r="D482" i="48"/>
  <c r="F482" i="48"/>
  <c r="G482" i="48" s="1"/>
  <c r="E482" i="48"/>
  <c r="C483" i="48"/>
  <c r="H274" i="48" l="1"/>
  <c r="F249" i="48" s="1"/>
  <c r="J23" i="7756" s="1"/>
  <c r="K23" i="7756" s="1"/>
  <c r="L23" i="7756" s="1"/>
  <c r="H27" i="12"/>
  <c r="R26" i="12"/>
  <c r="L26" i="12"/>
  <c r="L26" i="77"/>
  <c r="H27" i="77"/>
  <c r="R26" i="77"/>
  <c r="C380" i="48"/>
  <c r="H379" i="48"/>
  <c r="F379" i="48"/>
  <c r="G379" i="48" s="1"/>
  <c r="E379" i="48"/>
  <c r="D379" i="48"/>
  <c r="H431" i="48"/>
  <c r="F431" i="48"/>
  <c r="G431" i="48" s="1"/>
  <c r="E431" i="48"/>
  <c r="C432" i="48"/>
  <c r="D431" i="48"/>
  <c r="F327" i="48"/>
  <c r="G327" i="48" s="1"/>
  <c r="D327" i="48"/>
  <c r="H327" i="48"/>
  <c r="E327" i="48"/>
  <c r="C328" i="48"/>
  <c r="F457" i="48"/>
  <c r="G457" i="48" s="1"/>
  <c r="H457" i="48"/>
  <c r="D457" i="48"/>
  <c r="E457" i="48"/>
  <c r="C458" i="48"/>
  <c r="D535" i="48"/>
  <c r="H535" i="48"/>
  <c r="C536" i="48"/>
  <c r="F535" i="48"/>
  <c r="G535" i="48" s="1"/>
  <c r="E535" i="48"/>
  <c r="F509" i="48"/>
  <c r="G509" i="48" s="1"/>
  <c r="H509" i="48"/>
  <c r="D509" i="48"/>
  <c r="C510" i="48"/>
  <c r="E509" i="48"/>
  <c r="C406" i="48"/>
  <c r="E405" i="48"/>
  <c r="D405" i="48"/>
  <c r="F405" i="48"/>
  <c r="G405" i="48" s="1"/>
  <c r="H405" i="48"/>
  <c r="D483" i="48"/>
  <c r="E483" i="48"/>
  <c r="F483" i="48"/>
  <c r="G483" i="48" s="1"/>
  <c r="H483" i="48"/>
  <c r="C484" i="48"/>
  <c r="E301" i="48"/>
  <c r="D301" i="48"/>
  <c r="F301" i="48"/>
  <c r="G301" i="48" s="1"/>
  <c r="H301" i="48"/>
  <c r="F276" i="48" s="1"/>
  <c r="K25" i="7755" s="1"/>
  <c r="J25" i="7755" s="1"/>
  <c r="L25" i="7755" s="1"/>
  <c r="F353" i="48"/>
  <c r="G353" i="48" s="1"/>
  <c r="E353" i="48"/>
  <c r="H353" i="48"/>
  <c r="C354" i="48"/>
  <c r="D353" i="48"/>
  <c r="R27" i="77" l="1"/>
  <c r="L27" i="77"/>
  <c r="H28" i="77"/>
  <c r="H28" i="12"/>
  <c r="R27" i="12"/>
  <c r="L27" i="12"/>
  <c r="E354" i="48"/>
  <c r="C355" i="48"/>
  <c r="D354" i="48"/>
  <c r="F354" i="48"/>
  <c r="G354" i="48" s="1"/>
  <c r="H354" i="48"/>
  <c r="C485" i="48"/>
  <c r="E484" i="48"/>
  <c r="F484" i="48"/>
  <c r="G484" i="48" s="1"/>
  <c r="D484" i="48"/>
  <c r="H484" i="48"/>
  <c r="C511" i="48"/>
  <c r="H510" i="48"/>
  <c r="F510" i="48"/>
  <c r="G510" i="48" s="1"/>
  <c r="E510" i="48"/>
  <c r="D510" i="48"/>
  <c r="E536" i="48"/>
  <c r="F536" i="48"/>
  <c r="G536" i="48" s="1"/>
  <c r="D536" i="48"/>
  <c r="H536" i="48"/>
  <c r="C537" i="48"/>
  <c r="D458" i="48"/>
  <c r="C459" i="48"/>
  <c r="E458" i="48"/>
  <c r="F458" i="48"/>
  <c r="G458" i="48" s="1"/>
  <c r="H458" i="48"/>
  <c r="C407" i="48"/>
  <c r="E406" i="48"/>
  <c r="F406" i="48"/>
  <c r="G406" i="48" s="1"/>
  <c r="H406" i="48"/>
  <c r="D406" i="48"/>
  <c r="F328" i="48"/>
  <c r="G328" i="48" s="1"/>
  <c r="H328" i="48"/>
  <c r="F303" i="48" s="1"/>
  <c r="J25" i="7756" s="1"/>
  <c r="K25" i="7756" s="1"/>
  <c r="L25" i="7756" s="1"/>
  <c r="E328" i="48"/>
  <c r="D328" i="48"/>
  <c r="H432" i="48"/>
  <c r="C433" i="48"/>
  <c r="E432" i="48"/>
  <c r="F432" i="48"/>
  <c r="G432" i="48" s="1"/>
  <c r="D432" i="48"/>
  <c r="E380" i="48"/>
  <c r="D380" i="48"/>
  <c r="F380" i="48"/>
  <c r="G380" i="48" s="1"/>
  <c r="H380" i="48"/>
  <c r="C381" i="48"/>
  <c r="R28" i="77" l="1"/>
  <c r="L28" i="77"/>
  <c r="H29" i="77"/>
  <c r="R28" i="12"/>
  <c r="L28" i="12"/>
  <c r="H29" i="12"/>
  <c r="F511" i="48"/>
  <c r="G511" i="48" s="1"/>
  <c r="C512" i="48"/>
  <c r="H511" i="48"/>
  <c r="E511" i="48"/>
  <c r="D511" i="48"/>
  <c r="D433" i="48"/>
  <c r="F433" i="48"/>
  <c r="G433" i="48" s="1"/>
  <c r="E433" i="48"/>
  <c r="H433" i="48"/>
  <c r="C434" i="48"/>
  <c r="H407" i="48"/>
  <c r="E407" i="48"/>
  <c r="F407" i="48"/>
  <c r="G407" i="48" s="1"/>
  <c r="D407" i="48"/>
  <c r="C408" i="48"/>
  <c r="D459" i="48"/>
  <c r="F459" i="48"/>
  <c r="G459" i="48" s="1"/>
  <c r="C460" i="48"/>
  <c r="E459" i="48"/>
  <c r="H459" i="48"/>
  <c r="F485" i="48"/>
  <c r="G485" i="48" s="1"/>
  <c r="C486" i="48"/>
  <c r="D485" i="48"/>
  <c r="E485" i="48"/>
  <c r="H485" i="48"/>
  <c r="F355" i="48"/>
  <c r="G355" i="48" s="1"/>
  <c r="E355" i="48"/>
  <c r="H355" i="48"/>
  <c r="F330" i="48" s="1"/>
  <c r="D355" i="48"/>
  <c r="D381" i="48"/>
  <c r="C382" i="48"/>
  <c r="E381" i="48"/>
  <c r="H381" i="48"/>
  <c r="F381" i="48"/>
  <c r="G381" i="48" s="1"/>
  <c r="D537" i="48"/>
  <c r="F537" i="48"/>
  <c r="G537" i="48" s="1"/>
  <c r="C538" i="48"/>
  <c r="H537" i="48"/>
  <c r="E537" i="48"/>
  <c r="H30" i="12" l="1"/>
  <c r="R29" i="12"/>
  <c r="L29" i="12"/>
  <c r="L29" i="77"/>
  <c r="H30" i="77"/>
  <c r="R29" i="77"/>
  <c r="F460" i="48"/>
  <c r="G460" i="48" s="1"/>
  <c r="H460" i="48"/>
  <c r="E460" i="48"/>
  <c r="D460" i="48"/>
  <c r="C461" i="48"/>
  <c r="H434" i="48"/>
  <c r="E434" i="48"/>
  <c r="F434" i="48"/>
  <c r="G434" i="48" s="1"/>
  <c r="C435" i="48"/>
  <c r="D434" i="48"/>
  <c r="F382" i="48"/>
  <c r="G382" i="48" s="1"/>
  <c r="H382" i="48"/>
  <c r="F357" i="48" s="1"/>
  <c r="E382" i="48"/>
  <c r="D382" i="48"/>
  <c r="D408" i="48"/>
  <c r="F408" i="48"/>
  <c r="G408" i="48" s="1"/>
  <c r="E408" i="48"/>
  <c r="H408" i="48"/>
  <c r="C409" i="48"/>
  <c r="F512" i="48"/>
  <c r="G512" i="48" s="1"/>
  <c r="H512" i="48"/>
  <c r="D512" i="48"/>
  <c r="E512" i="48"/>
  <c r="C513" i="48"/>
  <c r="F486" i="48"/>
  <c r="G486" i="48" s="1"/>
  <c r="C487" i="48"/>
  <c r="D486" i="48"/>
  <c r="E486" i="48"/>
  <c r="H486" i="48"/>
  <c r="H538" i="48"/>
  <c r="F538" i="48"/>
  <c r="G538" i="48" s="1"/>
  <c r="D538" i="48"/>
  <c r="E538" i="48"/>
  <c r="C539" i="48"/>
  <c r="L30" i="77" l="1"/>
  <c r="H31" i="77"/>
  <c r="R30" i="77"/>
  <c r="H31" i="12"/>
  <c r="L30" i="12"/>
  <c r="R30" i="12"/>
  <c r="H539" i="48"/>
  <c r="C540" i="48"/>
  <c r="F539" i="48"/>
  <c r="G539" i="48" s="1"/>
  <c r="D539" i="48"/>
  <c r="E539" i="48"/>
  <c r="H513" i="48"/>
  <c r="E513" i="48"/>
  <c r="C514" i="48"/>
  <c r="D513" i="48"/>
  <c r="F513" i="48"/>
  <c r="G513" i="48" s="1"/>
  <c r="D409" i="48"/>
  <c r="E409" i="48"/>
  <c r="F409" i="48"/>
  <c r="G409" i="48" s="1"/>
  <c r="H409" i="48"/>
  <c r="F384" i="48" s="1"/>
  <c r="H487" i="48"/>
  <c r="F487" i="48"/>
  <c r="G487" i="48" s="1"/>
  <c r="C488" i="48"/>
  <c r="D487" i="48"/>
  <c r="E487" i="48"/>
  <c r="F435" i="48"/>
  <c r="G435" i="48" s="1"/>
  <c r="C436" i="48"/>
  <c r="E435" i="48"/>
  <c r="D435" i="48"/>
  <c r="H435" i="48"/>
  <c r="F461" i="48"/>
  <c r="G461" i="48" s="1"/>
  <c r="E461" i="48"/>
  <c r="C462" i="48"/>
  <c r="D461" i="48"/>
  <c r="H461" i="48"/>
  <c r="L31" i="77" l="1"/>
  <c r="R31" i="77"/>
  <c r="H32" i="77"/>
  <c r="H32" i="12"/>
  <c r="L31" i="12"/>
  <c r="R31" i="12"/>
  <c r="C489" i="48"/>
  <c r="D488" i="48"/>
  <c r="E488" i="48"/>
  <c r="H488" i="48"/>
  <c r="F488" i="48"/>
  <c r="G488" i="48" s="1"/>
  <c r="C515" i="48"/>
  <c r="F514" i="48"/>
  <c r="G514" i="48" s="1"/>
  <c r="D514" i="48"/>
  <c r="H514" i="48"/>
  <c r="E514" i="48"/>
  <c r="F540" i="48"/>
  <c r="G540" i="48" s="1"/>
  <c r="D540" i="48"/>
  <c r="E540" i="48"/>
  <c r="C541" i="48"/>
  <c r="H540" i="48"/>
  <c r="F436" i="48"/>
  <c r="G436" i="48" s="1"/>
  <c r="D436" i="48"/>
  <c r="H436" i="48"/>
  <c r="F411" i="48" s="1"/>
  <c r="J29" i="7756" s="1"/>
  <c r="K29" i="7756" s="1"/>
  <c r="L29" i="7756" s="1"/>
  <c r="E436" i="48"/>
  <c r="F462" i="48"/>
  <c r="G462" i="48" s="1"/>
  <c r="E462" i="48"/>
  <c r="C463" i="48"/>
  <c r="H462" i="48"/>
  <c r="D462" i="48"/>
  <c r="L32" i="12" l="1"/>
  <c r="R32" i="12"/>
  <c r="H33" i="12"/>
  <c r="R32" i="77"/>
  <c r="H33" i="77"/>
  <c r="L32" i="77"/>
  <c r="D515" i="48"/>
  <c r="H515" i="48"/>
  <c r="E515" i="48"/>
  <c r="F515" i="48"/>
  <c r="G515" i="48" s="1"/>
  <c r="C516" i="48"/>
  <c r="D463" i="48"/>
  <c r="F463" i="48"/>
  <c r="G463" i="48" s="1"/>
  <c r="H463" i="48"/>
  <c r="F438" i="48" s="1"/>
  <c r="E463" i="48"/>
  <c r="H541" i="48"/>
  <c r="E541" i="48"/>
  <c r="D541" i="48"/>
  <c r="C542" i="48"/>
  <c r="F541" i="48"/>
  <c r="G541" i="48" s="1"/>
  <c r="E489" i="48"/>
  <c r="H489" i="48"/>
  <c r="D489" i="48"/>
  <c r="C490" i="48"/>
  <c r="F489" i="48"/>
  <c r="G489" i="48" s="1"/>
  <c r="L33" i="12" l="1"/>
  <c r="R33" i="12"/>
  <c r="H34" i="12"/>
  <c r="R33" i="77"/>
  <c r="L33" i="77"/>
  <c r="H490" i="48"/>
  <c r="F465" i="48" s="1"/>
  <c r="E490" i="48"/>
  <c r="F490" i="48"/>
  <c r="G490" i="48" s="1"/>
  <c r="D490" i="48"/>
  <c r="F542" i="48"/>
  <c r="G542" i="48" s="1"/>
  <c r="C543" i="48"/>
  <c r="E542" i="48"/>
  <c r="H542" i="48"/>
  <c r="D542" i="48"/>
  <c r="D516" i="48"/>
  <c r="H516" i="48"/>
  <c r="F516" i="48"/>
  <c r="G516" i="48" s="1"/>
  <c r="C517" i="48"/>
  <c r="E516" i="48"/>
  <c r="R34" i="12" l="1"/>
  <c r="L34" i="12"/>
  <c r="Q3" i="77"/>
  <c r="F517" i="48"/>
  <c r="E517" i="48"/>
  <c r="H517" i="48"/>
  <c r="F492" i="48" s="1"/>
  <c r="D517" i="48"/>
  <c r="F543" i="48"/>
  <c r="G543" i="48" s="1"/>
  <c r="H543" i="48"/>
  <c r="E543" i="48"/>
  <c r="D543" i="48"/>
  <c r="C544" i="48"/>
  <c r="Q3" i="12" l="1"/>
  <c r="Q4" i="12" s="1"/>
  <c r="Q8" i="12" s="1"/>
  <c r="Q5" i="77"/>
  <c r="H544" i="48"/>
  <c r="F519" i="48" s="1"/>
  <c r="E544" i="48"/>
  <c r="F544" i="48"/>
  <c r="G544" i="48" s="1"/>
  <c r="D544" i="48"/>
  <c r="G517" i="48"/>
  <c r="J21" i="7756"/>
  <c r="K21" i="7756" s="1"/>
  <c r="L21" i="7756" s="1"/>
  <c r="J30" i="7756"/>
  <c r="K30" i="7756" s="1"/>
  <c r="L30" i="7756" s="1"/>
  <c r="J28" i="7756"/>
  <c r="K28" i="7756" s="1"/>
  <c r="L28" i="7756" s="1"/>
  <c r="K24" i="7755"/>
  <c r="J24" i="7755" s="1"/>
  <c r="L24" i="7755" s="1"/>
  <c r="K30" i="7755"/>
  <c r="J30" i="7755" s="1"/>
  <c r="L30" i="7755" s="1"/>
  <c r="J33" i="7756"/>
  <c r="K33" i="7756" s="1"/>
  <c r="L33" i="7756" s="1"/>
  <c r="J27" i="7756"/>
  <c r="K27" i="7756" s="1"/>
  <c r="L27" i="7756" s="1"/>
  <c r="K32" i="7755"/>
  <c r="J32" i="7755" s="1"/>
  <c r="L32" i="7755" s="1"/>
  <c r="J32" i="7756"/>
  <c r="K32" i="7756" s="1"/>
  <c r="L32" i="7756" s="1"/>
  <c r="K33" i="7755"/>
  <c r="J33" i="7755" s="1"/>
  <c r="L33" i="7755" s="1"/>
  <c r="K29" i="7755"/>
  <c r="J29" i="7755" s="1"/>
  <c r="L29" i="7755" s="1"/>
  <c r="J24" i="7756"/>
  <c r="K24" i="7756" s="1"/>
  <c r="L24" i="7756" s="1"/>
  <c r="K28" i="7755"/>
  <c r="J28" i="7755" s="1"/>
  <c r="L28" i="7755" s="1"/>
  <c r="K31" i="7755"/>
  <c r="J31" i="7755" s="1"/>
  <c r="L31" i="7755" s="1"/>
  <c r="K27" i="7755"/>
  <c r="J27" i="7755" s="1"/>
  <c r="L27" i="7755" s="1"/>
  <c r="J26" i="7756"/>
  <c r="K26" i="7756" s="1"/>
  <c r="L26" i="7756" s="1"/>
  <c r="K26" i="7755"/>
  <c r="J26" i="7755" s="1"/>
  <c r="L26" i="7755" s="1"/>
  <c r="J31" i="7756"/>
  <c r="K31" i="7756" s="1"/>
  <c r="L31" i="7756" s="1"/>
  <c r="K34" i="7755"/>
  <c r="J34" i="7755" s="1"/>
  <c r="L34" i="7755" s="1"/>
  <c r="Q7" i="12" l="1"/>
  <c r="Q9" i="12" s="1"/>
  <c r="Q5" i="12"/>
  <c r="Q3" i="7755"/>
  <c r="Q7" i="7755" s="1"/>
  <c r="Q3" i="7756"/>
  <c r="Q11" i="12" l="1"/>
  <c r="R9" i="12"/>
  <c r="Q5" i="7756"/>
  <c r="R9" i="32" s="1"/>
  <c r="Q4" i="7755"/>
  <c r="Q8" i="7755" l="1"/>
  <c r="Q9" i="7755" s="1"/>
  <c r="Q5" i="7755"/>
  <c r="R9" i="7755" l="1"/>
  <c r="Q11" i="7755"/>
</calcChain>
</file>

<file path=xl/sharedStrings.xml><?xml version="1.0" encoding="utf-8"?>
<sst xmlns="http://schemas.openxmlformats.org/spreadsheetml/2006/main" count="22838" uniqueCount="529">
  <si>
    <t>Sexo</t>
  </si>
  <si>
    <t>Moneda</t>
  </si>
  <si>
    <t>F</t>
  </si>
  <si>
    <t>Pesos</t>
  </si>
  <si>
    <t>Edad</t>
  </si>
  <si>
    <t>Femenino</t>
  </si>
  <si>
    <t>Sí</t>
  </si>
  <si>
    <t>Masculino</t>
  </si>
  <si>
    <t>Dólares</t>
  </si>
  <si>
    <t>Valores al millar de SA</t>
  </si>
  <si>
    <t>Temporal</t>
  </si>
  <si>
    <t>Banda</t>
  </si>
  <si>
    <t>M</t>
  </si>
  <si>
    <t>EDAD</t>
  </si>
  <si>
    <r>
      <t>Rescate</t>
    </r>
    <r>
      <rPr>
        <vertAlign val="subscript"/>
        <sz val="11"/>
        <color indexed="8"/>
        <rFont val="Calibri"/>
        <family val="2"/>
      </rPr>
      <t>1</t>
    </r>
  </si>
  <si>
    <r>
      <t>Rescate</t>
    </r>
    <r>
      <rPr>
        <vertAlign val="subscript"/>
        <sz val="10"/>
        <rFont val="Arial"/>
        <family val="2"/>
      </rPr>
      <t>2</t>
    </r>
  </si>
  <si>
    <r>
      <t>Rescate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</si>
  <si>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</si>
  <si>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</si>
  <si>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6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</si>
  <si>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</si>
  <si>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8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</si>
  <si>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</si>
  <si>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</si>
  <si>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</si>
  <si>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</si>
  <si>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</si>
  <si>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14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</si>
  <si>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</si>
  <si>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16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</si>
  <si>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</si>
  <si>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18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</si>
  <si>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</si>
  <si>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20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</si>
  <si>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</t>
    </r>
  </si>
  <si>
    <r>
      <t>Saldado</t>
    </r>
    <r>
      <rPr>
        <vertAlign val="subscript"/>
        <sz val="10"/>
        <rFont val="Arial"/>
        <family val="2"/>
      </rPr>
      <t>2</t>
    </r>
  </si>
  <si>
    <r>
      <t>Saldado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</si>
  <si>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</si>
  <si>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</si>
  <si>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6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</si>
  <si>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</si>
  <si>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8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</si>
  <si>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</si>
  <si>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</si>
  <si>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</si>
  <si>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</si>
  <si>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</si>
  <si>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14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</si>
  <si>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</si>
  <si>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16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</si>
  <si>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</si>
  <si>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18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</si>
  <si>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</si>
  <si>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20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</si>
  <si>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</t>
    </r>
  </si>
  <si>
    <r>
      <t>AñosProrrog</t>
    </r>
    <r>
      <rPr>
        <vertAlign val="subscript"/>
        <sz val="10"/>
        <rFont val="Arial"/>
        <family val="2"/>
      </rPr>
      <t>2</t>
    </r>
  </si>
  <si>
    <r>
      <t>AñosProrrog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</si>
  <si>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</si>
  <si>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</si>
  <si>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6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</si>
  <si>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</si>
  <si>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8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</si>
  <si>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</si>
  <si>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</si>
  <si>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</si>
  <si>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</si>
  <si>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</si>
  <si>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14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</si>
  <si>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</si>
  <si>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16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</si>
  <si>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</si>
  <si>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18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</si>
  <si>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</si>
  <si>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20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</si>
  <si>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</t>
    </r>
  </si>
  <si>
    <r>
      <t>DiasProrrog</t>
    </r>
    <r>
      <rPr>
        <vertAlign val="subscript"/>
        <sz val="10"/>
        <rFont val="Arial"/>
        <family val="2"/>
      </rPr>
      <t>2</t>
    </r>
  </si>
  <si>
    <r>
      <t>DiasProrrog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</si>
  <si>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</si>
  <si>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</si>
  <si>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6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</si>
  <si>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</si>
  <si>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8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</si>
  <si>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</si>
  <si>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</si>
  <si>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</si>
  <si>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</si>
  <si>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</si>
  <si>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14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</si>
  <si>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</si>
  <si>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16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</si>
  <si>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</si>
  <si>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18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</si>
  <si>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</si>
  <si>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20</t>
    </r>
    <r>
      <rPr>
        <sz val="11"/>
        <color theme="1"/>
        <rFont val="Calibri"/>
        <family val="2"/>
        <scheme val="minor"/>
      </rPr>
      <t/>
    </r>
  </si>
  <si>
    <t>Pesos Revaluables</t>
  </si>
  <si>
    <t>Dolares</t>
  </si>
  <si>
    <t>Suma Asegurada</t>
  </si>
  <si>
    <t>COBERTURA EXENCIÓN DE PAGO DE PRIMAS POR INVALIDEZ (BIT)</t>
  </si>
  <si>
    <t>Primas de tarifa por cada $100 de prima a eximir</t>
  </si>
  <si>
    <t>PESOS</t>
  </si>
  <si>
    <t>PESOS REVALUABLES</t>
  </si>
  <si>
    <t>DÓLARES</t>
  </si>
  <si>
    <t>PLAZO DEL SEGURO</t>
  </si>
  <si>
    <t>COBERTURA BÁSICA</t>
  </si>
  <si>
    <t>Tarifas al millar</t>
  </si>
  <si>
    <t>BANDA 1</t>
  </si>
  <si>
    <t>BANDA 2</t>
  </si>
  <si>
    <t>BANDA 3</t>
  </si>
  <si>
    <t>TEMPORAL 20</t>
  </si>
  <si>
    <t>Hombres</t>
  </si>
  <si>
    <t>Mujeres</t>
  </si>
  <si>
    <t>Pesos reval</t>
  </si>
  <si>
    <t>TEMPORAL 10</t>
  </si>
  <si>
    <t>TEMPORAL 5</t>
  </si>
  <si>
    <t>TEMPORAL 1</t>
  </si>
  <si>
    <t>COBERTURA DEVOLUCIÓN DE PRIMAS (DP)</t>
  </si>
  <si>
    <t>PESOS - HOMBRES</t>
  </si>
  <si>
    <t>PESOS - MUJER</t>
  </si>
  <si>
    <t>PESOS REVALUABLES - HOMBRES</t>
  </si>
  <si>
    <t>PESOS REVALUABLES - MUJER</t>
  </si>
  <si>
    <t>DÓLARES - HOMBRES</t>
  </si>
  <si>
    <t>DÓLARES - MUJER</t>
  </si>
  <si>
    <t xml:space="preserve">PLAZO </t>
  </si>
  <si>
    <t>No</t>
  </si>
  <si>
    <t>Temporal a 5 años</t>
  </si>
  <si>
    <t>Temporal a 10 años</t>
  </si>
  <si>
    <t>Temporal a 20 años</t>
  </si>
  <si>
    <t>Coberturas</t>
  </si>
  <si>
    <t>min</t>
  </si>
  <si>
    <t>COBERTURA PAGO ADICIONAL POR INVALIDEZ (BIPA)</t>
  </si>
  <si>
    <t>Prima Anual</t>
  </si>
  <si>
    <t>Tabla de Valores Garantizados</t>
  </si>
  <si>
    <t>Año Póliza</t>
  </si>
  <si>
    <t>Valor de Rescate</t>
  </si>
  <si>
    <t>Básica por Fallecimiento</t>
  </si>
  <si>
    <t>Muerte Accidental</t>
  </si>
  <si>
    <t>Nombre del solicitante:</t>
  </si>
  <si>
    <t>Sexo:</t>
  </si>
  <si>
    <t>Fumador:</t>
  </si>
  <si>
    <t>Plan:</t>
  </si>
  <si>
    <t>Moneda:</t>
  </si>
  <si>
    <t>Prima</t>
  </si>
  <si>
    <t>Edad de Cálculo:</t>
  </si>
  <si>
    <t>Edad del Solicitante:</t>
  </si>
  <si>
    <t>Pago Anticipado por Invalidez Total y Permanente</t>
  </si>
  <si>
    <t>Ocupacional</t>
  </si>
  <si>
    <t>TABLA SIN CONSIDERAR LA EXTRAPRIMA</t>
  </si>
  <si>
    <t>TABLA CON EXTRAPRIMA</t>
  </si>
  <si>
    <t>TablaMort</t>
  </si>
  <si>
    <t xml:space="preserve">AMIS 2010 modif </t>
  </si>
  <si>
    <t>x</t>
  </si>
  <si>
    <t>qx tarifa</t>
  </si>
  <si>
    <t>Edad cálculo</t>
  </si>
  <si>
    <t>Factor de selección a utilizar para tarifas del T10</t>
  </si>
  <si>
    <t>Factor de selección a utilizar para tarifas del T5</t>
  </si>
  <si>
    <t>Factor de selección a utilizar para tarifas del T1</t>
  </si>
  <si>
    <t>Factor a aplicar en el cálculo de la prima  (At)</t>
  </si>
  <si>
    <t>Inicio</t>
  </si>
  <si>
    <t>Renovación 1</t>
  </si>
  <si>
    <t>Renovación 2</t>
  </si>
  <si>
    <t>Renovación 3</t>
  </si>
  <si>
    <t>t</t>
  </si>
  <si>
    <t>Factor Selección</t>
  </si>
  <si>
    <t>k</t>
  </si>
  <si>
    <t>Caducidad</t>
  </si>
  <si>
    <t>qx+k-1</t>
  </si>
  <si>
    <t>Vigor</t>
  </si>
  <si>
    <t>S</t>
  </si>
  <si>
    <t>FS (s)</t>
  </si>
  <si>
    <t>Vigor (s)</t>
  </si>
  <si>
    <t>At</t>
  </si>
  <si>
    <t>Producto</t>
  </si>
  <si>
    <t>FACTORES CALCULADOS  CONSIDERANDO LA EXTRAPRIMA</t>
  </si>
  <si>
    <r>
      <t xml:space="preserve">Factor a aplicar en el cálculo de la prima  (At) </t>
    </r>
    <r>
      <rPr>
        <b/>
        <sz val="10"/>
        <color indexed="10"/>
        <rFont val="Calibri"/>
        <family val="2"/>
      </rPr>
      <t>(Con extraprima)</t>
    </r>
  </si>
  <si>
    <t>CADUCIDAD</t>
  </si>
  <si>
    <t>Pesos  Constantes y Pesos Revaluables</t>
  </si>
  <si>
    <t>AL MILLAR DE SUMA ASEGURADA</t>
  </si>
  <si>
    <t>Únicamente el primer año</t>
  </si>
  <si>
    <t>Plazo</t>
  </si>
  <si>
    <t>GtoAqq</t>
  </si>
  <si>
    <t>5, 10, 20</t>
  </si>
  <si>
    <t>PORCENTUAL A LA PRIMA</t>
  </si>
  <si>
    <t>T20</t>
  </si>
  <si>
    <t>T10</t>
  </si>
  <si>
    <t>T5</t>
  </si>
  <si>
    <t>T1</t>
  </si>
  <si>
    <t>Agente</t>
  </si>
  <si>
    <t>Promotor</t>
  </si>
  <si>
    <t>Bono</t>
  </si>
  <si>
    <t>Total</t>
  </si>
  <si>
    <t>OTROS COSTOS</t>
  </si>
  <si>
    <t>MARGEN DE UTILIDAD</t>
  </si>
  <si>
    <t>Otros costos</t>
  </si>
  <si>
    <t>Hombre</t>
  </si>
  <si>
    <t>Mujer</t>
  </si>
  <si>
    <t>TASAS</t>
  </si>
  <si>
    <t>GASTOS DE ADMINISTRACIÓN</t>
  </si>
  <si>
    <t xml:space="preserve">Al millar </t>
  </si>
  <si>
    <t xml:space="preserve">Hasta 1,499,999 pesos </t>
  </si>
  <si>
    <t>De 1.5 mill a 5 mill de pesos</t>
  </si>
  <si>
    <t>Mas de 5 mill de pesos</t>
  </si>
  <si>
    <t>SA</t>
  </si>
  <si>
    <t>Hasta 119,999 dólares</t>
  </si>
  <si>
    <t>De 120,000 a 400,000 dólares</t>
  </si>
  <si>
    <t>Mas de 400,000 dólares</t>
  </si>
  <si>
    <t>Tasa técnica</t>
  </si>
  <si>
    <t>Inflación</t>
  </si>
  <si>
    <t>Plan</t>
  </si>
  <si>
    <t>Al millar</t>
  </si>
  <si>
    <t>% prima</t>
  </si>
  <si>
    <t>Porcentual a la prima Pesos</t>
  </si>
  <si>
    <t>DATOS DE ENTRADA</t>
  </si>
  <si>
    <t>Datos de entrada a capturar</t>
  </si>
  <si>
    <t>Edad Cálculo</t>
  </si>
  <si>
    <t>RESULTADOS</t>
  </si>
  <si>
    <t>Cuota al millar</t>
  </si>
  <si>
    <t>Inflación gastos</t>
  </si>
  <si>
    <t>CUOTA EXTRAPRIMA</t>
  </si>
  <si>
    <t>Cuota TOTAL</t>
  </si>
  <si>
    <t>Condición</t>
  </si>
  <si>
    <t>Fumador</t>
  </si>
  <si>
    <t>Prima de tarifa</t>
  </si>
  <si>
    <t>Edad Real</t>
  </si>
  <si>
    <t>Extraprima</t>
  </si>
  <si>
    <t>Prima Total</t>
  </si>
  <si>
    <t>% total considerando Extraprima médica</t>
  </si>
  <si>
    <t>Este porcentaje  debe ser mayor a igual a 100%</t>
  </si>
  <si>
    <t>Recargo fijo</t>
  </si>
  <si>
    <t>Prima Total con RF</t>
  </si>
  <si>
    <r>
      <t>q</t>
    </r>
    <r>
      <rPr>
        <vertAlign val="subscript"/>
        <sz val="11"/>
        <color indexed="8"/>
        <rFont val="Calibri"/>
        <family val="2"/>
      </rPr>
      <t>x+t-1</t>
    </r>
  </si>
  <si>
    <r>
      <t>A</t>
    </r>
    <r>
      <rPr>
        <vertAlign val="subscript"/>
        <sz val="11"/>
        <color indexed="8"/>
        <rFont val="Calibri"/>
        <family val="2"/>
      </rPr>
      <t>t</t>
    </r>
  </si>
  <si>
    <r>
      <t>q</t>
    </r>
    <r>
      <rPr>
        <vertAlign val="subscript"/>
        <sz val="11"/>
        <color indexed="8"/>
        <rFont val="Calibri"/>
        <family val="2"/>
      </rPr>
      <t xml:space="preserve">x+t-1 </t>
    </r>
    <r>
      <rPr>
        <sz val="11"/>
        <color theme="1"/>
        <rFont val="Calibri"/>
        <family val="2"/>
        <scheme val="minor"/>
      </rPr>
      <t>* A</t>
    </r>
    <r>
      <rPr>
        <vertAlign val="subscript"/>
        <sz val="11"/>
        <color indexed="8"/>
        <rFont val="Calibri"/>
        <family val="2"/>
      </rPr>
      <t>t</t>
    </r>
  </si>
  <si>
    <r>
      <t>W</t>
    </r>
    <r>
      <rPr>
        <vertAlign val="subscript"/>
        <sz val="11"/>
        <color indexed="8"/>
        <rFont val="Calibri"/>
        <family val="2"/>
      </rPr>
      <t>t</t>
    </r>
  </si>
  <si>
    <r>
      <t>b</t>
    </r>
    <r>
      <rPr>
        <vertAlign val="subscript"/>
        <sz val="11"/>
        <color indexed="8"/>
        <rFont val="Calibri"/>
        <family val="2"/>
      </rPr>
      <t>t</t>
    </r>
  </si>
  <si>
    <t>Mort</t>
  </si>
  <si>
    <t>GAdqMillar</t>
  </si>
  <si>
    <t>GAdmMillar</t>
  </si>
  <si>
    <t>Numerador</t>
  </si>
  <si>
    <t>Utilidad</t>
  </si>
  <si>
    <t>Gadq%</t>
  </si>
  <si>
    <t>Gadmon%</t>
  </si>
  <si>
    <t>Denominador</t>
  </si>
  <si>
    <t>No fumador</t>
  </si>
  <si>
    <t>CALCULO CONSIDERANDO LA EXTRAPRIMA</t>
  </si>
  <si>
    <t>Con extraprima</t>
  </si>
  <si>
    <r>
      <t>q</t>
    </r>
    <r>
      <rPr>
        <vertAlign val="subscript"/>
        <sz val="10"/>
        <color indexed="8"/>
        <rFont val="Calibri"/>
        <family val="2"/>
      </rPr>
      <t>x+t-1</t>
    </r>
  </si>
  <si>
    <r>
      <t>A</t>
    </r>
    <r>
      <rPr>
        <vertAlign val="subscript"/>
        <sz val="10"/>
        <color indexed="8"/>
        <rFont val="Calibri"/>
        <family val="2"/>
      </rPr>
      <t>t</t>
    </r>
  </si>
  <si>
    <r>
      <t>q</t>
    </r>
    <r>
      <rPr>
        <vertAlign val="subscript"/>
        <sz val="10"/>
        <color indexed="8"/>
        <rFont val="Calibri"/>
        <family val="2"/>
      </rPr>
      <t xml:space="preserve">x+t-1 </t>
    </r>
    <r>
      <rPr>
        <sz val="10"/>
        <color indexed="8"/>
        <rFont val="Calibri"/>
        <family val="2"/>
      </rPr>
      <t>* A</t>
    </r>
    <r>
      <rPr>
        <vertAlign val="subscript"/>
        <sz val="10"/>
        <color indexed="8"/>
        <rFont val="Calibri"/>
        <family val="2"/>
      </rPr>
      <t>t</t>
    </r>
  </si>
  <si>
    <r>
      <t>W</t>
    </r>
    <r>
      <rPr>
        <vertAlign val="subscript"/>
        <sz val="10"/>
        <color indexed="8"/>
        <rFont val="Calibri"/>
        <family val="2"/>
      </rPr>
      <t>t</t>
    </r>
  </si>
  <si>
    <r>
      <t>b</t>
    </r>
    <r>
      <rPr>
        <vertAlign val="subscript"/>
        <sz val="10"/>
        <color indexed="8"/>
        <rFont val="Calibri"/>
        <family val="2"/>
      </rPr>
      <t>t</t>
    </r>
  </si>
  <si>
    <t>AMIS 2000 al 78%</t>
  </si>
  <si>
    <t>AMIS 2000 al 61.5%</t>
  </si>
  <si>
    <t>EMSSI - 2012</t>
  </si>
  <si>
    <t>ix</t>
  </si>
  <si>
    <t>qx</t>
  </si>
  <si>
    <t>i'x</t>
  </si>
  <si>
    <t>qxg</t>
  </si>
  <si>
    <t>qinvx</t>
  </si>
  <si>
    <t>ixt</t>
  </si>
  <si>
    <t>100*ix*</t>
  </si>
  <si>
    <t>ax+t:m-t</t>
  </si>
  <si>
    <t>ind</t>
  </si>
  <si>
    <t>n</t>
  </si>
  <si>
    <t>v^k</t>
  </si>
  <si>
    <t>kpx</t>
  </si>
  <si>
    <t>kpx*v^k</t>
  </si>
  <si>
    <t>% total considerando Extraprima médica (inv)</t>
  </si>
  <si>
    <t>R Cueto 50%</t>
  </si>
  <si>
    <t>1000*ix*</t>
  </si>
  <si>
    <t>Fecha:</t>
  </si>
  <si>
    <t>Tabla de Requisitos de Asegurabilidad</t>
  </si>
  <si>
    <t>Sin E.M.</t>
  </si>
  <si>
    <t>E.M., EGO y LAB1</t>
  </si>
  <si>
    <t>E.M., EGO y LAB2 y ECGR</t>
  </si>
  <si>
    <t>E.M., EGO y LAB2 y ECGR y ECGESF</t>
  </si>
  <si>
    <t>Requisitos Financieros</t>
  </si>
  <si>
    <t>Cuestionario Financiero</t>
  </si>
  <si>
    <t>Exámen</t>
  </si>
  <si>
    <t>Más de $3 millones</t>
  </si>
  <si>
    <t>De $5 millones en adelante.</t>
  </si>
  <si>
    <t>Declaración fiscal últimos dos años</t>
  </si>
  <si>
    <t>Para mujeres: Antígeno Carcinomaembrionario, Alfafetoproteínas, CA19-9, CA125, CA15-3 o 27.29</t>
  </si>
  <si>
    <r>
      <t>·</t>
    </r>
    <r>
      <rPr>
        <sz val="7"/>
        <color indexed="8"/>
        <rFont val="Times New Roman"/>
        <family val="1"/>
      </rPr>
      <t xml:space="preserve">   </t>
    </r>
    <r>
      <rPr>
        <sz val="10"/>
        <color indexed="8"/>
        <rFont val="Allianz Sans"/>
        <family val="3"/>
      </rPr>
      <t xml:space="preserve">   Cuando el menor este en el rango de 0 a 11 años  debe firmar el padre o tutor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</si>
  <si>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0"/>
        <color indexed="8"/>
        <rFont val="Allianz Sans"/>
        <family val="3"/>
      </rPr>
      <t>cuando el menor  este en el rango de 12 a 17 años deberán firmar  el padre o tutor y el menor de edad.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</si>
  <si>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0"/>
        <color indexed="8"/>
        <rFont val="Allianz Sans"/>
        <family val="3"/>
      </rPr>
      <t>Para Sumas Aseguradas de $2,500,001 es necesario también presentar Espirometría</t>
    </r>
  </si>
  <si>
    <t>Química sanguínea de 6 determinaciones, HIV, Biometría Hemática</t>
  </si>
  <si>
    <t>Para Hombres: Antígenocarcinoma embrionario. Alfafetoproteínas, Antígeno Prostático Específico, CA19-9.</t>
  </si>
  <si>
    <t>E.M.</t>
  </si>
  <si>
    <t>EGO</t>
  </si>
  <si>
    <t>LAB1</t>
  </si>
  <si>
    <t>LAB2</t>
  </si>
  <si>
    <t>ECGR</t>
  </si>
  <si>
    <t>ECGESF</t>
  </si>
  <si>
    <t>Examen Médico</t>
  </si>
  <si>
    <t>Examen General de Orina</t>
  </si>
  <si>
    <t>Electrocardiograma en reposo</t>
  </si>
  <si>
    <t>Electrocardiograma en esfuerzo</t>
  </si>
  <si>
    <t>Requisitos Médicos</t>
  </si>
  <si>
    <t>Recargo</t>
  </si>
  <si>
    <t>Periodicidad:</t>
  </si>
  <si>
    <t>Anual</t>
  </si>
  <si>
    <t>Semestral</t>
  </si>
  <si>
    <t>Trimestral</t>
  </si>
  <si>
    <t>Mensual</t>
  </si>
  <si>
    <t>Biometría Hemática, Química sanguínea de 27 determinaciones. HIV, Espirometría. Personas mayores de 40 años es necesario marcadores tumorales:</t>
  </si>
  <si>
    <t>Muerte Accidental y Pérdidas Orgánicas</t>
  </si>
  <si>
    <t xml:space="preserve">Tabla Requisitos Asegurabilidad Allianz </t>
  </si>
  <si>
    <t>Examen 1</t>
  </si>
  <si>
    <t>Examen 2</t>
  </si>
  <si>
    <t>Examen 3</t>
  </si>
  <si>
    <t>18 - 49</t>
  </si>
  <si>
    <t>50 - 59</t>
  </si>
  <si>
    <t>60 - 70</t>
  </si>
  <si>
    <t>Definiciones:</t>
  </si>
  <si>
    <t xml:space="preserve">    Datos del solicitante </t>
  </si>
  <si>
    <t xml:space="preserve">    Datos del plan</t>
  </si>
  <si>
    <t>E.M., EGO, LAB2, ECGR y ECGESF</t>
  </si>
  <si>
    <t>E.M., EGO, LAB2 y ECGR</t>
  </si>
  <si>
    <t>Temporal a 25 años</t>
  </si>
  <si>
    <t>Condición: Fumador</t>
  </si>
  <si>
    <t>TEMPORAL 25</t>
  </si>
  <si>
    <t>Rescate1</t>
  </si>
  <si>
    <t>Rescate2</t>
  </si>
  <si>
    <t>Rescate3</t>
  </si>
  <si>
    <t>Rescate4</t>
  </si>
  <si>
    <t>Rescate5</t>
  </si>
  <si>
    <t>Rescate6</t>
  </si>
  <si>
    <t>Rescate7</t>
  </si>
  <si>
    <t>Rescate8</t>
  </si>
  <si>
    <t>Rescate9</t>
  </si>
  <si>
    <t>Rescate10</t>
  </si>
  <si>
    <t>Rescate11</t>
  </si>
  <si>
    <t>Rescate12</t>
  </si>
  <si>
    <t>Rescate13</t>
  </si>
  <si>
    <t>Rescate14</t>
  </si>
  <si>
    <t>Rescate15</t>
  </si>
  <si>
    <t>Rescate16</t>
  </si>
  <si>
    <t>Rescate17</t>
  </si>
  <si>
    <t>Rescate18</t>
  </si>
  <si>
    <t>Rescate19</t>
  </si>
  <si>
    <t>Rescate20</t>
  </si>
  <si>
    <t>Rescate21</t>
  </si>
  <si>
    <t>Rescate22</t>
  </si>
  <si>
    <t>Rescate23</t>
  </si>
  <si>
    <t>Rescate24</t>
  </si>
  <si>
    <t>Rescate25</t>
  </si>
  <si>
    <t>Saldado1</t>
  </si>
  <si>
    <t>Saldado2</t>
  </si>
  <si>
    <t>Saldado3</t>
  </si>
  <si>
    <t>Saldado4</t>
  </si>
  <si>
    <t>Saldado5</t>
  </si>
  <si>
    <t>Saldado6</t>
  </si>
  <si>
    <t>Saldado7</t>
  </si>
  <si>
    <t>Saldado8</t>
  </si>
  <si>
    <t>Saldado9</t>
  </si>
  <si>
    <t>Saldado10</t>
  </si>
  <si>
    <t>Saldado11</t>
  </si>
  <si>
    <t>Saldado12</t>
  </si>
  <si>
    <t>Saldado13</t>
  </si>
  <si>
    <t>Saldado14</t>
  </si>
  <si>
    <t>Saldado15</t>
  </si>
  <si>
    <t>Saldado16</t>
  </si>
  <si>
    <t>Saldado17</t>
  </si>
  <si>
    <t>Saldado18</t>
  </si>
  <si>
    <t>Saldado19</t>
  </si>
  <si>
    <t>Saldado20</t>
  </si>
  <si>
    <t>Saldado21</t>
  </si>
  <si>
    <t>Saldado22</t>
  </si>
  <si>
    <t>Saldado23</t>
  </si>
  <si>
    <t>Saldado24</t>
  </si>
  <si>
    <t>Saldado25</t>
  </si>
  <si>
    <t>AñosProrrog1</t>
  </si>
  <si>
    <t>AñosProrrog2</t>
  </si>
  <si>
    <t>AñosProrrog3</t>
  </si>
  <si>
    <t>AñosProrrog4</t>
  </si>
  <si>
    <t>AñosProrrog5</t>
  </si>
  <si>
    <t>AñosProrrog6</t>
  </si>
  <si>
    <t>AñosProrrog7</t>
  </si>
  <si>
    <t>AñosProrrog8</t>
  </si>
  <si>
    <t>AñosProrrog9</t>
  </si>
  <si>
    <t>AñosProrrog10</t>
  </si>
  <si>
    <t>AñosProrrog11</t>
  </si>
  <si>
    <t>AñosProrrog12</t>
  </si>
  <si>
    <t>AñosProrrog13</t>
  </si>
  <si>
    <t>AñosProrrog14</t>
  </si>
  <si>
    <t>AñosProrrog15</t>
  </si>
  <si>
    <t>AñosProrrog16</t>
  </si>
  <si>
    <t>AñosProrrog17</t>
  </si>
  <si>
    <t>AñosProrrog18</t>
  </si>
  <si>
    <t>AñosProrrog19</t>
  </si>
  <si>
    <t>AñosProrrog20</t>
  </si>
  <si>
    <t>AñosProrrog21</t>
  </si>
  <si>
    <t>AñosProrrog22</t>
  </si>
  <si>
    <t>AñosProrrog23</t>
  </si>
  <si>
    <t>AñosProrrog24</t>
  </si>
  <si>
    <t>AñosProrrog25</t>
  </si>
  <si>
    <t>DiasProrrog1</t>
  </si>
  <si>
    <t>DiasProrrog2</t>
  </si>
  <si>
    <t>DiasProrrog3</t>
  </si>
  <si>
    <t>DiasProrrog4</t>
  </si>
  <si>
    <t>DiasProrrog5</t>
  </si>
  <si>
    <t>DiasProrrog6</t>
  </si>
  <si>
    <t>DiasProrrog7</t>
  </si>
  <si>
    <t>DiasProrrog8</t>
  </si>
  <si>
    <t>DiasProrrog9</t>
  </si>
  <si>
    <t>DiasProrrog10</t>
  </si>
  <si>
    <t>DiasProrrog11</t>
  </si>
  <si>
    <t>DiasProrrog12</t>
  </si>
  <si>
    <t>DiasProrrog13</t>
  </si>
  <si>
    <t>DiasProrrog14</t>
  </si>
  <si>
    <t>DiasProrrog15</t>
  </si>
  <si>
    <t>DiasProrrog16</t>
  </si>
  <si>
    <t>DiasProrrog17</t>
  </si>
  <si>
    <t>DiasProrrog18</t>
  </si>
  <si>
    <t>DiasProrrog19</t>
  </si>
  <si>
    <t>DiasProrrog20</t>
  </si>
  <si>
    <t>DiasProrrog21</t>
  </si>
  <si>
    <t>DiasProrrog22</t>
  </si>
  <si>
    <t>DiasProrrog23</t>
  </si>
  <si>
    <t>DiasProrrog24</t>
  </si>
  <si>
    <t>DiasProrrog25</t>
  </si>
  <si>
    <r>
      <t>Rescate</t>
    </r>
    <r>
      <rPr>
        <vertAlign val="subscript"/>
        <sz val="11"/>
        <color indexed="8"/>
        <rFont val="Calibri"/>
        <family val="2"/>
      </rPr>
      <t>1</t>
    </r>
  </si>
  <si>
    <r>
      <t>Rescate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</si>
  <si>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</si>
  <si>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</si>
  <si>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</si>
  <si>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</si>
  <si>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</si>
  <si>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</si>
  <si>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</si>
  <si>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</si>
  <si>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21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</si>
  <si>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22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</si>
  <si>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23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</si>
  <si>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24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</si>
  <si>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25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</si>
  <si>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</t>
    </r>
  </si>
  <si>
    <r>
      <t>Saldado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</si>
  <si>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</si>
  <si>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</si>
  <si>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</si>
  <si>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</si>
  <si>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</si>
  <si>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</si>
  <si>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</si>
  <si>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</si>
  <si>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21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</si>
  <si>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22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</si>
  <si>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23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</si>
  <si>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24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</si>
  <si>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25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</si>
  <si>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</t>
    </r>
  </si>
  <si>
    <r>
      <t>AñosProrrog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</si>
  <si>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</si>
  <si>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</si>
  <si>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</si>
  <si>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</si>
  <si>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</si>
  <si>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</si>
  <si>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</si>
  <si>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</si>
  <si>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21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</si>
  <si>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22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</si>
  <si>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23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</si>
  <si>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24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</si>
  <si>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25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</si>
  <si>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</t>
    </r>
  </si>
  <si>
    <r>
      <t>DiasProrrog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</si>
  <si>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</si>
  <si>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</si>
  <si>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</si>
  <si>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</si>
  <si>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</si>
  <si>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</si>
  <si>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</si>
  <si>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</si>
  <si>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21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</si>
  <si>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22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</si>
  <si>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23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</si>
  <si>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24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</si>
  <si>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25</t>
    </r>
    <r>
      <rPr>
        <sz val="11"/>
        <color theme="1"/>
        <rFont val="Calibri"/>
        <family val="2"/>
        <scheme val="minor"/>
      </rPr>
      <t/>
    </r>
  </si>
  <si>
    <t>Condición: No Fumador</t>
  </si>
  <si>
    <t>HOMBRES</t>
  </si>
  <si>
    <t>MUJERES</t>
  </si>
  <si>
    <t>No Fumador</t>
  </si>
  <si>
    <t>Edad equivalente:</t>
  </si>
  <si>
    <t>Edades equivalentes para los no fumadores</t>
  </si>
  <si>
    <t>Temporal 20 (100% descuento CSO)</t>
  </si>
  <si>
    <t>Temporal 10, 5 y 1 (50% descuento CSO)</t>
  </si>
  <si>
    <t>Edad equivalente</t>
  </si>
  <si>
    <t>Descuento</t>
  </si>
  <si>
    <t>Tipo de Cambio</t>
  </si>
  <si>
    <t>Hasta 100</t>
  </si>
  <si>
    <t>DFGTFNF</t>
  </si>
  <si>
    <t>Pago Adicional por Invalidez Total y Permanente</t>
  </si>
  <si>
    <t>N.A.</t>
  </si>
  <si>
    <t>Hasta $5,000</t>
  </si>
  <si>
    <t>Hasta $2,000</t>
  </si>
  <si>
    <t>Requisitos según Suma Asegurada</t>
  </si>
  <si>
    <t>Cifras expresadas en miles de pesos</t>
  </si>
  <si>
    <t>De $5 millones en adelante</t>
  </si>
  <si>
    <t>Cuestionario Financiero y</t>
  </si>
  <si>
    <t>-</t>
  </si>
  <si>
    <t>Para Hombres mayores de 40 años adicionalmente es necesario Antígeno Prostático Específico.</t>
  </si>
  <si>
    <t>*</t>
  </si>
  <si>
    <t>Cifras expresadas en miles de dólares</t>
  </si>
  <si>
    <t>Hasta 250</t>
  </si>
  <si>
    <t>Hasta 100*</t>
  </si>
  <si>
    <t>Hasta $2,000*</t>
  </si>
  <si>
    <t>De 250 mil dólares en adelante</t>
  </si>
  <si>
    <t>Nota:</t>
  </si>
  <si>
    <t>Laboratorio: Biometría Hemática, Química sanguínea de 27 determinaciones, HIV</t>
  </si>
  <si>
    <t>Si el Asegurado tuvo antecedentes de cirugía en columna vertebral o en alguna articulación en los últimos 5 años se excluirá la cobertura de Invalidez. Si ésta fue hace más de 5 años se debe incluir el informe médico y, de acuerdo a éste, se evaluará el caso.</t>
  </si>
  <si>
    <t xml:space="preserve">Laboratorio : Biometría Hemática, Química sanguínea de 27 determinaciones, HIV </t>
  </si>
  <si>
    <t>OptiMaxx Protección</t>
  </si>
  <si>
    <t>Más de $10,000*</t>
  </si>
  <si>
    <t>Más de $8,000*</t>
  </si>
  <si>
    <t>Más de $5,000*</t>
  </si>
  <si>
    <t>Más de 500*</t>
  </si>
  <si>
    <t>Más de 400*</t>
  </si>
  <si>
    <t>Más de 250*</t>
  </si>
  <si>
    <t>Más de 250 hasta 500*</t>
  </si>
  <si>
    <t>Más de 100 hasta 250*</t>
  </si>
  <si>
    <t>Más de $5,000 hasta $10,000*</t>
  </si>
  <si>
    <t>Más de $2,000 hasta $8,000*</t>
  </si>
  <si>
    <t>Más de $2,000 hasta $5,000*</t>
  </si>
  <si>
    <t>Más de 100 hasta 400*</t>
  </si>
  <si>
    <t>Temporal a 1 año Renovable</t>
  </si>
  <si>
    <t>MUJER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</si>
</sst>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#,##0.000"/>
    <numFmt numFmtId="167" formatCode="mmmm\ dd\,\ yyyy"/>
    <numFmt numFmtId="168" formatCode="_-* #,##0.0000000_-;\-* #,##0.0000000_-;_-* &quot;-&quot;??_-;_-@_-"/>
    <numFmt numFmtId="169" formatCode="_-* #,##0.0000000_-;\-* #,##0.0000000_-;_-* &quot;-&quot;???????_-;_-@_-"/>
    <numFmt numFmtId="170" formatCode="0.000"/>
    <numFmt numFmtId="171" formatCode="0.0000"/>
    <numFmt numFmtId="172" formatCode="0.0%"/>
    <numFmt numFmtId="173" formatCode="0.0000000"/>
    <numFmt numFmtId="174" formatCode="_-* #,##0.0000_-;\-* #,##0.0000_-;_-* &quot;-&quot;??_-;_-@_-"/>
    <numFmt numFmtId="175" formatCode="_-* #,##0.000000_-;\-* #,##0.000000_-;_-* &quot;-&quot;??_-;_-@_-"/>
    <numFmt numFmtId="176" formatCode="_-&quot;$&quot;* #,##0_-;\-&quot;$&quot;* #,##0_-;_-&quot;$&quot;* &quot;-&quot;??_-;_-@_-"/>
    <numFmt numFmtId="177" formatCode="_-* #,##0.00000_-;\-* #,##0.00000_-;_-* &quot;-&quot;??_-;_-@_-"/>
    <numFmt numFmtId="178" formatCode="0.00000"/>
    <numFmt numFmtId="179" formatCode="0.000000"/>
    <numFmt numFmtId="180" formatCode="_-* #,##0.00000_-;\-* #,##0.00000_-;_-* &quot;-&quot;?????_-;_-@_-"/>
    <numFmt numFmtId="181" formatCode="#,##0.0"/>
    <numFmt numFmtId="182" formatCode="#,##0.00_ ;\-#,##0.00\ "/>
    <numFmt numFmtId="183" formatCode="_(* #,##0.00_);_(* \(#,##0.00\);_(* &quot;-&quot;??_);_(@_)"/>
    <numFmt numFmtId="184" formatCode="_(&quot;$&quot;* #,##0.00_);_(&quot;$&quot;* \(#,##0.00\);_(&quot;$&quot;* &quot;-&quot;??_);_(@_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4"/>
      <color indexed="8"/>
      <name val="Calibri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vertAlign val="subscript"/>
      <sz val="10"/>
      <name val="Arial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9"/>
      <color indexed="8"/>
      <name val="Calibri"/>
      <family val="2"/>
    </font>
    <font>
      <sz val="10"/>
      <name val="Arial"/>
      <family val="2"/>
    </font>
    <font>
      <b/>
      <sz val="10"/>
      <color indexed="9"/>
      <name val="Calibri"/>
      <family val="2"/>
    </font>
    <font>
      <sz val="10"/>
      <color indexed="9"/>
      <name val="Calibri"/>
      <family val="2"/>
    </font>
    <font>
      <sz val="12"/>
      <name val="Arial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2"/>
      <color indexed="10"/>
      <name val="Calibri"/>
      <family val="2"/>
    </font>
    <font>
      <b/>
      <sz val="12"/>
      <color indexed="8"/>
      <name val="Calibri"/>
      <family val="2"/>
    </font>
    <font>
      <sz val="10"/>
      <color indexed="23"/>
      <name val="Calibri"/>
      <family val="2"/>
    </font>
    <font>
      <sz val="11"/>
      <name val="Calibri"/>
      <family val="2"/>
    </font>
    <font>
      <b/>
      <sz val="10"/>
      <color indexed="23"/>
      <name val="Calibri"/>
      <family val="2"/>
    </font>
    <font>
      <b/>
      <sz val="14"/>
      <color indexed="10"/>
      <name val="Calibri"/>
      <family val="2"/>
    </font>
    <font>
      <b/>
      <sz val="10"/>
      <color indexed="30"/>
      <name val="Calibri"/>
      <family val="2"/>
    </font>
    <font>
      <b/>
      <sz val="10"/>
      <name val="Calibri"/>
      <family val="2"/>
    </font>
    <font>
      <vertAlign val="subscript"/>
      <sz val="10"/>
      <color indexed="8"/>
      <name val="Calibri"/>
      <family val="2"/>
    </font>
    <font>
      <sz val="10"/>
      <color indexed="8"/>
      <name val="Times New Roman"/>
      <family val="1"/>
    </font>
    <font>
      <sz val="10"/>
      <color indexed="8"/>
      <name val="Calibri"/>
      <family val="2"/>
    </font>
    <font>
      <b/>
      <sz val="11"/>
      <color indexed="30"/>
      <name val="Calibri"/>
      <family val="2"/>
    </font>
    <font>
      <sz val="11"/>
      <color indexed="23"/>
      <name val="Calibri"/>
      <family val="2"/>
    </font>
    <font>
      <b/>
      <sz val="11"/>
      <name val="Calibri"/>
      <family val="2"/>
    </font>
    <font>
      <sz val="10"/>
      <color indexed="18"/>
      <name val="Calibri"/>
      <family val="2"/>
    </font>
    <font>
      <sz val="10"/>
      <color indexed="63"/>
      <name val="Calibri"/>
      <family val="2"/>
    </font>
    <font>
      <b/>
      <sz val="10"/>
      <color indexed="18"/>
      <name val="Calibri"/>
      <family val="2"/>
    </font>
    <font>
      <b/>
      <sz val="10"/>
      <color indexed="62"/>
      <name val="Calibri"/>
      <family val="2"/>
    </font>
    <font>
      <sz val="10"/>
      <color indexed="62"/>
      <name val="Calibri"/>
      <family val="2"/>
    </font>
    <font>
      <sz val="8"/>
      <color indexed="10"/>
      <name val="Calibri"/>
      <family val="2"/>
    </font>
    <font>
      <sz val="8"/>
      <color indexed="8"/>
      <name val="Calibri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Symbol"/>
      <family val="1"/>
    </font>
    <font>
      <sz val="7"/>
      <color indexed="8"/>
      <name val="Times New Roman"/>
      <family val="1"/>
    </font>
    <font>
      <sz val="10"/>
      <color indexed="8"/>
      <name val="Allianz Sans"/>
      <family val="3"/>
    </font>
    <font>
      <sz val="11"/>
      <color indexed="8"/>
      <name val="Symbol"/>
      <family val="1"/>
    </font>
    <font>
      <b/>
      <u/>
      <sz val="14"/>
      <color indexed="62"/>
      <name val="Calibri"/>
      <family val="2"/>
    </font>
    <font>
      <b/>
      <sz val="12"/>
      <color indexed="62"/>
      <name val="Calibri"/>
      <family val="2"/>
    </font>
    <font>
      <sz val="11"/>
      <color indexed="8"/>
      <name val="Calibri"/>
      <family val="2"/>
    </font>
    <font>
      <sz val="7"/>
      <color indexed="18"/>
      <name val="Calibri"/>
      <family val="2"/>
    </font>
    <font>
      <b/>
      <sz val="36"/>
      <color indexed="1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20"/>
      <name val="Arial"/>
      <family val="2"/>
    </font>
    <font>
      <b/>
      <sz val="12"/>
      <color indexed="9"/>
      <name val="Arial"/>
      <family val="2"/>
    </font>
    <font>
      <sz val="10"/>
      <color indexed="8"/>
      <name val="Allianz Sans"/>
      <family val="3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11"/>
      <color indexed="10"/>
      <name val="Calibri"/>
      <family val="2"/>
    </font>
    <font>
      <b/>
      <sz val="9"/>
      <color indexed="8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sz val="9"/>
      <color indexed="10"/>
      <name val="Calibri"/>
      <family val="2"/>
    </font>
    <font>
      <b/>
      <sz val="14"/>
      <color indexed="8"/>
      <name val="Calibri"/>
      <family val="2"/>
    </font>
    <font>
      <sz val="10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0"/>
      <name val="Calibri"/>
      <family val="2"/>
    </font>
    <font>
      <sz val="11"/>
      <color theme="1"/>
      <name val="Arial"/>
      <family val="2"/>
    </font>
    <font>
      <sz val="9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0061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/>
      <top/>
      <bottom style="hair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6" fillId="0" borderId="0"/>
    <xf numFmtId="0" fontId="74" fillId="0" borderId="0"/>
    <xf numFmtId="0" fontId="44" fillId="0" borderId="0"/>
    <xf numFmtId="0" fontId="56" fillId="0" borderId="0"/>
    <xf numFmtId="9" fontId="1" fillId="0" borderId="0" applyFont="0" applyFill="0" applyBorder="0" applyAlignment="0" applyProtection="0"/>
    <xf numFmtId="166" fontId="14" fillId="0" borderId="0" applyFill="0" applyBorder="0" applyAlignment="0" applyProtection="0"/>
    <xf numFmtId="0" fontId="80" fillId="31" borderId="0" applyNumberFormat="0" applyBorder="0" applyAlignment="0" applyProtection="0"/>
    <xf numFmtId="183" fontId="73" fillId="0" borderId="0" applyFont="0" applyFill="0" applyBorder="0" applyAlignment="0" applyProtection="0"/>
    <xf numFmtId="184" fontId="73" fillId="0" borderId="0" applyFon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0" fontId="79" fillId="0" borderId="0" applyNumberFormat="0" applyFill="0" applyBorder="0" applyAlignment="0" applyProtection="0"/>
  </cellStyleXfs>
  <cellXfs count="616">
    <xf numFmtId="0" fontId="0" fillId="0" borderId="0" xfId="0"/>
    <xf numFmtId="0" fontId="3" fillId="0" borderId="0" xfId="0" applyFont="1"/>
    <xf numFmtId="43" fontId="3" fillId="0" borderId="0" xfId="1" applyFont="1"/>
    <xf numFmtId="0" fontId="3" fillId="0" borderId="0" xfId="0" applyFont="1" applyFill="1"/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165" fontId="7" fillId="0" borderId="3" xfId="0" applyNumberFormat="1" applyFont="1" applyBorder="1" applyAlignment="1">
      <alignment horizontal="center" vertical="center"/>
    </xf>
    <xf numFmtId="0" fontId="0" fillId="2" borderId="4" xfId="0" applyFill="1" applyBorder="1"/>
    <xf numFmtId="2" fontId="0" fillId="2" borderId="5" xfId="0" applyNumberFormat="1" applyFill="1" applyBorder="1"/>
    <xf numFmtId="0" fontId="0" fillId="2" borderId="5" xfId="0" applyFill="1" applyBorder="1"/>
    <xf numFmtId="0" fontId="0" fillId="3" borderId="5" xfId="0" applyFill="1" applyBorder="1"/>
    <xf numFmtId="2" fontId="0" fillId="3" borderId="5" xfId="0" applyNumberFormat="1" applyFill="1" applyBorder="1"/>
    <xf numFmtId="0" fontId="0" fillId="4" borderId="5" xfId="0" applyFill="1" applyBorder="1"/>
    <xf numFmtId="0" fontId="0" fillId="5" borderId="5" xfId="0" applyFill="1" applyBorder="1"/>
    <xf numFmtId="0" fontId="0" fillId="5" borderId="6" xfId="0" applyFill="1" applyBorder="1"/>
    <xf numFmtId="0" fontId="10" fillId="0" borderId="0" xfId="0" applyFont="1" applyAlignment="1">
      <alignment vertical="center"/>
    </xf>
    <xf numFmtId="0" fontId="11" fillId="0" borderId="0" xfId="0" applyFont="1"/>
    <xf numFmtId="0" fontId="11" fillId="0" borderId="3" xfId="0" applyFont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2" fontId="11" fillId="0" borderId="0" xfId="0" applyNumberFormat="1" applyFont="1"/>
    <xf numFmtId="0" fontId="11" fillId="6" borderId="0" xfId="0" applyFont="1" applyFill="1"/>
    <xf numFmtId="0" fontId="2" fillId="0" borderId="0" xfId="0" applyFont="1"/>
    <xf numFmtId="0" fontId="2" fillId="6" borderId="0" xfId="0" applyFont="1" applyFill="1"/>
    <xf numFmtId="0" fontId="13" fillId="0" borderId="0" xfId="0" applyFont="1"/>
    <xf numFmtId="0" fontId="13" fillId="6" borderId="0" xfId="0" applyFont="1" applyFill="1"/>
    <xf numFmtId="43" fontId="11" fillId="0" borderId="0" xfId="1" applyFont="1"/>
    <xf numFmtId="0" fontId="11" fillId="0" borderId="0" xfId="0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/>
    </xf>
    <xf numFmtId="164" fontId="52" fillId="0" borderId="0" xfId="1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43" fontId="3" fillId="0" borderId="0" xfId="1" applyFont="1" applyAlignment="1">
      <alignment horizontal="center" vertical="center"/>
    </xf>
    <xf numFmtId="0" fontId="18" fillId="0" borderId="0" xfId="0" applyFont="1" applyProtection="1">
      <protection hidden="1"/>
    </xf>
    <xf numFmtId="0" fontId="3" fillId="0" borderId="0" xfId="0" applyFont="1" applyAlignment="1">
      <alignment vertical="center"/>
    </xf>
    <xf numFmtId="43" fontId="3" fillId="0" borderId="0" xfId="0" applyNumberFormat="1" applyFont="1" applyBorder="1" applyProtection="1">
      <protection hidden="1"/>
    </xf>
    <xf numFmtId="43" fontId="3" fillId="0" borderId="0" xfId="0" applyNumberFormat="1" applyFont="1" applyBorder="1" applyAlignment="1" applyProtection="1">
      <alignment horizontal="center" vertical="center"/>
      <protection hidden="1"/>
    </xf>
    <xf numFmtId="43" fontId="4" fillId="0" borderId="0" xfId="0" applyNumberFormat="1" applyFont="1" applyBorder="1" applyAlignment="1" applyProtection="1">
      <alignment horizontal="center"/>
      <protection hidden="1"/>
    </xf>
    <xf numFmtId="0" fontId="19" fillId="0" borderId="0" xfId="0" applyFont="1"/>
    <xf numFmtId="0" fontId="3" fillId="7" borderId="0" xfId="0" applyFont="1" applyFill="1"/>
    <xf numFmtId="0" fontId="20" fillId="0" borderId="0" xfId="0" applyFont="1"/>
    <xf numFmtId="0" fontId="20" fillId="8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0" fillId="8" borderId="0" xfId="0" applyFont="1" applyFill="1" applyAlignment="1">
      <alignment horizontal="center"/>
    </xf>
    <xf numFmtId="168" fontId="3" fillId="8" borderId="0" xfId="1" applyNumberFormat="1" applyFont="1" applyFill="1"/>
    <xf numFmtId="168" fontId="3" fillId="0" borderId="0" xfId="1" applyNumberFormat="1" applyFont="1" applyFill="1"/>
    <xf numFmtId="169" fontId="3" fillId="0" borderId="0" xfId="0" applyNumberFormat="1" applyFont="1"/>
    <xf numFmtId="0" fontId="20" fillId="0" borderId="0" xfId="0" applyFont="1" applyAlignment="1">
      <alignment horizontal="center"/>
    </xf>
    <xf numFmtId="170" fontId="21" fillId="0" borderId="0" xfId="0" applyNumberFormat="1" applyFont="1" applyAlignment="1">
      <alignment horizontal="center"/>
    </xf>
    <xf numFmtId="171" fontId="22" fillId="9" borderId="0" xfId="0" applyNumberFormat="1" applyFont="1" applyFill="1" applyAlignment="1">
      <alignment horizontal="center"/>
    </xf>
    <xf numFmtId="170" fontId="22" fillId="9" borderId="0" xfId="0" applyNumberFormat="1" applyFont="1" applyFill="1" applyAlignment="1">
      <alignment horizontal="center"/>
    </xf>
    <xf numFmtId="0" fontId="3" fillId="10" borderId="0" xfId="0" applyFont="1" applyFill="1"/>
    <xf numFmtId="0" fontId="3" fillId="0" borderId="0" xfId="0" applyFont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0" fontId="3" fillId="8" borderId="0" xfId="0" applyFont="1" applyFill="1"/>
    <xf numFmtId="0" fontId="3" fillId="8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172" fontId="3" fillId="8" borderId="0" xfId="8" applyNumberFormat="1" applyFont="1" applyFill="1" applyAlignment="1">
      <alignment horizontal="center" vertical="center"/>
    </xf>
    <xf numFmtId="9" fontId="3" fillId="0" borderId="0" xfId="8" applyFont="1" applyAlignment="1">
      <alignment horizontal="center" vertical="center"/>
    </xf>
    <xf numFmtId="2" fontId="3" fillId="0" borderId="0" xfId="0" applyNumberFormat="1" applyFont="1"/>
    <xf numFmtId="173" fontId="3" fillId="0" borderId="0" xfId="0" applyNumberFormat="1" applyFont="1"/>
    <xf numFmtId="174" fontId="3" fillId="0" borderId="0" xfId="1" applyNumberFormat="1" applyFont="1"/>
    <xf numFmtId="9" fontId="3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72" fontId="4" fillId="8" borderId="0" xfId="0" applyNumberFormat="1" applyFont="1" applyFill="1" applyAlignment="1">
      <alignment horizontal="center" vertical="center"/>
    </xf>
    <xf numFmtId="172" fontId="3" fillId="0" borderId="0" xfId="0" applyNumberFormat="1" applyFont="1" applyFill="1" applyAlignment="1">
      <alignment horizontal="center" vertical="center"/>
    </xf>
    <xf numFmtId="9" fontId="3" fillId="0" borderId="0" xfId="8" applyNumberFormat="1" applyFont="1" applyAlignment="1">
      <alignment horizontal="center"/>
    </xf>
    <xf numFmtId="174" fontId="3" fillId="0" borderId="0" xfId="0" applyNumberFormat="1" applyFont="1"/>
    <xf numFmtId="43" fontId="4" fillId="8" borderId="0" xfId="0" applyNumberFormat="1" applyFont="1" applyFill="1"/>
    <xf numFmtId="0" fontId="3" fillId="6" borderId="0" xfId="0" applyFont="1" applyFill="1"/>
    <xf numFmtId="172" fontId="3" fillId="6" borderId="0" xfId="8" applyNumberFormat="1" applyFont="1" applyFill="1"/>
    <xf numFmtId="172" fontId="3" fillId="0" borderId="0" xfId="8" applyNumberFormat="1" applyFont="1"/>
    <xf numFmtId="0" fontId="23" fillId="0" borderId="0" xfId="0" applyFont="1"/>
    <xf numFmtId="0" fontId="3" fillId="6" borderId="0" xfId="0" applyFont="1" applyFill="1" applyAlignment="1">
      <alignment horizontal="center" vertical="center"/>
    </xf>
    <xf numFmtId="172" fontId="3" fillId="6" borderId="0" xfId="8" applyNumberFormat="1" applyFont="1" applyFill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9" fontId="3" fillId="8" borderId="0" xfId="8" applyFont="1" applyFill="1" applyAlignment="1">
      <alignment horizontal="center" vertical="center"/>
    </xf>
    <xf numFmtId="0" fontId="24" fillId="8" borderId="0" xfId="0" applyFont="1" applyFill="1"/>
    <xf numFmtId="0" fontId="0" fillId="8" borderId="0" xfId="0" applyFont="1" applyFill="1"/>
    <xf numFmtId="0" fontId="0" fillId="0" borderId="0" xfId="0" applyFont="1"/>
    <xf numFmtId="0" fontId="0" fillId="10" borderId="0" xfId="0" applyFont="1" applyFill="1"/>
    <xf numFmtId="0" fontId="2" fillId="8" borderId="0" xfId="0" applyFont="1" applyFill="1"/>
    <xf numFmtId="0" fontId="0" fillId="8" borderId="3" xfId="0" applyFont="1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43" fontId="52" fillId="8" borderId="3" xfId="1" applyFont="1" applyFill="1" applyBorder="1"/>
    <xf numFmtId="0" fontId="0" fillId="8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1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8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10" borderId="0" xfId="0" applyFont="1" applyFill="1" applyAlignment="1">
      <alignment horizontal="center" vertical="center"/>
    </xf>
    <xf numFmtId="10" fontId="0" fillId="8" borderId="0" xfId="0" applyNumberFormat="1" applyFont="1" applyFill="1" applyAlignment="1">
      <alignment horizontal="center" vertical="center"/>
    </xf>
    <xf numFmtId="10" fontId="52" fillId="0" borderId="0" xfId="8" applyNumberFormat="1" applyFont="1" applyAlignment="1">
      <alignment horizontal="center" vertical="center"/>
    </xf>
    <xf numFmtId="10" fontId="52" fillId="0" borderId="0" xfId="8" applyNumberFormat="1" applyFont="1" applyAlignment="1">
      <alignment horizontal="center"/>
    </xf>
    <xf numFmtId="0" fontId="24" fillId="8" borderId="0" xfId="0" applyFont="1" applyFill="1" applyBorder="1" applyAlignment="1"/>
    <xf numFmtId="0" fontId="0" fillId="8" borderId="0" xfId="0" applyFill="1"/>
    <xf numFmtId="0" fontId="0" fillId="10" borderId="0" xfId="0" applyFill="1"/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172" fontId="0" fillId="8" borderId="0" xfId="0" applyNumberFormat="1" applyFill="1" applyAlignment="1">
      <alignment horizontal="center" vertical="center"/>
    </xf>
    <xf numFmtId="172" fontId="0" fillId="0" borderId="0" xfId="0" applyNumberFormat="1" applyFont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172" fontId="0" fillId="8" borderId="0" xfId="0" applyNumberFormat="1" applyFont="1" applyFill="1" applyAlignment="1">
      <alignment horizontal="center" vertical="center"/>
    </xf>
    <xf numFmtId="172" fontId="52" fillId="0" borderId="3" xfId="8" applyNumberFormat="1" applyFont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5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164" fontId="0" fillId="0" borderId="0" xfId="0" applyNumberFormat="1" applyAlignment="1">
      <alignment vertical="center"/>
    </xf>
    <xf numFmtId="164" fontId="52" fillId="0" borderId="0" xfId="1" applyNumberFormat="1" applyFont="1" applyAlignment="1">
      <alignment vertical="center"/>
    </xf>
    <xf numFmtId="0" fontId="0" fillId="8" borderId="3" xfId="0" applyFill="1" applyBorder="1" applyAlignment="1">
      <alignment vertical="center"/>
    </xf>
    <xf numFmtId="10" fontId="52" fillId="8" borderId="3" xfId="8" applyNumberFormat="1" applyFont="1" applyFill="1" applyBorder="1" applyAlignment="1">
      <alignment horizontal="center" vertical="center"/>
    </xf>
    <xf numFmtId="2" fontId="0" fillId="8" borderId="3" xfId="0" applyNumberForma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0" fillId="0" borderId="3" xfId="0" applyNumberFormat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0" fontId="52" fillId="0" borderId="0" xfId="8" applyNumberFormat="1" applyFont="1" applyBorder="1" applyAlignment="1">
      <alignment horizontal="center" vertical="center"/>
    </xf>
    <xf numFmtId="10" fontId="52" fillId="0" borderId="0" xfId="8" applyNumberFormat="1" applyFont="1" applyAlignment="1">
      <alignment vertical="center"/>
    </xf>
    <xf numFmtId="0" fontId="25" fillId="11" borderId="3" xfId="0" applyFont="1" applyFill="1" applyBorder="1" applyAlignment="1">
      <alignment vertical="center"/>
    </xf>
    <xf numFmtId="43" fontId="0" fillId="0" borderId="0" xfId="0" applyNumberFormat="1" applyFont="1" applyAlignment="1">
      <alignment vertical="center"/>
    </xf>
    <xf numFmtId="9" fontId="52" fillId="0" borderId="0" xfId="8" applyFont="1" applyAlignment="1">
      <alignment vertical="center"/>
    </xf>
    <xf numFmtId="43" fontId="52" fillId="0" borderId="0" xfId="1" applyFont="1" applyAlignment="1">
      <alignment vertical="center"/>
    </xf>
    <xf numFmtId="0" fontId="27" fillId="11" borderId="3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vertical="center"/>
    </xf>
    <xf numFmtId="175" fontId="52" fillId="0" borderId="0" xfId="1" applyNumberFormat="1" applyFont="1" applyAlignment="1">
      <alignment vertical="center"/>
    </xf>
    <xf numFmtId="172" fontId="52" fillId="0" borderId="0" xfId="8" applyNumberFormat="1" applyFont="1" applyAlignment="1">
      <alignment vertical="center"/>
    </xf>
    <xf numFmtId="168" fontId="52" fillId="0" borderId="0" xfId="1" applyNumberFormat="1" applyFont="1" applyAlignment="1">
      <alignment vertical="center"/>
    </xf>
    <xf numFmtId="177" fontId="52" fillId="0" borderId="0" xfId="1" applyNumberFormat="1" applyFont="1" applyAlignment="1">
      <alignment vertical="center"/>
    </xf>
    <xf numFmtId="177" fontId="0" fillId="0" borderId="0" xfId="0" applyNumberFormat="1" applyFont="1" applyAlignment="1">
      <alignment vertical="center"/>
    </xf>
    <xf numFmtId="0" fontId="25" fillId="11" borderId="5" xfId="0" applyFont="1" applyFill="1" applyBorder="1" applyAlignment="1">
      <alignment vertical="center"/>
    </xf>
    <xf numFmtId="0" fontId="25" fillId="11" borderId="6" xfId="0" applyFont="1" applyFill="1" applyBorder="1" applyAlignment="1">
      <alignment vertical="center"/>
    </xf>
    <xf numFmtId="0" fontId="25" fillId="11" borderId="4" xfId="0" applyFont="1" applyFill="1" applyBorder="1" applyAlignment="1">
      <alignment horizontal="center" vertical="center"/>
    </xf>
    <xf numFmtId="0" fontId="25" fillId="11" borderId="5" xfId="0" applyFont="1" applyFill="1" applyBorder="1" applyAlignment="1">
      <alignment horizontal="center" vertical="center"/>
    </xf>
    <xf numFmtId="0" fontId="25" fillId="11" borderId="6" xfId="0" applyFont="1" applyFill="1" applyBorder="1" applyAlignment="1">
      <alignment horizontal="center" vertical="center"/>
    </xf>
    <xf numFmtId="0" fontId="28" fillId="0" borderId="0" xfId="0" applyFont="1"/>
    <xf numFmtId="0" fontId="26" fillId="0" borderId="0" xfId="0" applyFont="1" applyBorder="1" applyAlignment="1">
      <alignment vertical="center"/>
    </xf>
    <xf numFmtId="43" fontId="26" fillId="0" borderId="0" xfId="0" applyNumberFormat="1" applyFont="1" applyBorder="1" applyAlignment="1">
      <alignment vertical="center"/>
    </xf>
    <xf numFmtId="176" fontId="26" fillId="0" borderId="0" xfId="3" applyNumberFormat="1" applyFont="1" applyBorder="1" applyAlignment="1">
      <alignment vertical="center"/>
    </xf>
    <xf numFmtId="44" fontId="52" fillId="0" borderId="0" xfId="3" applyFont="1" applyAlignment="1">
      <alignment vertical="center"/>
    </xf>
    <xf numFmtId="0" fontId="0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169" fontId="0" fillId="0" borderId="0" xfId="0" applyNumberFormat="1"/>
    <xf numFmtId="9" fontId="3" fillId="0" borderId="0" xfId="8" applyFont="1" applyAlignment="1">
      <alignment vertical="center"/>
    </xf>
    <xf numFmtId="0" fontId="3" fillId="6" borderId="3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5" fillId="11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72" fontId="25" fillId="11" borderId="3" xfId="8" applyNumberFormat="1" applyFont="1" applyFill="1" applyBorder="1" applyAlignment="1">
      <alignment horizontal="center" vertical="center"/>
    </xf>
    <xf numFmtId="0" fontId="20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43" fontId="20" fillId="0" borderId="10" xfId="0" applyNumberFormat="1" applyFont="1" applyBorder="1" applyAlignment="1">
      <alignment vertical="center"/>
    </xf>
    <xf numFmtId="43" fontId="3" fillId="0" borderId="0" xfId="0" applyNumberFormat="1" applyFont="1" applyAlignment="1">
      <alignment vertical="center"/>
    </xf>
    <xf numFmtId="0" fontId="3" fillId="0" borderId="11" xfId="0" applyFont="1" applyBorder="1" applyAlignment="1">
      <alignment vertical="center"/>
    </xf>
    <xf numFmtId="0" fontId="3" fillId="6" borderId="11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vertical="center"/>
    </xf>
    <xf numFmtId="0" fontId="4" fillId="12" borderId="3" xfId="0" applyFont="1" applyFill="1" applyBorder="1" applyAlignment="1">
      <alignment vertical="center"/>
    </xf>
    <xf numFmtId="43" fontId="30" fillId="12" borderId="13" xfId="0" applyNumberFormat="1" applyFont="1" applyFill="1" applyBorder="1" applyAlignment="1">
      <alignment vertical="center"/>
    </xf>
    <xf numFmtId="175" fontId="3" fillId="0" borderId="0" xfId="0" applyNumberFormat="1" applyFont="1" applyAlignment="1">
      <alignment vertical="center"/>
    </xf>
    <xf numFmtId="0" fontId="3" fillId="11" borderId="14" xfId="0" applyFont="1" applyFill="1" applyBorder="1" applyAlignment="1">
      <alignment vertical="center"/>
    </xf>
    <xf numFmtId="0" fontId="3" fillId="11" borderId="15" xfId="0" applyFont="1" applyFill="1" applyBorder="1" applyAlignment="1">
      <alignment vertical="center"/>
    </xf>
    <xf numFmtId="43" fontId="20" fillId="11" borderId="13" xfId="0" applyNumberFormat="1" applyFont="1" applyFill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76" fontId="20" fillId="0" borderId="13" xfId="3" applyNumberFormat="1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44" fontId="3" fillId="0" borderId="13" xfId="3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44" fontId="3" fillId="0" borderId="13" xfId="0" applyNumberFormat="1" applyFont="1" applyBorder="1" applyAlignment="1">
      <alignment vertical="center"/>
    </xf>
    <xf numFmtId="176" fontId="3" fillId="6" borderId="11" xfId="3" applyNumberFormat="1" applyFont="1" applyFill="1" applyBorder="1" applyAlignment="1">
      <alignment horizontal="center" vertical="center"/>
    </xf>
    <xf numFmtId="44" fontId="3" fillId="11" borderId="13" xfId="0" applyNumberFormat="1" applyFont="1" applyFill="1" applyBorder="1" applyAlignment="1">
      <alignment vertical="center"/>
    </xf>
    <xf numFmtId="43" fontId="3" fillId="0" borderId="0" xfId="1" applyFont="1" applyAlignment="1">
      <alignment vertical="center"/>
    </xf>
    <xf numFmtId="0" fontId="20" fillId="11" borderId="16" xfId="0" applyFont="1" applyFill="1" applyBorder="1" applyAlignment="1">
      <alignment vertical="center"/>
    </xf>
    <xf numFmtId="176" fontId="20" fillId="11" borderId="17" xfId="3" applyNumberFormat="1" applyFont="1" applyFill="1" applyBorder="1" applyAlignment="1">
      <alignment vertical="center"/>
    </xf>
    <xf numFmtId="44" fontId="3" fillId="11" borderId="18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75" fontId="3" fillId="0" borderId="0" xfId="1" applyNumberFormat="1" applyFont="1" applyAlignment="1">
      <alignment vertical="center"/>
    </xf>
    <xf numFmtId="172" fontId="3" fillId="0" borderId="0" xfId="8" applyNumberFormat="1" applyFont="1" applyAlignment="1">
      <alignment vertical="center"/>
    </xf>
    <xf numFmtId="168" fontId="3" fillId="0" borderId="0" xfId="1" applyNumberFormat="1" applyFont="1" applyAlignment="1">
      <alignment vertical="center"/>
    </xf>
    <xf numFmtId="177" fontId="3" fillId="0" borderId="0" xfId="1" applyNumberFormat="1" applyFont="1" applyAlignment="1">
      <alignment vertical="center"/>
    </xf>
    <xf numFmtId="177" fontId="3" fillId="0" borderId="0" xfId="0" applyNumberFormat="1" applyFont="1" applyAlignment="1">
      <alignment vertical="center"/>
    </xf>
    <xf numFmtId="10" fontId="3" fillId="0" borderId="0" xfId="8" applyNumberFormat="1" applyFont="1" applyAlignment="1">
      <alignment vertical="center"/>
    </xf>
    <xf numFmtId="0" fontId="21" fillId="0" borderId="0" xfId="0" applyFont="1" applyFill="1" applyAlignment="1">
      <alignment horizontal="center" vertical="center" wrapText="1"/>
    </xf>
    <xf numFmtId="170" fontId="21" fillId="0" borderId="0" xfId="0" applyNumberFormat="1" applyFont="1" applyFill="1" applyAlignment="1">
      <alignment horizontal="center"/>
    </xf>
    <xf numFmtId="171" fontId="22" fillId="0" borderId="0" xfId="0" applyNumberFormat="1" applyFont="1" applyFill="1" applyAlignment="1">
      <alignment horizontal="center"/>
    </xf>
    <xf numFmtId="170" fontId="22" fillId="0" borderId="0" xfId="0" applyNumberFormat="1" applyFont="1" applyFill="1" applyAlignment="1">
      <alignment horizontal="center"/>
    </xf>
    <xf numFmtId="0" fontId="20" fillId="0" borderId="0" xfId="0" applyFont="1" applyBorder="1" applyAlignment="1">
      <alignment horizontal="center"/>
    </xf>
    <xf numFmtId="178" fontId="21" fillId="0" borderId="0" xfId="0" applyNumberFormat="1" applyFont="1" applyAlignment="1">
      <alignment horizontal="center"/>
    </xf>
    <xf numFmtId="179" fontId="21" fillId="0" borderId="0" xfId="0" applyNumberFormat="1" applyFont="1" applyFill="1" applyAlignment="1">
      <alignment horizontal="center"/>
    </xf>
    <xf numFmtId="0" fontId="32" fillId="0" borderId="0" xfId="0" applyFont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0" fillId="6" borderId="3" xfId="0" applyFont="1" applyFill="1" applyBorder="1" applyAlignment="1">
      <alignment vertical="center"/>
    </xf>
    <xf numFmtId="0" fontId="34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35" fillId="11" borderId="3" xfId="0" applyFont="1" applyFill="1" applyBorder="1" applyAlignment="1">
      <alignment horizontal="center" vertical="center"/>
    </xf>
    <xf numFmtId="0" fontId="0" fillId="0" borderId="7" xfId="0" applyFont="1" applyBorder="1" applyAlignment="1">
      <alignment vertical="center"/>
    </xf>
    <xf numFmtId="0" fontId="0" fillId="0" borderId="7" xfId="0" applyFont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172" fontId="35" fillId="11" borderId="3" xfId="8" applyNumberFormat="1" applyFont="1" applyFill="1" applyBorder="1" applyAlignment="1">
      <alignment horizontal="center" vertical="center"/>
    </xf>
    <xf numFmtId="0" fontId="26" fillId="0" borderId="8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43" fontId="26" fillId="0" borderId="10" xfId="0" applyNumberFormat="1" applyFont="1" applyBorder="1" applyAlignment="1">
      <alignment vertical="center"/>
    </xf>
    <xf numFmtId="174" fontId="52" fillId="0" borderId="0" xfId="1" applyNumberFormat="1" applyFont="1" applyAlignment="1">
      <alignment vertical="center"/>
    </xf>
    <xf numFmtId="0" fontId="0" fillId="0" borderId="11" xfId="0" applyFont="1" applyBorder="1" applyAlignment="1">
      <alignment vertical="center"/>
    </xf>
    <xf numFmtId="0" fontId="0" fillId="6" borderId="11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vertical="center"/>
    </xf>
    <xf numFmtId="0" fontId="2" fillId="12" borderId="3" xfId="0" applyFont="1" applyFill="1" applyBorder="1" applyAlignment="1">
      <alignment vertical="center"/>
    </xf>
    <xf numFmtId="43" fontId="36" fillId="12" borderId="13" xfId="0" applyNumberFormat="1" applyFont="1" applyFill="1" applyBorder="1" applyAlignment="1">
      <alignment vertical="center"/>
    </xf>
    <xf numFmtId="175" fontId="0" fillId="0" borderId="0" xfId="0" applyNumberFormat="1" applyFont="1" applyAlignment="1">
      <alignment vertical="center"/>
    </xf>
    <xf numFmtId="0" fontId="0" fillId="11" borderId="14" xfId="0" applyFill="1" applyBorder="1" applyAlignment="1">
      <alignment vertical="center"/>
    </xf>
    <xf numFmtId="0" fontId="0" fillId="11" borderId="15" xfId="0" applyFont="1" applyFill="1" applyBorder="1" applyAlignment="1">
      <alignment vertical="center"/>
    </xf>
    <xf numFmtId="43" fontId="26" fillId="11" borderId="13" xfId="0" applyNumberFormat="1" applyFont="1" applyFill="1" applyBorder="1" applyAlignment="1">
      <alignment vertical="center"/>
    </xf>
    <xf numFmtId="0" fontId="26" fillId="0" borderId="1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176" fontId="26" fillId="0" borderId="13" xfId="3" applyNumberFormat="1" applyFont="1" applyBorder="1" applyAlignment="1">
      <alignment vertical="center"/>
    </xf>
    <xf numFmtId="0" fontId="0" fillId="0" borderId="12" xfId="0" applyBorder="1" applyAlignment="1">
      <alignment vertical="center"/>
    </xf>
    <xf numFmtId="44" fontId="52" fillId="0" borderId="13" xfId="3" applyFon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Font="1" applyBorder="1" applyAlignment="1">
      <alignment vertical="center"/>
    </xf>
    <xf numFmtId="44" fontId="0" fillId="0" borderId="13" xfId="0" applyNumberFormat="1" applyFont="1" applyBorder="1" applyAlignment="1">
      <alignment vertical="center"/>
    </xf>
    <xf numFmtId="176" fontId="52" fillId="6" borderId="11" xfId="3" applyNumberFormat="1" applyFont="1" applyFill="1" applyBorder="1" applyAlignment="1">
      <alignment horizontal="center" vertical="center"/>
    </xf>
    <xf numFmtId="44" fontId="0" fillId="11" borderId="13" xfId="0" applyNumberFormat="1" applyFont="1" applyFill="1" applyBorder="1" applyAlignment="1">
      <alignment vertical="center"/>
    </xf>
    <xf numFmtId="0" fontId="26" fillId="11" borderId="16" xfId="0" applyFont="1" applyFill="1" applyBorder="1" applyAlignment="1">
      <alignment vertical="center"/>
    </xf>
    <xf numFmtId="176" fontId="26" fillId="11" borderId="17" xfId="3" applyNumberFormat="1" applyFont="1" applyFill="1" applyBorder="1" applyAlignment="1">
      <alignment vertical="center"/>
    </xf>
    <xf numFmtId="44" fontId="0" fillId="11" borderId="18" xfId="0" applyNumberFormat="1" applyFont="1" applyFill="1" applyBorder="1" applyAlignment="1">
      <alignment vertical="center"/>
    </xf>
    <xf numFmtId="177" fontId="0" fillId="0" borderId="0" xfId="0" applyNumberFormat="1" applyFont="1" applyAlignment="1">
      <alignment horizontal="center" vertical="center"/>
    </xf>
    <xf numFmtId="180" fontId="3" fillId="0" borderId="0" xfId="0" applyNumberFormat="1" applyFont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2" xfId="0" applyFont="1" applyBorder="1"/>
    <xf numFmtId="0" fontId="3" fillId="0" borderId="3" xfId="0" applyFont="1" applyBorder="1"/>
    <xf numFmtId="177" fontId="3" fillId="0" borderId="3" xfId="1" applyNumberFormat="1" applyFont="1" applyBorder="1"/>
    <xf numFmtId="180" fontId="3" fillId="0" borderId="13" xfId="0" applyNumberFormat="1" applyFont="1" applyBorder="1"/>
    <xf numFmtId="0" fontId="3" fillId="0" borderId="16" xfId="0" applyFont="1" applyBorder="1"/>
    <xf numFmtId="0" fontId="3" fillId="0" borderId="17" xfId="0" applyFont="1" applyBorder="1"/>
    <xf numFmtId="177" fontId="3" fillId="0" borderId="17" xfId="1" applyNumberFormat="1" applyFont="1" applyBorder="1"/>
    <xf numFmtId="180" fontId="3" fillId="0" borderId="18" xfId="0" applyNumberFormat="1" applyFont="1" applyBorder="1"/>
    <xf numFmtId="9" fontId="0" fillId="0" borderId="0" xfId="0" applyNumberFormat="1" applyFont="1" applyAlignment="1">
      <alignment vertical="center"/>
    </xf>
    <xf numFmtId="0" fontId="37" fillId="13" borderId="1" xfId="0" applyFont="1" applyFill="1" applyBorder="1" applyAlignment="1" applyProtection="1">
      <alignment horizontal="center" vertical="center"/>
      <protection locked="0"/>
    </xf>
    <xf numFmtId="0" fontId="41" fillId="13" borderId="1" xfId="0" applyFont="1" applyFill="1" applyBorder="1" applyAlignment="1" applyProtection="1">
      <alignment horizontal="center" vertical="center"/>
      <protection locked="0"/>
    </xf>
    <xf numFmtId="3" fontId="41" fillId="13" borderId="1" xfId="1" applyNumberFormat="1" applyFont="1" applyFill="1" applyBorder="1" applyAlignment="1" applyProtection="1">
      <alignment horizontal="center" vertical="center"/>
      <protection locked="0"/>
    </xf>
    <xf numFmtId="43" fontId="39" fillId="0" borderId="0" xfId="0" applyNumberFormat="1" applyFont="1" applyBorder="1" applyAlignment="1" applyProtection="1">
      <alignment horizontal="left"/>
      <protection hidden="1"/>
    </xf>
    <xf numFmtId="0" fontId="16" fillId="0" borderId="0" xfId="0" applyFont="1" applyAlignment="1" applyProtection="1">
      <alignment vertical="center" wrapText="1"/>
      <protection hidden="1"/>
    </xf>
    <xf numFmtId="3" fontId="3" fillId="13" borderId="0" xfId="1" applyNumberFormat="1" applyFont="1" applyFill="1" applyBorder="1" applyAlignment="1" applyProtection="1">
      <alignment horizontal="center" vertical="center"/>
      <protection hidden="1"/>
    </xf>
    <xf numFmtId="0" fontId="4" fillId="0" borderId="19" xfId="0" applyFont="1" applyBorder="1" applyAlignment="1" applyProtection="1">
      <alignment horizontal="center"/>
      <protection hidden="1"/>
    </xf>
    <xf numFmtId="3" fontId="4" fillId="0" borderId="19" xfId="0" applyNumberFormat="1" applyFont="1" applyBorder="1" applyAlignment="1" applyProtection="1">
      <alignment horizontal="center"/>
      <protection hidden="1"/>
    </xf>
    <xf numFmtId="0" fontId="4" fillId="0" borderId="20" xfId="0" applyFont="1" applyBorder="1" applyAlignment="1" applyProtection="1">
      <alignment horizontal="center"/>
      <protection hidden="1"/>
    </xf>
    <xf numFmtId="3" fontId="4" fillId="0" borderId="20" xfId="0" applyNumberFormat="1" applyFont="1" applyBorder="1" applyAlignment="1" applyProtection="1">
      <alignment horizontal="center"/>
      <protection hidden="1"/>
    </xf>
    <xf numFmtId="0" fontId="4" fillId="0" borderId="21" xfId="0" applyFont="1" applyBorder="1" applyAlignment="1" applyProtection="1">
      <alignment horizontal="center"/>
      <protection hidden="1"/>
    </xf>
    <xf numFmtId="3" fontId="4" fillId="0" borderId="21" xfId="0" applyNumberFormat="1" applyFont="1" applyBorder="1" applyAlignment="1" applyProtection="1">
      <alignment horizontal="center"/>
      <protection hidden="1"/>
    </xf>
    <xf numFmtId="3" fontId="43" fillId="13" borderId="0" xfId="1" applyNumberFormat="1" applyFont="1" applyFill="1" applyBorder="1" applyAlignment="1" applyProtection="1">
      <alignment horizontal="center" vertical="center"/>
      <protection hidden="1"/>
    </xf>
    <xf numFmtId="3" fontId="43" fillId="13" borderId="0" xfId="0" applyNumberFormat="1" applyFont="1" applyFill="1" applyBorder="1" applyAlignment="1" applyProtection="1">
      <alignment horizontal="center" vertical="center"/>
      <protection hidden="1"/>
    </xf>
    <xf numFmtId="3" fontId="43" fillId="13" borderId="0" xfId="0" applyNumberFormat="1" applyFont="1" applyFill="1" applyBorder="1" applyAlignment="1" applyProtection="1">
      <alignment horizontal="left" vertical="center"/>
      <protection hidden="1"/>
    </xf>
    <xf numFmtId="3" fontId="16" fillId="13" borderId="0" xfId="0" applyNumberFormat="1" applyFont="1" applyFill="1" applyBorder="1" applyAlignment="1" applyProtection="1">
      <alignment horizontal="center" vertical="center"/>
      <protection hidden="1"/>
    </xf>
    <xf numFmtId="3" fontId="3" fillId="13" borderId="0" xfId="0" applyNumberFormat="1" applyFont="1" applyFill="1" applyBorder="1" applyAlignment="1" applyProtection="1">
      <alignment horizontal="center" vertical="center"/>
      <protection hidden="1"/>
    </xf>
    <xf numFmtId="3" fontId="4" fillId="13" borderId="0" xfId="1" applyNumberFormat="1" applyFont="1" applyFill="1" applyBorder="1" applyAlignment="1" applyProtection="1">
      <alignment horizontal="center" vertical="center"/>
      <protection hidden="1"/>
    </xf>
    <xf numFmtId="3" fontId="16" fillId="13" borderId="0" xfId="1" applyNumberFormat="1" applyFont="1" applyFill="1" applyBorder="1" applyAlignment="1" applyProtection="1">
      <alignment horizontal="center" vertical="center"/>
      <protection hidden="1"/>
    </xf>
    <xf numFmtId="0" fontId="3" fillId="13" borderId="22" xfId="0" applyFont="1" applyFill="1" applyBorder="1" applyAlignment="1" applyProtection="1">
      <alignment horizontal="center"/>
      <protection hidden="1"/>
    </xf>
    <xf numFmtId="0" fontId="3" fillId="13" borderId="23" xfId="0" applyFont="1" applyFill="1" applyBorder="1" applyAlignment="1" applyProtection="1">
      <alignment horizontal="center"/>
      <protection hidden="1"/>
    </xf>
    <xf numFmtId="3" fontId="51" fillId="13" borderId="0" xfId="1" applyNumberFormat="1" applyFont="1" applyFill="1" applyBorder="1" applyAlignment="1" applyProtection="1">
      <alignment vertical="center"/>
      <protection hidden="1"/>
    </xf>
    <xf numFmtId="3" fontId="3" fillId="13" borderId="0" xfId="1" applyNumberFormat="1" applyFont="1" applyFill="1" applyBorder="1" applyAlignment="1" applyProtection="1">
      <alignment horizontal="center" vertical="center" wrapText="1"/>
      <protection hidden="1"/>
    </xf>
    <xf numFmtId="10" fontId="55" fillId="0" borderId="0" xfId="8" applyNumberFormat="1" applyFont="1"/>
    <xf numFmtId="3" fontId="41" fillId="13" borderId="1" xfId="1" applyNumberFormat="1" applyFont="1" applyFill="1" applyBorder="1" applyAlignment="1" applyProtection="1">
      <alignment horizontal="center" vertical="center"/>
    </xf>
    <xf numFmtId="0" fontId="17" fillId="13" borderId="0" xfId="0" applyFont="1" applyFill="1" applyProtection="1"/>
    <xf numFmtId="0" fontId="3" fillId="0" borderId="0" xfId="0" applyFont="1" applyProtection="1"/>
    <xf numFmtId="0" fontId="4" fillId="0" borderId="0" xfId="0" applyFont="1" applyAlignment="1" applyProtection="1">
      <alignment horizontal="right"/>
    </xf>
    <xf numFmtId="0" fontId="3" fillId="14" borderId="0" xfId="0" applyFont="1" applyFill="1" applyProtection="1"/>
    <xf numFmtId="0" fontId="3" fillId="13" borderId="0" xfId="0" applyFont="1" applyFill="1" applyProtection="1"/>
    <xf numFmtId="0" fontId="3" fillId="0" borderId="0" xfId="0" applyFont="1" applyFill="1" applyProtection="1"/>
    <xf numFmtId="0" fontId="39" fillId="0" borderId="0" xfId="0" applyFont="1" applyAlignment="1" applyProtection="1">
      <alignment horizontal="left" indent="1"/>
    </xf>
    <xf numFmtId="0" fontId="39" fillId="13" borderId="0" xfId="0" applyFont="1" applyFill="1" applyBorder="1" applyAlignment="1" applyProtection="1">
      <alignment vertical="center"/>
    </xf>
    <xf numFmtId="0" fontId="3" fillId="13" borderId="0" xfId="0" applyFont="1" applyFill="1" applyBorder="1" applyAlignment="1" applyProtection="1">
      <alignment horizontal="center"/>
    </xf>
    <xf numFmtId="0" fontId="3" fillId="0" borderId="0" xfId="0" applyFont="1" applyBorder="1" applyProtection="1"/>
    <xf numFmtId="0" fontId="3" fillId="13" borderId="0" xfId="0" applyFont="1" applyFill="1" applyBorder="1" applyProtection="1"/>
    <xf numFmtId="0" fontId="37" fillId="13" borderId="0" xfId="0" applyFont="1" applyFill="1" applyBorder="1" applyAlignment="1" applyProtection="1">
      <alignment horizontal="center" vertical="center"/>
    </xf>
    <xf numFmtId="0" fontId="40" fillId="0" borderId="0" xfId="0" applyFont="1" applyProtection="1"/>
    <xf numFmtId="0" fontId="4" fillId="0" borderId="0" xfId="0" applyFont="1" applyProtection="1"/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0" fillId="0" borderId="0" xfId="0" applyFont="1" applyAlignment="1" applyProtection="1">
      <alignment horizontal="left" indent="1"/>
    </xf>
    <xf numFmtId="0" fontId="16" fillId="14" borderId="0" xfId="0" applyFont="1" applyFill="1" applyProtection="1"/>
    <xf numFmtId="0" fontId="16" fillId="13" borderId="0" xfId="0" applyFont="1" applyFill="1" applyBorder="1" applyProtection="1"/>
    <xf numFmtId="0" fontId="15" fillId="0" borderId="0" xfId="0" applyFont="1" applyFill="1" applyProtection="1"/>
    <xf numFmtId="0" fontId="16" fillId="0" borderId="0" xfId="0" applyFont="1" applyFill="1" applyProtection="1"/>
    <xf numFmtId="0" fontId="42" fillId="0" borderId="0" xfId="0" applyFont="1" applyAlignment="1" applyProtection="1">
      <alignment horizontal="left" vertical="center"/>
    </xf>
    <xf numFmtId="0" fontId="42" fillId="13" borderId="0" xfId="0" applyFont="1" applyFill="1" applyBorder="1" applyAlignment="1" applyProtection="1">
      <alignment horizontal="left" vertical="center"/>
    </xf>
    <xf numFmtId="0" fontId="15" fillId="14" borderId="0" xfId="0" applyFont="1" applyFill="1" applyAlignment="1" applyProtection="1">
      <alignment horizontal="center"/>
    </xf>
    <xf numFmtId="0" fontId="15" fillId="0" borderId="0" xfId="0" applyFont="1" applyFill="1" applyAlignment="1" applyProtection="1">
      <alignment horizontal="center"/>
    </xf>
    <xf numFmtId="0" fontId="3" fillId="0" borderId="0" xfId="0" applyFont="1" applyAlignment="1" applyProtection="1">
      <alignment vertical="center"/>
    </xf>
    <xf numFmtId="164" fontId="3" fillId="0" borderId="0" xfId="1" applyNumberFormat="1" applyFont="1" applyBorder="1" applyProtection="1"/>
    <xf numFmtId="9" fontId="16" fillId="13" borderId="0" xfId="8" applyFont="1" applyFill="1" applyBorder="1" applyAlignment="1" applyProtection="1">
      <alignment horizontal="right"/>
    </xf>
    <xf numFmtId="0" fontId="3" fillId="7" borderId="0" xfId="0" applyFont="1" applyFill="1" applyAlignment="1" applyProtection="1">
      <alignment horizontal="center" vertical="center"/>
    </xf>
    <xf numFmtId="4" fontId="40" fillId="13" borderId="0" xfId="1" applyNumberFormat="1" applyFont="1" applyFill="1" applyBorder="1" applyAlignment="1" applyProtection="1">
      <alignment horizontal="center" vertical="center"/>
    </xf>
    <xf numFmtId="43" fontId="16" fillId="0" borderId="0" xfId="1" applyFont="1" applyFill="1" applyBorder="1" applyAlignment="1" applyProtection="1">
      <alignment horizontal="right"/>
    </xf>
    <xf numFmtId="43" fontId="3" fillId="0" borderId="0" xfId="1" applyFont="1" applyProtection="1"/>
    <xf numFmtId="4" fontId="15" fillId="0" borderId="0" xfId="0" applyNumberFormat="1" applyFont="1" applyFill="1" applyBorder="1" applyProtection="1"/>
    <xf numFmtId="164" fontId="3" fillId="0" borderId="0" xfId="1" applyNumberFormat="1" applyFont="1" applyProtection="1"/>
    <xf numFmtId="0" fontId="3" fillId="0" borderId="0" xfId="0" applyFont="1" applyAlignment="1" applyProtection="1">
      <alignment horizontal="left" vertical="center" wrapText="1"/>
    </xf>
    <xf numFmtId="3" fontId="41" fillId="13" borderId="0" xfId="1" applyNumberFormat="1" applyFont="1" applyFill="1" applyBorder="1" applyAlignment="1" applyProtection="1">
      <alignment horizontal="center" vertical="center"/>
    </xf>
    <xf numFmtId="3" fontId="3" fillId="0" borderId="0" xfId="1" applyNumberFormat="1" applyFont="1" applyAlignment="1" applyProtection="1">
      <alignment horizontal="center" vertical="center"/>
    </xf>
    <xf numFmtId="0" fontId="38" fillId="0" borderId="0" xfId="0" applyFont="1" applyAlignment="1" applyProtection="1">
      <alignment horizontal="center" vertical="center"/>
    </xf>
    <xf numFmtId="0" fontId="16" fillId="13" borderId="0" xfId="0" applyFont="1" applyFill="1" applyBorder="1" applyAlignment="1" applyProtection="1">
      <alignment horizontal="right"/>
    </xf>
    <xf numFmtId="4" fontId="4" fillId="0" borderId="0" xfId="0" applyNumberFormat="1" applyFont="1" applyBorder="1" applyProtection="1"/>
    <xf numFmtId="43" fontId="3" fillId="0" borderId="0" xfId="0" applyNumberFormat="1" applyFont="1" applyProtection="1"/>
    <xf numFmtId="0" fontId="16" fillId="0" borderId="0" xfId="0" applyFont="1" applyFill="1" applyBorder="1" applyAlignment="1" applyProtection="1">
      <alignment horizontal="right"/>
    </xf>
    <xf numFmtId="3" fontId="3" fillId="0" borderId="0" xfId="1" applyNumberFormat="1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wrapText="1"/>
    </xf>
    <xf numFmtId="164" fontId="3" fillId="0" borderId="0" xfId="1" applyNumberFormat="1" applyFont="1" applyBorder="1" applyAlignment="1" applyProtection="1">
      <alignment horizontal="center" vertical="center"/>
    </xf>
    <xf numFmtId="43" fontId="3" fillId="0" borderId="0" xfId="1" applyFont="1" applyAlignment="1" applyProtection="1">
      <alignment horizontal="center" vertical="center"/>
    </xf>
    <xf numFmtId="43" fontId="3" fillId="0" borderId="0" xfId="0" applyNumberFormat="1" applyFont="1" applyAlignment="1" applyProtection="1">
      <alignment horizontal="center" vertical="center"/>
    </xf>
    <xf numFmtId="43" fontId="41" fillId="0" borderId="0" xfId="0" applyNumberFormat="1" applyFont="1" applyAlignment="1" applyProtection="1">
      <alignment horizontal="left" vertical="center"/>
    </xf>
    <xf numFmtId="0" fontId="16" fillId="0" borderId="0" xfId="0" applyFont="1" applyFill="1" applyBorder="1" applyProtection="1"/>
    <xf numFmtId="164" fontId="16" fillId="0" borderId="0" xfId="1" applyNumberFormat="1" applyFont="1" applyFill="1" applyBorder="1" applyProtection="1"/>
    <xf numFmtId="0" fontId="39" fillId="0" borderId="0" xfId="0" applyFont="1" applyAlignment="1" applyProtection="1"/>
    <xf numFmtId="0" fontId="39" fillId="0" borderId="0" xfId="0" applyFont="1" applyAlignment="1" applyProtection="1">
      <alignment horizontal="right"/>
    </xf>
    <xf numFmtId="182" fontId="39" fillId="0" borderId="0" xfId="0" applyNumberFormat="1" applyFont="1" applyBorder="1" applyAlignment="1" applyProtection="1">
      <alignment horizontal="center"/>
    </xf>
    <xf numFmtId="0" fontId="37" fillId="0" borderId="0" xfId="0" applyFont="1" applyProtection="1"/>
    <xf numFmtId="43" fontId="39" fillId="0" borderId="0" xfId="0" applyNumberFormat="1" applyFont="1" applyBorder="1" applyProtection="1"/>
    <xf numFmtId="0" fontId="15" fillId="14" borderId="0" xfId="0" applyFont="1" applyFill="1" applyAlignment="1" applyProtection="1">
      <alignment horizontal="center" vertical="center"/>
    </xf>
    <xf numFmtId="0" fontId="15" fillId="13" borderId="0" xfId="0" applyFont="1" applyFill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6" fillId="13" borderId="0" xfId="0" applyFont="1" applyFill="1" applyBorder="1" applyAlignment="1" applyProtection="1">
      <alignment horizontal="center"/>
    </xf>
    <xf numFmtId="0" fontId="4" fillId="13" borderId="24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vertical="top" wrapText="1"/>
    </xf>
    <xf numFmtId="0" fontId="3" fillId="0" borderId="0" xfId="0" applyFont="1" applyBorder="1" applyAlignment="1" applyProtection="1">
      <alignment horizontal="left" vertical="top" wrapText="1"/>
    </xf>
    <xf numFmtId="0" fontId="4" fillId="1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4" fillId="13" borderId="0" xfId="0" applyFont="1" applyFill="1" applyAlignment="1" applyProtection="1">
      <alignment vertical="center"/>
    </xf>
    <xf numFmtId="43" fontId="40" fillId="0" borderId="0" xfId="0" applyNumberFormat="1" applyFont="1" applyBorder="1" applyAlignment="1" applyProtection="1">
      <alignment horizontal="left" vertical="center"/>
      <protection hidden="1"/>
    </xf>
    <xf numFmtId="0" fontId="16" fillId="0" borderId="0" xfId="0" applyFont="1" applyFill="1" applyAlignment="1" applyProtection="1">
      <alignment horizontal="left"/>
    </xf>
    <xf numFmtId="3" fontId="40" fillId="13" borderId="0" xfId="1" applyNumberFormat="1" applyFont="1" applyFill="1" applyBorder="1" applyAlignment="1" applyProtection="1">
      <alignment horizontal="left" vertical="center"/>
    </xf>
    <xf numFmtId="182" fontId="39" fillId="0" borderId="25" xfId="1" applyNumberFormat="1" applyFont="1" applyBorder="1" applyAlignment="1" applyProtection="1">
      <alignment horizontal="center"/>
    </xf>
    <xf numFmtId="0" fontId="16" fillId="0" borderId="0" xfId="0" applyFont="1" applyAlignment="1" applyProtection="1">
      <alignment wrapText="1"/>
      <protection hidden="1"/>
    </xf>
    <xf numFmtId="0" fontId="3" fillId="0" borderId="0" xfId="0" applyFont="1" applyAlignment="1" applyProtection="1"/>
    <xf numFmtId="0" fontId="56" fillId="13" borderId="0" xfId="4" applyFill="1"/>
    <xf numFmtId="0" fontId="56" fillId="13" borderId="0" xfId="4" applyFill="1" applyBorder="1" applyAlignment="1">
      <alignment horizontal="center" vertical="center"/>
    </xf>
    <xf numFmtId="0" fontId="56" fillId="13" borderId="0" xfId="4" applyFill="1" applyBorder="1" applyAlignment="1">
      <alignment horizontal="left" vertical="center"/>
    </xf>
    <xf numFmtId="0" fontId="56" fillId="13" borderId="0" xfId="7" applyFill="1" applyAlignment="1">
      <alignment horizontal="left"/>
    </xf>
    <xf numFmtId="0" fontId="6" fillId="13" borderId="0" xfId="4" applyFont="1" applyFill="1"/>
    <xf numFmtId="0" fontId="56" fillId="13" borderId="0" xfId="7" applyFont="1" applyFill="1" applyBorder="1" applyAlignment="1">
      <alignment horizontal="center" vertical="center"/>
    </xf>
    <xf numFmtId="0" fontId="56" fillId="13" borderId="0" xfId="4" applyFill="1" applyBorder="1"/>
    <xf numFmtId="0" fontId="59" fillId="13" borderId="0" xfId="4" applyFont="1" applyFill="1" applyBorder="1"/>
    <xf numFmtId="0" fontId="0" fillId="13" borderId="0" xfId="0" applyFill="1"/>
    <xf numFmtId="0" fontId="44" fillId="13" borderId="0" xfId="6" applyFill="1"/>
    <xf numFmtId="0" fontId="0" fillId="13" borderId="3" xfId="0" applyFill="1" applyBorder="1" applyAlignment="1">
      <alignment horizontal="center" vertical="center"/>
    </xf>
    <xf numFmtId="0" fontId="44" fillId="13" borderId="0" xfId="6" applyFill="1" applyAlignment="1">
      <alignment horizontal="center"/>
    </xf>
    <xf numFmtId="43" fontId="44" fillId="13" borderId="3" xfId="1" applyFont="1" applyFill="1" applyBorder="1" applyAlignment="1">
      <alignment horizontal="center"/>
    </xf>
    <xf numFmtId="0" fontId="44" fillId="13" borderId="3" xfId="6" applyFill="1" applyBorder="1" applyAlignment="1">
      <alignment horizontal="center"/>
    </xf>
    <xf numFmtId="0" fontId="46" fillId="13" borderId="0" xfId="0" applyFont="1" applyFill="1" applyAlignment="1">
      <alignment horizontal="left" indent="1"/>
    </xf>
    <xf numFmtId="0" fontId="44" fillId="13" borderId="0" xfId="6" applyFill="1" applyBorder="1" applyAlignment="1">
      <alignment horizontal="center"/>
    </xf>
    <xf numFmtId="0" fontId="44" fillId="13" borderId="3" xfId="6" applyFill="1" applyBorder="1" applyAlignment="1">
      <alignment horizontal="left"/>
    </xf>
    <xf numFmtId="0" fontId="48" fillId="13" borderId="0" xfId="0" applyFont="1" applyFill="1"/>
    <xf numFmtId="0" fontId="44" fillId="13" borderId="0" xfId="6" applyFont="1" applyFill="1"/>
    <xf numFmtId="0" fontId="48" fillId="13" borderId="0" xfId="0" applyFont="1" applyFill="1" applyAlignment="1">
      <alignment horizontal="left" indent="1"/>
    </xf>
    <xf numFmtId="0" fontId="46" fillId="13" borderId="0" xfId="0" applyFont="1" applyFill="1" applyAlignment="1">
      <alignment horizontal="left" indent="4"/>
    </xf>
    <xf numFmtId="0" fontId="49" fillId="13" borderId="0" xfId="0" applyFont="1" applyFill="1" applyAlignment="1">
      <alignment horizontal="left" indent="1"/>
    </xf>
    <xf numFmtId="0" fontId="44" fillId="13" borderId="0" xfId="6" applyFill="1" applyAlignment="1"/>
    <xf numFmtId="43" fontId="44" fillId="13" borderId="0" xfId="1" applyFont="1" applyFill="1" applyAlignment="1"/>
    <xf numFmtId="43" fontId="44" fillId="13" borderId="0" xfId="6" applyNumberFormat="1" applyFill="1" applyAlignment="1"/>
    <xf numFmtId="43" fontId="44" fillId="13" borderId="0" xfId="6" applyNumberFormat="1" applyFill="1"/>
    <xf numFmtId="43" fontId="44" fillId="13" borderId="0" xfId="1" applyFont="1" applyFill="1" applyAlignment="1">
      <alignment horizontal="center"/>
    </xf>
    <xf numFmtId="0" fontId="15" fillId="14" borderId="0" xfId="0" applyFont="1" applyFill="1" applyAlignment="1" applyProtection="1">
      <alignment vertical="center"/>
    </xf>
    <xf numFmtId="0" fontId="15" fillId="14" borderId="26" xfId="0" applyFont="1" applyFill="1" applyBorder="1" applyAlignment="1" applyProtection="1">
      <alignment horizontal="center" vertical="center"/>
    </xf>
    <xf numFmtId="0" fontId="15" fillId="14" borderId="27" xfId="0" applyFont="1" applyFill="1" applyBorder="1" applyAlignment="1" applyProtection="1">
      <alignment horizontal="center" vertical="center"/>
    </xf>
    <xf numFmtId="0" fontId="14" fillId="13" borderId="0" xfId="6" applyFont="1" applyFill="1" applyAlignment="1">
      <alignment horizontal="center"/>
    </xf>
    <xf numFmtId="0" fontId="18" fillId="0" borderId="0" xfId="0" applyFont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center"/>
    </xf>
    <xf numFmtId="0" fontId="63" fillId="0" borderId="0" xfId="0" applyFont="1"/>
    <xf numFmtId="0" fontId="64" fillId="0" borderId="0" xfId="0" applyFont="1" applyAlignment="1">
      <alignment vertical="center"/>
    </xf>
    <xf numFmtId="0" fontId="63" fillId="15" borderId="0" xfId="0" applyFont="1" applyFill="1"/>
    <xf numFmtId="0" fontId="62" fillId="0" borderId="0" xfId="0" applyFont="1"/>
    <xf numFmtId="0" fontId="62" fillId="15" borderId="0" xfId="0" applyFont="1" applyFill="1"/>
    <xf numFmtId="0" fontId="65" fillId="0" borderId="0" xfId="0" applyFont="1"/>
    <xf numFmtId="0" fontId="65" fillId="15" borderId="0" xfId="0" applyFont="1" applyFill="1"/>
    <xf numFmtId="43" fontId="63" fillId="0" borderId="0" xfId="2" applyFont="1"/>
    <xf numFmtId="0" fontId="63" fillId="0" borderId="0" xfId="0" applyFont="1" applyAlignment="1">
      <alignment horizontal="center" vertical="center"/>
    </xf>
    <xf numFmtId="2" fontId="63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/>
    </xf>
    <xf numFmtId="165" fontId="2" fillId="0" borderId="3" xfId="0" applyNumberFormat="1" applyFont="1" applyBorder="1" applyAlignment="1">
      <alignment horizontal="center" vertical="center"/>
    </xf>
    <xf numFmtId="0" fontId="0" fillId="11" borderId="4" xfId="0" applyFill="1" applyBorder="1"/>
    <xf numFmtId="2" fontId="0" fillId="11" borderId="4" xfId="0" applyNumberFormat="1" applyFill="1" applyBorder="1"/>
    <xf numFmtId="0" fontId="0" fillId="11" borderId="5" xfId="0" applyFill="1" applyBorder="1"/>
    <xf numFmtId="2" fontId="0" fillId="11" borderId="5" xfId="0" applyNumberFormat="1" applyFill="1" applyBorder="1"/>
    <xf numFmtId="0" fontId="0" fillId="16" borderId="5" xfId="0" applyFill="1" applyBorder="1"/>
    <xf numFmtId="2" fontId="0" fillId="16" borderId="5" xfId="0" applyNumberFormat="1" applyFill="1" applyBorder="1"/>
    <xf numFmtId="0" fontId="0" fillId="17" borderId="5" xfId="0" applyFill="1" applyBorder="1"/>
    <xf numFmtId="0" fontId="0" fillId="17" borderId="6" xfId="0" applyFill="1" applyBorder="1"/>
    <xf numFmtId="174" fontId="3" fillId="13" borderId="0" xfId="1" applyNumberFormat="1" applyFont="1" applyFill="1" applyBorder="1" applyAlignment="1" applyProtection="1">
      <alignment horizontal="center" vertical="center"/>
      <protection hidden="1"/>
    </xf>
    <xf numFmtId="43" fontId="73" fillId="0" borderId="0" xfId="1" applyFont="1"/>
    <xf numFmtId="2" fontId="63" fillId="0" borderId="0" xfId="0" applyNumberFormat="1" applyFont="1" applyBorder="1" applyAlignment="1">
      <alignment horizontal="center" vertical="center"/>
    </xf>
    <xf numFmtId="0" fontId="63" fillId="0" borderId="0" xfId="0" applyFont="1" applyFill="1"/>
    <xf numFmtId="0" fontId="66" fillId="0" borderId="0" xfId="0" applyFont="1" applyFill="1" applyBorder="1" applyAlignment="1">
      <alignment horizontal="center" vertical="center"/>
    </xf>
    <xf numFmtId="0" fontId="66" fillId="15" borderId="0" xfId="0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0" fontId="63" fillId="15" borderId="0" xfId="0" applyFont="1" applyFill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2" fontId="63" fillId="0" borderId="3" xfId="0" applyNumberFormat="1" applyFont="1" applyBorder="1" applyAlignment="1">
      <alignment horizontal="center" vertical="center"/>
    </xf>
    <xf numFmtId="2" fontId="63" fillId="0" borderId="0" xfId="0" applyNumberFormat="1" applyFont="1" applyFill="1" applyBorder="1" applyAlignment="1">
      <alignment horizontal="center" vertical="center"/>
    </xf>
    <xf numFmtId="2" fontId="63" fillId="15" borderId="0" xfId="0" applyNumberFormat="1" applyFont="1" applyFill="1" applyBorder="1" applyAlignment="1">
      <alignment horizontal="center" vertical="center"/>
    </xf>
    <xf numFmtId="0" fontId="68" fillId="0" borderId="0" xfId="0" applyFont="1"/>
    <xf numFmtId="173" fontId="63" fillId="0" borderId="0" xfId="0" applyNumberFormat="1" applyFont="1"/>
    <xf numFmtId="178" fontId="63" fillId="0" borderId="0" xfId="0" applyNumberFormat="1" applyFont="1"/>
    <xf numFmtId="0" fontId="66" fillId="11" borderId="2" xfId="0" applyFont="1" applyFill="1" applyBorder="1" applyAlignment="1">
      <alignment vertical="center"/>
    </xf>
    <xf numFmtId="0" fontId="66" fillId="11" borderId="28" xfId="0" applyFont="1" applyFill="1" applyBorder="1" applyAlignment="1">
      <alignment vertical="center"/>
    </xf>
    <xf numFmtId="0" fontId="66" fillId="11" borderId="15" xfId="0" applyFont="1" applyFill="1" applyBorder="1" applyAlignment="1">
      <alignment vertical="center"/>
    </xf>
    <xf numFmtId="0" fontId="63" fillId="0" borderId="0" xfId="0" applyFont="1" applyBorder="1" applyAlignment="1">
      <alignment horizontal="center" vertical="center"/>
    </xf>
    <xf numFmtId="0" fontId="66" fillId="11" borderId="0" xfId="0" applyFont="1" applyFill="1" applyBorder="1" applyAlignment="1">
      <alignment vertical="center"/>
    </xf>
    <xf numFmtId="0" fontId="0" fillId="15" borderId="0" xfId="0" applyFill="1"/>
    <xf numFmtId="43" fontId="73" fillId="0" borderId="0" xfId="2" applyFont="1"/>
    <xf numFmtId="0" fontId="61" fillId="0" borderId="0" xfId="0" applyFont="1"/>
    <xf numFmtId="0" fontId="69" fillId="0" borderId="0" xfId="0" applyFont="1"/>
    <xf numFmtId="0" fontId="71" fillId="0" borderId="0" xfId="0" applyFont="1" applyProtection="1"/>
    <xf numFmtId="0" fontId="70" fillId="0" borderId="0" xfId="0" applyFont="1" applyProtection="1"/>
    <xf numFmtId="0" fontId="74" fillId="0" borderId="0" xfId="5"/>
    <xf numFmtId="0" fontId="74" fillId="0" borderId="0" xfId="5" applyAlignment="1">
      <alignment horizontal="center"/>
    </xf>
    <xf numFmtId="0" fontId="74" fillId="0" borderId="0" xfId="5" applyAlignment="1">
      <alignment horizontal="center" wrapText="1"/>
    </xf>
    <xf numFmtId="0" fontId="74" fillId="11" borderId="0" xfId="5" applyFill="1" applyAlignment="1">
      <alignment horizontal="center"/>
    </xf>
    <xf numFmtId="0" fontId="74" fillId="11" borderId="0" xfId="5" applyFill="1"/>
    <xf numFmtId="0" fontId="71" fillId="13" borderId="0" xfId="0" applyFont="1" applyFill="1" applyBorder="1" applyProtection="1"/>
    <xf numFmtId="0" fontId="71" fillId="13" borderId="0" xfId="0" applyFont="1" applyFill="1" applyBorder="1" applyProtection="1">
      <protection hidden="1"/>
    </xf>
    <xf numFmtId="0" fontId="70" fillId="13" borderId="0" xfId="0" applyFont="1" applyFill="1" applyBorder="1" applyProtection="1">
      <protection hidden="1"/>
    </xf>
    <xf numFmtId="177" fontId="73" fillId="0" borderId="0" xfId="1" applyNumberFormat="1" applyFont="1"/>
    <xf numFmtId="0" fontId="75" fillId="0" borderId="0" xfId="0" applyFont="1"/>
    <xf numFmtId="0" fontId="75" fillId="0" borderId="3" xfId="0" applyFont="1" applyBorder="1" applyAlignment="1">
      <alignment horizontal="center" vertical="center"/>
    </xf>
    <xf numFmtId="2" fontId="75" fillId="0" borderId="3" xfId="0" applyNumberFormat="1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2" fontId="75" fillId="0" borderId="0" xfId="0" applyNumberFormat="1" applyFont="1" applyBorder="1" applyAlignment="1">
      <alignment horizontal="center" vertical="center"/>
    </xf>
    <xf numFmtId="0" fontId="76" fillId="13" borderId="0" xfId="0" applyFont="1" applyFill="1" applyBorder="1" applyAlignment="1" applyProtection="1">
      <alignment horizontal="center" vertical="center"/>
      <protection hidden="1"/>
    </xf>
    <xf numFmtId="0" fontId="14" fillId="21" borderId="0" xfId="6" applyFont="1" applyFill="1" applyAlignment="1">
      <alignment horizontal="right"/>
    </xf>
    <xf numFmtId="0" fontId="44" fillId="21" borderId="0" xfId="6" applyFill="1"/>
    <xf numFmtId="43" fontId="44" fillId="21" borderId="3" xfId="1" applyFont="1" applyFill="1" applyBorder="1" applyAlignment="1">
      <alignment horizontal="center"/>
    </xf>
    <xf numFmtId="164" fontId="73" fillId="0" borderId="0" xfId="1" applyNumberFormat="1" applyFont="1"/>
    <xf numFmtId="0" fontId="14" fillId="13" borderId="0" xfId="4" applyFont="1" applyFill="1"/>
    <xf numFmtId="0" fontId="59" fillId="13" borderId="0" xfId="4" applyFont="1" applyFill="1" applyBorder="1" applyAlignment="1">
      <alignment wrapText="1"/>
    </xf>
    <xf numFmtId="0" fontId="14" fillId="13" borderId="0" xfId="4" applyFont="1" applyFill="1" applyBorder="1"/>
    <xf numFmtId="0" fontId="14" fillId="13" borderId="0" xfId="4" applyFont="1" applyFill="1" applyBorder="1" applyAlignment="1">
      <alignment horizontal="center" vertical="center"/>
    </xf>
    <xf numFmtId="0" fontId="72" fillId="13" borderId="0" xfId="4" applyFont="1" applyFill="1" applyBorder="1"/>
    <xf numFmtId="0" fontId="72" fillId="13" borderId="0" xfId="4" applyFont="1" applyFill="1" applyBorder="1" applyAlignment="1">
      <alignment wrapText="1"/>
    </xf>
    <xf numFmtId="0" fontId="77" fillId="13" borderId="0" xfId="0" applyFont="1" applyFill="1"/>
    <xf numFmtId="0" fontId="14" fillId="13" borderId="0" xfId="7" applyFont="1" applyFill="1" applyBorder="1" applyAlignment="1">
      <alignment horizontal="right" vertical="center"/>
    </xf>
    <xf numFmtId="0" fontId="14" fillId="13" borderId="0" xfId="4" quotePrefix="1" applyFont="1" applyFill="1" applyBorder="1" applyAlignment="1">
      <alignment horizontal="center"/>
    </xf>
    <xf numFmtId="0" fontId="72" fillId="13" borderId="0" xfId="4" applyFont="1" applyFill="1" applyBorder="1" applyAlignment="1">
      <alignment vertical="center" wrapText="1"/>
    </xf>
    <xf numFmtId="0" fontId="14" fillId="13" borderId="0" xfId="4" applyFont="1" applyFill="1" applyBorder="1" applyAlignment="1">
      <alignment horizontal="right" vertical="center"/>
    </xf>
    <xf numFmtId="0" fontId="6" fillId="13" borderId="0" xfId="4" applyFont="1" applyFill="1" applyBorder="1" applyAlignment="1">
      <alignment horizontal="center" vertical="center"/>
    </xf>
    <xf numFmtId="0" fontId="72" fillId="13" borderId="0" xfId="4" applyFont="1" applyFill="1" applyBorder="1" applyAlignment="1">
      <alignment horizontal="left" vertical="top" wrapText="1" indent="1"/>
    </xf>
    <xf numFmtId="164" fontId="56" fillId="13" borderId="0" xfId="1" applyNumberFormat="1" applyFont="1" applyFill="1"/>
    <xf numFmtId="0" fontId="59" fillId="13" borderId="0" xfId="4" applyFont="1" applyFill="1" applyBorder="1" applyAlignment="1">
      <alignment vertical="center" wrapText="1"/>
    </xf>
    <xf numFmtId="0" fontId="59" fillId="13" borderId="0" xfId="4" applyFont="1" applyFill="1" applyBorder="1" applyAlignment="1">
      <alignment vertical="top" wrapText="1"/>
    </xf>
    <xf numFmtId="181" fontId="3" fillId="13" borderId="0" xfId="1" applyNumberFormat="1" applyFont="1" applyFill="1" applyBorder="1" applyAlignment="1" applyProtection="1">
      <alignment vertical="center" wrapText="1"/>
      <protection hidden="1"/>
    </xf>
    <xf numFmtId="0" fontId="44" fillId="13" borderId="3" xfId="6" applyFill="1" applyBorder="1" applyAlignment="1">
      <alignment horizontal="right"/>
    </xf>
    <xf numFmtId="43" fontId="44" fillId="13" borderId="0" xfId="1" applyFont="1" applyFill="1"/>
    <xf numFmtId="0" fontId="14" fillId="22" borderId="0" xfId="6" applyFont="1" applyFill="1" applyAlignment="1">
      <alignment horizontal="left"/>
    </xf>
    <xf numFmtId="0" fontId="14" fillId="13" borderId="0" xfId="6" applyFont="1" applyFill="1"/>
    <xf numFmtId="0" fontId="14" fillId="23" borderId="0" xfId="6" applyFont="1" applyFill="1" applyAlignment="1">
      <alignment horizontal="left"/>
    </xf>
    <xf numFmtId="0" fontId="44" fillId="24" borderId="0" xfId="6" applyFill="1" applyAlignment="1">
      <alignment horizontal="left"/>
    </xf>
    <xf numFmtId="0" fontId="0" fillId="24" borderId="0" xfId="0" applyFill="1" applyAlignment="1">
      <alignment horizontal="left"/>
    </xf>
    <xf numFmtId="0" fontId="44" fillId="22" borderId="0" xfId="6" applyFill="1" applyAlignment="1">
      <alignment horizontal="left"/>
    </xf>
    <xf numFmtId="0" fontId="44" fillId="25" borderId="0" xfId="6" applyFill="1" applyAlignment="1">
      <alignment horizontal="left"/>
    </xf>
    <xf numFmtId="0" fontId="14" fillId="26" borderId="0" xfId="6" applyFont="1" applyFill="1" applyAlignment="1">
      <alignment horizontal="left"/>
    </xf>
    <xf numFmtId="0" fontId="44" fillId="26" borderId="0" xfId="6" applyFill="1" applyAlignment="1">
      <alignment horizontal="left"/>
    </xf>
    <xf numFmtId="0" fontId="0" fillId="26" borderId="0" xfId="0" applyFill="1" applyAlignment="1">
      <alignment horizontal="left"/>
    </xf>
    <xf numFmtId="0" fontId="14" fillId="27" borderId="0" xfId="6" applyFont="1" applyFill="1" applyAlignment="1">
      <alignment horizontal="left"/>
    </xf>
    <xf numFmtId="0" fontId="44" fillId="27" borderId="0" xfId="6" applyFill="1" applyAlignment="1">
      <alignment horizontal="left"/>
    </xf>
    <xf numFmtId="0" fontId="44" fillId="28" borderId="0" xfId="6" applyFill="1" applyAlignment="1">
      <alignment horizontal="left"/>
    </xf>
    <xf numFmtId="0" fontId="44" fillId="29" borderId="0" xfId="6" applyFill="1" applyAlignment="1">
      <alignment horizontal="left"/>
    </xf>
    <xf numFmtId="0" fontId="0" fillId="29" borderId="0" xfId="0" applyFill="1" applyAlignment="1">
      <alignment horizontal="left"/>
    </xf>
    <xf numFmtId="0" fontId="44" fillId="30" borderId="0" xfId="6" applyFill="1" applyAlignment="1">
      <alignment horizontal="left"/>
    </xf>
    <xf numFmtId="3" fontId="2" fillId="13" borderId="0" xfId="1" applyNumberFormat="1" applyFont="1" applyFill="1" applyBorder="1" applyAlignment="1" applyProtection="1">
      <alignment horizontal="justify" vertical="top" wrapText="1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0" fontId="3" fillId="32" borderId="0" xfId="0" applyFont="1" applyFill="1" applyProtection="1"/>
    <xf numFmtId="0" fontId="18" fillId="32" borderId="0" xfId="0" applyFont="1" applyFill="1" applyAlignment="1" applyProtection="1">
      <alignment horizontal="left" wrapText="1"/>
      <protection hidden="1"/>
    </xf>
    <xf numFmtId="0" fontId="76" fillId="13" borderId="47" xfId="0" applyFont="1" applyFill="1" applyBorder="1" applyAlignment="1" applyProtection="1">
      <alignment horizontal="center" vertical="center"/>
    </xf>
    <xf numFmtId="0" fontId="3" fillId="21" borderId="0" xfId="0" applyFont="1" applyFill="1" applyProtection="1"/>
    <xf numFmtId="43" fontId="3" fillId="0" borderId="0" xfId="0" applyNumberFormat="1" applyFont="1" applyFill="1" applyProtection="1"/>
    <xf numFmtId="0" fontId="11" fillId="0" borderId="2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78" fillId="0" borderId="6" xfId="0" applyFont="1" applyBorder="1" applyAlignment="1">
      <alignment horizontal="center" vertical="center"/>
    </xf>
    <xf numFmtId="0" fontId="75" fillId="0" borderId="2" xfId="0" applyFont="1" applyBorder="1" applyAlignment="1">
      <alignment horizontal="center" vertical="center"/>
    </xf>
    <xf numFmtId="0" fontId="75" fillId="0" borderId="28" xfId="0" applyFont="1" applyBorder="1" applyAlignment="1">
      <alignment horizontal="center" vertical="center"/>
    </xf>
    <xf numFmtId="0" fontId="75" fillId="0" borderId="15" xfId="0" applyFont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63" fillId="0" borderId="28" xfId="0" applyFont="1" applyBorder="1" applyAlignment="1">
      <alignment horizontal="center" vertical="center"/>
    </xf>
    <xf numFmtId="0" fontId="63" fillId="0" borderId="15" xfId="0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7" fillId="0" borderId="6" xfId="0" applyFont="1" applyBorder="1" applyAlignment="1">
      <alignment horizontal="center" vertical="center"/>
    </xf>
    <xf numFmtId="0" fontId="74" fillId="0" borderId="0" xfId="5" applyAlignment="1">
      <alignment horizontal="center" wrapText="1"/>
    </xf>
    <xf numFmtId="167" fontId="3" fillId="0" borderId="0" xfId="0" applyNumberFormat="1" applyFont="1" applyFill="1" applyBorder="1" applyAlignment="1" applyProtection="1">
      <alignment horizontal="center"/>
    </xf>
    <xf numFmtId="0" fontId="18" fillId="0" borderId="0" xfId="0" applyFont="1" applyAlignment="1" applyProtection="1">
      <alignment horizontal="left" wrapText="1"/>
      <protection hidden="1"/>
    </xf>
    <xf numFmtId="0" fontId="18" fillId="0" borderId="0" xfId="0" applyFont="1" applyAlignment="1" applyProtection="1">
      <alignment horizontal="left" vertical="center" wrapText="1"/>
      <protection hidden="1"/>
    </xf>
    <xf numFmtId="0" fontId="39" fillId="0" borderId="29" xfId="0" applyFont="1" applyBorder="1" applyAlignment="1" applyProtection="1">
      <alignment horizontal="center" vertical="center"/>
      <protection locked="0"/>
    </xf>
    <xf numFmtId="0" fontId="39" fillId="0" borderId="30" xfId="0" applyFont="1" applyBorder="1" applyAlignment="1" applyProtection="1">
      <alignment horizontal="center" vertical="center"/>
      <protection locked="0"/>
    </xf>
    <xf numFmtId="0" fontId="39" fillId="0" borderId="31" xfId="0" applyFont="1" applyBorder="1" applyAlignment="1" applyProtection="1">
      <alignment horizontal="center" vertical="center"/>
      <protection locked="0"/>
    </xf>
    <xf numFmtId="0" fontId="15" fillId="14" borderId="0" xfId="0" applyFont="1" applyFill="1" applyAlignment="1" applyProtection="1">
      <alignment horizontal="center"/>
    </xf>
    <xf numFmtId="167" fontId="3" fillId="13" borderId="0" xfId="0" applyNumberFormat="1" applyFont="1" applyFill="1" applyBorder="1" applyAlignment="1" applyProtection="1">
      <alignment horizontal="center"/>
    </xf>
    <xf numFmtId="0" fontId="54" fillId="13" borderId="0" xfId="0" applyFont="1" applyFill="1" applyAlignment="1" applyProtection="1">
      <alignment horizontal="center" vertical="center"/>
    </xf>
    <xf numFmtId="0" fontId="53" fillId="0" borderId="0" xfId="0" applyFont="1" applyAlignment="1" applyProtection="1">
      <alignment horizontal="left" vertical="center"/>
    </xf>
    <xf numFmtId="0" fontId="15" fillId="14" borderId="0" xfId="0" applyFont="1" applyFill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 wrapText="1"/>
    </xf>
    <xf numFmtId="0" fontId="42" fillId="0" borderId="0" xfId="0" applyFont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/>
    </xf>
    <xf numFmtId="3" fontId="2" fillId="13" borderId="0" xfId="1" applyNumberFormat="1" applyFont="1" applyFill="1" applyBorder="1" applyAlignment="1" applyProtection="1">
      <alignment horizontal="justify" vertical="top" wrapText="1"/>
      <protection hidden="1"/>
    </xf>
    <xf numFmtId="181" fontId="3" fillId="13" borderId="0" xfId="1" applyNumberFormat="1" applyFont="1" applyFill="1" applyBorder="1" applyAlignment="1" applyProtection="1">
      <alignment vertical="center"/>
      <protection hidden="1"/>
    </xf>
    <xf numFmtId="3" fontId="50" fillId="13" borderId="0" xfId="1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</xf>
    <xf numFmtId="181" fontId="3" fillId="13" borderId="0" xfId="1" applyNumberFormat="1" applyFont="1" applyFill="1" applyBorder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left" wrapText="1"/>
    </xf>
    <xf numFmtId="0" fontId="4" fillId="0" borderId="0" xfId="0" applyFont="1" applyAlignment="1" applyProtection="1">
      <alignment horizontal="right" vertical="center"/>
    </xf>
    <xf numFmtId="0" fontId="45" fillId="18" borderId="3" xfId="4" applyFont="1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14" fillId="13" borderId="3" xfId="4" applyFont="1" applyFill="1" applyBorder="1" applyAlignment="1">
      <alignment horizontal="center" vertical="center"/>
    </xf>
    <xf numFmtId="0" fontId="56" fillId="13" borderId="3" xfId="4" applyFill="1" applyBorder="1" applyAlignment="1">
      <alignment horizontal="center" vertical="center"/>
    </xf>
    <xf numFmtId="0" fontId="6" fillId="13" borderId="3" xfId="4" applyFont="1" applyFill="1" applyBorder="1" applyAlignment="1">
      <alignment horizontal="center" vertical="center"/>
    </xf>
    <xf numFmtId="0" fontId="57" fillId="13" borderId="0" xfId="0" applyFont="1" applyFill="1" applyAlignment="1">
      <alignment horizontal="center"/>
    </xf>
    <xf numFmtId="0" fontId="56" fillId="13" borderId="4" xfId="4" applyFill="1" applyBorder="1" applyAlignment="1">
      <alignment horizontal="center" vertical="center"/>
    </xf>
    <xf numFmtId="0" fontId="58" fillId="19" borderId="0" xfId="4" applyFont="1" applyFill="1" applyBorder="1" applyAlignment="1">
      <alignment horizontal="center" vertical="center"/>
    </xf>
    <xf numFmtId="0" fontId="45" fillId="20" borderId="32" xfId="4" applyFont="1" applyFill="1" applyBorder="1" applyAlignment="1">
      <alignment horizontal="center" vertical="center"/>
    </xf>
    <xf numFmtId="0" fontId="45" fillId="20" borderId="26" xfId="4" applyFont="1" applyFill="1" applyBorder="1" applyAlignment="1">
      <alignment horizontal="center" vertical="center"/>
    </xf>
    <xf numFmtId="0" fontId="45" fillId="14" borderId="2" xfId="4" applyFont="1" applyFill="1" applyBorder="1" applyAlignment="1">
      <alignment horizontal="center" vertical="center"/>
    </xf>
    <xf numFmtId="0" fontId="45" fillId="14" borderId="28" xfId="4" applyFont="1" applyFill="1" applyBorder="1" applyAlignment="1">
      <alignment horizontal="center" vertical="center"/>
    </xf>
    <xf numFmtId="0" fontId="45" fillId="14" borderId="15" xfId="4" applyFont="1" applyFill="1" applyBorder="1" applyAlignment="1">
      <alignment horizontal="center" vertical="center"/>
    </xf>
    <xf numFmtId="0" fontId="14" fillId="13" borderId="33" xfId="4" applyFont="1" applyFill="1" applyBorder="1" applyAlignment="1">
      <alignment horizontal="center" vertical="center"/>
    </xf>
    <xf numFmtId="0" fontId="56" fillId="13" borderId="34" xfId="4" applyFill="1" applyBorder="1" applyAlignment="1">
      <alignment horizontal="center" vertical="center"/>
    </xf>
    <xf numFmtId="0" fontId="56" fillId="13" borderId="35" xfId="4" applyFill="1" applyBorder="1" applyAlignment="1">
      <alignment horizontal="center" vertical="center"/>
    </xf>
    <xf numFmtId="0" fontId="56" fillId="13" borderId="36" xfId="4" applyFill="1" applyBorder="1" applyAlignment="1">
      <alignment horizontal="center" vertical="center"/>
    </xf>
    <xf numFmtId="0" fontId="56" fillId="13" borderId="37" xfId="4" applyFill="1" applyBorder="1" applyAlignment="1">
      <alignment horizontal="center" vertical="center"/>
    </xf>
    <xf numFmtId="0" fontId="56" fillId="13" borderId="38" xfId="4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58" fillId="19" borderId="0" xfId="0" applyFont="1" applyFill="1" applyBorder="1" applyAlignment="1">
      <alignment horizontal="center" vertical="center"/>
    </xf>
    <xf numFmtId="0" fontId="45" fillId="20" borderId="32" xfId="0" applyFont="1" applyFill="1" applyBorder="1" applyAlignment="1">
      <alignment horizontal="center" vertical="center"/>
    </xf>
    <xf numFmtId="0" fontId="45" fillId="20" borderId="26" xfId="0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horizontal="center" vertical="center"/>
    </xf>
    <xf numFmtId="0" fontId="45" fillId="18" borderId="3" xfId="0" applyFont="1" applyFill="1" applyBorder="1" applyAlignment="1">
      <alignment horizontal="center" vertical="center"/>
    </xf>
    <xf numFmtId="0" fontId="4" fillId="11" borderId="39" xfId="0" applyFont="1" applyFill="1" applyBorder="1" applyAlignment="1">
      <alignment horizontal="center" vertical="center"/>
    </xf>
    <xf numFmtId="0" fontId="4" fillId="11" borderId="40" xfId="0" applyFont="1" applyFill="1" applyBorder="1" applyAlignment="1">
      <alignment horizontal="center" vertical="center"/>
    </xf>
    <xf numFmtId="0" fontId="4" fillId="11" borderId="41" xfId="0" applyFont="1" applyFill="1" applyBorder="1" applyAlignment="1">
      <alignment horizontal="center" vertical="center"/>
    </xf>
    <xf numFmtId="0" fontId="4" fillId="11" borderId="42" xfId="0" applyFont="1" applyFill="1" applyBorder="1" applyAlignment="1">
      <alignment horizontal="center" vertical="center"/>
    </xf>
    <xf numFmtId="0" fontId="4" fillId="11" borderId="43" xfId="0" applyFont="1" applyFill="1" applyBorder="1" applyAlignment="1">
      <alignment horizontal="center" vertical="center"/>
    </xf>
    <xf numFmtId="0" fontId="3" fillId="0" borderId="44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9" fontId="3" fillId="6" borderId="11" xfId="0" applyNumberFormat="1" applyFont="1" applyFill="1" applyBorder="1" applyAlignment="1">
      <alignment horizontal="center" vertical="center"/>
    </xf>
    <xf numFmtId="9" fontId="3" fillId="6" borderId="46" xfId="0" applyNumberFormat="1" applyFont="1" applyFill="1" applyBorder="1" applyAlignment="1">
      <alignment horizontal="center" vertical="center"/>
    </xf>
    <xf numFmtId="0" fontId="29" fillId="0" borderId="34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3" fillId="8" borderId="2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28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/>
    </xf>
    <xf numFmtId="0" fontId="3" fillId="8" borderId="28" xfId="0" applyFont="1" applyFill="1" applyBorder="1" applyAlignment="1">
      <alignment horizontal="center"/>
    </xf>
    <xf numFmtId="0" fontId="3" fillId="8" borderId="15" xfId="0" applyFont="1" applyFill="1" applyBorder="1" applyAlignment="1">
      <alignment horizontal="center"/>
    </xf>
    <xf numFmtId="0" fontId="4" fillId="6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0" fillId="0" borderId="44" xfId="0" applyBorder="1" applyAlignment="1">
      <alignment horizontal="left" vertical="center" wrapText="1"/>
    </xf>
    <xf numFmtId="0" fontId="0" fillId="0" borderId="45" xfId="0" applyFont="1" applyBorder="1" applyAlignment="1">
      <alignment horizontal="left" vertical="center" wrapText="1"/>
    </xf>
    <xf numFmtId="9" fontId="0" fillId="6" borderId="11" xfId="0" applyNumberFormat="1" applyFont="1" applyFill="1" applyBorder="1" applyAlignment="1">
      <alignment horizontal="center" vertical="center"/>
    </xf>
    <xf numFmtId="9" fontId="0" fillId="6" borderId="46" xfId="0" applyNumberFormat="1" applyFont="1" applyFill="1" applyBorder="1" applyAlignment="1">
      <alignment horizontal="center" vertical="center"/>
    </xf>
    <xf numFmtId="0" fontId="2" fillId="11" borderId="39" xfId="0" applyFont="1" applyFill="1" applyBorder="1" applyAlignment="1">
      <alignment horizontal="center" vertical="center"/>
    </xf>
    <xf numFmtId="0" fontId="2" fillId="11" borderId="40" xfId="0" applyFont="1" applyFill="1" applyBorder="1" applyAlignment="1">
      <alignment horizontal="center" vertical="center"/>
    </xf>
    <xf numFmtId="0" fontId="2" fillId="11" borderId="41" xfId="0" applyFont="1" applyFill="1" applyBorder="1" applyAlignment="1">
      <alignment horizontal="center" vertical="center"/>
    </xf>
    <xf numFmtId="0" fontId="2" fillId="11" borderId="42" xfId="0" applyFont="1" applyFill="1" applyBorder="1" applyAlignment="1">
      <alignment horizontal="center" vertical="center"/>
    </xf>
    <xf numFmtId="0" fontId="2" fillId="11" borderId="43" xfId="0" applyFont="1" applyFill="1" applyBorder="1" applyAlignment="1">
      <alignment horizontal="center" vertical="center"/>
    </xf>
    <xf numFmtId="0" fontId="34" fillId="0" borderId="34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15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</cellXfs>
  <cellStyles count="16">
    <cellStyle name="Bueno" xfId="10"/>
    <cellStyle name="Millares" xfId="1" builtinId="3"/>
    <cellStyle name="Millares 2" xfId="2"/>
    <cellStyle name="Millares 3" xfId="11"/>
    <cellStyle name="Moneda" xfId="3" builtinId="4"/>
    <cellStyle name="Moneda 2" xfId="12"/>
    <cellStyle name="Normal" xfId="0" builtinId="0"/>
    <cellStyle name="Normal 2" xfId="4"/>
    <cellStyle name="Normal 2 2" xfId="5"/>
    <cellStyle name="Normal 3" xfId="13"/>
    <cellStyle name="Normal_Requisitos" xfId="6"/>
    <cellStyle name="Normal_Requisitos 2" xfId="7"/>
    <cellStyle name="Porcentaje" xfId="8" builtinId="5"/>
    <cellStyle name="Porcentaje 2" xfId="14"/>
    <cellStyle name="Punto" xfId="9"/>
    <cellStyle name="Título 4" xfId="15"/>
  </cellStyles>
  <dxfs count="32">
    <dxf>
      <font>
        <color theme="0"/>
      </font>
      <fill>
        <patternFill patternType="none">
          <fgColor indexed="64"/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fgColor theme="0"/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theme="0"/>
      </font>
      <border>
        <bottom style="thin">
          <color theme="0"/>
        </bottom>
      </border>
    </dxf>
    <dxf>
      <font>
        <color theme="0"/>
      </font>
    </dxf>
    <dxf>
      <border>
        <bottom style="thin">
          <color theme="0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lor theme="0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ndense val="0"/>
        <extend val="0"/>
        <color indexed="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5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6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externalLink" Target="externalLinks/externalLink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0</xdr:row>
      <xdr:rowOff>95250</xdr:rowOff>
    </xdr:from>
    <xdr:to>
      <xdr:col>25</xdr:col>
      <xdr:colOff>9525</xdr:colOff>
      <xdr:row>3</xdr:row>
      <xdr:rowOff>104775</xdr:rowOff>
    </xdr:to>
    <xdr:pic>
      <xdr:nvPicPr>
        <xdr:cNvPr id="1160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95250"/>
          <a:ext cx="18002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161925</xdr:colOff>
      <xdr:row>6</xdr:row>
      <xdr:rowOff>28575</xdr:rowOff>
    </xdr:from>
    <xdr:to>
      <xdr:col>255</xdr:col>
      <xdr:colOff>123825</xdr:colOff>
      <xdr:row>20</xdr:row>
      <xdr:rowOff>200025</xdr:rowOff>
    </xdr:to>
    <xdr:pic>
      <xdr:nvPicPr>
        <xdr:cNvPr id="1161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4" t="36139" r="6082" b="10371"/>
        <a:stretch>
          <a:fillRect/>
        </a:stretch>
      </xdr:blipFill>
      <xdr:spPr bwMode="auto">
        <a:xfrm>
          <a:off x="6810375" y="1647825"/>
          <a:ext cx="207645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57150</xdr:colOff>
      <xdr:row>0</xdr:row>
      <xdr:rowOff>0</xdr:rowOff>
    </xdr:from>
    <xdr:to>
      <xdr:col>49</xdr:col>
      <xdr:colOff>85725</xdr:colOff>
      <xdr:row>3</xdr:row>
      <xdr:rowOff>152400</xdr:rowOff>
    </xdr:to>
    <xdr:pic>
      <xdr:nvPicPr>
        <xdr:cNvPr id="2097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0"/>
          <a:ext cx="3019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57150</xdr:colOff>
      <xdr:row>0</xdr:row>
      <xdr:rowOff>0</xdr:rowOff>
    </xdr:from>
    <xdr:to>
      <xdr:col>49</xdr:col>
      <xdr:colOff>85725</xdr:colOff>
      <xdr:row>3</xdr:row>
      <xdr:rowOff>152400</xdr:rowOff>
    </xdr:to>
    <xdr:pic>
      <xdr:nvPicPr>
        <xdr:cNvPr id="3120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0"/>
          <a:ext cx="2886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Invalidez\Calculo%20SA%20por%20Invalidez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_WELTE/CONFIG~1/Temp/notesFFF692/Cotizador%20Optimaxx%20protecci&#243;n%20Extraprim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sofiaromano\Library\Mail%20Downloads\Calculo%20V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Tarifa%20y%20AShare%2022feb13%20Fina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Tarifa%20y%20AShare18Mar%2013%20Fina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Invalidez\Calculo%20exencion%20primas%20por%20Invalidez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Invalidez\Calculo%20T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T1\Calculo%20T1%2012feb1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Tarifa%20y%20AShare%20Adria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dad y gastos de Admon"/>
      <sheetName val="comisiones"/>
      <sheetName val="Tasas"/>
      <sheetName val="caducidad"/>
      <sheetName val="Tabla"/>
      <sheetName val="Calculo"/>
      <sheetName val="Resultados"/>
      <sheetName val="CUADROS PARA NT"/>
      <sheetName val="Compara"/>
      <sheetName val="Hoja2"/>
    </sheetNames>
    <sheetDataSet>
      <sheetData sheetId="0">
        <row r="4">
          <cell r="B4">
            <v>0.03</v>
          </cell>
        </row>
        <row r="5">
          <cell r="B5">
            <v>0</v>
          </cell>
        </row>
      </sheetData>
      <sheetData sheetId="1">
        <row r="2">
          <cell r="E2">
            <v>0</v>
          </cell>
        </row>
        <row r="9">
          <cell r="A9">
            <v>1</v>
          </cell>
          <cell r="B9">
            <v>0.3125</v>
          </cell>
          <cell r="C9">
            <v>0.375</v>
          </cell>
          <cell r="D9">
            <v>0.67500000000000004</v>
          </cell>
          <cell r="E9">
            <v>0.91</v>
          </cell>
        </row>
        <row r="10">
          <cell r="A10">
            <v>2</v>
          </cell>
          <cell r="C10">
            <v>0.1875</v>
          </cell>
          <cell r="D10">
            <v>0.21249999999999999</v>
          </cell>
          <cell r="E10">
            <v>0.36249999999999999</v>
          </cell>
        </row>
        <row r="11">
          <cell r="A11">
            <v>3</v>
          </cell>
          <cell r="C11">
            <v>0.125</v>
          </cell>
          <cell r="D11">
            <v>0.15</v>
          </cell>
          <cell r="E11">
            <v>0.23749999999999999</v>
          </cell>
        </row>
        <row r="12">
          <cell r="A12">
            <v>4</v>
          </cell>
          <cell r="C12">
            <v>0.125</v>
          </cell>
          <cell r="D12">
            <v>0.15</v>
          </cell>
          <cell r="E12">
            <v>0.23749999999999999</v>
          </cell>
        </row>
        <row r="13">
          <cell r="A13">
            <v>5</v>
          </cell>
          <cell r="C13">
            <v>2.5000000000000001E-2</v>
          </cell>
          <cell r="D13">
            <v>0.05</v>
          </cell>
          <cell r="E13">
            <v>7.5000000000000011E-2</v>
          </cell>
        </row>
        <row r="14">
          <cell r="A14">
            <v>6</v>
          </cell>
          <cell r="D14">
            <v>0.05</v>
          </cell>
          <cell r="E14">
            <v>7.5000000000000011E-2</v>
          </cell>
        </row>
        <row r="15">
          <cell r="A15">
            <v>7</v>
          </cell>
          <cell r="D15">
            <v>0.05</v>
          </cell>
          <cell r="E15">
            <v>7.5000000000000011E-2</v>
          </cell>
        </row>
        <row r="16">
          <cell r="A16">
            <v>8</v>
          </cell>
          <cell r="D16">
            <v>0.05</v>
          </cell>
          <cell r="E16">
            <v>7.5000000000000011E-2</v>
          </cell>
        </row>
        <row r="17">
          <cell r="A17">
            <v>9</v>
          </cell>
          <cell r="D17">
            <v>0.05</v>
          </cell>
          <cell r="E17">
            <v>7.5000000000000011E-2</v>
          </cell>
        </row>
        <row r="18">
          <cell r="A18">
            <v>10</v>
          </cell>
          <cell r="D18">
            <v>0.05</v>
          </cell>
          <cell r="E18">
            <v>7.5000000000000011E-2</v>
          </cell>
        </row>
        <row r="19">
          <cell r="A19">
            <v>11</v>
          </cell>
          <cell r="E19">
            <v>0.05</v>
          </cell>
        </row>
        <row r="20">
          <cell r="A20">
            <v>12</v>
          </cell>
          <cell r="E20">
            <v>0.05</v>
          </cell>
        </row>
        <row r="21">
          <cell r="A21">
            <v>13</v>
          </cell>
          <cell r="E21">
            <v>0.05</v>
          </cell>
        </row>
        <row r="22">
          <cell r="A22">
            <v>14</v>
          </cell>
          <cell r="E22">
            <v>0.05</v>
          </cell>
        </row>
        <row r="23">
          <cell r="A23">
            <v>15</v>
          </cell>
          <cell r="E23">
            <v>0.05</v>
          </cell>
        </row>
        <row r="24">
          <cell r="A24">
            <v>16</v>
          </cell>
          <cell r="E24">
            <v>0.05</v>
          </cell>
        </row>
        <row r="25">
          <cell r="A25">
            <v>17</v>
          </cell>
          <cell r="E25">
            <v>0.05</v>
          </cell>
        </row>
        <row r="26">
          <cell r="A26">
            <v>18</v>
          </cell>
          <cell r="E26">
            <v>0.05</v>
          </cell>
        </row>
        <row r="27">
          <cell r="A27">
            <v>19</v>
          </cell>
          <cell r="E27">
            <v>0.05</v>
          </cell>
        </row>
        <row r="28">
          <cell r="A28">
            <v>20</v>
          </cell>
          <cell r="E28">
            <v>0.05</v>
          </cell>
        </row>
      </sheetData>
      <sheetData sheetId="2">
        <row r="5">
          <cell r="B5" t="str">
            <v>Pesos</v>
          </cell>
          <cell r="C5">
            <v>5.5E-2</v>
          </cell>
          <cell r="D5">
            <v>5.5E-2</v>
          </cell>
          <cell r="E5">
            <v>3.5000000000000003E-2</v>
          </cell>
        </row>
        <row r="6">
          <cell r="B6" t="str">
            <v>UDIS</v>
          </cell>
          <cell r="C6">
            <v>2.5000000000000001E-2</v>
          </cell>
          <cell r="D6">
            <v>2.5000000000000001E-2</v>
          </cell>
          <cell r="E6">
            <v>0</v>
          </cell>
        </row>
        <row r="7">
          <cell r="B7" t="str">
            <v>Dólares</v>
          </cell>
          <cell r="C7">
            <v>0.03</v>
          </cell>
          <cell r="D7">
            <v>0.03</v>
          </cell>
          <cell r="E7">
            <v>1.4999999999999999E-2</v>
          </cell>
        </row>
      </sheetData>
      <sheetData sheetId="3">
        <row r="5">
          <cell r="B5">
            <v>1</v>
          </cell>
          <cell r="C5">
            <v>0.35</v>
          </cell>
        </row>
        <row r="6">
          <cell r="B6">
            <v>2</v>
          </cell>
          <cell r="C6">
            <v>0.27</v>
          </cell>
        </row>
        <row r="7">
          <cell r="B7">
            <v>3</v>
          </cell>
          <cell r="C7">
            <v>0.15</v>
          </cell>
        </row>
        <row r="8">
          <cell r="B8">
            <v>4</v>
          </cell>
          <cell r="C8">
            <v>0.13</v>
          </cell>
        </row>
        <row r="9">
          <cell r="B9">
            <v>5</v>
          </cell>
          <cell r="C9">
            <v>0.1</v>
          </cell>
        </row>
        <row r="10">
          <cell r="B10">
            <v>6</v>
          </cell>
          <cell r="C10">
            <v>0.05</v>
          </cell>
        </row>
        <row r="11">
          <cell r="B11">
            <v>7</v>
          </cell>
          <cell r="C11">
            <v>0.05</v>
          </cell>
        </row>
        <row r="12">
          <cell r="B12">
            <v>8</v>
          </cell>
          <cell r="C12">
            <v>0.05</v>
          </cell>
        </row>
        <row r="13">
          <cell r="B13">
            <v>9</v>
          </cell>
          <cell r="C13">
            <v>0.05</v>
          </cell>
        </row>
        <row r="14">
          <cell r="B14">
            <v>10</v>
          </cell>
          <cell r="C14">
            <v>0.05</v>
          </cell>
        </row>
        <row r="15">
          <cell r="B15">
            <v>11</v>
          </cell>
          <cell r="C15">
            <v>0.05</v>
          </cell>
        </row>
        <row r="16">
          <cell r="B16">
            <v>12</v>
          </cell>
          <cell r="C16">
            <v>0.05</v>
          </cell>
        </row>
        <row r="17">
          <cell r="B17">
            <v>13</v>
          </cell>
          <cell r="C17">
            <v>0.05</v>
          </cell>
        </row>
        <row r="18">
          <cell r="B18">
            <v>14</v>
          </cell>
          <cell r="C18">
            <v>0.05</v>
          </cell>
        </row>
        <row r="19">
          <cell r="B19">
            <v>15</v>
          </cell>
          <cell r="C19">
            <v>0.05</v>
          </cell>
        </row>
        <row r="20">
          <cell r="B20">
            <v>16</v>
          </cell>
          <cell r="C20">
            <v>0.05</v>
          </cell>
        </row>
        <row r="21">
          <cell r="B21">
            <v>17</v>
          </cell>
          <cell r="C21">
            <v>0.05</v>
          </cell>
        </row>
        <row r="22">
          <cell r="B22">
            <v>18</v>
          </cell>
          <cell r="C22">
            <v>0.05</v>
          </cell>
        </row>
        <row r="23">
          <cell r="B23">
            <v>19</v>
          </cell>
          <cell r="C23">
            <v>0.05</v>
          </cell>
        </row>
        <row r="24">
          <cell r="B24">
            <v>20</v>
          </cell>
          <cell r="C24">
            <v>0.05</v>
          </cell>
        </row>
        <row r="28">
          <cell r="B28">
            <v>1</v>
          </cell>
          <cell r="C28">
            <v>0.25</v>
          </cell>
        </row>
        <row r="29">
          <cell r="B29">
            <v>2</v>
          </cell>
          <cell r="C29">
            <v>0.19</v>
          </cell>
        </row>
        <row r="30">
          <cell r="B30">
            <v>3</v>
          </cell>
          <cell r="C30">
            <v>0.1</v>
          </cell>
        </row>
        <row r="31">
          <cell r="B31">
            <v>4</v>
          </cell>
          <cell r="C31">
            <v>0.1</v>
          </cell>
        </row>
        <row r="32">
          <cell r="B32">
            <v>5</v>
          </cell>
          <cell r="C32">
            <v>0.05</v>
          </cell>
        </row>
        <row r="33">
          <cell r="B33">
            <v>6</v>
          </cell>
          <cell r="C33">
            <v>0.05</v>
          </cell>
        </row>
        <row r="34">
          <cell r="B34">
            <v>7</v>
          </cell>
          <cell r="C34">
            <v>0.05</v>
          </cell>
        </row>
        <row r="35">
          <cell r="B35">
            <v>8</v>
          </cell>
          <cell r="C35">
            <v>0.05</v>
          </cell>
        </row>
        <row r="36">
          <cell r="B36">
            <v>9</v>
          </cell>
          <cell r="C36">
            <v>0.05</v>
          </cell>
        </row>
        <row r="37">
          <cell r="B37">
            <v>10</v>
          </cell>
          <cell r="C37">
            <v>0.05</v>
          </cell>
        </row>
        <row r="38">
          <cell r="B38">
            <v>11</v>
          </cell>
          <cell r="C38">
            <v>0.05</v>
          </cell>
        </row>
        <row r="39">
          <cell r="B39">
            <v>12</v>
          </cell>
          <cell r="C39">
            <v>0.05</v>
          </cell>
        </row>
        <row r="40">
          <cell r="B40">
            <v>13</v>
          </cell>
          <cell r="C40">
            <v>0.05</v>
          </cell>
        </row>
        <row r="41">
          <cell r="B41">
            <v>14</v>
          </cell>
          <cell r="C41">
            <v>0.05</v>
          </cell>
        </row>
        <row r="42">
          <cell r="B42">
            <v>15</v>
          </cell>
          <cell r="C42">
            <v>0.05</v>
          </cell>
        </row>
        <row r="43">
          <cell r="B43">
            <v>16</v>
          </cell>
          <cell r="C43">
            <v>0.05</v>
          </cell>
        </row>
        <row r="44">
          <cell r="B44">
            <v>17</v>
          </cell>
          <cell r="C44">
            <v>0.05</v>
          </cell>
        </row>
        <row r="45">
          <cell r="B45">
            <v>18</v>
          </cell>
          <cell r="C45">
            <v>0.05</v>
          </cell>
        </row>
        <row r="46">
          <cell r="B46">
            <v>19</v>
          </cell>
          <cell r="C46">
            <v>0.05</v>
          </cell>
        </row>
        <row r="47">
          <cell r="B47">
            <v>20</v>
          </cell>
          <cell r="C47">
            <v>0.05</v>
          </cell>
        </row>
        <row r="52">
          <cell r="B52">
            <v>1</v>
          </cell>
          <cell r="C52">
            <v>0.35</v>
          </cell>
        </row>
        <row r="53">
          <cell r="B53">
            <v>2</v>
          </cell>
          <cell r="C53">
            <v>0.27</v>
          </cell>
        </row>
        <row r="54">
          <cell r="B54">
            <v>3</v>
          </cell>
          <cell r="C54">
            <v>0.15</v>
          </cell>
        </row>
        <row r="55">
          <cell r="B55">
            <v>4</v>
          </cell>
          <cell r="C55">
            <v>0.13</v>
          </cell>
        </row>
        <row r="56">
          <cell r="B56">
            <v>5</v>
          </cell>
          <cell r="C56">
            <v>0.1</v>
          </cell>
        </row>
        <row r="57">
          <cell r="B57">
            <v>6</v>
          </cell>
          <cell r="C57">
            <v>0.05</v>
          </cell>
        </row>
        <row r="58">
          <cell r="B58">
            <v>7</v>
          </cell>
          <cell r="C58">
            <v>0.05</v>
          </cell>
        </row>
        <row r="59">
          <cell r="B59">
            <v>8</v>
          </cell>
          <cell r="C59">
            <v>0.05</v>
          </cell>
        </row>
        <row r="60">
          <cell r="B60">
            <v>9</v>
          </cell>
          <cell r="C60">
            <v>0.05</v>
          </cell>
        </row>
        <row r="61">
          <cell r="B61">
            <v>10</v>
          </cell>
          <cell r="C61">
            <v>0.05</v>
          </cell>
        </row>
        <row r="62">
          <cell r="B62">
            <v>11</v>
          </cell>
          <cell r="C62">
            <v>0.05</v>
          </cell>
        </row>
        <row r="63">
          <cell r="B63">
            <v>12</v>
          </cell>
          <cell r="C63">
            <v>0.05</v>
          </cell>
        </row>
        <row r="64">
          <cell r="B64">
            <v>13</v>
          </cell>
          <cell r="C64">
            <v>0.05</v>
          </cell>
        </row>
        <row r="65">
          <cell r="B65">
            <v>14</v>
          </cell>
          <cell r="C65">
            <v>0.05</v>
          </cell>
        </row>
        <row r="66">
          <cell r="B66">
            <v>15</v>
          </cell>
          <cell r="C66">
            <v>0.05</v>
          </cell>
        </row>
        <row r="67">
          <cell r="B67">
            <v>16</v>
          </cell>
          <cell r="C67">
            <v>0.05</v>
          </cell>
        </row>
        <row r="68">
          <cell r="B68">
            <v>17</v>
          </cell>
          <cell r="C68">
            <v>0.05</v>
          </cell>
        </row>
        <row r="69">
          <cell r="B69">
            <v>18</v>
          </cell>
          <cell r="C69">
            <v>0.05</v>
          </cell>
        </row>
        <row r="70">
          <cell r="B70">
            <v>19</v>
          </cell>
          <cell r="C70">
            <v>0.05</v>
          </cell>
        </row>
        <row r="71">
          <cell r="B71">
            <v>20</v>
          </cell>
          <cell r="C71">
            <v>0.05</v>
          </cell>
        </row>
      </sheetData>
      <sheetData sheetId="4">
        <row r="4">
          <cell r="F4">
            <v>0</v>
          </cell>
          <cell r="G4">
            <v>7</v>
          </cell>
          <cell r="H4">
            <v>3.5</v>
          </cell>
          <cell r="V4">
            <v>0</v>
          </cell>
          <cell r="W4">
            <v>0.26</v>
          </cell>
        </row>
        <row r="5">
          <cell r="F5">
            <v>1</v>
          </cell>
          <cell r="G5">
            <v>0.27771662071854614</v>
          </cell>
          <cell r="H5">
            <v>8.9678420637587922E-2</v>
          </cell>
          <cell r="V5">
            <v>1</v>
          </cell>
          <cell r="W5">
            <v>0.26</v>
          </cell>
        </row>
        <row r="6">
          <cell r="F6">
            <v>2</v>
          </cell>
          <cell r="G6">
            <v>0.26838054346085949</v>
          </cell>
          <cell r="H6">
            <v>8.6506930973438867E-2</v>
          </cell>
          <cell r="V6">
            <v>2</v>
          </cell>
          <cell r="W6">
            <v>0.26</v>
          </cell>
        </row>
        <row r="7">
          <cell r="F7">
            <v>3</v>
          </cell>
          <cell r="G7">
            <v>0.25891192807390545</v>
          </cell>
          <cell r="H7">
            <v>0.14298707641577765</v>
          </cell>
          <cell r="V7">
            <v>3</v>
          </cell>
          <cell r="W7">
            <v>0.26</v>
          </cell>
        </row>
        <row r="8">
          <cell r="F8">
            <v>4</v>
          </cell>
          <cell r="G8">
            <v>0.24944331268695133</v>
          </cell>
          <cell r="H8">
            <v>0.22615645822195318</v>
          </cell>
          <cell r="V8">
            <v>4</v>
          </cell>
          <cell r="W8">
            <v>0.26</v>
          </cell>
        </row>
        <row r="9">
          <cell r="F9">
            <v>5</v>
          </cell>
          <cell r="G9">
            <v>0.23997469729999726</v>
          </cell>
          <cell r="H9">
            <v>0.23189998933018124</v>
          </cell>
          <cell r="V9">
            <v>5</v>
          </cell>
          <cell r="W9">
            <v>0.26</v>
          </cell>
        </row>
        <row r="10">
          <cell r="F10">
            <v>6</v>
          </cell>
          <cell r="G10">
            <v>0.23050608191304317</v>
          </cell>
          <cell r="H10">
            <v>0.18327818268038201</v>
          </cell>
          <cell r="V10">
            <v>6</v>
          </cell>
          <cell r="W10">
            <v>0.26</v>
          </cell>
        </row>
        <row r="11">
          <cell r="F11">
            <v>7</v>
          </cell>
          <cell r="G11">
            <v>0.2210374665260891</v>
          </cell>
          <cell r="H11">
            <v>0.36890765818513277</v>
          </cell>
          <cell r="V11">
            <v>7</v>
          </cell>
          <cell r="W11">
            <v>0.26</v>
          </cell>
        </row>
        <row r="12">
          <cell r="F12">
            <v>8</v>
          </cell>
          <cell r="G12">
            <v>0.25153273821370703</v>
          </cell>
          <cell r="H12">
            <v>0.35091053093121644</v>
          </cell>
          <cell r="V12">
            <v>8</v>
          </cell>
          <cell r="W12">
            <v>0.26</v>
          </cell>
        </row>
        <row r="13">
          <cell r="F13">
            <v>9</v>
          </cell>
          <cell r="G13">
            <v>0.28202800990132493</v>
          </cell>
          <cell r="H13">
            <v>0.23572901006899996</v>
          </cell>
          <cell r="V13">
            <v>9</v>
          </cell>
          <cell r="W13">
            <v>0.26</v>
          </cell>
        </row>
        <row r="14">
          <cell r="F14">
            <v>10</v>
          </cell>
          <cell r="G14">
            <v>0.31252328158894277</v>
          </cell>
          <cell r="H14">
            <v>0.17112273101793221</v>
          </cell>
          <cell r="V14">
            <v>10</v>
          </cell>
          <cell r="W14">
            <v>0.26</v>
          </cell>
        </row>
        <row r="15">
          <cell r="F15">
            <v>11</v>
          </cell>
          <cell r="G15">
            <v>0.34301855327656072</v>
          </cell>
          <cell r="H15">
            <v>0.19216364171599037</v>
          </cell>
          <cell r="V15">
            <v>11</v>
          </cell>
          <cell r="W15">
            <v>0.26</v>
          </cell>
        </row>
        <row r="16">
          <cell r="F16">
            <v>12</v>
          </cell>
          <cell r="G16">
            <v>0.36819210472916081</v>
          </cell>
          <cell r="H16">
            <v>0.27892202191555104</v>
          </cell>
          <cell r="V16">
            <v>12</v>
          </cell>
          <cell r="W16">
            <v>0.26</v>
          </cell>
        </row>
        <row r="17">
          <cell r="F17">
            <v>13</v>
          </cell>
          <cell r="G17">
            <v>0.40263353571545135</v>
          </cell>
          <cell r="H17">
            <v>6.2956728775675291E-2</v>
          </cell>
          <cell r="V17">
            <v>13</v>
          </cell>
          <cell r="W17">
            <v>0.26</v>
          </cell>
        </row>
        <row r="18">
          <cell r="F18">
            <v>14</v>
          </cell>
          <cell r="G18">
            <v>0.43175324646672408</v>
          </cell>
          <cell r="H18">
            <v>0.12805187831722037</v>
          </cell>
          <cell r="V18">
            <v>14</v>
          </cell>
          <cell r="W18">
            <v>0.26</v>
          </cell>
        </row>
        <row r="19">
          <cell r="F19">
            <v>15</v>
          </cell>
          <cell r="G19">
            <v>0.46087295721799681</v>
          </cell>
          <cell r="H19">
            <v>0.19742386939050494</v>
          </cell>
          <cell r="V19">
            <v>15</v>
          </cell>
          <cell r="W19">
            <v>0.26</v>
          </cell>
        </row>
        <row r="20">
          <cell r="F20">
            <v>16</v>
          </cell>
          <cell r="G20">
            <v>0.48999266796926955</v>
          </cell>
          <cell r="H20">
            <v>0.19742386939050494</v>
          </cell>
          <cell r="V20">
            <v>16</v>
          </cell>
          <cell r="W20">
            <v>0.26</v>
          </cell>
        </row>
        <row r="21">
          <cell r="F21">
            <v>17</v>
          </cell>
          <cell r="G21">
            <v>0.50931628082381564</v>
          </cell>
          <cell r="H21">
            <v>0.35363439806291896</v>
          </cell>
          <cell r="V21">
            <v>17</v>
          </cell>
          <cell r="W21">
            <v>0.26</v>
          </cell>
        </row>
        <row r="22">
          <cell r="F22">
            <v>18</v>
          </cell>
          <cell r="G22">
            <v>0.53000558403329689</v>
          </cell>
          <cell r="H22">
            <v>0.35916920053819501</v>
          </cell>
          <cell r="V22">
            <v>18</v>
          </cell>
          <cell r="W22">
            <v>0.26</v>
          </cell>
        </row>
        <row r="23">
          <cell r="F23">
            <v>19</v>
          </cell>
          <cell r="G23">
            <v>0.55201277815934169</v>
          </cell>
          <cell r="H23">
            <v>0.3579724549045511</v>
          </cell>
          <cell r="V23">
            <v>19</v>
          </cell>
          <cell r="W23">
            <v>0.26</v>
          </cell>
        </row>
        <row r="24">
          <cell r="F24">
            <v>20</v>
          </cell>
          <cell r="G24">
            <v>0.57988654226475456</v>
          </cell>
          <cell r="H24">
            <v>0.35440007414655444</v>
          </cell>
          <cell r="V24">
            <v>20</v>
          </cell>
          <cell r="W24">
            <v>0.26</v>
          </cell>
        </row>
        <row r="25">
          <cell r="F25">
            <v>21</v>
          </cell>
          <cell r="G25">
            <v>0.61817555541234015</v>
          </cell>
          <cell r="H25">
            <v>0.35280797124877228</v>
          </cell>
          <cell r="V25">
            <v>21</v>
          </cell>
          <cell r="W25">
            <v>0.26</v>
          </cell>
        </row>
        <row r="26">
          <cell r="F26">
            <v>22</v>
          </cell>
          <cell r="G26">
            <v>0.67142849666490334</v>
          </cell>
          <cell r="H26">
            <v>0.35755205919577182</v>
          </cell>
          <cell r="V26">
            <v>22</v>
          </cell>
          <cell r="W26">
            <v>0.26</v>
          </cell>
        </row>
        <row r="27">
          <cell r="F27">
            <v>23</v>
          </cell>
          <cell r="G27">
            <v>0.74204799278375844</v>
          </cell>
          <cell r="H27">
            <v>0.37195849371240097</v>
          </cell>
          <cell r="V27">
            <v>23</v>
          </cell>
          <cell r="W27">
            <v>0.26</v>
          </cell>
        </row>
        <row r="28">
          <cell r="F28">
            <v>24</v>
          </cell>
          <cell r="G28">
            <v>0.82385246132425893</v>
          </cell>
          <cell r="H28">
            <v>0.39523440148463057</v>
          </cell>
          <cell r="V28">
            <v>24</v>
          </cell>
          <cell r="W28">
            <v>0.26</v>
          </cell>
        </row>
        <row r="29">
          <cell r="F29">
            <v>25</v>
          </cell>
          <cell r="G29">
            <v>0.90851426754026809</v>
          </cell>
          <cell r="H29">
            <v>0.42555715193871252</v>
          </cell>
          <cell r="V29">
            <v>25</v>
          </cell>
          <cell r="W29">
            <v>0.26</v>
          </cell>
        </row>
        <row r="30">
          <cell r="F30">
            <v>26</v>
          </cell>
          <cell r="G30">
            <v>0.98770577668564896</v>
          </cell>
          <cell r="H30">
            <v>0.46110411450089839</v>
          </cell>
          <cell r="V30">
            <v>26</v>
          </cell>
          <cell r="W30">
            <v>0.26185714285714284</v>
          </cell>
        </row>
        <row r="31">
          <cell r="F31">
            <v>27</v>
          </cell>
          <cell r="G31">
            <v>1.053099354014265</v>
          </cell>
          <cell r="H31">
            <v>0.50005265859743997</v>
          </cell>
          <cell r="V31">
            <v>27</v>
          </cell>
          <cell r="W31">
            <v>0.26371428571428573</v>
          </cell>
        </row>
        <row r="32">
          <cell r="F32">
            <v>28</v>
          </cell>
          <cell r="G32">
            <v>1.0984283303469871</v>
          </cell>
          <cell r="H32">
            <v>0.54036227501128675</v>
          </cell>
          <cell r="V32">
            <v>28</v>
          </cell>
          <cell r="W32">
            <v>0.26557142857142857</v>
          </cell>
        </row>
        <row r="33">
          <cell r="F33">
            <v>29</v>
          </cell>
          <cell r="G33">
            <v>1.1256698987727163</v>
          </cell>
          <cell r="H33">
            <v>0.5791209399521795</v>
          </cell>
          <cell r="V33">
            <v>29</v>
          </cell>
          <cell r="W33">
            <v>0.26331428571428567</v>
          </cell>
        </row>
        <row r="34">
          <cell r="F34">
            <v>30</v>
          </cell>
          <cell r="G34">
            <v>1.1388622179473615</v>
          </cell>
          <cell r="H34">
            <v>0.61319875098655707</v>
          </cell>
          <cell r="V34">
            <v>30</v>
          </cell>
          <cell r="W34">
            <v>0.26514285714285707</v>
          </cell>
        </row>
        <row r="35">
          <cell r="F35">
            <v>31</v>
          </cell>
          <cell r="G35">
            <v>1.1420434465268321</v>
          </cell>
          <cell r="H35">
            <v>0.63946580568085809</v>
          </cell>
          <cell r="V35">
            <v>31</v>
          </cell>
          <cell r="W35">
            <v>0.26697142857142853</v>
          </cell>
        </row>
        <row r="36">
          <cell r="F36">
            <v>32</v>
          </cell>
          <cell r="G36">
            <v>1.1392517431670368</v>
          </cell>
          <cell r="H36">
            <v>0.65479220160152118</v>
          </cell>
          <cell r="V36">
            <v>32</v>
          </cell>
          <cell r="W36">
            <v>0.27299999999999991</v>
          </cell>
        </row>
        <row r="37">
          <cell r="F37">
            <v>33</v>
          </cell>
          <cell r="G37">
            <v>1.1344700215124901</v>
          </cell>
          <cell r="H37">
            <v>0.65787872807929393</v>
          </cell>
          <cell r="V37">
            <v>33</v>
          </cell>
          <cell r="W37">
            <v>0.27908571428571421</v>
          </cell>
        </row>
        <row r="38">
          <cell r="F38">
            <v>34</v>
          </cell>
          <cell r="G38">
            <v>1.1314602151621289</v>
          </cell>
          <cell r="H38">
            <v>0.65474894150215912</v>
          </cell>
          <cell r="V38">
            <v>34</v>
          </cell>
          <cell r="W38">
            <v>0.28948571428571418</v>
          </cell>
        </row>
        <row r="39">
          <cell r="F39">
            <v>35</v>
          </cell>
          <cell r="G39">
            <v>1.133929012703496</v>
          </cell>
          <cell r="H39">
            <v>0.65325709002240884</v>
          </cell>
          <cell r="V39">
            <v>35</v>
          </cell>
          <cell r="W39">
            <v>0.30428571428571416</v>
          </cell>
        </row>
        <row r="40">
          <cell r="F40">
            <v>36</v>
          </cell>
          <cell r="G40">
            <v>1.1455831027241341</v>
          </cell>
          <cell r="H40">
            <v>0.6612574217923346</v>
          </cell>
          <cell r="V40">
            <v>36</v>
          </cell>
          <cell r="W40">
            <v>0.33651428571428554</v>
          </cell>
        </row>
        <row r="41">
          <cell r="F41">
            <v>37</v>
          </cell>
          <cell r="G41">
            <v>1.1701291738115853</v>
          </cell>
          <cell r="H41">
            <v>0.68660418496422848</v>
          </cell>
          <cell r="V41">
            <v>37</v>
          </cell>
          <cell r="W41">
            <v>0.34742857142857125</v>
          </cell>
        </row>
        <row r="42">
          <cell r="F42">
            <v>38</v>
          </cell>
          <cell r="G42">
            <v>1.2104798756556163</v>
          </cell>
          <cell r="H42">
            <v>0.73479412969601499</v>
          </cell>
          <cell r="V42">
            <v>38</v>
          </cell>
          <cell r="W42">
            <v>0.37594285714285691</v>
          </cell>
        </row>
        <row r="43">
          <cell r="F43">
            <v>39</v>
          </cell>
          <cell r="G43">
            <v>1.2663717023548871</v>
          </cell>
          <cell r="H43">
            <v>0.80189401416814987</v>
          </cell>
          <cell r="V43">
            <v>39</v>
          </cell>
          <cell r="W43">
            <v>0.40919999999999979</v>
          </cell>
        </row>
        <row r="44">
          <cell r="F44">
            <v>40</v>
          </cell>
          <cell r="G44">
            <v>1.3367471091102818</v>
          </cell>
          <cell r="H44">
            <v>0.88161309856672176</v>
          </cell>
          <cell r="V44">
            <v>40</v>
          </cell>
          <cell r="W44">
            <v>0.4517142857142854</v>
          </cell>
        </row>
        <row r="45">
          <cell r="F45">
            <v>41</v>
          </cell>
          <cell r="G45">
            <v>1.4205485511226841</v>
          </cell>
          <cell r="H45">
            <v>0.9676606430778194</v>
          </cell>
          <cell r="V45">
            <v>41</v>
          </cell>
          <cell r="W45">
            <v>0.50365714285714247</v>
          </cell>
        </row>
        <row r="46">
          <cell r="F46">
            <v>42</v>
          </cell>
          <cell r="G46">
            <v>1.5167184835929783</v>
          </cell>
          <cell r="H46">
            <v>1.0537459078875313</v>
          </cell>
          <cell r="V46">
            <v>42</v>
          </cell>
          <cell r="W46">
            <v>0.56071428571428528</v>
          </cell>
        </row>
        <row r="47">
          <cell r="F47">
            <v>43</v>
          </cell>
          <cell r="G47">
            <v>1.6245695406235963</v>
          </cell>
          <cell r="H47">
            <v>1.1358956774539095</v>
          </cell>
          <cell r="V47">
            <v>43</v>
          </cell>
          <cell r="W47">
            <v>0.62297142857142807</v>
          </cell>
        </row>
        <row r="48">
          <cell r="F48">
            <v>44</v>
          </cell>
          <cell r="G48">
            <v>1.7448950719231617</v>
          </cell>
          <cell r="H48">
            <v>1.2194068333228612</v>
          </cell>
          <cell r="V48">
            <v>44</v>
          </cell>
          <cell r="W48">
            <v>0.69959999999999944</v>
          </cell>
        </row>
        <row r="49">
          <cell r="F49">
            <v>45</v>
          </cell>
          <cell r="G49">
            <v>1.878858606101848</v>
          </cell>
          <cell r="H49">
            <v>1.311893781312256</v>
          </cell>
          <cell r="V49">
            <v>45</v>
          </cell>
          <cell r="W49">
            <v>0.78628571428571359</v>
          </cell>
        </row>
        <row r="50">
          <cell r="F50">
            <v>46</v>
          </cell>
          <cell r="G50">
            <v>2.0276236717698266</v>
          </cell>
          <cell r="H50">
            <v>1.4209709272399649</v>
          </cell>
          <cell r="V50">
            <v>46</v>
          </cell>
          <cell r="W50">
            <v>0.88779999999999915</v>
          </cell>
        </row>
        <row r="51">
          <cell r="F51">
            <v>47</v>
          </cell>
          <cell r="G51">
            <v>2.1923537975372698</v>
          </cell>
          <cell r="H51">
            <v>1.5542526769238578</v>
          </cell>
          <cell r="V51">
            <v>47</v>
          </cell>
          <cell r="W51">
            <v>1.0043999999999991</v>
          </cell>
        </row>
        <row r="52">
          <cell r="F52">
            <v>48</v>
          </cell>
          <cell r="G52">
            <v>2.3747958512400631</v>
          </cell>
          <cell r="H52">
            <v>1.7167410282428199</v>
          </cell>
          <cell r="V52">
            <v>48</v>
          </cell>
          <cell r="W52">
            <v>1.136342857142856</v>
          </cell>
        </row>
        <row r="53">
          <cell r="F53">
            <v>49</v>
          </cell>
          <cell r="G53">
            <v>2.5790300576169427</v>
          </cell>
          <cell r="H53">
            <v>1.9029883473197942</v>
          </cell>
          <cell r="V53">
            <v>49</v>
          </cell>
          <cell r="W53">
            <v>1.2932571428571413</v>
          </cell>
        </row>
        <row r="54">
          <cell r="F54">
            <v>50</v>
          </cell>
          <cell r="G54">
            <v>2.8097199806323561</v>
          </cell>
          <cell r="H54">
            <v>2.104934592338739</v>
          </cell>
          <cell r="V54">
            <v>50</v>
          </cell>
          <cell r="W54">
            <v>1.4616999999999998</v>
          </cell>
        </row>
        <row r="55">
          <cell r="F55">
            <v>51</v>
          </cell>
          <cell r="G55">
            <v>3.0715291842507533</v>
          </cell>
          <cell r="H55">
            <v>2.3145197214836113</v>
          </cell>
          <cell r="V55">
            <v>51</v>
          </cell>
          <cell r="W55">
            <v>1.6543999999999999</v>
          </cell>
        </row>
        <row r="56">
          <cell r="F56">
            <v>52</v>
          </cell>
          <cell r="G56">
            <v>3.3691212324365822</v>
          </cell>
          <cell r="H56">
            <v>2.5236836929383695</v>
          </cell>
          <cell r="V56">
            <v>52</v>
          </cell>
          <cell r="W56">
            <v>1.8658999999999999</v>
          </cell>
        </row>
        <row r="57">
          <cell r="F57">
            <v>53</v>
          </cell>
          <cell r="G57">
            <v>3.7072225373623811</v>
          </cell>
          <cell r="H57">
            <v>2.732116403961161</v>
          </cell>
          <cell r="V57">
            <v>53</v>
          </cell>
          <cell r="W57">
            <v>2.1008999999999998</v>
          </cell>
        </row>
        <row r="58">
          <cell r="F58">
            <v>54</v>
          </cell>
          <cell r="G58">
            <v>4.0908109040330443</v>
          </cell>
          <cell r="H58">
            <v>2.9705075081068912</v>
          </cell>
          <cell r="V58">
            <v>54</v>
          </cell>
          <cell r="W58">
            <v>2.3641000000000001</v>
          </cell>
        </row>
        <row r="59">
          <cell r="F59">
            <v>55</v>
          </cell>
          <cell r="G59">
            <v>4.5249269856615557</v>
          </cell>
          <cell r="H59">
            <v>3.2772965980046571</v>
          </cell>
          <cell r="V59">
            <v>55</v>
          </cell>
          <cell r="W59">
            <v>2.6507999999999998</v>
          </cell>
        </row>
        <row r="60">
          <cell r="F60">
            <v>56</v>
          </cell>
          <cell r="G60">
            <v>5.0146114354608997</v>
          </cell>
          <cell r="H60">
            <v>3.6909232662835536</v>
          </cell>
          <cell r="V60">
            <v>56</v>
          </cell>
          <cell r="W60">
            <v>2.9609999999999999</v>
          </cell>
        </row>
        <row r="61">
          <cell r="F61">
            <v>57</v>
          </cell>
          <cell r="G61">
            <v>5.5649049066440588</v>
          </cell>
          <cell r="H61">
            <v>4.2498271055726766</v>
          </cell>
          <cell r="V61">
            <v>57</v>
          </cell>
          <cell r="W61">
            <v>3.3275999999999999</v>
          </cell>
        </row>
        <row r="62">
          <cell r="F62">
            <v>58</v>
          </cell>
          <cell r="G62">
            <v>6.1796913215991598</v>
          </cell>
          <cell r="H62">
            <v>4.9715974251702306</v>
          </cell>
          <cell r="V62">
            <v>58</v>
          </cell>
          <cell r="W62">
            <v>3.6612999999999998</v>
          </cell>
        </row>
        <row r="63">
          <cell r="F63">
            <v>59</v>
          </cell>
          <cell r="G63">
            <v>6.8582276794148935</v>
          </cell>
          <cell r="H63">
            <v>5.7904224010508489</v>
          </cell>
          <cell r="V63">
            <v>59</v>
          </cell>
          <cell r="W63">
            <v>4.0466999999999995</v>
          </cell>
        </row>
        <row r="64">
          <cell r="F64">
            <v>60</v>
          </cell>
          <cell r="G64">
            <v>7.598614248355096</v>
          </cell>
          <cell r="H64">
            <v>6.6196399258582748</v>
          </cell>
        </row>
        <row r="65">
          <cell r="F65">
            <v>61</v>
          </cell>
          <cell r="G65">
            <v>8.3989512966836006</v>
          </cell>
          <cell r="H65">
            <v>7.3725878922362513</v>
          </cell>
        </row>
        <row r="66">
          <cell r="F66">
            <v>62</v>
          </cell>
          <cell r="G66">
            <v>9.2573390926642425</v>
          </cell>
          <cell r="H66">
            <v>7.9626041928285201</v>
          </cell>
        </row>
        <row r="67">
          <cell r="F67">
            <v>63</v>
          </cell>
          <cell r="G67">
            <v>10.170103557057056</v>
          </cell>
          <cell r="H67">
            <v>8.3408799360236774</v>
          </cell>
        </row>
        <row r="68">
          <cell r="F68">
            <v>64</v>
          </cell>
          <cell r="G68">
            <v>11.126473220606883</v>
          </cell>
          <cell r="H68">
            <v>8.6100190931897256</v>
          </cell>
        </row>
        <row r="69">
          <cell r="F69">
            <v>65</v>
          </cell>
          <cell r="G69">
            <v>12.11390226655476</v>
          </cell>
          <cell r="H69">
            <v>8.9104788514395175</v>
          </cell>
        </row>
        <row r="70">
          <cell r="F70">
            <v>66</v>
          </cell>
          <cell r="G70">
            <v>13.119844878141741</v>
          </cell>
          <cell r="H70">
            <v>9.3827163978859165</v>
          </cell>
        </row>
        <row r="71">
          <cell r="F71">
            <v>67</v>
          </cell>
          <cell r="G71">
            <v>14.131755238608859</v>
          </cell>
          <cell r="H71">
            <v>10.167188919641768</v>
          </cell>
        </row>
        <row r="72">
          <cell r="F72">
            <v>68</v>
          </cell>
          <cell r="G72">
            <v>15.157549769298932</v>
          </cell>
          <cell r="H72">
            <v>11.36873124394034</v>
          </cell>
        </row>
        <row r="73">
          <cell r="F73">
            <v>69</v>
          </cell>
          <cell r="G73">
            <v>16.286993843961859</v>
          </cell>
          <cell r="H73">
            <v>12.949688758496498</v>
          </cell>
        </row>
        <row r="74">
          <cell r="F74">
            <v>70</v>
          </cell>
          <cell r="G74">
            <v>17.630315074449321</v>
          </cell>
          <cell r="H74">
            <v>14.836784491145528</v>
          </cell>
        </row>
        <row r="75">
          <cell r="F75">
            <v>71</v>
          </cell>
          <cell r="G75">
            <v>19.29774107261299</v>
          </cell>
          <cell r="H75">
            <v>16.956741469722704</v>
          </cell>
        </row>
        <row r="76">
          <cell r="F76">
            <v>72</v>
          </cell>
          <cell r="G76">
            <v>21.399499450304539</v>
          </cell>
          <cell r="H76">
            <v>19.236282722063304</v>
          </cell>
        </row>
        <row r="77">
          <cell r="F77">
            <v>73</v>
          </cell>
          <cell r="G77">
            <v>24.021372225398935</v>
          </cell>
          <cell r="H77">
            <v>21.616677776910908</v>
          </cell>
        </row>
        <row r="78">
          <cell r="F78">
            <v>74</v>
          </cell>
          <cell r="G78">
            <v>27.151359039864275</v>
          </cell>
          <cell r="H78">
            <v>24.097382166642298</v>
          </cell>
        </row>
        <row r="79">
          <cell r="F79">
            <v>75</v>
          </cell>
          <cell r="G79">
            <v>30.753013941691954</v>
          </cell>
          <cell r="H79">
            <v>26.692397924542551</v>
          </cell>
        </row>
        <row r="80">
          <cell r="F80">
            <v>76</v>
          </cell>
          <cell r="G80">
            <v>34.789890978873373</v>
          </cell>
          <cell r="H80">
            <v>29.415727083896762</v>
          </cell>
        </row>
        <row r="81">
          <cell r="F81">
            <v>77</v>
          </cell>
          <cell r="G81">
            <v>39.225544199399913</v>
          </cell>
          <cell r="H81">
            <v>32.281371677990002</v>
          </cell>
        </row>
        <row r="82">
          <cell r="F82">
            <v>78</v>
          </cell>
          <cell r="G82">
            <v>44.438496743618856</v>
          </cell>
          <cell r="H82">
            <v>35.426183906329861</v>
          </cell>
        </row>
        <row r="83">
          <cell r="F83">
            <v>79</v>
          </cell>
          <cell r="G83">
            <v>49.749730298404302</v>
          </cell>
          <cell r="H83">
            <v>38.877359942570081</v>
          </cell>
        </row>
        <row r="84">
          <cell r="F84">
            <v>80</v>
          </cell>
          <cell r="G84">
            <v>55.060963853189747</v>
          </cell>
          <cell r="H84">
            <v>42.664745378744868</v>
          </cell>
        </row>
        <row r="85">
          <cell r="F85">
            <v>81</v>
          </cell>
          <cell r="G85">
            <v>60.372197407975193</v>
          </cell>
          <cell r="H85">
            <v>46.82109332840664</v>
          </cell>
        </row>
        <row r="86">
          <cell r="F86">
            <v>82</v>
          </cell>
          <cell r="G86">
            <v>65.683430962760639</v>
          </cell>
          <cell r="H86">
            <v>51.382347673859627</v>
          </cell>
        </row>
        <row r="87">
          <cell r="F87">
            <v>83</v>
          </cell>
          <cell r="G87">
            <v>71.383470351036379</v>
          </cell>
          <cell r="H87">
            <v>56.387953906996778</v>
          </cell>
        </row>
        <row r="88">
          <cell r="F88">
            <v>84</v>
          </cell>
          <cell r="G88">
            <v>77.083509739312134</v>
          </cell>
          <cell r="H88">
            <v>61.881200251875427</v>
          </cell>
        </row>
        <row r="89">
          <cell r="F89">
            <v>85</v>
          </cell>
          <cell r="G89">
            <v>82.783549127587875</v>
          </cell>
          <cell r="H89">
            <v>67.909592019042194</v>
          </cell>
        </row>
        <row r="90">
          <cell r="F90">
            <v>86</v>
          </cell>
          <cell r="G90">
            <v>88.48358851586363</v>
          </cell>
          <cell r="H90">
            <v>74.525262429003902</v>
          </cell>
        </row>
        <row r="91">
          <cell r="F91">
            <v>87</v>
          </cell>
          <cell r="G91">
            <v>96.19</v>
          </cell>
          <cell r="H91">
            <v>81.785423457624759</v>
          </cell>
        </row>
        <row r="92">
          <cell r="F92">
            <v>88</v>
          </cell>
          <cell r="G92">
            <v>104.56759558684917</v>
          </cell>
          <cell r="H92">
            <v>89.752860602337378</v>
          </cell>
        </row>
        <row r="93">
          <cell r="F93">
            <v>89</v>
          </cell>
          <cell r="G93">
            <v>113.67483155021142</v>
          </cell>
          <cell r="H93">
            <v>98.496475847880362</v>
          </cell>
        </row>
        <row r="94">
          <cell r="F94">
            <v>90</v>
          </cell>
          <cell r="G94">
            <v>123.57525536901663</v>
          </cell>
          <cell r="H94">
            <v>108.09188352710207</v>
          </cell>
        </row>
        <row r="95">
          <cell r="F95">
            <v>91</v>
          </cell>
          <cell r="G95">
            <v>134.33794914199959</v>
          </cell>
          <cell r="H95">
            <v>118.62206422980398</v>
          </cell>
        </row>
        <row r="96">
          <cell r="F96">
            <v>92</v>
          </cell>
          <cell r="G96">
            <v>157.04784372294296</v>
          </cell>
          <cell r="H96">
            <v>130.17808241459355</v>
          </cell>
        </row>
        <row r="97">
          <cell r="F97">
            <v>93</v>
          </cell>
          <cell r="G97">
            <v>197.79423537832326</v>
          </cell>
          <cell r="H97">
            <v>142.85987392961684</v>
          </cell>
        </row>
        <row r="98">
          <cell r="F98">
            <v>94</v>
          </cell>
          <cell r="G98">
            <v>249.17682787253128</v>
          </cell>
          <cell r="H98">
            <v>194.24246642382485</v>
          </cell>
        </row>
        <row r="99">
          <cell r="F99">
            <v>95</v>
          </cell>
          <cell r="G99">
            <v>313.90748789952636</v>
          </cell>
          <cell r="H99">
            <v>258.9731264508199</v>
          </cell>
        </row>
        <row r="100">
          <cell r="F100">
            <v>96</v>
          </cell>
          <cell r="G100">
            <v>395.45374985590263</v>
          </cell>
          <cell r="H100">
            <v>340.51938840719617</v>
          </cell>
        </row>
        <row r="101">
          <cell r="F101">
            <v>97</v>
          </cell>
          <cell r="G101">
            <v>498.18393731706442</v>
          </cell>
          <cell r="H101">
            <v>443.24957586835797</v>
          </cell>
        </row>
        <row r="102">
          <cell r="F102">
            <v>98</v>
          </cell>
          <cell r="G102">
            <v>627.60116825587943</v>
          </cell>
          <cell r="H102">
            <v>572.66680680717297</v>
          </cell>
        </row>
        <row r="103">
          <cell r="F103">
            <v>99</v>
          </cell>
          <cell r="G103">
            <v>790.63814967093458</v>
          </cell>
          <cell r="H103">
            <v>735.70378822222813</v>
          </cell>
        </row>
        <row r="104">
          <cell r="F104">
            <v>100</v>
          </cell>
          <cell r="G104">
            <v>1000</v>
          </cell>
          <cell r="H104">
            <v>1000</v>
          </cell>
        </row>
      </sheetData>
      <sheetData sheetId="5">
        <row r="3">
          <cell r="B3" t="str">
            <v>Dólares</v>
          </cell>
        </row>
        <row r="4">
          <cell r="B4">
            <v>20</v>
          </cell>
        </row>
        <row r="6">
          <cell r="B6" t="str">
            <v>M</v>
          </cell>
        </row>
        <row r="7">
          <cell r="G7">
            <v>0</v>
          </cell>
        </row>
        <row r="9">
          <cell r="B9">
            <v>0.03</v>
          </cell>
        </row>
        <row r="10">
          <cell r="B10">
            <v>0.03</v>
          </cell>
        </row>
        <row r="11">
          <cell r="B11">
            <v>1.4999999999999999E-2</v>
          </cell>
        </row>
        <row r="13">
          <cell r="B13">
            <v>0.08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sosMasculino"/>
      <sheetName val="PesosFemenino"/>
      <sheetName val="PesosRevaluablesMasculino"/>
      <sheetName val="PesosRevaluablesFemenino"/>
      <sheetName val="DolaresMasculino"/>
      <sheetName val="DolaresFemenino"/>
      <sheetName val="VG Pesos hombre"/>
      <sheetName val="VG Pesos revaluables hombre"/>
      <sheetName val="VG dolares hombre"/>
      <sheetName val="VG Pesos mujer"/>
      <sheetName val="VG Pesos revaluable mujer"/>
      <sheetName val="VG dolares mujer"/>
      <sheetName val="Exención primas por invalidez"/>
      <sheetName val="Pago adicional por invalidez"/>
      <sheetName val="T25"/>
      <sheetName val="T20"/>
      <sheetName val="T10"/>
      <sheetName val="T5 y T1"/>
      <sheetName val="Cobertura básica T20 NF"/>
      <sheetName val="Cobertura básica T10 NF"/>
      <sheetName val="Cob básica T5 y T1 NF"/>
      <sheetName val="Devolución de primas"/>
      <sheetName val="T25 NF"/>
      <sheetName val="Exención primas por invalidez N"/>
      <sheetName val="Pago adicional por invalidez NF"/>
      <sheetName val="VG Pesos hombre NF"/>
      <sheetName val="VG Pesos revaluables hombre NF"/>
      <sheetName val="VG dolares hombre NF"/>
      <sheetName val="VG Pesos mujer NF"/>
      <sheetName val="VG Pesos revaluable mujer NF"/>
      <sheetName val="VG dolares mujer NF"/>
      <sheetName val="PesosMasculino NF"/>
      <sheetName val="PesosRevaluablesMasculino NF"/>
      <sheetName val="DolaresMasculino NF"/>
      <sheetName val="PesosFemenino NF"/>
      <sheetName val="PesosRevaluablesFemenino NF"/>
      <sheetName val="DolaresFemenino NF"/>
      <sheetName val="Devolución de primas NF"/>
      <sheetName val="Edades equivalentes"/>
      <sheetName val="Extraprima"/>
      <sheetName val="Tabla Pesos"/>
      <sheetName val="Tabla Dólares"/>
      <sheetName val="Calcula Tarifa"/>
      <sheetName val="Con extraprima"/>
      <sheetName val="Auxiliares"/>
      <sheetName val="Tabla"/>
      <sheetName val="Factores seleccion"/>
      <sheetName val="Tabla (BIT)"/>
      <sheetName val="Tabla (BIPA)"/>
      <sheetName val="Calcula Tarifa (BIT)"/>
      <sheetName val="Con extraprima (BIT)"/>
      <sheetName val="Calcula Tarifa (BIPA)"/>
      <sheetName val="Con extraprima (BIPA)"/>
      <sheetName val="a inv"/>
      <sheetName val="Caducidad"/>
      <sheetName val="Gasto Adquisicion"/>
      <sheetName val="Utilidad y Otros costos"/>
      <sheetName val="Tasas y Gastos Ad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>
        <row r="3">
          <cell r="K3">
            <v>2.5000000000000001E-2</v>
          </cell>
        </row>
        <row r="7">
          <cell r="B7" t="str">
            <v>Fumador</v>
          </cell>
        </row>
        <row r="9">
          <cell r="B9">
            <v>1000000</v>
          </cell>
        </row>
        <row r="10">
          <cell r="B10">
            <v>2</v>
          </cell>
        </row>
      </sheetData>
      <sheetData sheetId="43" refreshError="1"/>
      <sheetData sheetId="44" refreshError="1"/>
      <sheetData sheetId="45">
        <row r="4">
          <cell r="B4">
            <v>0</v>
          </cell>
          <cell r="C4">
            <v>8.8351000000000002E-3</v>
          </cell>
          <cell r="F4">
            <v>0</v>
          </cell>
          <cell r="G4">
            <v>1.76702E-2</v>
          </cell>
        </row>
        <row r="5">
          <cell r="B5">
            <v>1</v>
          </cell>
          <cell r="C5">
            <v>4.6799999999999999E-4</v>
          </cell>
          <cell r="F5">
            <v>1</v>
          </cell>
          <cell r="G5">
            <v>9.3599999999999998E-4</v>
          </cell>
        </row>
        <row r="6">
          <cell r="B6">
            <v>2</v>
          </cell>
          <cell r="C6">
            <v>4.2119999999999999E-4</v>
          </cell>
          <cell r="F6">
            <v>2</v>
          </cell>
          <cell r="G6">
            <v>8.4239999999999998E-4</v>
          </cell>
        </row>
        <row r="7">
          <cell r="B7">
            <v>3</v>
          </cell>
          <cell r="C7">
            <v>3.8219999999999997E-4</v>
          </cell>
          <cell r="F7">
            <v>3</v>
          </cell>
          <cell r="G7">
            <v>7.6439999999999993E-4</v>
          </cell>
        </row>
        <row r="8">
          <cell r="B8">
            <v>4</v>
          </cell>
          <cell r="C8">
            <v>3.5879999999999999E-4</v>
          </cell>
          <cell r="F8">
            <v>4</v>
          </cell>
          <cell r="G8">
            <v>7.1759999999999999E-4</v>
          </cell>
        </row>
        <row r="9">
          <cell r="B9">
            <v>5</v>
          </cell>
          <cell r="C9">
            <v>3.3539999999999997E-4</v>
          </cell>
          <cell r="F9">
            <v>5</v>
          </cell>
          <cell r="G9">
            <v>6.7079999999999993E-4</v>
          </cell>
        </row>
        <row r="10">
          <cell r="B10">
            <v>6</v>
          </cell>
          <cell r="C10">
            <v>3.1979999999999997E-4</v>
          </cell>
          <cell r="F10">
            <v>6</v>
          </cell>
          <cell r="G10">
            <v>6.3959999999999993E-4</v>
          </cell>
        </row>
        <row r="11">
          <cell r="B11">
            <v>7</v>
          </cell>
          <cell r="C11">
            <v>3.1199999999999999E-4</v>
          </cell>
          <cell r="F11">
            <v>7</v>
          </cell>
          <cell r="G11">
            <v>6.2399999999999999E-4</v>
          </cell>
        </row>
        <row r="12">
          <cell r="B12">
            <v>8</v>
          </cell>
          <cell r="C12">
            <v>3.0420000000000002E-4</v>
          </cell>
          <cell r="F12">
            <v>8</v>
          </cell>
          <cell r="G12">
            <v>6.0840000000000004E-4</v>
          </cell>
        </row>
        <row r="13">
          <cell r="B13">
            <v>9</v>
          </cell>
          <cell r="C13">
            <v>2.9639999999999999E-4</v>
          </cell>
          <cell r="F13">
            <v>9</v>
          </cell>
          <cell r="G13">
            <v>5.9279999999999999E-4</v>
          </cell>
        </row>
        <row r="14">
          <cell r="B14">
            <v>10</v>
          </cell>
          <cell r="C14">
            <v>2.8860000000000002E-4</v>
          </cell>
          <cell r="F14">
            <v>10</v>
          </cell>
          <cell r="G14">
            <v>5.7720000000000004E-4</v>
          </cell>
        </row>
        <row r="15">
          <cell r="B15">
            <v>11</v>
          </cell>
          <cell r="C15">
            <v>2.8860000000000002E-4</v>
          </cell>
          <cell r="F15">
            <v>11</v>
          </cell>
          <cell r="G15">
            <v>5.7720000000000004E-4</v>
          </cell>
        </row>
        <row r="16">
          <cell r="B16">
            <v>12</v>
          </cell>
          <cell r="C16">
            <v>2.7300000000000002E-4</v>
          </cell>
          <cell r="F16">
            <v>12</v>
          </cell>
          <cell r="G16">
            <v>5.4600000000000004E-4</v>
          </cell>
        </row>
        <row r="17">
          <cell r="B17">
            <v>13</v>
          </cell>
          <cell r="C17">
            <v>3.323E-4</v>
          </cell>
          <cell r="F17">
            <v>13</v>
          </cell>
          <cell r="G17">
            <v>6.646E-4</v>
          </cell>
        </row>
        <row r="18">
          <cell r="B18">
            <v>14</v>
          </cell>
          <cell r="C18">
            <v>4.0400000000000001E-4</v>
          </cell>
          <cell r="F18">
            <v>14</v>
          </cell>
          <cell r="G18">
            <v>8.0800000000000002E-4</v>
          </cell>
        </row>
        <row r="19">
          <cell r="B19">
            <v>15</v>
          </cell>
          <cell r="C19">
            <v>4.6640000000000006E-4</v>
          </cell>
          <cell r="F19">
            <v>15</v>
          </cell>
          <cell r="G19">
            <v>9.3280000000000012E-4</v>
          </cell>
        </row>
        <row r="20">
          <cell r="B20">
            <v>16</v>
          </cell>
          <cell r="C20">
            <v>5.2099999999999998E-4</v>
          </cell>
          <cell r="F20">
            <v>16</v>
          </cell>
          <cell r="G20">
            <v>1.042E-3</v>
          </cell>
        </row>
        <row r="21">
          <cell r="B21">
            <v>17</v>
          </cell>
          <cell r="C21">
            <v>5.6940000000000007E-4</v>
          </cell>
          <cell r="F21">
            <v>17</v>
          </cell>
          <cell r="G21">
            <v>1.1388000000000001E-3</v>
          </cell>
        </row>
        <row r="22">
          <cell r="B22">
            <v>18</v>
          </cell>
          <cell r="C22">
            <v>5.8809999999999993E-4</v>
          </cell>
          <cell r="F22">
            <v>18</v>
          </cell>
          <cell r="G22">
            <v>1.1761999999999999E-3</v>
          </cell>
        </row>
        <row r="23">
          <cell r="B23">
            <v>19</v>
          </cell>
          <cell r="C23">
            <v>5.9049999999999999E-4</v>
          </cell>
          <cell r="F23">
            <v>19</v>
          </cell>
          <cell r="G23">
            <v>1.181E-3</v>
          </cell>
        </row>
        <row r="24">
          <cell r="B24">
            <v>20</v>
          </cell>
          <cell r="C24">
            <v>5.9049999999999999E-4</v>
          </cell>
          <cell r="F24">
            <v>20</v>
          </cell>
          <cell r="G24">
            <v>1.181E-3</v>
          </cell>
        </row>
        <row r="25">
          <cell r="B25">
            <v>21</v>
          </cell>
          <cell r="C25">
            <v>6.022E-4</v>
          </cell>
          <cell r="F25">
            <v>21</v>
          </cell>
          <cell r="G25">
            <v>1.2044E-3</v>
          </cell>
        </row>
        <row r="26">
          <cell r="B26">
            <v>22</v>
          </cell>
          <cell r="C26">
            <v>6.3959999999999993E-4</v>
          </cell>
          <cell r="F26">
            <v>22</v>
          </cell>
          <cell r="G26">
            <v>1.2791999999999999E-3</v>
          </cell>
        </row>
        <row r="27">
          <cell r="B27">
            <v>23</v>
          </cell>
          <cell r="C27">
            <v>5.9509999999999999E-4</v>
          </cell>
          <cell r="F27">
            <v>23</v>
          </cell>
          <cell r="G27">
            <v>1.1902E-3</v>
          </cell>
        </row>
        <row r="28">
          <cell r="B28">
            <v>24</v>
          </cell>
          <cell r="C28">
            <v>5.7799999999999995E-4</v>
          </cell>
          <cell r="F28">
            <v>24</v>
          </cell>
          <cell r="G28">
            <v>1.1559999999999999E-3</v>
          </cell>
        </row>
        <row r="29">
          <cell r="B29">
            <v>25</v>
          </cell>
          <cell r="C29">
            <v>5.7249999999999998E-4</v>
          </cell>
          <cell r="F29">
            <v>25</v>
          </cell>
          <cell r="G29">
            <v>1.145E-3</v>
          </cell>
        </row>
        <row r="30">
          <cell r="B30">
            <v>26</v>
          </cell>
          <cell r="C30">
            <v>5.6159999999999999E-4</v>
          </cell>
          <cell r="F30">
            <v>26</v>
          </cell>
          <cell r="G30">
            <v>1.1232E-3</v>
          </cell>
        </row>
        <row r="31">
          <cell r="B31">
            <v>27</v>
          </cell>
          <cell r="C31">
            <v>5.3039999999999999E-4</v>
          </cell>
          <cell r="F31">
            <v>27</v>
          </cell>
          <cell r="G31">
            <v>1.0608E-3</v>
          </cell>
        </row>
        <row r="32">
          <cell r="B32">
            <v>28</v>
          </cell>
          <cell r="C32">
            <v>5.9590000000000001E-4</v>
          </cell>
          <cell r="F32">
            <v>28</v>
          </cell>
          <cell r="G32">
            <v>1.1918E-3</v>
          </cell>
        </row>
        <row r="33">
          <cell r="B33">
            <v>29</v>
          </cell>
          <cell r="C33">
            <v>6.357E-4</v>
          </cell>
          <cell r="F33">
            <v>29</v>
          </cell>
          <cell r="G33">
            <v>1.2714E-3</v>
          </cell>
        </row>
        <row r="34">
          <cell r="B34">
            <v>30</v>
          </cell>
          <cell r="C34">
            <v>6.7390000000000006E-4</v>
          </cell>
          <cell r="F34">
            <v>30</v>
          </cell>
          <cell r="G34">
            <v>1.3478000000000001E-3</v>
          </cell>
        </row>
        <row r="35">
          <cell r="B35">
            <v>31</v>
          </cell>
          <cell r="C35">
            <v>7.3240000000000002E-4</v>
          </cell>
          <cell r="F35">
            <v>31</v>
          </cell>
          <cell r="G35">
            <v>1.4648E-3</v>
          </cell>
        </row>
        <row r="36">
          <cell r="B36">
            <v>32</v>
          </cell>
          <cell r="C36">
            <v>8.3460000000000012E-4</v>
          </cell>
          <cell r="F36">
            <v>32</v>
          </cell>
          <cell r="G36">
            <v>1.6692000000000002E-3</v>
          </cell>
        </row>
        <row r="37">
          <cell r="B37">
            <v>33</v>
          </cell>
          <cell r="C37">
            <v>8.454999999999999E-4</v>
          </cell>
          <cell r="F37">
            <v>33</v>
          </cell>
          <cell r="G37">
            <v>1.6909999999999998E-3</v>
          </cell>
        </row>
        <row r="38">
          <cell r="B38">
            <v>34</v>
          </cell>
          <cell r="C38">
            <v>8.564E-4</v>
          </cell>
          <cell r="F38">
            <v>34</v>
          </cell>
          <cell r="G38">
            <v>1.7128E-3</v>
          </cell>
        </row>
        <row r="39">
          <cell r="B39">
            <v>35</v>
          </cell>
          <cell r="C39">
            <v>8.6739999999999994E-4</v>
          </cell>
          <cell r="F39">
            <v>35</v>
          </cell>
          <cell r="G39">
            <v>1.7347999999999999E-3</v>
          </cell>
        </row>
        <row r="40">
          <cell r="B40">
            <v>36</v>
          </cell>
          <cell r="C40">
            <v>8.7829999999999983E-4</v>
          </cell>
          <cell r="F40">
            <v>36</v>
          </cell>
          <cell r="G40">
            <v>1.7565999999999997E-3</v>
          </cell>
        </row>
        <row r="41">
          <cell r="B41">
            <v>37</v>
          </cell>
          <cell r="C41">
            <v>8.8920000000000004E-4</v>
          </cell>
          <cell r="F41">
            <v>37</v>
          </cell>
          <cell r="G41">
            <v>1.7784000000000001E-3</v>
          </cell>
        </row>
        <row r="42">
          <cell r="B42">
            <v>38</v>
          </cell>
          <cell r="C42">
            <v>1.0351E-3</v>
          </cell>
          <cell r="F42">
            <v>38</v>
          </cell>
          <cell r="G42">
            <v>2.0701999999999999E-3</v>
          </cell>
        </row>
        <row r="43">
          <cell r="B43">
            <v>39</v>
          </cell>
          <cell r="C43">
            <v>1.1761999999999999E-3</v>
          </cell>
          <cell r="F43">
            <v>39</v>
          </cell>
          <cell r="G43">
            <v>2.3523999999999997E-3</v>
          </cell>
        </row>
        <row r="44">
          <cell r="B44">
            <v>40</v>
          </cell>
          <cell r="C44">
            <v>1.3205000000000001E-3</v>
          </cell>
          <cell r="F44">
            <v>40</v>
          </cell>
          <cell r="G44">
            <v>2.6410000000000001E-3</v>
          </cell>
        </row>
        <row r="45">
          <cell r="B45">
            <v>41</v>
          </cell>
          <cell r="C45">
            <v>1.4764999999999999E-3</v>
          </cell>
          <cell r="F45">
            <v>41</v>
          </cell>
          <cell r="G45">
            <v>2.9529999999999999E-3</v>
          </cell>
        </row>
        <row r="46">
          <cell r="B46">
            <v>42</v>
          </cell>
          <cell r="C46">
            <v>1.6535999999999996E-3</v>
          </cell>
          <cell r="F46">
            <v>42</v>
          </cell>
          <cell r="G46">
            <v>3.3071999999999993E-3</v>
          </cell>
        </row>
        <row r="47">
          <cell r="B47">
            <v>43</v>
          </cell>
          <cell r="C47">
            <v>1.7588999999999999E-3</v>
          </cell>
          <cell r="F47">
            <v>43</v>
          </cell>
          <cell r="G47">
            <v>3.5177999999999997E-3</v>
          </cell>
        </row>
        <row r="48">
          <cell r="B48">
            <v>44</v>
          </cell>
          <cell r="C48">
            <v>1.8587000000000002E-3</v>
          </cell>
          <cell r="F48">
            <v>44</v>
          </cell>
          <cell r="G48">
            <v>3.7174000000000005E-3</v>
          </cell>
        </row>
        <row r="49">
          <cell r="B49">
            <v>45</v>
          </cell>
          <cell r="C49">
            <v>1.9835E-3</v>
          </cell>
          <cell r="F49">
            <v>45</v>
          </cell>
          <cell r="G49">
            <v>3.967E-3</v>
          </cell>
        </row>
        <row r="50">
          <cell r="B50">
            <v>46</v>
          </cell>
          <cell r="C50">
            <v>2.1644999999999998E-3</v>
          </cell>
          <cell r="F50">
            <v>46</v>
          </cell>
          <cell r="G50">
            <v>4.3289999999999995E-3</v>
          </cell>
        </row>
        <row r="51">
          <cell r="B51">
            <v>47</v>
          </cell>
          <cell r="C51">
            <v>2.4336000000000002E-3</v>
          </cell>
          <cell r="F51">
            <v>47</v>
          </cell>
          <cell r="G51">
            <v>4.8672000000000003E-3</v>
          </cell>
        </row>
        <row r="52">
          <cell r="B52">
            <v>48</v>
          </cell>
          <cell r="C52">
            <v>2.4788000000000002E-3</v>
          </cell>
          <cell r="F52">
            <v>48</v>
          </cell>
          <cell r="G52">
            <v>4.9576000000000004E-3</v>
          </cell>
        </row>
        <row r="53">
          <cell r="B53">
            <v>49</v>
          </cell>
          <cell r="C53">
            <v>2.5388999999999998E-3</v>
          </cell>
          <cell r="F53">
            <v>49</v>
          </cell>
          <cell r="G53">
            <v>5.0777999999999995E-3</v>
          </cell>
        </row>
        <row r="54">
          <cell r="B54">
            <v>50</v>
          </cell>
          <cell r="C54">
            <v>2.6918000000000003E-3</v>
          </cell>
          <cell r="F54">
            <v>50</v>
          </cell>
          <cell r="G54">
            <v>5.3836000000000005E-3</v>
          </cell>
        </row>
        <row r="55">
          <cell r="B55">
            <v>51</v>
          </cell>
          <cell r="C55">
            <v>3.0146999999999999E-3</v>
          </cell>
          <cell r="F55">
            <v>51</v>
          </cell>
          <cell r="G55">
            <v>6.0293999999999999E-3</v>
          </cell>
        </row>
        <row r="56">
          <cell r="B56">
            <v>52</v>
          </cell>
          <cell r="C56">
            <v>3.5303000000000005E-3</v>
          </cell>
          <cell r="F56">
            <v>52</v>
          </cell>
          <cell r="G56">
            <v>7.0606000000000011E-3</v>
          </cell>
        </row>
        <row r="57">
          <cell r="B57">
            <v>53</v>
          </cell>
          <cell r="C57">
            <v>3.9702000000000001E-3</v>
          </cell>
          <cell r="F57">
            <v>53</v>
          </cell>
          <cell r="G57">
            <v>7.9404000000000002E-3</v>
          </cell>
        </row>
        <row r="58">
          <cell r="B58">
            <v>54</v>
          </cell>
          <cell r="C58">
            <v>4.5496999999999994E-3</v>
          </cell>
          <cell r="F58">
            <v>54</v>
          </cell>
          <cell r="G58">
            <v>9.0993999999999988E-3</v>
          </cell>
        </row>
        <row r="59">
          <cell r="B59">
            <v>55</v>
          </cell>
          <cell r="C59">
            <v>5.2268000000000002E-3</v>
          </cell>
          <cell r="F59">
            <v>55</v>
          </cell>
          <cell r="G59">
            <v>1.04536E-2</v>
          </cell>
        </row>
        <row r="60">
          <cell r="B60">
            <v>56</v>
          </cell>
          <cell r="C60">
            <v>5.9497999999999999E-3</v>
          </cell>
          <cell r="F60">
            <v>56</v>
          </cell>
          <cell r="G60">
            <v>1.18996E-2</v>
          </cell>
        </row>
        <row r="61">
          <cell r="B61">
            <v>57</v>
          </cell>
          <cell r="C61">
            <v>6.6993999999999995E-3</v>
          </cell>
          <cell r="F61">
            <v>57</v>
          </cell>
          <cell r="G61">
            <v>1.3398799999999999E-2</v>
          </cell>
        </row>
        <row r="62">
          <cell r="B62">
            <v>58</v>
          </cell>
          <cell r="C62">
            <v>8.1946999999999992E-3</v>
          </cell>
          <cell r="F62">
            <v>58</v>
          </cell>
          <cell r="G62">
            <v>1.6389399999999998E-2</v>
          </cell>
        </row>
        <row r="63">
          <cell r="B63">
            <v>59</v>
          </cell>
          <cell r="C63">
            <v>9.6556000000000003E-3</v>
          </cell>
          <cell r="F63">
            <v>59</v>
          </cell>
          <cell r="G63">
            <v>1.9311200000000001E-2</v>
          </cell>
        </row>
        <row r="64">
          <cell r="B64">
            <v>60</v>
          </cell>
          <cell r="C64">
            <v>1.10799E-2</v>
          </cell>
          <cell r="F64">
            <v>60</v>
          </cell>
          <cell r="G64">
            <v>2.21598E-2</v>
          </cell>
        </row>
        <row r="65">
          <cell r="B65">
            <v>61</v>
          </cell>
          <cell r="C65">
            <v>1.2464399999999999E-2</v>
          </cell>
          <cell r="F65">
            <v>61</v>
          </cell>
          <cell r="G65">
            <v>2.4928799999999997E-2</v>
          </cell>
        </row>
        <row r="66">
          <cell r="B66">
            <v>62</v>
          </cell>
          <cell r="C66">
            <v>1.3805999999999999E-2</v>
          </cell>
          <cell r="F66">
            <v>62</v>
          </cell>
          <cell r="G66">
            <v>2.7611999999999998E-2</v>
          </cell>
        </row>
        <row r="67">
          <cell r="B67">
            <v>63</v>
          </cell>
          <cell r="C67">
            <v>1.46999E-2</v>
          </cell>
          <cell r="F67">
            <v>63</v>
          </cell>
          <cell r="G67">
            <v>2.93998E-2</v>
          </cell>
        </row>
        <row r="68">
          <cell r="B68">
            <v>64</v>
          </cell>
          <cell r="C68">
            <v>1.5937E-2</v>
          </cell>
          <cell r="F68">
            <v>64</v>
          </cell>
          <cell r="G68">
            <v>3.1874E-2</v>
          </cell>
        </row>
        <row r="69">
          <cell r="B69">
            <v>65</v>
          </cell>
          <cell r="C69">
            <v>1.7124900000000002E-2</v>
          </cell>
          <cell r="F69">
            <v>65</v>
          </cell>
          <cell r="G69">
            <v>3.4249800000000004E-2</v>
          </cell>
        </row>
        <row r="70">
          <cell r="B70">
            <v>66</v>
          </cell>
          <cell r="C70">
            <v>1.7872900000000001E-2</v>
          </cell>
          <cell r="F70">
            <v>66</v>
          </cell>
          <cell r="G70">
            <v>3.5745800000000001E-2</v>
          </cell>
        </row>
        <row r="71">
          <cell r="B71">
            <v>67</v>
          </cell>
          <cell r="C71">
            <v>1.92418E-2</v>
          </cell>
          <cell r="F71">
            <v>67</v>
          </cell>
          <cell r="G71">
            <v>3.84836E-2</v>
          </cell>
        </row>
        <row r="72">
          <cell r="B72">
            <v>68</v>
          </cell>
          <cell r="C72">
            <v>2.02956E-2</v>
          </cell>
          <cell r="F72">
            <v>68</v>
          </cell>
          <cell r="G72">
            <v>4.0591200000000001E-2</v>
          </cell>
        </row>
        <row r="73">
          <cell r="B73">
            <v>69</v>
          </cell>
          <cell r="C73">
            <v>2.1322900000000002E-2</v>
          </cell>
          <cell r="F73">
            <v>69</v>
          </cell>
          <cell r="G73">
            <v>4.2645800000000005E-2</v>
          </cell>
        </row>
        <row r="74">
          <cell r="B74">
            <v>70</v>
          </cell>
          <cell r="C74">
            <v>2.2402399999999999E-2</v>
          </cell>
          <cell r="F74">
            <v>70</v>
          </cell>
          <cell r="G74">
            <v>4.4804799999999999E-2</v>
          </cell>
        </row>
        <row r="75">
          <cell r="B75">
            <v>71</v>
          </cell>
          <cell r="C75">
            <v>2.3609000000000002E-2</v>
          </cell>
          <cell r="F75">
            <v>71</v>
          </cell>
          <cell r="G75">
            <v>4.7218000000000003E-2</v>
          </cell>
        </row>
        <row r="76">
          <cell r="B76">
            <v>72</v>
          </cell>
          <cell r="C76">
            <v>2.50201E-2</v>
          </cell>
          <cell r="F76">
            <v>72</v>
          </cell>
          <cell r="G76">
            <v>5.00402E-2</v>
          </cell>
        </row>
        <row r="77">
          <cell r="B77">
            <v>73</v>
          </cell>
          <cell r="C77">
            <v>2.8939599999999999E-2</v>
          </cell>
          <cell r="F77">
            <v>73</v>
          </cell>
          <cell r="G77">
            <v>5.7879199999999999E-2</v>
          </cell>
        </row>
        <row r="78">
          <cell r="B78">
            <v>74</v>
          </cell>
          <cell r="C78">
            <v>3.25299E-2</v>
          </cell>
          <cell r="F78">
            <v>74</v>
          </cell>
          <cell r="G78">
            <v>6.5059800000000001E-2</v>
          </cell>
        </row>
        <row r="79">
          <cell r="B79">
            <v>75</v>
          </cell>
          <cell r="C79">
            <v>3.5617099999999999E-2</v>
          </cell>
          <cell r="F79">
            <v>75</v>
          </cell>
          <cell r="G79">
            <v>7.1234199999999998E-2</v>
          </cell>
        </row>
        <row r="80">
          <cell r="B80">
            <v>76</v>
          </cell>
          <cell r="C80">
            <v>3.9088100000000001E-2</v>
          </cell>
          <cell r="F80">
            <v>76</v>
          </cell>
          <cell r="G80">
            <v>7.8176200000000001E-2</v>
          </cell>
        </row>
        <row r="81">
          <cell r="B81">
            <v>77</v>
          </cell>
          <cell r="C81">
            <v>4.2991300000000003E-2</v>
          </cell>
          <cell r="F81">
            <v>77</v>
          </cell>
          <cell r="G81">
            <v>8.5982600000000006E-2</v>
          </cell>
        </row>
        <row r="82">
          <cell r="B82">
            <v>78</v>
          </cell>
          <cell r="C82">
            <v>4.7374899999999998E-2</v>
          </cell>
          <cell r="F82">
            <v>78</v>
          </cell>
          <cell r="G82">
            <v>9.4749799999999995E-2</v>
          </cell>
        </row>
        <row r="83">
          <cell r="B83">
            <v>79</v>
          </cell>
          <cell r="C83">
            <v>5.2296700000000002E-2</v>
          </cell>
          <cell r="F83">
            <v>79</v>
          </cell>
          <cell r="G83">
            <v>0.1045934</v>
          </cell>
        </row>
        <row r="84">
          <cell r="B84">
            <v>80</v>
          </cell>
          <cell r="C84">
            <v>5.7817500000000001E-2</v>
          </cell>
          <cell r="F84">
            <v>80</v>
          </cell>
          <cell r="G84">
            <v>0.115635</v>
          </cell>
        </row>
        <row r="85">
          <cell r="B85">
            <v>81</v>
          </cell>
          <cell r="C85">
            <v>6.4003699999999997E-2</v>
          </cell>
          <cell r="F85">
            <v>81</v>
          </cell>
          <cell r="G85">
            <v>0.12800739999999999</v>
          </cell>
        </row>
        <row r="86">
          <cell r="B86">
            <v>82</v>
          </cell>
          <cell r="C86">
            <v>7.0928500000000005E-2</v>
          </cell>
          <cell r="F86">
            <v>82</v>
          </cell>
          <cell r="G86">
            <v>0.14185700000000001</v>
          </cell>
        </row>
        <row r="87">
          <cell r="B87">
            <v>83</v>
          </cell>
          <cell r="C87">
            <v>7.8671599999999994E-2</v>
          </cell>
          <cell r="F87">
            <v>83</v>
          </cell>
          <cell r="G87">
            <v>0.15734319999999999</v>
          </cell>
        </row>
        <row r="88">
          <cell r="B88">
            <v>84</v>
          </cell>
          <cell r="C88">
            <v>8.731789999999999E-2</v>
          </cell>
          <cell r="F88">
            <v>84</v>
          </cell>
          <cell r="G88">
            <v>0.17463579999999998</v>
          </cell>
        </row>
        <row r="89">
          <cell r="B89">
            <v>85</v>
          </cell>
          <cell r="C89">
            <v>9.6957099999999991E-2</v>
          </cell>
          <cell r="F89">
            <v>85</v>
          </cell>
          <cell r="G89">
            <v>0.19391419999999998</v>
          </cell>
        </row>
        <row r="90">
          <cell r="B90">
            <v>86</v>
          </cell>
          <cell r="C90">
            <v>0.10768599999999999</v>
          </cell>
          <cell r="F90">
            <v>86</v>
          </cell>
          <cell r="G90">
            <v>0.21537199999999998</v>
          </cell>
        </row>
        <row r="91">
          <cell r="B91">
            <v>87</v>
          </cell>
          <cell r="C91">
            <v>0.1196044</v>
          </cell>
          <cell r="F91">
            <v>87</v>
          </cell>
          <cell r="G91">
            <v>0.2392088</v>
          </cell>
        </row>
        <row r="92">
          <cell r="B92">
            <v>88</v>
          </cell>
          <cell r="C92">
            <v>0.13280829999999999</v>
          </cell>
          <cell r="F92">
            <v>88</v>
          </cell>
          <cell r="G92">
            <v>0.26561659999999998</v>
          </cell>
        </row>
        <row r="93">
          <cell r="B93">
            <v>89</v>
          </cell>
          <cell r="C93">
            <v>0.14742230000000001</v>
          </cell>
          <cell r="F93">
            <v>89</v>
          </cell>
          <cell r="G93">
            <v>0.29484460000000001</v>
          </cell>
        </row>
        <row r="94">
          <cell r="B94">
            <v>90</v>
          </cell>
          <cell r="C94">
            <v>0.1635278</v>
          </cell>
          <cell r="F94">
            <v>90</v>
          </cell>
          <cell r="G94">
            <v>0.3270556</v>
          </cell>
        </row>
        <row r="95">
          <cell r="B95">
            <v>91</v>
          </cell>
          <cell r="C95">
            <v>0.18123070000000002</v>
          </cell>
          <cell r="F95">
            <v>91</v>
          </cell>
          <cell r="G95">
            <v>0.36246140000000004</v>
          </cell>
        </row>
        <row r="96">
          <cell r="B96">
            <v>92</v>
          </cell>
          <cell r="C96">
            <v>0.20061909999999997</v>
          </cell>
          <cell r="F96">
            <v>92</v>
          </cell>
          <cell r="G96">
            <v>0.40123819999999993</v>
          </cell>
        </row>
        <row r="97">
          <cell r="B97">
            <v>93</v>
          </cell>
          <cell r="C97">
            <v>0.22176959999999998</v>
          </cell>
          <cell r="F97">
            <v>93</v>
          </cell>
          <cell r="G97">
            <v>0.44353919999999997</v>
          </cell>
        </row>
        <row r="98">
          <cell r="B98">
            <v>94</v>
          </cell>
          <cell r="C98">
            <v>0.24473589999999998</v>
          </cell>
          <cell r="F98">
            <v>94</v>
          </cell>
          <cell r="G98">
            <v>0.48947179999999996</v>
          </cell>
        </row>
        <row r="99">
          <cell r="B99">
            <v>95</v>
          </cell>
          <cell r="C99">
            <v>0.2695477</v>
          </cell>
          <cell r="F99">
            <v>95</v>
          </cell>
          <cell r="G99">
            <v>0.5390954</v>
          </cell>
        </row>
        <row r="100">
          <cell r="B100">
            <v>96</v>
          </cell>
          <cell r="C100">
            <v>0.29619799999999996</v>
          </cell>
          <cell r="F100">
            <v>96</v>
          </cell>
          <cell r="G100">
            <v>0.59239599999999992</v>
          </cell>
        </row>
        <row r="101">
          <cell r="B101">
            <v>97</v>
          </cell>
          <cell r="C101">
            <v>0.32463520000000001</v>
          </cell>
          <cell r="F101">
            <v>97</v>
          </cell>
          <cell r="G101">
            <v>0.64927040000000003</v>
          </cell>
        </row>
        <row r="102">
          <cell r="B102">
            <v>98</v>
          </cell>
          <cell r="C102">
            <v>0.35475650000000003</v>
          </cell>
          <cell r="F102">
            <v>98</v>
          </cell>
          <cell r="G102">
            <v>0.70951300000000006</v>
          </cell>
        </row>
        <row r="103">
          <cell r="B103">
            <v>99</v>
          </cell>
          <cell r="C103">
            <v>0.38639560000000001</v>
          </cell>
          <cell r="F103">
            <v>99</v>
          </cell>
          <cell r="G103">
            <v>0.77279120000000001</v>
          </cell>
        </row>
        <row r="104">
          <cell r="B104">
            <v>100</v>
          </cell>
          <cell r="C104">
            <v>1</v>
          </cell>
          <cell r="F104">
            <v>100</v>
          </cell>
          <cell r="G104">
            <v>2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F5">
            <v>1</v>
          </cell>
          <cell r="G5">
            <v>0</v>
          </cell>
          <cell r="H5">
            <v>0.04</v>
          </cell>
        </row>
        <row r="6">
          <cell r="F6">
            <v>5</v>
          </cell>
          <cell r="G6">
            <v>0.1</v>
          </cell>
          <cell r="H6">
            <v>0.01</v>
          </cell>
        </row>
        <row r="7">
          <cell r="F7">
            <v>10</v>
          </cell>
          <cell r="G7">
            <v>0.1</v>
          </cell>
          <cell r="H7">
            <v>0.01</v>
          </cell>
        </row>
        <row r="8">
          <cell r="F8">
            <v>20</v>
          </cell>
          <cell r="G8">
            <v>0.3</v>
          </cell>
          <cell r="H8">
            <v>0.01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onmutados"/>
      <sheetName val="calculo"/>
      <sheetName val="entrada"/>
      <sheetName val="salida"/>
    </sheetNames>
    <sheetDataSet>
      <sheetData sheetId="0"/>
      <sheetData sheetId="1">
        <row r="3">
          <cell r="S3">
            <v>0.03</v>
          </cell>
        </row>
        <row r="11">
          <cell r="D11">
            <v>0</v>
          </cell>
          <cell r="E11">
            <v>3.9600000000000003E-4</v>
          </cell>
          <cell r="F11">
            <v>1000</v>
          </cell>
          <cell r="G11">
            <v>0.39600000000000002</v>
          </cell>
          <cell r="H11">
            <v>1000</v>
          </cell>
          <cell r="I11">
            <v>0.38446601941747577</v>
          </cell>
          <cell r="J11">
            <v>123.78256547332064</v>
          </cell>
        </row>
        <row r="12">
          <cell r="D12">
            <v>1</v>
          </cell>
          <cell r="E12">
            <v>3.9600000000000003E-4</v>
          </cell>
          <cell r="F12">
            <v>999.60400000000004</v>
          </cell>
          <cell r="G12">
            <v>0.39584318400000007</v>
          </cell>
          <cell r="H12">
            <v>970.4893203883496</v>
          </cell>
          <cell r="I12">
            <v>0.37312016589688007</v>
          </cell>
          <cell r="J12">
            <v>123.39809945390316</v>
          </cell>
        </row>
        <row r="13">
          <cell r="D13">
            <v>2</v>
          </cell>
          <cell r="E13">
            <v>3.9600000000000003E-4</v>
          </cell>
          <cell r="F13">
            <v>999.20815681600004</v>
          </cell>
          <cell r="G13">
            <v>0.39568643009913607</v>
          </cell>
          <cell r="H13">
            <v>941.84952098784049</v>
          </cell>
          <cell r="I13">
            <v>0.3621091362244514</v>
          </cell>
          <cell r="J13">
            <v>123.02497928800629</v>
          </cell>
        </row>
        <row r="14">
          <cell r="D14">
            <v>3</v>
          </cell>
          <cell r="E14">
            <v>3.9600000000000003E-4</v>
          </cell>
          <cell r="F14">
            <v>998.81247038590095</v>
          </cell>
          <cell r="G14">
            <v>0.39552973827281679</v>
          </cell>
          <cell r="H14">
            <v>914.054901531582</v>
          </cell>
          <cell r="I14">
            <v>0.3514230495208801</v>
          </cell>
          <cell r="J14">
            <v>122.66287015178183</v>
          </cell>
        </row>
        <row r="15">
          <cell r="D15">
            <v>4</v>
          </cell>
          <cell r="E15">
            <v>3.9600000000000003E-4</v>
          </cell>
          <cell r="F15">
            <v>998.41694064762817</v>
          </cell>
          <cell r="G15">
            <v>0.39537310849646079</v>
          </cell>
          <cell r="H15">
            <v>887.08052018502485</v>
          </cell>
          <cell r="I15">
            <v>0.34105231649832024</v>
          </cell>
          <cell r="J15">
            <v>122.31144710226096</v>
          </cell>
        </row>
        <row r="16">
          <cell r="D16">
            <v>5</v>
          </cell>
          <cell r="E16">
            <v>3.9600000000000003E-4</v>
          </cell>
          <cell r="F16">
            <v>998.02156753913175</v>
          </cell>
          <cell r="G16">
            <v>0.39521654074549623</v>
          </cell>
          <cell r="H16">
            <v>860.90217116410838</v>
          </cell>
          <cell r="I16">
            <v>0.33098763085532712</v>
          </cell>
          <cell r="J16">
            <v>121.97039478576262</v>
          </cell>
        </row>
        <row r="17">
          <cell r="D17">
            <v>6</v>
          </cell>
          <cell r="E17">
            <v>3.9600000000000003E-4</v>
          </cell>
          <cell r="F17">
            <v>997.62635099838621</v>
          </cell>
          <cell r="G17">
            <v>0.39506003499536096</v>
          </cell>
          <cell r="H17">
            <v>835.49636301391001</v>
          </cell>
          <cell r="I17">
            <v>0.32121996092573629</v>
          </cell>
          <cell r="J17">
            <v>121.6394071549073</v>
          </cell>
        </row>
        <row r="18">
          <cell r="D18">
            <v>7</v>
          </cell>
          <cell r="E18">
            <v>3.9600000000000003E-4</v>
          </cell>
          <cell r="F18">
            <v>997.23129096339085</v>
          </cell>
          <cell r="G18">
            <v>0.39490359122150281</v>
          </cell>
          <cell r="H18">
            <v>810.84029752830725</v>
          </cell>
          <cell r="I18">
            <v>0.31174054157399</v>
          </cell>
          <cell r="J18">
            <v>121.31818719398157</v>
          </cell>
        </row>
        <row r="19">
          <cell r="D19">
            <v>8</v>
          </cell>
          <cell r="E19">
            <v>3.9600000000000003E-4</v>
          </cell>
          <cell r="F19">
            <v>996.83638737216938</v>
          </cell>
          <cell r="G19">
            <v>0.39474720939937913</v>
          </cell>
          <cell r="H19">
            <v>786.91184929173403</v>
          </cell>
          <cell r="I19">
            <v>0.30254086632963761</v>
          </cell>
          <cell r="J19">
            <v>121.00644665240758</v>
          </cell>
        </row>
        <row r="20">
          <cell r="D20">
            <v>9</v>
          </cell>
          <cell r="E20">
            <v>3.9600000000000003E-4</v>
          </cell>
          <cell r="F20">
            <v>996.44164016277</v>
          </cell>
          <cell r="G20">
            <v>0.39459088950445698</v>
          </cell>
          <cell r="H20">
            <v>763.68954582467438</v>
          </cell>
          <cell r="I20">
            <v>0.2936126797539525</v>
          </cell>
          <cell r="J20">
            <v>120.70390578607794</v>
          </cell>
        </row>
        <row r="21">
          <cell r="D21">
            <v>10</v>
          </cell>
          <cell r="E21">
            <v>3.9600000000000003E-4</v>
          </cell>
          <cell r="F21">
            <v>996.04704927326554</v>
          </cell>
          <cell r="G21">
            <v>0.3944346315122132</v>
          </cell>
          <cell r="H21">
            <v>741.15254831507548</v>
          </cell>
          <cell r="I21">
            <v>0.28494797003181543</v>
          </cell>
          <cell r="J21">
            <v>120.41029310632399</v>
          </cell>
        </row>
        <row r="22">
          <cell r="D22">
            <v>11</v>
          </cell>
          <cell r="E22">
            <v>3.9600000000000003E-4</v>
          </cell>
          <cell r="F22">
            <v>995.6526146417533</v>
          </cell>
          <cell r="G22">
            <v>0.39427843539813434</v>
          </cell>
          <cell r="H22">
            <v>719.28063291839101</v>
          </cell>
          <cell r="I22">
            <v>0.27653896178221643</v>
          </cell>
          <cell r="J22">
            <v>120.12534513629217</v>
          </cell>
        </row>
        <row r="23">
          <cell r="D23">
            <v>12</v>
          </cell>
          <cell r="E23">
            <v>3.9600000000000003E-4</v>
          </cell>
          <cell r="F23">
            <v>995.25833620635512</v>
          </cell>
          <cell r="G23">
            <v>0.39412230113771668</v>
          </cell>
          <cell r="H23">
            <v>698.05417260947127</v>
          </cell>
          <cell r="I23">
            <v>0.26837810908092297</v>
          </cell>
          <cell r="J23">
            <v>119.84880617450996</v>
          </cell>
        </row>
        <row r="24">
          <cell r="D24">
            <v>13</v>
          </cell>
          <cell r="E24">
            <v>4.2699999999999997E-4</v>
          </cell>
          <cell r="F24">
            <v>994.86421390521741</v>
          </cell>
          <cell r="G24">
            <v>0.42480701933752779</v>
          </cell>
          <cell r="H24">
            <v>677.45411957001738</v>
          </cell>
          <cell r="I24">
            <v>0.28084748452077413</v>
          </cell>
          <cell r="J24">
            <v>119.58042806542903</v>
          </cell>
        </row>
        <row r="25">
          <cell r="D25">
            <v>14</v>
          </cell>
          <cell r="E25">
            <v>4.6000000000000001E-4</v>
          </cell>
          <cell r="F25">
            <v>994.43940688587986</v>
          </cell>
          <cell r="G25">
            <v>0.45744212716750476</v>
          </cell>
          <cell r="H25">
            <v>657.44159869996201</v>
          </cell>
          <cell r="I25">
            <v>0.29361469456503159</v>
          </cell>
          <cell r="J25">
            <v>119.29958058090826</v>
          </cell>
        </row>
        <row r="26">
          <cell r="D26">
            <v>15</v>
          </cell>
          <cell r="E26">
            <v>4.95E-4</v>
          </cell>
          <cell r="F26">
            <v>993.98196475871237</v>
          </cell>
          <cell r="G26">
            <v>0.4920210725555626</v>
          </cell>
          <cell r="H26">
            <v>637.99919957724273</v>
          </cell>
          <cell r="I26">
            <v>0.30661126581624776</v>
          </cell>
          <cell r="J26">
            <v>119.00596588634323</v>
          </cell>
        </row>
        <row r="27">
          <cell r="D27">
            <v>16</v>
          </cell>
          <cell r="E27">
            <v>5.3300000000000005E-4</v>
          </cell>
          <cell r="F27">
            <v>993.48994368615683</v>
          </cell>
          <cell r="G27">
            <v>0.52953013998472165</v>
          </cell>
          <cell r="H27">
            <v>619.11008735286612</v>
          </cell>
          <cell r="I27">
            <v>0.32037444326124048</v>
          </cell>
          <cell r="J27">
            <v>118.69935462052698</v>
          </cell>
        </row>
        <row r="28">
          <cell r="D28">
            <v>17</v>
          </cell>
          <cell r="E28">
            <v>5.7499999999999999E-4</v>
          </cell>
          <cell r="F28">
            <v>992.96041354617216</v>
          </cell>
          <cell r="G28">
            <v>0.57095223778904902</v>
          </cell>
          <cell r="H28">
            <v>600.75738026825934</v>
          </cell>
          <cell r="I28">
            <v>0.33537426568373696</v>
          </cell>
          <cell r="J28">
            <v>118.37898017726575</v>
          </cell>
        </row>
        <row r="29">
          <cell r="D29">
            <v>18</v>
          </cell>
          <cell r="E29">
            <v>6.1899999999999998E-4</v>
          </cell>
          <cell r="F29">
            <v>992.38946130838315</v>
          </cell>
          <cell r="G29">
            <v>0.61428907654988918</v>
          </cell>
          <cell r="H29">
            <v>582.92421822777192</v>
          </cell>
          <cell r="I29">
            <v>0.35032047677960271</v>
          </cell>
          <cell r="J29">
            <v>118.04360591158201</v>
          </cell>
        </row>
        <row r="30">
          <cell r="D30">
            <v>19</v>
          </cell>
          <cell r="E30">
            <v>6.6700000000000006E-4</v>
          </cell>
          <cell r="F30">
            <v>991.77517223183327</v>
          </cell>
          <cell r="G30">
            <v>0.66151403987863289</v>
          </cell>
          <cell r="H30">
            <v>565.59552246280475</v>
          </cell>
          <cell r="I30">
            <v>0.36626428493465135</v>
          </cell>
          <cell r="J30">
            <v>117.69328543480241</v>
          </cell>
        </row>
        <row r="31">
          <cell r="D31">
            <v>20</v>
          </cell>
          <cell r="E31">
            <v>7.18E-4</v>
          </cell>
          <cell r="F31">
            <v>991.11365819195464</v>
          </cell>
          <cell r="G31">
            <v>0.71161960658182344</v>
          </cell>
          <cell r="H31">
            <v>548.75560218380792</v>
          </cell>
          <cell r="I31">
            <v>0.38253060424075153</v>
          </cell>
          <cell r="J31">
            <v>117.32702114986775</v>
          </cell>
        </row>
        <row r="32">
          <cell r="D32">
            <v>21</v>
          </cell>
          <cell r="E32">
            <v>7.7300000000000003E-4</v>
          </cell>
          <cell r="F32">
            <v>990.40203858537279</v>
          </cell>
          <cell r="G32">
            <v>0.7655807758264932</v>
          </cell>
          <cell r="H32">
            <v>532.38989870042712</v>
          </cell>
          <cell r="I32">
            <v>0.39955086572371862</v>
          </cell>
          <cell r="J32">
            <v>116.944490545627</v>
          </cell>
        </row>
        <row r="33">
          <cell r="D33">
            <v>22</v>
          </cell>
          <cell r="E33">
            <v>8.3299999999999997E-4</v>
          </cell>
          <cell r="F33">
            <v>989.6364578095463</v>
          </cell>
          <cell r="G33">
            <v>0.82436716935535204</v>
          </cell>
          <cell r="H33">
            <v>516.48384593080743</v>
          </cell>
          <cell r="I33">
            <v>0.41770004238870151</v>
          </cell>
          <cell r="J33">
            <v>116.54493967990328</v>
          </cell>
        </row>
        <row r="34">
          <cell r="D34">
            <v>23</v>
          </cell>
          <cell r="E34">
            <v>8.9700000000000001E-4</v>
          </cell>
          <cell r="F34">
            <v>988.81209064019095</v>
          </cell>
          <cell r="G34">
            <v>0.88696444530425134</v>
          </cell>
          <cell r="H34">
            <v>501.02292707490005</v>
          </cell>
          <cell r="I34">
            <v>0.43632773357882082</v>
          </cell>
          <cell r="J34">
            <v>116.12723963751458</v>
          </cell>
        </row>
        <row r="35">
          <cell r="D35">
            <v>24</v>
          </cell>
          <cell r="E35">
            <v>9.9599999999999992E-4</v>
          </cell>
          <cell r="F35">
            <v>987.92512619488673</v>
          </cell>
          <cell r="G35">
            <v>0.98397342569010715</v>
          </cell>
          <cell r="H35">
            <v>485.99369855273198</v>
          </cell>
          <cell r="I35">
            <v>0.46995118811506897</v>
          </cell>
          <cell r="J35">
            <v>115.69091190393576</v>
          </cell>
        </row>
        <row r="36">
          <cell r="D36">
            <v>25</v>
          </cell>
          <cell r="E36">
            <v>1.0409999999999998E-3</v>
          </cell>
          <cell r="F36">
            <v>986.94115276919661</v>
          </cell>
          <cell r="G36">
            <v>1.0274057400327334</v>
          </cell>
          <cell r="H36">
            <v>471.36859109609077</v>
          </cell>
          <cell r="I36">
            <v>0.47640262459323335</v>
          </cell>
          <cell r="J36">
            <v>115.22096071582068</v>
          </cell>
        </row>
        <row r="37">
          <cell r="D37">
            <v>26</v>
          </cell>
          <cell r="E37">
            <v>1.121E-3</v>
          </cell>
          <cell r="F37">
            <v>985.91374702916391</v>
          </cell>
          <cell r="G37">
            <v>1.1052093104196927</v>
          </cell>
          <cell r="H37">
            <v>457.16300620656284</v>
          </cell>
          <cell r="I37">
            <v>0.49755313588112327</v>
          </cell>
          <cell r="J37">
            <v>114.74455809122745</v>
          </cell>
        </row>
        <row r="38">
          <cell r="D38">
            <v>27</v>
          </cell>
          <cell r="E38">
            <v>1.2070000000000002E-3</v>
          </cell>
          <cell r="F38">
            <v>984.80853771874422</v>
          </cell>
          <cell r="G38">
            <v>1.1886639050265244</v>
          </cell>
          <cell r="H38">
            <v>443.35002570544202</v>
          </cell>
          <cell r="I38">
            <v>0.5195373602198724</v>
          </cell>
          <cell r="J38">
            <v>114.24700495534633</v>
          </cell>
        </row>
        <row r="39">
          <cell r="D39">
            <v>28</v>
          </cell>
          <cell r="E39">
            <v>1.2999999999999999E-3</v>
          </cell>
          <cell r="F39">
            <v>983.61987381371773</v>
          </cell>
          <cell r="G39">
            <v>1.2787058359578329</v>
          </cell>
          <cell r="H39">
            <v>429.91738080040346</v>
          </cell>
          <cell r="I39">
            <v>0.54261416994225686</v>
          </cell>
          <cell r="J39">
            <v>113.72746759512646</v>
          </cell>
        </row>
        <row r="40">
          <cell r="D40">
            <v>29</v>
          </cell>
          <cell r="E40">
            <v>1.4E-3</v>
          </cell>
          <cell r="F40">
            <v>982.34116797775994</v>
          </cell>
          <cell r="G40">
            <v>1.3752776351688638</v>
          </cell>
          <cell r="H40">
            <v>416.85290117025534</v>
          </cell>
          <cell r="I40">
            <v>0.56659617634791981</v>
          </cell>
          <cell r="J40">
            <v>113.18485342518419</v>
          </cell>
        </row>
        <row r="41">
          <cell r="D41">
            <v>30</v>
          </cell>
          <cell r="E41">
            <v>1.508E-3</v>
          </cell>
          <cell r="F41">
            <v>980.96589034259102</v>
          </cell>
          <cell r="G41">
            <v>1.4792965626366272</v>
          </cell>
          <cell r="H41">
            <v>404.14495835788057</v>
          </cell>
          <cell r="I41">
            <v>0.59169960893561524</v>
          </cell>
          <cell r="J41">
            <v>112.61825724883627</v>
          </cell>
        </row>
        <row r="42">
          <cell r="D42">
            <v>31</v>
          </cell>
          <cell r="E42">
            <v>1.624E-3</v>
          </cell>
          <cell r="F42">
            <v>979.48659377995443</v>
          </cell>
          <cell r="G42">
            <v>1.590686228298646</v>
          </cell>
          <cell r="H42">
            <v>391.78204636958912</v>
          </cell>
          <cell r="I42">
            <v>0.61772237214001247</v>
          </cell>
          <cell r="J42">
            <v>112.02655763990064</v>
          </cell>
        </row>
        <row r="43">
          <cell r="D43">
            <v>32</v>
          </cell>
          <cell r="E43">
            <v>1.7490000000000001E-3</v>
          </cell>
          <cell r="F43">
            <v>977.8959075516558</v>
          </cell>
          <cell r="G43">
            <v>1.710339942307846</v>
          </cell>
          <cell r="H43">
            <v>379.7531964332864</v>
          </cell>
          <cell r="I43">
            <v>0.64484304908914358</v>
          </cell>
          <cell r="J43">
            <v>111.40883526776064</v>
          </cell>
        </row>
        <row r="44">
          <cell r="D44">
            <v>33</v>
          </cell>
          <cell r="E44">
            <v>1.8839999999999998E-3</v>
          </cell>
          <cell r="F44">
            <v>976.18556760934791</v>
          </cell>
          <cell r="G44">
            <v>1.8391336093760113</v>
          </cell>
          <cell r="H44">
            <v>368.04758067254812</v>
          </cell>
          <cell r="I44">
            <v>0.67320547765735994</v>
          </cell>
          <cell r="J44">
            <v>110.76399221867149</v>
          </cell>
        </row>
        <row r="45">
          <cell r="D45">
            <v>34</v>
          </cell>
          <cell r="E45">
            <v>2.029E-3</v>
          </cell>
          <cell r="F45">
            <v>974.34643399997185</v>
          </cell>
          <cell r="G45">
            <v>1.9769489145859429</v>
          </cell>
          <cell r="H45">
            <v>356.65454274811754</v>
          </cell>
          <cell r="I45">
            <v>0.70257482255915571</v>
          </cell>
          <cell r="J45">
            <v>110.09078674101414</v>
          </cell>
        </row>
        <row r="46">
          <cell r="D46">
            <v>35</v>
          </cell>
          <cell r="E46">
            <v>2.186E-3</v>
          </cell>
          <cell r="F46">
            <v>972.36948508538592</v>
          </cell>
          <cell r="G46">
            <v>2.1255996943966537</v>
          </cell>
          <cell r="H46">
            <v>345.56397153483647</v>
          </cell>
          <cell r="I46">
            <v>0.73340081725742967</v>
          </cell>
          <cell r="J46">
            <v>109.38821191845499</v>
          </cell>
        </row>
        <row r="47">
          <cell r="D47">
            <v>36</v>
          </cell>
          <cell r="E47">
            <v>2.3540000000000002E-3</v>
          </cell>
          <cell r="F47">
            <v>970.24388539098925</v>
          </cell>
          <cell r="G47">
            <v>2.283954106210389</v>
          </cell>
          <cell r="H47">
            <v>334.76560067287505</v>
          </cell>
          <cell r="I47">
            <v>0.76508565435334763</v>
          </cell>
          <cell r="J47">
            <v>108.65481110119755</v>
          </cell>
        </row>
        <row r="48">
          <cell r="D48">
            <v>37</v>
          </cell>
          <cell r="E48">
            <v>2.5349999999999999E-3</v>
          </cell>
          <cell r="F48">
            <v>967.9599312847788</v>
          </cell>
          <cell r="G48">
            <v>2.4537784258069144</v>
          </cell>
          <cell r="H48">
            <v>324.25006062999142</v>
          </cell>
          <cell r="I48">
            <v>0.79803291621070716</v>
          </cell>
          <cell r="J48">
            <v>107.88972544684421</v>
          </cell>
        </row>
        <row r="49">
          <cell r="D49">
            <v>38</v>
          </cell>
          <cell r="E49">
            <v>2.7299999999999998E-3</v>
          </cell>
          <cell r="F49">
            <v>965.50615285897186</v>
          </cell>
          <cell r="G49">
            <v>2.6358317973049932</v>
          </cell>
          <cell r="H49">
            <v>314.00785119057707</v>
          </cell>
          <cell r="I49">
            <v>0.8322732366507527</v>
          </cell>
          <cell r="J49">
            <v>107.09169253063351</v>
          </cell>
        </row>
        <row r="50">
          <cell r="D50">
            <v>39</v>
          </cell>
          <cell r="E50">
            <v>2.9399999999999999E-3</v>
          </cell>
          <cell r="F50">
            <v>962.87032106166691</v>
          </cell>
          <cell r="G50">
            <v>2.8308387439213005</v>
          </cell>
          <cell r="H50">
            <v>304.02971821051142</v>
          </cell>
          <cell r="I50">
            <v>0.86781298207660551</v>
          </cell>
          <cell r="J50">
            <v>106.25941929398275</v>
          </cell>
        </row>
        <row r="51">
          <cell r="D51">
            <v>40</v>
          </cell>
          <cell r="E51">
            <v>3.166E-3</v>
          </cell>
          <cell r="F51">
            <v>960.03948231774564</v>
          </cell>
          <cell r="G51">
            <v>3.0394850010179826</v>
          </cell>
          <cell r="H51">
            <v>294.30667071744909</v>
          </cell>
          <cell r="I51">
            <v>0.90463584416645026</v>
          </cell>
          <cell r="J51">
            <v>105.39160631190614</v>
          </cell>
        </row>
        <row r="52">
          <cell r="D52">
            <v>41</v>
          </cell>
          <cell r="E52">
            <v>3.4100000000000003E-3</v>
          </cell>
          <cell r="F52">
            <v>956.99999731672767</v>
          </cell>
          <cell r="G52">
            <v>3.2633699908500415</v>
          </cell>
          <cell r="H52">
            <v>284.82999592034724</v>
          </cell>
          <cell r="I52">
            <v>0.94298086027998451</v>
          </cell>
          <cell r="J52">
            <v>104.48697046773968</v>
          </cell>
        </row>
        <row r="53">
          <cell r="D53">
            <v>42</v>
          </cell>
          <cell r="E53">
            <v>3.6720000000000004E-3</v>
          </cell>
          <cell r="F53">
            <v>953.73662732587763</v>
          </cell>
          <cell r="G53">
            <v>3.5021208955406231</v>
          </cell>
          <cell r="H53">
            <v>275.59099576141637</v>
          </cell>
          <cell r="I53">
            <v>0.9824952780931272</v>
          </cell>
          <cell r="J53">
            <v>103.54398960745971</v>
          </cell>
        </row>
        <row r="54">
          <cell r="D54">
            <v>43</v>
          </cell>
          <cell r="E54">
            <v>3.954E-3</v>
          </cell>
          <cell r="F54">
            <v>950.23450643033698</v>
          </cell>
          <cell r="G54">
            <v>3.7572272384255525</v>
          </cell>
          <cell r="H54">
            <v>266.58157827668003</v>
          </cell>
          <cell r="I54">
            <v>1.0233626801029059</v>
          </cell>
          <cell r="J54">
            <v>102.56149432936658</v>
          </cell>
        </row>
        <row r="55">
          <cell r="D55">
            <v>44</v>
          </cell>
          <cell r="E55">
            <v>4.2579999999999996E-3</v>
          </cell>
          <cell r="F55">
            <v>946.47727919191141</v>
          </cell>
          <cell r="G55">
            <v>4.0301002547991587</v>
          </cell>
          <cell r="H55">
            <v>257.79370360793598</v>
          </cell>
          <cell r="I55">
            <v>1.0657141650122246</v>
          </cell>
          <cell r="J55">
            <v>101.53813164926368</v>
          </cell>
        </row>
        <row r="56">
          <cell r="D56">
            <v>45</v>
          </cell>
          <cell r="E56">
            <v>4.5849999999999997E-3</v>
          </cell>
          <cell r="F56">
            <v>942.4471789371122</v>
          </cell>
          <cell r="G56">
            <v>4.3211203154266595</v>
          </cell>
          <cell r="H56">
            <v>249.21943496890617</v>
          </cell>
          <cell r="I56">
            <v>1.1093894265363444</v>
          </cell>
          <cell r="J56">
            <v>100.47241748425145</v>
          </cell>
        </row>
        <row r="57">
          <cell r="D57">
            <v>46</v>
          </cell>
          <cell r="E57">
            <v>4.9379999999999997E-3</v>
          </cell>
          <cell r="F57">
            <v>938.1260586216855</v>
          </cell>
          <cell r="G57">
            <v>4.6324664774738826</v>
          </cell>
          <cell r="H57">
            <v>240.85122704812983</v>
          </cell>
          <cell r="I57">
            <v>1.1546828729744321</v>
          </cell>
          <cell r="J57">
            <v>99.363028057715098</v>
          </cell>
        </row>
        <row r="58">
          <cell r="D58">
            <v>47</v>
          </cell>
          <cell r="E58">
            <v>5.3170000000000005E-3</v>
          </cell>
          <cell r="F58">
            <v>933.49359214421168</v>
          </cell>
          <cell r="G58">
            <v>4.9633854294307742</v>
          </cell>
          <cell r="H58">
            <v>232.68145989220017</v>
          </cell>
          <cell r="I58">
            <v>1.2011333225697365</v>
          </cell>
          <cell r="J58">
            <v>98.208345184740679</v>
          </cell>
        </row>
        <row r="59">
          <cell r="D59">
            <v>48</v>
          </cell>
          <cell r="E59">
            <v>5.7250000000000001E-3</v>
          </cell>
          <cell r="F59">
            <v>928.53020671478089</v>
          </cell>
          <cell r="G59">
            <v>5.3158354334421203</v>
          </cell>
          <cell r="H59">
            <v>224.70319666985762</v>
          </cell>
          <cell r="I59">
            <v>1.2489570882863446</v>
          </cell>
          <cell r="J59">
            <v>97.007211862170934</v>
          </cell>
        </row>
        <row r="60">
          <cell r="D60">
            <v>49</v>
          </cell>
          <cell r="E60">
            <v>6.1639999999999993E-3</v>
          </cell>
          <cell r="F60">
            <v>923.2143712813388</v>
          </cell>
          <cell r="G60">
            <v>5.6906933845781715</v>
          </cell>
          <cell r="H60">
            <v>216.90948628050751</v>
          </cell>
          <cell r="I60">
            <v>1.2980874499349981</v>
          </cell>
          <cell r="J60">
            <v>95.758254773884588</v>
          </cell>
        </row>
        <row r="61">
          <cell r="D61">
            <v>50</v>
          </cell>
          <cell r="E61">
            <v>6.6369999999999997E-3</v>
          </cell>
          <cell r="F61">
            <v>917.52367789676066</v>
          </cell>
          <cell r="G61">
            <v>6.0896046502008003</v>
          </cell>
          <cell r="H61">
            <v>209.29364680298491</v>
          </cell>
          <cell r="I61">
            <v>1.348623236729525</v>
          </cell>
          <cell r="J61">
            <v>94.460167323949591</v>
          </cell>
        </row>
        <row r="62">
          <cell r="D62">
            <v>51</v>
          </cell>
          <cell r="E62">
            <v>7.1449999999999994E-3</v>
          </cell>
          <cell r="F62">
            <v>911.43407324655982</v>
          </cell>
          <cell r="G62">
            <v>6.512196453346669</v>
          </cell>
          <cell r="H62">
            <v>201.84909210597428</v>
          </cell>
          <cell r="I62">
            <v>1.4002055952399863</v>
          </cell>
          <cell r="J62">
            <v>93.111544087220082</v>
          </cell>
        </row>
        <row r="63">
          <cell r="D63">
            <v>52</v>
          </cell>
          <cell r="E63">
            <v>7.6929999999999993E-3</v>
          </cell>
          <cell r="F63">
            <v>904.92187679321319</v>
          </cell>
          <cell r="G63">
            <v>6.9615639981701882</v>
          </cell>
          <cell r="H63">
            <v>194.56978674065738</v>
          </cell>
          <cell r="I63">
            <v>1.4532285139765799</v>
          </cell>
          <cell r="J63">
            <v>91.711338491980101</v>
          </cell>
        </row>
        <row r="64">
          <cell r="D64">
            <v>53</v>
          </cell>
          <cell r="E64">
            <v>8.2819999999999994E-3</v>
          </cell>
          <cell r="F64">
            <v>897.96031279504302</v>
          </cell>
          <cell r="G64">
            <v>7.4369073105685457</v>
          </cell>
          <cell r="H64">
            <v>187.44947705947723</v>
          </cell>
          <cell r="I64">
            <v>1.5072393873850389</v>
          </cell>
          <cell r="J64">
            <v>90.258109978003532</v>
          </cell>
        </row>
        <row r="65">
          <cell r="D65">
            <v>54</v>
          </cell>
          <cell r="E65">
            <v>8.9149999999999993E-3</v>
          </cell>
          <cell r="F65">
            <v>890.52340548447444</v>
          </cell>
          <cell r="G65">
            <v>7.9390161598940887</v>
          </cell>
          <cell r="H65">
            <v>180.48254416550543</v>
          </cell>
          <cell r="I65">
            <v>1.5621377487723114</v>
          </cell>
          <cell r="J65">
            <v>88.75087059061849</v>
          </cell>
        </row>
        <row r="66">
          <cell r="D66">
            <v>55</v>
          </cell>
          <cell r="E66">
            <v>9.5969999999999996E-3</v>
          </cell>
          <cell r="F66">
            <v>882.58438932458034</v>
          </cell>
          <cell r="G66">
            <v>8.4701623843479972</v>
          </cell>
          <cell r="H66">
            <v>173.66363328569898</v>
          </cell>
          <cell r="I66">
            <v>1.6181066880027701</v>
          </cell>
          <cell r="J66">
            <v>87.188732841846175</v>
          </cell>
        </row>
        <row r="67">
          <cell r="D67">
            <v>56</v>
          </cell>
          <cell r="E67">
            <v>1.0330000000000001E-2</v>
          </cell>
          <cell r="F67">
            <v>874.11422694023236</v>
          </cell>
          <cell r="G67">
            <v>9.0295999642926006</v>
          </cell>
          <cell r="H67">
            <v>166.98736252141373</v>
          </cell>
          <cell r="I67">
            <v>1.6747373348021397</v>
          </cell>
          <cell r="J67">
            <v>85.570626153843406</v>
          </cell>
        </row>
        <row r="68">
          <cell r="D68">
            <v>57</v>
          </cell>
          <cell r="E68">
            <v>1.1119E-2</v>
          </cell>
          <cell r="F68">
            <v>865.08462697593973</v>
          </cell>
          <cell r="G68">
            <v>9.618875967345474</v>
          </cell>
          <cell r="H68">
            <v>160.44891559860923</v>
          </cell>
          <cell r="I68">
            <v>1.7320694102339187</v>
          </cell>
          <cell r="J68">
            <v>83.895888819041275</v>
          </cell>
        </row>
        <row r="69">
          <cell r="D69">
            <v>58</v>
          </cell>
          <cell r="E69">
            <v>1.1967E-2</v>
          </cell>
          <cell r="F69">
            <v>855.46575100859422</v>
          </cell>
          <cell r="G69">
            <v>10.237358642319847</v>
          </cell>
          <cell r="H69">
            <v>154.04357680200806</v>
          </cell>
          <cell r="I69">
            <v>1.7897470714462431</v>
          </cell>
          <cell r="J69">
            <v>82.163819408807342</v>
          </cell>
        </row>
        <row r="70">
          <cell r="D70">
            <v>59</v>
          </cell>
          <cell r="E70">
            <v>1.2879E-2</v>
          </cell>
          <cell r="F70">
            <v>845.22839236627442</v>
          </cell>
          <cell r="G70">
            <v>10.885696465285248</v>
          </cell>
          <cell r="H70">
            <v>147.76712361011496</v>
          </cell>
          <cell r="I70">
            <v>1.8476628980336609</v>
          </cell>
          <cell r="J70">
            <v>80.374072337361099</v>
          </cell>
        </row>
        <row r="71">
          <cell r="D71">
            <v>60</v>
          </cell>
          <cell r="E71">
            <v>1.3859999999999999E-2</v>
          </cell>
          <cell r="F71">
            <v>834.34269590098916</v>
          </cell>
          <cell r="G71">
            <v>11.563989765187708</v>
          </cell>
          <cell r="H71">
            <v>141.61556390790321</v>
          </cell>
          <cell r="I71">
            <v>1.9056230250131443</v>
          </cell>
          <cell r="J71">
            <v>78.526409439327409</v>
          </cell>
        </row>
        <row r="72">
          <cell r="D72">
            <v>61</v>
          </cell>
          <cell r="E72">
            <v>1.4914E-2</v>
          </cell>
          <cell r="F72">
            <v>822.77870613580149</v>
          </cell>
          <cell r="G72">
            <v>12.270921623309343</v>
          </cell>
          <cell r="H72">
            <v>135.58521572052399</v>
          </cell>
          <cell r="I72">
            <v>1.9632212691804802</v>
          </cell>
          <cell r="J72">
            <v>76.620786414314267</v>
          </cell>
        </row>
        <row r="73">
          <cell r="D73">
            <v>62</v>
          </cell>
          <cell r="E73">
            <v>1.6048E-2</v>
          </cell>
          <cell r="F73">
            <v>810.50778451249209</v>
          </cell>
          <cell r="G73">
            <v>13.007028925856472</v>
          </cell>
          <cell r="H73">
            <v>129.67291049831852</v>
          </cell>
          <cell r="I73">
            <v>2.0203794831815682</v>
          </cell>
          <cell r="J73">
            <v>74.657565145133788</v>
          </cell>
        </row>
        <row r="74">
          <cell r="D74">
            <v>63</v>
          </cell>
          <cell r="E74">
            <v>1.7264999999999999E-2</v>
          </cell>
          <cell r="F74">
            <v>797.50075558663559</v>
          </cell>
          <cell r="G74">
            <v>13.768850545203263</v>
          </cell>
          <cell r="H74">
            <v>123.87565012683639</v>
          </cell>
          <cell r="I74">
            <v>2.0764204848930392</v>
          </cell>
          <cell r="J74">
            <v>72.637185661952216</v>
          </cell>
        </row>
        <row r="75">
          <cell r="D75">
            <v>64</v>
          </cell>
          <cell r="E75">
            <v>1.8574E-2</v>
          </cell>
          <cell r="F75">
            <v>783.73190504143236</v>
          </cell>
          <cell r="G75">
            <v>14.557036404239565</v>
          </cell>
          <cell r="H75">
            <v>118.19120099747242</v>
          </cell>
          <cell r="I75">
            <v>2.1313430750748088</v>
          </cell>
          <cell r="J75">
            <v>70.560765177059167</v>
          </cell>
        </row>
        <row r="76">
          <cell r="D76">
            <v>65</v>
          </cell>
          <cell r="E76">
            <v>1.9980000000000001E-2</v>
          </cell>
          <cell r="F76">
            <v>769.17486863719284</v>
          </cell>
          <cell r="G76">
            <v>15.368113875371114</v>
          </cell>
          <cell r="H76">
            <v>112.6173957574227</v>
          </cell>
          <cell r="I76">
            <v>2.1845588031391316</v>
          </cell>
          <cell r="J76">
            <v>68.429422101984358</v>
          </cell>
        </row>
        <row r="77">
          <cell r="D77">
            <v>66</v>
          </cell>
          <cell r="E77">
            <v>2.1489999999999999E-2</v>
          </cell>
          <cell r="F77">
            <v>753.80675476182171</v>
          </cell>
          <cell r="G77">
            <v>16.199307159831548</v>
          </cell>
          <cell r="H77">
            <v>107.15271863125184</v>
          </cell>
          <cell r="I77">
            <v>2.2356426440636907</v>
          </cell>
          <cell r="J77">
            <v>66.244863298845218</v>
          </cell>
        </row>
        <row r="78">
          <cell r="D78">
            <v>67</v>
          </cell>
          <cell r="E78">
            <v>2.3111E-2</v>
          </cell>
          <cell r="F78">
            <v>737.6074476019902</v>
          </cell>
          <cell r="G78">
            <v>17.046845721529596</v>
          </cell>
          <cell r="H78">
            <v>101.79612301734585</v>
          </cell>
          <cell r="I78">
            <v>2.2840875718969711</v>
          </cell>
          <cell r="J78">
            <v>64.009220654781515</v>
          </cell>
        </row>
        <row r="79">
          <cell r="D79">
            <v>68</v>
          </cell>
          <cell r="E79">
            <v>2.4850999999999998E-2</v>
          </cell>
          <cell r="F79">
            <v>720.56060188046058</v>
          </cell>
          <cell r="G79">
            <v>17.906651517331323</v>
          </cell>
          <cell r="H79">
            <v>96.547099823584446</v>
          </cell>
          <cell r="I79">
            <v>2.3294096871028125</v>
          </cell>
          <cell r="J79">
            <v>61.725133082884554</v>
          </cell>
        </row>
        <row r="80">
          <cell r="D80">
            <v>69</v>
          </cell>
          <cell r="E80">
            <v>2.6719999999999997E-2</v>
          </cell>
          <cell r="F80">
            <v>702.6539503631293</v>
          </cell>
          <cell r="G80">
            <v>18.774913553702813</v>
          </cell>
          <cell r="H80">
            <v>91.405638685309285</v>
          </cell>
          <cell r="I80">
            <v>2.3712220055062758</v>
          </cell>
          <cell r="J80">
            <v>59.395723395781744</v>
          </cell>
        </row>
        <row r="81">
          <cell r="D81">
            <v>70</v>
          </cell>
          <cell r="E81">
            <v>2.8724E-2</v>
          </cell>
          <cell r="F81">
            <v>683.87903680942645</v>
          </cell>
          <cell r="G81">
            <v>19.643741453313964</v>
          </cell>
          <cell r="H81">
            <v>86.372116523920212</v>
          </cell>
          <cell r="I81">
            <v>2.4086919175078485</v>
          </cell>
          <cell r="J81">
            <v>57.024501390275468</v>
          </cell>
        </row>
        <row r="82">
          <cell r="D82">
            <v>71</v>
          </cell>
          <cell r="E82">
            <v>3.0873999999999999E-2</v>
          </cell>
          <cell r="F82">
            <v>664.23529535611249</v>
          </cell>
          <cell r="G82">
            <v>20.507600508824616</v>
          </cell>
          <cell r="H82">
            <v>81.447731892123414</v>
          </cell>
          <cell r="I82">
            <v>2.4413759945994356</v>
          </cell>
          <cell r="J82">
            <v>54.615809472767616</v>
          </cell>
        </row>
        <row r="83">
          <cell r="D83">
            <v>72</v>
          </cell>
          <cell r="E83">
            <v>3.3180000000000001E-2</v>
          </cell>
          <cell r="F83">
            <v>643.72769484728792</v>
          </cell>
          <cell r="G83">
            <v>21.358884915033013</v>
          </cell>
          <cell r="H83">
            <v>76.634091861831081</v>
          </cell>
          <cell r="I83">
            <v>2.4686593863840338</v>
          </cell>
          <cell r="J83">
            <v>52.174433478168183</v>
          </cell>
        </row>
        <row r="84">
          <cell r="D84">
            <v>73</v>
          </cell>
          <cell r="E84">
            <v>3.5651000000000002E-2</v>
          </cell>
          <cell r="F84">
            <v>622.36880993225486</v>
          </cell>
          <cell r="G84">
            <v>22.188070442894819</v>
          </cell>
          <cell r="H84">
            <v>71.933371547432529</v>
          </cell>
          <cell r="I84">
            <v>2.4898025524636096</v>
          </cell>
          <cell r="J84">
            <v>49.70577409178415</v>
          </cell>
        </row>
        <row r="85">
          <cell r="D85">
            <v>74</v>
          </cell>
          <cell r="E85">
            <v>3.8299999999999994E-2</v>
          </cell>
          <cell r="F85">
            <v>600.18073948936001</v>
          </cell>
          <cell r="G85">
            <v>22.986922322442485</v>
          </cell>
          <cell r="H85">
            <v>67.34842225086895</v>
          </cell>
          <cell r="I85">
            <v>2.5043151186488157</v>
          </cell>
          <cell r="J85">
            <v>47.215971539320542</v>
          </cell>
        </row>
        <row r="86">
          <cell r="D86">
            <v>75</v>
          </cell>
          <cell r="E86">
            <v>4.1136000000000006E-2</v>
          </cell>
          <cell r="F86">
            <v>577.19381716691748</v>
          </cell>
          <cell r="G86">
            <v>23.743444862978322</v>
          </cell>
          <cell r="H86">
            <v>62.882502600641416</v>
          </cell>
          <cell r="I86">
            <v>2.5113928417281421</v>
          </cell>
          <cell r="J86">
            <v>44.711656420671723</v>
          </cell>
        </row>
        <row r="87">
          <cell r="D87">
            <v>76</v>
          </cell>
          <cell r="E87">
            <v>4.4173999999999998E-2</v>
          </cell>
          <cell r="F87">
            <v>553.45037230393916</v>
          </cell>
          <cell r="G87">
            <v>24.448116746154206</v>
          </cell>
          <cell r="H87">
            <v>58.539580556952856</v>
          </cell>
          <cell r="I87">
            <v>2.5106091568182869</v>
          </cell>
          <cell r="J87">
            <v>42.200263578943584</v>
          </cell>
        </row>
        <row r="88">
          <cell r="D88">
            <v>77</v>
          </cell>
          <cell r="E88">
            <v>4.7424000000000001E-2</v>
          </cell>
          <cell r="F88">
            <v>529.00225555778491</v>
          </cell>
          <cell r="G88">
            <v>25.087402967572391</v>
          </cell>
          <cell r="H88">
            <v>54.323935073233031</v>
          </cell>
          <cell r="I88">
            <v>2.501221647488352</v>
          </cell>
          <cell r="J88">
            <v>39.689654422125301</v>
          </cell>
        </row>
        <row r="89">
          <cell r="D89">
            <v>78</v>
          </cell>
          <cell r="E89">
            <v>5.0902000000000003E-2</v>
          </cell>
          <cell r="F89">
            <v>503.91485259021249</v>
          </cell>
          <cell r="G89">
            <v>25.650273826546997</v>
          </cell>
          <cell r="H89">
            <v>50.240462889631083</v>
          </cell>
          <cell r="I89">
            <v>2.4828544097165062</v>
          </cell>
          <cell r="J89">
            <v>37.188432774636951</v>
          </cell>
        </row>
        <row r="90">
          <cell r="D90">
            <v>79</v>
          </cell>
          <cell r="E90">
            <v>5.4619000000000001E-2</v>
          </cell>
          <cell r="F90">
            <v>478.2645787636655</v>
          </cell>
          <cell r="G90">
            <v>26.122333027492648</v>
          </cell>
          <cell r="H90">
            <v>46.294294026818527</v>
          </cell>
          <cell r="I90">
            <v>2.4549010150007784</v>
          </cell>
          <cell r="J90">
            <v>34.705578364920449</v>
          </cell>
        </row>
        <row r="91">
          <cell r="D91">
            <v>80</v>
          </cell>
          <cell r="E91">
            <v>5.8591999999999998E-2</v>
          </cell>
          <cell r="F91">
            <v>452.14224573617287</v>
          </cell>
          <cell r="G91">
            <v>26.491918462173839</v>
          </cell>
          <cell r="H91">
            <v>42.491015515891</v>
          </cell>
          <cell r="I91">
            <v>2.4171199816573647</v>
          </cell>
          <cell r="J91">
            <v>32.25067734991967</v>
          </cell>
        </row>
        <row r="92">
          <cell r="D92">
            <v>81</v>
          </cell>
          <cell r="E92">
            <v>6.2834000000000001E-2</v>
          </cell>
          <cell r="F92">
            <v>425.65032727399904</v>
          </cell>
          <cell r="G92">
            <v>26.745312663934456</v>
          </cell>
          <cell r="H92">
            <v>38.836293140566909</v>
          </cell>
          <cell r="I92">
            <v>2.3691647021304671</v>
          </cell>
          <cell r="J92">
            <v>29.833557368262305</v>
          </cell>
        </row>
        <row r="93">
          <cell r="D93">
            <v>82</v>
          </cell>
          <cell r="E93">
            <v>6.7361999999999991E-2</v>
          </cell>
          <cell r="F93">
            <v>398.9050146100646</v>
          </cell>
          <cell r="G93">
            <v>26.871039594163168</v>
          </cell>
          <cell r="H93">
            <v>35.335974269293715</v>
          </cell>
          <cell r="I93">
            <v>2.3109727172118091</v>
          </cell>
          <cell r="J93">
            <v>27.46439266613184</v>
          </cell>
        </row>
        <row r="94">
          <cell r="D94">
            <v>83</v>
          </cell>
          <cell r="E94">
            <v>7.2190000000000004E-2</v>
          </cell>
          <cell r="F94">
            <v>372.03397501590143</v>
          </cell>
          <cell r="G94">
            <v>26.857132656397926</v>
          </cell>
          <cell r="H94">
            <v>31.995798418024812</v>
          </cell>
          <cell r="I94">
            <v>2.242501638638069</v>
          </cell>
          <cell r="J94">
            <v>25.153419948920032</v>
          </cell>
        </row>
        <row r="95">
          <cell r="D95">
            <v>84</v>
          </cell>
          <cell r="E95">
            <v>7.7337000000000003E-2</v>
          </cell>
          <cell r="F95">
            <v>345.1768423595035</v>
          </cell>
          <cell r="G95">
            <v>26.694941457556922</v>
          </cell>
          <cell r="H95">
            <v>28.821380320609318</v>
          </cell>
          <cell r="I95">
            <v>2.1640379513154984</v>
          </cell>
          <cell r="J95">
            <v>22.910918310281964</v>
          </cell>
        </row>
        <row r="96">
          <cell r="D96">
            <v>85</v>
          </cell>
          <cell r="E96">
            <v>8.2816999999999988E-2</v>
          </cell>
          <cell r="F96">
            <v>318.48190090194657</v>
          </cell>
          <cell r="G96">
            <v>26.375715586996506</v>
          </cell>
          <cell r="H96">
            <v>25.817884690052779</v>
          </cell>
          <cell r="I96">
            <v>2.0758832586175733</v>
          </cell>
          <cell r="J96">
            <v>20.746880358966465</v>
          </cell>
        </row>
        <row r="97">
          <cell r="D97">
            <v>86</v>
          </cell>
          <cell r="E97">
            <v>8.8649000000000006E-2</v>
          </cell>
          <cell r="F97">
            <v>292.10618531495004</v>
          </cell>
          <cell r="G97">
            <v>25.894921221985008</v>
          </cell>
          <cell r="H97">
            <v>22.990024207453082</v>
          </cell>
          <cell r="I97">
            <v>1.9786821902587457</v>
          </cell>
          <cell r="J97">
            <v>18.670997100348885</v>
          </cell>
        </row>
        <row r="98">
          <cell r="D98">
            <v>87</v>
          </cell>
          <cell r="E98">
            <v>9.484999999999999E-2</v>
          </cell>
          <cell r="F98">
            <v>266.21126409296505</v>
          </cell>
          <cell r="G98">
            <v>25.250138399217732</v>
          </cell>
          <cell r="H98">
            <v>20.341729661637448</v>
          </cell>
          <cell r="I98">
            <v>1.8732165615595264</v>
          </cell>
          <cell r="J98">
            <v>16.692314910090143</v>
          </cell>
        </row>
        <row r="99">
          <cell r="D99">
            <v>88</v>
          </cell>
          <cell r="E99">
            <v>0.10143600000000001</v>
          </cell>
          <cell r="F99">
            <v>240.96112569374731</v>
          </cell>
          <cell r="G99">
            <v>24.442132745870953</v>
          </cell>
          <cell r="H99">
            <v>17.876035537117613</v>
          </cell>
          <cell r="I99">
            <v>1.760459748294235</v>
          </cell>
          <cell r="J99">
            <v>14.819098348530616</v>
          </cell>
        </row>
        <row r="100">
          <cell r="D100">
            <v>89</v>
          </cell>
          <cell r="E100">
            <v>0.10842400000000001</v>
          </cell>
          <cell r="F100">
            <v>216.51899294787634</v>
          </cell>
          <cell r="G100">
            <v>23.475855291380547</v>
          </cell>
          <cell r="H100">
            <v>15.59491455958694</v>
          </cell>
          <cell r="I100">
            <v>1.6416145788433536</v>
          </cell>
          <cell r="J100">
            <v>13.05863860023638</v>
          </cell>
        </row>
        <row r="101">
          <cell r="D101">
            <v>90</v>
          </cell>
          <cell r="E101">
            <v>0.11583199999999999</v>
          </cell>
          <cell r="F101">
            <v>193.04313765649579</v>
          </cell>
          <cell r="G101">
            <v>22.360572721027218</v>
          </cell>
          <cell r="H101">
            <v>13.499079168328429</v>
          </cell>
          <cell r="I101">
            <v>1.5180828526464258</v>
          </cell>
          <cell r="J101">
            <v>11.417024021393027</v>
          </cell>
        </row>
        <row r="102">
          <cell r="D102">
            <v>91</v>
          </cell>
          <cell r="E102">
            <v>0.12367700000000001</v>
          </cell>
          <cell r="F102">
            <v>170.68256493546858</v>
          </cell>
          <cell r="G102">
            <v>21.10950758352395</v>
          </cell>
          <cell r="H102">
            <v>11.587819252526808</v>
          </cell>
          <cell r="I102">
            <v>1.3914045841696683</v>
          </cell>
          <cell r="J102">
            <v>9.8989411687466031</v>
          </cell>
        </row>
        <row r="103">
          <cell r="D103">
            <v>92</v>
          </cell>
          <cell r="E103">
            <v>0.13197300000000001</v>
          </cell>
          <cell r="F103">
            <v>149.57305735194461</v>
          </cell>
          <cell r="G103">
            <v>19.739605097908186</v>
          </cell>
          <cell r="H103">
            <v>9.858905369739853</v>
          </cell>
          <cell r="I103">
            <v>1.2632129304472601</v>
          </cell>
          <cell r="J103">
            <v>8.5075365845769344</v>
          </cell>
        </row>
        <row r="104">
          <cell r="D104">
            <v>93</v>
          </cell>
          <cell r="E104">
            <v>0.140737</v>
          </cell>
          <cell r="F104">
            <v>129.83345225403642</v>
          </cell>
          <cell r="G104">
            <v>18.272370569876323</v>
          </cell>
          <cell r="H104">
            <v>8.308539855707938</v>
          </cell>
          <cell r="I104">
            <v>1.1352611394881242</v>
          </cell>
          <cell r="J104">
            <v>7.2443236541296745</v>
          </cell>
        </row>
        <row r="105">
          <cell r="D105">
            <v>94</v>
          </cell>
          <cell r="E105">
            <v>0.14998300000000001</v>
          </cell>
          <cell r="F105">
            <v>111.56108168416009</v>
          </cell>
          <cell r="G105">
            <v>16.732265714235382</v>
          </cell>
          <cell r="H105">
            <v>6.9312824097428827</v>
          </cell>
          <cell r="I105">
            <v>1.0092956598645306</v>
          </cell>
          <cell r="J105">
            <v>6.1090625146415487</v>
          </cell>
        </row>
        <row r="106">
          <cell r="D106">
            <v>95</v>
          </cell>
          <cell r="E106">
            <v>0.159723</v>
          </cell>
          <cell r="F106">
            <v>94.828815969924705</v>
          </cell>
          <cell r="G106">
            <v>15.146342973164284</v>
          </cell>
          <cell r="H106">
            <v>5.7201047379440926</v>
          </cell>
          <cell r="I106">
            <v>0.88702163986276161</v>
          </cell>
          <cell r="J106">
            <v>5.0997668547770196</v>
          </cell>
        </row>
        <row r="107">
          <cell r="D107">
            <v>96</v>
          </cell>
          <cell r="E107">
            <v>0.16997000000000001</v>
          </cell>
          <cell r="F107">
            <v>79.682472996760424</v>
          </cell>
          <cell r="G107">
            <v>13.54362993525937</v>
          </cell>
          <cell r="H107">
            <v>4.6664781057140283</v>
          </cell>
          <cell r="I107">
            <v>0.77005949866816836</v>
          </cell>
          <cell r="J107">
            <v>4.212745214914257</v>
          </cell>
        </row>
        <row r="108">
          <cell r="D108">
            <v>97</v>
          </cell>
          <cell r="E108">
            <v>0.180733</v>
          </cell>
          <cell r="F108">
            <v>66.138843061501049</v>
          </cell>
          <cell r="G108">
            <v>11.953471523034269</v>
          </cell>
          <cell r="H108">
            <v>3.7605017690153537</v>
          </cell>
          <cell r="I108">
            <v>0.65985122933927387</v>
          </cell>
          <cell r="J108">
            <v>3.4426857162460891</v>
          </cell>
        </row>
        <row r="109">
          <cell r="D109">
            <v>98</v>
          </cell>
          <cell r="E109">
            <v>0.19202000000000002</v>
          </cell>
          <cell r="F109">
            <v>54.185371538466782</v>
          </cell>
          <cell r="G109">
            <v>10.404675042816393</v>
          </cell>
          <cell r="H109">
            <v>2.9911213619377697</v>
          </cell>
          <cell r="I109">
            <v>0.55762633390222371</v>
          </cell>
          <cell r="J109">
            <v>2.7828344869068151</v>
          </cell>
        </row>
        <row r="110">
          <cell r="D110">
            <v>99</v>
          </cell>
          <cell r="E110">
            <v>0.20383699999999999</v>
          </cell>
          <cell r="F110">
            <v>43.780696495650389</v>
          </cell>
          <cell r="G110">
            <v>8.9241258315838881</v>
          </cell>
          <cell r="H110">
            <v>2.346374988367455</v>
          </cell>
          <cell r="I110">
            <v>0.46434761019791931</v>
          </cell>
          <cell r="J110">
            <v>2.2252081530045915</v>
          </cell>
        </row>
        <row r="111">
          <cell r="D111">
            <v>100</v>
          </cell>
          <cell r="E111">
            <v>1</v>
          </cell>
          <cell r="F111">
            <v>34.856570664066503</v>
          </cell>
          <cell r="G111">
            <v>34.856570664066503</v>
          </cell>
          <cell r="H111">
            <v>1.8136863590908721</v>
          </cell>
          <cell r="I111">
            <v>1.7608605428066721</v>
          </cell>
          <cell r="J111">
            <v>1.7608605428066721</v>
          </cell>
        </row>
      </sheetData>
      <sheetData sheetId="2">
        <row r="1">
          <cell r="E1">
            <v>20</v>
          </cell>
        </row>
        <row r="2">
          <cell r="E2" t="str">
            <v>Dolares</v>
          </cell>
        </row>
        <row r="3">
          <cell r="E3" t="str">
            <v>F</v>
          </cell>
        </row>
        <row r="4">
          <cell r="E4">
            <v>70</v>
          </cell>
        </row>
        <row r="6">
          <cell r="E6">
            <v>67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compensación (trans)"/>
      <sheetName val="cad y rctes"/>
      <sheetName val="Factores de selección"/>
      <sheetName val="tablas"/>
      <sheetName val="resumen hipotesis"/>
      <sheetName val="GastoAdmon y Utilidad"/>
      <sheetName val="Factor Rescate"/>
      <sheetName val="t"/>
      <sheetName val="cálculo"/>
      <sheetName val="AS Corridas"/>
      <sheetName val="AS base"/>
      <sheetName val="CNHR"/>
      <sheetName val="Tasas fw"/>
      <sheetName val="AS cad 135% todos años"/>
      <sheetName val="AS cad 145% 1°año"/>
      <sheetName val="AS sin 130% todos años"/>
      <sheetName val=" AS sin doble primer año"/>
      <sheetName val="Asset Share"/>
      <sheetName val="gtos y ut"/>
      <sheetName val="vg"/>
      <sheetName val="äxt"/>
      <sheetName val="resultados äxt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Temporal</v>
          </cell>
        </row>
        <row r="2">
          <cell r="B2" t="str">
            <v>Pesos</v>
          </cell>
        </row>
        <row r="5">
          <cell r="B5">
            <v>20</v>
          </cell>
        </row>
        <row r="9">
          <cell r="B9" t="str">
            <v>F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compensación (trans)"/>
      <sheetName val="cad y rctes"/>
      <sheetName val="Factores de selección"/>
      <sheetName val="tablas"/>
      <sheetName val="resumen hipotesis"/>
      <sheetName val="GastoAdmon y Utilidad"/>
      <sheetName val="Factor Rescate"/>
      <sheetName val="t"/>
      <sheetName val="cálculo"/>
      <sheetName val="AS Corridas"/>
      <sheetName val="AS base"/>
      <sheetName val="CNHR"/>
      <sheetName val="Tasas fw"/>
      <sheetName val="AS cad 135% todos años"/>
      <sheetName val="AS cad 145% 1°año"/>
      <sheetName val="AS sin 130% todos años"/>
      <sheetName val=" AS sin doble primer año"/>
      <sheetName val="Asset Share"/>
      <sheetName val="gtos y ut"/>
      <sheetName val="vg"/>
      <sheetName val="äxt"/>
      <sheetName val="resultados äx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B1" t="str">
            <v>Temporal</v>
          </cell>
        </row>
        <row r="2">
          <cell r="B2" t="str">
            <v>Pesos</v>
          </cell>
        </row>
        <row r="5">
          <cell r="B5">
            <v>20</v>
          </cell>
        </row>
        <row r="9">
          <cell r="B9" t="str">
            <v>F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dad y gastos de Admon"/>
      <sheetName val="comisiones"/>
      <sheetName val="Tasas"/>
      <sheetName val="caducidad"/>
      <sheetName val="Tabla"/>
      <sheetName val="Calculo"/>
      <sheetName val="Resultados"/>
      <sheetName val="CUADROS PARA NT"/>
      <sheetName val="Compara"/>
      <sheetName val="Hoja1"/>
      <sheetName val="EMSSI 20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N4">
            <v>0</v>
          </cell>
          <cell r="O4">
            <v>3.0300000000000001E-3</v>
          </cell>
          <cell r="P4">
            <v>1000</v>
          </cell>
          <cell r="Q4">
            <v>3.0300000000000002</v>
          </cell>
          <cell r="R4">
            <v>1000</v>
          </cell>
          <cell r="S4">
            <v>17091.831290203874</v>
          </cell>
          <cell r="U4">
            <v>0</v>
          </cell>
          <cell r="V4">
            <v>3.0300000000000001E-3</v>
          </cell>
          <cell r="W4">
            <v>1000</v>
          </cell>
          <cell r="X4">
            <v>3.0300000000000002</v>
          </cell>
          <cell r="Y4">
            <v>1000</v>
          </cell>
          <cell r="Z4">
            <v>17091.831290203874</v>
          </cell>
        </row>
        <row r="5">
          <cell r="N5">
            <v>1</v>
          </cell>
          <cell r="O5">
            <v>1.0147E-2</v>
          </cell>
          <cell r="P5">
            <v>996.97</v>
          </cell>
          <cell r="Q5">
            <v>10.11625459</v>
          </cell>
          <cell r="R5">
            <v>967.93203883495153</v>
          </cell>
          <cell r="S5">
            <v>16091.831290203872</v>
          </cell>
          <cell r="U5">
            <v>1</v>
          </cell>
          <cell r="V5">
            <v>1.0147E-2</v>
          </cell>
          <cell r="W5">
            <v>996.97</v>
          </cell>
          <cell r="X5">
            <v>10.11625459</v>
          </cell>
          <cell r="Y5">
            <v>967.93203883495153</v>
          </cell>
          <cell r="Z5">
            <v>16091.831290203872</v>
          </cell>
        </row>
        <row r="6">
          <cell r="N6">
            <v>2</v>
          </cell>
          <cell r="O6">
            <v>1.5935999999999999E-2</v>
          </cell>
          <cell r="P6">
            <v>986.85374540999999</v>
          </cell>
          <cell r="Q6">
            <v>15.726501286853759</v>
          </cell>
          <cell r="R6">
            <v>930.20430333678951</v>
          </cell>
          <cell r="S6">
            <v>15123.899251368921</v>
          </cell>
          <cell r="U6">
            <v>2</v>
          </cell>
          <cell r="V6">
            <v>1.5935999999999999E-2</v>
          </cell>
          <cell r="W6">
            <v>986.85374540999999</v>
          </cell>
          <cell r="X6">
            <v>15.726501286853759</v>
          </cell>
          <cell r="Y6">
            <v>930.20430333678951</v>
          </cell>
          <cell r="Z6">
            <v>15123.899251368921</v>
          </cell>
        </row>
        <row r="7">
          <cell r="N7">
            <v>3</v>
          </cell>
          <cell r="O7">
            <v>2.0642000000000001E-2</v>
          </cell>
          <cell r="P7">
            <v>971.12724412314628</v>
          </cell>
          <cell r="Q7">
            <v>20.046008573189987</v>
          </cell>
          <cell r="R7">
            <v>888.718997629917</v>
          </cell>
          <cell r="S7">
            <v>14193.694948032129</v>
          </cell>
          <cell r="U7">
            <v>3</v>
          </cell>
          <cell r="V7">
            <v>2.0642000000000001E-2</v>
          </cell>
          <cell r="W7">
            <v>971.12724412314628</v>
          </cell>
          <cell r="X7">
            <v>20.046008573189987</v>
          </cell>
          <cell r="Y7">
            <v>888.718997629917</v>
          </cell>
          <cell r="Z7">
            <v>14193.694948032129</v>
          </cell>
        </row>
        <row r="8">
          <cell r="N8">
            <v>4</v>
          </cell>
          <cell r="O8">
            <v>2.4466000000000002E-2</v>
          </cell>
          <cell r="P8">
            <v>951.08123554995632</v>
          </cell>
          <cell r="Q8">
            <v>23.269153508965232</v>
          </cell>
          <cell r="R8">
            <v>845.02335930178674</v>
          </cell>
          <cell r="S8">
            <v>13304.975950402213</v>
          </cell>
          <cell r="U8">
            <v>4</v>
          </cell>
          <cell r="V8">
            <v>2.4466000000000002E-2</v>
          </cell>
          <cell r="W8">
            <v>951.08123554995632</v>
          </cell>
          <cell r="X8">
            <v>23.269153508965232</v>
          </cell>
          <cell r="Y8">
            <v>845.02335930178674</v>
          </cell>
          <cell r="Z8">
            <v>13304.975950402213</v>
          </cell>
        </row>
        <row r="9">
          <cell r="N9">
            <v>5</v>
          </cell>
          <cell r="O9">
            <v>2.7570999999999998E-2</v>
          </cell>
          <cell r="P9">
            <v>927.81208204099107</v>
          </cell>
          <cell r="Q9">
            <v>25.580706913952163</v>
          </cell>
          <cell r="R9">
            <v>800.33885222631966</v>
          </cell>
          <cell r="S9">
            <v>12459.952591100426</v>
          </cell>
          <cell r="U9">
            <v>5</v>
          </cell>
          <cell r="V9">
            <v>2.7570999999999998E-2</v>
          </cell>
          <cell r="W9">
            <v>927.81208204099107</v>
          </cell>
          <cell r="X9">
            <v>25.580706913952163</v>
          </cell>
          <cell r="Y9">
            <v>800.33885222631966</v>
          </cell>
          <cell r="Z9">
            <v>12459.952591100426</v>
          </cell>
        </row>
        <row r="10">
          <cell r="N10">
            <v>6</v>
          </cell>
          <cell r="O10">
            <v>3.0093000000000002E-2</v>
          </cell>
          <cell r="P10">
            <v>902.23137512703886</v>
          </cell>
          <cell r="Q10">
            <v>27.150848771697984</v>
          </cell>
          <cell r="R10">
            <v>755.60457255493952</v>
          </cell>
          <cell r="S10">
            <v>11659.613738874106</v>
          </cell>
          <cell r="U10">
            <v>6</v>
          </cell>
          <cell r="V10">
            <v>3.0093000000000002E-2</v>
          </cell>
          <cell r="W10">
            <v>902.23137512703886</v>
          </cell>
          <cell r="X10">
            <v>27.150848771697984</v>
          </cell>
          <cell r="Y10">
            <v>755.60457255493952</v>
          </cell>
          <cell r="Z10">
            <v>11659.613738874106</v>
          </cell>
        </row>
        <row r="11">
          <cell r="N11">
            <v>7</v>
          </cell>
          <cell r="O11">
            <v>3.2140000000000002E-2</v>
          </cell>
          <cell r="P11">
            <v>875.08052635534091</v>
          </cell>
          <cell r="Q11">
            <v>28.12508811706066</v>
          </cell>
          <cell r="R11">
            <v>711.52054772140161</v>
          </cell>
          <cell r="S11">
            <v>10904.009166319165</v>
          </cell>
          <cell r="U11">
            <v>7</v>
          </cell>
          <cell r="V11">
            <v>3.2140000000000002E-2</v>
          </cell>
          <cell r="W11">
            <v>875.08052635534091</v>
          </cell>
          <cell r="X11">
            <v>28.12508811706066</v>
          </cell>
          <cell r="Y11">
            <v>711.52054772140161</v>
          </cell>
          <cell r="Z11">
            <v>10904.009166319165</v>
          </cell>
        </row>
        <row r="12">
          <cell r="N12">
            <v>8</v>
          </cell>
          <cell r="O12">
            <v>3.3800999999999998E-2</v>
          </cell>
          <cell r="P12">
            <v>846.95543823828029</v>
          </cell>
          <cell r="Q12">
            <v>28.62794076789211</v>
          </cell>
          <cell r="R12">
            <v>668.59444399770473</v>
          </cell>
          <cell r="S12">
            <v>10192.488618597763</v>
          </cell>
          <cell r="U12">
            <v>8</v>
          </cell>
          <cell r="V12">
            <v>3.3800999999999998E-2</v>
          </cell>
          <cell r="W12">
            <v>846.95543823828029</v>
          </cell>
          <cell r="X12">
            <v>28.62794076789211</v>
          </cell>
          <cell r="Y12">
            <v>668.59444399770473</v>
          </cell>
          <cell r="Z12">
            <v>10192.488618597763</v>
          </cell>
        </row>
        <row r="13">
          <cell r="N13">
            <v>9</v>
          </cell>
          <cell r="O13">
            <v>3.5147999999999999E-2</v>
          </cell>
          <cell r="P13">
            <v>818.32749747038815</v>
          </cell>
          <cell r="Q13">
            <v>28.762574881089201</v>
          </cell>
          <cell r="R13">
            <v>627.17988659819252</v>
          </cell>
          <cell r="S13">
            <v>9523.8941746000582</v>
          </cell>
          <cell r="U13">
            <v>9</v>
          </cell>
          <cell r="V13">
            <v>3.5147999999999999E-2</v>
          </cell>
          <cell r="W13">
            <v>818.32749747038815</v>
          </cell>
          <cell r="X13">
            <v>28.762574881089201</v>
          </cell>
          <cell r="Y13">
            <v>627.17988659819252</v>
          </cell>
          <cell r="Z13">
            <v>9523.8941746000582</v>
          </cell>
        </row>
        <row r="14">
          <cell r="N14">
            <v>10</v>
          </cell>
          <cell r="O14">
            <v>3.6242000000000003E-2</v>
          </cell>
          <cell r="P14">
            <v>789.56492258929893</v>
          </cell>
          <cell r="Q14">
            <v>28.615411924481375</v>
          </cell>
          <cell r="R14">
            <v>587.51045431460113</v>
          </cell>
          <cell r="S14">
            <v>8896.7142880018655</v>
          </cell>
          <cell r="U14">
            <v>10</v>
          </cell>
          <cell r="V14">
            <v>3.6242000000000003E-2</v>
          </cell>
          <cell r="W14">
            <v>789.56492258929893</v>
          </cell>
          <cell r="X14">
            <v>28.615411924481375</v>
          </cell>
          <cell r="Y14">
            <v>587.51045431460113</v>
          </cell>
          <cell r="Z14">
            <v>8896.7142880018655</v>
          </cell>
        </row>
        <row r="15">
          <cell r="N15">
            <v>11</v>
          </cell>
          <cell r="O15">
            <v>3.7129000000000002E-2</v>
          </cell>
          <cell r="P15">
            <v>760.94951066481758</v>
          </cell>
          <cell r="Q15">
            <v>28.253294381474014</v>
          </cell>
          <cell r="R15">
            <v>549.72611692168107</v>
          </cell>
          <cell r="S15">
            <v>8309.2038336872592</v>
          </cell>
          <cell r="U15">
            <v>11</v>
          </cell>
          <cell r="V15">
            <v>3.7129000000000002E-2</v>
          </cell>
          <cell r="W15">
            <v>760.94951066481758</v>
          </cell>
          <cell r="X15">
            <v>28.253294381474014</v>
          </cell>
          <cell r="Y15">
            <v>549.72611692168107</v>
          </cell>
          <cell r="Z15">
            <v>8309.2038336872592</v>
          </cell>
        </row>
        <row r="16">
          <cell r="N16">
            <v>12</v>
          </cell>
          <cell r="O16">
            <v>3.7848E-2</v>
          </cell>
          <cell r="P16">
            <v>732.69621628334357</v>
          </cell>
          <cell r="Q16">
            <v>27.731086393891989</v>
          </cell>
          <cell r="R16">
            <v>513.89838439465632</v>
          </cell>
          <cell r="S16">
            <v>7759.4777167655784</v>
          </cell>
          <cell r="U16">
            <v>12</v>
          </cell>
          <cell r="V16">
            <v>3.7848E-2</v>
          </cell>
          <cell r="W16">
            <v>732.69621628334357</v>
          </cell>
          <cell r="X16">
            <v>27.731086393891989</v>
          </cell>
          <cell r="Y16">
            <v>513.89838439465632</v>
          </cell>
          <cell r="Z16">
            <v>7759.4777167655784</v>
          </cell>
        </row>
        <row r="17">
          <cell r="N17">
            <v>13</v>
          </cell>
          <cell r="O17">
            <v>3.7848E-2</v>
          </cell>
          <cell r="P17">
            <v>704.96512988945153</v>
          </cell>
          <cell r="Q17">
            <v>26.681520236055963</v>
          </cell>
          <cell r="R17">
            <v>480.04694984668674</v>
          </cell>
          <cell r="S17">
            <v>7245.5793323709213</v>
          </cell>
          <cell r="U17">
            <v>13</v>
          </cell>
          <cell r="V17">
            <v>3.7848E-2</v>
          </cell>
          <cell r="W17">
            <v>704.96512988945153</v>
          </cell>
          <cell r="X17">
            <v>26.681520236055963</v>
          </cell>
          <cell r="Y17">
            <v>480.04694984668674</v>
          </cell>
          <cell r="Z17">
            <v>7245.5793323709213</v>
          </cell>
        </row>
        <row r="18">
          <cell r="N18">
            <v>14</v>
          </cell>
          <cell r="O18">
            <v>3.7848E-2</v>
          </cell>
          <cell r="P18">
            <v>678.28360965339562</v>
          </cell>
          <cell r="Q18">
            <v>25.671678058161717</v>
          </cell>
          <cell r="R18">
            <v>448.42537173678573</v>
          </cell>
          <cell r="S18">
            <v>6765.5323825242358</v>
          </cell>
          <cell r="U18">
            <v>14</v>
          </cell>
          <cell r="V18">
            <v>3.7848E-2</v>
          </cell>
          <cell r="W18">
            <v>678.28360965339562</v>
          </cell>
          <cell r="X18">
            <v>25.671678058161717</v>
          </cell>
          <cell r="Y18">
            <v>448.42537173678573</v>
          </cell>
          <cell r="Z18">
            <v>6765.5323825242358</v>
          </cell>
        </row>
        <row r="19">
          <cell r="N19">
            <v>15</v>
          </cell>
          <cell r="O19">
            <v>3.7848E-2</v>
          </cell>
          <cell r="P19">
            <v>652.61193159523395</v>
          </cell>
          <cell r="Q19">
            <v>24.700056387016414</v>
          </cell>
          <cell r="R19">
            <v>418.88676530805037</v>
          </cell>
          <cell r="S19">
            <v>6317.1070107874502</v>
          </cell>
          <cell r="U19">
            <v>15</v>
          </cell>
          <cell r="V19">
            <v>3.7848E-2</v>
          </cell>
          <cell r="W19">
            <v>652.61193159523395</v>
          </cell>
          <cell r="X19">
            <v>24.700056387016414</v>
          </cell>
          <cell r="Y19">
            <v>418.88676530805037</v>
          </cell>
          <cell r="Z19">
            <v>6317.1070107874502</v>
          </cell>
        </row>
        <row r="20">
          <cell r="N20">
            <v>16</v>
          </cell>
          <cell r="O20">
            <v>3.7848E-2</v>
          </cell>
          <cell r="P20">
            <v>627.91187520821757</v>
          </cell>
          <cell r="Q20">
            <v>23.765208652880617</v>
          </cell>
          <cell r="R20">
            <v>391.29392137346736</v>
          </cell>
          <cell r="S20">
            <v>5898.2202454793996</v>
          </cell>
          <cell r="U20">
            <v>16</v>
          </cell>
          <cell r="V20">
            <v>3.7848E-2</v>
          </cell>
          <cell r="W20">
            <v>627.91187520821757</v>
          </cell>
          <cell r="X20">
            <v>23.765208652880617</v>
          </cell>
          <cell r="Y20">
            <v>391.29392137346736</v>
          </cell>
          <cell r="Z20">
            <v>5898.2202454793996</v>
          </cell>
        </row>
        <row r="21">
          <cell r="N21">
            <v>17</v>
          </cell>
          <cell r="O21">
            <v>3.7848E-2</v>
          </cell>
          <cell r="P21">
            <v>604.14666655533699</v>
          </cell>
          <cell r="Q21">
            <v>22.865743035786394</v>
          </cell>
          <cell r="R21">
            <v>365.51866896827607</v>
          </cell>
          <cell r="S21">
            <v>5506.9263241059325</v>
          </cell>
          <cell r="U21">
            <v>17</v>
          </cell>
          <cell r="V21">
            <v>3.7848E-2</v>
          </cell>
          <cell r="W21">
            <v>604.14666655533699</v>
          </cell>
          <cell r="X21">
            <v>22.865743035786394</v>
          </cell>
          <cell r="Y21">
            <v>365.51866896827607</v>
          </cell>
          <cell r="Z21">
            <v>5506.9263241059325</v>
          </cell>
        </row>
        <row r="22">
          <cell r="N22">
            <v>18</v>
          </cell>
          <cell r="O22">
            <v>3.7848E-2</v>
          </cell>
          <cell r="P22">
            <v>581.28092351955058</v>
          </cell>
          <cell r="Q22">
            <v>22.00032039336795</v>
          </cell>
          <cell r="R22">
            <v>341.44127998559685</v>
          </cell>
          <cell r="S22">
            <v>5141.4076551376565</v>
          </cell>
          <cell r="U22">
            <v>18</v>
          </cell>
          <cell r="V22">
            <v>3.7848E-2</v>
          </cell>
          <cell r="W22">
            <v>581.28092351955058</v>
          </cell>
          <cell r="X22">
            <v>22.00032039336795</v>
          </cell>
          <cell r="Y22">
            <v>341.44127998559685</v>
          </cell>
          <cell r="Z22">
            <v>5141.4076551376565</v>
          </cell>
        </row>
        <row r="23">
          <cell r="N23">
            <v>19</v>
          </cell>
          <cell r="O23">
            <v>3.7848E-2</v>
          </cell>
          <cell r="P23">
            <v>559.28060312618265</v>
          </cell>
          <cell r="Q23">
            <v>21.16765226711976</v>
          </cell>
          <cell r="R23">
            <v>318.94991302980776</v>
          </cell>
          <cell r="S23">
            <v>4799.9663751520593</v>
          </cell>
          <cell r="U23">
            <v>19</v>
          </cell>
          <cell r="V23">
            <v>3.7848E-2</v>
          </cell>
          <cell r="W23">
            <v>559.28060312618265</v>
          </cell>
          <cell r="X23">
            <v>21.16765226711976</v>
          </cell>
          <cell r="Y23">
            <v>318.94991302980776</v>
          </cell>
          <cell r="Z23">
            <v>4799.9663751520593</v>
          </cell>
        </row>
        <row r="24">
          <cell r="N24">
            <v>20</v>
          </cell>
          <cell r="O24">
            <v>3.7848E-2</v>
          </cell>
          <cell r="P24">
            <v>538.11295085906295</v>
          </cell>
          <cell r="Q24">
            <v>20.366498964113813</v>
          </cell>
          <cell r="R24">
            <v>297.94009390432586</v>
          </cell>
          <cell r="S24">
            <v>4481.0164621222502</v>
          </cell>
          <cell r="U24">
            <v>20</v>
          </cell>
          <cell r="V24">
            <v>3.7848E-2</v>
          </cell>
          <cell r="W24">
            <v>538.11295085906295</v>
          </cell>
          <cell r="X24">
            <v>20.366498964113813</v>
          </cell>
          <cell r="Y24">
            <v>297.94009390432586</v>
          </cell>
          <cell r="Z24">
            <v>4481.0164621222502</v>
          </cell>
        </row>
        <row r="25">
          <cell r="N25">
            <v>21</v>
          </cell>
          <cell r="O25">
            <v>3.7848E-2</v>
          </cell>
          <cell r="P25">
            <v>517.74645189494913</v>
          </cell>
          <cell r="Q25">
            <v>19.595667711320033</v>
          </cell>
          <cell r="R25">
            <v>278.3142303206165</v>
          </cell>
          <cell r="S25">
            <v>4183.0763682179258</v>
          </cell>
          <cell r="U25">
            <v>21</v>
          </cell>
          <cell r="V25">
            <v>3.7848E-2</v>
          </cell>
          <cell r="W25">
            <v>517.74645189494913</v>
          </cell>
          <cell r="X25">
            <v>19.595667711320033</v>
          </cell>
          <cell r="Y25">
            <v>278.3142303206165</v>
          </cell>
          <cell r="Z25">
            <v>4183.0763682179258</v>
          </cell>
        </row>
        <row r="26">
          <cell r="N26">
            <v>22</v>
          </cell>
          <cell r="O26">
            <v>3.7848E-2</v>
          </cell>
          <cell r="P26">
            <v>498.15078418362907</v>
          </cell>
          <cell r="Q26">
            <v>18.854010879781992</v>
          </cell>
          <cell r="R26">
            <v>259.98115857421533</v>
          </cell>
          <cell r="S26">
            <v>3904.7621378973076</v>
          </cell>
          <cell r="U26">
            <v>22</v>
          </cell>
          <cell r="V26">
            <v>3.7848E-2</v>
          </cell>
          <cell r="W26">
            <v>498.15078418362907</v>
          </cell>
          <cell r="X26">
            <v>18.854010879781992</v>
          </cell>
          <cell r="Y26">
            <v>259.98115857421533</v>
          </cell>
          <cell r="Z26">
            <v>3904.7621378973076</v>
          </cell>
        </row>
        <row r="27">
          <cell r="N27">
            <v>23</v>
          </cell>
          <cell r="O27">
            <v>3.7848E-2</v>
          </cell>
          <cell r="P27">
            <v>479.29677330384709</v>
          </cell>
          <cell r="Q27">
            <v>18.140424276004005</v>
          </cell>
          <cell r="R27">
            <v>242.85572008203729</v>
          </cell>
          <cell r="S27">
            <v>3644.7809793230922</v>
          </cell>
          <cell r="U27">
            <v>23</v>
          </cell>
          <cell r="V27">
            <v>3.7848E-2</v>
          </cell>
          <cell r="W27">
            <v>479.29677330384709</v>
          </cell>
          <cell r="X27">
            <v>18.140424276004005</v>
          </cell>
          <cell r="Y27">
            <v>242.85572008203729</v>
          </cell>
          <cell r="Z27">
            <v>3644.7809793230922</v>
          </cell>
        </row>
        <row r="28">
          <cell r="N28">
            <v>24</v>
          </cell>
          <cell r="O28">
            <v>3.7848E-2</v>
          </cell>
          <cell r="P28">
            <v>461.15634902784308</v>
          </cell>
          <cell r="Q28">
            <v>17.453845498005805</v>
          </cell>
          <cell r="R28">
            <v>226.85836581395375</v>
          </cell>
          <cell r="S28">
            <v>3401.9252592410553</v>
          </cell>
          <cell r="U28">
            <v>24</v>
          </cell>
          <cell r="V28">
            <v>3.7848E-2</v>
          </cell>
          <cell r="W28">
            <v>461.15634902784308</v>
          </cell>
          <cell r="X28">
            <v>17.453845498005805</v>
          </cell>
          <cell r="Y28">
            <v>226.85836581395375</v>
          </cell>
          <cell r="Z28">
            <v>3401.9252592410553</v>
          </cell>
        </row>
        <row r="29">
          <cell r="N29">
            <v>25</v>
          </cell>
          <cell r="O29">
            <v>3.7848E-2</v>
          </cell>
          <cell r="P29">
            <v>443.70250352983726</v>
          </cell>
          <cell r="Q29">
            <v>16.793252353597282</v>
          </cell>
          <cell r="R29">
            <v>211.91478678119148</v>
          </cell>
          <cell r="S29">
            <v>3175.0668934271011</v>
          </cell>
          <cell r="U29">
            <v>25</v>
          </cell>
          <cell r="V29">
            <v>3.7848E-2</v>
          </cell>
          <cell r="W29">
            <v>443.70250352983726</v>
          </cell>
          <cell r="X29">
            <v>16.793252353597282</v>
          </cell>
          <cell r="Y29">
            <v>211.91478678119148</v>
          </cell>
          <cell r="Z29">
            <v>3175.0668934271011</v>
          </cell>
        </row>
        <row r="30">
          <cell r="N30">
            <v>26</v>
          </cell>
          <cell r="O30">
            <v>3.7848E-2</v>
          </cell>
          <cell r="P30">
            <v>426.90925117623999</v>
          </cell>
          <cell r="Q30">
            <v>16.157661338518331</v>
          </cell>
          <cell r="R30">
            <v>197.95556886514265</v>
          </cell>
          <cell r="S30">
            <v>2963.1521066459095</v>
          </cell>
          <cell r="U30">
            <v>26</v>
          </cell>
          <cell r="V30">
            <v>3.7848E-2</v>
          </cell>
          <cell r="W30">
            <v>426.90925117623999</v>
          </cell>
          <cell r="X30">
            <v>16.157661338518331</v>
          </cell>
          <cell r="Y30">
            <v>197.95556886514265</v>
          </cell>
          <cell r="Z30">
            <v>2963.1521066459095</v>
          </cell>
        </row>
        <row r="31">
          <cell r="N31">
            <v>27</v>
          </cell>
          <cell r="O31">
            <v>3.7849000000000001E-2</v>
          </cell>
          <cell r="P31">
            <v>410.75158983772167</v>
          </cell>
          <cell r="Q31">
            <v>15.546536923767928</v>
          </cell>
          <cell r="R31">
            <v>184.91587038323763</v>
          </cell>
          <cell r="S31">
            <v>2765.1965377807669</v>
          </cell>
          <cell r="U31">
            <v>27</v>
          </cell>
          <cell r="V31">
            <v>3.7849000000000001E-2</v>
          </cell>
          <cell r="W31">
            <v>410.75158983772167</v>
          </cell>
          <cell r="X31">
            <v>15.546536923767928</v>
          </cell>
          <cell r="Y31">
            <v>184.91587038323763</v>
          </cell>
          <cell r="Z31">
            <v>2765.1965377807669</v>
          </cell>
        </row>
        <row r="32">
          <cell r="N32">
            <v>28</v>
          </cell>
          <cell r="O32">
            <v>3.7849000000000001E-2</v>
          </cell>
          <cell r="P32">
            <v>395.20505291395375</v>
          </cell>
          <cell r="Q32">
            <v>14.958116047740235</v>
          </cell>
          <cell r="R32">
            <v>172.73494136417716</v>
          </cell>
          <cell r="S32">
            <v>2580.2806673975292</v>
          </cell>
          <cell r="U32">
            <v>28</v>
          </cell>
          <cell r="V32">
            <v>3.7849000000000001E-2</v>
          </cell>
          <cell r="W32">
            <v>395.20505291395375</v>
          </cell>
          <cell r="X32">
            <v>14.958116047740235</v>
          </cell>
          <cell r="Y32">
            <v>172.73494136417716</v>
          </cell>
          <cell r="Z32">
            <v>2580.2806673975292</v>
          </cell>
        </row>
        <row r="33">
          <cell r="N33">
            <v>29</v>
          </cell>
          <cell r="O33">
            <v>3.7849000000000001E-2</v>
          </cell>
          <cell r="P33">
            <v>380.2469368662135</v>
          </cell>
          <cell r="Q33">
            <v>14.391966313449315</v>
          </cell>
          <cell r="R33">
            <v>161.35640443542178</v>
          </cell>
          <cell r="S33">
            <v>2407.5457260333524</v>
          </cell>
          <cell r="U33">
            <v>29</v>
          </cell>
          <cell r="V33">
            <v>3.7849000000000001E-2</v>
          </cell>
          <cell r="W33">
            <v>380.2469368662135</v>
          </cell>
          <cell r="X33">
            <v>14.391966313449315</v>
          </cell>
          <cell r="Y33">
            <v>161.35640443542178</v>
          </cell>
          <cell r="Z33">
            <v>2407.5457260333524</v>
          </cell>
        </row>
        <row r="34">
          <cell r="N34">
            <v>30</v>
          </cell>
          <cell r="O34">
            <v>3.7849000000000001E-2</v>
          </cell>
          <cell r="P34">
            <v>365.8549705527642</v>
          </cell>
          <cell r="Q34">
            <v>13.847244780451572</v>
          </cell>
          <cell r="R34">
            <v>150.72740377082087</v>
          </cell>
          <cell r="S34">
            <v>2246.1893215979303</v>
          </cell>
          <cell r="U34">
            <v>30</v>
          </cell>
          <cell r="V34">
            <v>3.7849000000000001E-2</v>
          </cell>
          <cell r="W34">
            <v>365.8549705527642</v>
          </cell>
          <cell r="X34">
            <v>13.847244780451572</v>
          </cell>
          <cell r="Y34">
            <v>150.72740377082087</v>
          </cell>
          <cell r="Z34">
            <v>2246.1893215979303</v>
          </cell>
        </row>
        <row r="35">
          <cell r="N35">
            <v>31</v>
          </cell>
          <cell r="O35">
            <v>3.7849000000000001E-2</v>
          </cell>
          <cell r="P35">
            <v>352.00772577231265</v>
          </cell>
          <cell r="Q35">
            <v>13.323140412756262</v>
          </cell>
          <cell r="R35">
            <v>140.79856530630977</v>
          </cell>
          <cell r="S35">
            <v>2095.4619178271091</v>
          </cell>
          <cell r="U35">
            <v>31</v>
          </cell>
          <cell r="V35">
            <v>3.7849000000000001E-2</v>
          </cell>
          <cell r="W35">
            <v>352.00772577231265</v>
          </cell>
          <cell r="X35">
            <v>13.323140412756262</v>
          </cell>
          <cell r="Y35">
            <v>140.79856530630977</v>
          </cell>
          <cell r="Z35">
            <v>2095.4619178271091</v>
          </cell>
        </row>
        <row r="36">
          <cell r="N36">
            <v>32</v>
          </cell>
          <cell r="O36">
            <v>3.7850000000000002E-2</v>
          </cell>
          <cell r="P36">
            <v>338.68458535955637</v>
          </cell>
          <cell r="Q36">
            <v>12.819211555859209</v>
          </cell>
          <cell r="R36">
            <v>131.5237673864381</v>
          </cell>
          <cell r="S36">
            <v>1954.6633525208008</v>
          </cell>
          <cell r="U36">
            <v>32</v>
          </cell>
          <cell r="V36">
            <v>3.7850000000000002E-2</v>
          </cell>
          <cell r="W36">
            <v>338.68458535955637</v>
          </cell>
          <cell r="X36">
            <v>12.819211555859209</v>
          </cell>
          <cell r="Y36">
            <v>131.5237673864381</v>
          </cell>
          <cell r="Z36">
            <v>1954.6633525208008</v>
          </cell>
        </row>
        <row r="37">
          <cell r="N37">
            <v>33</v>
          </cell>
          <cell r="O37">
            <v>3.7850000000000002E-2</v>
          </cell>
          <cell r="P37">
            <v>325.86537380369714</v>
          </cell>
          <cell r="Q37">
            <v>12.334004398469938</v>
          </cell>
          <cell r="R37">
            <v>122.85979882607904</v>
          </cell>
          <cell r="S37">
            <v>1823.1395851343627</v>
          </cell>
          <cell r="U37">
            <v>33</v>
          </cell>
          <cell r="V37">
            <v>3.7850000000000002E-2</v>
          </cell>
          <cell r="W37">
            <v>325.86537380369714</v>
          </cell>
          <cell r="X37">
            <v>12.334004398469938</v>
          </cell>
          <cell r="Y37">
            <v>122.85979882607904</v>
          </cell>
          <cell r="Z37">
            <v>1823.1395851343627</v>
          </cell>
        </row>
        <row r="38">
          <cell r="N38">
            <v>34</v>
          </cell>
          <cell r="O38">
            <v>3.785100000000001E-2</v>
          </cell>
          <cell r="P38">
            <v>313.53136940522722</v>
          </cell>
          <cell r="Q38">
            <v>11.867475863357258</v>
          </cell>
          <cell r="R38">
            <v>114.76655868010873</v>
          </cell>
          <cell r="S38">
            <v>1700.2797863082837</v>
          </cell>
          <cell r="U38">
            <v>34</v>
          </cell>
          <cell r="V38">
            <v>3.785100000000001E-2</v>
          </cell>
          <cell r="W38">
            <v>313.53136940522722</v>
          </cell>
          <cell r="X38">
            <v>11.867475863357258</v>
          </cell>
          <cell r="Y38">
            <v>114.76655868010873</v>
          </cell>
          <cell r="Z38">
            <v>1700.2797863082837</v>
          </cell>
        </row>
        <row r="39">
          <cell r="N39">
            <v>35</v>
          </cell>
          <cell r="O39">
            <v>3.7851999999999997E-2</v>
          </cell>
          <cell r="P39">
            <v>301.66389354186998</v>
          </cell>
          <cell r="Q39">
            <v>11.418581698346861</v>
          </cell>
          <cell r="R39">
            <v>107.20633948301739</v>
          </cell>
          <cell r="S39">
            <v>1585.5132276281749</v>
          </cell>
          <cell r="U39">
            <v>35</v>
          </cell>
          <cell r="V39">
            <v>3.7851999999999997E-2</v>
          </cell>
          <cell r="W39">
            <v>301.66389354186998</v>
          </cell>
          <cell r="X39">
            <v>11.418581698346861</v>
          </cell>
          <cell r="Y39">
            <v>107.20633948301739</v>
          </cell>
          <cell r="Z39">
            <v>1585.5132276281749</v>
          </cell>
        </row>
        <row r="40">
          <cell r="N40">
            <v>36</v>
          </cell>
          <cell r="O40">
            <v>3.7852999999999998E-2</v>
          </cell>
          <cell r="P40">
            <v>290.2453118435231</v>
          </cell>
          <cell r="Q40">
            <v>10.986655789212879</v>
          </cell>
          <cell r="R40">
            <v>100.14404380670506</v>
          </cell>
          <cell r="S40">
            <v>1478.3068881451577</v>
          </cell>
          <cell r="U40">
            <v>36</v>
          </cell>
          <cell r="V40">
            <v>3.7852999999999998E-2</v>
          </cell>
          <cell r="W40">
            <v>290.2453118435231</v>
          </cell>
          <cell r="X40">
            <v>10.986655789212879</v>
          </cell>
          <cell r="Y40">
            <v>100.14404380670506</v>
          </cell>
          <cell r="Z40">
            <v>1478.3068881451577</v>
          </cell>
        </row>
        <row r="41">
          <cell r="N41">
            <v>37</v>
          </cell>
          <cell r="O41">
            <v>3.7855E-2</v>
          </cell>
          <cell r="P41">
            <v>279.25865605431022</v>
          </cell>
          <cell r="Q41">
            <v>10.571336424935913</v>
          </cell>
          <cell r="R41">
            <v>93.546884773291126</v>
          </cell>
          <cell r="S41">
            <v>1378.1628443384527</v>
          </cell>
          <cell r="U41">
            <v>37</v>
          </cell>
          <cell r="V41">
            <v>3.7855E-2</v>
          </cell>
          <cell r="W41">
            <v>279.25865605431022</v>
          </cell>
          <cell r="X41">
            <v>10.571336424935913</v>
          </cell>
          <cell r="Y41">
            <v>93.546884773291126</v>
          </cell>
          <cell r="Z41">
            <v>1378.1628443384527</v>
          </cell>
        </row>
        <row r="42">
          <cell r="N42">
            <v>38</v>
          </cell>
          <cell r="O42">
            <v>3.7857000000000002E-2</v>
          </cell>
          <cell r="P42">
            <v>268.68731962937431</v>
          </cell>
          <cell r="Q42">
            <v>10.171695859209224</v>
          </cell>
          <cell r="R42">
            <v>87.384143155532243</v>
          </cell>
          <cell r="S42">
            <v>1284.6159595651616</v>
          </cell>
          <cell r="U42">
            <v>38</v>
          </cell>
          <cell r="V42">
            <v>3.7857000000000002E-2</v>
          </cell>
          <cell r="W42">
            <v>268.68731962937431</v>
          </cell>
          <cell r="X42">
            <v>10.171695859209224</v>
          </cell>
          <cell r="Y42">
            <v>87.384143155532243</v>
          </cell>
          <cell r="Z42">
            <v>1284.6159595651616</v>
          </cell>
        </row>
        <row r="43">
          <cell r="N43">
            <v>39</v>
          </cell>
          <cell r="O43">
            <v>3.7858999999999997E-2</v>
          </cell>
          <cell r="P43">
            <v>258.51562377016506</v>
          </cell>
          <cell r="Q43">
            <v>9.7871430003146784</v>
          </cell>
          <cell r="R43">
            <v>81.627224901061382</v>
          </cell>
          <cell r="S43">
            <v>1197.2318164096296</v>
          </cell>
          <cell r="U43">
            <v>39</v>
          </cell>
          <cell r="V43">
            <v>3.7858999999999997E-2</v>
          </cell>
          <cell r="W43">
            <v>258.51562377016506</v>
          </cell>
          <cell r="X43">
            <v>9.7871430003146784</v>
          </cell>
          <cell r="Y43">
            <v>81.627224901061382</v>
          </cell>
          <cell r="Z43">
            <v>1197.2318164096296</v>
          </cell>
        </row>
        <row r="44">
          <cell r="N44">
            <v>40</v>
          </cell>
          <cell r="O44">
            <v>3.7862E-2</v>
          </cell>
          <cell r="P44">
            <v>248.72848076985039</v>
          </cell>
          <cell r="Q44">
            <v>9.4173577389080751</v>
          </cell>
          <cell r="R44">
            <v>76.249417275273899</v>
          </cell>
          <cell r="S44">
            <v>1115.6045915085685</v>
          </cell>
          <cell r="U44">
            <v>40</v>
          </cell>
          <cell r="V44">
            <v>3.7862E-2</v>
          </cell>
          <cell r="W44">
            <v>248.72848076985039</v>
          </cell>
          <cell r="X44">
            <v>9.4173577389080751</v>
          </cell>
          <cell r="Y44">
            <v>76.249417275273899</v>
          </cell>
          <cell r="Z44">
            <v>1115.6045915085685</v>
          </cell>
        </row>
        <row r="45">
          <cell r="N45">
            <v>41</v>
          </cell>
          <cell r="O45">
            <v>3.7865999999999997E-2</v>
          </cell>
          <cell r="P45">
            <v>239.31112303094233</v>
          </cell>
          <cell r="Q45">
            <v>9.0617549846896619</v>
          </cell>
          <cell r="R45">
            <v>71.225691105240273</v>
          </cell>
          <cell r="S45">
            <v>1039.3551742332943</v>
          </cell>
          <cell r="U45">
            <v>41</v>
          </cell>
          <cell r="V45">
            <v>3.7865999999999997E-2</v>
          </cell>
          <cell r="W45">
            <v>239.31112303094233</v>
          </cell>
          <cell r="X45">
            <v>9.0617549846896619</v>
          </cell>
          <cell r="Y45">
            <v>71.225691105240273</v>
          </cell>
          <cell r="Z45">
            <v>1039.3551742332943</v>
          </cell>
        </row>
        <row r="46">
          <cell r="N46">
            <v>42</v>
          </cell>
          <cell r="O46">
            <v>3.7871000000000002E-2</v>
          </cell>
          <cell r="P46">
            <v>230.24936804625267</v>
          </cell>
          <cell r="Q46">
            <v>8.719773817279636</v>
          </cell>
          <cell r="R46">
            <v>66.532678724125475</v>
          </cell>
          <cell r="S46">
            <v>968.12948312805383</v>
          </cell>
          <cell r="U46">
            <v>42</v>
          </cell>
          <cell r="V46">
            <v>3.7871000000000002E-2</v>
          </cell>
          <cell r="W46">
            <v>230.24936804625267</v>
          </cell>
          <cell r="X46">
            <v>8.719773817279636</v>
          </cell>
          <cell r="Y46">
            <v>66.532678724125475</v>
          </cell>
          <cell r="Z46">
            <v>968.12948312805383</v>
          </cell>
        </row>
        <row r="47">
          <cell r="N47">
            <v>43</v>
          </cell>
          <cell r="O47">
            <v>3.7877000000000001E-2</v>
          </cell>
          <cell r="P47">
            <v>221.52959422897302</v>
          </cell>
          <cell r="Q47">
            <v>8.3908764406108123</v>
          </cell>
          <cell r="R47">
            <v>62.148562765207885</v>
          </cell>
          <cell r="S47">
            <v>901.59680440392822</v>
          </cell>
          <cell r="U47">
            <v>43</v>
          </cell>
          <cell r="V47">
            <v>3.7877000000000001E-2</v>
          </cell>
          <cell r="W47">
            <v>221.52959422897302</v>
          </cell>
          <cell r="X47">
            <v>8.3908764406108123</v>
          </cell>
          <cell r="Y47">
            <v>62.148562765207885</v>
          </cell>
          <cell r="Z47">
            <v>901.59680440392822</v>
          </cell>
        </row>
        <row r="48">
          <cell r="N48">
            <v>44</v>
          </cell>
          <cell r="O48">
            <v>3.7884000000000001E-2</v>
          </cell>
          <cell r="P48">
            <v>213.13871778836221</v>
          </cell>
          <cell r="Q48">
            <v>8.074547184694314</v>
          </cell>
          <cell r="R48">
            <v>58.052972478980699</v>
          </cell>
          <cell r="S48">
            <v>839.44824163872045</v>
          </cell>
          <cell r="U48">
            <v>44</v>
          </cell>
          <cell r="V48">
            <v>3.7884000000000001E-2</v>
          </cell>
          <cell r="W48">
            <v>213.13871778836221</v>
          </cell>
          <cell r="X48">
            <v>8.074547184694314</v>
          </cell>
          <cell r="Y48">
            <v>58.052972478980699</v>
          </cell>
          <cell r="Z48">
            <v>839.44824163872045</v>
          </cell>
        </row>
        <row r="49">
          <cell r="N49">
            <v>45</v>
          </cell>
          <cell r="O49">
            <v>3.7893000000000003E-2</v>
          </cell>
          <cell r="P49">
            <v>205.06417060366789</v>
          </cell>
          <cell r="Q49">
            <v>7.7704966166847882</v>
          </cell>
          <cell r="R49">
            <v>54.226887057851442</v>
          </cell>
          <cell r="S49">
            <v>781.39526915973977</v>
          </cell>
          <cell r="U49">
            <v>45</v>
          </cell>
          <cell r="V49">
            <v>3.7893000000000003E-2</v>
          </cell>
          <cell r="W49">
            <v>205.06417060366789</v>
          </cell>
          <cell r="X49">
            <v>7.7704966166847882</v>
          </cell>
          <cell r="Y49">
            <v>54.226887057851442</v>
          </cell>
          <cell r="Z49">
            <v>781.39526915973977</v>
          </cell>
        </row>
        <row r="50">
          <cell r="N50">
            <v>46</v>
          </cell>
          <cell r="O50">
            <v>3.7904E-2</v>
          </cell>
          <cell r="P50">
            <v>197.29367398698309</v>
          </cell>
          <cell r="Q50">
            <v>7.478219418802607</v>
          </cell>
          <cell r="R50">
            <v>50.652492841328424</v>
          </cell>
          <cell r="S50">
            <v>727.16838210188837</v>
          </cell>
          <cell r="U50">
            <v>46</v>
          </cell>
          <cell r="V50">
            <v>3.7904E-2</v>
          </cell>
          <cell r="W50">
            <v>197.29367398698309</v>
          </cell>
          <cell r="X50">
            <v>7.478219418802607</v>
          </cell>
          <cell r="Y50">
            <v>50.652492841328424</v>
          </cell>
          <cell r="Z50">
            <v>727.16838210188837</v>
          </cell>
        </row>
        <row r="51">
          <cell r="N51">
            <v>47</v>
          </cell>
          <cell r="O51">
            <v>3.7916999999999999E-2</v>
          </cell>
          <cell r="P51">
            <v>189.81545456818048</v>
          </cell>
          <cell r="Q51">
            <v>7.1972325908616996</v>
          </cell>
          <cell r="R51">
            <v>47.31316577929195</v>
          </cell>
          <cell r="S51">
            <v>676.51588926056002</v>
          </cell>
          <cell r="U51">
            <v>47</v>
          </cell>
          <cell r="V51">
            <v>3.7916999999999999E-2</v>
          </cell>
          <cell r="W51">
            <v>189.81545456818048</v>
          </cell>
          <cell r="X51">
            <v>7.1972325908616996</v>
          </cell>
          <cell r="Y51">
            <v>47.31316577929195</v>
          </cell>
          <cell r="Z51">
            <v>676.51588926056002</v>
          </cell>
        </row>
        <row r="52">
          <cell r="N52">
            <v>48</v>
          </cell>
          <cell r="O52">
            <v>3.7933000000000001E-2</v>
          </cell>
          <cell r="P52">
            <v>182.6182219773188</v>
          </cell>
          <cell r="Q52">
            <v>6.927257014265634</v>
          </cell>
          <cell r="R52">
            <v>44.193390749940328</v>
          </cell>
          <cell r="S52">
            <v>629.20272348126809</v>
          </cell>
          <cell r="U52">
            <v>48</v>
          </cell>
          <cell r="V52">
            <v>3.7933000000000001E-2</v>
          </cell>
          <cell r="W52">
            <v>182.6182219773188</v>
          </cell>
          <cell r="X52">
            <v>6.927257014265634</v>
          </cell>
          <cell r="Y52">
            <v>44.193390749940328</v>
          </cell>
          <cell r="Z52">
            <v>629.20272348126809</v>
          </cell>
        </row>
        <row r="53">
          <cell r="N53">
            <v>49</v>
          </cell>
          <cell r="O53">
            <v>3.7952E-2</v>
          </cell>
          <cell r="P53">
            <v>175.69096496305318</v>
          </cell>
          <cell r="Q53">
            <v>6.6678235022777939</v>
          </cell>
          <cell r="R53">
            <v>41.27864355206102</v>
          </cell>
          <cell r="S53">
            <v>585.00933273132762</v>
          </cell>
          <cell r="U53">
            <v>49</v>
          </cell>
          <cell r="V53">
            <v>3.7952E-2</v>
          </cell>
          <cell r="W53">
            <v>175.69096496305318</v>
          </cell>
          <cell r="X53">
            <v>6.6678235022777939</v>
          </cell>
          <cell r="Y53">
            <v>41.27864355206102</v>
          </cell>
          <cell r="Z53">
            <v>585.00933273132762</v>
          </cell>
        </row>
        <row r="54">
          <cell r="N54">
            <v>50</v>
          </cell>
          <cell r="O54">
            <v>3.7975000000000002E-2</v>
          </cell>
          <cell r="P54">
            <v>169.02314146077538</v>
          </cell>
          <cell r="Q54">
            <v>6.4186537969729454</v>
          </cell>
          <cell r="R54">
            <v>38.555375215507965</v>
          </cell>
          <cell r="S54">
            <v>543.73068917926662</v>
          </cell>
          <cell r="U54">
            <v>50</v>
          </cell>
          <cell r="V54">
            <v>3.7975000000000002E-2</v>
          </cell>
          <cell r="W54">
            <v>169.02314146077538</v>
          </cell>
          <cell r="X54">
            <v>6.4186537969729454</v>
          </cell>
          <cell r="Y54">
            <v>38.555375215507965</v>
          </cell>
          <cell r="Z54">
            <v>543.73068917926662</v>
          </cell>
        </row>
        <row r="55">
          <cell r="N55">
            <v>51</v>
          </cell>
          <cell r="O55">
            <v>3.8002000000000001E-2</v>
          </cell>
          <cell r="P55">
            <v>162.60448766380244</v>
          </cell>
          <cell r="Q55">
            <v>6.1792957401998203</v>
          </cell>
          <cell r="R55">
            <v>36.010907613300049</v>
          </cell>
          <cell r="S55">
            <v>505.17531396375875</v>
          </cell>
          <cell r="U55">
            <v>51</v>
          </cell>
          <cell r="V55">
            <v>3.8002000000000001E-2</v>
          </cell>
          <cell r="W55">
            <v>162.60448766380244</v>
          </cell>
          <cell r="X55">
            <v>6.1792957401998203</v>
          </cell>
          <cell r="Y55">
            <v>36.010907613300049</v>
          </cell>
          <cell r="Z55">
            <v>505.17531396375875</v>
          </cell>
        </row>
        <row r="56">
          <cell r="N56">
            <v>52</v>
          </cell>
          <cell r="O56">
            <v>3.8034999999999999E-2</v>
          </cell>
          <cell r="P56">
            <v>156.42519192360263</v>
          </cell>
          <cell r="Q56">
            <v>5.9496321748142256</v>
          </cell>
          <cell r="R56">
            <v>33.633418545805263</v>
          </cell>
          <cell r="S56">
            <v>469.16440635045865</v>
          </cell>
          <cell r="U56">
            <v>52</v>
          </cell>
          <cell r="V56">
            <v>3.8034999999999999E-2</v>
          </cell>
          <cell r="W56">
            <v>156.42519192360263</v>
          </cell>
          <cell r="X56">
            <v>5.9496321748142256</v>
          </cell>
          <cell r="Y56">
            <v>33.633418545805263</v>
          </cell>
          <cell r="Z56">
            <v>469.16440635045865</v>
          </cell>
        </row>
        <row r="57">
          <cell r="N57">
            <v>53</v>
          </cell>
          <cell r="O57">
            <v>3.8073000000000003E-2</v>
          </cell>
          <cell r="P57">
            <v>150.47555974878841</v>
          </cell>
          <cell r="Q57">
            <v>5.7290559863156219</v>
          </cell>
          <cell r="R57">
            <v>31.411816962539387</v>
          </cell>
          <cell r="S57">
            <v>435.53098780465342</v>
          </cell>
          <cell r="U57">
            <v>53</v>
          </cell>
          <cell r="V57">
            <v>3.8073000000000003E-2</v>
          </cell>
          <cell r="W57">
            <v>150.47555974878841</v>
          </cell>
          <cell r="X57">
            <v>5.7290559863156219</v>
          </cell>
          <cell r="Y57">
            <v>31.411816962539387</v>
          </cell>
          <cell r="Z57">
            <v>435.53098780465342</v>
          </cell>
        </row>
        <row r="58">
          <cell r="N58">
            <v>54</v>
          </cell>
          <cell r="O58">
            <v>3.8119E-2</v>
          </cell>
          <cell r="P58">
            <v>144.7465037624728</v>
          </cell>
          <cell r="Q58">
            <v>5.5175919769217003</v>
          </cell>
          <cell r="R58">
            <v>29.335800830412257</v>
          </cell>
          <cell r="S58">
            <v>404.11917084211399</v>
          </cell>
          <cell r="U58">
            <v>54</v>
          </cell>
          <cell r="V58">
            <v>3.8119E-2</v>
          </cell>
          <cell r="W58">
            <v>144.7465037624728</v>
          </cell>
          <cell r="X58">
            <v>5.5175919769217003</v>
          </cell>
          <cell r="Y58">
            <v>29.335800830412257</v>
          </cell>
          <cell r="Z58">
            <v>404.11917084211399</v>
          </cell>
        </row>
        <row r="59">
          <cell r="N59">
            <v>55</v>
          </cell>
          <cell r="O59">
            <v>3.8172999999999999E-2</v>
          </cell>
          <cell r="P59">
            <v>139.22891178555111</v>
          </cell>
          <cell r="Q59">
            <v>5.3147852495898418</v>
          </cell>
          <cell r="R59">
            <v>27.395679066560941</v>
          </cell>
          <cell r="S59">
            <v>374.78337001170178</v>
          </cell>
          <cell r="U59">
            <v>55</v>
          </cell>
          <cell r="V59">
            <v>3.8172999999999999E-2</v>
          </cell>
          <cell r="W59">
            <v>139.22891178555111</v>
          </cell>
          <cell r="X59">
            <v>5.3147852495898418</v>
          </cell>
          <cell r="Y59">
            <v>27.395679066560941</v>
          </cell>
          <cell r="Z59">
            <v>374.78337001170178</v>
          </cell>
        </row>
        <row r="60">
          <cell r="N60">
            <v>56</v>
          </cell>
          <cell r="O60">
            <v>3.8235999999999999E-2</v>
          </cell>
          <cell r="P60">
            <v>133.91412653596126</v>
          </cell>
          <cell r="Q60">
            <v>5.1203405422290142</v>
          </cell>
          <cell r="R60">
            <v>25.582430883061278</v>
          </cell>
          <cell r="S60">
            <v>347.38769094514083</v>
          </cell>
          <cell r="U60">
            <v>56</v>
          </cell>
          <cell r="V60">
            <v>3.8235999999999999E-2</v>
          </cell>
          <cell r="W60">
            <v>133.91412653596126</v>
          </cell>
          <cell r="X60">
            <v>5.1203405422290142</v>
          </cell>
          <cell r="Y60">
            <v>25.582430883061278</v>
          </cell>
          <cell r="Z60">
            <v>347.38769094514083</v>
          </cell>
        </row>
        <row r="61">
          <cell r="N61">
            <v>57</v>
          </cell>
          <cell r="O61">
            <v>3.8310999999999998E-2</v>
          </cell>
          <cell r="P61">
            <v>128.79378599373226</v>
          </cell>
          <cell r="Q61">
            <v>4.9342187352058762</v>
          </cell>
          <cell r="R61">
            <v>23.887632093025772</v>
          </cell>
          <cell r="S61">
            <v>321.80526006207953</v>
          </cell>
          <cell r="U61">
            <v>57</v>
          </cell>
          <cell r="V61">
            <v>3.8310999999999998E-2</v>
          </cell>
          <cell r="W61">
            <v>128.79378599373226</v>
          </cell>
          <cell r="X61">
            <v>4.9342187352058762</v>
          </cell>
          <cell r="Y61">
            <v>23.887632093025772</v>
          </cell>
          <cell r="Z61">
            <v>321.80526006207953</v>
          </cell>
        </row>
        <row r="62">
          <cell r="N62">
            <v>58</v>
          </cell>
          <cell r="O62">
            <v>3.8398000000000002E-2</v>
          </cell>
          <cell r="P62">
            <v>123.85956725852638</v>
          </cell>
          <cell r="Q62">
            <v>4.755959663592896</v>
          </cell>
          <cell r="R62">
            <v>22.303371863990158</v>
          </cell>
          <cell r="S62">
            <v>297.91762796905374</v>
          </cell>
          <cell r="U62">
            <v>58</v>
          </cell>
          <cell r="V62">
            <v>3.8398000000000002E-2</v>
          </cell>
          <cell r="W62">
            <v>123.85956725852638</v>
          </cell>
          <cell r="X62">
            <v>4.755959663592896</v>
          </cell>
          <cell r="Y62">
            <v>22.303371863990158</v>
          </cell>
          <cell r="Z62">
            <v>297.91762796905374</v>
          </cell>
        </row>
        <row r="63">
          <cell r="N63">
            <v>59</v>
          </cell>
          <cell r="O63">
            <v>3.8498999999999999E-2</v>
          </cell>
          <cell r="P63">
            <v>119.10360759493349</v>
          </cell>
          <cell r="Q63">
            <v>4.5853697887973448</v>
          </cell>
          <cell r="R63">
            <v>20.822298049666664</v>
          </cell>
          <cell r="S63">
            <v>275.61425610506359</v>
          </cell>
          <cell r="U63">
            <v>59</v>
          </cell>
          <cell r="V63">
            <v>3.8498999999999999E-2</v>
          </cell>
          <cell r="W63">
            <v>119.10360759493349</v>
          </cell>
          <cell r="X63">
            <v>4.5853697887973448</v>
          </cell>
          <cell r="Y63">
            <v>20.822298049666664</v>
          </cell>
          <cell r="Z63">
            <v>275.61425610506359</v>
          </cell>
        </row>
        <row r="64">
          <cell r="N64">
            <v>60</v>
          </cell>
          <cell r="O64">
            <v>3.8616999999999999E-2</v>
          </cell>
          <cell r="P64">
            <v>114.51823780613614</v>
          </cell>
          <cell r="Q64">
            <v>4.4223507893595588</v>
          </cell>
          <cell r="R64">
            <v>19.437534366070434</v>
          </cell>
          <cell r="S64">
            <v>254.79195805539686</v>
          </cell>
          <cell r="U64">
            <v>60</v>
          </cell>
          <cell r="V64">
            <v>3.8616999999999999E-2</v>
          </cell>
          <cell r="W64">
            <v>114.51823780613614</v>
          </cell>
          <cell r="X64">
            <v>4.4223507893595588</v>
          </cell>
          <cell r="Y64">
            <v>19.437534366070434</v>
          </cell>
          <cell r="Z64">
            <v>254.79195805539686</v>
          </cell>
        </row>
        <row r="65">
          <cell r="N65">
            <v>61</v>
          </cell>
          <cell r="O65">
            <v>3.8754999999999998E-2</v>
          </cell>
          <cell r="P65">
            <v>110.09588701677659</v>
          </cell>
          <cell r="Q65">
            <v>4.2667661013351763</v>
          </cell>
          <cell r="R65">
            <v>18.142636020830967</v>
          </cell>
          <cell r="S65">
            <v>235.35442368932644</v>
          </cell>
          <cell r="U65">
            <v>61</v>
          </cell>
          <cell r="V65">
            <v>3.8754999999999998E-2</v>
          </cell>
          <cell r="W65">
            <v>110.09588701677659</v>
          </cell>
          <cell r="X65">
            <v>4.2667661013351763</v>
          </cell>
          <cell r="Y65">
            <v>18.142636020830967</v>
          </cell>
          <cell r="Z65">
            <v>235.35442368932644</v>
          </cell>
        </row>
        <row r="66">
          <cell r="N66">
            <v>62</v>
          </cell>
          <cell r="O66">
            <v>3.8913999999999997E-2</v>
          </cell>
          <cell r="P66">
            <v>105.82912091544141</v>
          </cell>
          <cell r="Q66">
            <v>4.1182344113034866</v>
          </cell>
          <cell r="R66">
            <v>16.931571030916178</v>
          </cell>
          <cell r="S66">
            <v>217.21178766849548</v>
          </cell>
          <cell r="U66">
            <v>62</v>
          </cell>
          <cell r="V66">
            <v>3.8913999999999997E-2</v>
          </cell>
          <cell r="W66">
            <v>105.82912091544141</v>
          </cell>
          <cell r="X66">
            <v>4.1182344113034866</v>
          </cell>
          <cell r="Y66">
            <v>16.931571030916178</v>
          </cell>
          <cell r="Z66">
            <v>217.21178766849548</v>
          </cell>
        </row>
        <row r="67">
          <cell r="N67">
            <v>63</v>
          </cell>
          <cell r="O67">
            <v>3.9099000000000002E-2</v>
          </cell>
          <cell r="P67">
            <v>101.71088650413792</v>
          </cell>
          <cell r="Q67">
            <v>3.9767939514252886</v>
          </cell>
          <cell r="R67">
            <v>15.798733860018546</v>
          </cell>
          <cell r="S67">
            <v>200.28021663757929</v>
          </cell>
          <cell r="U67">
            <v>63</v>
          </cell>
          <cell r="V67">
            <v>3.9099000000000002E-2</v>
          </cell>
          <cell r="W67">
            <v>101.71088650413792</v>
          </cell>
          <cell r="X67">
            <v>3.9767939514252886</v>
          </cell>
          <cell r="Y67">
            <v>15.798733860018546</v>
          </cell>
          <cell r="Z67">
            <v>200.28021663757929</v>
          </cell>
        </row>
        <row r="68">
          <cell r="N68">
            <v>64</v>
          </cell>
          <cell r="O68">
            <v>3.9312E-2</v>
          </cell>
          <cell r="P68">
            <v>97.734092552712625</v>
          </cell>
          <cell r="Q68">
            <v>3.8421226464322387</v>
          </cell>
          <cell r="R68">
            <v>14.738853558083187</v>
          </cell>
          <cell r="S68">
            <v>184.48148277756076</v>
          </cell>
          <cell r="U68">
            <v>64</v>
          </cell>
          <cell r="V68">
            <v>3.9312E-2</v>
          </cell>
          <cell r="W68">
            <v>97.734092552712625</v>
          </cell>
          <cell r="X68">
            <v>3.8421226464322387</v>
          </cell>
          <cell r="Y68">
            <v>14.738853558083187</v>
          </cell>
          <cell r="Z68">
            <v>184.48148277756076</v>
          </cell>
        </row>
        <row r="69">
          <cell r="N69">
            <v>65</v>
          </cell>
          <cell r="O69">
            <v>3.9558999999999997E-2</v>
          </cell>
          <cell r="P69">
            <v>93.89196990628038</v>
          </cell>
          <cell r="Q69">
            <v>3.7142724375225451</v>
          </cell>
          <cell r="R69">
            <v>13.747028880590118</v>
          </cell>
          <cell r="S69">
            <v>169.74262921947755</v>
          </cell>
          <cell r="U69">
            <v>65</v>
          </cell>
          <cell r="V69">
            <v>3.9558999999999997E-2</v>
          </cell>
          <cell r="W69">
            <v>93.89196990628038</v>
          </cell>
          <cell r="X69">
            <v>3.7142724375225451</v>
          </cell>
          <cell r="Y69">
            <v>13.747028880590118</v>
          </cell>
          <cell r="Z69">
            <v>169.74262921947755</v>
          </cell>
        </row>
        <row r="70">
          <cell r="N70">
            <v>66</v>
          </cell>
          <cell r="O70">
            <v>3.9843000000000003E-2</v>
          </cell>
          <cell r="P70">
            <v>90.177697468757842</v>
          </cell>
          <cell r="Q70">
            <v>3.5929500002477188</v>
          </cell>
          <cell r="R70">
            <v>12.818650645730926</v>
          </cell>
          <cell r="S70">
            <v>155.99560033888744</v>
          </cell>
          <cell r="U70">
            <v>66</v>
          </cell>
          <cell r="V70">
            <v>3.9843000000000003E-2</v>
          </cell>
          <cell r="W70">
            <v>90.177697468757842</v>
          </cell>
          <cell r="X70">
            <v>3.5929500002477188</v>
          </cell>
          <cell r="Y70">
            <v>12.818650645730926</v>
          </cell>
          <cell r="Z70">
            <v>155.99560033888744</v>
          </cell>
        </row>
        <row r="71">
          <cell r="N71">
            <v>67</v>
          </cell>
          <cell r="O71">
            <v>4.0169999999999997E-2</v>
          </cell>
          <cell r="P71">
            <v>86.584747468510116</v>
          </cell>
          <cell r="Q71">
            <v>3.478109305810051</v>
          </cell>
          <cell r="R71">
            <v>11.949434124323366</v>
          </cell>
          <cell r="S71">
            <v>143.17694969315656</v>
          </cell>
          <cell r="U71">
            <v>67</v>
          </cell>
          <cell r="V71">
            <v>4.0169999999999997E-2</v>
          </cell>
          <cell r="W71">
            <v>86.584747468510116</v>
          </cell>
          <cell r="X71">
            <v>3.478109305810051</v>
          </cell>
          <cell r="Y71">
            <v>11.949434124323366</v>
          </cell>
          <cell r="Z71">
            <v>143.17694969315656</v>
          </cell>
        </row>
        <row r="72">
          <cell r="N72">
            <v>68</v>
          </cell>
          <cell r="O72">
            <v>4.0547E-2</v>
          </cell>
          <cell r="P72">
            <v>83.106638162700065</v>
          </cell>
          <cell r="Q72">
            <v>3.3697248575829994</v>
          </cell>
          <cell r="R72">
            <v>11.135364422863395</v>
          </cell>
          <cell r="S72">
            <v>131.22751556883324</v>
          </cell>
          <cell r="U72">
            <v>68</v>
          </cell>
          <cell r="V72">
            <v>4.0547E-2</v>
          </cell>
          <cell r="W72">
            <v>83.106638162700065</v>
          </cell>
          <cell r="X72">
            <v>3.3697248575829994</v>
          </cell>
          <cell r="Y72">
            <v>11.135364422863395</v>
          </cell>
          <cell r="Z72">
            <v>131.22751556883324</v>
          </cell>
        </row>
        <row r="73">
          <cell r="N73">
            <v>69</v>
          </cell>
          <cell r="O73">
            <v>4.0980000000000003E-2</v>
          </cell>
          <cell r="P73">
            <v>79.736913305117071</v>
          </cell>
          <cell r="Q73">
            <v>3.267618707243698</v>
          </cell>
          <cell r="R73">
            <v>10.372678448164617</v>
          </cell>
          <cell r="S73">
            <v>120.09215114596986</v>
          </cell>
          <cell r="U73">
            <v>69</v>
          </cell>
          <cell r="V73">
            <v>4.0980000000000003E-2</v>
          </cell>
          <cell r="W73">
            <v>79.736913305117071</v>
          </cell>
          <cell r="X73">
            <v>3.267618707243698</v>
          </cell>
          <cell r="Y73">
            <v>10.372678448164617</v>
          </cell>
          <cell r="Z73">
            <v>120.09215114596986</v>
          </cell>
        </row>
        <row r="74">
          <cell r="N74">
            <v>70</v>
          </cell>
          <cell r="O74">
            <v>4.1478000000000001E-2</v>
          </cell>
          <cell r="P74">
            <v>76.469294597873372</v>
          </cell>
          <cell r="Q74">
            <v>3.171793401330592</v>
          </cell>
          <cell r="R74">
            <v>9.6578699857852719</v>
          </cell>
          <cell r="S74">
            <v>109.71947269780524</v>
          </cell>
          <cell r="U74">
            <v>70</v>
          </cell>
          <cell r="V74">
            <v>4.1478000000000001E-2</v>
          </cell>
          <cell r="W74">
            <v>76.469294597873372</v>
          </cell>
          <cell r="X74">
            <v>3.171793401330592</v>
          </cell>
          <cell r="Y74">
            <v>9.6578699857852719</v>
          </cell>
          <cell r="Z74">
            <v>109.71947269780524</v>
          </cell>
        </row>
        <row r="75">
          <cell r="N75">
            <v>71</v>
          </cell>
          <cell r="O75">
            <v>4.2049999999999997E-2</v>
          </cell>
          <cell r="P75">
            <v>73.297501196542783</v>
          </cell>
          <cell r="Q75">
            <v>3.0821599253146239</v>
          </cell>
          <cell r="R75">
            <v>8.9876513150629798</v>
          </cell>
          <cell r="S75">
            <v>100.06160271201999</v>
          </cell>
          <cell r="U75">
            <v>71</v>
          </cell>
          <cell r="V75">
            <v>4.2049999999999997E-2</v>
          </cell>
          <cell r="W75">
            <v>73.297501196542783</v>
          </cell>
          <cell r="X75">
            <v>3.0821599253146239</v>
          </cell>
          <cell r="Y75">
            <v>8.9876513150629798</v>
          </cell>
          <cell r="Z75">
            <v>100.06160271201999</v>
          </cell>
        </row>
        <row r="76">
          <cell r="N76">
            <v>72</v>
          </cell>
          <cell r="O76">
            <v>4.2706000000000001E-2</v>
          </cell>
          <cell r="P76">
            <v>70.215341271228155</v>
          </cell>
          <cell r="Q76">
            <v>2.9986163643290698</v>
          </cell>
          <cell r="R76">
            <v>8.3589520167617302</v>
          </cell>
          <cell r="S76">
            <v>91.073951396956986</v>
          </cell>
          <cell r="U76">
            <v>72</v>
          </cell>
          <cell r="V76">
            <v>4.2706000000000001E-2</v>
          </cell>
          <cell r="W76">
            <v>70.215341271228155</v>
          </cell>
          <cell r="X76">
            <v>2.9986163643290698</v>
          </cell>
          <cell r="Y76">
            <v>8.3589520167617302</v>
          </cell>
          <cell r="Z76">
            <v>91.073951396956986</v>
          </cell>
        </row>
        <row r="77">
          <cell r="N77">
            <v>73</v>
          </cell>
          <cell r="O77">
            <v>4.3461E-2</v>
          </cell>
          <cell r="P77">
            <v>67.216724906899088</v>
          </cell>
          <cell r="Q77">
            <v>2.9213060811787415</v>
          </cell>
          <cell r="R77">
            <v>7.7689073902270911</v>
          </cell>
          <cell r="S77">
            <v>82.714999380195252</v>
          </cell>
          <cell r="U77">
            <v>73</v>
          </cell>
          <cell r="V77">
            <v>4.3461E-2</v>
          </cell>
          <cell r="W77">
            <v>67.216724906899088</v>
          </cell>
          <cell r="X77">
            <v>2.9213060811787415</v>
          </cell>
          <cell r="Y77">
            <v>7.7689073902270911</v>
          </cell>
          <cell r="Z77">
            <v>82.714999380195252</v>
          </cell>
        </row>
        <row r="78">
          <cell r="N78">
            <v>74</v>
          </cell>
          <cell r="O78">
            <v>4.4326999999999998E-2</v>
          </cell>
          <cell r="P78">
            <v>64.295418825720347</v>
          </cell>
          <cell r="Q78">
            <v>2.8500230302877059</v>
          </cell>
          <cell r="R78">
            <v>7.2148183554761482</v>
          </cell>
          <cell r="S78">
            <v>74.946091989968153</v>
          </cell>
          <cell r="U78">
            <v>74</v>
          </cell>
          <cell r="V78">
            <v>4.4326999999999998E-2</v>
          </cell>
          <cell r="W78">
            <v>64.295418825720347</v>
          </cell>
          <cell r="X78">
            <v>2.8500230302877059</v>
          </cell>
          <cell r="Y78">
            <v>7.2148183554761482</v>
          </cell>
          <cell r="Z78">
            <v>74.946091989968153</v>
          </cell>
        </row>
        <row r="79">
          <cell r="N79">
            <v>75</v>
          </cell>
          <cell r="O79">
            <v>4.5323000000000002E-2</v>
          </cell>
          <cell r="P79">
            <v>61.445395795432638</v>
          </cell>
          <cell r="Q79">
            <v>2.7848896736363935</v>
          </cell>
          <cell r="R79">
            <v>6.6941816526533549</v>
          </cell>
          <cell r="S79">
            <v>67.731273634491998</v>
          </cell>
          <cell r="U79">
            <v>75</v>
          </cell>
          <cell r="V79">
            <v>4.5323000000000002E-2</v>
          </cell>
          <cell r="W79">
            <v>61.445395795432638</v>
          </cell>
          <cell r="X79">
            <v>2.7848896736363935</v>
          </cell>
          <cell r="Y79">
            <v>6.6941816526533549</v>
          </cell>
          <cell r="Z79">
            <v>67.731273634491998</v>
          </cell>
        </row>
        <row r="80">
          <cell r="N80">
            <v>76</v>
          </cell>
          <cell r="O80">
            <v>4.6469999999999997E-2</v>
          </cell>
          <cell r="P80">
            <v>58.660506121796246</v>
          </cell>
          <cell r="Q80">
            <v>2.7259537194798713</v>
          </cell>
          <cell r="R80">
            <v>6.2046419976797553</v>
          </cell>
          <cell r="S80">
            <v>61.037091981838628</v>
          </cell>
          <cell r="U80">
            <v>76</v>
          </cell>
          <cell r="V80">
            <v>4.6469999999999997E-2</v>
          </cell>
          <cell r="W80">
            <v>58.660506121796246</v>
          </cell>
          <cell r="X80">
            <v>2.7259537194798713</v>
          </cell>
          <cell r="Y80">
            <v>6.2046419976797553</v>
          </cell>
          <cell r="Z80">
            <v>61.037091981838628</v>
          </cell>
        </row>
        <row r="81">
          <cell r="N81">
            <v>77</v>
          </cell>
          <cell r="O81">
            <v>4.7789999999999999E-2</v>
          </cell>
          <cell r="P81">
            <v>55.934552402316378</v>
          </cell>
          <cell r="Q81">
            <v>2.6731122593066998</v>
          </cell>
          <cell r="R81">
            <v>5.7439925087840562</v>
          </cell>
          <cell r="S81">
            <v>54.832449984158885</v>
          </cell>
          <cell r="U81">
            <v>77</v>
          </cell>
          <cell r="V81">
            <v>4.7789999999999999E-2</v>
          </cell>
          <cell r="W81">
            <v>55.934552402316378</v>
          </cell>
          <cell r="X81">
            <v>2.6731122593066998</v>
          </cell>
          <cell r="Y81">
            <v>5.7439925087840562</v>
          </cell>
          <cell r="Z81">
            <v>54.832449984158885</v>
          </cell>
        </row>
        <row r="82">
          <cell r="N82">
            <v>78</v>
          </cell>
          <cell r="O82">
            <v>4.9313999999999997E-2</v>
          </cell>
          <cell r="P82">
            <v>53.261440143009679</v>
          </cell>
          <cell r="Q82">
            <v>2.6265346592123793</v>
          </cell>
          <cell r="R82">
            <v>5.3101816570769564</v>
          </cell>
          <cell r="S82">
            <v>49.088457475374824</v>
          </cell>
          <cell r="U82">
            <v>78</v>
          </cell>
          <cell r="V82">
            <v>4.9313999999999997E-2</v>
          </cell>
          <cell r="W82">
            <v>53.261440143009679</v>
          </cell>
          <cell r="X82">
            <v>2.6265346592123793</v>
          </cell>
          <cell r="Y82">
            <v>5.3101816570769564</v>
          </cell>
          <cell r="Z82">
            <v>49.088457475374824</v>
          </cell>
        </row>
        <row r="83">
          <cell r="N83">
            <v>79</v>
          </cell>
          <cell r="O83">
            <v>5.1074000000000001E-2</v>
          </cell>
          <cell r="P83">
            <v>50.634905483797297</v>
          </cell>
          <cell r="Q83">
            <v>2.5861271626794631</v>
          </cell>
          <cell r="R83">
            <v>4.9012770474173433</v>
          </cell>
          <cell r="S83">
            <v>43.778275818297871</v>
          </cell>
          <cell r="U83">
            <v>79</v>
          </cell>
          <cell r="V83">
            <v>5.1074000000000001E-2</v>
          </cell>
          <cell r="W83">
            <v>50.634905483797297</v>
          </cell>
          <cell r="X83">
            <v>2.5861271626794631</v>
          </cell>
          <cell r="Y83">
            <v>4.9012770474173433</v>
          </cell>
          <cell r="Z83">
            <v>43.778275818297871</v>
          </cell>
        </row>
        <row r="84">
          <cell r="N84">
            <v>80</v>
          </cell>
          <cell r="O84">
            <v>5.3114000000000001E-2</v>
          </cell>
          <cell r="P84">
            <v>48.048778321117837</v>
          </cell>
          <cell r="Q84">
            <v>2.5520628117478528</v>
          </cell>
          <cell r="R84">
            <v>4.5154846830073305</v>
          </cell>
          <cell r="S84">
            <v>38.876998770880526</v>
          </cell>
          <cell r="U84">
            <v>80</v>
          </cell>
          <cell r="V84">
            <v>5.3114000000000001E-2</v>
          </cell>
          <cell r="W84">
            <v>48.048778321117837</v>
          </cell>
          <cell r="X84">
            <v>2.5520628117478528</v>
          </cell>
          <cell r="Y84">
            <v>4.5154846830073305</v>
          </cell>
          <cell r="Z84">
            <v>38.876998770880526</v>
          </cell>
        </row>
        <row r="85">
          <cell r="N85">
            <v>81</v>
          </cell>
          <cell r="O85">
            <v>5.5481999999999997E-2</v>
          </cell>
          <cell r="P85">
            <v>45.496715509369984</v>
          </cell>
          <cell r="Q85">
            <v>2.5242487698908653</v>
          </cell>
          <cell r="R85">
            <v>4.151115756848621</v>
          </cell>
          <cell r="S85">
            <v>34.361514087873196</v>
          </cell>
          <cell r="U85">
            <v>81</v>
          </cell>
          <cell r="V85">
            <v>5.5481999999999997E-2</v>
          </cell>
          <cell r="W85">
            <v>45.496715509369984</v>
          </cell>
          <cell r="X85">
            <v>2.5242487698908653</v>
          </cell>
          <cell r="Y85">
            <v>4.151115756848621</v>
          </cell>
          <cell r="Z85">
            <v>34.361514087873196</v>
          </cell>
        </row>
        <row r="86">
          <cell r="N86">
            <v>82</v>
          </cell>
          <cell r="O86">
            <v>5.824E-2</v>
          </cell>
          <cell r="P86">
            <v>42.972466739479117</v>
          </cell>
          <cell r="Q86">
            <v>2.5027164629072636</v>
          </cell>
          <cell r="R86">
            <v>3.806605390705966</v>
          </cell>
          <cell r="S86">
            <v>30.210398331024578</v>
          </cell>
          <cell r="U86">
            <v>82</v>
          </cell>
          <cell r="V86">
            <v>5.824E-2</v>
          </cell>
          <cell r="W86">
            <v>42.972466739479117</v>
          </cell>
          <cell r="X86">
            <v>2.5027164629072636</v>
          </cell>
          <cell r="Y86">
            <v>3.806605390705966</v>
          </cell>
          <cell r="Z86">
            <v>30.210398331024578</v>
          </cell>
        </row>
        <row r="87">
          <cell r="N87">
            <v>83</v>
          </cell>
          <cell r="O87">
            <v>6.1462999999999997E-2</v>
          </cell>
          <cell r="P87">
            <v>40.469750276571851</v>
          </cell>
          <cell r="Q87">
            <v>2.4873922612489356</v>
          </cell>
          <cell r="R87">
            <v>3.4804938764575253</v>
          </cell>
          <cell r="S87">
            <v>26.40379294031861</v>
          </cell>
          <cell r="U87">
            <v>83</v>
          </cell>
          <cell r="V87">
            <v>6.1462999999999997E-2</v>
          </cell>
          <cell r="W87">
            <v>40.469750276571851</v>
          </cell>
          <cell r="X87">
            <v>2.4873922612489356</v>
          </cell>
          <cell r="Y87">
            <v>3.4804938764575253</v>
          </cell>
          <cell r="Z87">
            <v>26.40379294031861</v>
          </cell>
        </row>
        <row r="88">
          <cell r="N88">
            <v>84</v>
          </cell>
          <cell r="O88">
            <v>6.5242999999999995E-2</v>
          </cell>
          <cell r="P88">
            <v>37.982358015322916</v>
          </cell>
          <cell r="Q88">
            <v>2.4780829839937129</v>
          </cell>
          <cell r="R88">
            <v>3.1714293993483649</v>
          </cell>
          <cell r="S88">
            <v>22.923299063861087</v>
          </cell>
          <cell r="U88">
            <v>84</v>
          </cell>
          <cell r="V88">
            <v>6.5242999999999995E-2</v>
          </cell>
          <cell r="W88">
            <v>37.982358015322916</v>
          </cell>
          <cell r="X88">
            <v>2.4780829839937129</v>
          </cell>
          <cell r="Y88">
            <v>3.1714293993483649</v>
          </cell>
          <cell r="Z88">
            <v>22.923299063861087</v>
          </cell>
        </row>
        <row r="89">
          <cell r="N89">
            <v>85</v>
          </cell>
          <cell r="O89">
            <v>6.9694999999999993E-2</v>
          </cell>
          <cell r="P89">
            <v>35.5042750313292</v>
          </cell>
          <cell r="Q89">
            <v>2.4744704483084883</v>
          </cell>
          <cell r="R89">
            <v>2.8781707097540585</v>
          </cell>
          <cell r="S89">
            <v>19.751869664512725</v>
          </cell>
          <cell r="U89">
            <v>85</v>
          </cell>
          <cell r="V89">
            <v>6.9694999999999993E-2</v>
          </cell>
          <cell r="W89">
            <v>35.5042750313292</v>
          </cell>
          <cell r="X89">
            <v>2.4744704483084883</v>
          </cell>
          <cell r="Y89">
            <v>2.8781707097540585</v>
          </cell>
          <cell r="Z89">
            <v>19.751869664512725</v>
          </cell>
        </row>
        <row r="90">
          <cell r="N90">
            <v>86</v>
          </cell>
          <cell r="O90">
            <v>7.4961E-2</v>
          </cell>
          <cell r="P90">
            <v>33.029804583020713</v>
          </cell>
          <cell r="Q90">
            <v>2.4759471813478156</v>
          </cell>
          <cell r="R90">
            <v>2.5995889341143195</v>
          </cell>
          <cell r="S90">
            <v>16.873698954758662</v>
          </cell>
          <cell r="U90">
            <v>86</v>
          </cell>
          <cell r="V90">
            <v>7.4961E-2</v>
          </cell>
          <cell r="W90">
            <v>33.029804583020713</v>
          </cell>
          <cell r="X90">
            <v>2.4759471813478156</v>
          </cell>
          <cell r="Y90">
            <v>2.5995889341143195</v>
          </cell>
          <cell r="Z90">
            <v>16.873698954758662</v>
          </cell>
        </row>
        <row r="91">
          <cell r="N91">
            <v>87</v>
          </cell>
          <cell r="O91">
            <v>8.1222000000000003E-2</v>
          </cell>
          <cell r="P91">
            <v>30.553857401672897</v>
          </cell>
          <cell r="Q91">
            <v>2.4816454058786759</v>
          </cell>
          <cell r="R91">
            <v>2.3346807262370639</v>
          </cell>
          <cell r="S91">
            <v>14.274110020644342</v>
          </cell>
          <cell r="U91">
            <v>87</v>
          </cell>
          <cell r="V91">
            <v>8.1222000000000003E-2</v>
          </cell>
          <cell r="W91">
            <v>30.553857401672897</v>
          </cell>
          <cell r="X91">
            <v>2.4816454058786759</v>
          </cell>
          <cell r="Y91">
            <v>2.3346807262370639</v>
          </cell>
          <cell r="Z91">
            <v>14.274110020644342</v>
          </cell>
        </row>
        <row r="92">
          <cell r="N92">
            <v>88</v>
          </cell>
          <cell r="O92">
            <v>8.8703000000000004E-2</v>
          </cell>
          <cell r="P92">
            <v>28.07221199579422</v>
          </cell>
          <cell r="Q92">
            <v>2.4900894206629349</v>
          </cell>
          <cell r="R92">
            <v>2.0825760080491627</v>
          </cell>
          <cell r="S92">
            <v>11.939429294407278</v>
          </cell>
          <cell r="U92">
            <v>88</v>
          </cell>
          <cell r="V92">
            <v>8.8703000000000004E-2</v>
          </cell>
          <cell r="W92">
            <v>28.07221199579422</v>
          </cell>
          <cell r="X92">
            <v>2.4900894206629349</v>
          </cell>
          <cell r="Y92">
            <v>2.0825760080491627</v>
          </cell>
          <cell r="Z92">
            <v>11.939429294407278</v>
          </cell>
        </row>
        <row r="93">
          <cell r="N93">
            <v>89</v>
          </cell>
          <cell r="O93">
            <v>9.7692000000000001E-2</v>
          </cell>
          <cell r="P93">
            <v>25.582122575131287</v>
          </cell>
          <cell r="Q93">
            <v>2.4991687186097256</v>
          </cell>
          <cell r="R93">
            <v>1.8425682217545414</v>
          </cell>
          <cell r="S93">
            <v>9.8568532863581151</v>
          </cell>
          <cell r="U93">
            <v>89</v>
          </cell>
          <cell r="V93">
            <v>9.7692000000000001E-2</v>
          </cell>
          <cell r="W93">
            <v>25.582122575131287</v>
          </cell>
          <cell r="X93">
            <v>2.4991687186097256</v>
          </cell>
          <cell r="Y93">
            <v>1.8425682217545414</v>
          </cell>
          <cell r="Z93">
            <v>9.8568532863581151</v>
          </cell>
        </row>
        <row r="94">
          <cell r="N94">
            <v>90</v>
          </cell>
          <cell r="O94">
            <v>0.10855099999999998</v>
          </cell>
          <cell r="P94">
            <v>23.082953856521563</v>
          </cell>
          <cell r="Q94">
            <v>2.5056777240792716</v>
          </cell>
          <cell r="R94">
            <v>1.614139851490191</v>
          </cell>
          <cell r="S94">
            <v>8.014285064603575</v>
          </cell>
          <cell r="U94">
            <v>90</v>
          </cell>
          <cell r="V94">
            <v>0.10855099999999998</v>
          </cell>
          <cell r="W94">
            <v>23.082953856521563</v>
          </cell>
          <cell r="X94">
            <v>2.5056777240792716</v>
          </cell>
          <cell r="Y94">
            <v>1.614139851490191</v>
          </cell>
          <cell r="Z94">
            <v>8.014285064603575</v>
          </cell>
        </row>
        <row r="95">
          <cell r="N95">
            <v>91</v>
          </cell>
          <cell r="O95">
            <v>0.121743</v>
          </cell>
          <cell r="P95">
            <v>20.577276132442293</v>
          </cell>
          <cell r="Q95">
            <v>2.5051393281919223</v>
          </cell>
          <cell r="R95">
            <v>1.3970129674476501</v>
          </cell>
          <cell r="S95">
            <v>6.400145213113384</v>
          </cell>
          <cell r="U95">
            <v>91</v>
          </cell>
          <cell r="V95">
            <v>0.121743</v>
          </cell>
          <cell r="W95">
            <v>20.577276132442293</v>
          </cell>
          <cell r="X95">
            <v>2.5051393281919223</v>
          </cell>
          <cell r="Y95">
            <v>1.3970129674476501</v>
          </cell>
          <cell r="Z95">
            <v>6.400145213113384</v>
          </cell>
        </row>
        <row r="96">
          <cell r="N96">
            <v>92</v>
          </cell>
          <cell r="O96">
            <v>0.13785</v>
          </cell>
          <cell r="P96">
            <v>18.07213680425037</v>
          </cell>
          <cell r="Q96">
            <v>2.4912440584659135</v>
          </cell>
          <cell r="R96">
            <v>1.1912004055841463</v>
          </cell>
          <cell r="S96">
            <v>5.0031322456657339</v>
          </cell>
          <cell r="U96">
            <v>92</v>
          </cell>
          <cell r="V96">
            <v>0.13785</v>
          </cell>
          <cell r="W96">
            <v>18.07213680425037</v>
          </cell>
          <cell r="X96">
            <v>2.4912440584659135</v>
          </cell>
          <cell r="Y96">
            <v>1.1912004055841463</v>
          </cell>
          <cell r="Z96">
            <v>5.0031322456657339</v>
          </cell>
        </row>
        <row r="97">
          <cell r="N97">
            <v>93</v>
          </cell>
          <cell r="O97">
            <v>0.157605</v>
          </cell>
          <cell r="P97">
            <v>15.580892745784457</v>
          </cell>
          <cell r="Q97">
            <v>2.4556266011993593</v>
          </cell>
          <cell r="R97">
            <v>0.99708099968385633</v>
          </cell>
          <cell r="S97">
            <v>3.8119318400815874</v>
          </cell>
          <cell r="U97">
            <v>93</v>
          </cell>
          <cell r="V97">
            <v>0.157605</v>
          </cell>
          <cell r="W97">
            <v>15.580892745784457</v>
          </cell>
          <cell r="X97">
            <v>2.4556266011993593</v>
          </cell>
          <cell r="Y97">
            <v>0.99708099968385633</v>
          </cell>
          <cell r="Z97">
            <v>3.8119318400815874</v>
          </cell>
        </row>
        <row r="98">
          <cell r="N98">
            <v>94</v>
          </cell>
          <cell r="O98">
            <v>0.18190899999999999</v>
          </cell>
          <cell r="P98">
            <v>13.125266144585098</v>
          </cell>
          <cell r="Q98">
            <v>2.3876040390953301</v>
          </cell>
          <cell r="R98">
            <v>0.81547189196959424</v>
          </cell>
          <cell r="S98">
            <v>2.8148508403977313</v>
          </cell>
          <cell r="U98">
            <v>94</v>
          </cell>
          <cell r="V98">
            <v>0.18190899999999999</v>
          </cell>
          <cell r="W98">
            <v>13.125266144585098</v>
          </cell>
          <cell r="X98">
            <v>2.3876040390953301</v>
          </cell>
          <cell r="Y98">
            <v>0.81547189196959424</v>
          </cell>
          <cell r="Z98">
            <v>2.8148508403977313</v>
          </cell>
        </row>
        <row r="99">
          <cell r="N99">
            <v>95</v>
          </cell>
          <cell r="O99">
            <v>0.21184600000000001</v>
          </cell>
          <cell r="P99">
            <v>10.737662105489768</v>
          </cell>
          <cell r="Q99">
            <v>2.2747307663995855</v>
          </cell>
          <cell r="R99">
            <v>0.647699238420677</v>
          </cell>
          <cell r="S99">
            <v>1.9993789484281368</v>
          </cell>
          <cell r="U99">
            <v>95</v>
          </cell>
          <cell r="V99">
            <v>0.21184600000000001</v>
          </cell>
          <cell r="W99">
            <v>10.737662105489768</v>
          </cell>
          <cell r="X99">
            <v>2.2747307663995855</v>
          </cell>
          <cell r="Y99">
            <v>0.647699238420677</v>
          </cell>
          <cell r="Z99">
            <v>1.9993789484281368</v>
          </cell>
        </row>
        <row r="100">
          <cell r="N100">
            <v>96</v>
          </cell>
          <cell r="O100">
            <v>0.24865100000000001</v>
          </cell>
          <cell r="P100">
            <v>8.4629313390901828</v>
          </cell>
          <cell r="Q100">
            <v>2.1043163403961129</v>
          </cell>
          <cell r="R100">
            <v>0.495618199571078</v>
          </cell>
          <cell r="S100">
            <v>1.3516797100074598</v>
          </cell>
          <cell r="U100">
            <v>96</v>
          </cell>
          <cell r="V100">
            <v>0.24865100000000001</v>
          </cell>
          <cell r="W100">
            <v>8.4629313390901828</v>
          </cell>
          <cell r="X100">
            <v>2.1043163403961129</v>
          </cell>
          <cell r="Y100">
            <v>0.495618199571078</v>
          </cell>
          <cell r="Z100">
            <v>1.3516797100074598</v>
          </cell>
        </row>
        <row r="101">
          <cell r="N101">
            <v>97</v>
          </cell>
          <cell r="O101">
            <v>0.29361900000000002</v>
          </cell>
          <cell r="P101">
            <v>6.3586149986940699</v>
          </cell>
          <cell r="Q101">
            <v>1.8670101773015542</v>
          </cell>
          <cell r="R101">
            <v>0.36153615400925232</v>
          </cell>
          <cell r="S101">
            <v>0.85606151043638179</v>
          </cell>
          <cell r="U101">
            <v>97</v>
          </cell>
          <cell r="V101">
            <v>0.29361900000000002</v>
          </cell>
          <cell r="W101">
            <v>6.3586149986940699</v>
          </cell>
          <cell r="X101">
            <v>1.8670101773015542</v>
          </cell>
          <cell r="Y101">
            <v>0.36153615400925232</v>
          </cell>
          <cell r="Z101">
            <v>0.85606151043638179</v>
          </cell>
        </row>
        <row r="102">
          <cell r="N102">
            <v>98</v>
          </cell>
          <cell r="O102">
            <v>0.347889</v>
          </cell>
          <cell r="P102">
            <v>4.4916048213925155</v>
          </cell>
          <cell r="Q102">
            <v>1.5625799097094208</v>
          </cell>
          <cell r="R102">
            <v>0.24794395146136863</v>
          </cell>
          <cell r="S102">
            <v>0.49452535642712947</v>
          </cell>
          <cell r="U102">
            <v>98</v>
          </cell>
          <cell r="V102">
            <v>0.347889</v>
          </cell>
          <cell r="W102">
            <v>4.4916048213925155</v>
          </cell>
          <cell r="X102">
            <v>1.5625799097094208</v>
          </cell>
          <cell r="Y102">
            <v>0.24794395146136863</v>
          </cell>
          <cell r="Z102">
            <v>0.49452535642712947</v>
          </cell>
        </row>
        <row r="103">
          <cell r="N103">
            <v>99</v>
          </cell>
          <cell r="O103">
            <v>0.41206999999999999</v>
          </cell>
          <cell r="P103">
            <v>2.9290249116830944</v>
          </cell>
          <cell r="Q103">
            <v>1.2069632953572527</v>
          </cell>
          <cell r="R103">
            <v>0.15697764867128594</v>
          </cell>
          <cell r="S103">
            <v>0.24658140496576084</v>
          </cell>
          <cell r="U103">
            <v>99</v>
          </cell>
          <cell r="V103">
            <v>0.41206999999999999</v>
          </cell>
          <cell r="W103">
            <v>2.9290249116830944</v>
          </cell>
          <cell r="X103">
            <v>1.2069632953572527</v>
          </cell>
          <cell r="Y103">
            <v>0.15697764867128594</v>
          </cell>
          <cell r="Z103">
            <v>0.24658140496576084</v>
          </cell>
        </row>
        <row r="104">
          <cell r="N104">
            <v>100</v>
          </cell>
          <cell r="O104">
            <v>0.48569899999999999</v>
          </cell>
          <cell r="P104">
            <v>1.7220616163258418</v>
          </cell>
          <cell r="Q104">
            <v>0.83640360498784505</v>
          </cell>
          <cell r="R104">
            <v>8.9603756294474896E-2</v>
          </cell>
          <cell r="S104">
            <v>8.9603756294474896E-2</v>
          </cell>
          <cell r="U104">
            <v>100</v>
          </cell>
          <cell r="V104">
            <v>0.48569899999999999</v>
          </cell>
          <cell r="W104">
            <v>1.7220616163258418</v>
          </cell>
          <cell r="X104">
            <v>0.83640360498784505</v>
          </cell>
          <cell r="Y104">
            <v>8.9603756294474896E-2</v>
          </cell>
          <cell r="Z104">
            <v>8.9603756294474896E-2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Supuestos"/>
      <sheetName val="Cálculo PT"/>
      <sheetName val="Compara"/>
    </sheetNames>
    <sheetDataSet>
      <sheetData sheetId="0" refreshError="1"/>
      <sheetData sheetId="1" refreshError="1"/>
      <sheetData sheetId="2">
        <row r="4">
          <cell r="A4" t="str">
            <v>Pesos</v>
          </cell>
          <cell r="B4">
            <v>5.5E-2</v>
          </cell>
          <cell r="C4">
            <v>5.5E-2</v>
          </cell>
        </row>
        <row r="5">
          <cell r="A5" t="str">
            <v>UDIS</v>
          </cell>
          <cell r="B5">
            <v>2.5000000000000001E-2</v>
          </cell>
          <cell r="C5">
            <v>2.5000000000000001E-2</v>
          </cell>
        </row>
        <row r="6">
          <cell r="A6" t="str">
            <v>Dólares</v>
          </cell>
          <cell r="B6">
            <v>0.03</v>
          </cell>
          <cell r="C6">
            <v>0.03</v>
          </cell>
        </row>
      </sheetData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Tabla  DLS"/>
      <sheetName val="Supuestos"/>
      <sheetName val="Cálculo PT"/>
      <sheetName val="Compara"/>
      <sheetName val="caducidad"/>
    </sheetNames>
    <sheetDataSet>
      <sheetData sheetId="0"/>
      <sheetData sheetId="1"/>
      <sheetData sheetId="2"/>
      <sheetData sheetId="3">
        <row r="4">
          <cell r="A4" t="str">
            <v>Pesos</v>
          </cell>
          <cell r="B4">
            <v>5.5E-2</v>
          </cell>
          <cell r="C4">
            <v>5.5E-2</v>
          </cell>
        </row>
        <row r="5">
          <cell r="A5" t="str">
            <v>UDIS</v>
          </cell>
          <cell r="B5">
            <v>2.5000000000000001E-2</v>
          </cell>
          <cell r="C5">
            <v>2.5000000000000001E-2</v>
          </cell>
        </row>
        <row r="6">
          <cell r="A6" t="str">
            <v>Dólares</v>
          </cell>
          <cell r="B6">
            <v>0.03</v>
          </cell>
          <cell r="C6">
            <v>0.03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  <sheetName val="cálculo"/>
      <sheetName val="Asset Share Adriana"/>
      <sheetName val="Asset Share"/>
      <sheetName val="GastoAdmon y Utilidad"/>
      <sheetName val="tablas"/>
      <sheetName val="Tasas"/>
      <sheetName val="compensación (trans)"/>
      <sheetName val="cad y rctes"/>
      <sheetName val="gtos y ut"/>
      <sheetName val="vg"/>
      <sheetName val="äxt"/>
      <sheetName val="resultados äxt"/>
    </sheetNames>
    <sheetDataSet>
      <sheetData sheetId="0" refreshError="1"/>
      <sheetData sheetId="1" refreshError="1">
        <row r="42">
          <cell r="B42">
            <v>13.09</v>
          </cell>
        </row>
        <row r="43">
          <cell r="B43">
            <v>4.8284549999999999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C87"/>
  <sheetViews>
    <sheetView topLeftCell="AK47"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1:55" ht="18.75">
      <c r="E1" s="4" t="s">
        <v>9</v>
      </c>
    </row>
    <row r="2" spans="1:55">
      <c r="B2" s="5" t="s">
        <v>10</v>
      </c>
      <c r="C2" s="5">
        <v>20</v>
      </c>
    </row>
    <row r="3" spans="1:55">
      <c r="B3" s="5" t="s">
        <v>11</v>
      </c>
      <c r="C3" s="5">
        <v>1</v>
      </c>
    </row>
    <row r="4" spans="1:55">
      <c r="B4" s="5" t="s">
        <v>1</v>
      </c>
      <c r="C4" s="6" t="s">
        <v>3</v>
      </c>
    </row>
    <row r="5" spans="1:55">
      <c r="B5" s="5" t="s">
        <v>0</v>
      </c>
      <c r="C5" s="5" t="s">
        <v>12</v>
      </c>
    </row>
    <row r="6" spans="1:55">
      <c r="A6" s="5"/>
      <c r="B6" s="5"/>
    </row>
    <row r="7" spans="1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1:55" ht="18">
      <c r="A8">
        <v>1</v>
      </c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1:55" ht="15.75">
      <c r="A9">
        <f>+A8+1</f>
        <v>2</v>
      </c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4.6028982427351317E-2</v>
      </c>
      <c r="AK9" s="10">
        <v>0.17918884784956512</v>
      </c>
      <c r="AL9" s="10">
        <v>0.30314317255587808</v>
      </c>
      <c r="AM9" s="10">
        <v>0.41843180757517029</v>
      </c>
      <c r="AN9" s="10">
        <v>0.52529244531700214</v>
      </c>
      <c r="AO9" s="10">
        <v>0.62330431713635004</v>
      </c>
      <c r="AP9" s="10">
        <v>0.71227697802318801</v>
      </c>
      <c r="AQ9" s="10">
        <v>0.79634426071481523</v>
      </c>
      <c r="AR9" s="10">
        <v>0.89112937023877459</v>
      </c>
      <c r="AS9" s="10">
        <v>1.004442746078027</v>
      </c>
      <c r="AT9" s="10">
        <v>1.1437722822846967</v>
      </c>
      <c r="AU9" s="10">
        <v>1.3195721435368957</v>
      </c>
      <c r="AV9" s="10">
        <v>1.5521940546706636</v>
      </c>
      <c r="AW9" s="10">
        <v>1.8790606813433308</v>
      </c>
      <c r="AX9" s="10">
        <v>2.3400089051054396</v>
      </c>
      <c r="AY9" s="10">
        <v>2.9804651406089011</v>
      </c>
      <c r="AZ9" s="10">
        <v>3.835261927535305</v>
      </c>
      <c r="BA9" s="10">
        <v>4.8748467594529332</v>
      </c>
      <c r="BB9" s="10">
        <v>5.9528534747813611</v>
      </c>
      <c r="BC9" s="10">
        <v>6.8925484945528135</v>
      </c>
    </row>
    <row r="10" spans="1:55" ht="18">
      <c r="A10">
        <f t="shared" ref="A10:A73" si="0">+A9+1</f>
        <v>3</v>
      </c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9.7403617222251854E-2</v>
      </c>
      <c r="AA10" s="10">
        <v>0.35668439732483914</v>
      </c>
      <c r="AB10" s="10">
        <v>0.64415020814862634</v>
      </c>
      <c r="AC10" s="10">
        <v>0.96232689660453308</v>
      </c>
      <c r="AD10" s="10">
        <v>1.3132502388890701</v>
      </c>
      <c r="AE10" s="10">
        <v>1.6982499484199665</v>
      </c>
      <c r="AF10" s="10">
        <v>2.115856158745169</v>
      </c>
      <c r="AG10" s="10">
        <v>2.560727060241387</v>
      </c>
      <c r="AH10" s="10">
        <v>3.0241904390751753</v>
      </c>
      <c r="AI10" s="10">
        <v>3.4994431053644512</v>
      </c>
      <c r="AJ10" s="10">
        <v>3.9829685150096217</v>
      </c>
      <c r="AK10" s="10">
        <v>4.4744851326109707</v>
      </c>
      <c r="AL10" s="10">
        <v>4.9769904525575477</v>
      </c>
      <c r="AM10" s="10">
        <v>5.4960102681434613</v>
      </c>
      <c r="AN10" s="10">
        <v>6.0365329668203849</v>
      </c>
      <c r="AO10" s="10">
        <v>6.6031823135038472</v>
      </c>
      <c r="AP10" s="10">
        <v>7.2041849005091558</v>
      </c>
      <c r="AQ10" s="10">
        <v>7.8533937636754985</v>
      </c>
      <c r="AR10" s="10">
        <v>8.5834620973802842</v>
      </c>
      <c r="AS10" s="10">
        <v>9.4095393946272274</v>
      </c>
      <c r="AT10" s="10">
        <v>10.347642534715874</v>
      </c>
      <c r="AU10" s="10">
        <v>11.424785920516435</v>
      </c>
      <c r="AV10" s="10">
        <v>12.683454953318297</v>
      </c>
      <c r="AW10" s="10">
        <v>14.193777208783509</v>
      </c>
      <c r="AX10" s="10">
        <v>16.029233102720919</v>
      </c>
      <c r="AY10" s="10">
        <v>18.257879517673935</v>
      </c>
      <c r="AZ10" s="10">
        <v>20.871631413626385</v>
      </c>
      <c r="BA10" s="10">
        <v>23.789993069946171</v>
      </c>
      <c r="BB10" s="10">
        <v>26.783838938324976</v>
      </c>
      <c r="BC10" s="10">
        <v>29.581180423943586</v>
      </c>
    </row>
    <row r="11" spans="1:55" ht="15.75">
      <c r="A11">
        <f t="shared" si="0"/>
        <v>4</v>
      </c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4.779141412895177E-3</v>
      </c>
      <c r="W11" s="10">
        <v>0.32020662224392304</v>
      </c>
      <c r="X11" s="10">
        <v>0.65074806721848388</v>
      </c>
      <c r="Y11" s="10">
        <v>1.0063256876803075</v>
      </c>
      <c r="Z11" s="10">
        <v>1.3960119401554179</v>
      </c>
      <c r="AA11" s="10">
        <v>1.8275660945197418</v>
      </c>
      <c r="AB11" s="10">
        <v>2.3071004774940782</v>
      </c>
      <c r="AC11" s="10">
        <v>2.8389487427444919</v>
      </c>
      <c r="AD11" s="10">
        <v>3.4263208722406304</v>
      </c>
      <c r="AE11" s="10">
        <v>4.0692921627491083</v>
      </c>
      <c r="AF11" s="10">
        <v>4.7639140570367999</v>
      </c>
      <c r="AG11" s="10">
        <v>5.5015076766180631</v>
      </c>
      <c r="AH11" s="10">
        <v>6.2696005206108811</v>
      </c>
      <c r="AI11" s="10">
        <v>7.0590181649131809</v>
      </c>
      <c r="AJ11" s="10">
        <v>7.8656883799402069</v>
      </c>
      <c r="AK11" s="10">
        <v>8.6908321284529659</v>
      </c>
      <c r="AL11" s="10">
        <v>9.5411546815657307</v>
      </c>
      <c r="AM11" s="10">
        <v>10.427652819951325</v>
      </c>
      <c r="AN11" s="10">
        <v>11.361626401421605</v>
      </c>
      <c r="AO11" s="10">
        <v>12.357798876522248</v>
      </c>
      <c r="AP11" s="10">
        <v>13.435828977930386</v>
      </c>
      <c r="AQ11" s="10">
        <v>14.621561995785237</v>
      </c>
      <c r="AR11" s="10">
        <v>15.968239301200365</v>
      </c>
      <c r="AS11" s="10">
        <v>17.501881633782439</v>
      </c>
      <c r="AT11" s="10">
        <v>19.256057139429128</v>
      </c>
      <c r="AU11" s="10">
        <v>21.280779335731719</v>
      </c>
      <c r="AV11" s="10">
        <v>23.646645365318186</v>
      </c>
      <c r="AW11" s="10">
        <v>26.464383611986829</v>
      </c>
      <c r="AX11" s="10">
        <v>29.830238153658069</v>
      </c>
      <c r="AY11" s="10">
        <v>33.762845831114745</v>
      </c>
      <c r="AZ11" s="10">
        <v>38.175226111676288</v>
      </c>
      <c r="BA11" s="10">
        <v>42.917321455889528</v>
      </c>
      <c r="BB11" s="10">
        <v>47.654580919491984</v>
      </c>
      <c r="BC11" s="10">
        <v>52.016809878045741</v>
      </c>
    </row>
    <row r="12" spans="1:55" ht="18">
      <c r="A12">
        <f t="shared" si="0"/>
        <v>5</v>
      </c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0.19223222676145735</v>
      </c>
      <c r="U12" s="10">
        <v>0.61341295263600892</v>
      </c>
      <c r="V12" s="10">
        <v>1.0328899649891705</v>
      </c>
      <c r="W12" s="10">
        <v>1.4698006633317857</v>
      </c>
      <c r="X12" s="10">
        <v>1.9361355075330697</v>
      </c>
      <c r="Y12" s="10">
        <v>2.4441150340873268</v>
      </c>
      <c r="Z12" s="10">
        <v>3.0048185076237512</v>
      </c>
      <c r="AA12" s="10">
        <v>3.6280923386408719</v>
      </c>
      <c r="AB12" s="10">
        <v>4.3222261981546994</v>
      </c>
      <c r="AC12" s="10">
        <v>5.093132399444027</v>
      </c>
      <c r="AD12" s="10">
        <v>5.9427809995440253</v>
      </c>
      <c r="AE12" s="10">
        <v>6.8687186585602165</v>
      </c>
      <c r="AF12" s="10">
        <v>7.8636872508054889</v>
      </c>
      <c r="AG12" s="10">
        <v>8.9148449081615375</v>
      </c>
      <c r="AH12" s="10">
        <v>10.005120759256837</v>
      </c>
      <c r="AI12" s="10">
        <v>11.122318448699154</v>
      </c>
      <c r="AJ12" s="10">
        <v>12.261760281467859</v>
      </c>
      <c r="AK12" s="10">
        <v>13.426679481475274</v>
      </c>
      <c r="AL12" s="10">
        <v>14.628547487349723</v>
      </c>
      <c r="AM12" s="10">
        <v>15.886662086055894</v>
      </c>
      <c r="AN12" s="10">
        <v>17.225799346548833</v>
      </c>
      <c r="AO12" s="10">
        <v>18.675565425966877</v>
      </c>
      <c r="AP12" s="10">
        <v>20.270821519562222</v>
      </c>
      <c r="AQ12" s="10">
        <v>22.053024714309462</v>
      </c>
      <c r="AR12" s="10">
        <v>24.103396002082832</v>
      </c>
      <c r="AS12" s="10">
        <v>26.470195500764902</v>
      </c>
      <c r="AT12" s="10">
        <v>29.212497179223305</v>
      </c>
      <c r="AU12" s="10">
        <v>32.410538743701863</v>
      </c>
      <c r="AV12" s="10">
        <v>36.171035656686335</v>
      </c>
      <c r="AW12" s="10">
        <v>40.633090036426651</v>
      </c>
      <c r="AX12" s="10">
        <v>45.8286012966716</v>
      </c>
      <c r="AY12" s="10">
        <v>51.681998657695601</v>
      </c>
      <c r="AZ12" s="10">
        <v>58.000999766288807</v>
      </c>
      <c r="BA12" s="10">
        <v>64.54919928172032</v>
      </c>
      <c r="BB12" s="10">
        <v>70.893839464504609</v>
      </c>
      <c r="BC12" s="10">
        <v>76.657398460399435</v>
      </c>
    </row>
    <row r="13" spans="1:55" ht="15.75">
      <c r="A13">
        <f t="shared" si="0"/>
        <v>6</v>
      </c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5.537473748034108E-2</v>
      </c>
      <c r="S13" s="10">
        <v>0.51375627142664571</v>
      </c>
      <c r="T13" s="10">
        <v>0.9962141257157352</v>
      </c>
      <c r="U13" s="10">
        <v>1.4960281385582448</v>
      </c>
      <c r="V13" s="10">
        <v>2.0032583846120029</v>
      </c>
      <c r="W13" s="10">
        <v>2.5397193872941335</v>
      </c>
      <c r="X13" s="10">
        <v>3.1191582178859076</v>
      </c>
      <c r="Y13" s="10">
        <v>3.7553228283312148</v>
      </c>
      <c r="Z13" s="10">
        <v>4.4609599016571693</v>
      </c>
      <c r="AA13" s="10">
        <v>5.2477416760148827</v>
      </c>
      <c r="AB13" s="10">
        <v>6.1253419738818149</v>
      </c>
      <c r="AC13" s="10">
        <v>7.098639363095252</v>
      </c>
      <c r="AD13" s="10">
        <v>8.1675414831055555</v>
      </c>
      <c r="AE13" s="10">
        <v>9.3269675022872249</v>
      </c>
      <c r="AF13" s="10">
        <v>10.566420251846807</v>
      </c>
      <c r="AG13" s="10">
        <v>11.869097323332218</v>
      </c>
      <c r="AH13" s="10">
        <v>13.213502743365913</v>
      </c>
      <c r="AI13" s="10">
        <v>14.584719489891858</v>
      </c>
      <c r="AJ13" s="10">
        <v>15.977719259785133</v>
      </c>
      <c r="AK13" s="10">
        <v>17.397898185171247</v>
      </c>
      <c r="AL13" s="10">
        <v>18.862785816809016</v>
      </c>
      <c r="AM13" s="10">
        <v>20.405002893139969</v>
      </c>
      <c r="AN13" s="10">
        <v>22.064454517097793</v>
      </c>
      <c r="AO13" s="10">
        <v>23.886016882824073</v>
      </c>
      <c r="AP13" s="10">
        <v>25.919978775172005</v>
      </c>
      <c r="AQ13" s="10">
        <v>28.225309734262723</v>
      </c>
      <c r="AR13" s="10">
        <v>30.918279588017974</v>
      </c>
      <c r="AS13" s="10">
        <v>34.071855584377893</v>
      </c>
      <c r="AT13" s="10">
        <v>37.77109866989278</v>
      </c>
      <c r="AU13" s="10">
        <v>42.12650362427803</v>
      </c>
      <c r="AV13" s="10">
        <v>47.258898949719963</v>
      </c>
      <c r="AW13" s="10">
        <v>53.247746676067933</v>
      </c>
      <c r="AX13" s="10">
        <v>60.033208090724628</v>
      </c>
      <c r="AY13" s="10">
        <v>67.442438859720795</v>
      </c>
      <c r="AZ13" s="10">
        <v>75.179698657232706</v>
      </c>
      <c r="BA13" s="10">
        <v>82.953372135498839</v>
      </c>
      <c r="BB13" s="10">
        <v>90.344091872022744</v>
      </c>
      <c r="BC13" s="10">
        <v>97.008748496932313</v>
      </c>
    </row>
    <row r="14" spans="1:55" ht="18">
      <c r="A14">
        <f t="shared" si="0"/>
        <v>7</v>
      </c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0.22523275501865406</v>
      </c>
      <c r="R14" s="10">
        <v>0.71471950530224015</v>
      </c>
      <c r="S14" s="10">
        <v>1.2355083859284521</v>
      </c>
      <c r="T14" s="10">
        <v>1.7846430744443316</v>
      </c>
      <c r="U14" s="10">
        <v>2.3586102060350158</v>
      </c>
      <c r="V14" s="10">
        <v>2.950912297662863</v>
      </c>
      <c r="W14" s="10">
        <v>3.5847516246879723</v>
      </c>
      <c r="X14" s="10">
        <v>4.2754437557306524</v>
      </c>
      <c r="Y14" s="10">
        <v>5.038454286126516</v>
      </c>
      <c r="Z14" s="10">
        <v>5.8884074068166825</v>
      </c>
      <c r="AA14" s="10">
        <v>6.8384056079991495</v>
      </c>
      <c r="AB14" s="10">
        <v>7.8971861887969403</v>
      </c>
      <c r="AC14" s="10">
        <v>9.0678993293378252</v>
      </c>
      <c r="AD14" s="10">
        <v>10.348215224150074</v>
      </c>
      <c r="AE14" s="10">
        <v>11.730191562935129</v>
      </c>
      <c r="AF14" s="10">
        <v>13.199723988712559</v>
      </c>
      <c r="AG14" s="10">
        <v>14.735396578341581</v>
      </c>
      <c r="AH14" s="10">
        <v>16.310780568451047</v>
      </c>
      <c r="AI14" s="10">
        <v>17.907992270463815</v>
      </c>
      <c r="AJ14" s="10">
        <v>19.521684112349273</v>
      </c>
      <c r="AK14" s="10">
        <v>21.160983490866965</v>
      </c>
      <c r="AL14" s="10">
        <v>22.85521547736473</v>
      </c>
      <c r="AM14" s="10">
        <v>24.653238615899824</v>
      </c>
      <c r="AN14" s="10">
        <v>26.612048173350722</v>
      </c>
      <c r="AO14" s="10">
        <v>28.79385267662235</v>
      </c>
      <c r="AP14" s="10">
        <v>31.268426823044162</v>
      </c>
      <c r="AQ14" s="10">
        <v>34.122286375925874</v>
      </c>
      <c r="AR14" s="10">
        <v>37.513406328656728</v>
      </c>
      <c r="AS14" s="10">
        <v>41.543025899405521</v>
      </c>
      <c r="AT14" s="10">
        <v>46.326003263235243</v>
      </c>
      <c r="AU14" s="10">
        <v>51.986167707772758</v>
      </c>
      <c r="AV14" s="10">
        <v>58.576520344145507</v>
      </c>
      <c r="AW14" s="10">
        <v>66.092077218583185</v>
      </c>
      <c r="AX14" s="10">
        <v>74.374675042916778</v>
      </c>
      <c r="AY14" s="10">
        <v>83.147090990969531</v>
      </c>
      <c r="AZ14" s="10">
        <v>92.026094569538699</v>
      </c>
      <c r="BA14" s="10">
        <v>100.7585163417088</v>
      </c>
      <c r="BB14" s="10">
        <v>108.96234135546199</v>
      </c>
      <c r="BC14" s="10">
        <v>116.32988959206867</v>
      </c>
    </row>
    <row r="15" spans="1:55" ht="15.75">
      <c r="A15">
        <f t="shared" si="0"/>
        <v>8</v>
      </c>
      <c r="B15" s="11" t="s">
        <v>21</v>
      </c>
      <c r="C15" s="10">
        <v>0.14390094455637645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0.30905633245053438</v>
      </c>
      <c r="Q15" s="10">
        <v>0.81480310752997043</v>
      </c>
      <c r="R15" s="10">
        <v>1.3562984371288112</v>
      </c>
      <c r="S15" s="10">
        <v>1.9320247398254136</v>
      </c>
      <c r="T15" s="10">
        <v>2.5420190771245426</v>
      </c>
      <c r="U15" s="10">
        <v>3.1859364191806976</v>
      </c>
      <c r="V15" s="10">
        <v>3.8595129052311354</v>
      </c>
      <c r="W15" s="10">
        <v>4.5871095689654675</v>
      </c>
      <c r="X15" s="10">
        <v>5.3858042099995016</v>
      </c>
      <c r="Y15" s="10">
        <v>6.2729948555923407</v>
      </c>
      <c r="Z15" s="10">
        <v>7.2647928158749151</v>
      </c>
      <c r="AA15" s="10">
        <v>8.3734157480148319</v>
      </c>
      <c r="AB15" s="10">
        <v>9.6059803671984181</v>
      </c>
      <c r="AC15" s="10">
        <v>10.963770610810039</v>
      </c>
      <c r="AD15" s="10">
        <v>12.442029276591757</v>
      </c>
      <c r="AE15" s="10">
        <v>14.029627945128667</v>
      </c>
      <c r="AF15" s="10">
        <v>15.70824428801998</v>
      </c>
      <c r="AG15" s="10">
        <v>17.451320906608149</v>
      </c>
      <c r="AH15" s="10">
        <v>19.22698875423696</v>
      </c>
      <c r="AI15" s="10">
        <v>21.01411104026711</v>
      </c>
      <c r="AJ15" s="10">
        <v>22.808274429466611</v>
      </c>
      <c r="AK15" s="10">
        <v>24.627759592432533</v>
      </c>
      <c r="AL15" s="10">
        <v>26.516378550761374</v>
      </c>
      <c r="AM15" s="10">
        <v>28.541284652951859</v>
      </c>
      <c r="AN15" s="10">
        <v>30.778813339047307</v>
      </c>
      <c r="AO15" s="10">
        <v>33.312765201383641</v>
      </c>
      <c r="AP15" s="10">
        <v>36.242641372738433</v>
      </c>
      <c r="AQ15" s="10">
        <v>39.688171179328627</v>
      </c>
      <c r="AR15" s="10">
        <v>43.854785468546915</v>
      </c>
      <c r="AS15" s="10">
        <v>48.87613840141104</v>
      </c>
      <c r="AT15" s="10">
        <v>54.880004296895585</v>
      </c>
      <c r="AU15" s="10">
        <v>61.921829270987772</v>
      </c>
      <c r="AV15" s="10">
        <v>69.961003083693384</v>
      </c>
      <c r="AW15" s="10">
        <v>78.902603016380795</v>
      </c>
      <c r="AX15" s="10">
        <v>88.483095951980701</v>
      </c>
      <c r="AY15" s="10">
        <v>98.336872988983558</v>
      </c>
      <c r="AZ15" s="10">
        <v>108.08150146792556</v>
      </c>
      <c r="BA15" s="10">
        <v>117.52995541212074</v>
      </c>
      <c r="BB15" s="10">
        <v>126.33894959669558</v>
      </c>
      <c r="BC15" s="10">
        <v>134.23725955317127</v>
      </c>
    </row>
    <row r="16" spans="1:55" ht="18">
      <c r="A16">
        <f t="shared" si="0"/>
        <v>9</v>
      </c>
      <c r="B16" s="11" t="s">
        <v>22</v>
      </c>
      <c r="C16" s="10">
        <v>0.30726084573535345</v>
      </c>
      <c r="D16" s="10">
        <v>0.10996857499159275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0.32588179369596321</v>
      </c>
      <c r="P16" s="10">
        <v>0.83077735704675804</v>
      </c>
      <c r="Q16" s="10">
        <v>1.3782871747600041</v>
      </c>
      <c r="R16" s="10">
        <v>1.9631561974320784</v>
      </c>
      <c r="S16" s="10">
        <v>2.5866856644612795</v>
      </c>
      <c r="T16" s="10">
        <v>3.2518435659704656</v>
      </c>
      <c r="U16" s="10">
        <v>3.9602141155342974</v>
      </c>
      <c r="V16" s="10">
        <v>4.7096268278276412</v>
      </c>
      <c r="W16" s="10">
        <v>5.5257492699831952</v>
      </c>
      <c r="X16" s="10">
        <v>6.4276397477583753</v>
      </c>
      <c r="Y16" s="10">
        <v>7.4342432473252957</v>
      </c>
      <c r="Z16" s="10">
        <v>8.5608485362093294</v>
      </c>
      <c r="AA16" s="10">
        <v>9.8181085452771182</v>
      </c>
      <c r="AB16" s="10">
        <v>11.211391974928709</v>
      </c>
      <c r="AC16" s="10">
        <v>12.73996709011808</v>
      </c>
      <c r="AD16" s="10">
        <v>14.396372980537656</v>
      </c>
      <c r="AE16" s="10">
        <v>16.165732264321885</v>
      </c>
      <c r="AF16" s="10">
        <v>18.025023046051267</v>
      </c>
      <c r="AG16" s="10">
        <v>19.942015226634009</v>
      </c>
      <c r="AH16" s="10">
        <v>21.878816379466169</v>
      </c>
      <c r="AI16" s="10">
        <v>23.811926199590481</v>
      </c>
      <c r="AJ16" s="10">
        <v>25.742921918244239</v>
      </c>
      <c r="AK16" s="10">
        <v>27.701572091960966</v>
      </c>
      <c r="AL16" s="10">
        <v>29.747973868559214</v>
      </c>
      <c r="AM16" s="10">
        <v>31.969926418583956</v>
      </c>
      <c r="AN16" s="10">
        <v>34.467569425029531</v>
      </c>
      <c r="AO16" s="10">
        <v>37.35675707758103</v>
      </c>
      <c r="AP16" s="10">
        <v>40.772639492658023</v>
      </c>
      <c r="AQ16" s="10">
        <v>44.872786476183009</v>
      </c>
      <c r="AR16" s="10">
        <v>49.916735764661198</v>
      </c>
      <c r="AS16" s="10">
        <v>56.054090891644123</v>
      </c>
      <c r="AT16" s="10">
        <v>63.343924764475339</v>
      </c>
      <c r="AU16" s="10">
        <v>71.747472517989664</v>
      </c>
      <c r="AV16" s="10">
        <v>81.123752899656338</v>
      </c>
      <c r="AW16" s="10">
        <v>91.282096226464304</v>
      </c>
      <c r="AX16" s="10">
        <v>101.86955195557546</v>
      </c>
      <c r="AY16" s="10">
        <v>112.52011390086474</v>
      </c>
      <c r="AZ16" s="10">
        <v>122.87385054365774</v>
      </c>
      <c r="BA16" s="10">
        <v>132.81591878276947</v>
      </c>
      <c r="BB16" s="10">
        <v>142.04318593565188</v>
      </c>
      <c r="BC16" s="10">
        <v>149.92035131418712</v>
      </c>
    </row>
    <row r="17" spans="1:55" ht="15.75">
      <c r="A17">
        <f t="shared" si="0"/>
        <v>10</v>
      </c>
      <c r="B17" s="11" t="s">
        <v>23</v>
      </c>
      <c r="C17" s="10">
        <v>0.40188328158868686</v>
      </c>
      <c r="D17" s="10">
        <v>0.18160385714088498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0.2980581749558609</v>
      </c>
      <c r="O17" s="10">
        <v>0.78151070562212066</v>
      </c>
      <c r="P17" s="10">
        <v>1.3182786254924799</v>
      </c>
      <c r="Q17" s="10">
        <v>1.8977660343154206</v>
      </c>
      <c r="R17" s="10">
        <v>2.5175737246697185</v>
      </c>
      <c r="S17" s="10">
        <v>3.1817391943186233</v>
      </c>
      <c r="T17" s="10">
        <v>3.8948952572128195</v>
      </c>
      <c r="U17" s="10">
        <v>4.6603809057608299</v>
      </c>
      <c r="V17" s="10">
        <v>5.4783648658489792</v>
      </c>
      <c r="W17" s="10">
        <v>6.3759879141249005</v>
      </c>
      <c r="X17" s="10">
        <v>7.3739067359104258</v>
      </c>
      <c r="Y17" s="10">
        <v>8.4903081379041101</v>
      </c>
      <c r="Z17" s="10">
        <v>9.738982620940611</v>
      </c>
      <c r="AA17" s="10">
        <v>11.12889416154194</v>
      </c>
      <c r="AB17" s="10">
        <v>12.66352438055911</v>
      </c>
      <c r="AC17" s="10">
        <v>14.339893622017607</v>
      </c>
      <c r="AD17" s="10">
        <v>16.14732728952843</v>
      </c>
      <c r="AE17" s="10">
        <v>18.066769934370161</v>
      </c>
      <c r="AF17" s="10">
        <v>20.070019965322704</v>
      </c>
      <c r="AG17" s="10">
        <v>22.118563681159948</v>
      </c>
      <c r="AH17" s="10">
        <v>24.169037059645014</v>
      </c>
      <c r="AI17" s="10">
        <v>26.200215417418868</v>
      </c>
      <c r="AJ17" s="10">
        <v>28.221586331657658</v>
      </c>
      <c r="AK17" s="10">
        <v>30.275793955402143</v>
      </c>
      <c r="AL17" s="10">
        <v>32.441268490821301</v>
      </c>
      <c r="AM17" s="10">
        <v>34.831024157150239</v>
      </c>
      <c r="AN17" s="10">
        <v>37.579694216325763</v>
      </c>
      <c r="AO17" s="10">
        <v>40.841375697282871</v>
      </c>
      <c r="AP17" s="10">
        <v>44.791793802852723</v>
      </c>
      <c r="AQ17" s="10">
        <v>49.631727189817525</v>
      </c>
      <c r="AR17" s="10">
        <v>55.661227052914988</v>
      </c>
      <c r="AS17" s="10">
        <v>62.964622391033302</v>
      </c>
      <c r="AT17" s="10">
        <v>71.506329189461553</v>
      </c>
      <c r="AU17" s="10">
        <v>81.146462051305591</v>
      </c>
      <c r="AV17" s="10">
        <v>91.636315817957751</v>
      </c>
      <c r="AW17" s="10">
        <v>102.70680942806449</v>
      </c>
      <c r="AX17" s="10">
        <v>114.00342898682209</v>
      </c>
      <c r="AY17" s="10">
        <v>125.18148959995573</v>
      </c>
      <c r="AZ17" s="10">
        <v>135.90237553716656</v>
      </c>
      <c r="BA17" s="10">
        <v>146.13046709318584</v>
      </c>
      <c r="BB17" s="10">
        <v>155.20511490767336</v>
      </c>
      <c r="BC17" s="10">
        <v>163.08304187481019</v>
      </c>
    </row>
    <row r="18" spans="1:55" ht="18">
      <c r="A18">
        <f t="shared" si="0"/>
        <v>11</v>
      </c>
      <c r="B18" s="11" t="s">
        <v>24</v>
      </c>
      <c r="C18" s="10">
        <v>0.4866485043396665</v>
      </c>
      <c r="D18" s="10">
        <v>0.26168086741995383</v>
      </c>
      <c r="E18" s="10">
        <v>3.3618359941787329E-2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0.30509223472065422</v>
      </c>
      <c r="N18" s="10">
        <v>0.74917123343675418</v>
      </c>
      <c r="O18" s="10">
        <v>1.2565518793166939</v>
      </c>
      <c r="P18" s="10">
        <v>1.8157096447174552</v>
      </c>
      <c r="Q18" s="10">
        <v>2.4191404812153818</v>
      </c>
      <c r="R18" s="10">
        <v>3.0672835079390559</v>
      </c>
      <c r="S18" s="10">
        <v>3.765673430017904</v>
      </c>
      <c r="T18" s="10">
        <v>4.520462125984448</v>
      </c>
      <c r="U18" s="10">
        <v>5.3370274541125093</v>
      </c>
      <c r="V18" s="10">
        <v>6.2182567733054839</v>
      </c>
      <c r="W18" s="10">
        <v>7.1923178974560953</v>
      </c>
      <c r="X18" s="10">
        <v>8.2791977838236051</v>
      </c>
      <c r="Y18" s="10">
        <v>9.4956913749932106</v>
      </c>
      <c r="Z18" s="10">
        <v>10.854015746510241</v>
      </c>
      <c r="AA18" s="10">
        <v>12.361362841180396</v>
      </c>
      <c r="AB18" s="10">
        <v>14.019168675025458</v>
      </c>
      <c r="AC18" s="10">
        <v>15.821816945905935</v>
      </c>
      <c r="AD18" s="10">
        <v>17.755122529179154</v>
      </c>
      <c r="AE18" s="10">
        <v>19.795501928088662</v>
      </c>
      <c r="AF18" s="10">
        <v>21.909089992363164</v>
      </c>
      <c r="AG18" s="10">
        <v>24.051679057956001</v>
      </c>
      <c r="AH18" s="10">
        <v>26.178767076880902</v>
      </c>
      <c r="AI18" s="10">
        <v>28.272962136982862</v>
      </c>
      <c r="AJ18" s="10">
        <v>30.352726576509802</v>
      </c>
      <c r="AK18" s="10">
        <v>32.475349606416366</v>
      </c>
      <c r="AL18" s="10">
        <v>34.742051105511315</v>
      </c>
      <c r="AM18" s="10">
        <v>37.302144220548342</v>
      </c>
      <c r="AN18" s="10">
        <v>40.331486389440911</v>
      </c>
      <c r="AO18" s="10">
        <v>44.027909452706595</v>
      </c>
      <c r="AP18" s="10">
        <v>48.613667010864923</v>
      </c>
      <c r="AQ18" s="10">
        <v>54.317873673581957</v>
      </c>
      <c r="AR18" s="10">
        <v>61.403347992409429</v>
      </c>
      <c r="AS18" s="10">
        <v>69.863627528051992</v>
      </c>
      <c r="AT18" s="10">
        <v>79.561534634993649</v>
      </c>
      <c r="AU18" s="10">
        <v>90.248752443559994</v>
      </c>
      <c r="AV18" s="10">
        <v>101.58466261582751</v>
      </c>
      <c r="AW18" s="10">
        <v>113.31189067514596</v>
      </c>
      <c r="AX18" s="10">
        <v>125.09663117259906</v>
      </c>
      <c r="AY18" s="10">
        <v>136.61506821188112</v>
      </c>
      <c r="AZ18" s="10">
        <v>147.54884818033395</v>
      </c>
      <c r="BA18" s="10">
        <v>157.55342021643511</v>
      </c>
      <c r="BB18" s="10">
        <v>166.56590632898545</v>
      </c>
      <c r="BC18" s="10">
        <v>174.66157520231226</v>
      </c>
    </row>
    <row r="19" spans="1:55" ht="15.75">
      <c r="A19">
        <f t="shared" si="0"/>
        <v>12</v>
      </c>
      <c r="B19" s="11" t="s">
        <v>25</v>
      </c>
      <c r="C19" s="10">
        <v>0.5340447779589429</v>
      </c>
      <c r="D19" s="10">
        <v>0.31904236685888732</v>
      </c>
      <c r="E19" s="10">
        <v>0.11458168259098796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9.6750324356780631E-3</v>
      </c>
      <c r="L19" s="10">
        <v>0.30980078100497843</v>
      </c>
      <c r="M19" s="10">
        <v>0.69721682875096591</v>
      </c>
      <c r="N19" s="10">
        <v>1.1570181287063139</v>
      </c>
      <c r="O19" s="10">
        <v>1.6765355469260876</v>
      </c>
      <c r="P19" s="10">
        <v>2.247286485676637</v>
      </c>
      <c r="Q19" s="10">
        <v>2.8648038777333866</v>
      </c>
      <c r="R19" s="10">
        <v>3.5310859189892074</v>
      </c>
      <c r="S19" s="10">
        <v>4.2529396424130086</v>
      </c>
      <c r="T19" s="10">
        <v>5.0382159414659</v>
      </c>
      <c r="U19" s="10">
        <v>5.8945723909082179</v>
      </c>
      <c r="V19" s="10">
        <v>6.8273069636635917</v>
      </c>
      <c r="W19" s="10">
        <v>7.8632454488568175</v>
      </c>
      <c r="X19" s="10">
        <v>9.0210389688768426</v>
      </c>
      <c r="Y19" s="10">
        <v>10.315977763863303</v>
      </c>
      <c r="Z19" s="10">
        <v>11.758577535276839</v>
      </c>
      <c r="AA19" s="10">
        <v>13.354044945918492</v>
      </c>
      <c r="AB19" s="10">
        <v>15.101327397197275</v>
      </c>
      <c r="AC19" s="10">
        <v>16.991863998244373</v>
      </c>
      <c r="AD19" s="10">
        <v>19.007612332303822</v>
      </c>
      <c r="AE19" s="10">
        <v>21.119982851427505</v>
      </c>
      <c r="AF19" s="10">
        <v>23.290043330361943</v>
      </c>
      <c r="AG19" s="10">
        <v>25.472127546391672</v>
      </c>
      <c r="AH19" s="10">
        <v>27.621621304217609</v>
      </c>
      <c r="AI19" s="10">
        <v>29.725355431703278</v>
      </c>
      <c r="AJ19" s="10">
        <v>31.811818085239427</v>
      </c>
      <c r="AK19" s="10">
        <v>33.956641196482281</v>
      </c>
      <c r="AL19" s="10">
        <v>36.294271237591687</v>
      </c>
      <c r="AM19" s="10">
        <v>39.016956965290483</v>
      </c>
      <c r="AN19" s="10">
        <v>42.347366979934883</v>
      </c>
      <c r="AO19" s="10">
        <v>46.533181645321704</v>
      </c>
      <c r="AP19" s="10">
        <v>51.828483342073007</v>
      </c>
      <c r="AQ19" s="10">
        <v>58.410659543897168</v>
      </c>
      <c r="AR19" s="10">
        <v>66.483095849390452</v>
      </c>
      <c r="AS19" s="10">
        <v>75.941752812053636</v>
      </c>
      <c r="AT19" s="10">
        <v>86.540118536839458</v>
      </c>
      <c r="AU19" s="10">
        <v>97.936893236442785</v>
      </c>
      <c r="AV19" s="10">
        <v>109.78741475454096</v>
      </c>
      <c r="AW19" s="10">
        <v>121.87018845176</v>
      </c>
      <c r="AX19" s="10">
        <v>133.87132777012877</v>
      </c>
      <c r="AY19" s="10">
        <v>145.48637677214475</v>
      </c>
      <c r="AZ19" s="10">
        <v>156.01597736559586</v>
      </c>
      <c r="BA19" s="10">
        <v>165.76984709554227</v>
      </c>
      <c r="BB19" s="10">
        <v>174.80944017003446</v>
      </c>
      <c r="BC19" s="10">
        <v>183.25879542429121</v>
      </c>
    </row>
    <row r="20" spans="1:55" ht="18">
      <c r="A20">
        <f t="shared" si="0"/>
        <v>13</v>
      </c>
      <c r="B20" s="11" t="s">
        <v>26</v>
      </c>
      <c r="C20" s="10">
        <v>0.55449199717232112</v>
      </c>
      <c r="D20" s="10">
        <v>0.361377090964626</v>
      </c>
      <c r="E20" s="10">
        <v>0.18580704333577558</v>
      </c>
      <c r="F20" s="10">
        <v>3.950560602499105E-2</v>
      </c>
      <c r="G20" s="10">
        <v>0</v>
      </c>
      <c r="H20" s="10">
        <v>0</v>
      </c>
      <c r="I20" s="10">
        <v>0</v>
      </c>
      <c r="J20" s="10">
        <v>9.4692609369173564E-2</v>
      </c>
      <c r="K20" s="10">
        <v>0.3252731566048897</v>
      </c>
      <c r="L20" s="10">
        <v>0.64262381104135058</v>
      </c>
      <c r="M20" s="10">
        <v>1.0388640990848674</v>
      </c>
      <c r="N20" s="10">
        <v>1.5016661739928396</v>
      </c>
      <c r="O20" s="10">
        <v>2.0213620991527179</v>
      </c>
      <c r="P20" s="10">
        <v>2.5924498341657749</v>
      </c>
      <c r="Q20" s="10">
        <v>3.2122399353053388</v>
      </c>
      <c r="R20" s="10">
        <v>3.8840692970611697</v>
      </c>
      <c r="S20" s="10">
        <v>4.6161676102771478</v>
      </c>
      <c r="T20" s="10">
        <v>5.4182855113931625</v>
      </c>
      <c r="U20" s="10">
        <v>6.3000007658427641</v>
      </c>
      <c r="V20" s="10">
        <v>7.2667978836565217</v>
      </c>
      <c r="W20" s="10">
        <v>8.3434142551972705</v>
      </c>
      <c r="X20" s="10">
        <v>9.5470519741740798</v>
      </c>
      <c r="Y20" s="10">
        <v>10.891369141942084</v>
      </c>
      <c r="Z20" s="10">
        <v>12.384966801706861</v>
      </c>
      <c r="AA20" s="10">
        <v>14.030621349307792</v>
      </c>
      <c r="AB20" s="10">
        <v>15.824491638372056</v>
      </c>
      <c r="AC20" s="10">
        <v>17.754782406325628</v>
      </c>
      <c r="AD20" s="10">
        <v>19.799186589736351</v>
      </c>
      <c r="AE20" s="10">
        <v>21.92477808265846</v>
      </c>
      <c r="AF20" s="10">
        <v>24.091871395355756</v>
      </c>
      <c r="AG20" s="10">
        <v>26.254329557736011</v>
      </c>
      <c r="AH20" s="10">
        <v>28.367317805205197</v>
      </c>
      <c r="AI20" s="10">
        <v>30.422317685330317</v>
      </c>
      <c r="AJ20" s="10">
        <v>32.460910037493854</v>
      </c>
      <c r="AK20" s="10">
        <v>34.586882466074854</v>
      </c>
      <c r="AL20" s="10">
        <v>36.974081079854308</v>
      </c>
      <c r="AM20" s="10">
        <v>39.863440189828246</v>
      </c>
      <c r="AN20" s="10">
        <v>43.530919436479472</v>
      </c>
      <c r="AO20" s="10">
        <v>48.259695928153526</v>
      </c>
      <c r="AP20" s="10">
        <v>54.255654032602187</v>
      </c>
      <c r="AQ20" s="10">
        <v>61.619724594096525</v>
      </c>
      <c r="AR20" s="10">
        <v>70.492879176865472</v>
      </c>
      <c r="AS20" s="10">
        <v>80.665929819358524</v>
      </c>
      <c r="AT20" s="10">
        <v>91.798172641082928</v>
      </c>
      <c r="AU20" s="10">
        <v>103.54348077366626</v>
      </c>
      <c r="AV20" s="10">
        <v>115.57492615293529</v>
      </c>
      <c r="AW20" s="10">
        <v>127.70874549551343</v>
      </c>
      <c r="AX20" s="10">
        <v>139.64958718018576</v>
      </c>
      <c r="AY20" s="10">
        <v>150.70881886418059</v>
      </c>
      <c r="AZ20" s="10">
        <v>160.7598293618328</v>
      </c>
      <c r="BA20" s="10">
        <v>170.30245605529416</v>
      </c>
      <c r="BB20" s="10">
        <v>179.45328387741858</v>
      </c>
      <c r="BC20" s="10">
        <v>188.40106429669643</v>
      </c>
    </row>
    <row r="21" spans="1:55" ht="15.75">
      <c r="A21">
        <f t="shared" si="0"/>
        <v>14</v>
      </c>
      <c r="B21" s="11" t="s">
        <v>27</v>
      </c>
      <c r="C21" s="10">
        <v>0.55518184052197328</v>
      </c>
      <c r="D21" s="10">
        <v>0.38905162177968294</v>
      </c>
      <c r="E21" s="10">
        <v>0.24557422409836155</v>
      </c>
      <c r="F21" s="10">
        <v>0.13764486762082515</v>
      </c>
      <c r="G21" s="10">
        <v>8.15546729666973E-2</v>
      </c>
      <c r="H21" s="10">
        <v>9.8074676881335782E-2</v>
      </c>
      <c r="I21" s="10">
        <v>0.18680886546041003</v>
      </c>
      <c r="J21" s="10">
        <v>0.35264030240675542</v>
      </c>
      <c r="K21" s="10">
        <v>0.59685993902634971</v>
      </c>
      <c r="L21" s="10">
        <v>0.91770274403235597</v>
      </c>
      <c r="M21" s="10">
        <v>1.3092590766032481</v>
      </c>
      <c r="N21" s="10">
        <v>1.7620641000946224</v>
      </c>
      <c r="O21" s="10">
        <v>2.2693841615153021</v>
      </c>
      <c r="P21" s="10">
        <v>2.8274303135620831</v>
      </c>
      <c r="Q21" s="10">
        <v>3.4350920384201427</v>
      </c>
      <c r="R21" s="10">
        <v>4.0971997852831574</v>
      </c>
      <c r="S21" s="10">
        <v>4.8235730199006204</v>
      </c>
      <c r="T21" s="10">
        <v>5.6254567482315467</v>
      </c>
      <c r="U21" s="10">
        <v>6.5120647607674664</v>
      </c>
      <c r="V21" s="10">
        <v>7.4884817838022908</v>
      </c>
      <c r="W21" s="10">
        <v>8.5771522804921627</v>
      </c>
      <c r="X21" s="10">
        <v>9.7936992983595523</v>
      </c>
      <c r="Y21" s="10">
        <v>11.149933649197727</v>
      </c>
      <c r="Z21" s="10">
        <v>12.652093772460676</v>
      </c>
      <c r="AA21" s="10">
        <v>14.300220815909592</v>
      </c>
      <c r="AB21" s="10">
        <v>16.087401297475253</v>
      </c>
      <c r="AC21" s="10">
        <v>17.998259329839424</v>
      </c>
      <c r="AD21" s="10">
        <v>20.006971834292184</v>
      </c>
      <c r="AE21" s="10">
        <v>22.080679155508513</v>
      </c>
      <c r="AF21" s="10">
        <v>24.180017286532522</v>
      </c>
      <c r="AG21" s="10">
        <v>26.258225483646619</v>
      </c>
      <c r="AH21" s="10">
        <v>28.270107176145974</v>
      </c>
      <c r="AI21" s="10">
        <v>30.214150382412242</v>
      </c>
      <c r="AJ21" s="10">
        <v>32.154131119201303</v>
      </c>
      <c r="AK21" s="10">
        <v>34.22744910102918</v>
      </c>
      <c r="AL21" s="10">
        <v>36.652567435332131</v>
      </c>
      <c r="AM21" s="10">
        <v>39.725774599983708</v>
      </c>
      <c r="AN21" s="10">
        <v>43.76229679719156</v>
      </c>
      <c r="AO21" s="10">
        <v>49.000721734543895</v>
      </c>
      <c r="AP21" s="10">
        <v>55.573889591611334</v>
      </c>
      <c r="AQ21" s="10">
        <v>63.500166955081106</v>
      </c>
      <c r="AR21" s="10">
        <v>72.854778435046299</v>
      </c>
      <c r="AS21" s="10">
        <v>83.338808599665668</v>
      </c>
      <c r="AT21" s="10">
        <v>94.605894811996365</v>
      </c>
      <c r="AU21" s="10">
        <v>106.32704221447109</v>
      </c>
      <c r="AV21" s="10">
        <v>118.19184624449845</v>
      </c>
      <c r="AW21" s="10">
        <v>130.0560871481033</v>
      </c>
      <c r="AX21" s="10">
        <v>141.23520794504896</v>
      </c>
      <c r="AY21" s="10">
        <v>151.61925186770188</v>
      </c>
      <c r="AZ21" s="10">
        <v>161.16948786741935</v>
      </c>
      <c r="BA21" s="10">
        <v>170.5192062831635</v>
      </c>
      <c r="BB21" s="10">
        <v>179.85698096669904</v>
      </c>
      <c r="BC21" s="10">
        <v>189.08638058396835</v>
      </c>
    </row>
    <row r="22" spans="1:55" ht="18">
      <c r="A22">
        <f t="shared" si="0"/>
        <v>15</v>
      </c>
      <c r="B22" s="11" t="s">
        <v>28</v>
      </c>
      <c r="C22" s="10">
        <v>0.53592995960078438</v>
      </c>
      <c r="D22" s="10">
        <v>0.39977400815331948</v>
      </c>
      <c r="E22" s="10">
        <v>0.29194846351092518</v>
      </c>
      <c r="F22" s="10">
        <v>0.2266511663948107</v>
      </c>
      <c r="G22" s="10">
        <v>0.22123024624490836</v>
      </c>
      <c r="H22" s="10">
        <v>0.27134399187186359</v>
      </c>
      <c r="I22" s="10">
        <v>0.38279665048210343</v>
      </c>
      <c r="J22" s="10">
        <v>0.55948954494640557</v>
      </c>
      <c r="K22" s="10">
        <v>0.80320041731221647</v>
      </c>
      <c r="L22" s="10">
        <v>1.1134132755315045</v>
      </c>
      <c r="M22" s="10">
        <v>1.4864079087925</v>
      </c>
      <c r="N22" s="10">
        <v>1.915499337097148</v>
      </c>
      <c r="O22" s="10">
        <v>2.3956135941585655</v>
      </c>
      <c r="P22" s="10">
        <v>2.9244666285979157</v>
      </c>
      <c r="Q22" s="10">
        <v>3.5027053451134118</v>
      </c>
      <c r="R22" s="10">
        <v>4.136825260346316</v>
      </c>
      <c r="S22" s="10">
        <v>4.8377915565890293</v>
      </c>
      <c r="T22" s="10">
        <v>5.6160053256522833</v>
      </c>
      <c r="U22" s="10">
        <v>6.4796616410620604</v>
      </c>
      <c r="V22" s="10">
        <v>7.4334174824082222</v>
      </c>
      <c r="W22" s="10">
        <v>8.4971900065393875</v>
      </c>
      <c r="X22" s="10">
        <v>9.6848024274470284</v>
      </c>
      <c r="Y22" s="10">
        <v>11.005764945306938</v>
      </c>
      <c r="Z22" s="10">
        <v>12.463641927199586</v>
      </c>
      <c r="AA22" s="10">
        <v>14.055446348758517</v>
      </c>
      <c r="AB22" s="10">
        <v>15.77084914937836</v>
      </c>
      <c r="AC22" s="10">
        <v>17.591710565835321</v>
      </c>
      <c r="AD22" s="10">
        <v>19.493192142419858</v>
      </c>
      <c r="AE22" s="10">
        <v>21.443672734521094</v>
      </c>
      <c r="AF22" s="10">
        <v>23.404053429340394</v>
      </c>
      <c r="AG22" s="10">
        <v>25.32675719907385</v>
      </c>
      <c r="AH22" s="10">
        <v>27.167935886206326</v>
      </c>
      <c r="AI22" s="10">
        <v>28.941391318417178</v>
      </c>
      <c r="AJ22" s="10">
        <v>30.737732722713101</v>
      </c>
      <c r="AK22" s="10">
        <v>32.732366139725116</v>
      </c>
      <c r="AL22" s="10">
        <v>35.194431812046226</v>
      </c>
      <c r="AM22" s="10">
        <v>38.461653273296484</v>
      </c>
      <c r="AN22" s="10">
        <v>42.808283269730779</v>
      </c>
      <c r="AO22" s="10">
        <v>48.403263920446861</v>
      </c>
      <c r="AP22" s="10">
        <v>55.299982608618365</v>
      </c>
      <c r="AQ22" s="10">
        <v>63.426941440408861</v>
      </c>
      <c r="AR22" s="10">
        <v>72.814047860179102</v>
      </c>
      <c r="AS22" s="10">
        <v>83.162450209611293</v>
      </c>
      <c r="AT22" s="10">
        <v>94.142270557325489</v>
      </c>
      <c r="AU22" s="10">
        <v>105.44047487558947</v>
      </c>
      <c r="AV22" s="10">
        <v>116.76117417418583</v>
      </c>
      <c r="AW22" s="10">
        <v>127.58957818377658</v>
      </c>
      <c r="AX22" s="10">
        <v>137.82803413896156</v>
      </c>
      <c r="AY22" s="10">
        <v>147.45597490424106</v>
      </c>
      <c r="AZ22" s="10">
        <v>156.44280001559434</v>
      </c>
      <c r="BA22" s="10">
        <v>165.58825356546319</v>
      </c>
      <c r="BB22" s="10">
        <v>174.79775899661814</v>
      </c>
      <c r="BC22" s="10">
        <v>184.392402636247</v>
      </c>
    </row>
    <row r="23" spans="1:55" ht="15.75">
      <c r="A23">
        <f t="shared" si="0"/>
        <v>16</v>
      </c>
      <c r="B23" s="11" t="s">
        <v>29</v>
      </c>
      <c r="C23" s="10">
        <v>0.49383170758415462</v>
      </c>
      <c r="D23" s="10">
        <v>0.39097304961815094</v>
      </c>
      <c r="E23" s="10">
        <v>0.32275567802058336</v>
      </c>
      <c r="F23" s="10">
        <v>0.30482588411125372</v>
      </c>
      <c r="G23" s="10">
        <v>0.32990185651753884</v>
      </c>
      <c r="H23" s="10">
        <v>0.40022922170851116</v>
      </c>
      <c r="I23" s="10">
        <v>0.5200979656071868</v>
      </c>
      <c r="J23" s="10">
        <v>0.69317968563152499</v>
      </c>
      <c r="K23" s="10">
        <v>0.9217936070198014</v>
      </c>
      <c r="L23" s="10">
        <v>1.2068110692259717</v>
      </c>
      <c r="M23" s="10">
        <v>1.5465429869395957</v>
      </c>
      <c r="N23" s="10">
        <v>1.9357905421135386</v>
      </c>
      <c r="O23" s="10">
        <v>2.3709228107214293</v>
      </c>
      <c r="P23" s="10">
        <v>2.8513280305361319</v>
      </c>
      <c r="Q23" s="10">
        <v>3.3796076940502737</v>
      </c>
      <c r="R23" s="10">
        <v>3.9634819179821119</v>
      </c>
      <c r="S23" s="10">
        <v>4.612676935364088</v>
      </c>
      <c r="T23" s="10">
        <v>5.3360334607194906</v>
      </c>
      <c r="U23" s="10">
        <v>6.1406215735513099</v>
      </c>
      <c r="V23" s="10">
        <v>7.0306305371294657</v>
      </c>
      <c r="W23" s="10">
        <v>8.02310978217659</v>
      </c>
      <c r="X23" s="10">
        <v>9.1296193665716654</v>
      </c>
      <c r="Y23" s="10">
        <v>10.357047861922412</v>
      </c>
      <c r="Z23" s="10">
        <v>11.705981454837021</v>
      </c>
      <c r="AA23" s="10">
        <v>13.170047120444968</v>
      </c>
      <c r="AB23" s="10">
        <v>14.736319265902363</v>
      </c>
      <c r="AC23" s="10">
        <v>16.388481241028138</v>
      </c>
      <c r="AD23" s="10">
        <v>18.103956340654356</v>
      </c>
      <c r="AE23" s="10">
        <v>19.852412756425785</v>
      </c>
      <c r="AF23" s="10">
        <v>21.59493338515087</v>
      </c>
      <c r="AG23" s="10">
        <v>23.284783326750368</v>
      </c>
      <c r="AH23" s="10">
        <v>24.887057914551857</v>
      </c>
      <c r="AI23" s="10">
        <v>26.434593452453317</v>
      </c>
      <c r="AJ23" s="10">
        <v>28.048286427289295</v>
      </c>
      <c r="AK23" s="10">
        <v>29.946668310475111</v>
      </c>
      <c r="AL23" s="10">
        <v>32.434812738778263</v>
      </c>
      <c r="AM23" s="10">
        <v>35.811171384594481</v>
      </c>
      <c r="AN23" s="10">
        <v>40.283666826722659</v>
      </c>
      <c r="AO23" s="10">
        <v>45.944756839501508</v>
      </c>
      <c r="AP23" s="10">
        <v>52.760432363705718</v>
      </c>
      <c r="AQ23" s="10">
        <v>60.584974161426757</v>
      </c>
      <c r="AR23" s="10">
        <v>69.499727675595878</v>
      </c>
      <c r="AS23" s="10">
        <v>79.229205711440187</v>
      </c>
      <c r="AT23" s="10">
        <v>89.458825384117418</v>
      </c>
      <c r="AU23" s="10">
        <v>99.889502031452494</v>
      </c>
      <c r="AV23" s="10">
        <v>109.81679851873693</v>
      </c>
      <c r="AW23" s="10">
        <v>119.35342517990159</v>
      </c>
      <c r="AX23" s="10">
        <v>128.49336701681312</v>
      </c>
      <c r="AY23" s="10">
        <v>137.22477658583259</v>
      </c>
      <c r="AZ23" s="10">
        <v>145.53019283508124</v>
      </c>
      <c r="BA23" s="10">
        <v>154.03148204516452</v>
      </c>
      <c r="BB23" s="10">
        <v>163.06844334916897</v>
      </c>
      <c r="BC23" s="10">
        <v>173.09094101131814</v>
      </c>
    </row>
    <row r="24" spans="1:55" ht="18">
      <c r="A24">
        <f t="shared" si="0"/>
        <v>17</v>
      </c>
      <c r="B24" s="11" t="s">
        <v>30</v>
      </c>
      <c r="C24" s="10">
        <v>0.42563387234626893</v>
      </c>
      <c r="D24" s="10">
        <v>0.35976625139479568</v>
      </c>
      <c r="E24" s="10">
        <v>0.33555488310490872</v>
      </c>
      <c r="F24" s="10">
        <v>0.344451335587595</v>
      </c>
      <c r="G24" s="10">
        <v>0.38629394253003946</v>
      </c>
      <c r="H24" s="10">
        <v>0.46224388155963975</v>
      </c>
      <c r="I24" s="10">
        <v>0.57576900852465518</v>
      </c>
      <c r="J24" s="10">
        <v>0.73028576743924134</v>
      </c>
      <c r="K24" s="10">
        <v>0.92871407427117658</v>
      </c>
      <c r="L24" s="10">
        <v>1.173064625267898</v>
      </c>
      <c r="M24" s="10">
        <v>1.4623011097945988</v>
      </c>
      <c r="N24" s="10">
        <v>1.7924724280721496</v>
      </c>
      <c r="O24" s="10">
        <v>2.1615481389151494</v>
      </c>
      <c r="P24" s="10">
        <v>2.5707728352253625</v>
      </c>
      <c r="Q24" s="10">
        <v>3.0242893267200461</v>
      </c>
      <c r="R24" s="10">
        <v>3.5286582261546156</v>
      </c>
      <c r="S24" s="10">
        <v>4.0915973093020783</v>
      </c>
      <c r="T24" s="10">
        <v>4.7202097695721328</v>
      </c>
      <c r="U24" s="10">
        <v>5.4203104085684126</v>
      </c>
      <c r="V24" s="10">
        <v>6.1954942235012469</v>
      </c>
      <c r="W24" s="10">
        <v>7.0593417304333927</v>
      </c>
      <c r="X24" s="10">
        <v>8.0208136809391757</v>
      </c>
      <c r="Y24" s="10">
        <v>9.0838578457708259</v>
      </c>
      <c r="Z24" s="10">
        <v>10.245706984281453</v>
      </c>
      <c r="AA24" s="10">
        <v>11.497403370210277</v>
      </c>
      <c r="AB24" s="10">
        <v>12.828024791617898</v>
      </c>
      <c r="AC24" s="10">
        <v>14.224445390574477</v>
      </c>
      <c r="AD24" s="10">
        <v>15.666515788276856</v>
      </c>
      <c r="AE24" s="10">
        <v>17.125230681593496</v>
      </c>
      <c r="AF24" s="10">
        <v>18.563645633868081</v>
      </c>
      <c r="AG24" s="10">
        <v>19.943436087953817</v>
      </c>
      <c r="AH24" s="10">
        <v>21.2415378093295</v>
      </c>
      <c r="AI24" s="10">
        <v>22.512222261972127</v>
      </c>
      <c r="AJ24" s="10">
        <v>23.91071799815305</v>
      </c>
      <c r="AK24" s="10">
        <v>25.682716639035821</v>
      </c>
      <c r="AL24" s="10">
        <v>28.08693707851485</v>
      </c>
      <c r="AM24" s="10">
        <v>31.356569571330233</v>
      </c>
      <c r="AN24" s="10">
        <v>35.625810930561158</v>
      </c>
      <c r="AO24" s="10">
        <v>40.901846161805864</v>
      </c>
      <c r="AP24" s="10">
        <v>47.078117314520227</v>
      </c>
      <c r="AQ24" s="10">
        <v>54.02668158791495</v>
      </c>
      <c r="AR24" s="10">
        <v>61.911509133149451</v>
      </c>
      <c r="AS24" s="10">
        <v>70.480388262033756</v>
      </c>
      <c r="AT24" s="10">
        <v>79.431919124352078</v>
      </c>
      <c r="AU24" s="10">
        <v>88.047843652654123</v>
      </c>
      <c r="AV24" s="10">
        <v>96.228340783185857</v>
      </c>
      <c r="AW24" s="10">
        <v>104.21667851335464</v>
      </c>
      <c r="AX24" s="10">
        <v>112.01654750734227</v>
      </c>
      <c r="AY24" s="10">
        <v>119.63017109799178</v>
      </c>
      <c r="AZ24" s="10">
        <v>126.66130234091553</v>
      </c>
      <c r="BA24" s="10">
        <v>134.31431032821087</v>
      </c>
      <c r="BB24" s="10">
        <v>143.06888345345033</v>
      </c>
      <c r="BC24" s="10">
        <v>153.54676346790401</v>
      </c>
    </row>
    <row r="25" spans="1:55" ht="15.75">
      <c r="A25">
        <f t="shared" si="0"/>
        <v>18</v>
      </c>
      <c r="B25" s="11" t="s">
        <v>31</v>
      </c>
      <c r="C25" s="10">
        <v>0.32769484859293413</v>
      </c>
      <c r="D25" s="10">
        <v>0.30292416549875445</v>
      </c>
      <c r="E25" s="10">
        <v>0.30180110456565429</v>
      </c>
      <c r="F25" s="10">
        <v>0.32337953113538953</v>
      </c>
      <c r="G25" s="10">
        <v>0.36700474532396726</v>
      </c>
      <c r="H25" s="10">
        <v>0.43349248119020589</v>
      </c>
      <c r="I25" s="10">
        <v>0.52539656315345407</v>
      </c>
      <c r="J25" s="10">
        <v>0.64584833063718217</v>
      </c>
      <c r="K25" s="10">
        <v>0.79803215324803034</v>
      </c>
      <c r="L25" s="10">
        <v>0.9836189556047259</v>
      </c>
      <c r="M25" s="10">
        <v>1.2018919698232373</v>
      </c>
      <c r="N25" s="10">
        <v>1.4502804154539541</v>
      </c>
      <c r="O25" s="10">
        <v>1.7285265549600564</v>
      </c>
      <c r="P25" s="10">
        <v>2.0393019774705934</v>
      </c>
      <c r="Q25" s="10">
        <v>2.3859334099520444</v>
      </c>
      <c r="R25" s="10">
        <v>2.7730518149571401</v>
      </c>
      <c r="S25" s="10">
        <v>3.2061281760774709</v>
      </c>
      <c r="T25" s="10">
        <v>3.6903158172878379</v>
      </c>
      <c r="U25" s="10">
        <v>4.2299430810860033</v>
      </c>
      <c r="V25" s="10">
        <v>4.8276443237264299</v>
      </c>
      <c r="W25" s="10">
        <v>5.4930362989787493</v>
      </c>
      <c r="X25" s="10">
        <v>6.2321394453530248</v>
      </c>
      <c r="Y25" s="10">
        <v>7.04556315975214</v>
      </c>
      <c r="Z25" s="10">
        <v>7.9279669077043371</v>
      </c>
      <c r="AA25" s="10">
        <v>8.8723993635396852</v>
      </c>
      <c r="AB25" s="10">
        <v>9.8713151994975394</v>
      </c>
      <c r="AC25" s="10">
        <v>10.915041897973776</v>
      </c>
      <c r="AD25" s="10">
        <v>11.986022650403148</v>
      </c>
      <c r="AE25" s="10">
        <v>13.058515298455317</v>
      </c>
      <c r="AF25" s="10">
        <v>14.105305350925622</v>
      </c>
      <c r="AG25" s="10">
        <v>15.099334342757205</v>
      </c>
      <c r="AH25" s="10">
        <v>16.030833614863905</v>
      </c>
      <c r="AI25" s="10">
        <v>16.978351967899428</v>
      </c>
      <c r="AJ25" s="10">
        <v>18.114093102697431</v>
      </c>
      <c r="AK25" s="10">
        <v>19.626540828459174</v>
      </c>
      <c r="AL25" s="10">
        <v>21.700205361172777</v>
      </c>
      <c r="AM25" s="10">
        <v>24.494661622894721</v>
      </c>
      <c r="AN25" s="10">
        <v>28.060548251202615</v>
      </c>
      <c r="AO25" s="10">
        <v>32.333556942128986</v>
      </c>
      <c r="AP25" s="10">
        <v>37.226748016525995</v>
      </c>
      <c r="AQ25" s="10">
        <v>42.654673235211618</v>
      </c>
      <c r="AR25" s="10">
        <v>48.872993546555151</v>
      </c>
      <c r="AS25" s="10">
        <v>55.65188884624321</v>
      </c>
      <c r="AT25" s="10">
        <v>62.257962753284779</v>
      </c>
      <c r="AU25" s="10">
        <v>68.591936728422368</v>
      </c>
      <c r="AV25" s="10">
        <v>74.644933020521094</v>
      </c>
      <c r="AW25" s="10">
        <v>80.714518829954386</v>
      </c>
      <c r="AX25" s="10">
        <v>86.81973787521197</v>
      </c>
      <c r="AY25" s="10">
        <v>92.570221711817922</v>
      </c>
      <c r="AZ25" s="10">
        <v>97.92854538823191</v>
      </c>
      <c r="BA25" s="10">
        <v>104.40890002423656</v>
      </c>
      <c r="BB25" s="10">
        <v>112.67534613530786</v>
      </c>
      <c r="BC25" s="10">
        <v>121.4551649281469</v>
      </c>
    </row>
    <row r="26" spans="1:55" ht="18">
      <c r="A26">
        <f t="shared" si="0"/>
        <v>19</v>
      </c>
      <c r="B26" s="11" t="s">
        <v>32</v>
      </c>
      <c r="C26" s="10">
        <v>0.19594032422671331</v>
      </c>
      <c r="D26" s="10">
        <v>0.19102153366260172</v>
      </c>
      <c r="E26" s="10">
        <v>0.19842053663571604</v>
      </c>
      <c r="F26" s="10">
        <v>0.21723284412205951</v>
      </c>
      <c r="G26" s="10">
        <v>0.24711474319881119</v>
      </c>
      <c r="H26" s="10">
        <v>0.28849689007701651</v>
      </c>
      <c r="I26" s="10">
        <v>0.34291521743620884</v>
      </c>
      <c r="J26" s="10">
        <v>0.41278030172536273</v>
      </c>
      <c r="K26" s="10">
        <v>0.49996268191207199</v>
      </c>
      <c r="L26" s="10">
        <v>0.60534758918489273</v>
      </c>
      <c r="M26" s="10">
        <v>0.72856427125568735</v>
      </c>
      <c r="N26" s="10">
        <v>0.86856603455334136</v>
      </c>
      <c r="O26" s="10">
        <v>1.0264237444070983</v>
      </c>
      <c r="P26" s="10">
        <v>1.203856846157775</v>
      </c>
      <c r="Q26" s="10">
        <v>1.4026343361136242</v>
      </c>
      <c r="R26" s="10">
        <v>1.6252164997418803</v>
      </c>
      <c r="S26" s="10">
        <v>1.8745438864032749</v>
      </c>
      <c r="T26" s="10">
        <v>2.1534932978893675</v>
      </c>
      <c r="U26" s="10">
        <v>2.4644181956914206</v>
      </c>
      <c r="V26" s="10">
        <v>2.8087558286653231</v>
      </c>
      <c r="W26" s="10">
        <v>3.1916348774850642</v>
      </c>
      <c r="X26" s="10">
        <v>3.6157073483841025</v>
      </c>
      <c r="Y26" s="10">
        <v>4.0789973940346336</v>
      </c>
      <c r="Z26" s="10">
        <v>4.5781703427180691</v>
      </c>
      <c r="AA26" s="10">
        <v>5.1096347435683889</v>
      </c>
      <c r="AB26" s="10">
        <v>5.669484335189849</v>
      </c>
      <c r="AC26" s="10">
        <v>6.2517719842778261</v>
      </c>
      <c r="AD26" s="10">
        <v>6.8436247893115114</v>
      </c>
      <c r="AE26" s="10">
        <v>7.4305298531063819</v>
      </c>
      <c r="AF26" s="10">
        <v>7.9980620638059889</v>
      </c>
      <c r="AG26" s="10">
        <v>8.5318346076995226</v>
      </c>
      <c r="AH26" s="10">
        <v>9.0371392712629302</v>
      </c>
      <c r="AI26" s="10">
        <v>9.597886876489957</v>
      </c>
      <c r="AJ26" s="10">
        <v>10.31656294413165</v>
      </c>
      <c r="AK26" s="10">
        <v>11.294229414811655</v>
      </c>
      <c r="AL26" s="10">
        <v>12.630456244900886</v>
      </c>
      <c r="AM26" s="10">
        <v>14.399810969279967</v>
      </c>
      <c r="AN26" s="10">
        <v>16.581808504315454</v>
      </c>
      <c r="AO26" s="10">
        <v>19.13269585972612</v>
      </c>
      <c r="AP26" s="10">
        <v>22.009333971612808</v>
      </c>
      <c r="AQ26" s="10">
        <v>25.169356031729041</v>
      </c>
      <c r="AR26" s="10">
        <v>28.970191849672108</v>
      </c>
      <c r="AS26" s="10">
        <v>32.747052278207178</v>
      </c>
      <c r="AT26" s="10">
        <v>36.401036893823793</v>
      </c>
      <c r="AU26" s="10">
        <v>39.927757368044503</v>
      </c>
      <c r="AV26" s="10">
        <v>43.321356795873207</v>
      </c>
      <c r="AW26" s="10">
        <v>46.948623687703304</v>
      </c>
      <c r="AX26" s="10">
        <v>50.418881936420341</v>
      </c>
      <c r="AY26" s="10">
        <v>53.715607485426112</v>
      </c>
      <c r="AZ26" s="10">
        <v>56.81672452421369</v>
      </c>
      <c r="BA26" s="10">
        <v>61.629708692764893</v>
      </c>
      <c r="BB26" s="10">
        <v>66.809837395426001</v>
      </c>
      <c r="BC26" s="10">
        <v>72.37412682465397</v>
      </c>
    </row>
    <row r="27" spans="1:55" ht="15.75">
      <c r="A27">
        <f t="shared" si="0"/>
        <v>20</v>
      </c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1:55" ht="18">
      <c r="A28">
        <f t="shared" si="0"/>
        <v>21</v>
      </c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1:55" ht="15.75">
      <c r="A29">
        <f t="shared" si="0"/>
        <v>22</v>
      </c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0.30711341900211664</v>
      </c>
      <c r="AK29" s="13">
        <v>1.1208175701256169</v>
      </c>
      <c r="AL29" s="13">
        <v>1.7788005492287462</v>
      </c>
      <c r="AM29" s="13">
        <v>2.3050509452913874</v>
      </c>
      <c r="AN29" s="13">
        <v>2.7187686161614915</v>
      </c>
      <c r="AO29" s="13">
        <v>3.0335284306975807</v>
      </c>
      <c r="AP29" s="13">
        <v>3.2625348484323005</v>
      </c>
      <c r="AQ29" s="13">
        <v>3.4361340989262499</v>
      </c>
      <c r="AR29" s="13">
        <v>3.6257734988480976</v>
      </c>
      <c r="AS29" s="13">
        <v>3.8576862529705549</v>
      </c>
      <c r="AT29" s="13">
        <v>4.1510622770264307</v>
      </c>
      <c r="AU29" s="13">
        <v>4.5307478781429822</v>
      </c>
      <c r="AV29" s="13">
        <v>5.0480649734712877</v>
      </c>
      <c r="AW29" s="13">
        <v>5.7957800629589107</v>
      </c>
      <c r="AX29" s="13">
        <v>6.8541714702613694</v>
      </c>
      <c r="AY29" s="13">
        <v>8.3020678379613528</v>
      </c>
      <c r="AZ29" s="13">
        <v>10.173813298650996</v>
      </c>
      <c r="BA29" s="13">
        <v>12.333364867287099</v>
      </c>
      <c r="BB29" s="13">
        <v>14.386119590329816</v>
      </c>
      <c r="BC29" s="13">
        <v>15.936109101426725</v>
      </c>
    </row>
    <row r="30" spans="1:55" ht="18">
      <c r="A30">
        <f t="shared" si="0"/>
        <v>23</v>
      </c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1.2680783655335537</v>
      </c>
      <c r="AA30" s="13">
        <v>4.3314838024915252</v>
      </c>
      <c r="AB30" s="13">
        <v>7.2991576874436213</v>
      </c>
      <c r="AC30" s="13">
        <v>10.17912931241775</v>
      </c>
      <c r="AD30" s="13">
        <v>12.972172308610512</v>
      </c>
      <c r="AE30" s="13">
        <v>15.672268012547724</v>
      </c>
      <c r="AF30" s="13">
        <v>18.250808139883798</v>
      </c>
      <c r="AG30" s="13">
        <v>20.655790712400755</v>
      </c>
      <c r="AH30" s="13">
        <v>22.824379825307091</v>
      </c>
      <c r="AI30" s="13">
        <v>24.725588473978533</v>
      </c>
      <c r="AJ30" s="13">
        <v>26.361794137103065</v>
      </c>
      <c r="AK30" s="13">
        <v>27.759355122078308</v>
      </c>
      <c r="AL30" s="13">
        <v>28.962041832618322</v>
      </c>
      <c r="AM30" s="13">
        <v>30.020797552259832</v>
      </c>
      <c r="AN30" s="13">
        <v>30.974983032812673</v>
      </c>
      <c r="AO30" s="13">
        <v>31.855378129117387</v>
      </c>
      <c r="AP30" s="13">
        <v>32.703812722651996</v>
      </c>
      <c r="AQ30" s="13">
        <v>33.578145871671104</v>
      </c>
      <c r="AR30" s="13">
        <v>34.59958549144681</v>
      </c>
      <c r="AS30" s="13">
        <v>35.796028438784532</v>
      </c>
      <c r="AT30" s="13">
        <v>37.190906497636398</v>
      </c>
      <c r="AU30" s="13">
        <v>38.839140264568996</v>
      </c>
      <c r="AV30" s="13">
        <v>40.8326074716284</v>
      </c>
      <c r="AW30" s="13">
        <v>43.32740722878308</v>
      </c>
      <c r="AX30" s="13">
        <v>46.456239812568064</v>
      </c>
      <c r="AY30" s="13">
        <v>50.308870101963862</v>
      </c>
      <c r="AZ30" s="13">
        <v>54.756411510223138</v>
      </c>
      <c r="BA30" s="13">
        <v>59.511506493218633</v>
      </c>
      <c r="BB30" s="13">
        <v>63.984349828073704</v>
      </c>
      <c r="BC30" s="13">
        <v>67.59243348241607</v>
      </c>
    </row>
    <row r="31" spans="1:55" ht="15.75">
      <c r="A31">
        <f t="shared" si="0"/>
        <v>24</v>
      </c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8.2146228426821996E-2</v>
      </c>
      <c r="W31" s="13">
        <v>5.1275125629031573</v>
      </c>
      <c r="X31" s="13">
        <v>9.7104960908910769</v>
      </c>
      <c r="Y31" s="13">
        <v>13.997173064813342</v>
      </c>
      <c r="Z31" s="13">
        <v>18.104874392453514</v>
      </c>
      <c r="AA31" s="13">
        <v>22.106748451024945</v>
      </c>
      <c r="AB31" s="13">
        <v>26.038566429326607</v>
      </c>
      <c r="AC31" s="13">
        <v>29.906778921265371</v>
      </c>
      <c r="AD31" s="13">
        <v>33.703415106601625</v>
      </c>
      <c r="AE31" s="13">
        <v>37.392368493254544</v>
      </c>
      <c r="AF31" s="13">
        <v>40.911525943644072</v>
      </c>
      <c r="AG31" s="13">
        <v>44.176534201662747</v>
      </c>
      <c r="AH31" s="13">
        <v>47.098519014475379</v>
      </c>
      <c r="AI31" s="13">
        <v>49.637551675593947</v>
      </c>
      <c r="AJ31" s="13">
        <v>51.803441132621707</v>
      </c>
      <c r="AK31" s="13">
        <v>53.643286511299166</v>
      </c>
      <c r="AL31" s="13">
        <v>55.230580770468208</v>
      </c>
      <c r="AM31" s="13">
        <v>56.650431100308431</v>
      </c>
      <c r="AN31" s="13">
        <v>57.973079450363365</v>
      </c>
      <c r="AO31" s="13">
        <v>59.271953927470619</v>
      </c>
      <c r="AP31" s="13">
        <v>60.627425473075597</v>
      </c>
      <c r="AQ31" s="13">
        <v>62.128567721035644</v>
      </c>
      <c r="AR31" s="13">
        <v>63.953993896870664</v>
      </c>
      <c r="AS31" s="13">
        <v>66.137968564894223</v>
      </c>
      <c r="AT31" s="13">
        <v>68.731653759551733</v>
      </c>
      <c r="AU31" s="13">
        <v>71.827869146463414</v>
      </c>
      <c r="AV31" s="13">
        <v>75.562880891226584</v>
      </c>
      <c r="AW31" s="13">
        <v>80.163576348691734</v>
      </c>
      <c r="AX31" s="13">
        <v>85.766155978287514</v>
      </c>
      <c r="AY31" s="13">
        <v>92.264893364221038</v>
      </c>
      <c r="AZ31" s="13">
        <v>99.296744538902274</v>
      </c>
      <c r="BA31" s="13">
        <v>106.41034240924211</v>
      </c>
      <c r="BB31" s="13">
        <v>112.80257058485795</v>
      </c>
      <c r="BC31" s="13">
        <v>117.73553402614137</v>
      </c>
    </row>
    <row r="32" spans="1:55" ht="18">
      <c r="A32">
        <f t="shared" si="0"/>
        <v>25</v>
      </c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3.8110561381740298</v>
      </c>
      <c r="U32" s="13">
        <v>11.323346955621895</v>
      </c>
      <c r="V32" s="13">
        <v>17.757432413993577</v>
      </c>
      <c r="W32" s="13">
        <v>23.539149404115214</v>
      </c>
      <c r="X32" s="13">
        <v>28.892499798132508</v>
      </c>
      <c r="Y32" s="13">
        <v>33.994539601786684</v>
      </c>
      <c r="Z32" s="13">
        <v>38.964700179494812</v>
      </c>
      <c r="AA32" s="13">
        <v>43.877306328072883</v>
      </c>
      <c r="AB32" s="13">
        <v>48.766731160129794</v>
      </c>
      <c r="AC32" s="13">
        <v>53.630978014815419</v>
      </c>
      <c r="AD32" s="13">
        <v>58.425655211748634</v>
      </c>
      <c r="AE32" s="13">
        <v>63.074768275532797</v>
      </c>
      <c r="AF32" s="13">
        <v>67.47838352579133</v>
      </c>
      <c r="AG32" s="13">
        <v>71.519040704088454</v>
      </c>
      <c r="AH32" s="13">
        <v>75.079811824193527</v>
      </c>
      <c r="AI32" s="13">
        <v>78.113163506811574</v>
      </c>
      <c r="AJ32" s="13">
        <v>80.642708332604769</v>
      </c>
      <c r="AK32" s="13">
        <v>82.743638142998066</v>
      </c>
      <c r="AL32" s="13">
        <v>84.529810415485031</v>
      </c>
      <c r="AM32" s="13">
        <v>86.137326196592809</v>
      </c>
      <c r="AN32" s="13">
        <v>87.702999944775144</v>
      </c>
      <c r="AO32" s="13">
        <v>89.358048049044385</v>
      </c>
      <c r="AP32" s="13">
        <v>91.227126157809181</v>
      </c>
      <c r="AQ32" s="13">
        <v>93.434217899887813</v>
      </c>
      <c r="AR32" s="13">
        <v>96.230647531022612</v>
      </c>
      <c r="AS32" s="13">
        <v>99.68460768838851</v>
      </c>
      <c r="AT32" s="13">
        <v>103.88128010883453</v>
      </c>
      <c r="AU32" s="13">
        <v>108.95306722055217</v>
      </c>
      <c r="AV32" s="13">
        <v>115.08275938125786</v>
      </c>
      <c r="AW32" s="13">
        <v>122.50747447912012</v>
      </c>
      <c r="AX32" s="13">
        <v>131.10417636482441</v>
      </c>
      <c r="AY32" s="13">
        <v>140.4769127702441</v>
      </c>
      <c r="AZ32" s="13">
        <v>150.00325530489718</v>
      </c>
      <c r="BA32" s="13">
        <v>159.07217978665273</v>
      </c>
      <c r="BB32" s="13">
        <v>166.72928353326108</v>
      </c>
      <c r="BC32" s="13">
        <v>172.32272273016818</v>
      </c>
    </row>
    <row r="33" spans="1:55" ht="15.75">
      <c r="A33">
        <f t="shared" si="0"/>
        <v>26</v>
      </c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1.2730762358991676</v>
      </c>
      <c r="S33" s="13">
        <v>10.992612764160123</v>
      </c>
      <c r="T33" s="13">
        <v>19.841794051341971</v>
      </c>
      <c r="U33" s="13">
        <v>27.742357375166879</v>
      </c>
      <c r="V33" s="13">
        <v>34.594751582805664</v>
      </c>
      <c r="W33" s="13">
        <v>40.85335191399431</v>
      </c>
      <c r="X33" s="13">
        <v>46.747555209721902</v>
      </c>
      <c r="Y33" s="13">
        <v>52.452381800024682</v>
      </c>
      <c r="Z33" s="13">
        <v>58.086122068378508</v>
      </c>
      <c r="AA33" s="13">
        <v>63.72028812426035</v>
      </c>
      <c r="AB33" s="13">
        <v>69.380866048253395</v>
      </c>
      <c r="AC33" s="13">
        <v>75.031688325597614</v>
      </c>
      <c r="AD33" s="13">
        <v>80.591274548526684</v>
      </c>
      <c r="AE33" s="13">
        <v>85.948739988389832</v>
      </c>
      <c r="AF33" s="13">
        <v>90.975008122428022</v>
      </c>
      <c r="AG33" s="13">
        <v>95.523812683380228</v>
      </c>
      <c r="AH33" s="13">
        <v>99.455438756812555</v>
      </c>
      <c r="AI33" s="13">
        <v>102.72074367518503</v>
      </c>
      <c r="AJ33" s="13">
        <v>105.35933768682786</v>
      </c>
      <c r="AK33" s="13">
        <v>107.47798643575219</v>
      </c>
      <c r="AL33" s="13">
        <v>109.2383817321856</v>
      </c>
      <c r="AM33" s="13">
        <v>110.85480416240416</v>
      </c>
      <c r="AN33" s="13">
        <v>112.53313835062323</v>
      </c>
      <c r="AO33" s="13">
        <v>114.45678887019868</v>
      </c>
      <c r="AP33" s="13">
        <v>116.79011069020237</v>
      </c>
      <c r="AQ33" s="13">
        <v>119.69252925443521</v>
      </c>
      <c r="AR33" s="13">
        <v>123.5115813252504</v>
      </c>
      <c r="AS33" s="13">
        <v>128.34629342001969</v>
      </c>
      <c r="AT33" s="13">
        <v>134.30649109274475</v>
      </c>
      <c r="AU33" s="13">
        <v>141.55396729493503</v>
      </c>
      <c r="AV33" s="13">
        <v>150.23936200199094</v>
      </c>
      <c r="AW33" s="13">
        <v>160.34914347168393</v>
      </c>
      <c r="AX33" s="13">
        <v>171.46605447710945</v>
      </c>
      <c r="AY33" s="13">
        <v>182.9462694689513</v>
      </c>
      <c r="AZ33" s="13">
        <v>193.95581848990045</v>
      </c>
      <c r="BA33" s="13">
        <v>203.83597898914439</v>
      </c>
      <c r="BB33" s="13">
        <v>211.76247475371935</v>
      </c>
      <c r="BC33" s="13">
        <v>217.24162455356242</v>
      </c>
    </row>
    <row r="34" spans="1:55" ht="18">
      <c r="A34">
        <f t="shared" si="0"/>
        <v>27</v>
      </c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5.6195637426932512</v>
      </c>
      <c r="R34" s="13">
        <v>16.592149768746406</v>
      </c>
      <c r="S34" s="13">
        <v>26.692020160175186</v>
      </c>
      <c r="T34" s="13">
        <v>35.887462335498959</v>
      </c>
      <c r="U34" s="13">
        <v>44.155635729578961</v>
      </c>
      <c r="V34" s="13">
        <v>51.441799106040556</v>
      </c>
      <c r="W34" s="13">
        <v>58.203323599451075</v>
      </c>
      <c r="X34" s="13">
        <v>64.670332798358771</v>
      </c>
      <c r="Y34" s="13">
        <v>71.019218207628498</v>
      </c>
      <c r="Z34" s="13">
        <v>77.366359891304953</v>
      </c>
      <c r="AA34" s="13">
        <v>83.775455710144996</v>
      </c>
      <c r="AB34" s="13">
        <v>90.236103966716314</v>
      </c>
      <c r="AC34" s="13">
        <v>96.67521923028491</v>
      </c>
      <c r="AD34" s="13">
        <v>102.97526917300819</v>
      </c>
      <c r="AE34" s="13">
        <v>108.99517469645447</v>
      </c>
      <c r="AF34" s="13">
        <v>114.57437359284256</v>
      </c>
      <c r="AG34" s="13">
        <v>119.53697253885473</v>
      </c>
      <c r="AH34" s="13">
        <v>123.72215377763973</v>
      </c>
      <c r="AI34" s="13">
        <v>127.08004793037661</v>
      </c>
      <c r="AJ34" s="13">
        <v>129.67305119925521</v>
      </c>
      <c r="AK34" s="13">
        <v>131.6524919409373</v>
      </c>
      <c r="AL34" s="13">
        <v>133.26472091499335</v>
      </c>
      <c r="AM34" s="13">
        <v>134.81438574001933</v>
      </c>
      <c r="AN34" s="13">
        <v>136.57951169541974</v>
      </c>
      <c r="AO34" s="13">
        <v>138.79942182051482</v>
      </c>
      <c r="AP34" s="13">
        <v>141.68605709926871</v>
      </c>
      <c r="AQ34" s="13">
        <v>145.46873970901095</v>
      </c>
      <c r="AR34" s="13">
        <v>150.60072471524529</v>
      </c>
      <c r="AS34" s="13">
        <v>157.20642056795847</v>
      </c>
      <c r="AT34" s="13">
        <v>165.41469995642368</v>
      </c>
      <c r="AU34" s="13">
        <v>175.34148222584523</v>
      </c>
      <c r="AV34" s="13">
        <v>186.83792415736292</v>
      </c>
      <c r="AW34" s="13">
        <v>199.5985252890504</v>
      </c>
      <c r="AX34" s="13">
        <v>212.93505350328181</v>
      </c>
      <c r="AY34" s="13">
        <v>225.97371045339975</v>
      </c>
      <c r="AZ34" s="13">
        <v>237.74439840396937</v>
      </c>
      <c r="BA34" s="13">
        <v>247.79666913964667</v>
      </c>
      <c r="BB34" s="13">
        <v>255.47872730455143</v>
      </c>
      <c r="BC34" s="13">
        <v>260.4411410692731</v>
      </c>
    </row>
    <row r="35" spans="1:55" ht="15.75">
      <c r="A35">
        <f t="shared" si="0"/>
        <v>28</v>
      </c>
      <c r="B35" s="12" t="s">
        <v>41</v>
      </c>
      <c r="C35" s="13">
        <v>10.135493202307494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8.4192745316994326</v>
      </c>
      <c r="Q35" s="13">
        <v>20.648557472350326</v>
      </c>
      <c r="R35" s="13">
        <v>31.978207801918551</v>
      </c>
      <c r="S35" s="13">
        <v>42.388674707896897</v>
      </c>
      <c r="T35" s="13">
        <v>51.907828737012927</v>
      </c>
      <c r="U35" s="13">
        <v>60.56024729581948</v>
      </c>
      <c r="V35" s="13">
        <v>68.307901058262203</v>
      </c>
      <c r="W35" s="13">
        <v>75.606560777014451</v>
      </c>
      <c r="X35" s="13">
        <v>82.6917385117533</v>
      </c>
      <c r="Y35" s="13">
        <v>89.74038713256941</v>
      </c>
      <c r="Z35" s="13">
        <v>96.862400002887981</v>
      </c>
      <c r="AA35" s="13">
        <v>104.08325481230681</v>
      </c>
      <c r="AB35" s="13">
        <v>111.35315660140375</v>
      </c>
      <c r="AC35" s="13">
        <v>118.56296559846113</v>
      </c>
      <c r="AD35" s="13">
        <v>125.5646901816161</v>
      </c>
      <c r="AE35" s="13">
        <v>132.18364495247255</v>
      </c>
      <c r="AF35" s="13">
        <v>138.22682153246276</v>
      </c>
      <c r="AG35" s="13">
        <v>143.48972979742413</v>
      </c>
      <c r="AH35" s="13">
        <v>147.78766299094977</v>
      </c>
      <c r="AI35" s="13">
        <v>151.07505679912595</v>
      </c>
      <c r="AJ35" s="13">
        <v>153.44934192450634</v>
      </c>
      <c r="AK35" s="13">
        <v>155.14586383950763</v>
      </c>
      <c r="AL35" s="13">
        <v>156.50972009866504</v>
      </c>
      <c r="AM35" s="13">
        <v>157.94249328443686</v>
      </c>
      <c r="AN35" s="13">
        <v>159.80189140506525</v>
      </c>
      <c r="AO35" s="13">
        <v>162.3937536403885</v>
      </c>
      <c r="AP35" s="13">
        <v>166.01702431877038</v>
      </c>
      <c r="AQ35" s="13">
        <v>170.97614141879606</v>
      </c>
      <c r="AR35" s="13">
        <v>177.83678575064968</v>
      </c>
      <c r="AS35" s="13">
        <v>186.74270696996939</v>
      </c>
      <c r="AT35" s="13">
        <v>197.75977937086611</v>
      </c>
      <c r="AU35" s="13">
        <v>210.67173709352778</v>
      </c>
      <c r="AV35" s="13">
        <v>224.97908792198106</v>
      </c>
      <c r="AW35" s="13">
        <v>240.11132958068424</v>
      </c>
      <c r="AX35" s="13">
        <v>255.12575000414145</v>
      </c>
      <c r="AY35" s="13">
        <v>268.9964066579098</v>
      </c>
      <c r="AZ35" s="13">
        <v>280.8716118965678</v>
      </c>
      <c r="BA35" s="13">
        <v>290.56721549562752</v>
      </c>
      <c r="BB35" s="13">
        <v>297.59030776506853</v>
      </c>
      <c r="BC35" s="13">
        <v>301.72008168277097</v>
      </c>
    </row>
    <row r="36" spans="1:55" ht="18">
      <c r="A36">
        <f t="shared" si="0"/>
        <v>29</v>
      </c>
      <c r="B36" s="12" t="s">
        <v>42</v>
      </c>
      <c r="C36" s="13">
        <v>22.147876301731564</v>
      </c>
      <c r="D36" s="13">
        <v>7.3644215941455782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9.7623010703288848</v>
      </c>
      <c r="P36" s="13">
        <v>23.146159533609168</v>
      </c>
      <c r="Q36" s="13">
        <v>35.718923482212816</v>
      </c>
      <c r="R36" s="13">
        <v>47.330773345010499</v>
      </c>
      <c r="S36" s="13">
        <v>58.02694786693084</v>
      </c>
      <c r="T36" s="13">
        <v>67.88727715024767</v>
      </c>
      <c r="U36" s="13">
        <v>76.953740973959682</v>
      </c>
      <c r="V36" s="13">
        <v>85.199325627020158</v>
      </c>
      <c r="W36" s="13">
        <v>93.084354986301506</v>
      </c>
      <c r="X36" s="13">
        <v>100.84914288072717</v>
      </c>
      <c r="Y36" s="13">
        <v>108.66738303593171</v>
      </c>
      <c r="Z36" s="13">
        <v>116.60936912942419</v>
      </c>
      <c r="AA36" s="13">
        <v>124.6591255392316</v>
      </c>
      <c r="AB36" s="13">
        <v>132.72779877065616</v>
      </c>
      <c r="AC36" s="13">
        <v>140.67706061170753</v>
      </c>
      <c r="AD36" s="13">
        <v>148.32397113566185</v>
      </c>
      <c r="AE36" s="13">
        <v>155.45916948926728</v>
      </c>
      <c r="AF36" s="13">
        <v>161.85815362136509</v>
      </c>
      <c r="AG36" s="13">
        <v>167.28294464089365</v>
      </c>
      <c r="AH36" s="13">
        <v>171.52667004696207</v>
      </c>
      <c r="AI36" s="13">
        <v>174.55765923165259</v>
      </c>
      <c r="AJ36" s="13">
        <v>176.54980299933172</v>
      </c>
      <c r="AK36" s="13">
        <v>177.83750080735422</v>
      </c>
      <c r="AL36" s="13">
        <v>178.8729959572193</v>
      </c>
      <c r="AM36" s="13">
        <v>180.167752424545</v>
      </c>
      <c r="AN36" s="13">
        <v>182.17439737747074</v>
      </c>
      <c r="AO36" s="13">
        <v>185.31192096466742</v>
      </c>
      <c r="AP36" s="13">
        <v>189.97436866146671</v>
      </c>
      <c r="AQ36" s="13">
        <v>196.54295563046773</v>
      </c>
      <c r="AR36" s="13">
        <v>205.70518031050881</v>
      </c>
      <c r="AS36" s="13">
        <v>217.53581858289022</v>
      </c>
      <c r="AT36" s="13">
        <v>231.72732237487091</v>
      </c>
      <c r="AU36" s="13">
        <v>247.67103727138823</v>
      </c>
      <c r="AV36" s="13">
        <v>264.53644983732727</v>
      </c>
      <c r="AW36" s="13">
        <v>281.50822383034347</v>
      </c>
      <c r="AX36" s="13">
        <v>297.4688390151266</v>
      </c>
      <c r="AY36" s="13">
        <v>311.50873894069917</v>
      </c>
      <c r="AZ36" s="13">
        <v>322.93781779859722</v>
      </c>
      <c r="BA36" s="13">
        <v>331.84292718874093</v>
      </c>
      <c r="BB36" s="13">
        <v>337.874073593096</v>
      </c>
      <c r="BC36" s="13">
        <v>340.01859989821668</v>
      </c>
    </row>
    <row r="37" spans="1:55" ht="15.75">
      <c r="A37">
        <f t="shared" si="0"/>
        <v>30</v>
      </c>
      <c r="B37" s="12" t="s">
        <v>43</v>
      </c>
      <c r="C37" s="13">
        <v>29.890012607616566</v>
      </c>
      <c r="D37" s="13">
        <v>12.548194817744323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9.9015866606047904</v>
      </c>
      <c r="O37" s="13">
        <v>24.140948573657884</v>
      </c>
      <c r="P37" s="13">
        <v>37.869628326889753</v>
      </c>
      <c r="Q37" s="13">
        <v>50.705879298426723</v>
      </c>
      <c r="R37" s="13">
        <v>62.572713329640635</v>
      </c>
      <c r="S37" s="13">
        <v>73.572918610295375</v>
      </c>
      <c r="T37" s="13">
        <v>83.806139249789027</v>
      </c>
      <c r="U37" s="13">
        <v>93.325855798273565</v>
      </c>
      <c r="V37" s="13">
        <v>102.12271010095155</v>
      </c>
      <c r="W37" s="13">
        <v>110.6613451388582</v>
      </c>
      <c r="X37" s="13">
        <v>119.18419891778279</v>
      </c>
      <c r="Y37" s="13">
        <v>127.82574650676764</v>
      </c>
      <c r="Z37" s="13">
        <v>136.61324950471518</v>
      </c>
      <c r="AA37" s="13">
        <v>145.48911361197065</v>
      </c>
      <c r="AB37" s="13">
        <v>154.33330396645684</v>
      </c>
      <c r="AC37" s="13">
        <v>162.97292695906663</v>
      </c>
      <c r="AD37" s="13">
        <v>171.1890252452452</v>
      </c>
      <c r="AE37" s="13">
        <v>178.7385018327393</v>
      </c>
      <c r="AF37" s="13">
        <v>185.35887992660926</v>
      </c>
      <c r="AG37" s="13">
        <v>190.77920296342711</v>
      </c>
      <c r="AH37" s="13">
        <v>194.77520958258253</v>
      </c>
      <c r="AI37" s="13">
        <v>197.370577480798</v>
      </c>
      <c r="AJ37" s="13">
        <v>198.83041195587819</v>
      </c>
      <c r="AK37" s="13">
        <v>199.59710757059801</v>
      </c>
      <c r="AL37" s="13">
        <v>200.24657607464209</v>
      </c>
      <c r="AM37" s="13">
        <v>201.42227838214606</v>
      </c>
      <c r="AN37" s="13">
        <v>203.72908847831974</v>
      </c>
      <c r="AO37" s="13">
        <v>207.71259777323183</v>
      </c>
      <c r="AP37" s="13">
        <v>213.86784218428434</v>
      </c>
      <c r="AQ37" s="13">
        <v>222.65563469735199</v>
      </c>
      <c r="AR37" s="13">
        <v>234.81014060360005</v>
      </c>
      <c r="AS37" s="13">
        <v>249.9990249860513</v>
      </c>
      <c r="AT37" s="13">
        <v>267.46814581771156</v>
      </c>
      <c r="AU37" s="13">
        <v>286.2306598377142</v>
      </c>
      <c r="AV37" s="13">
        <v>305.13424704175725</v>
      </c>
      <c r="AW37" s="13">
        <v>323.20797610154631</v>
      </c>
      <c r="AX37" s="13">
        <v>339.44474095494593</v>
      </c>
      <c r="AY37" s="13">
        <v>353.09695548146925</v>
      </c>
      <c r="AZ37" s="13">
        <v>363.61788666669725</v>
      </c>
      <c r="BA37" s="13">
        <v>371.37296617077374</v>
      </c>
      <c r="BB37" s="13">
        <v>375.1815497274261</v>
      </c>
      <c r="BC37" s="13">
        <v>375.53468626517025</v>
      </c>
    </row>
    <row r="38" spans="1:55" ht="18">
      <c r="A38">
        <f t="shared" si="0"/>
        <v>31</v>
      </c>
      <c r="B38" s="12" t="s">
        <v>44</v>
      </c>
      <c r="C38" s="13">
        <v>37.719798618565086</v>
      </c>
      <c r="D38" s="13">
        <v>18.842310214606556</v>
      </c>
      <c r="E38" s="13">
        <v>2.2489223724814278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11.354379930732483</v>
      </c>
      <c r="N38" s="13">
        <v>25.920504032342052</v>
      </c>
      <c r="O38" s="13">
        <v>40.422121466278973</v>
      </c>
      <c r="P38" s="13">
        <v>54.314475073626831</v>
      </c>
      <c r="Q38" s="13">
        <v>67.300389013104422</v>
      </c>
      <c r="R38" s="13">
        <v>79.368580581864364</v>
      </c>
      <c r="S38" s="13">
        <v>90.644127283843716</v>
      </c>
      <c r="T38" s="13">
        <v>101.24008598942304</v>
      </c>
      <c r="U38" s="13">
        <v>111.22954001361838</v>
      </c>
      <c r="V38" s="13">
        <v>120.61989300524692</v>
      </c>
      <c r="W38" s="13">
        <v>129.87657300418485</v>
      </c>
      <c r="X38" s="13">
        <v>139.20401129527974</v>
      </c>
      <c r="Y38" s="13">
        <v>148.69323117426484</v>
      </c>
      <c r="Z38" s="13">
        <v>158.32701840874904</v>
      </c>
      <c r="AA38" s="13">
        <v>168.01475429487181</v>
      </c>
      <c r="AB38" s="13">
        <v>177.59772461958298</v>
      </c>
      <c r="AC38" s="13">
        <v>186.86745161610995</v>
      </c>
      <c r="AD38" s="13">
        <v>195.56969273234387</v>
      </c>
      <c r="AE38" s="13">
        <v>203.41893802528196</v>
      </c>
      <c r="AF38" s="13">
        <v>210.11446930464064</v>
      </c>
      <c r="AG38" s="13">
        <v>215.35447505072236</v>
      </c>
      <c r="AH38" s="13">
        <v>218.93621756153175</v>
      </c>
      <c r="AI38" s="13">
        <v>220.95002272800278</v>
      </c>
      <c r="AJ38" s="13">
        <v>221.7601474544785</v>
      </c>
      <c r="AK38" s="13">
        <v>221.93614933157207</v>
      </c>
      <c r="AL38" s="13">
        <v>222.20495673786507</v>
      </c>
      <c r="AM38" s="13">
        <v>223.41502242403979</v>
      </c>
      <c r="AN38" s="13">
        <v>226.3467354945158</v>
      </c>
      <c r="AO38" s="13">
        <v>231.68609005167977</v>
      </c>
      <c r="AP38" s="13">
        <v>240.03741303026419</v>
      </c>
      <c r="AQ38" s="13">
        <v>251.84853993818231</v>
      </c>
      <c r="AR38" s="13">
        <v>267.55550774286183</v>
      </c>
      <c r="AS38" s="13">
        <v>286.33069328697235</v>
      </c>
      <c r="AT38" s="13">
        <v>306.97756372295589</v>
      </c>
      <c r="AU38" s="13">
        <v>328.13129955190738</v>
      </c>
      <c r="AV38" s="13">
        <v>348.39852488210914</v>
      </c>
      <c r="AW38" s="13">
        <v>366.97022015628522</v>
      </c>
      <c r="AX38" s="13">
        <v>382.99817173215371</v>
      </c>
      <c r="AY38" s="13">
        <v>395.87852157735165</v>
      </c>
      <c r="AZ38" s="13">
        <v>405.18437531791153</v>
      </c>
      <c r="BA38" s="13">
        <v>410.55079960750902</v>
      </c>
      <c r="BB38" s="13">
        <v>412.4219575618614</v>
      </c>
      <c r="BC38" s="13">
        <v>411.52042524457738</v>
      </c>
    </row>
    <row r="39" spans="1:55" ht="15.75">
      <c r="A39">
        <f t="shared" si="0"/>
        <v>32</v>
      </c>
      <c r="B39" s="12" t="s">
        <v>45</v>
      </c>
      <c r="C39" s="13">
        <v>43.672553036564487</v>
      </c>
      <c r="D39" s="13">
        <v>24.236660953129967</v>
      </c>
      <c r="E39" s="13">
        <v>8.0863070792833138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0.43948549025037714</v>
      </c>
      <c r="L39" s="13">
        <v>13.079345288783149</v>
      </c>
      <c r="M39" s="13">
        <v>27.360319522477919</v>
      </c>
      <c r="N39" s="13">
        <v>42.206783473349276</v>
      </c>
      <c r="O39" s="13">
        <v>56.858675297066718</v>
      </c>
      <c r="P39" s="13">
        <v>70.864046092410973</v>
      </c>
      <c r="Q39" s="13">
        <v>84.003817538572463</v>
      </c>
      <c r="R39" s="13">
        <v>96.294270000380379</v>
      </c>
      <c r="S39" s="13">
        <v>107.87653001084391</v>
      </c>
      <c r="T39" s="13">
        <v>118.8876071703173</v>
      </c>
      <c r="U39" s="13">
        <v>129.41937435924521</v>
      </c>
      <c r="V39" s="13">
        <v>139.49482446050632</v>
      </c>
      <c r="W39" s="13">
        <v>149.53677707234814</v>
      </c>
      <c r="X39" s="13">
        <v>159.70876164852586</v>
      </c>
      <c r="Y39" s="13">
        <v>170.05741934090767</v>
      </c>
      <c r="Z39" s="13">
        <v>180.5318711316479</v>
      </c>
      <c r="AA39" s="13">
        <v>190.99950101360025</v>
      </c>
      <c r="AB39" s="13">
        <v>201.26174967583972</v>
      </c>
      <c r="AC39" s="13">
        <v>211.07641888290559</v>
      </c>
      <c r="AD39" s="13">
        <v>220.14366259046346</v>
      </c>
      <c r="AE39" s="13">
        <v>228.13525674420663</v>
      </c>
      <c r="AF39" s="13">
        <v>234.71338885292033</v>
      </c>
      <c r="AG39" s="13">
        <v>239.58653813422666</v>
      </c>
      <c r="AH39" s="13">
        <v>242.57736488624843</v>
      </c>
      <c r="AI39" s="13">
        <v>243.84473046130557</v>
      </c>
      <c r="AJ39" s="13">
        <v>243.87110950253057</v>
      </c>
      <c r="AK39" s="13">
        <v>243.38319061605409</v>
      </c>
      <c r="AL39" s="13">
        <v>243.34570059637406</v>
      </c>
      <c r="AM39" s="13">
        <v>244.85028107997044</v>
      </c>
      <c r="AN39" s="13">
        <v>248.88076071527831</v>
      </c>
      <c r="AO39" s="13">
        <v>256.28282372720969</v>
      </c>
      <c r="AP39" s="13">
        <v>267.67447873749035</v>
      </c>
      <c r="AQ39" s="13">
        <v>283.09042442139025</v>
      </c>
      <c r="AR39" s="13">
        <v>302.5991292081722</v>
      </c>
      <c r="AS39" s="13">
        <v>324.87176078377308</v>
      </c>
      <c r="AT39" s="13">
        <v>348.2543204724164</v>
      </c>
      <c r="AU39" s="13">
        <v>371.08018255410997</v>
      </c>
      <c r="AV39" s="13">
        <v>392.04444352016532</v>
      </c>
      <c r="AW39" s="13">
        <v>410.56668213932636</v>
      </c>
      <c r="AX39" s="13">
        <v>425.93648151689695</v>
      </c>
      <c r="AY39" s="13">
        <v>437.66628685034249</v>
      </c>
      <c r="AZ39" s="13">
        <v>444.29611753507612</v>
      </c>
      <c r="BA39" s="13">
        <v>447.44078833492352</v>
      </c>
      <c r="BB39" s="13">
        <v>447.80925096873545</v>
      </c>
      <c r="BC39" s="13">
        <v>446.15813608283185</v>
      </c>
    </row>
    <row r="40" spans="1:55" ht="18">
      <c r="A40">
        <f t="shared" si="0"/>
        <v>33</v>
      </c>
      <c r="B40" s="12" t="s">
        <v>46</v>
      </c>
      <c r="C40" s="13">
        <v>48.59637110229378</v>
      </c>
      <c r="D40" s="13">
        <v>29.41953687233978</v>
      </c>
      <c r="E40" s="13">
        <v>14.051478133631802</v>
      </c>
      <c r="F40" s="13">
        <v>2.775471702228355</v>
      </c>
      <c r="G40" s="13">
        <v>0</v>
      </c>
      <c r="H40" s="13">
        <v>0</v>
      </c>
      <c r="I40" s="13">
        <v>0</v>
      </c>
      <c r="J40" s="13">
        <v>4.9581894310955796</v>
      </c>
      <c r="K40" s="13">
        <v>15.827335736990625</v>
      </c>
      <c r="L40" s="13">
        <v>29.059565224957332</v>
      </c>
      <c r="M40" s="13">
        <v>43.661388567058971</v>
      </c>
      <c r="N40" s="13">
        <v>58.663202994343578</v>
      </c>
      <c r="O40" s="13">
        <v>73.405693091986691</v>
      </c>
      <c r="P40" s="13">
        <v>87.523745246505356</v>
      </c>
      <c r="Q40" s="13">
        <v>100.83441668872253</v>
      </c>
      <c r="R40" s="13">
        <v>113.37484169943961</v>
      </c>
      <c r="S40" s="13">
        <v>125.31549337767198</v>
      </c>
      <c r="T40" s="13">
        <v>136.81734749674811</v>
      </c>
      <c r="U40" s="13">
        <v>147.99138831595658</v>
      </c>
      <c r="V40" s="13">
        <v>158.82678288999747</v>
      </c>
      <c r="W40" s="13">
        <v>169.70073884645097</v>
      </c>
      <c r="X40" s="13">
        <v>180.73538757739558</v>
      </c>
      <c r="Y40" s="13">
        <v>191.94666926394729</v>
      </c>
      <c r="Z40" s="13">
        <v>203.23889629143085</v>
      </c>
      <c r="AA40" s="13">
        <v>214.43589735600187</v>
      </c>
      <c r="AB40" s="13">
        <v>225.30082468813686</v>
      </c>
      <c r="AC40" s="13">
        <v>235.54577014585826</v>
      </c>
      <c r="AD40" s="13">
        <v>244.82472917006385</v>
      </c>
      <c r="AE40" s="13">
        <v>252.76635402773434</v>
      </c>
      <c r="AF40" s="13">
        <v>259.041511799239</v>
      </c>
      <c r="AG40" s="13">
        <v>263.36999026087989</v>
      </c>
      <c r="AH40" s="13">
        <v>265.58942355827088</v>
      </c>
      <c r="AI40" s="13">
        <v>265.94034743979563</v>
      </c>
      <c r="AJ40" s="13">
        <v>265.05382297387098</v>
      </c>
      <c r="AK40" s="13">
        <v>263.91524630748842</v>
      </c>
      <c r="AL40" s="13">
        <v>263.77904869598541</v>
      </c>
      <c r="AM40" s="13">
        <v>266.0317152530618</v>
      </c>
      <c r="AN40" s="13">
        <v>271.9007156000846</v>
      </c>
      <c r="AO40" s="13">
        <v>282.2974762262067</v>
      </c>
      <c r="AP40" s="13">
        <v>297.40708121558447</v>
      </c>
      <c r="AQ40" s="13">
        <v>316.73840929002307</v>
      </c>
      <c r="AR40" s="13">
        <v>340.02389854909262</v>
      </c>
      <c r="AS40" s="13">
        <v>365.39975599271861</v>
      </c>
      <c r="AT40" s="13">
        <v>390.81812921053557</v>
      </c>
      <c r="AU40" s="13">
        <v>414.6661364225771</v>
      </c>
      <c r="AV40" s="13">
        <v>435.77966254823986</v>
      </c>
      <c r="AW40" s="13">
        <v>453.80560379118793</v>
      </c>
      <c r="AX40" s="13">
        <v>468.13859896665855</v>
      </c>
      <c r="AY40" s="13">
        <v>477.11795145532164</v>
      </c>
      <c r="AZ40" s="13">
        <v>481.17923169444441</v>
      </c>
      <c r="BA40" s="13">
        <v>482.51283481902226</v>
      </c>
      <c r="BB40" s="13">
        <v>481.88127403512448</v>
      </c>
      <c r="BC40" s="13">
        <v>480.11120828647307</v>
      </c>
    </row>
    <row r="41" spans="1:55" ht="15.75">
      <c r="A41">
        <f t="shared" si="0"/>
        <v>34</v>
      </c>
      <c r="B41" s="12" t="s">
        <v>47</v>
      </c>
      <c r="C41" s="13">
        <v>53.226005648168027</v>
      </c>
      <c r="D41" s="13">
        <v>34.644533496034704</v>
      </c>
      <c r="E41" s="13">
        <v>20.313239514552983</v>
      </c>
      <c r="F41" s="13">
        <v>10.576594024772591</v>
      </c>
      <c r="G41" s="13">
        <v>5.8218000700515171</v>
      </c>
      <c r="H41" s="13">
        <v>6.5043792008289252</v>
      </c>
      <c r="I41" s="13">
        <v>11.510942632845019</v>
      </c>
      <c r="J41" s="13">
        <v>20.189744064523129</v>
      </c>
      <c r="K41" s="13">
        <v>31.753037511824395</v>
      </c>
      <c r="L41" s="13">
        <v>45.367193185885839</v>
      </c>
      <c r="M41" s="13">
        <v>60.150100291384071</v>
      </c>
      <c r="N41" s="13">
        <v>75.23762020577864</v>
      </c>
      <c r="O41" s="13">
        <v>90.065600916133249</v>
      </c>
      <c r="P41" s="13">
        <v>104.30829110141894</v>
      </c>
      <c r="Q41" s="13">
        <v>117.81209007859138</v>
      </c>
      <c r="R41" s="13">
        <v>130.65161705104697</v>
      </c>
      <c r="S41" s="13">
        <v>143.02797547995797</v>
      </c>
      <c r="T41" s="13">
        <v>155.12911429020087</v>
      </c>
      <c r="U41" s="13">
        <v>167.02859998706586</v>
      </c>
      <c r="V41" s="13">
        <v>178.6777292516453</v>
      </c>
      <c r="W41" s="13">
        <v>190.40699828163727</v>
      </c>
      <c r="X41" s="13">
        <v>202.31548054668653</v>
      </c>
      <c r="Y41" s="13">
        <v>214.37567427575542</v>
      </c>
      <c r="Z41" s="13">
        <v>226.44513133018955</v>
      </c>
      <c r="AA41" s="13">
        <v>238.30546713180507</v>
      </c>
      <c r="AB41" s="13">
        <v>249.66544972140193</v>
      </c>
      <c r="AC41" s="13">
        <v>260.191635858648</v>
      </c>
      <c r="AD41" s="13">
        <v>269.48976965845031</v>
      </c>
      <c r="AE41" s="13">
        <v>277.19742924752092</v>
      </c>
      <c r="AF41" s="13">
        <v>282.99468574431432</v>
      </c>
      <c r="AG41" s="13">
        <v>286.59525490037464</v>
      </c>
      <c r="AH41" s="13">
        <v>287.84924960856074</v>
      </c>
      <c r="AI41" s="13">
        <v>287.10042771207077</v>
      </c>
      <c r="AJ41" s="13">
        <v>285.24483057325722</v>
      </c>
      <c r="AK41" s="13">
        <v>283.59255831571022</v>
      </c>
      <c r="AL41" s="13">
        <v>283.76369332397456</v>
      </c>
      <c r="AM41" s="13">
        <v>287.51716508357862</v>
      </c>
      <c r="AN41" s="13">
        <v>296.24345403457062</v>
      </c>
      <c r="AO41" s="13">
        <v>310.41873834842283</v>
      </c>
      <c r="AP41" s="13">
        <v>329.65722813101445</v>
      </c>
      <c r="AQ41" s="13">
        <v>352.9247814214562</v>
      </c>
      <c r="AR41" s="13">
        <v>379.63512479295946</v>
      </c>
      <c r="AS41" s="13">
        <v>407.43747411237109</v>
      </c>
      <c r="AT41" s="13">
        <v>434.27154739551094</v>
      </c>
      <c r="AU41" s="13">
        <v>458.62684842608303</v>
      </c>
      <c r="AV41" s="13">
        <v>479.44794837887969</v>
      </c>
      <c r="AW41" s="13">
        <v>496.60355300223119</v>
      </c>
      <c r="AX41" s="13">
        <v>508.10980376044546</v>
      </c>
      <c r="AY41" s="13">
        <v>514.44329791848759</v>
      </c>
      <c r="AZ41" s="13">
        <v>516.28853335321867</v>
      </c>
      <c r="BA41" s="13">
        <v>516.28666953826746</v>
      </c>
      <c r="BB41" s="13">
        <v>515.30065188472429</v>
      </c>
      <c r="BC41" s="13">
        <v>513.26571379033874</v>
      </c>
    </row>
    <row r="42" spans="1:55" ht="18">
      <c r="A42">
        <f t="shared" si="0"/>
        <v>35</v>
      </c>
      <c r="B42" s="12" t="s">
        <v>48</v>
      </c>
      <c r="C42" s="13">
        <v>57.803695852678885</v>
      </c>
      <c r="D42" s="13">
        <v>40.048450930785584</v>
      </c>
      <c r="E42" s="13">
        <v>27.165353000935454</v>
      </c>
      <c r="F42" s="13">
        <v>19.590966396099141</v>
      </c>
      <c r="G42" s="13">
        <v>17.763387558559479</v>
      </c>
      <c r="H42" s="13">
        <v>20.239669275429822</v>
      </c>
      <c r="I42" s="13">
        <v>26.526387035197185</v>
      </c>
      <c r="J42" s="13">
        <v>36.020290705377825</v>
      </c>
      <c r="K42" s="13">
        <v>48.044911879940926</v>
      </c>
      <c r="L42" s="13">
        <v>61.882950518652208</v>
      </c>
      <c r="M42" s="13">
        <v>76.766199880033412</v>
      </c>
      <c r="N42" s="13">
        <v>91.93011004224833</v>
      </c>
      <c r="O42" s="13">
        <v>106.85013127668556</v>
      </c>
      <c r="P42" s="13">
        <v>121.23178102688564</v>
      </c>
      <c r="Q42" s="13">
        <v>134.97285164101606</v>
      </c>
      <c r="R42" s="13">
        <v>148.18860523883333</v>
      </c>
      <c r="S42" s="13">
        <v>161.11771420818707</v>
      </c>
      <c r="T42" s="13">
        <v>173.91007246853567</v>
      </c>
      <c r="U42" s="13">
        <v>186.59652841519508</v>
      </c>
      <c r="V42" s="13">
        <v>199.08768229732971</v>
      </c>
      <c r="W42" s="13">
        <v>211.69010027832886</v>
      </c>
      <c r="X42" s="13">
        <v>224.46668806063391</v>
      </c>
      <c r="Y42" s="13">
        <v>237.34567203894019</v>
      </c>
      <c r="Z42" s="13">
        <v>250.13905178227347</v>
      </c>
      <c r="AA42" s="13">
        <v>262.56472371355068</v>
      </c>
      <c r="AB42" s="13">
        <v>274.27493011542822</v>
      </c>
      <c r="AC42" s="13">
        <v>284.88800082779187</v>
      </c>
      <c r="AD42" s="13">
        <v>294.0226976916075</v>
      </c>
      <c r="AE42" s="13">
        <v>301.32612174560927</v>
      </c>
      <c r="AF42" s="13">
        <v>306.4653663409336</v>
      </c>
      <c r="AG42" s="13">
        <v>309.13725729286278</v>
      </c>
      <c r="AH42" s="13">
        <v>309.20044269864582</v>
      </c>
      <c r="AI42" s="13">
        <v>307.22423701614514</v>
      </c>
      <c r="AJ42" s="13">
        <v>304.44928932480224</v>
      </c>
      <c r="AK42" s="13">
        <v>302.6154695893207</v>
      </c>
      <c r="AL42" s="13">
        <v>303.829784168652</v>
      </c>
      <c r="AM42" s="13">
        <v>310.17939006442811</v>
      </c>
      <c r="AN42" s="13">
        <v>322.65773709694116</v>
      </c>
      <c r="AO42" s="13">
        <v>341.13919953922317</v>
      </c>
      <c r="AP42" s="13">
        <v>364.62849941668782</v>
      </c>
      <c r="AQ42" s="13">
        <v>391.48293801166761</v>
      </c>
      <c r="AR42" s="13">
        <v>420.94369222466611</v>
      </c>
      <c r="AS42" s="13">
        <v>450.59247191266786</v>
      </c>
      <c r="AT42" s="13">
        <v>478.38821034280051</v>
      </c>
      <c r="AU42" s="13">
        <v>502.87056914496583</v>
      </c>
      <c r="AV42" s="13">
        <v>523.03502982159216</v>
      </c>
      <c r="AW42" s="13">
        <v>537.26119522288104</v>
      </c>
      <c r="AX42" s="13">
        <v>546.03159044911376</v>
      </c>
      <c r="AY42" s="13">
        <v>550.1098052690071</v>
      </c>
      <c r="AZ42" s="13">
        <v>550.13234969496261</v>
      </c>
      <c r="BA42" s="13">
        <v>549.42357688242794</v>
      </c>
      <c r="BB42" s="13">
        <v>547.82852210363615</v>
      </c>
      <c r="BC42" s="13">
        <v>546.47986217585867</v>
      </c>
    </row>
    <row r="43" spans="1:55" ht="15.75">
      <c r="A43">
        <f t="shared" si="0"/>
        <v>36</v>
      </c>
      <c r="B43" s="12" t="s">
        <v>49</v>
      </c>
      <c r="C43" s="13">
        <v>62.412425646002468</v>
      </c>
      <c r="D43" s="13">
        <v>45.89117487328646</v>
      </c>
      <c r="E43" s="13">
        <v>35.188356977638236</v>
      </c>
      <c r="F43" s="13">
        <v>30.869330158264589</v>
      </c>
      <c r="G43" s="13">
        <v>31.031425760969871</v>
      </c>
      <c r="H43" s="13">
        <v>34.969335992543755</v>
      </c>
      <c r="I43" s="13">
        <v>42.213333405058371</v>
      </c>
      <c r="J43" s="13">
        <v>52.264539809170145</v>
      </c>
      <c r="K43" s="13">
        <v>64.570119944049509</v>
      </c>
      <c r="L43" s="13">
        <v>78.536500563886875</v>
      </c>
      <c r="M43" s="13">
        <v>93.508062105907769</v>
      </c>
      <c r="N43" s="13">
        <v>108.7506065972557</v>
      </c>
      <c r="O43" s="13">
        <v>123.76749686540616</v>
      </c>
      <c r="P43" s="13">
        <v>138.32341348265652</v>
      </c>
      <c r="Q43" s="13">
        <v>152.37578631362186</v>
      </c>
      <c r="R43" s="13">
        <v>166.09361641835136</v>
      </c>
      <c r="S43" s="13">
        <v>179.67638140230852</v>
      </c>
      <c r="T43" s="13">
        <v>193.22984613663851</v>
      </c>
      <c r="U43" s="13">
        <v>206.73648931448216</v>
      </c>
      <c r="V43" s="13">
        <v>220.09439497340028</v>
      </c>
      <c r="W43" s="13">
        <v>233.56987554012608</v>
      </c>
      <c r="X43" s="13">
        <v>247.19333200631948</v>
      </c>
      <c r="Y43" s="13">
        <v>260.85259224067613</v>
      </c>
      <c r="Z43" s="13">
        <v>274.28482102065487</v>
      </c>
      <c r="AA43" s="13">
        <v>287.1382377009673</v>
      </c>
      <c r="AB43" s="13">
        <v>298.99935232560358</v>
      </c>
      <c r="AC43" s="13">
        <v>309.51610291965727</v>
      </c>
      <c r="AD43" s="13">
        <v>318.32296764525211</v>
      </c>
      <c r="AE43" s="13">
        <v>325.04841559102783</v>
      </c>
      <c r="AF43" s="13">
        <v>329.33051839383421</v>
      </c>
      <c r="AG43" s="13">
        <v>330.82781728473128</v>
      </c>
      <c r="AH43" s="13">
        <v>329.51408328148989</v>
      </c>
      <c r="AI43" s="13">
        <v>326.26109970596127</v>
      </c>
      <c r="AJ43" s="13">
        <v>322.79498137808861</v>
      </c>
      <c r="AK43" s="13">
        <v>321.46838279044266</v>
      </c>
      <c r="AL43" s="13">
        <v>324.87752311123484</v>
      </c>
      <c r="AM43" s="13">
        <v>334.82199839776928</v>
      </c>
      <c r="AN43" s="13">
        <v>351.70876431923318</v>
      </c>
      <c r="AO43" s="13">
        <v>374.74675602707521</v>
      </c>
      <c r="AP43" s="13">
        <v>402.21435466854678</v>
      </c>
      <c r="AQ43" s="13">
        <v>431.89181315717616</v>
      </c>
      <c r="AR43" s="13">
        <v>463.53422877605828</v>
      </c>
      <c r="AS43" s="13">
        <v>494.66940489817205</v>
      </c>
      <c r="AT43" s="13">
        <v>523.1709812622903</v>
      </c>
      <c r="AU43" s="13">
        <v>547.52780041421374</v>
      </c>
      <c r="AV43" s="13">
        <v>564.5670938795414</v>
      </c>
      <c r="AW43" s="13">
        <v>575.90948029843605</v>
      </c>
      <c r="AX43" s="13">
        <v>582.37668256644406</v>
      </c>
      <c r="AY43" s="13">
        <v>584.6708512735604</v>
      </c>
      <c r="AZ43" s="13">
        <v>583.39174393719827</v>
      </c>
      <c r="BA43" s="13">
        <v>581.48273016654286</v>
      </c>
      <c r="BB43" s="13">
        <v>580.27532013755911</v>
      </c>
      <c r="BC43" s="13">
        <v>581.18451919986205</v>
      </c>
    </row>
    <row r="44" spans="1:55" ht="18">
      <c r="A44">
        <f t="shared" si="0"/>
        <v>37</v>
      </c>
      <c r="B44" s="12" t="s">
        <v>50</v>
      </c>
      <c r="C44" s="13">
        <v>67.225633955056935</v>
      </c>
      <c r="D44" s="13">
        <v>52.774494515914938</v>
      </c>
      <c r="E44" s="13">
        <v>45.716047457132809</v>
      </c>
      <c r="F44" s="13">
        <v>43.585657618975127</v>
      </c>
      <c r="G44" s="13">
        <v>45.397396247677669</v>
      </c>
      <c r="H44" s="13">
        <v>50.45467998202799</v>
      </c>
      <c r="I44" s="13">
        <v>58.373285955854563</v>
      </c>
      <c r="J44" s="13">
        <v>68.774364346615826</v>
      </c>
      <c r="K44" s="13">
        <v>81.245212370028696</v>
      </c>
      <c r="L44" s="13">
        <v>95.324251262112426</v>
      </c>
      <c r="M44" s="13">
        <v>110.38567539059629</v>
      </c>
      <c r="N44" s="13">
        <v>125.70224530452886</v>
      </c>
      <c r="O44" s="13">
        <v>140.83907679132378</v>
      </c>
      <c r="P44" s="13">
        <v>155.6340996526894</v>
      </c>
      <c r="Q44" s="13">
        <v>170.13267637068219</v>
      </c>
      <c r="R44" s="13">
        <v>184.46339369243881</v>
      </c>
      <c r="S44" s="13">
        <v>198.77831953240172</v>
      </c>
      <c r="T44" s="13">
        <v>213.13071714903549</v>
      </c>
      <c r="U44" s="13">
        <v>227.4899417572214</v>
      </c>
      <c r="V44" s="13">
        <v>241.7198779454155</v>
      </c>
      <c r="W44" s="13">
        <v>256.0518791565371</v>
      </c>
      <c r="X44" s="13">
        <v>270.49819045414256</v>
      </c>
      <c r="Y44" s="13">
        <v>284.86979538869946</v>
      </c>
      <c r="Z44" s="13">
        <v>298.81544280770254</v>
      </c>
      <c r="AA44" s="13">
        <v>311.8922792425119</v>
      </c>
      <c r="AB44" s="13">
        <v>323.71506798576706</v>
      </c>
      <c r="AC44" s="13">
        <v>333.97605695474283</v>
      </c>
      <c r="AD44" s="13">
        <v>342.29133683572508</v>
      </c>
      <c r="AE44" s="13">
        <v>348.24681003055906</v>
      </c>
      <c r="AF44" s="13">
        <v>351.41295775820902</v>
      </c>
      <c r="AG44" s="13">
        <v>351.52369213018562</v>
      </c>
      <c r="AH44" s="13">
        <v>348.69277048400022</v>
      </c>
      <c r="AI44" s="13">
        <v>344.25307093831407</v>
      </c>
      <c r="AJ44" s="13">
        <v>340.695941667</v>
      </c>
      <c r="AK44" s="13">
        <v>341.07319821166021</v>
      </c>
      <c r="AL44" s="13">
        <v>347.75626507434134</v>
      </c>
      <c r="AM44" s="13">
        <v>362.07683407311123</v>
      </c>
      <c r="AN44" s="13">
        <v>383.78086547595512</v>
      </c>
      <c r="AO44" s="13">
        <v>411.2162838291751</v>
      </c>
      <c r="AP44" s="13">
        <v>441.89589484040846</v>
      </c>
      <c r="AQ44" s="13">
        <v>473.6606655338893</v>
      </c>
      <c r="AR44" s="13">
        <v>507.19656029542875</v>
      </c>
      <c r="AS44" s="13">
        <v>539.79482342073857</v>
      </c>
      <c r="AT44" s="13">
        <v>569.0200508884559</v>
      </c>
      <c r="AU44" s="13">
        <v>590.28329098025131</v>
      </c>
      <c r="AV44" s="13">
        <v>604.08923700800108</v>
      </c>
      <c r="AW44" s="13">
        <v>612.99944228278434</v>
      </c>
      <c r="AX44" s="13">
        <v>617.74654311747906</v>
      </c>
      <c r="AY44" s="13">
        <v>618.9791213918802</v>
      </c>
      <c r="AZ44" s="13">
        <v>615.32255956563142</v>
      </c>
      <c r="BA44" s="13">
        <v>613.11519825754215</v>
      </c>
      <c r="BB44" s="13">
        <v>614.16029700321258</v>
      </c>
      <c r="BC44" s="13">
        <v>620.40089781117661</v>
      </c>
    </row>
    <row r="45" spans="1:55" ht="15.75">
      <c r="A45">
        <f t="shared" si="0"/>
        <v>38</v>
      </c>
      <c r="B45" s="12" t="s">
        <v>51</v>
      </c>
      <c r="C45" s="13">
        <v>72.764562381973874</v>
      </c>
      <c r="D45" s="13">
        <v>62.466306869696439</v>
      </c>
      <c r="E45" s="13">
        <v>57.795082480725753</v>
      </c>
      <c r="F45" s="13">
        <v>57.511498950916831</v>
      </c>
      <c r="G45" s="13">
        <v>60.612140650832131</v>
      </c>
      <c r="H45" s="13">
        <v>66.485610495596291</v>
      </c>
      <c r="I45" s="13">
        <v>74.842763423955589</v>
      </c>
      <c r="J45" s="13">
        <v>85.448308994141868</v>
      </c>
      <c r="K45" s="13">
        <v>98.063853584418439</v>
      </c>
      <c r="L45" s="13">
        <v>112.25723055694996</v>
      </c>
      <c r="M45" s="13">
        <v>127.39935000099344</v>
      </c>
      <c r="N45" s="13">
        <v>142.79892501905999</v>
      </c>
      <c r="O45" s="13">
        <v>158.10327124483496</v>
      </c>
      <c r="P45" s="13">
        <v>173.27850247601228</v>
      </c>
      <c r="Q45" s="13">
        <v>188.34583715257082</v>
      </c>
      <c r="R45" s="13">
        <v>203.37864157706463</v>
      </c>
      <c r="S45" s="13">
        <v>218.4653534451318</v>
      </c>
      <c r="T45" s="13">
        <v>233.65888133705707</v>
      </c>
      <c r="U45" s="13">
        <v>248.88144006896491</v>
      </c>
      <c r="V45" s="13">
        <v>263.96976542171683</v>
      </c>
      <c r="W45" s="13">
        <v>279.14371158887553</v>
      </c>
      <c r="X45" s="13">
        <v>294.36362908063552</v>
      </c>
      <c r="Y45" s="13">
        <v>309.343935084566</v>
      </c>
      <c r="Z45" s="13">
        <v>323.5936952523324</v>
      </c>
      <c r="AA45" s="13">
        <v>336.69756862187688</v>
      </c>
      <c r="AB45" s="13">
        <v>348.31959349799996</v>
      </c>
      <c r="AC45" s="13">
        <v>358.17294331780261</v>
      </c>
      <c r="AD45" s="13">
        <v>365.82157814991331</v>
      </c>
      <c r="AE45" s="13">
        <v>370.73469297564225</v>
      </c>
      <c r="AF45" s="13">
        <v>372.56128776771436</v>
      </c>
      <c r="AG45" s="13">
        <v>371.10425464432456</v>
      </c>
      <c r="AH45" s="13">
        <v>366.69067644877833</v>
      </c>
      <c r="AI45" s="13">
        <v>361.50681907465565</v>
      </c>
      <c r="AJ45" s="13">
        <v>359.0888836734722</v>
      </c>
      <c r="AK45" s="13">
        <v>362.32327106950828</v>
      </c>
      <c r="AL45" s="13">
        <v>373.14599487947004</v>
      </c>
      <c r="AM45" s="13">
        <v>392.42829334359431</v>
      </c>
      <c r="AN45" s="13">
        <v>418.96192940125167</v>
      </c>
      <c r="AO45" s="13">
        <v>450.03640471486364</v>
      </c>
      <c r="AP45" s="13">
        <v>483.1687684415536</v>
      </c>
      <c r="AQ45" s="13">
        <v>516.41839286611423</v>
      </c>
      <c r="AR45" s="13">
        <v>552.13838767668676</v>
      </c>
      <c r="AS45" s="13">
        <v>586.90271500656866</v>
      </c>
      <c r="AT45" s="13">
        <v>613.14680687700479</v>
      </c>
      <c r="AU45" s="13">
        <v>631.11878873309149</v>
      </c>
      <c r="AV45" s="13">
        <v>641.9576615065838</v>
      </c>
      <c r="AW45" s="13">
        <v>649.14119592079646</v>
      </c>
      <c r="AX45" s="13">
        <v>653.3000077379628</v>
      </c>
      <c r="AY45" s="13">
        <v>652.09619930355859</v>
      </c>
      <c r="AZ45" s="13">
        <v>646.17842970004187</v>
      </c>
      <c r="BA45" s="13">
        <v>645.73029412423011</v>
      </c>
      <c r="BB45" s="13">
        <v>653.58279698455601</v>
      </c>
      <c r="BC45" s="13">
        <v>661.23092832769294</v>
      </c>
    </row>
    <row r="46" spans="1:55" ht="18">
      <c r="A46">
        <f t="shared" si="0"/>
        <v>39</v>
      </c>
      <c r="B46" s="12" t="s">
        <v>52</v>
      </c>
      <c r="C46" s="13">
        <v>81.545184244253107</v>
      </c>
      <c r="D46" s="13">
        <v>73.819676928222279</v>
      </c>
      <c r="E46" s="13">
        <v>71.20192726213628</v>
      </c>
      <c r="F46" s="13">
        <v>72.388076610477512</v>
      </c>
      <c r="G46" s="13">
        <v>76.453388291713907</v>
      </c>
      <c r="H46" s="13">
        <v>82.88785921330458</v>
      </c>
      <c r="I46" s="13">
        <v>91.496093676073926</v>
      </c>
      <c r="J46" s="13">
        <v>102.27412360738826</v>
      </c>
      <c r="K46" s="13">
        <v>115.0404862414904</v>
      </c>
      <c r="L46" s="13">
        <v>129.33205884772372</v>
      </c>
      <c r="M46" s="13">
        <v>144.56184054443293</v>
      </c>
      <c r="N46" s="13">
        <v>160.0588937037169</v>
      </c>
      <c r="O46" s="13">
        <v>175.6776525550774</v>
      </c>
      <c r="P46" s="13">
        <v>191.36190638789432</v>
      </c>
      <c r="Q46" s="13">
        <v>207.10695935617562</v>
      </c>
      <c r="R46" s="13">
        <v>222.87838388504838</v>
      </c>
      <c r="S46" s="13">
        <v>238.78819127692131</v>
      </c>
      <c r="T46" s="13">
        <v>254.84413115796823</v>
      </c>
      <c r="U46" s="13">
        <v>270.91395190730861</v>
      </c>
      <c r="V46" s="13">
        <v>286.85744426349737</v>
      </c>
      <c r="W46" s="13">
        <v>302.83072180472419</v>
      </c>
      <c r="X46" s="13">
        <v>318.75752089456137</v>
      </c>
      <c r="Y46" s="13">
        <v>334.13636545590168</v>
      </c>
      <c r="Z46" s="13">
        <v>348.48266317226165</v>
      </c>
      <c r="AA46" s="13">
        <v>361.44995671614981</v>
      </c>
      <c r="AB46" s="13">
        <v>372.71348290287324</v>
      </c>
      <c r="AC46" s="13">
        <v>382.02255681512383</v>
      </c>
      <c r="AD46" s="13">
        <v>388.71670898695118</v>
      </c>
      <c r="AE46" s="13">
        <v>392.35280255391439</v>
      </c>
      <c r="AF46" s="13">
        <v>392.64567135017802</v>
      </c>
      <c r="AG46" s="13">
        <v>389.47191861550755</v>
      </c>
      <c r="AH46" s="13">
        <v>383.65385421843439</v>
      </c>
      <c r="AI46" s="13">
        <v>378.95848258596186</v>
      </c>
      <c r="AJ46" s="13">
        <v>378.91567699689881</v>
      </c>
      <c r="AK46" s="13">
        <v>385.93677633692664</v>
      </c>
      <c r="AL46" s="13">
        <v>401.60130615944621</v>
      </c>
      <c r="AM46" s="13">
        <v>426.12551043702615</v>
      </c>
      <c r="AN46" s="13">
        <v>456.75738830425144</v>
      </c>
      <c r="AO46" s="13">
        <v>490.68927781045943</v>
      </c>
      <c r="AP46" s="13">
        <v>525.64511568007254</v>
      </c>
      <c r="AQ46" s="13">
        <v>559.92051732190703</v>
      </c>
      <c r="AR46" s="13">
        <v>600.43912619158561</v>
      </c>
      <c r="AS46" s="13">
        <v>632.52970859057393</v>
      </c>
      <c r="AT46" s="13">
        <v>655.43237853263486</v>
      </c>
      <c r="AU46" s="13">
        <v>670.39793779302454</v>
      </c>
      <c r="AV46" s="13">
        <v>678.4838843806034</v>
      </c>
      <c r="AW46" s="13">
        <v>686.11716291074981</v>
      </c>
      <c r="AX46" s="13">
        <v>687.79394653171767</v>
      </c>
      <c r="AY46" s="13">
        <v>684.27938584015999</v>
      </c>
      <c r="AZ46" s="13">
        <v>676.16830841910746</v>
      </c>
      <c r="BA46" s="13">
        <v>685.49649626638882</v>
      </c>
      <c r="BB46" s="13">
        <v>694.86551571606162</v>
      </c>
      <c r="BC46" s="13">
        <v>704.22326975586475</v>
      </c>
    </row>
    <row r="47" spans="1:55" ht="15.75">
      <c r="A47">
        <f t="shared" si="0"/>
        <v>40</v>
      </c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1:55" ht="18">
      <c r="A48">
        <f t="shared" si="0"/>
        <v>41</v>
      </c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1:55" ht="15.75">
      <c r="A49">
        <f t="shared" si="0"/>
        <v>42</v>
      </c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1:55" ht="18">
      <c r="A50">
        <f t="shared" si="0"/>
        <v>43</v>
      </c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1:55" ht="15.75">
      <c r="A51">
        <f t="shared" si="0"/>
        <v>44</v>
      </c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1:55" ht="18">
      <c r="A52">
        <f t="shared" si="0"/>
        <v>45</v>
      </c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1:55" ht="15.75">
      <c r="A53">
        <f t="shared" si="0"/>
        <v>46</v>
      </c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1</v>
      </c>
      <c r="AW53" s="14">
        <v>1</v>
      </c>
      <c r="AX53" s="14">
        <v>1</v>
      </c>
      <c r="AY53" s="14">
        <v>1</v>
      </c>
      <c r="AZ53" s="14">
        <v>2</v>
      </c>
      <c r="BA53" s="14">
        <v>2</v>
      </c>
      <c r="BB53" s="14">
        <v>2</v>
      </c>
      <c r="BC53" s="14">
        <v>2</v>
      </c>
    </row>
    <row r="54" spans="1:55" ht="18">
      <c r="A54">
        <f t="shared" si="0"/>
        <v>47</v>
      </c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1</v>
      </c>
      <c r="AU54" s="14">
        <v>1</v>
      </c>
      <c r="AV54" s="14">
        <v>1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1:55" ht="15.75">
      <c r="A55">
        <f t="shared" si="0"/>
        <v>48</v>
      </c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1</v>
      </c>
      <c r="AS55" s="14">
        <v>1</v>
      </c>
      <c r="AT55" s="14">
        <v>1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1:55" ht="18">
      <c r="A56">
        <f t="shared" si="0"/>
        <v>49</v>
      </c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1</v>
      </c>
      <c r="AR56" s="14">
        <v>1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1:55" ht="15.75">
      <c r="A57">
        <f t="shared" si="0"/>
        <v>50</v>
      </c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1</v>
      </c>
      <c r="AQ57" s="14">
        <v>1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1:55" ht="18">
      <c r="A58">
        <f t="shared" si="0"/>
        <v>51</v>
      </c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1</v>
      </c>
      <c r="AQ58" s="14">
        <v>1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1:55" ht="15.75">
      <c r="A59">
        <f t="shared" si="0"/>
        <v>52</v>
      </c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1</v>
      </c>
      <c r="AP59" s="14">
        <v>1</v>
      </c>
      <c r="AQ59" s="14">
        <v>1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1:55" ht="18">
      <c r="A60">
        <f t="shared" si="0"/>
        <v>53</v>
      </c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1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1</v>
      </c>
      <c r="AQ60" s="14">
        <v>1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1:55" ht="15.75">
      <c r="A61">
        <f t="shared" si="0"/>
        <v>54</v>
      </c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1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1</v>
      </c>
      <c r="AR61" s="14">
        <v>1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1:55" ht="18">
      <c r="A62">
        <f t="shared" si="0"/>
        <v>55</v>
      </c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1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1:55" ht="15.75">
      <c r="A63">
        <f t="shared" si="0"/>
        <v>56</v>
      </c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1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1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2</v>
      </c>
      <c r="AX63" s="14">
        <v>2</v>
      </c>
      <c r="AY63" s="14">
        <v>2</v>
      </c>
      <c r="AZ63" s="14">
        <v>1</v>
      </c>
      <c r="BA63" s="14">
        <v>1</v>
      </c>
      <c r="BB63" s="14">
        <v>1</v>
      </c>
      <c r="BC63" s="14">
        <v>1</v>
      </c>
    </row>
    <row r="64" spans="1:55" ht="18">
      <c r="A64">
        <f t="shared" si="0"/>
        <v>57</v>
      </c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1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1:55" ht="15.75">
      <c r="A65">
        <f t="shared" si="0"/>
        <v>58</v>
      </c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1</v>
      </c>
      <c r="AT65" s="14">
        <v>1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1:55" ht="18">
      <c r="A66">
        <f t="shared" si="0"/>
        <v>59</v>
      </c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1:55" ht="15.75">
      <c r="A67">
        <f t="shared" si="0"/>
        <v>60</v>
      </c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1:55" ht="18">
      <c r="A68">
        <f t="shared" si="0"/>
        <v>61</v>
      </c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1:55" ht="15.75">
      <c r="A69">
        <f t="shared" si="0"/>
        <v>62</v>
      </c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2</v>
      </c>
      <c r="AK69" s="15">
        <v>7</v>
      </c>
      <c r="AL69" s="15">
        <v>11</v>
      </c>
      <c r="AM69" s="15">
        <v>14</v>
      </c>
      <c r="AN69" s="15">
        <v>17</v>
      </c>
      <c r="AO69" s="15">
        <v>18</v>
      </c>
      <c r="AP69" s="15">
        <v>19</v>
      </c>
      <c r="AQ69" s="15">
        <v>20</v>
      </c>
      <c r="AR69" s="15">
        <v>21</v>
      </c>
      <c r="AS69" s="15">
        <v>22</v>
      </c>
      <c r="AT69" s="15">
        <v>23</v>
      </c>
      <c r="AU69" s="15">
        <v>25</v>
      </c>
      <c r="AV69" s="15">
        <v>27</v>
      </c>
      <c r="AW69" s="15">
        <v>31</v>
      </c>
      <c r="AX69" s="15">
        <v>35</v>
      </c>
      <c r="AY69" s="15">
        <v>42</v>
      </c>
      <c r="AZ69" s="15">
        <v>50</v>
      </c>
      <c r="BA69" s="15">
        <v>59</v>
      </c>
      <c r="BB69" s="15">
        <v>67</v>
      </c>
      <c r="BC69" s="15">
        <v>73</v>
      </c>
    </row>
    <row r="70" spans="1:55" ht="18">
      <c r="A70">
        <f t="shared" si="0"/>
        <v>63</v>
      </c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8</v>
      </c>
      <c r="AA70" s="15">
        <v>27</v>
      </c>
      <c r="AB70" s="15">
        <v>46</v>
      </c>
      <c r="AC70" s="15">
        <v>63</v>
      </c>
      <c r="AD70" s="15">
        <v>80</v>
      </c>
      <c r="AE70" s="15">
        <v>96</v>
      </c>
      <c r="AF70" s="15">
        <v>112</v>
      </c>
      <c r="AG70" s="15">
        <v>125</v>
      </c>
      <c r="AH70" s="15">
        <v>138</v>
      </c>
      <c r="AI70" s="15">
        <v>148</v>
      </c>
      <c r="AJ70" s="15">
        <v>156</v>
      </c>
      <c r="AK70" s="15">
        <v>163</v>
      </c>
      <c r="AL70" s="15">
        <v>169</v>
      </c>
      <c r="AM70" s="15">
        <v>173</v>
      </c>
      <c r="AN70" s="15">
        <v>177</v>
      </c>
      <c r="AO70" s="15">
        <v>179</v>
      </c>
      <c r="AP70" s="15">
        <v>182</v>
      </c>
      <c r="AQ70" s="15">
        <v>184</v>
      </c>
      <c r="AR70" s="15">
        <v>187</v>
      </c>
      <c r="AS70" s="15">
        <v>191</v>
      </c>
      <c r="AT70" s="15">
        <v>195</v>
      </c>
      <c r="AU70" s="15">
        <v>200</v>
      </c>
      <c r="AV70" s="15">
        <v>207</v>
      </c>
      <c r="AW70" s="15">
        <v>215</v>
      </c>
      <c r="AX70" s="15">
        <v>226</v>
      </c>
      <c r="AY70" s="15">
        <v>239</v>
      </c>
      <c r="AZ70" s="15">
        <v>254</v>
      </c>
      <c r="BA70" s="15">
        <v>270</v>
      </c>
      <c r="BB70" s="15">
        <v>283</v>
      </c>
      <c r="BC70" s="15">
        <v>290</v>
      </c>
    </row>
    <row r="71" spans="1:55" ht="15.75">
      <c r="A71">
        <f t="shared" si="0"/>
        <v>64</v>
      </c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31</v>
      </c>
      <c r="X71" s="15">
        <v>58</v>
      </c>
      <c r="Y71" s="15">
        <v>83</v>
      </c>
      <c r="Z71" s="15">
        <v>107</v>
      </c>
      <c r="AA71" s="15">
        <v>130</v>
      </c>
      <c r="AB71" s="15">
        <v>152</v>
      </c>
      <c r="AC71" s="15">
        <v>174</v>
      </c>
      <c r="AD71" s="15">
        <v>195</v>
      </c>
      <c r="AE71" s="15">
        <v>215</v>
      </c>
      <c r="AF71" s="15">
        <v>233</v>
      </c>
      <c r="AG71" s="15">
        <v>250</v>
      </c>
      <c r="AH71" s="15">
        <v>265</v>
      </c>
      <c r="AI71" s="15">
        <v>277</v>
      </c>
      <c r="AJ71" s="15">
        <v>287</v>
      </c>
      <c r="AK71" s="15">
        <v>295</v>
      </c>
      <c r="AL71" s="15">
        <v>300</v>
      </c>
      <c r="AM71" s="15">
        <v>305</v>
      </c>
      <c r="AN71" s="15">
        <v>309</v>
      </c>
      <c r="AO71" s="15">
        <v>312</v>
      </c>
      <c r="AP71" s="15">
        <v>315</v>
      </c>
      <c r="AQ71" s="15">
        <v>319</v>
      </c>
      <c r="AR71" s="15">
        <v>324</v>
      </c>
      <c r="AS71" s="15">
        <v>330</v>
      </c>
      <c r="AT71" s="15">
        <v>337</v>
      </c>
      <c r="AU71" s="15">
        <v>347</v>
      </c>
      <c r="AV71" s="15">
        <v>358</v>
      </c>
      <c r="AW71" s="15">
        <v>8</v>
      </c>
      <c r="AX71" s="15">
        <v>26</v>
      </c>
      <c r="AY71" s="15">
        <v>47</v>
      </c>
      <c r="AZ71" s="15">
        <v>69</v>
      </c>
      <c r="BA71" s="15">
        <v>89</v>
      </c>
      <c r="BB71" s="15">
        <v>105</v>
      </c>
      <c r="BC71" s="15">
        <v>113</v>
      </c>
    </row>
    <row r="72" spans="1:55" ht="18">
      <c r="A72">
        <f t="shared" si="0"/>
        <v>65</v>
      </c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21</v>
      </c>
      <c r="U72" s="15">
        <v>63</v>
      </c>
      <c r="V72" s="15">
        <v>98</v>
      </c>
      <c r="W72" s="15">
        <v>130</v>
      </c>
      <c r="X72" s="15">
        <v>159</v>
      </c>
      <c r="Y72" s="15">
        <v>187</v>
      </c>
      <c r="Z72" s="15">
        <v>213</v>
      </c>
      <c r="AA72" s="15">
        <v>239</v>
      </c>
      <c r="AB72" s="15">
        <v>264</v>
      </c>
      <c r="AC72" s="15">
        <v>289</v>
      </c>
      <c r="AD72" s="15">
        <v>313</v>
      </c>
      <c r="AE72" s="15">
        <v>337</v>
      </c>
      <c r="AF72" s="15">
        <v>358</v>
      </c>
      <c r="AG72" s="15">
        <v>12</v>
      </c>
      <c r="AH72" s="15">
        <v>28</v>
      </c>
      <c r="AI72" s="15">
        <v>40</v>
      </c>
      <c r="AJ72" s="15">
        <v>50</v>
      </c>
      <c r="AK72" s="15">
        <v>57</v>
      </c>
      <c r="AL72" s="15">
        <v>63</v>
      </c>
      <c r="AM72" s="15">
        <v>66</v>
      </c>
      <c r="AN72" s="15">
        <v>70</v>
      </c>
      <c r="AO72" s="15">
        <v>73</v>
      </c>
      <c r="AP72" s="15">
        <v>77</v>
      </c>
      <c r="AQ72" s="15">
        <v>82</v>
      </c>
      <c r="AR72" s="15">
        <v>89</v>
      </c>
      <c r="AS72" s="15">
        <v>99</v>
      </c>
      <c r="AT72" s="15">
        <v>111</v>
      </c>
      <c r="AU72" s="15">
        <v>127</v>
      </c>
      <c r="AV72" s="15">
        <v>146</v>
      </c>
      <c r="AW72" s="15">
        <v>169</v>
      </c>
      <c r="AX72" s="15">
        <v>196</v>
      </c>
      <c r="AY72" s="15">
        <v>225</v>
      </c>
      <c r="AZ72" s="15">
        <v>252</v>
      </c>
      <c r="BA72" s="15">
        <v>275</v>
      </c>
      <c r="BB72" s="15">
        <v>290</v>
      </c>
      <c r="BC72" s="15">
        <v>296</v>
      </c>
    </row>
    <row r="73" spans="1:55" ht="15.75">
      <c r="A73">
        <f t="shared" si="0"/>
        <v>66</v>
      </c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7</v>
      </c>
      <c r="S73" s="15">
        <v>57</v>
      </c>
      <c r="T73" s="15">
        <v>102</v>
      </c>
      <c r="U73" s="15">
        <v>143</v>
      </c>
      <c r="V73" s="15">
        <v>177</v>
      </c>
      <c r="W73" s="15">
        <v>209</v>
      </c>
      <c r="X73" s="15">
        <v>238</v>
      </c>
      <c r="Y73" s="15">
        <v>266</v>
      </c>
      <c r="Z73" s="15">
        <v>294</v>
      </c>
      <c r="AA73" s="15">
        <v>321</v>
      </c>
      <c r="AB73" s="15">
        <v>348</v>
      </c>
      <c r="AC73" s="15">
        <v>9</v>
      </c>
      <c r="AD73" s="15">
        <v>35</v>
      </c>
      <c r="AE73" s="15">
        <v>59</v>
      </c>
      <c r="AF73" s="15">
        <v>81</v>
      </c>
      <c r="AG73" s="15">
        <v>100</v>
      </c>
      <c r="AH73" s="15">
        <v>116</v>
      </c>
      <c r="AI73" s="15">
        <v>128</v>
      </c>
      <c r="AJ73" s="15">
        <v>137</v>
      </c>
      <c r="AK73" s="15">
        <v>143</v>
      </c>
      <c r="AL73" s="15">
        <v>147</v>
      </c>
      <c r="AM73" s="15">
        <v>150</v>
      </c>
      <c r="AN73" s="15">
        <v>152</v>
      </c>
      <c r="AO73" s="15">
        <v>156</v>
      </c>
      <c r="AP73" s="15">
        <v>160</v>
      </c>
      <c r="AQ73" s="15">
        <v>167</v>
      </c>
      <c r="AR73" s="15">
        <v>177</v>
      </c>
      <c r="AS73" s="15">
        <v>191</v>
      </c>
      <c r="AT73" s="15">
        <v>209</v>
      </c>
      <c r="AU73" s="15">
        <v>230</v>
      </c>
      <c r="AV73" s="15">
        <v>257</v>
      </c>
      <c r="AW73" s="15">
        <v>288</v>
      </c>
      <c r="AX73" s="15">
        <v>321</v>
      </c>
      <c r="AY73" s="15">
        <v>353</v>
      </c>
      <c r="AZ73" s="15">
        <v>17</v>
      </c>
      <c r="BA73" s="15">
        <v>39</v>
      </c>
      <c r="BB73" s="15">
        <v>52</v>
      </c>
      <c r="BC73" s="15">
        <v>54</v>
      </c>
    </row>
    <row r="74" spans="1:55" ht="18">
      <c r="A74">
        <f t="shared" ref="A74:A87" si="1">+A73+1</f>
        <v>67</v>
      </c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27</v>
      </c>
      <c r="R74" s="15">
        <v>79</v>
      </c>
      <c r="S74" s="15">
        <v>127</v>
      </c>
      <c r="T74" s="15">
        <v>170</v>
      </c>
      <c r="U74" s="15">
        <v>209</v>
      </c>
      <c r="V74" s="15">
        <v>243</v>
      </c>
      <c r="W74" s="15">
        <v>274</v>
      </c>
      <c r="X74" s="15">
        <v>303</v>
      </c>
      <c r="Y74" s="15">
        <v>332</v>
      </c>
      <c r="Z74" s="15">
        <v>360</v>
      </c>
      <c r="AA74" s="15">
        <v>23</v>
      </c>
      <c r="AB74" s="15">
        <v>51</v>
      </c>
      <c r="AC74" s="15">
        <v>78</v>
      </c>
      <c r="AD74" s="15">
        <v>105</v>
      </c>
      <c r="AE74" s="15">
        <v>129</v>
      </c>
      <c r="AF74" s="15">
        <v>152</v>
      </c>
      <c r="AG74" s="15">
        <v>171</v>
      </c>
      <c r="AH74" s="15">
        <v>186</v>
      </c>
      <c r="AI74" s="15">
        <v>197</v>
      </c>
      <c r="AJ74" s="15">
        <v>205</v>
      </c>
      <c r="AK74" s="15">
        <v>209</v>
      </c>
      <c r="AL74" s="15">
        <v>211</v>
      </c>
      <c r="AM74" s="15">
        <v>213</v>
      </c>
      <c r="AN74" s="15">
        <v>215</v>
      </c>
      <c r="AO74" s="15">
        <v>219</v>
      </c>
      <c r="AP74" s="15">
        <v>225</v>
      </c>
      <c r="AQ74" s="15">
        <v>234</v>
      </c>
      <c r="AR74" s="15">
        <v>247</v>
      </c>
      <c r="AS74" s="15">
        <v>266</v>
      </c>
      <c r="AT74" s="15">
        <v>290</v>
      </c>
      <c r="AU74" s="15">
        <v>320</v>
      </c>
      <c r="AV74" s="15">
        <v>354</v>
      </c>
      <c r="AW74" s="15">
        <v>26</v>
      </c>
      <c r="AX74" s="15">
        <v>64</v>
      </c>
      <c r="AY74" s="15">
        <v>99</v>
      </c>
      <c r="AZ74" s="15">
        <v>127</v>
      </c>
      <c r="BA74" s="15">
        <v>146</v>
      </c>
      <c r="BB74" s="15">
        <v>155</v>
      </c>
      <c r="BC74" s="15">
        <v>153</v>
      </c>
    </row>
    <row r="75" spans="1:55" ht="15.75">
      <c r="A75">
        <f t="shared" si="1"/>
        <v>68</v>
      </c>
      <c r="B75" s="15" t="s">
        <v>81</v>
      </c>
      <c r="C75" s="15">
        <v>45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37</v>
      </c>
      <c r="Q75" s="15">
        <v>90</v>
      </c>
      <c r="R75" s="15">
        <v>139</v>
      </c>
      <c r="S75" s="15">
        <v>184</v>
      </c>
      <c r="T75" s="15">
        <v>225</v>
      </c>
      <c r="U75" s="15">
        <v>262</v>
      </c>
      <c r="V75" s="15">
        <v>295</v>
      </c>
      <c r="W75" s="15">
        <v>325</v>
      </c>
      <c r="X75" s="15">
        <v>355</v>
      </c>
      <c r="Y75" s="15">
        <v>18</v>
      </c>
      <c r="Z75" s="15">
        <v>47</v>
      </c>
      <c r="AA75" s="15">
        <v>76</v>
      </c>
      <c r="AB75" s="15">
        <v>104</v>
      </c>
      <c r="AC75" s="15">
        <v>132</v>
      </c>
      <c r="AD75" s="15">
        <v>159</v>
      </c>
      <c r="AE75" s="15">
        <v>184</v>
      </c>
      <c r="AF75" s="15">
        <v>206</v>
      </c>
      <c r="AG75" s="15">
        <v>224</v>
      </c>
      <c r="AH75" s="15">
        <v>239</v>
      </c>
      <c r="AI75" s="15">
        <v>248</v>
      </c>
      <c r="AJ75" s="15">
        <v>254</v>
      </c>
      <c r="AK75" s="15">
        <v>256</v>
      </c>
      <c r="AL75" s="15">
        <v>257</v>
      </c>
      <c r="AM75" s="15">
        <v>257</v>
      </c>
      <c r="AN75" s="15">
        <v>259</v>
      </c>
      <c r="AO75" s="15">
        <v>263</v>
      </c>
      <c r="AP75" s="15">
        <v>271</v>
      </c>
      <c r="AQ75" s="15">
        <v>283</v>
      </c>
      <c r="AR75" s="15">
        <v>301</v>
      </c>
      <c r="AS75" s="15">
        <v>326</v>
      </c>
      <c r="AT75" s="15">
        <v>358</v>
      </c>
      <c r="AU75" s="15">
        <v>30</v>
      </c>
      <c r="AV75" s="15">
        <v>72</v>
      </c>
      <c r="AW75" s="15">
        <v>114</v>
      </c>
      <c r="AX75" s="15">
        <v>154</v>
      </c>
      <c r="AY75" s="15">
        <v>188</v>
      </c>
      <c r="AZ75" s="15">
        <v>213</v>
      </c>
      <c r="BA75" s="15">
        <v>228</v>
      </c>
      <c r="BB75" s="15">
        <v>233</v>
      </c>
      <c r="BC75" s="15">
        <v>226</v>
      </c>
    </row>
    <row r="76" spans="1:55" ht="18">
      <c r="A76">
        <f t="shared" si="1"/>
        <v>69</v>
      </c>
      <c r="B76" s="15" t="s">
        <v>82</v>
      </c>
      <c r="C76" s="15">
        <v>89</v>
      </c>
      <c r="D76" s="15">
        <v>30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39</v>
      </c>
      <c r="P76" s="15">
        <v>92</v>
      </c>
      <c r="Q76" s="15">
        <v>141</v>
      </c>
      <c r="R76" s="15">
        <v>187</v>
      </c>
      <c r="S76" s="15">
        <v>229</v>
      </c>
      <c r="T76" s="15">
        <v>267</v>
      </c>
      <c r="U76" s="15">
        <v>302</v>
      </c>
      <c r="V76" s="15">
        <v>334</v>
      </c>
      <c r="W76" s="15">
        <v>364</v>
      </c>
      <c r="X76" s="15">
        <v>28</v>
      </c>
      <c r="Y76" s="15">
        <v>56</v>
      </c>
      <c r="Z76" s="15">
        <v>85</v>
      </c>
      <c r="AA76" s="15">
        <v>115</v>
      </c>
      <c r="AB76" s="15">
        <v>143</v>
      </c>
      <c r="AC76" s="15">
        <v>172</v>
      </c>
      <c r="AD76" s="15">
        <v>198</v>
      </c>
      <c r="AE76" s="15">
        <v>223</v>
      </c>
      <c r="AF76" s="15">
        <v>244</v>
      </c>
      <c r="AG76" s="15">
        <v>261</v>
      </c>
      <c r="AH76" s="15">
        <v>273</v>
      </c>
      <c r="AI76" s="15">
        <v>281</v>
      </c>
      <c r="AJ76" s="15">
        <v>284</v>
      </c>
      <c r="AK76" s="15">
        <v>284</v>
      </c>
      <c r="AL76" s="15">
        <v>283</v>
      </c>
      <c r="AM76" s="15">
        <v>283</v>
      </c>
      <c r="AN76" s="15">
        <v>285</v>
      </c>
      <c r="AO76" s="15">
        <v>290</v>
      </c>
      <c r="AP76" s="15">
        <v>301</v>
      </c>
      <c r="AQ76" s="15">
        <v>317</v>
      </c>
      <c r="AR76" s="15">
        <v>341</v>
      </c>
      <c r="AS76" s="15">
        <v>9</v>
      </c>
      <c r="AT76" s="15">
        <v>48</v>
      </c>
      <c r="AU76" s="15">
        <v>93</v>
      </c>
      <c r="AV76" s="15">
        <v>138</v>
      </c>
      <c r="AW76" s="15">
        <v>183</v>
      </c>
      <c r="AX76" s="15">
        <v>222</v>
      </c>
      <c r="AY76" s="15">
        <v>253</v>
      </c>
      <c r="AZ76" s="15">
        <v>274</v>
      </c>
      <c r="BA76" s="15">
        <v>285</v>
      </c>
      <c r="BB76" s="15">
        <v>285</v>
      </c>
      <c r="BC76" s="15">
        <v>272</v>
      </c>
    </row>
    <row r="77" spans="1:55" ht="15.75">
      <c r="A77">
        <f t="shared" si="1"/>
        <v>70</v>
      </c>
      <c r="B77" s="15" t="s">
        <v>83</v>
      </c>
      <c r="C77" s="15">
        <v>108</v>
      </c>
      <c r="D77" s="15">
        <v>45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35</v>
      </c>
      <c r="O77" s="15">
        <v>86</v>
      </c>
      <c r="P77" s="15">
        <v>135</v>
      </c>
      <c r="Q77" s="15">
        <v>181</v>
      </c>
      <c r="R77" s="15">
        <v>223</v>
      </c>
      <c r="S77" s="15">
        <v>262</v>
      </c>
      <c r="T77" s="15">
        <v>297</v>
      </c>
      <c r="U77" s="15">
        <v>330</v>
      </c>
      <c r="V77" s="15">
        <v>361</v>
      </c>
      <c r="W77" s="15">
        <v>25</v>
      </c>
      <c r="X77" s="15">
        <v>53</v>
      </c>
      <c r="Y77" s="15">
        <v>82</v>
      </c>
      <c r="Z77" s="15">
        <v>111</v>
      </c>
      <c r="AA77" s="15">
        <v>140</v>
      </c>
      <c r="AB77" s="15">
        <v>168</v>
      </c>
      <c r="AC77" s="15">
        <v>196</v>
      </c>
      <c r="AD77" s="15">
        <v>222</v>
      </c>
      <c r="AE77" s="15">
        <v>245</v>
      </c>
      <c r="AF77" s="15">
        <v>265</v>
      </c>
      <c r="AG77" s="15">
        <v>280</v>
      </c>
      <c r="AH77" s="15">
        <v>290</v>
      </c>
      <c r="AI77" s="15">
        <v>295</v>
      </c>
      <c r="AJ77" s="15">
        <v>296</v>
      </c>
      <c r="AK77" s="15">
        <v>295</v>
      </c>
      <c r="AL77" s="15">
        <v>293</v>
      </c>
      <c r="AM77" s="15">
        <v>292</v>
      </c>
      <c r="AN77" s="15">
        <v>294</v>
      </c>
      <c r="AO77" s="15">
        <v>302</v>
      </c>
      <c r="AP77" s="15">
        <v>316</v>
      </c>
      <c r="AQ77" s="15">
        <v>337</v>
      </c>
      <c r="AR77" s="15">
        <v>3</v>
      </c>
      <c r="AS77" s="15">
        <v>44</v>
      </c>
      <c r="AT77" s="15">
        <v>90</v>
      </c>
      <c r="AU77" s="15">
        <v>139</v>
      </c>
      <c r="AV77" s="15">
        <v>186</v>
      </c>
      <c r="AW77" s="15">
        <v>230</v>
      </c>
      <c r="AX77" s="15">
        <v>266</v>
      </c>
      <c r="AY77" s="15">
        <v>293</v>
      </c>
      <c r="AZ77" s="15">
        <v>309</v>
      </c>
      <c r="BA77" s="15">
        <v>316</v>
      </c>
      <c r="BB77" s="15">
        <v>309</v>
      </c>
      <c r="BC77" s="15">
        <v>292</v>
      </c>
    </row>
    <row r="78" spans="1:55" ht="18">
      <c r="A78">
        <f t="shared" si="1"/>
        <v>71</v>
      </c>
      <c r="B78" s="15" t="s">
        <v>84</v>
      </c>
      <c r="C78" s="15">
        <v>122</v>
      </c>
      <c r="D78" s="15">
        <v>61</v>
      </c>
      <c r="E78" s="15">
        <v>7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36</v>
      </c>
      <c r="N78" s="15">
        <v>83</v>
      </c>
      <c r="O78" s="15">
        <v>129</v>
      </c>
      <c r="P78" s="15">
        <v>173</v>
      </c>
      <c r="Q78" s="15">
        <v>214</v>
      </c>
      <c r="R78" s="15">
        <v>252</v>
      </c>
      <c r="S78" s="15">
        <v>288</v>
      </c>
      <c r="T78" s="15">
        <v>320</v>
      </c>
      <c r="U78" s="15">
        <v>351</v>
      </c>
      <c r="V78" s="15">
        <v>15</v>
      </c>
      <c r="W78" s="15">
        <v>43</v>
      </c>
      <c r="X78" s="15">
        <v>71</v>
      </c>
      <c r="Y78" s="15">
        <v>99</v>
      </c>
      <c r="Z78" s="15">
        <v>127</v>
      </c>
      <c r="AA78" s="15">
        <v>156</v>
      </c>
      <c r="AB78" s="15">
        <v>184</v>
      </c>
      <c r="AC78" s="15">
        <v>210</v>
      </c>
      <c r="AD78" s="15">
        <v>235</v>
      </c>
      <c r="AE78" s="15">
        <v>256</v>
      </c>
      <c r="AF78" s="15">
        <v>274</v>
      </c>
      <c r="AG78" s="15">
        <v>287</v>
      </c>
      <c r="AH78" s="15">
        <v>295</v>
      </c>
      <c r="AI78" s="15">
        <v>298</v>
      </c>
      <c r="AJ78" s="15">
        <v>297</v>
      </c>
      <c r="AK78" s="15">
        <v>293</v>
      </c>
      <c r="AL78" s="15">
        <v>290</v>
      </c>
      <c r="AM78" s="15">
        <v>289</v>
      </c>
      <c r="AN78" s="15">
        <v>293</v>
      </c>
      <c r="AO78" s="15">
        <v>304</v>
      </c>
      <c r="AP78" s="15">
        <v>323</v>
      </c>
      <c r="AQ78" s="15">
        <v>350</v>
      </c>
      <c r="AR78" s="15">
        <v>24</v>
      </c>
      <c r="AS78" s="15">
        <v>70</v>
      </c>
      <c r="AT78" s="15">
        <v>121</v>
      </c>
      <c r="AU78" s="15">
        <v>172</v>
      </c>
      <c r="AV78" s="15">
        <v>219</v>
      </c>
      <c r="AW78" s="15">
        <v>260</v>
      </c>
      <c r="AX78" s="15">
        <v>292</v>
      </c>
      <c r="AY78" s="15">
        <v>315</v>
      </c>
      <c r="AZ78" s="15">
        <v>326</v>
      </c>
      <c r="BA78" s="15">
        <v>326</v>
      </c>
      <c r="BB78" s="15">
        <v>315</v>
      </c>
      <c r="BC78" s="15">
        <v>295</v>
      </c>
    </row>
    <row r="79" spans="1:55" ht="15.75">
      <c r="A79">
        <f t="shared" si="1"/>
        <v>72</v>
      </c>
      <c r="B79" s="15" t="s">
        <v>85</v>
      </c>
      <c r="C79" s="15">
        <v>124</v>
      </c>
      <c r="D79" s="15">
        <v>69</v>
      </c>
      <c r="E79" s="15">
        <v>23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1</v>
      </c>
      <c r="L79" s="15">
        <v>37</v>
      </c>
      <c r="M79" s="15">
        <v>77</v>
      </c>
      <c r="N79" s="15">
        <v>119</v>
      </c>
      <c r="O79" s="15">
        <v>160</v>
      </c>
      <c r="P79" s="15">
        <v>199</v>
      </c>
      <c r="Q79" s="15">
        <v>236</v>
      </c>
      <c r="R79" s="15">
        <v>270</v>
      </c>
      <c r="S79" s="15">
        <v>302</v>
      </c>
      <c r="T79" s="15">
        <v>332</v>
      </c>
      <c r="U79" s="15">
        <v>360</v>
      </c>
      <c r="V79" s="15">
        <v>22</v>
      </c>
      <c r="W79" s="15">
        <v>49</v>
      </c>
      <c r="X79" s="15">
        <v>76</v>
      </c>
      <c r="Y79" s="15">
        <v>103</v>
      </c>
      <c r="Z79" s="15">
        <v>131</v>
      </c>
      <c r="AA79" s="15">
        <v>158</v>
      </c>
      <c r="AB79" s="15">
        <v>184</v>
      </c>
      <c r="AC79" s="15">
        <v>209</v>
      </c>
      <c r="AD79" s="15">
        <v>232</v>
      </c>
      <c r="AE79" s="15">
        <v>251</v>
      </c>
      <c r="AF79" s="15">
        <v>267</v>
      </c>
      <c r="AG79" s="15">
        <v>277</v>
      </c>
      <c r="AH79" s="15">
        <v>282</v>
      </c>
      <c r="AI79" s="15">
        <v>283</v>
      </c>
      <c r="AJ79" s="15">
        <v>280</v>
      </c>
      <c r="AK79" s="15">
        <v>275</v>
      </c>
      <c r="AL79" s="15">
        <v>272</v>
      </c>
      <c r="AM79" s="15">
        <v>272</v>
      </c>
      <c r="AN79" s="15">
        <v>278</v>
      </c>
      <c r="AO79" s="15">
        <v>293</v>
      </c>
      <c r="AP79" s="15">
        <v>318</v>
      </c>
      <c r="AQ79" s="15">
        <v>352</v>
      </c>
      <c r="AR79" s="15">
        <v>31</v>
      </c>
      <c r="AS79" s="15">
        <v>81</v>
      </c>
      <c r="AT79" s="15">
        <v>134</v>
      </c>
      <c r="AU79" s="15">
        <v>184</v>
      </c>
      <c r="AV79" s="15">
        <v>228</v>
      </c>
      <c r="AW79" s="15">
        <v>265</v>
      </c>
      <c r="AX79" s="15">
        <v>293</v>
      </c>
      <c r="AY79" s="15">
        <v>311</v>
      </c>
      <c r="AZ79" s="15">
        <v>315</v>
      </c>
      <c r="BA79" s="15">
        <v>309</v>
      </c>
      <c r="BB79" s="15">
        <v>296</v>
      </c>
      <c r="BC79" s="15">
        <v>278</v>
      </c>
    </row>
    <row r="80" spans="1:55" ht="18">
      <c r="A80">
        <f t="shared" si="1"/>
        <v>73</v>
      </c>
      <c r="B80" s="15" t="s">
        <v>86</v>
      </c>
      <c r="C80" s="15">
        <v>120</v>
      </c>
      <c r="D80" s="15">
        <v>72</v>
      </c>
      <c r="E80" s="15">
        <v>35</v>
      </c>
      <c r="F80" s="15">
        <v>7</v>
      </c>
      <c r="G80" s="15">
        <v>0</v>
      </c>
      <c r="H80" s="15">
        <v>0</v>
      </c>
      <c r="I80" s="15">
        <v>0</v>
      </c>
      <c r="J80" s="15">
        <v>12</v>
      </c>
      <c r="K80" s="15">
        <v>39</v>
      </c>
      <c r="L80" s="15">
        <v>71</v>
      </c>
      <c r="M80" s="15">
        <v>107</v>
      </c>
      <c r="N80" s="15">
        <v>143</v>
      </c>
      <c r="O80" s="15">
        <v>179</v>
      </c>
      <c r="P80" s="15">
        <v>213</v>
      </c>
      <c r="Q80" s="15">
        <v>245</v>
      </c>
      <c r="R80" s="15">
        <v>275</v>
      </c>
      <c r="S80" s="15">
        <v>304</v>
      </c>
      <c r="T80" s="15">
        <v>331</v>
      </c>
      <c r="U80" s="15">
        <v>358</v>
      </c>
      <c r="V80" s="15">
        <v>18</v>
      </c>
      <c r="W80" s="15">
        <v>43</v>
      </c>
      <c r="X80" s="15">
        <v>69</v>
      </c>
      <c r="Y80" s="15">
        <v>94</v>
      </c>
      <c r="Z80" s="15">
        <v>120</v>
      </c>
      <c r="AA80" s="15">
        <v>145</v>
      </c>
      <c r="AB80" s="15">
        <v>170</v>
      </c>
      <c r="AC80" s="15">
        <v>193</v>
      </c>
      <c r="AD80" s="15">
        <v>213</v>
      </c>
      <c r="AE80" s="15">
        <v>230</v>
      </c>
      <c r="AF80" s="15">
        <v>242</v>
      </c>
      <c r="AG80" s="15">
        <v>250</v>
      </c>
      <c r="AH80" s="15">
        <v>253</v>
      </c>
      <c r="AI80" s="15">
        <v>252</v>
      </c>
      <c r="AJ80" s="15">
        <v>247</v>
      </c>
      <c r="AK80" s="15">
        <v>242</v>
      </c>
      <c r="AL80" s="15">
        <v>238</v>
      </c>
      <c r="AM80" s="15">
        <v>240</v>
      </c>
      <c r="AN80" s="15">
        <v>250</v>
      </c>
      <c r="AO80" s="15">
        <v>270</v>
      </c>
      <c r="AP80" s="15">
        <v>300</v>
      </c>
      <c r="AQ80" s="15">
        <v>339</v>
      </c>
      <c r="AR80" s="15">
        <v>21</v>
      </c>
      <c r="AS80" s="15">
        <v>73</v>
      </c>
      <c r="AT80" s="15">
        <v>125</v>
      </c>
      <c r="AU80" s="15">
        <v>172</v>
      </c>
      <c r="AV80" s="15">
        <v>212</v>
      </c>
      <c r="AW80" s="15">
        <v>244</v>
      </c>
      <c r="AX80" s="15">
        <v>267</v>
      </c>
      <c r="AY80" s="15">
        <v>277</v>
      </c>
      <c r="AZ80" s="15">
        <v>276</v>
      </c>
      <c r="BA80" s="15">
        <v>268</v>
      </c>
      <c r="BB80" s="15">
        <v>255</v>
      </c>
      <c r="BC80" s="15">
        <v>239</v>
      </c>
    </row>
    <row r="81" spans="1:55" ht="15.75">
      <c r="A81">
        <f t="shared" si="1"/>
        <v>74</v>
      </c>
      <c r="B81" s="15" t="s">
        <v>87</v>
      </c>
      <c r="C81" s="15">
        <v>111</v>
      </c>
      <c r="D81" s="15">
        <v>72</v>
      </c>
      <c r="E81" s="15">
        <v>42</v>
      </c>
      <c r="F81" s="15">
        <v>22</v>
      </c>
      <c r="G81" s="15">
        <v>12</v>
      </c>
      <c r="H81" s="15">
        <v>14</v>
      </c>
      <c r="I81" s="15">
        <v>24</v>
      </c>
      <c r="J81" s="15">
        <v>42</v>
      </c>
      <c r="K81" s="15">
        <v>66</v>
      </c>
      <c r="L81" s="15">
        <v>94</v>
      </c>
      <c r="M81" s="15">
        <v>125</v>
      </c>
      <c r="N81" s="15">
        <v>156</v>
      </c>
      <c r="O81" s="15">
        <v>187</v>
      </c>
      <c r="P81" s="15">
        <v>216</v>
      </c>
      <c r="Q81" s="15">
        <v>244</v>
      </c>
      <c r="R81" s="15">
        <v>270</v>
      </c>
      <c r="S81" s="15">
        <v>295</v>
      </c>
      <c r="T81" s="15">
        <v>319</v>
      </c>
      <c r="U81" s="15">
        <v>343</v>
      </c>
      <c r="V81" s="15">
        <v>2</v>
      </c>
      <c r="W81" s="15">
        <v>25</v>
      </c>
      <c r="X81" s="15">
        <v>48</v>
      </c>
      <c r="Y81" s="15">
        <v>72</v>
      </c>
      <c r="Z81" s="15">
        <v>96</v>
      </c>
      <c r="AA81" s="15">
        <v>119</v>
      </c>
      <c r="AB81" s="15">
        <v>140</v>
      </c>
      <c r="AC81" s="15">
        <v>160</v>
      </c>
      <c r="AD81" s="15">
        <v>178</v>
      </c>
      <c r="AE81" s="15">
        <v>192</v>
      </c>
      <c r="AF81" s="15">
        <v>202</v>
      </c>
      <c r="AG81" s="15">
        <v>207</v>
      </c>
      <c r="AH81" s="15">
        <v>208</v>
      </c>
      <c r="AI81" s="15">
        <v>205</v>
      </c>
      <c r="AJ81" s="15">
        <v>199</v>
      </c>
      <c r="AK81" s="15">
        <v>193</v>
      </c>
      <c r="AL81" s="15">
        <v>191</v>
      </c>
      <c r="AM81" s="15">
        <v>196</v>
      </c>
      <c r="AN81" s="15">
        <v>211</v>
      </c>
      <c r="AO81" s="15">
        <v>235</v>
      </c>
      <c r="AP81" s="15">
        <v>269</v>
      </c>
      <c r="AQ81" s="15">
        <v>311</v>
      </c>
      <c r="AR81" s="15">
        <v>358</v>
      </c>
      <c r="AS81" s="15">
        <v>43</v>
      </c>
      <c r="AT81" s="15">
        <v>91</v>
      </c>
      <c r="AU81" s="15">
        <v>133</v>
      </c>
      <c r="AV81" s="15">
        <v>168</v>
      </c>
      <c r="AW81" s="15">
        <v>195</v>
      </c>
      <c r="AX81" s="15">
        <v>211</v>
      </c>
      <c r="AY81" s="15">
        <v>215</v>
      </c>
      <c r="AZ81" s="15">
        <v>211</v>
      </c>
      <c r="BA81" s="15">
        <v>202</v>
      </c>
      <c r="BB81" s="15">
        <v>191</v>
      </c>
      <c r="BC81" s="15">
        <v>177</v>
      </c>
    </row>
    <row r="82" spans="1:55" ht="18">
      <c r="A82">
        <f t="shared" si="1"/>
        <v>75</v>
      </c>
      <c r="B82" s="15" t="s">
        <v>88</v>
      </c>
      <c r="C82" s="15">
        <v>100</v>
      </c>
      <c r="D82" s="15">
        <v>69</v>
      </c>
      <c r="E82" s="15">
        <v>47</v>
      </c>
      <c r="F82" s="15">
        <v>34</v>
      </c>
      <c r="G82" s="15">
        <v>31</v>
      </c>
      <c r="H82" s="15">
        <v>35</v>
      </c>
      <c r="I82" s="15">
        <v>46</v>
      </c>
      <c r="J82" s="15">
        <v>62</v>
      </c>
      <c r="K82" s="15">
        <v>82</v>
      </c>
      <c r="L82" s="15">
        <v>106</v>
      </c>
      <c r="M82" s="15">
        <v>132</v>
      </c>
      <c r="N82" s="15">
        <v>157</v>
      </c>
      <c r="O82" s="15">
        <v>183</v>
      </c>
      <c r="P82" s="15">
        <v>207</v>
      </c>
      <c r="Q82" s="15">
        <v>231</v>
      </c>
      <c r="R82" s="15">
        <v>253</v>
      </c>
      <c r="S82" s="15">
        <v>275</v>
      </c>
      <c r="T82" s="15">
        <v>296</v>
      </c>
      <c r="U82" s="15">
        <v>317</v>
      </c>
      <c r="V82" s="15">
        <v>338</v>
      </c>
      <c r="W82" s="15">
        <v>359</v>
      </c>
      <c r="X82" s="15">
        <v>15</v>
      </c>
      <c r="Y82" s="15">
        <v>36</v>
      </c>
      <c r="Z82" s="15">
        <v>57</v>
      </c>
      <c r="AA82" s="15">
        <v>77</v>
      </c>
      <c r="AB82" s="15">
        <v>96</v>
      </c>
      <c r="AC82" s="15">
        <v>113</v>
      </c>
      <c r="AD82" s="15">
        <v>127</v>
      </c>
      <c r="AE82" s="15">
        <v>138</v>
      </c>
      <c r="AF82" s="15">
        <v>145</v>
      </c>
      <c r="AG82" s="15">
        <v>148</v>
      </c>
      <c r="AH82" s="15">
        <v>147</v>
      </c>
      <c r="AI82" s="15">
        <v>142</v>
      </c>
      <c r="AJ82" s="15">
        <v>136</v>
      </c>
      <c r="AK82" s="15">
        <v>132</v>
      </c>
      <c r="AL82" s="15">
        <v>132</v>
      </c>
      <c r="AM82" s="15">
        <v>140</v>
      </c>
      <c r="AN82" s="15">
        <v>159</v>
      </c>
      <c r="AO82" s="15">
        <v>187</v>
      </c>
      <c r="AP82" s="15">
        <v>223</v>
      </c>
      <c r="AQ82" s="15">
        <v>264</v>
      </c>
      <c r="AR82" s="15">
        <v>308</v>
      </c>
      <c r="AS82" s="15">
        <v>353</v>
      </c>
      <c r="AT82" s="15">
        <v>30</v>
      </c>
      <c r="AU82" s="15">
        <v>66</v>
      </c>
      <c r="AV82" s="15">
        <v>95</v>
      </c>
      <c r="AW82" s="15">
        <v>114</v>
      </c>
      <c r="AX82" s="15">
        <v>124</v>
      </c>
      <c r="AY82" s="15">
        <v>125</v>
      </c>
      <c r="AZ82" s="15">
        <v>119</v>
      </c>
      <c r="BA82" s="15">
        <v>111</v>
      </c>
      <c r="BB82" s="15">
        <v>102</v>
      </c>
      <c r="BC82" s="15">
        <v>92</v>
      </c>
    </row>
    <row r="83" spans="1:55" ht="15.75">
      <c r="A83">
        <f t="shared" si="1"/>
        <v>76</v>
      </c>
      <c r="B83" s="15" t="s">
        <v>89</v>
      </c>
      <c r="C83" s="15">
        <v>85</v>
      </c>
      <c r="D83" s="15">
        <v>63</v>
      </c>
      <c r="E83" s="15">
        <v>48</v>
      </c>
      <c r="F83" s="15">
        <v>42</v>
      </c>
      <c r="G83" s="15">
        <v>42</v>
      </c>
      <c r="H83" s="15">
        <v>48</v>
      </c>
      <c r="I83" s="15">
        <v>58</v>
      </c>
      <c r="J83" s="15">
        <v>71</v>
      </c>
      <c r="K83" s="15">
        <v>88</v>
      </c>
      <c r="L83" s="15">
        <v>107</v>
      </c>
      <c r="M83" s="15">
        <v>127</v>
      </c>
      <c r="N83" s="15">
        <v>148</v>
      </c>
      <c r="O83" s="15">
        <v>168</v>
      </c>
      <c r="P83" s="15">
        <v>188</v>
      </c>
      <c r="Q83" s="15">
        <v>207</v>
      </c>
      <c r="R83" s="15">
        <v>225</v>
      </c>
      <c r="S83" s="15">
        <v>243</v>
      </c>
      <c r="T83" s="15">
        <v>261</v>
      </c>
      <c r="U83" s="15">
        <v>279</v>
      </c>
      <c r="V83" s="15">
        <v>297</v>
      </c>
      <c r="W83" s="15">
        <v>315</v>
      </c>
      <c r="X83" s="15">
        <v>333</v>
      </c>
      <c r="Y83" s="15">
        <v>351</v>
      </c>
      <c r="Z83" s="15">
        <v>4</v>
      </c>
      <c r="AA83" s="15">
        <v>20</v>
      </c>
      <c r="AB83" s="15">
        <v>35</v>
      </c>
      <c r="AC83" s="15">
        <v>49</v>
      </c>
      <c r="AD83" s="15">
        <v>60</v>
      </c>
      <c r="AE83" s="15">
        <v>68</v>
      </c>
      <c r="AF83" s="15">
        <v>73</v>
      </c>
      <c r="AG83" s="15">
        <v>74</v>
      </c>
      <c r="AH83" s="15">
        <v>71</v>
      </c>
      <c r="AI83" s="15">
        <v>66</v>
      </c>
      <c r="AJ83" s="15">
        <v>60</v>
      </c>
      <c r="AK83" s="15">
        <v>57</v>
      </c>
      <c r="AL83" s="15">
        <v>61</v>
      </c>
      <c r="AM83" s="15">
        <v>72</v>
      </c>
      <c r="AN83" s="15">
        <v>93</v>
      </c>
      <c r="AO83" s="15">
        <v>122</v>
      </c>
      <c r="AP83" s="15">
        <v>156</v>
      </c>
      <c r="AQ83" s="15">
        <v>194</v>
      </c>
      <c r="AR83" s="15">
        <v>233</v>
      </c>
      <c r="AS83" s="15">
        <v>272</v>
      </c>
      <c r="AT83" s="15">
        <v>306</v>
      </c>
      <c r="AU83" s="15">
        <v>335</v>
      </c>
      <c r="AV83" s="15">
        <v>355</v>
      </c>
      <c r="AW83" s="15">
        <v>1</v>
      </c>
      <c r="AX83" s="15">
        <v>6</v>
      </c>
      <c r="AY83" s="15">
        <v>6</v>
      </c>
      <c r="AZ83" s="15">
        <v>364</v>
      </c>
      <c r="BA83" s="15">
        <v>358</v>
      </c>
      <c r="BB83" s="15">
        <v>352</v>
      </c>
      <c r="BC83" s="15">
        <v>348</v>
      </c>
    </row>
    <row r="84" spans="1:55" ht="18">
      <c r="A84">
        <f t="shared" si="1"/>
        <v>77</v>
      </c>
      <c r="B84" s="15" t="s">
        <v>90</v>
      </c>
      <c r="C84" s="15">
        <v>68</v>
      </c>
      <c r="D84" s="15">
        <v>54</v>
      </c>
      <c r="E84" s="15">
        <v>46</v>
      </c>
      <c r="F84" s="15">
        <v>44</v>
      </c>
      <c r="G84" s="15">
        <v>46</v>
      </c>
      <c r="H84" s="15">
        <v>51</v>
      </c>
      <c r="I84" s="15">
        <v>59</v>
      </c>
      <c r="J84" s="15">
        <v>70</v>
      </c>
      <c r="K84" s="15">
        <v>82</v>
      </c>
      <c r="L84" s="15">
        <v>96</v>
      </c>
      <c r="M84" s="15">
        <v>112</v>
      </c>
      <c r="N84" s="15">
        <v>127</v>
      </c>
      <c r="O84" s="15">
        <v>142</v>
      </c>
      <c r="P84" s="15">
        <v>157</v>
      </c>
      <c r="Q84" s="15">
        <v>172</v>
      </c>
      <c r="R84" s="15">
        <v>186</v>
      </c>
      <c r="S84" s="15">
        <v>200</v>
      </c>
      <c r="T84" s="15">
        <v>215</v>
      </c>
      <c r="U84" s="15">
        <v>229</v>
      </c>
      <c r="V84" s="15">
        <v>243</v>
      </c>
      <c r="W84" s="15">
        <v>258</v>
      </c>
      <c r="X84" s="15">
        <v>272</v>
      </c>
      <c r="Y84" s="15">
        <v>286</v>
      </c>
      <c r="Z84" s="15">
        <v>300</v>
      </c>
      <c r="AA84" s="15">
        <v>313</v>
      </c>
      <c r="AB84" s="15">
        <v>324</v>
      </c>
      <c r="AC84" s="15">
        <v>334</v>
      </c>
      <c r="AD84" s="15">
        <v>342</v>
      </c>
      <c r="AE84" s="15">
        <v>347</v>
      </c>
      <c r="AF84" s="15">
        <v>350</v>
      </c>
      <c r="AG84" s="15">
        <v>349</v>
      </c>
      <c r="AH84" s="15">
        <v>346</v>
      </c>
      <c r="AI84" s="15">
        <v>341</v>
      </c>
      <c r="AJ84" s="15">
        <v>337</v>
      </c>
      <c r="AK84" s="15">
        <v>336</v>
      </c>
      <c r="AL84" s="15">
        <v>342</v>
      </c>
      <c r="AM84" s="15">
        <v>356</v>
      </c>
      <c r="AN84" s="15">
        <v>11</v>
      </c>
      <c r="AO84" s="15">
        <v>37</v>
      </c>
      <c r="AP84" s="15">
        <v>67</v>
      </c>
      <c r="AQ84" s="15">
        <v>98</v>
      </c>
      <c r="AR84" s="15">
        <v>130</v>
      </c>
      <c r="AS84" s="15">
        <v>161</v>
      </c>
      <c r="AT84" s="15">
        <v>189</v>
      </c>
      <c r="AU84" s="15">
        <v>209</v>
      </c>
      <c r="AV84" s="15">
        <v>221</v>
      </c>
      <c r="AW84" s="15">
        <v>228</v>
      </c>
      <c r="AX84" s="15">
        <v>231</v>
      </c>
      <c r="AY84" s="15">
        <v>230</v>
      </c>
      <c r="AZ84" s="15">
        <v>224</v>
      </c>
      <c r="BA84" s="15">
        <v>220</v>
      </c>
      <c r="BB84" s="15">
        <v>218</v>
      </c>
      <c r="BC84" s="15">
        <v>222</v>
      </c>
    </row>
    <row r="85" spans="1:55" ht="15.75">
      <c r="A85">
        <f t="shared" si="1"/>
        <v>78</v>
      </c>
      <c r="B85" s="15" t="s">
        <v>91</v>
      </c>
      <c r="C85" s="15">
        <v>49</v>
      </c>
      <c r="D85" s="15">
        <v>42</v>
      </c>
      <c r="E85" s="15">
        <v>39</v>
      </c>
      <c r="F85" s="15">
        <v>39</v>
      </c>
      <c r="G85" s="15">
        <v>41</v>
      </c>
      <c r="H85" s="15">
        <v>45</v>
      </c>
      <c r="I85" s="15">
        <v>50</v>
      </c>
      <c r="J85" s="15">
        <v>57</v>
      </c>
      <c r="K85" s="15">
        <v>66</v>
      </c>
      <c r="L85" s="15">
        <v>75</v>
      </c>
      <c r="M85" s="15">
        <v>85</v>
      </c>
      <c r="N85" s="15">
        <v>95</v>
      </c>
      <c r="O85" s="15">
        <v>106</v>
      </c>
      <c r="P85" s="15">
        <v>116</v>
      </c>
      <c r="Q85" s="15">
        <v>126</v>
      </c>
      <c r="R85" s="15">
        <v>136</v>
      </c>
      <c r="S85" s="15">
        <v>146</v>
      </c>
      <c r="T85" s="15">
        <v>156</v>
      </c>
      <c r="U85" s="15">
        <v>166</v>
      </c>
      <c r="V85" s="15">
        <v>176</v>
      </c>
      <c r="W85" s="15">
        <v>186</v>
      </c>
      <c r="X85" s="15">
        <v>196</v>
      </c>
      <c r="Y85" s="15">
        <v>206</v>
      </c>
      <c r="Z85" s="15">
        <v>215</v>
      </c>
      <c r="AA85" s="15">
        <v>224</v>
      </c>
      <c r="AB85" s="15">
        <v>232</v>
      </c>
      <c r="AC85" s="15">
        <v>238</v>
      </c>
      <c r="AD85" s="15">
        <v>243</v>
      </c>
      <c r="AE85" s="15">
        <v>246</v>
      </c>
      <c r="AF85" s="15">
        <v>247</v>
      </c>
      <c r="AG85" s="15">
        <v>246</v>
      </c>
      <c r="AH85" s="15">
        <v>243</v>
      </c>
      <c r="AI85" s="15">
        <v>239</v>
      </c>
      <c r="AJ85" s="15">
        <v>237</v>
      </c>
      <c r="AK85" s="15">
        <v>239</v>
      </c>
      <c r="AL85" s="15">
        <v>246</v>
      </c>
      <c r="AM85" s="15">
        <v>258</v>
      </c>
      <c r="AN85" s="15">
        <v>276</v>
      </c>
      <c r="AO85" s="15">
        <v>296</v>
      </c>
      <c r="AP85" s="15">
        <v>317</v>
      </c>
      <c r="AQ85" s="15">
        <v>338</v>
      </c>
      <c r="AR85" s="15">
        <v>361</v>
      </c>
      <c r="AS85" s="15">
        <v>18</v>
      </c>
      <c r="AT85" s="15">
        <v>36</v>
      </c>
      <c r="AU85" s="15">
        <v>47</v>
      </c>
      <c r="AV85" s="15">
        <v>54</v>
      </c>
      <c r="AW85" s="15">
        <v>58</v>
      </c>
      <c r="AX85" s="15">
        <v>60</v>
      </c>
      <c r="AY85" s="15">
        <v>58</v>
      </c>
      <c r="AZ85" s="15">
        <v>53</v>
      </c>
      <c r="BA85" s="15">
        <v>52</v>
      </c>
      <c r="BB85" s="15">
        <v>56</v>
      </c>
      <c r="BC85" s="15">
        <v>60</v>
      </c>
    </row>
    <row r="86" spans="1:55" ht="18">
      <c r="A86">
        <f t="shared" si="1"/>
        <v>79</v>
      </c>
      <c r="B86" s="15" t="s">
        <v>92</v>
      </c>
      <c r="C86" s="15">
        <v>27</v>
      </c>
      <c r="D86" s="15">
        <v>24</v>
      </c>
      <c r="E86" s="15">
        <v>24</v>
      </c>
      <c r="F86" s="15">
        <v>24</v>
      </c>
      <c r="G86" s="15">
        <v>25</v>
      </c>
      <c r="H86" s="15">
        <v>28</v>
      </c>
      <c r="I86" s="15">
        <v>30</v>
      </c>
      <c r="J86" s="15">
        <v>34</v>
      </c>
      <c r="K86" s="15">
        <v>38</v>
      </c>
      <c r="L86" s="15">
        <v>43</v>
      </c>
      <c r="M86" s="15">
        <v>48</v>
      </c>
      <c r="N86" s="15">
        <v>53</v>
      </c>
      <c r="O86" s="15">
        <v>58</v>
      </c>
      <c r="P86" s="15">
        <v>63</v>
      </c>
      <c r="Q86" s="15">
        <v>69</v>
      </c>
      <c r="R86" s="15">
        <v>74</v>
      </c>
      <c r="S86" s="15">
        <v>79</v>
      </c>
      <c r="T86" s="15">
        <v>85</v>
      </c>
      <c r="U86" s="15">
        <v>90</v>
      </c>
      <c r="V86" s="15">
        <v>95</v>
      </c>
      <c r="W86" s="15">
        <v>100</v>
      </c>
      <c r="X86" s="15">
        <v>106</v>
      </c>
      <c r="Y86" s="15">
        <v>111</v>
      </c>
      <c r="Z86" s="15">
        <v>116</v>
      </c>
      <c r="AA86" s="15">
        <v>120</v>
      </c>
      <c r="AB86" s="15">
        <v>124</v>
      </c>
      <c r="AC86" s="15">
        <v>127</v>
      </c>
      <c r="AD86" s="15">
        <v>129</v>
      </c>
      <c r="AE86" s="15">
        <v>130</v>
      </c>
      <c r="AF86" s="15">
        <v>130</v>
      </c>
      <c r="AG86" s="15">
        <v>129</v>
      </c>
      <c r="AH86" s="15">
        <v>127</v>
      </c>
      <c r="AI86" s="15">
        <v>126</v>
      </c>
      <c r="AJ86" s="15">
        <v>126</v>
      </c>
      <c r="AK86" s="15">
        <v>128</v>
      </c>
      <c r="AL86" s="15">
        <v>133</v>
      </c>
      <c r="AM86" s="15">
        <v>141</v>
      </c>
      <c r="AN86" s="15">
        <v>152</v>
      </c>
      <c r="AO86" s="15">
        <v>163</v>
      </c>
      <c r="AP86" s="15">
        <v>174</v>
      </c>
      <c r="AQ86" s="15">
        <v>186</v>
      </c>
      <c r="AR86" s="15">
        <v>199</v>
      </c>
      <c r="AS86" s="15">
        <v>210</v>
      </c>
      <c r="AT86" s="15">
        <v>217</v>
      </c>
      <c r="AU86" s="15">
        <v>222</v>
      </c>
      <c r="AV86" s="15">
        <v>225</v>
      </c>
      <c r="AW86" s="15">
        <v>228</v>
      </c>
      <c r="AX86" s="15">
        <v>228</v>
      </c>
      <c r="AY86" s="15">
        <v>227</v>
      </c>
      <c r="AZ86" s="15">
        <v>224</v>
      </c>
      <c r="BA86" s="15">
        <v>227</v>
      </c>
      <c r="BB86" s="15">
        <v>231</v>
      </c>
      <c r="BC86" s="15">
        <v>234</v>
      </c>
    </row>
    <row r="87" spans="1:55" ht="15.75">
      <c r="A87">
        <f t="shared" si="1"/>
        <v>80</v>
      </c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B1:BC107"/>
  <sheetViews>
    <sheetView zoomScale="80" zoomScaleNormal="80" workbookViewId="0">
      <selection activeCell="O14" sqref="O14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319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3.0069856505943182E-2</v>
      </c>
      <c r="AG9" s="404">
        <v>0.18443413188534707</v>
      </c>
      <c r="AH9" s="404">
        <v>0.35222336099908352</v>
      </c>
      <c r="AI9" s="404">
        <v>0.55241973708026326</v>
      </c>
      <c r="AJ9" s="404">
        <v>0.80540990638486298</v>
      </c>
      <c r="AK9" s="404">
        <v>1.126554707907429</v>
      </c>
      <c r="AL9" s="404">
        <v>1.4984727374397211</v>
      </c>
      <c r="AM9" s="404">
        <v>1.8647739496792242</v>
      </c>
      <c r="AN9" s="404">
        <v>2.1568243613006297</v>
      </c>
      <c r="AO9" s="404">
        <v>2.301628433492922</v>
      </c>
      <c r="AP9" s="404">
        <v>2.2388215707406096</v>
      </c>
      <c r="AQ9" s="404">
        <v>1.9950731262414756</v>
      </c>
      <c r="AR9" s="404">
        <v>1.7041342991472446</v>
      </c>
      <c r="AS9" s="404">
        <v>1.5328005020541906</v>
      </c>
      <c r="AT9" s="404">
        <v>1.6604858931132116</v>
      </c>
      <c r="AU9" s="404">
        <v>2.2484102396930772</v>
      </c>
      <c r="AV9" s="404">
        <v>3.3043924578145809</v>
      </c>
      <c r="AW9" s="404">
        <v>4.6480300493121351</v>
      </c>
      <c r="AX9" s="404">
        <v>6.048231371423018</v>
      </c>
      <c r="AY9" s="404">
        <v>7.2603170480053656</v>
      </c>
      <c r="AZ9" s="404">
        <v>8.0532523642251892</v>
      </c>
      <c r="BA9" s="404">
        <v>8.3336546173859158</v>
      </c>
      <c r="BB9" s="404">
        <v>8.1777794101891015</v>
      </c>
      <c r="BC9" s="404">
        <v>7.8093913964343011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6.2704593385410484E-2</v>
      </c>
      <c r="X10" s="404">
        <v>0.24840788830108457</v>
      </c>
      <c r="Y10" s="404">
        <v>0.44355348407620898</v>
      </c>
      <c r="Z10" s="404">
        <v>0.66726354833140933</v>
      </c>
      <c r="AA10" s="404">
        <v>0.93310495317915776</v>
      </c>
      <c r="AB10" s="404">
        <v>1.2451988313589741</v>
      </c>
      <c r="AC10" s="404">
        <v>1.5971083891091544</v>
      </c>
      <c r="AD10" s="404">
        <v>1.9782779911438482</v>
      </c>
      <c r="AE10" s="404">
        <v>2.3780853767331815</v>
      </c>
      <c r="AF10" s="404">
        <v>2.7950078766932549</v>
      </c>
      <c r="AG10" s="404">
        <v>3.2412682327337268</v>
      </c>
      <c r="AH10" s="404">
        <v>3.7439376119616092</v>
      </c>
      <c r="AI10" s="404">
        <v>4.3359505708369595</v>
      </c>
      <c r="AJ10" s="404">
        <v>5.046639170940594</v>
      </c>
      <c r="AK10" s="404">
        <v>5.8742442996934718</v>
      </c>
      <c r="AL10" s="404">
        <v>6.7718294337813232</v>
      </c>
      <c r="AM10" s="404">
        <v>7.6466955657872591</v>
      </c>
      <c r="AN10" s="404">
        <v>8.388086086298804</v>
      </c>
      <c r="AO10" s="404">
        <v>8.8936082199123909</v>
      </c>
      <c r="AP10" s="404">
        <v>9.1425401488548488</v>
      </c>
      <c r="AQ10" s="404">
        <v>9.2339612803006155</v>
      </c>
      <c r="AR10" s="404">
        <v>9.394903091777012</v>
      </c>
      <c r="AS10" s="404">
        <v>9.9011546235520527</v>
      </c>
      <c r="AT10" s="404">
        <v>11.022586843308618</v>
      </c>
      <c r="AU10" s="404">
        <v>12.889983967240781</v>
      </c>
      <c r="AV10" s="404">
        <v>15.427100799691368</v>
      </c>
      <c r="AW10" s="404">
        <v>18.340509693479085</v>
      </c>
      <c r="AX10" s="404">
        <v>21.268727929408676</v>
      </c>
      <c r="AY10" s="404">
        <v>23.851781168394176</v>
      </c>
      <c r="AZ10" s="404">
        <v>25.851090806172984</v>
      </c>
      <c r="BA10" s="404">
        <v>27.209079465751628</v>
      </c>
      <c r="BB10" s="404">
        <v>28.058452112858262</v>
      </c>
      <c r="BC10" s="404">
        <v>28.808450007525106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0.16160394445163123</v>
      </c>
      <c r="U11" s="404">
        <v>0.50379162769379271</v>
      </c>
      <c r="V11" s="404">
        <v>0.82541677405859393</v>
      </c>
      <c r="W11" s="404">
        <v>1.1372049792668024</v>
      </c>
      <c r="X11" s="404">
        <v>1.4553693192615909</v>
      </c>
      <c r="Y11" s="404">
        <v>1.8023013462424089</v>
      </c>
      <c r="Z11" s="404">
        <v>2.1962959267296869</v>
      </c>
      <c r="AA11" s="404">
        <v>2.6486053235405191</v>
      </c>
      <c r="AB11" s="404">
        <v>3.1612350585184767</v>
      </c>
      <c r="AC11" s="404">
        <v>3.725403785521761</v>
      </c>
      <c r="AD11" s="404">
        <v>4.3294787580382135</v>
      </c>
      <c r="AE11" s="404">
        <v>4.9706925671546278</v>
      </c>
      <c r="AF11" s="404">
        <v>5.6587988710758363</v>
      </c>
      <c r="AG11" s="404">
        <v>6.418990121962155</v>
      </c>
      <c r="AH11" s="404">
        <v>7.2933913238481534</v>
      </c>
      <c r="AI11" s="404">
        <v>8.324820837159832</v>
      </c>
      <c r="AJ11" s="404">
        <v>9.5238071445115366</v>
      </c>
      <c r="AK11" s="404">
        <v>10.857216877693851</v>
      </c>
      <c r="AL11" s="404">
        <v>12.239104516545336</v>
      </c>
      <c r="AM11" s="404">
        <v>13.530566534734319</v>
      </c>
      <c r="AN11" s="404">
        <v>14.587339288746906</v>
      </c>
      <c r="AO11" s="404">
        <v>15.349414032538894</v>
      </c>
      <c r="AP11" s="404">
        <v>15.871495607702707</v>
      </c>
      <c r="AQ11" s="404">
        <v>16.348489859132176</v>
      </c>
      <c r="AR11" s="404">
        <v>17.126172184090017</v>
      </c>
      <c r="AS11" s="404">
        <v>18.58165797539414</v>
      </c>
      <c r="AT11" s="404">
        <v>20.953024521138648</v>
      </c>
      <c r="AU11" s="404">
        <v>24.284765316190395</v>
      </c>
      <c r="AV11" s="404">
        <v>28.385772008267363</v>
      </c>
      <c r="AW11" s="404">
        <v>32.818270645805171</v>
      </c>
      <c r="AX11" s="404">
        <v>37.089904867116829</v>
      </c>
      <c r="AY11" s="404">
        <v>40.828939117970222</v>
      </c>
      <c r="AZ11" s="404">
        <v>43.828707567530685</v>
      </c>
      <c r="BA11" s="404">
        <v>46.083207577266663</v>
      </c>
      <c r="BB11" s="404">
        <v>47.798492871781093</v>
      </c>
      <c r="BC11" s="404">
        <v>49.598784579951982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0.30309781016125276</v>
      </c>
      <c r="S12" s="404">
        <v>0.72745806794784906</v>
      </c>
      <c r="T12" s="404">
        <v>1.1718671884729421</v>
      </c>
      <c r="U12" s="404">
        <v>1.6244369969304895</v>
      </c>
      <c r="V12" s="404">
        <v>2.0693624907941119</v>
      </c>
      <c r="W12" s="404">
        <v>2.5238394444772188</v>
      </c>
      <c r="X12" s="404">
        <v>3.008234816653542</v>
      </c>
      <c r="Y12" s="404">
        <v>3.5408521398402439</v>
      </c>
      <c r="Z12" s="404">
        <v>4.1346042763638939</v>
      </c>
      <c r="AA12" s="404">
        <v>4.7963684254821031</v>
      </c>
      <c r="AB12" s="404">
        <v>5.5247870882250485</v>
      </c>
      <c r="AC12" s="404">
        <v>6.3112061647074347</v>
      </c>
      <c r="AD12" s="404">
        <v>7.1551302164576596</v>
      </c>
      <c r="AE12" s="404">
        <v>8.0683686214534429</v>
      </c>
      <c r="AF12" s="404">
        <v>9.076273474144573</v>
      </c>
      <c r="AG12" s="404">
        <v>10.220861270546591</v>
      </c>
      <c r="AH12" s="404">
        <v>11.553970157491191</v>
      </c>
      <c r="AI12" s="404">
        <v>13.094231472813057</v>
      </c>
      <c r="AJ12" s="404">
        <v>14.815153279895</v>
      </c>
      <c r="AK12" s="404">
        <v>16.640659327656319</v>
      </c>
      <c r="AL12" s="404">
        <v>18.435033209823189</v>
      </c>
      <c r="AM12" s="404">
        <v>20.026700202681145</v>
      </c>
      <c r="AN12" s="404">
        <v>21.327813366697495</v>
      </c>
      <c r="AO12" s="404">
        <v>22.368451769753356</v>
      </c>
      <c r="AP12" s="404">
        <v>23.309310271085778</v>
      </c>
      <c r="AQ12" s="404">
        <v>24.470030506069147</v>
      </c>
      <c r="AR12" s="404">
        <v>26.299633672390534</v>
      </c>
      <c r="AS12" s="404">
        <v>29.122340627684707</v>
      </c>
      <c r="AT12" s="404">
        <v>33.067944191829071</v>
      </c>
      <c r="AU12" s="404">
        <v>38.052659109459817</v>
      </c>
      <c r="AV12" s="404">
        <v>43.735982275384558</v>
      </c>
      <c r="AW12" s="404">
        <v>49.547382950746261</v>
      </c>
      <c r="AX12" s="404">
        <v>55.00138253494147</v>
      </c>
      <c r="AY12" s="404">
        <v>59.776763242075951</v>
      </c>
      <c r="AZ12" s="404">
        <v>63.72828400562117</v>
      </c>
      <c r="BA12" s="404">
        <v>66.924779901826909</v>
      </c>
      <c r="BB12" s="404">
        <v>69.64761474118292</v>
      </c>
      <c r="BC12" s="404">
        <v>72.725219144177629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0.23715396151216539</v>
      </c>
      <c r="Q13" s="404">
        <v>0.65108094221774659</v>
      </c>
      <c r="R13" s="404">
        <v>1.1150092183098841</v>
      </c>
      <c r="S13" s="404">
        <v>1.6103939733631729</v>
      </c>
      <c r="T13" s="404">
        <v>2.1325423804897383</v>
      </c>
      <c r="U13" s="404">
        <v>2.6772007550029535</v>
      </c>
      <c r="V13" s="404">
        <v>3.2357895176417446</v>
      </c>
      <c r="W13" s="404">
        <v>3.8292829049931534</v>
      </c>
      <c r="X13" s="404">
        <v>4.471593798586821</v>
      </c>
      <c r="Y13" s="404">
        <v>5.1730431501399652</v>
      </c>
      <c r="Z13" s="404">
        <v>5.9399155415286904</v>
      </c>
      <c r="AA13" s="404">
        <v>6.7739030365301867</v>
      </c>
      <c r="AB13" s="404">
        <v>7.6728366704996303</v>
      </c>
      <c r="AC13" s="404">
        <v>8.639929995767293</v>
      </c>
      <c r="AD13" s="404">
        <v>9.6899075100241738</v>
      </c>
      <c r="AE13" s="404">
        <v>10.850167423976826</v>
      </c>
      <c r="AF13" s="404">
        <v>12.162081648226977</v>
      </c>
      <c r="AG13" s="404">
        <v>13.675881551762235</v>
      </c>
      <c r="AH13" s="404">
        <v>15.418410660486229</v>
      </c>
      <c r="AI13" s="404">
        <v>17.372455659637591</v>
      </c>
      <c r="AJ13" s="404">
        <v>19.472155881655713</v>
      </c>
      <c r="AK13" s="404">
        <v>21.598063009161201</v>
      </c>
      <c r="AL13" s="404">
        <v>23.588598549252048</v>
      </c>
      <c r="AM13" s="404">
        <v>25.333170266638547</v>
      </c>
      <c r="AN13" s="404">
        <v>26.832876010089532</v>
      </c>
      <c r="AO13" s="404">
        <v>28.216279260154575</v>
      </c>
      <c r="AP13" s="404">
        <v>29.75380209406034</v>
      </c>
      <c r="AQ13" s="404">
        <v>31.847243293740473</v>
      </c>
      <c r="AR13" s="404">
        <v>34.876899778989504</v>
      </c>
      <c r="AS13" s="404">
        <v>39.052082133480745</v>
      </c>
      <c r="AT13" s="404">
        <v>44.377647048052083</v>
      </c>
      <c r="AU13" s="404">
        <v>50.63527463403836</v>
      </c>
      <c r="AV13" s="404">
        <v>57.377367053537995</v>
      </c>
      <c r="AW13" s="404">
        <v>64.064853493916104</v>
      </c>
      <c r="AX13" s="404">
        <v>70.280398682982494</v>
      </c>
      <c r="AY13" s="404">
        <v>75.773541103613169</v>
      </c>
      <c r="AZ13" s="404">
        <v>80.473390927605195</v>
      </c>
      <c r="BA13" s="404">
        <v>84.51338727648664</v>
      </c>
      <c r="BB13" s="404">
        <v>88.186207395850815</v>
      </c>
      <c r="BC13" s="404">
        <v>92.497301937496445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0.16646406835386582</v>
      </c>
      <c r="O14" s="404">
        <v>0.51008104275306576</v>
      </c>
      <c r="P14" s="404">
        <v>0.92808524074645093</v>
      </c>
      <c r="Q14" s="404">
        <v>1.4061113156213259</v>
      </c>
      <c r="R14" s="404">
        <v>1.9301062101811719</v>
      </c>
      <c r="S14" s="404">
        <v>2.4908585260861522</v>
      </c>
      <c r="T14" s="404">
        <v>3.0926606343220433</v>
      </c>
      <c r="U14" s="404">
        <v>3.7397338498107828</v>
      </c>
      <c r="V14" s="404">
        <v>4.4290192258025671</v>
      </c>
      <c r="W14" s="404">
        <v>5.1756994877103919</v>
      </c>
      <c r="X14" s="404">
        <v>5.9840426611231754</v>
      </c>
      <c r="Y14" s="404">
        <v>6.855532479078982</v>
      </c>
      <c r="Z14" s="404">
        <v>7.7891266334470037</v>
      </c>
      <c r="AA14" s="404">
        <v>8.7836052843770389</v>
      </c>
      <c r="AB14" s="404">
        <v>9.8471527634707883</v>
      </c>
      <c r="AC14" s="404">
        <v>10.998981051938021</v>
      </c>
      <c r="AD14" s="404">
        <v>12.270737309655715</v>
      </c>
      <c r="AE14" s="404">
        <v>13.707162211031944</v>
      </c>
      <c r="AF14" s="404">
        <v>15.359174171188108</v>
      </c>
      <c r="AG14" s="404">
        <v>17.253135932570149</v>
      </c>
      <c r="AH14" s="404">
        <v>19.380155500002701</v>
      </c>
      <c r="AI14" s="404">
        <v>21.683575364787202</v>
      </c>
      <c r="AJ14" s="404">
        <v>24.05414792037012</v>
      </c>
      <c r="AK14" s="404">
        <v>26.346500555650103</v>
      </c>
      <c r="AL14" s="404">
        <v>28.458318539285585</v>
      </c>
      <c r="AM14" s="404">
        <v>30.368259721745339</v>
      </c>
      <c r="AN14" s="404">
        <v>32.17611783258473</v>
      </c>
      <c r="AO14" s="404">
        <v>34.120209282969824</v>
      </c>
      <c r="AP14" s="404">
        <v>36.55339463609927</v>
      </c>
      <c r="AQ14" s="404">
        <v>39.809789499545836</v>
      </c>
      <c r="AR14" s="404">
        <v>44.154552400233236</v>
      </c>
      <c r="AS14" s="404">
        <v>49.671550470092264</v>
      </c>
      <c r="AT14" s="404">
        <v>56.230464218132326</v>
      </c>
      <c r="AU14" s="404">
        <v>63.504484873861401</v>
      </c>
      <c r="AV14" s="404">
        <v>71.07543696263879</v>
      </c>
      <c r="AW14" s="404">
        <v>78.474016893211342</v>
      </c>
      <c r="AX14" s="404">
        <v>85.356147534375594</v>
      </c>
      <c r="AY14" s="404">
        <v>91.548076861110772</v>
      </c>
      <c r="AZ14" s="404">
        <v>97.046258361858904</v>
      </c>
      <c r="BA14" s="404">
        <v>101.99869764123154</v>
      </c>
      <c r="BB14" s="404">
        <v>106.69830528631269</v>
      </c>
      <c r="BC14" s="404">
        <v>112.35801833706321</v>
      </c>
    </row>
    <row r="15" spans="2:55"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0.15578836150361222</v>
      </c>
      <c r="M15" s="404">
        <v>0.40291006294704451</v>
      </c>
      <c r="N15" s="404">
        <v>0.74019891616247846</v>
      </c>
      <c r="O15" s="404">
        <v>1.1531323944726606</v>
      </c>
      <c r="P15" s="404">
        <v>1.6286604297452729</v>
      </c>
      <c r="Q15" s="404">
        <v>2.1575292566875981</v>
      </c>
      <c r="R15" s="404">
        <v>2.7347180205906234</v>
      </c>
      <c r="S15" s="404">
        <v>3.3613763360383735</v>
      </c>
      <c r="T15" s="404">
        <v>4.0517731436365274</v>
      </c>
      <c r="U15" s="404">
        <v>4.8170413684295346</v>
      </c>
      <c r="V15" s="404">
        <v>5.6502678926971042</v>
      </c>
      <c r="W15" s="404">
        <v>6.5577304151151203</v>
      </c>
      <c r="X15" s="404">
        <v>7.533013586447038</v>
      </c>
      <c r="Y15" s="404">
        <v>8.5678195856534991</v>
      </c>
      <c r="Z15" s="404">
        <v>9.6558103113193283</v>
      </c>
      <c r="AA15" s="404">
        <v>10.803771023295724</v>
      </c>
      <c r="AB15" s="404">
        <v>12.034193397915695</v>
      </c>
      <c r="AC15" s="404">
        <v>13.384073510332648</v>
      </c>
      <c r="AD15" s="404">
        <v>14.903881537441571</v>
      </c>
      <c r="AE15" s="404">
        <v>16.649384853784589</v>
      </c>
      <c r="AF15" s="404">
        <v>18.649159883704137</v>
      </c>
      <c r="AG15" s="404">
        <v>20.895100465992904</v>
      </c>
      <c r="AH15" s="404">
        <v>23.338995958698671</v>
      </c>
      <c r="AI15" s="404">
        <v>25.880725472366244</v>
      </c>
      <c r="AJ15" s="404">
        <v>28.385071043144617</v>
      </c>
      <c r="AK15" s="404">
        <v>30.765676197713006</v>
      </c>
      <c r="AL15" s="404">
        <v>33.007481624408527</v>
      </c>
      <c r="AM15" s="404">
        <v>35.188104906959062</v>
      </c>
      <c r="AN15" s="404">
        <v>37.517241834548521</v>
      </c>
      <c r="AO15" s="404">
        <v>40.315761543599102</v>
      </c>
      <c r="AP15" s="404">
        <v>43.869808418960972</v>
      </c>
      <c r="AQ15" s="404">
        <v>48.399754914722536</v>
      </c>
      <c r="AR15" s="404">
        <v>54.045069803728445</v>
      </c>
      <c r="AS15" s="404">
        <v>60.753853010881862</v>
      </c>
      <c r="AT15" s="404">
        <v>68.286459111105586</v>
      </c>
      <c r="AU15" s="404">
        <v>76.34345121001715</v>
      </c>
      <c r="AV15" s="404">
        <v>84.574327546148993</v>
      </c>
      <c r="AW15" s="404">
        <v>92.584888394413028</v>
      </c>
      <c r="AX15" s="404">
        <v>100.11032752945587</v>
      </c>
      <c r="AY15" s="404">
        <v>107.04663056417724</v>
      </c>
      <c r="AZ15" s="404">
        <v>113.4081024371596</v>
      </c>
      <c r="BA15" s="404">
        <v>119.34649299793037</v>
      </c>
      <c r="BB15" s="404">
        <v>125.15756644143153</v>
      </c>
      <c r="BC15" s="404">
        <v>132.29852924404383</v>
      </c>
    </row>
    <row r="16" spans="2:55">
      <c r="B16" s="403" t="s">
        <v>329</v>
      </c>
      <c r="C16" s="404">
        <v>0</v>
      </c>
      <c r="D16" s="404">
        <v>0</v>
      </c>
      <c r="E16" s="404">
        <v>0</v>
      </c>
      <c r="F16" s="404">
        <v>0</v>
      </c>
      <c r="G16" s="404">
        <v>4.0467969053747596E-2</v>
      </c>
      <c r="H16" s="404">
        <v>7.7788413636380865E-2</v>
      </c>
      <c r="I16" s="404">
        <v>0.12167240577201296</v>
      </c>
      <c r="J16" s="404">
        <v>0.21349098590485971</v>
      </c>
      <c r="K16" s="404">
        <v>0.37019707454712458</v>
      </c>
      <c r="L16" s="404">
        <v>0.60564041312728167</v>
      </c>
      <c r="M16" s="404">
        <v>0.93192878966598913</v>
      </c>
      <c r="N16" s="404">
        <v>1.3347192076817016</v>
      </c>
      <c r="O16" s="404">
        <v>1.8000046560948373</v>
      </c>
      <c r="P16" s="404">
        <v>2.3190700533870339</v>
      </c>
      <c r="Q16" s="404">
        <v>2.890882056734899</v>
      </c>
      <c r="R16" s="404">
        <v>3.5204462765933453</v>
      </c>
      <c r="S16" s="404">
        <v>4.2204166405401846</v>
      </c>
      <c r="T16" s="404">
        <v>5.0136440521309185</v>
      </c>
      <c r="U16" s="404">
        <v>5.9089575199740354</v>
      </c>
      <c r="V16" s="404">
        <v>6.892690791301507</v>
      </c>
      <c r="W16" s="404">
        <v>7.9612629915098054</v>
      </c>
      <c r="X16" s="404">
        <v>9.0964262450139</v>
      </c>
      <c r="Y16" s="404">
        <v>10.281856378972744</v>
      </c>
      <c r="Z16" s="404">
        <v>11.516559755970146</v>
      </c>
      <c r="AA16" s="404">
        <v>12.819010609896701</v>
      </c>
      <c r="AB16" s="404">
        <v>14.227598640377606</v>
      </c>
      <c r="AC16" s="404">
        <v>15.799097283396083</v>
      </c>
      <c r="AD16" s="404">
        <v>17.596656559557605</v>
      </c>
      <c r="AE16" s="404">
        <v>19.655380981891334</v>
      </c>
      <c r="AF16" s="404">
        <v>21.971081984272402</v>
      </c>
      <c r="AG16" s="404">
        <v>24.497738318246981</v>
      </c>
      <c r="AH16" s="404">
        <v>27.143812010095477</v>
      </c>
      <c r="AI16" s="404">
        <v>29.783096406732781</v>
      </c>
      <c r="AJ16" s="404">
        <v>32.33920734948066</v>
      </c>
      <c r="AK16" s="404">
        <v>34.812733561286144</v>
      </c>
      <c r="AL16" s="404">
        <v>37.285323911241591</v>
      </c>
      <c r="AM16" s="404">
        <v>39.944727819481216</v>
      </c>
      <c r="AN16" s="404">
        <v>43.083410775327181</v>
      </c>
      <c r="AO16" s="404">
        <v>46.9561382718922</v>
      </c>
      <c r="AP16" s="404">
        <v>51.736575293763785</v>
      </c>
      <c r="AQ16" s="404">
        <v>57.520950289828761</v>
      </c>
      <c r="AR16" s="404">
        <v>64.312614486638253</v>
      </c>
      <c r="AS16" s="404">
        <v>71.94947576787655</v>
      </c>
      <c r="AT16" s="404">
        <v>80.217811041062873</v>
      </c>
      <c r="AU16" s="404">
        <v>88.883705742180069</v>
      </c>
      <c r="AV16" s="404">
        <v>97.669788894191527</v>
      </c>
      <c r="AW16" s="404">
        <v>106.26316338795577</v>
      </c>
      <c r="AX16" s="404">
        <v>114.471465658076</v>
      </c>
      <c r="AY16" s="404">
        <v>122.2114049311745</v>
      </c>
      <c r="AZ16" s="404">
        <v>129.50458770467048</v>
      </c>
      <c r="BA16" s="404">
        <v>136.50927143968232</v>
      </c>
      <c r="BB16" s="404">
        <v>143.5274564200551</v>
      </c>
      <c r="BC16" s="404">
        <v>152.18769963132985</v>
      </c>
    </row>
    <row r="17" spans="2:55">
      <c r="B17" s="403" t="s">
        <v>330</v>
      </c>
      <c r="C17" s="404">
        <v>1.5616699216229601E-2</v>
      </c>
      <c r="D17" s="404">
        <v>9.7648515175408068E-2</v>
      </c>
      <c r="E17" s="404">
        <v>0.16131203455337256</v>
      </c>
      <c r="F17" s="404">
        <v>0.21255708954269481</v>
      </c>
      <c r="G17" s="404">
        <v>0.26168572349982017</v>
      </c>
      <c r="H17" s="404">
        <v>0.32260578227777564</v>
      </c>
      <c r="I17" s="404">
        <v>0.40985326906047526</v>
      </c>
      <c r="J17" s="404">
        <v>0.55588976188263894</v>
      </c>
      <c r="K17" s="404">
        <v>0.77707464317886688</v>
      </c>
      <c r="L17" s="404">
        <v>1.0880338309124036</v>
      </c>
      <c r="M17" s="404">
        <v>1.4762392613294346</v>
      </c>
      <c r="N17" s="404">
        <v>1.9271438910598206</v>
      </c>
      <c r="O17" s="404">
        <v>2.4302186396437073</v>
      </c>
      <c r="P17" s="404">
        <v>2.9841055918960606</v>
      </c>
      <c r="Q17" s="404">
        <v>3.5968962371691391</v>
      </c>
      <c r="R17" s="404">
        <v>4.2847289407362332</v>
      </c>
      <c r="S17" s="404">
        <v>5.0705369275106378</v>
      </c>
      <c r="T17" s="404">
        <v>5.9767258367057314</v>
      </c>
      <c r="U17" s="404">
        <v>7.0070969118678077</v>
      </c>
      <c r="V17" s="404">
        <v>8.1405152890182784</v>
      </c>
      <c r="W17" s="404">
        <v>9.3624872455345187</v>
      </c>
      <c r="X17" s="404">
        <v>10.644458486438181</v>
      </c>
      <c r="Y17" s="404">
        <v>11.972407079939119</v>
      </c>
      <c r="Z17" s="404">
        <v>13.354063518050809</v>
      </c>
      <c r="AA17" s="404">
        <v>14.820881806391881</v>
      </c>
      <c r="AB17" s="404">
        <v>16.428925335849797</v>
      </c>
      <c r="AC17" s="404">
        <v>18.248711717957224</v>
      </c>
      <c r="AD17" s="404">
        <v>20.324587892077062</v>
      </c>
      <c r="AE17" s="404">
        <v>22.660758968058783</v>
      </c>
      <c r="AF17" s="404">
        <v>25.217004158621762</v>
      </c>
      <c r="AG17" s="404">
        <v>27.90552134877986</v>
      </c>
      <c r="AH17" s="404">
        <v>30.608807084896121</v>
      </c>
      <c r="AI17" s="404">
        <v>33.259274643362211</v>
      </c>
      <c r="AJ17" s="404">
        <v>35.867271691440052</v>
      </c>
      <c r="AK17" s="404">
        <v>38.529763316537071</v>
      </c>
      <c r="AL17" s="404">
        <v>41.435998704159715</v>
      </c>
      <c r="AM17" s="404">
        <v>44.856781619419877</v>
      </c>
      <c r="AN17" s="404">
        <v>49.019031386069528</v>
      </c>
      <c r="AO17" s="404">
        <v>54.0658441728282</v>
      </c>
      <c r="AP17" s="404">
        <v>60.048144372021561</v>
      </c>
      <c r="AQ17" s="404">
        <v>66.927655717399446</v>
      </c>
      <c r="AR17" s="404">
        <v>74.596887132466875</v>
      </c>
      <c r="AS17" s="404">
        <v>82.918211477378946</v>
      </c>
      <c r="AT17" s="404">
        <v>91.741854067807395</v>
      </c>
      <c r="AU17" s="404">
        <v>100.9049447924798</v>
      </c>
      <c r="AV17" s="404">
        <v>110.20955452056863</v>
      </c>
      <c r="AW17" s="404">
        <v>119.41749649852478</v>
      </c>
      <c r="AX17" s="404">
        <v>128.36028110465116</v>
      </c>
      <c r="AY17" s="404">
        <v>136.96507337170806</v>
      </c>
      <c r="AZ17" s="404">
        <v>145.26374408678845</v>
      </c>
      <c r="BA17" s="404">
        <v>153.42460461111958</v>
      </c>
      <c r="BB17" s="404">
        <v>161.64398959445356</v>
      </c>
      <c r="BC17" s="404">
        <v>171.86586059428745</v>
      </c>
    </row>
    <row r="18" spans="2:55">
      <c r="B18" s="403" t="s">
        <v>331</v>
      </c>
      <c r="C18" s="404">
        <v>0.25291964219270258</v>
      </c>
      <c r="D18" s="404">
        <v>0.32456746607078568</v>
      </c>
      <c r="E18" s="404">
        <v>0.38393853497520336</v>
      </c>
      <c r="F18" s="404">
        <v>0.44123607207966276</v>
      </c>
      <c r="G18" s="404">
        <v>0.51171706842976883</v>
      </c>
      <c r="H18" s="404">
        <v>0.61307797015496335</v>
      </c>
      <c r="I18" s="404">
        <v>0.75176727683422084</v>
      </c>
      <c r="J18" s="404">
        <v>0.95940431882744936</v>
      </c>
      <c r="K18" s="404">
        <v>1.2532616236745497</v>
      </c>
      <c r="L18" s="404">
        <v>1.6234746508258582</v>
      </c>
      <c r="M18" s="404">
        <v>2.0572671674353118</v>
      </c>
      <c r="N18" s="404">
        <v>2.5427705881726821</v>
      </c>
      <c r="O18" s="404">
        <v>3.0758808075246855</v>
      </c>
      <c r="P18" s="404">
        <v>3.6634464275553773</v>
      </c>
      <c r="Q18" s="404">
        <v>4.3237562807308239</v>
      </c>
      <c r="R18" s="404">
        <v>5.0829185096979996</v>
      </c>
      <c r="S18" s="404">
        <v>5.9654320235301963</v>
      </c>
      <c r="T18" s="404">
        <v>6.9908150685059933</v>
      </c>
      <c r="U18" s="404">
        <v>8.1573795075568878</v>
      </c>
      <c r="V18" s="404">
        <v>9.4357933409905712</v>
      </c>
      <c r="W18" s="404">
        <v>10.802216432485515</v>
      </c>
      <c r="X18" s="404">
        <v>12.227777718521262</v>
      </c>
      <c r="Y18" s="404">
        <v>13.703741883918649</v>
      </c>
      <c r="Z18" s="404">
        <v>15.247518048026283</v>
      </c>
      <c r="AA18" s="404">
        <v>16.905040093573035</v>
      </c>
      <c r="AB18" s="404">
        <v>18.743899868301014</v>
      </c>
      <c r="AC18" s="404">
        <v>20.817197692791733</v>
      </c>
      <c r="AD18" s="404">
        <v>23.140624898383589</v>
      </c>
      <c r="AE18" s="404">
        <v>25.684568489096208</v>
      </c>
      <c r="AF18" s="404">
        <v>28.369228876678623</v>
      </c>
      <c r="AG18" s="404">
        <v>31.082618631962099</v>
      </c>
      <c r="AH18" s="404">
        <v>33.765989965760646</v>
      </c>
      <c r="AI18" s="404">
        <v>36.438330109337663</v>
      </c>
      <c r="AJ18" s="404">
        <v>39.206253945322594</v>
      </c>
      <c r="AK18" s="404">
        <v>42.274114005137477</v>
      </c>
      <c r="AL18" s="404">
        <v>45.911605290501676</v>
      </c>
      <c r="AM18" s="404">
        <v>50.324765169347309</v>
      </c>
      <c r="AN18" s="404">
        <v>55.629763296101146</v>
      </c>
      <c r="AO18" s="404">
        <v>61.847993294343681</v>
      </c>
      <c r="AP18" s="404">
        <v>68.897396602227474</v>
      </c>
      <c r="AQ18" s="404">
        <v>76.63023941774658</v>
      </c>
      <c r="AR18" s="404">
        <v>84.961970952801664</v>
      </c>
      <c r="AS18" s="404">
        <v>93.817114948278402</v>
      </c>
      <c r="AT18" s="404">
        <v>103.11552539828435</v>
      </c>
      <c r="AU18" s="404">
        <v>112.77224032673955</v>
      </c>
      <c r="AV18" s="404">
        <v>122.66329159329922</v>
      </c>
      <c r="AW18" s="404">
        <v>132.57856562629334</v>
      </c>
      <c r="AX18" s="404">
        <v>142.36487716295906</v>
      </c>
      <c r="AY18" s="404">
        <v>151.96410765191143</v>
      </c>
      <c r="AZ18" s="404">
        <v>161.42283087866514</v>
      </c>
      <c r="BA18" s="404">
        <v>170.80902662645087</v>
      </c>
      <c r="BB18" s="404">
        <v>180.30688968135203</v>
      </c>
      <c r="BC18" s="404">
        <v>192.23812937755218</v>
      </c>
    </row>
    <row r="19" spans="2:55">
      <c r="B19" s="403" t="s">
        <v>332</v>
      </c>
      <c r="C19" s="404">
        <v>0.45753655840310298</v>
      </c>
      <c r="D19" s="404">
        <v>0.52270805737816839</v>
      </c>
      <c r="E19" s="404">
        <v>0.58575368081736567</v>
      </c>
      <c r="F19" s="404">
        <v>0.66160322448511122</v>
      </c>
      <c r="G19" s="404">
        <v>0.76903870269117058</v>
      </c>
      <c r="H19" s="404">
        <v>0.91744829958617835</v>
      </c>
      <c r="I19" s="404">
        <v>1.1134138075906685</v>
      </c>
      <c r="J19" s="404">
        <v>1.3892053801357953</v>
      </c>
      <c r="K19" s="404">
        <v>1.737769924828771</v>
      </c>
      <c r="L19" s="404">
        <v>2.1491571041690158</v>
      </c>
      <c r="M19" s="404">
        <v>2.6132196337367541</v>
      </c>
      <c r="N19" s="404">
        <v>3.1236051199890134</v>
      </c>
      <c r="O19" s="404">
        <v>3.6833391217628035</v>
      </c>
      <c r="P19" s="404">
        <v>4.3083808659317127</v>
      </c>
      <c r="Q19" s="404">
        <v>5.0258467377139109</v>
      </c>
      <c r="R19" s="404">
        <v>5.8629407976494212</v>
      </c>
      <c r="S19" s="404">
        <v>6.8434334871016151</v>
      </c>
      <c r="T19" s="404">
        <v>7.9836739076315464</v>
      </c>
      <c r="U19" s="404">
        <v>9.2759195075443444</v>
      </c>
      <c r="V19" s="404">
        <v>10.684576749529391</v>
      </c>
      <c r="W19" s="404">
        <v>12.186644328925723</v>
      </c>
      <c r="X19" s="404">
        <v>13.755675598820092</v>
      </c>
      <c r="Y19" s="404">
        <v>15.388783992573398</v>
      </c>
      <c r="Z19" s="404">
        <v>17.114120065061449</v>
      </c>
      <c r="AA19" s="404">
        <v>18.985460631823724</v>
      </c>
      <c r="AB19" s="404">
        <v>21.050326659438415</v>
      </c>
      <c r="AC19" s="404">
        <v>23.334511450583939</v>
      </c>
      <c r="AD19" s="404">
        <v>25.822207463955227</v>
      </c>
      <c r="AE19" s="404">
        <v>28.446532916405733</v>
      </c>
      <c r="AF19" s="404">
        <v>31.105834250492439</v>
      </c>
      <c r="AG19" s="404">
        <v>33.748790491819463</v>
      </c>
      <c r="AH19" s="404">
        <v>36.403338278686</v>
      </c>
      <c r="AI19" s="404">
        <v>39.184497279204848</v>
      </c>
      <c r="AJ19" s="404">
        <v>42.306051364265443</v>
      </c>
      <c r="AK19" s="404">
        <v>46.052403497213419</v>
      </c>
      <c r="AL19" s="404">
        <v>50.625329583323918</v>
      </c>
      <c r="AM19" s="404">
        <v>56.120776348659611</v>
      </c>
      <c r="AN19" s="404">
        <v>62.534102765182524</v>
      </c>
      <c r="AO19" s="404">
        <v>69.754818224986352</v>
      </c>
      <c r="AP19" s="404">
        <v>77.59308807589251</v>
      </c>
      <c r="AQ19" s="404">
        <v>85.92560126155449</v>
      </c>
      <c r="AR19" s="404">
        <v>94.728331591127471</v>
      </c>
      <c r="AS19" s="404">
        <v>103.99342480379342</v>
      </c>
      <c r="AT19" s="404">
        <v>113.71682199043339</v>
      </c>
      <c r="AU19" s="404">
        <v>123.88519462936114</v>
      </c>
      <c r="AV19" s="404">
        <v>134.40075050817416</v>
      </c>
      <c r="AW19" s="404">
        <v>145.07209853779929</v>
      </c>
      <c r="AX19" s="404">
        <v>155.76517243020717</v>
      </c>
      <c r="AY19" s="404">
        <v>166.44090717056486</v>
      </c>
      <c r="AZ19" s="404">
        <v>177.05144849026635</v>
      </c>
      <c r="BA19" s="404">
        <v>187.65844701942137</v>
      </c>
      <c r="BB19" s="404">
        <v>198.43368113578936</v>
      </c>
      <c r="BC19" s="404">
        <v>212.15196271997957</v>
      </c>
    </row>
    <row r="20" spans="2:55">
      <c r="B20" s="403" t="s">
        <v>333</v>
      </c>
      <c r="C20" s="404">
        <v>0.63031086879619491</v>
      </c>
      <c r="D20" s="404">
        <v>0.69672960612531842</v>
      </c>
      <c r="E20" s="404">
        <v>0.77568396404593432</v>
      </c>
      <c r="F20" s="404">
        <v>0.88537543978028588</v>
      </c>
      <c r="G20" s="404">
        <v>1.0359866793668466</v>
      </c>
      <c r="H20" s="404">
        <v>1.2367928088956264</v>
      </c>
      <c r="I20" s="404">
        <v>1.4961082188649759</v>
      </c>
      <c r="J20" s="404">
        <v>1.8215890492086999</v>
      </c>
      <c r="K20" s="404">
        <v>2.2062747153729045</v>
      </c>
      <c r="L20" s="404">
        <v>2.6430240378743206</v>
      </c>
      <c r="M20" s="404">
        <v>3.1271514125245892</v>
      </c>
      <c r="N20" s="404">
        <v>3.6584248196034532</v>
      </c>
      <c r="O20" s="404">
        <v>4.2477838729518167</v>
      </c>
      <c r="P20" s="404">
        <v>4.91880766995431</v>
      </c>
      <c r="Q20" s="404">
        <v>5.6984378350786109</v>
      </c>
      <c r="R20" s="404">
        <v>6.6126248879488339</v>
      </c>
      <c r="S20" s="404">
        <v>7.6843661162744414</v>
      </c>
      <c r="T20" s="404">
        <v>8.9265346375217547</v>
      </c>
      <c r="U20" s="404">
        <v>10.327512255727703</v>
      </c>
      <c r="V20" s="404">
        <v>11.85597763243346</v>
      </c>
      <c r="W20" s="404">
        <v>13.492646621066033</v>
      </c>
      <c r="X20" s="404">
        <v>15.213737459603548</v>
      </c>
      <c r="Y20" s="404">
        <v>17.022839461779981</v>
      </c>
      <c r="Z20" s="404">
        <v>18.951779066304557</v>
      </c>
      <c r="AA20" s="404">
        <v>21.030151256190873</v>
      </c>
      <c r="AB20" s="404">
        <v>23.275193802707442</v>
      </c>
      <c r="AC20" s="404">
        <v>25.682667133505724</v>
      </c>
      <c r="AD20" s="404">
        <v>28.202031326556288</v>
      </c>
      <c r="AE20" s="404">
        <v>30.747078146453422</v>
      </c>
      <c r="AF20" s="404">
        <v>33.279421556616015</v>
      </c>
      <c r="AG20" s="404">
        <v>35.836607925538829</v>
      </c>
      <c r="AH20" s="404">
        <v>38.542801991840719</v>
      </c>
      <c r="AI20" s="404">
        <v>41.620009245821173</v>
      </c>
      <c r="AJ20" s="404">
        <v>45.361871417177973</v>
      </c>
      <c r="AK20" s="404">
        <v>49.984372575680155</v>
      </c>
      <c r="AL20" s="404">
        <v>55.575586444888557</v>
      </c>
      <c r="AM20" s="404">
        <v>62.111305425943492</v>
      </c>
      <c r="AN20" s="404">
        <v>69.455892850471159</v>
      </c>
      <c r="AO20" s="404">
        <v>77.392139385149221</v>
      </c>
      <c r="AP20" s="404">
        <v>85.756264006766273</v>
      </c>
      <c r="AQ20" s="404">
        <v>94.486942214539468</v>
      </c>
      <c r="AR20" s="404">
        <v>103.62598362908182</v>
      </c>
      <c r="AS20" s="404">
        <v>113.23954791288027</v>
      </c>
      <c r="AT20" s="404">
        <v>123.39341575057655</v>
      </c>
      <c r="AU20" s="404">
        <v>134.09811649381842</v>
      </c>
      <c r="AV20" s="404">
        <v>145.27272335426011</v>
      </c>
      <c r="AW20" s="404">
        <v>156.74877437679092</v>
      </c>
      <c r="AX20" s="404">
        <v>168.41611718038735</v>
      </c>
      <c r="AY20" s="404">
        <v>180.14646926911996</v>
      </c>
      <c r="AZ20" s="404">
        <v>191.89183123263959</v>
      </c>
      <c r="BA20" s="404">
        <v>203.70778083044789</v>
      </c>
      <c r="BB20" s="404">
        <v>215.75368685883535</v>
      </c>
      <c r="BC20" s="404">
        <v>231.35200482153692</v>
      </c>
    </row>
    <row r="21" spans="2:55">
      <c r="B21" s="403" t="s">
        <v>334</v>
      </c>
      <c r="C21" s="404">
        <v>0.77553783807035936</v>
      </c>
      <c r="D21" s="404">
        <v>0.855167446568458</v>
      </c>
      <c r="E21" s="404">
        <v>0.96502605561699095</v>
      </c>
      <c r="F21" s="404">
        <v>1.1144355192617503</v>
      </c>
      <c r="G21" s="404">
        <v>1.3131411090139649</v>
      </c>
      <c r="H21" s="404">
        <v>1.5718768867424884</v>
      </c>
      <c r="I21" s="404">
        <v>1.8755445303098357</v>
      </c>
      <c r="J21" s="404">
        <v>2.2315690232123324</v>
      </c>
      <c r="K21" s="404">
        <v>2.6359966997264053</v>
      </c>
      <c r="L21" s="404">
        <v>3.0873488726625204</v>
      </c>
      <c r="M21" s="404">
        <v>3.5870008400483275</v>
      </c>
      <c r="N21" s="404">
        <v>4.1415136617558197</v>
      </c>
      <c r="O21" s="404">
        <v>4.7681169021933121</v>
      </c>
      <c r="P21" s="404">
        <v>5.488870646479028</v>
      </c>
      <c r="Q21" s="404">
        <v>6.32804737754428</v>
      </c>
      <c r="R21" s="404">
        <v>7.3102362698576915</v>
      </c>
      <c r="S21" s="404">
        <v>8.4576169590528174</v>
      </c>
      <c r="T21" s="404">
        <v>9.782053546713799</v>
      </c>
      <c r="U21" s="404">
        <v>11.278863496811134</v>
      </c>
      <c r="V21" s="404">
        <v>12.924265463408039</v>
      </c>
      <c r="W21" s="404">
        <v>14.70308691127584</v>
      </c>
      <c r="X21" s="404">
        <v>16.594479189348007</v>
      </c>
      <c r="Y21" s="404">
        <v>18.600952599090501</v>
      </c>
      <c r="Z21" s="404">
        <v>20.725495827982229</v>
      </c>
      <c r="AA21" s="404">
        <v>22.962821475826107</v>
      </c>
      <c r="AB21" s="404">
        <v>25.296778679081235</v>
      </c>
      <c r="AC21" s="404">
        <v>27.689970601411545</v>
      </c>
      <c r="AD21" s="404">
        <v>30.075301505897777</v>
      </c>
      <c r="AE21" s="404">
        <v>32.432667506432395</v>
      </c>
      <c r="AF21" s="404">
        <v>34.815517603956458</v>
      </c>
      <c r="AG21" s="404">
        <v>37.36015379116288</v>
      </c>
      <c r="AH21" s="404">
        <v>40.298052693628968</v>
      </c>
      <c r="AI21" s="404">
        <v>43.930929310978065</v>
      </c>
      <c r="AJ21" s="404">
        <v>48.483622698415061</v>
      </c>
      <c r="AK21" s="404">
        <v>54.057709790835858</v>
      </c>
      <c r="AL21" s="404">
        <v>60.616935336782227</v>
      </c>
      <c r="AM21" s="404">
        <v>68.006681414436656</v>
      </c>
      <c r="AN21" s="404">
        <v>75.985435391356944</v>
      </c>
      <c r="AO21" s="404">
        <v>84.363176678849257</v>
      </c>
      <c r="AP21" s="404">
        <v>93.039809198849866</v>
      </c>
      <c r="AQ21" s="404">
        <v>102.02135126484019</v>
      </c>
      <c r="AR21" s="404">
        <v>111.42171857634776</v>
      </c>
      <c r="AS21" s="404">
        <v>121.37477417715812</v>
      </c>
      <c r="AT21" s="404">
        <v>131.96826357369952</v>
      </c>
      <c r="AU21" s="404">
        <v>143.22716762511928</v>
      </c>
      <c r="AV21" s="404">
        <v>155.09164563281519</v>
      </c>
      <c r="AW21" s="404">
        <v>167.42140508885353</v>
      </c>
      <c r="AX21" s="404">
        <v>180.02244640105246</v>
      </c>
      <c r="AY21" s="404">
        <v>192.77213676741906</v>
      </c>
      <c r="AZ21" s="404">
        <v>205.62323599504299</v>
      </c>
      <c r="BA21" s="404">
        <v>218.62587646512642</v>
      </c>
      <c r="BB21" s="404">
        <v>231.92741000745315</v>
      </c>
      <c r="BC21" s="404">
        <v>249.51757556696717</v>
      </c>
    </row>
    <row r="22" spans="2:55">
      <c r="B22" s="403" t="s">
        <v>335</v>
      </c>
      <c r="C22" s="404">
        <v>0.90134778410065097</v>
      </c>
      <c r="D22" s="404">
        <v>1.0088836878125502</v>
      </c>
      <c r="E22" s="404">
        <v>1.1551967867965383</v>
      </c>
      <c r="F22" s="404">
        <v>1.3488594501364013</v>
      </c>
      <c r="G22" s="404">
        <v>1.6007155552003067</v>
      </c>
      <c r="H22" s="404">
        <v>1.897783159464107</v>
      </c>
      <c r="I22" s="404">
        <v>2.2260620900149668</v>
      </c>
      <c r="J22" s="404">
        <v>2.5956250600870265</v>
      </c>
      <c r="K22" s="404">
        <v>3.0084010937314507</v>
      </c>
      <c r="L22" s="404">
        <v>3.4691967662133054</v>
      </c>
      <c r="M22" s="404">
        <v>3.9861157504392923</v>
      </c>
      <c r="N22" s="404">
        <v>4.5707635282686008</v>
      </c>
      <c r="O22" s="404">
        <v>5.2373700090540405</v>
      </c>
      <c r="P22" s="404">
        <v>6.0038283466513338</v>
      </c>
      <c r="Q22" s="404">
        <v>6.8914713106138192</v>
      </c>
      <c r="R22" s="404">
        <v>7.9234098397171611</v>
      </c>
      <c r="S22" s="404">
        <v>9.1237648276129679</v>
      </c>
      <c r="T22" s="404">
        <v>10.514531238197085</v>
      </c>
      <c r="U22" s="404">
        <v>12.101540724824554</v>
      </c>
      <c r="V22" s="404">
        <v>13.869381331500726</v>
      </c>
      <c r="W22" s="404">
        <v>15.807433452537508</v>
      </c>
      <c r="X22" s="404">
        <v>17.889820095433961</v>
      </c>
      <c r="Y22" s="404">
        <v>20.084893821681788</v>
      </c>
      <c r="Z22" s="404">
        <v>22.355556703394612</v>
      </c>
      <c r="AA22" s="404">
        <v>24.657974121924273</v>
      </c>
      <c r="AB22" s="404">
        <v>26.939032335464351</v>
      </c>
      <c r="AC22" s="404">
        <v>29.146467212761205</v>
      </c>
      <c r="AD22" s="404">
        <v>31.282402428895683</v>
      </c>
      <c r="AE22" s="404">
        <v>33.421804604719853</v>
      </c>
      <c r="AF22" s="404">
        <v>35.720296507925141</v>
      </c>
      <c r="AG22" s="404">
        <v>38.42445067499149</v>
      </c>
      <c r="AH22" s="404">
        <v>41.845883649566943</v>
      </c>
      <c r="AI22" s="404">
        <v>46.217077420991977</v>
      </c>
      <c r="AJ22" s="404">
        <v>51.647819630696425</v>
      </c>
      <c r="AK22" s="404">
        <v>58.114392928497033</v>
      </c>
      <c r="AL22" s="404">
        <v>65.445255094513684</v>
      </c>
      <c r="AM22" s="404">
        <v>73.38042064135908</v>
      </c>
      <c r="AN22" s="404">
        <v>81.706632680494579</v>
      </c>
      <c r="AO22" s="404">
        <v>90.298788716381111</v>
      </c>
      <c r="AP22" s="404">
        <v>99.125924946175388</v>
      </c>
      <c r="AQ22" s="404">
        <v>108.26777586804747</v>
      </c>
      <c r="AR22" s="404">
        <v>117.90392193944389</v>
      </c>
      <c r="AS22" s="404">
        <v>128.18778351736432</v>
      </c>
      <c r="AT22" s="404">
        <v>139.21948340665074</v>
      </c>
      <c r="AU22" s="404">
        <v>151.0425395946879</v>
      </c>
      <c r="AV22" s="404">
        <v>163.62342557748698</v>
      </c>
      <c r="AW22" s="404">
        <v>176.74231676147343</v>
      </c>
      <c r="AX22" s="404">
        <v>190.21710048559922</v>
      </c>
      <c r="AY22" s="404">
        <v>203.93236804347217</v>
      </c>
      <c r="AZ22" s="404">
        <v>217.84299731101081</v>
      </c>
      <c r="BA22" s="404">
        <v>231.99478426617003</v>
      </c>
      <c r="BB22" s="404">
        <v>246.52397038958711</v>
      </c>
      <c r="BC22" s="404">
        <v>266.24037710688242</v>
      </c>
    </row>
    <row r="23" spans="2:55">
      <c r="B23" s="403" t="s">
        <v>336</v>
      </c>
      <c r="C23" s="404">
        <v>1.0181529064269939</v>
      </c>
      <c r="D23" s="404">
        <v>1.1588128716690065</v>
      </c>
      <c r="E23" s="404">
        <v>1.3457537912379187</v>
      </c>
      <c r="F23" s="404">
        <v>1.5882998194042037</v>
      </c>
      <c r="G23" s="404">
        <v>1.8731779842390273</v>
      </c>
      <c r="H23" s="404">
        <v>2.1881662452209705</v>
      </c>
      <c r="I23" s="404">
        <v>2.5233854176464567</v>
      </c>
      <c r="J23" s="404">
        <v>2.8943933481844244</v>
      </c>
      <c r="K23" s="404">
        <v>3.3096500975895102</v>
      </c>
      <c r="L23" s="404">
        <v>3.7809415652115508</v>
      </c>
      <c r="M23" s="404">
        <v>4.3213450195175147</v>
      </c>
      <c r="N23" s="404">
        <v>4.93807940155693</v>
      </c>
      <c r="O23" s="404">
        <v>5.6395582161815838</v>
      </c>
      <c r="P23" s="404">
        <v>6.4390650392980397</v>
      </c>
      <c r="Q23" s="404">
        <v>7.3546927049195094</v>
      </c>
      <c r="R23" s="404">
        <v>8.4107512905268518</v>
      </c>
      <c r="S23" s="404">
        <v>9.6447752223761025</v>
      </c>
      <c r="T23" s="404">
        <v>11.092836266547291</v>
      </c>
      <c r="U23" s="404">
        <v>12.772457158166279</v>
      </c>
      <c r="V23" s="404">
        <v>14.677523491643694</v>
      </c>
      <c r="W23" s="404">
        <v>16.794192314559851</v>
      </c>
      <c r="X23" s="404">
        <v>19.057996698615423</v>
      </c>
      <c r="Y23" s="404">
        <v>21.391259664907025</v>
      </c>
      <c r="Z23" s="404">
        <v>23.712512916753706</v>
      </c>
      <c r="AA23" s="404">
        <v>25.935152862718926</v>
      </c>
      <c r="AB23" s="404">
        <v>27.986879816677455</v>
      </c>
      <c r="AC23" s="404">
        <v>29.886555431367842</v>
      </c>
      <c r="AD23" s="404">
        <v>31.734912260444851</v>
      </c>
      <c r="AE23" s="404">
        <v>33.712812687476472</v>
      </c>
      <c r="AF23" s="404">
        <v>36.090126683147545</v>
      </c>
      <c r="AG23" s="404">
        <v>39.196955732337138</v>
      </c>
      <c r="AH23" s="404">
        <v>43.275821146706029</v>
      </c>
      <c r="AI23" s="404">
        <v>48.443394098789156</v>
      </c>
      <c r="AJ23" s="404">
        <v>54.683210614975117</v>
      </c>
      <c r="AK23" s="404">
        <v>61.834937380932018</v>
      </c>
      <c r="AL23" s="404">
        <v>69.616041160094738</v>
      </c>
      <c r="AM23" s="404">
        <v>77.795641993914785</v>
      </c>
      <c r="AN23" s="404">
        <v>86.226625434904619</v>
      </c>
      <c r="AO23" s="404">
        <v>94.854332601643279</v>
      </c>
      <c r="AP23" s="404">
        <v>103.72345220610674</v>
      </c>
      <c r="AQ23" s="404">
        <v>112.98109952982121</v>
      </c>
      <c r="AR23" s="404">
        <v>122.82396020099958</v>
      </c>
      <c r="AS23" s="404">
        <v>133.41508908754946</v>
      </c>
      <c r="AT23" s="404">
        <v>144.870847857011</v>
      </c>
      <c r="AU23" s="404">
        <v>157.25832037024063</v>
      </c>
      <c r="AV23" s="404">
        <v>170.46169229646119</v>
      </c>
      <c r="AW23" s="404">
        <v>184.27830894777176</v>
      </c>
      <c r="AX23" s="404">
        <v>198.54020751575607</v>
      </c>
      <c r="AY23" s="404">
        <v>213.14128392099533</v>
      </c>
      <c r="AZ23" s="404">
        <v>228.04045030124533</v>
      </c>
      <c r="BA23" s="404">
        <v>243.28088217132759</v>
      </c>
      <c r="BB23" s="404">
        <v>258.98928429485846</v>
      </c>
      <c r="BC23" s="404">
        <v>280.9926280017425</v>
      </c>
    </row>
    <row r="24" spans="2:55">
      <c r="B24" s="403" t="s">
        <v>337</v>
      </c>
      <c r="C24" s="404">
        <v>1.1263880322860618</v>
      </c>
      <c r="D24" s="404">
        <v>1.3039760476153692</v>
      </c>
      <c r="E24" s="404">
        <v>1.5357728215785746</v>
      </c>
      <c r="F24" s="404">
        <v>1.8065986805565906</v>
      </c>
      <c r="G24" s="404">
        <v>2.1034946916304351</v>
      </c>
      <c r="H24" s="404">
        <v>2.4179839356230222</v>
      </c>
      <c r="I24" s="404">
        <v>2.7473058892930076</v>
      </c>
      <c r="J24" s="404">
        <v>3.1131100838941039</v>
      </c>
      <c r="K24" s="404">
        <v>3.531110604164875</v>
      </c>
      <c r="L24" s="404">
        <v>4.0183471577363985</v>
      </c>
      <c r="M24" s="404">
        <v>4.5834296844375588</v>
      </c>
      <c r="N24" s="404">
        <v>5.2262158439173501</v>
      </c>
      <c r="O24" s="404">
        <v>5.9486713725200469</v>
      </c>
      <c r="P24" s="404">
        <v>6.7589766032657481</v>
      </c>
      <c r="Q24" s="404">
        <v>7.6744567866755746</v>
      </c>
      <c r="R24" s="404">
        <v>8.7320088639053761</v>
      </c>
      <c r="S24" s="404">
        <v>9.9868974748390027</v>
      </c>
      <c r="T24" s="404">
        <v>11.490858999739599</v>
      </c>
      <c r="U24" s="404">
        <v>13.274425165017938</v>
      </c>
      <c r="V24" s="404">
        <v>15.333535843915596</v>
      </c>
      <c r="W24" s="404">
        <v>17.617729866891793</v>
      </c>
      <c r="X24" s="404">
        <v>20.011556028464529</v>
      </c>
      <c r="Y24" s="404">
        <v>22.386330180671564</v>
      </c>
      <c r="Z24" s="404">
        <v>24.611284457974911</v>
      </c>
      <c r="AA24" s="404">
        <v>26.574098697513293</v>
      </c>
      <c r="AB24" s="404">
        <v>28.268798724162274</v>
      </c>
      <c r="AC24" s="404">
        <v>29.815019365530791</v>
      </c>
      <c r="AD24" s="404">
        <v>31.42344118544505</v>
      </c>
      <c r="AE24" s="404">
        <v>33.393503453032508</v>
      </c>
      <c r="AF24" s="404">
        <v>36.083148013368373</v>
      </c>
      <c r="AG24" s="404">
        <v>39.756770935636041</v>
      </c>
      <c r="AH24" s="404">
        <v>44.540902897037142</v>
      </c>
      <c r="AI24" s="404">
        <v>50.424820408374117</v>
      </c>
      <c r="AJ24" s="404">
        <v>57.254048832670833</v>
      </c>
      <c r="AK24" s="404">
        <v>64.755615124339471</v>
      </c>
      <c r="AL24" s="404">
        <v>72.670198841076953</v>
      </c>
      <c r="AM24" s="404">
        <v>80.834108479473031</v>
      </c>
      <c r="AN24" s="404">
        <v>89.171997134346867</v>
      </c>
      <c r="AO24" s="404">
        <v>97.706296170690308</v>
      </c>
      <c r="AP24" s="404">
        <v>106.55113819207885</v>
      </c>
      <c r="AQ24" s="404">
        <v>115.87224794920276</v>
      </c>
      <c r="AR24" s="404">
        <v>125.87304611600884</v>
      </c>
      <c r="AS24" s="404">
        <v>136.72969046637729</v>
      </c>
      <c r="AT24" s="404">
        <v>148.5794950315651</v>
      </c>
      <c r="AU24" s="404">
        <v>161.40299813954678</v>
      </c>
      <c r="AV24" s="404">
        <v>175.09918635737725</v>
      </c>
      <c r="AW24" s="404">
        <v>189.48535760410428</v>
      </c>
      <c r="AX24" s="404">
        <v>204.41047311975348</v>
      </c>
      <c r="AY24" s="404">
        <v>219.78038933649862</v>
      </c>
      <c r="AZ24" s="404">
        <v>235.5606223258136</v>
      </c>
      <c r="BA24" s="404">
        <v>251.79417679859174</v>
      </c>
      <c r="BB24" s="404">
        <v>268.60062757410583</v>
      </c>
      <c r="BC24" s="404">
        <v>293.08091833084319</v>
      </c>
    </row>
    <row r="25" spans="2:55">
      <c r="B25" s="403" t="s">
        <v>338</v>
      </c>
      <c r="C25" s="404">
        <v>1.2245181691598379</v>
      </c>
      <c r="D25" s="404">
        <v>1.4428518295639932</v>
      </c>
      <c r="E25" s="404">
        <v>1.6984513217755153</v>
      </c>
      <c r="F25" s="404">
        <v>1.9760214647931742</v>
      </c>
      <c r="G25" s="404">
        <v>2.2658529135418704</v>
      </c>
      <c r="H25" s="404">
        <v>2.5661701529191099</v>
      </c>
      <c r="I25" s="404">
        <v>2.8821162661146604</v>
      </c>
      <c r="J25" s="404">
        <v>3.2421097186858816</v>
      </c>
      <c r="K25" s="404">
        <v>3.6674249469470164</v>
      </c>
      <c r="L25" s="404">
        <v>4.1709435460609292</v>
      </c>
      <c r="M25" s="404">
        <v>4.7538219490779792</v>
      </c>
      <c r="N25" s="404">
        <v>5.4077489375095951</v>
      </c>
      <c r="O25" s="404">
        <v>6.1275372147197951</v>
      </c>
      <c r="P25" s="404">
        <v>6.9185203487572409</v>
      </c>
      <c r="Q25" s="404">
        <v>7.808421526480581</v>
      </c>
      <c r="R25" s="404">
        <v>8.850945606233541</v>
      </c>
      <c r="S25" s="404">
        <v>10.121089467254711</v>
      </c>
      <c r="T25" s="404">
        <v>11.688033107111194</v>
      </c>
      <c r="U25" s="404">
        <v>13.588496753449165</v>
      </c>
      <c r="V25" s="404">
        <v>15.78762313458027</v>
      </c>
      <c r="W25" s="404">
        <v>18.186145753959384</v>
      </c>
      <c r="X25" s="404">
        <v>20.612078401784633</v>
      </c>
      <c r="Y25" s="404">
        <v>22.880017182554766</v>
      </c>
      <c r="Z25" s="404">
        <v>24.826171613767663</v>
      </c>
      <c r="AA25" s="404">
        <v>26.397314147309661</v>
      </c>
      <c r="AB25" s="404">
        <v>27.682875980902754</v>
      </c>
      <c r="AC25" s="404">
        <v>28.914926642641735</v>
      </c>
      <c r="AD25" s="404">
        <v>30.427422838754691</v>
      </c>
      <c r="AE25" s="404">
        <v>32.612824997242825</v>
      </c>
      <c r="AF25" s="404">
        <v>35.768010061180384</v>
      </c>
      <c r="AG25" s="404">
        <v>40.044799513417011</v>
      </c>
      <c r="AH25" s="404">
        <v>45.441780573666733</v>
      </c>
      <c r="AI25" s="404">
        <v>51.808545560829721</v>
      </c>
      <c r="AJ25" s="404">
        <v>58.876203728522121</v>
      </c>
      <c r="AK25" s="404">
        <v>66.39372235405375</v>
      </c>
      <c r="AL25" s="404">
        <v>74.162492725713903</v>
      </c>
      <c r="AM25" s="404">
        <v>82.091738608315509</v>
      </c>
      <c r="AN25" s="404">
        <v>90.184672588747432</v>
      </c>
      <c r="AO25" s="404">
        <v>98.534681642634411</v>
      </c>
      <c r="AP25" s="404">
        <v>107.27629658134863</v>
      </c>
      <c r="AQ25" s="404">
        <v>116.58332760840877</v>
      </c>
      <c r="AR25" s="404">
        <v>126.66888843048559</v>
      </c>
      <c r="AS25" s="404">
        <v>137.72642747061542</v>
      </c>
      <c r="AT25" s="404">
        <v>149.80209794083183</v>
      </c>
      <c r="AU25" s="404">
        <v>162.88713803575101</v>
      </c>
      <c r="AV25" s="404">
        <v>176.89767965932344</v>
      </c>
      <c r="AW25" s="404">
        <v>191.67417870327074</v>
      </c>
      <c r="AX25" s="404">
        <v>207.08580825698601</v>
      </c>
      <c r="AY25" s="404">
        <v>223.05364085847779</v>
      </c>
      <c r="AZ25" s="404">
        <v>239.55307459038809</v>
      </c>
      <c r="BA25" s="404">
        <v>256.63021849218887</v>
      </c>
      <c r="BB25" s="404">
        <v>274.4009000752481</v>
      </c>
      <c r="BC25" s="404">
        <v>301.57846152095698</v>
      </c>
    </row>
    <row r="26" spans="2:55">
      <c r="B26" s="403" t="s">
        <v>339</v>
      </c>
      <c r="C26" s="404">
        <v>1.3104031234533715</v>
      </c>
      <c r="D26" s="404">
        <v>1.5479693931307195</v>
      </c>
      <c r="E26" s="404">
        <v>1.8053329819133004</v>
      </c>
      <c r="F26" s="404">
        <v>2.0699709881074888</v>
      </c>
      <c r="G26" s="404">
        <v>2.3383251406671364</v>
      </c>
      <c r="H26" s="404">
        <v>2.616060309278077</v>
      </c>
      <c r="I26" s="404">
        <v>2.917099317058887</v>
      </c>
      <c r="J26" s="404">
        <v>3.274884772514107</v>
      </c>
      <c r="K26" s="404">
        <v>3.7068710659006068</v>
      </c>
      <c r="L26" s="404">
        <v>4.2188275410053127</v>
      </c>
      <c r="M26" s="404">
        <v>4.8036367736880958</v>
      </c>
      <c r="N26" s="404">
        <v>5.4439161717271913</v>
      </c>
      <c r="O26" s="404">
        <v>6.1293463818761076</v>
      </c>
      <c r="P26" s="404">
        <v>6.8733457870840153</v>
      </c>
      <c r="Q26" s="404">
        <v>7.7180066238922045</v>
      </c>
      <c r="R26" s="404">
        <v>8.7357364679814076</v>
      </c>
      <c r="S26" s="404">
        <v>10.0235082159576</v>
      </c>
      <c r="T26" s="404">
        <v>11.661626778214831</v>
      </c>
      <c r="U26" s="404">
        <v>13.660560097555866</v>
      </c>
      <c r="V26" s="404">
        <v>15.943091483690761</v>
      </c>
      <c r="W26" s="404">
        <v>18.355847009170841</v>
      </c>
      <c r="X26" s="404">
        <v>20.663953944712773</v>
      </c>
      <c r="Y26" s="404">
        <v>22.64072523212052</v>
      </c>
      <c r="Z26" s="404">
        <v>24.173427522474615</v>
      </c>
      <c r="AA26" s="404">
        <v>25.296150763316572</v>
      </c>
      <c r="AB26" s="404">
        <v>26.204766057368975</v>
      </c>
      <c r="AC26" s="404">
        <v>27.257542200809983</v>
      </c>
      <c r="AD26" s="404">
        <v>28.886822589802556</v>
      </c>
      <c r="AE26" s="404">
        <v>31.429073524613884</v>
      </c>
      <c r="AF26" s="404">
        <v>35.073380208032489</v>
      </c>
      <c r="AG26" s="404">
        <v>39.847049163082879</v>
      </c>
      <c r="AH26" s="404">
        <v>45.60790604819492</v>
      </c>
      <c r="AI26" s="404">
        <v>52.088984787567554</v>
      </c>
      <c r="AJ26" s="404">
        <v>59.041988422410547</v>
      </c>
      <c r="AK26" s="404">
        <v>66.275439286924538</v>
      </c>
      <c r="AL26" s="404">
        <v>73.656328399259181</v>
      </c>
      <c r="AM26" s="404">
        <v>81.173729481650142</v>
      </c>
      <c r="AN26" s="404">
        <v>88.903347293993008</v>
      </c>
      <c r="AO26" s="404">
        <v>96.960050979032985</v>
      </c>
      <c r="AP26" s="404">
        <v>105.48806802772079</v>
      </c>
      <c r="AQ26" s="404">
        <v>114.67210408377304</v>
      </c>
      <c r="AR26" s="404">
        <v>124.738479683935</v>
      </c>
      <c r="AS26" s="404">
        <v>135.78323089160739</v>
      </c>
      <c r="AT26" s="404">
        <v>147.85863741649302</v>
      </c>
      <c r="AU26" s="404">
        <v>160.96800161605123</v>
      </c>
      <c r="AV26" s="404">
        <v>175.04702701113632</v>
      </c>
      <c r="AW26" s="404">
        <v>189.96284151791266</v>
      </c>
      <c r="AX26" s="404">
        <v>205.60853107160588</v>
      </c>
      <c r="AY26" s="404">
        <v>221.92415398807444</v>
      </c>
      <c r="AZ26" s="404">
        <v>238.89891681192577</v>
      </c>
      <c r="BA26" s="404">
        <v>256.5861074499515</v>
      </c>
      <c r="BB26" s="404">
        <v>275.10219285811223</v>
      </c>
      <c r="BC26" s="404">
        <v>305.22415604338028</v>
      </c>
    </row>
    <row r="27" spans="2:55">
      <c r="B27" s="403" t="s">
        <v>340</v>
      </c>
      <c r="C27" s="404">
        <v>1.3558786443954507</v>
      </c>
      <c r="D27" s="404">
        <v>1.5901242557343183</v>
      </c>
      <c r="E27" s="404">
        <v>1.8290130019252437</v>
      </c>
      <c r="F27" s="404">
        <v>2.0656430814507227</v>
      </c>
      <c r="G27" s="404">
        <v>2.3032852861430673</v>
      </c>
      <c r="H27" s="404">
        <v>2.5558701774044192</v>
      </c>
      <c r="I27" s="404">
        <v>2.8445764341203712</v>
      </c>
      <c r="J27" s="404">
        <v>3.1984293836952293</v>
      </c>
      <c r="K27" s="404">
        <v>3.6281441583531082</v>
      </c>
      <c r="L27" s="404">
        <v>4.1315931391575589</v>
      </c>
      <c r="M27" s="404">
        <v>4.6924677807407713</v>
      </c>
      <c r="N27" s="404">
        <v>5.2861163971667011</v>
      </c>
      <c r="O27" s="404">
        <v>5.9077640535092453</v>
      </c>
      <c r="P27" s="404">
        <v>6.5826213964543916</v>
      </c>
      <c r="Q27" s="404">
        <v>7.368764595311263</v>
      </c>
      <c r="R27" s="404">
        <v>8.3594295967617853</v>
      </c>
      <c r="S27" s="404">
        <v>9.6677523586497376</v>
      </c>
      <c r="T27" s="404">
        <v>11.353214777387944</v>
      </c>
      <c r="U27" s="404">
        <v>13.38894022562717</v>
      </c>
      <c r="V27" s="404">
        <v>15.650761555378423</v>
      </c>
      <c r="W27" s="404">
        <v>17.925135106890249</v>
      </c>
      <c r="X27" s="404">
        <v>19.929084262771781</v>
      </c>
      <c r="Y27" s="404">
        <v>21.47795900263781</v>
      </c>
      <c r="Z27" s="404">
        <v>22.537384929973676</v>
      </c>
      <c r="AA27" s="404">
        <v>23.238829721622068</v>
      </c>
      <c r="AB27" s="404">
        <v>23.89772724743241</v>
      </c>
      <c r="AC27" s="404">
        <v>24.974087723023473</v>
      </c>
      <c r="AD27" s="404">
        <v>26.849783638307848</v>
      </c>
      <c r="AE27" s="404">
        <v>29.758738599502301</v>
      </c>
      <c r="AF27" s="404">
        <v>33.770435207819659</v>
      </c>
      <c r="AG27" s="404">
        <v>38.774728555731095</v>
      </c>
      <c r="AH27" s="404">
        <v>44.51135504914425</v>
      </c>
      <c r="AI27" s="404">
        <v>50.732242539506885</v>
      </c>
      <c r="AJ27" s="404">
        <v>57.247429613030086</v>
      </c>
      <c r="AK27" s="404">
        <v>63.929845992134609</v>
      </c>
      <c r="AL27" s="404">
        <v>70.718059129379114</v>
      </c>
      <c r="AM27" s="404">
        <v>77.674961790609984</v>
      </c>
      <c r="AN27" s="404">
        <v>84.898748786899006</v>
      </c>
      <c r="AO27" s="404">
        <v>92.514757114185741</v>
      </c>
      <c r="AP27" s="404">
        <v>100.6795567756742</v>
      </c>
      <c r="AQ27" s="404">
        <v>109.59200860209545</v>
      </c>
      <c r="AR27" s="404">
        <v>119.37383786939114</v>
      </c>
      <c r="AS27" s="404">
        <v>130.12076837793532</v>
      </c>
      <c r="AT27" s="404">
        <v>141.89118410500211</v>
      </c>
      <c r="AU27" s="404">
        <v>154.70138208851395</v>
      </c>
      <c r="AV27" s="404">
        <v>168.50882149862034</v>
      </c>
      <c r="AW27" s="404">
        <v>183.21082432142367</v>
      </c>
      <c r="AX27" s="404">
        <v>198.72819272462777</v>
      </c>
      <c r="AY27" s="404">
        <v>215.02393101943531</v>
      </c>
      <c r="AZ27" s="404">
        <v>232.10530289144205</v>
      </c>
      <c r="BA27" s="404">
        <v>250.03732705886517</v>
      </c>
      <c r="BB27" s="404">
        <v>268.94220692079784</v>
      </c>
      <c r="BC27" s="404">
        <v>302.26980061886502</v>
      </c>
    </row>
    <row r="28" spans="2:55">
      <c r="B28" s="403" t="s">
        <v>341</v>
      </c>
      <c r="C28" s="404">
        <v>1.3309639652604246</v>
      </c>
      <c r="D28" s="404">
        <v>1.5410745912239274</v>
      </c>
      <c r="E28" s="404">
        <v>1.7457848935434566</v>
      </c>
      <c r="F28" s="404">
        <v>1.9444334254978304</v>
      </c>
      <c r="G28" s="404">
        <v>2.1478777809453753</v>
      </c>
      <c r="H28" s="404">
        <v>2.376733081729431</v>
      </c>
      <c r="I28" s="404">
        <v>2.6502339701404845</v>
      </c>
      <c r="J28" s="404">
        <v>2.9900013372542356</v>
      </c>
      <c r="K28" s="404">
        <v>3.3992650926100274</v>
      </c>
      <c r="L28" s="404">
        <v>3.8671224334657741</v>
      </c>
      <c r="M28" s="404">
        <v>4.3698613975845317</v>
      </c>
      <c r="N28" s="404">
        <v>4.8860025161913248</v>
      </c>
      <c r="O28" s="404">
        <v>5.4197348914295542</v>
      </c>
      <c r="P28" s="404">
        <v>6.0093807348496586</v>
      </c>
      <c r="Q28" s="404">
        <v>6.7308144822484035</v>
      </c>
      <c r="R28" s="404">
        <v>7.6921419371511375</v>
      </c>
      <c r="S28" s="404">
        <v>8.9912094214793061</v>
      </c>
      <c r="T28" s="404">
        <v>10.656137481703439</v>
      </c>
      <c r="U28" s="404">
        <v>12.618644417594822</v>
      </c>
      <c r="V28" s="404">
        <v>14.702350636383509</v>
      </c>
      <c r="W28" s="404">
        <v>16.648738355042603</v>
      </c>
      <c r="X28" s="404">
        <v>18.209554801328139</v>
      </c>
      <c r="Y28" s="404">
        <v>19.268500301881467</v>
      </c>
      <c r="Z28" s="404">
        <v>19.878543750653343</v>
      </c>
      <c r="AA28" s="404">
        <v>20.280603224306859</v>
      </c>
      <c r="AB28" s="404">
        <v>20.884424242690169</v>
      </c>
      <c r="AC28" s="404">
        <v>22.102793502671656</v>
      </c>
      <c r="AD28" s="404">
        <v>24.220804928505402</v>
      </c>
      <c r="AE28" s="404">
        <v>27.358182230596217</v>
      </c>
      <c r="AF28" s="404">
        <v>31.451852411800512</v>
      </c>
      <c r="AG28" s="404">
        <v>36.276904266021887</v>
      </c>
      <c r="AH28" s="404">
        <v>41.590994438028311</v>
      </c>
      <c r="AI28" s="404">
        <v>47.202792181475751</v>
      </c>
      <c r="AJ28" s="404">
        <v>52.985481191141957</v>
      </c>
      <c r="AK28" s="404">
        <v>58.882372291624222</v>
      </c>
      <c r="AL28" s="404">
        <v>64.896298123814319</v>
      </c>
      <c r="AM28" s="404">
        <v>71.113310626466941</v>
      </c>
      <c r="AN28" s="404">
        <v>77.642689320413567</v>
      </c>
      <c r="AO28" s="404">
        <v>84.622570282724737</v>
      </c>
      <c r="AP28" s="404">
        <v>92.224837713700694</v>
      </c>
      <c r="AQ28" s="404">
        <v>100.54176784978355</v>
      </c>
      <c r="AR28" s="404">
        <v>109.68728090802057</v>
      </c>
      <c r="AS28" s="404">
        <v>119.75483067097247</v>
      </c>
      <c r="AT28" s="404">
        <v>130.80778611724094</v>
      </c>
      <c r="AU28" s="404">
        <v>142.87533286838556</v>
      </c>
      <c r="AV28" s="404">
        <v>155.9379918504163</v>
      </c>
      <c r="AW28" s="404">
        <v>169.92615678268035</v>
      </c>
      <c r="AX28" s="404">
        <v>184.79152896037769</v>
      </c>
      <c r="AY28" s="404">
        <v>200.52340050782394</v>
      </c>
      <c r="AZ28" s="404">
        <v>217.15076764426493</v>
      </c>
      <c r="BA28" s="404">
        <v>234.75441950760927</v>
      </c>
      <c r="BB28" s="404">
        <v>253.46703339198683</v>
      </c>
      <c r="BC28" s="404">
        <v>290.24485022997254</v>
      </c>
    </row>
    <row r="29" spans="2:55">
      <c r="B29" s="403" t="s">
        <v>342</v>
      </c>
      <c r="C29" s="404">
        <v>1.2065489400187381</v>
      </c>
      <c r="D29" s="404">
        <v>1.3761789925820072</v>
      </c>
      <c r="E29" s="404">
        <v>1.5360377315391036</v>
      </c>
      <c r="F29" s="404">
        <v>1.6923967205312858</v>
      </c>
      <c r="G29" s="404">
        <v>1.8620432027564287</v>
      </c>
      <c r="H29" s="404">
        <v>2.0630084785177578</v>
      </c>
      <c r="I29" s="404">
        <v>2.3098651894196411</v>
      </c>
      <c r="J29" s="404">
        <v>2.616007931561394</v>
      </c>
      <c r="K29" s="404">
        <v>2.9763454400421661</v>
      </c>
      <c r="L29" s="404">
        <v>3.3730329710792168</v>
      </c>
      <c r="M29" s="404">
        <v>3.7853904307627757</v>
      </c>
      <c r="N29" s="404">
        <v>4.1982644298873213</v>
      </c>
      <c r="O29" s="404">
        <v>4.625804499144909</v>
      </c>
      <c r="P29" s="404">
        <v>5.1209296618776774</v>
      </c>
      <c r="Q29" s="404">
        <v>5.7709927977682494</v>
      </c>
      <c r="R29" s="404">
        <v>6.6672853784150288</v>
      </c>
      <c r="S29" s="404">
        <v>7.8823761114812196</v>
      </c>
      <c r="T29" s="404">
        <v>9.4095780216133988</v>
      </c>
      <c r="U29" s="404">
        <v>11.13453072683855</v>
      </c>
      <c r="V29" s="404">
        <v>12.844827650677008</v>
      </c>
      <c r="W29" s="404">
        <v>14.320581500549389</v>
      </c>
      <c r="X29" s="404">
        <v>15.373875348482851</v>
      </c>
      <c r="Y29" s="404">
        <v>15.964569948507517</v>
      </c>
      <c r="Z29" s="404">
        <v>16.243865149589546</v>
      </c>
      <c r="AA29" s="404">
        <v>16.535593139917918</v>
      </c>
      <c r="AB29" s="404">
        <v>17.1933586683454</v>
      </c>
      <c r="AC29" s="404">
        <v>18.536410143454273</v>
      </c>
      <c r="AD29" s="404">
        <v>20.74161646467849</v>
      </c>
      <c r="AE29" s="404">
        <v>23.801524755393281</v>
      </c>
      <c r="AF29" s="404">
        <v>27.543298711405431</v>
      </c>
      <c r="AG29" s="404">
        <v>31.764433436844687</v>
      </c>
      <c r="AH29" s="404">
        <v>36.278572736433759</v>
      </c>
      <c r="AI29" s="404">
        <v>40.955854961063189</v>
      </c>
      <c r="AJ29" s="404">
        <v>45.738576834001684</v>
      </c>
      <c r="AK29" s="404">
        <v>50.632950470374318</v>
      </c>
      <c r="AL29" s="404">
        <v>55.653116590403215</v>
      </c>
      <c r="AM29" s="404">
        <v>60.896373233534348</v>
      </c>
      <c r="AN29" s="404">
        <v>66.485016379547162</v>
      </c>
      <c r="AO29" s="404">
        <v>72.572469478563107</v>
      </c>
      <c r="AP29" s="404">
        <v>79.221858906968421</v>
      </c>
      <c r="AQ29" s="404">
        <v>86.516051190926916</v>
      </c>
      <c r="AR29" s="404">
        <v>94.556838799556189</v>
      </c>
      <c r="AS29" s="404">
        <v>103.43151161359873</v>
      </c>
      <c r="AT29" s="404">
        <v>113.20526486928171</v>
      </c>
      <c r="AU29" s="404">
        <v>123.9179590027</v>
      </c>
      <c r="AV29" s="404">
        <v>135.57241484288639</v>
      </c>
      <c r="AW29" s="404">
        <v>148.13302767794806</v>
      </c>
      <c r="AX29" s="404">
        <v>161.58344881624865</v>
      </c>
      <c r="AY29" s="404">
        <v>175.94021112643068</v>
      </c>
      <c r="AZ29" s="404">
        <v>191.25507781184407</v>
      </c>
      <c r="BA29" s="404">
        <v>207.62571259306657</v>
      </c>
      <c r="BB29" s="404">
        <v>225.19682658110835</v>
      </c>
      <c r="BC29" s="404">
        <v>265.58745083617163</v>
      </c>
    </row>
    <row r="30" spans="2:55">
      <c r="B30" s="403" t="s">
        <v>343</v>
      </c>
      <c r="C30" s="404">
        <v>0.95702253260250736</v>
      </c>
      <c r="D30" s="404">
        <v>1.0747838174992339</v>
      </c>
      <c r="E30" s="404">
        <v>1.1847051326168081</v>
      </c>
      <c r="F30" s="404">
        <v>1.298260475421253</v>
      </c>
      <c r="G30" s="404">
        <v>1.4288086012786785</v>
      </c>
      <c r="H30" s="404">
        <v>1.5890034449756114</v>
      </c>
      <c r="I30" s="404">
        <v>1.7882331429719704</v>
      </c>
      <c r="J30" s="404">
        <v>2.0307444462250106</v>
      </c>
      <c r="K30" s="404">
        <v>2.3050072027461725</v>
      </c>
      <c r="L30" s="404">
        <v>2.596731875736451</v>
      </c>
      <c r="M30" s="404">
        <v>2.8914144236757666</v>
      </c>
      <c r="N30" s="404">
        <v>3.1809255275956603</v>
      </c>
      <c r="O30" s="404">
        <v>3.4905004982322589</v>
      </c>
      <c r="P30" s="404">
        <v>3.8809540379123342</v>
      </c>
      <c r="Q30" s="404">
        <v>4.4189636232778167</v>
      </c>
      <c r="R30" s="404">
        <v>5.1687545406200721</v>
      </c>
      <c r="S30" s="404">
        <v>6.1747717783066234</v>
      </c>
      <c r="T30" s="404">
        <v>7.3915167142012219</v>
      </c>
      <c r="U30" s="404">
        <v>8.6754828298013305</v>
      </c>
      <c r="V30" s="404">
        <v>9.8633105359796698</v>
      </c>
      <c r="W30" s="404">
        <v>10.800103982128412</v>
      </c>
      <c r="X30" s="404">
        <v>11.365225740958538</v>
      </c>
      <c r="Y30" s="404">
        <v>11.60426723204943</v>
      </c>
      <c r="Z30" s="404">
        <v>11.738639662258215</v>
      </c>
      <c r="AA30" s="404">
        <v>12.022560636339129</v>
      </c>
      <c r="AB30" s="404">
        <v>12.705713644576161</v>
      </c>
      <c r="AC30" s="404">
        <v>14.002293203165911</v>
      </c>
      <c r="AD30" s="404">
        <v>15.967972538275317</v>
      </c>
      <c r="AE30" s="404">
        <v>18.490978544413046</v>
      </c>
      <c r="AF30" s="404">
        <v>21.427183360794952</v>
      </c>
      <c r="AG30" s="404">
        <v>24.635468857085883</v>
      </c>
      <c r="AH30" s="404">
        <v>27.990237534848841</v>
      </c>
      <c r="AI30" s="404">
        <v>31.429019131363741</v>
      </c>
      <c r="AJ30" s="404">
        <v>34.955557265887379</v>
      </c>
      <c r="AK30" s="404">
        <v>38.584943319531732</v>
      </c>
      <c r="AL30" s="404">
        <v>42.328303595105048</v>
      </c>
      <c r="AM30" s="404">
        <v>46.295581665199798</v>
      </c>
      <c r="AN30" s="404">
        <v>50.623976374883071</v>
      </c>
      <c r="AO30" s="404">
        <v>55.354197016251284</v>
      </c>
      <c r="AP30" s="404">
        <v>60.538205434725683</v>
      </c>
      <c r="AQ30" s="404">
        <v>66.243313497522394</v>
      </c>
      <c r="AR30" s="404">
        <v>72.551938623090038</v>
      </c>
      <c r="AS30" s="404">
        <v>79.538025704912314</v>
      </c>
      <c r="AT30" s="404">
        <v>87.261801501499519</v>
      </c>
      <c r="AU30" s="404">
        <v>95.767603208946198</v>
      </c>
      <c r="AV30" s="404">
        <v>105.07554809947207</v>
      </c>
      <c r="AW30" s="404">
        <v>115.18051558695241</v>
      </c>
      <c r="AX30" s="404">
        <v>126.09402142864073</v>
      </c>
      <c r="AY30" s="404">
        <v>137.85475499037994</v>
      </c>
      <c r="AZ30" s="404">
        <v>150.53120375146901</v>
      </c>
      <c r="BA30" s="404">
        <v>164.23064733895086</v>
      </c>
      <c r="BB30" s="404">
        <v>179.10157773372504</v>
      </c>
      <c r="BC30" s="404">
        <v>223.0540159939149</v>
      </c>
    </row>
    <row r="31" spans="2:55">
      <c r="B31" s="403" t="s">
        <v>344</v>
      </c>
      <c r="C31" s="404">
        <v>0.56064991195135716</v>
      </c>
      <c r="D31" s="404">
        <v>0.620661634689465</v>
      </c>
      <c r="E31" s="404">
        <v>0.67926679092596365</v>
      </c>
      <c r="F31" s="404">
        <v>0.74369638611033406</v>
      </c>
      <c r="G31" s="404">
        <v>0.82098831157647045</v>
      </c>
      <c r="H31" s="404">
        <v>0.91781220429191135</v>
      </c>
      <c r="I31" s="404">
        <v>1.0377820502106487</v>
      </c>
      <c r="J31" s="404">
        <v>1.1777855943251652</v>
      </c>
      <c r="K31" s="404">
        <v>1.3304172017869023</v>
      </c>
      <c r="L31" s="404">
        <v>1.4881528299225801</v>
      </c>
      <c r="M31" s="404">
        <v>1.6433503738792268</v>
      </c>
      <c r="N31" s="404">
        <v>1.7956972831434344</v>
      </c>
      <c r="O31" s="404">
        <v>1.9743972028464953</v>
      </c>
      <c r="P31" s="404">
        <v>2.2155169097609853</v>
      </c>
      <c r="Q31" s="404">
        <v>2.5542809758307321</v>
      </c>
      <c r="R31" s="404">
        <v>3.0246846715317766</v>
      </c>
      <c r="S31" s="404">
        <v>3.6396846336776756</v>
      </c>
      <c r="T31" s="404">
        <v>4.332728962141827</v>
      </c>
      <c r="U31" s="404">
        <v>5.0174587244349071</v>
      </c>
      <c r="V31" s="404">
        <v>5.6074753971125446</v>
      </c>
      <c r="W31" s="404">
        <v>6.0205999045992806</v>
      </c>
      <c r="X31" s="404">
        <v>6.2120573909950343</v>
      </c>
      <c r="Y31" s="404">
        <v>6.2834608502790825</v>
      </c>
      <c r="Z31" s="404">
        <v>6.3715276536968677</v>
      </c>
      <c r="AA31" s="404">
        <v>6.6110691767579004</v>
      </c>
      <c r="AB31" s="404">
        <v>7.1346570969279197</v>
      </c>
      <c r="AC31" s="404">
        <v>8.0381222703431767</v>
      </c>
      <c r="AD31" s="404">
        <v>9.2788540468401095</v>
      </c>
      <c r="AE31" s="404">
        <v>10.780469381250803</v>
      </c>
      <c r="AF31" s="404">
        <v>12.467585546202084</v>
      </c>
      <c r="AG31" s="404">
        <v>14.266095310795841</v>
      </c>
      <c r="AH31" s="404">
        <v>16.117191130603857</v>
      </c>
      <c r="AI31" s="404">
        <v>18.017882969359334</v>
      </c>
      <c r="AJ31" s="404">
        <v>19.97817516440325</v>
      </c>
      <c r="AK31" s="404">
        <v>22.006795982765318</v>
      </c>
      <c r="AL31" s="404">
        <v>24.110482387443398</v>
      </c>
      <c r="AM31" s="404">
        <v>26.412930995276646</v>
      </c>
      <c r="AN31" s="404">
        <v>28.933804913934086</v>
      </c>
      <c r="AO31" s="404">
        <v>31.69889439944501</v>
      </c>
      <c r="AP31" s="404">
        <v>34.740769006794892</v>
      </c>
      <c r="AQ31" s="404">
        <v>38.10117475556914</v>
      </c>
      <c r="AR31" s="404">
        <v>41.831160678520604</v>
      </c>
      <c r="AS31" s="404">
        <v>45.978635292099199</v>
      </c>
      <c r="AT31" s="404">
        <v>50.585727791500751</v>
      </c>
      <c r="AU31" s="404">
        <v>55.687801749538067</v>
      </c>
      <c r="AV31" s="404">
        <v>61.309103872678783</v>
      </c>
      <c r="AW31" s="404">
        <v>67.462339453391081</v>
      </c>
      <c r="AX31" s="404">
        <v>74.171844596871324</v>
      </c>
      <c r="AY31" s="404">
        <v>81.480045349155276</v>
      </c>
      <c r="AZ31" s="404">
        <v>89.449843798881901</v>
      </c>
      <c r="BA31" s="404">
        <v>98.170848158967644</v>
      </c>
      <c r="BB31" s="404">
        <v>107.7624004262081</v>
      </c>
      <c r="BC31" s="404">
        <v>154.75359940070655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0.24677759315982237</v>
      </c>
      <c r="AG34" s="406">
        <v>1.4176607432989798</v>
      </c>
      <c r="AH34" s="406">
        <v>2.5373414971437795</v>
      </c>
      <c r="AI34" s="406">
        <v>3.7320735822503939</v>
      </c>
      <c r="AJ34" s="406">
        <v>5.1065365702724348</v>
      </c>
      <c r="AK34" s="406">
        <v>6.7084049130167998</v>
      </c>
      <c r="AL34" s="406">
        <v>8.3872488457632777</v>
      </c>
      <c r="AM34" s="406">
        <v>9.8190774933381846</v>
      </c>
      <c r="AN34" s="406">
        <v>10.693567480167211</v>
      </c>
      <c r="AO34" s="406">
        <v>10.755167578158437</v>
      </c>
      <c r="AP34" s="406">
        <v>9.8698350174458351</v>
      </c>
      <c r="AQ34" s="406">
        <v>8.3064298759904815</v>
      </c>
      <c r="AR34" s="406">
        <v>6.7081830757863363</v>
      </c>
      <c r="AS34" s="406">
        <v>5.7113056433607214</v>
      </c>
      <c r="AT34" s="406">
        <v>5.8635421364052096</v>
      </c>
      <c r="AU34" s="406">
        <v>7.5340004485924217</v>
      </c>
      <c r="AV34" s="406">
        <v>10.520556462926939</v>
      </c>
      <c r="AW34" s="406">
        <v>14.080167120393888</v>
      </c>
      <c r="AX34" s="406">
        <v>17.457137813662097</v>
      </c>
      <c r="AY34" s="406">
        <v>19.995874530730337</v>
      </c>
      <c r="AZ34" s="406">
        <v>21.195728911491987</v>
      </c>
      <c r="BA34" s="406">
        <v>20.992904714280115</v>
      </c>
      <c r="BB34" s="406">
        <v>19.747547787646869</v>
      </c>
      <c r="BC34" s="406">
        <v>18.106181790545957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0.9311273699156345</v>
      </c>
      <c r="X35" s="406">
        <v>3.4404723617822235</v>
      </c>
      <c r="Y35" s="406">
        <v>5.7318114253657502</v>
      </c>
      <c r="Z35" s="406">
        <v>8.0481369398722933</v>
      </c>
      <c r="AA35" s="406">
        <v>10.508869469893511</v>
      </c>
      <c r="AB35" s="406">
        <v>13.100095267207081</v>
      </c>
      <c r="AC35" s="406">
        <v>15.70275835609611</v>
      </c>
      <c r="AD35" s="406">
        <v>18.186345874370382</v>
      </c>
      <c r="AE35" s="406">
        <v>20.451572029992342</v>
      </c>
      <c r="AF35" s="406">
        <v>22.499159484371404</v>
      </c>
      <c r="AG35" s="406">
        <v>24.43637465938669</v>
      </c>
      <c r="AH35" s="406">
        <v>26.45217900034158</v>
      </c>
      <c r="AI35" s="406">
        <v>28.728811060515735</v>
      </c>
      <c r="AJ35" s="406">
        <v>31.379411778903837</v>
      </c>
      <c r="AK35" s="406">
        <v>34.302830131266631</v>
      </c>
      <c r="AL35" s="406">
        <v>37.167868966001109</v>
      </c>
      <c r="AM35" s="406">
        <v>39.480946908876618</v>
      </c>
      <c r="AN35" s="406">
        <v>40.777132767853189</v>
      </c>
      <c r="AO35" s="406">
        <v>40.745912049854326</v>
      </c>
      <c r="AP35" s="406">
        <v>39.51468044928567</v>
      </c>
      <c r="AQ35" s="406">
        <v>37.689719585584747</v>
      </c>
      <c r="AR35" s="406">
        <v>36.253543219941051</v>
      </c>
      <c r="AS35" s="406">
        <v>36.163572048426886</v>
      </c>
      <c r="AT35" s="406">
        <v>38.152610227424113</v>
      </c>
      <c r="AU35" s="406">
        <v>42.334976195213031</v>
      </c>
      <c r="AV35" s="406">
        <v>48.140674711832126</v>
      </c>
      <c r="AW35" s="406">
        <v>54.452257424070112</v>
      </c>
      <c r="AX35" s="406">
        <v>60.164553459238839</v>
      </c>
      <c r="AY35" s="406">
        <v>64.380232919447522</v>
      </c>
      <c r="AZ35" s="406">
        <v>66.680592113607787</v>
      </c>
      <c r="BA35" s="406">
        <v>67.173167964325245</v>
      </c>
      <c r="BB35" s="406">
        <v>66.403907409382825</v>
      </c>
      <c r="BC35" s="406">
        <v>65.463099468338413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2.9130484946703676</v>
      </c>
      <c r="U36" s="406">
        <v>8.4622735492019192</v>
      </c>
      <c r="V36" s="406">
        <v>12.923201475093407</v>
      </c>
      <c r="W36" s="406">
        <v>16.600679404825531</v>
      </c>
      <c r="X36" s="406">
        <v>19.814769575128377</v>
      </c>
      <c r="Y36" s="406">
        <v>22.893951101728291</v>
      </c>
      <c r="Z36" s="406">
        <v>26.038910370584283</v>
      </c>
      <c r="AA36" s="406">
        <v>29.319678901666773</v>
      </c>
      <c r="AB36" s="406">
        <v>32.688137523336472</v>
      </c>
      <c r="AC36" s="406">
        <v>35.999316473088498</v>
      </c>
      <c r="AD36" s="406">
        <v>39.115851075517178</v>
      </c>
      <c r="AE36" s="406">
        <v>42.01042352591152</v>
      </c>
      <c r="AF36" s="406">
        <v>44.763716736420001</v>
      </c>
      <c r="AG36" s="406">
        <v>47.553650534174693</v>
      </c>
      <c r="AH36" s="406">
        <v>50.632921477796309</v>
      </c>
      <c r="AI36" s="406">
        <v>54.194383547196807</v>
      </c>
      <c r="AJ36" s="406">
        <v>58.179659571198044</v>
      </c>
      <c r="AK36" s="406">
        <v>62.285686262011559</v>
      </c>
      <c r="AL36" s="406">
        <v>65.989447599625109</v>
      </c>
      <c r="AM36" s="406">
        <v>68.621802779895688</v>
      </c>
      <c r="AN36" s="406">
        <v>69.651789247604725</v>
      </c>
      <c r="AO36" s="406">
        <v>69.066669066784357</v>
      </c>
      <c r="AP36" s="406">
        <v>67.367220437149243</v>
      </c>
      <c r="AQ36" s="406">
        <v>65.526815350714202</v>
      </c>
      <c r="AR36" s="406">
        <v>64.892181308618021</v>
      </c>
      <c r="AS36" s="406">
        <v>66.636441723300777</v>
      </c>
      <c r="AT36" s="406">
        <v>71.202791798841076</v>
      </c>
      <c r="AU36" s="406">
        <v>78.299690622612928</v>
      </c>
      <c r="AV36" s="406">
        <v>86.951497897202074</v>
      </c>
      <c r="AW36" s="406">
        <v>95.640299132103181</v>
      </c>
      <c r="AX36" s="406">
        <v>102.97932624915542</v>
      </c>
      <c r="AY36" s="406">
        <v>108.16139221909457</v>
      </c>
      <c r="AZ36" s="406">
        <v>110.95129966193603</v>
      </c>
      <c r="BA36" s="406">
        <v>111.65107817450618</v>
      </c>
      <c r="BB36" s="406">
        <v>111.01296847900983</v>
      </c>
      <c r="BC36" s="406">
        <v>110.60484586161539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6.2044610118614871</v>
      </c>
      <c r="S37" s="406">
        <v>13.868878266760335</v>
      </c>
      <c r="T37" s="406">
        <v>20.812621422622936</v>
      </c>
      <c r="U37" s="406">
        <v>26.882910754710764</v>
      </c>
      <c r="V37" s="406">
        <v>31.9194302070253</v>
      </c>
      <c r="W37" s="406">
        <v>36.295619430640158</v>
      </c>
      <c r="X37" s="406">
        <v>40.347339009907273</v>
      </c>
      <c r="Y37" s="406">
        <v>44.307041533906457</v>
      </c>
      <c r="Z37" s="406">
        <v>48.285552741346557</v>
      </c>
      <c r="AA37" s="406">
        <v>52.297874435126062</v>
      </c>
      <c r="AB37" s="406">
        <v>56.267428848404911</v>
      </c>
      <c r="AC37" s="406">
        <v>60.06447190933342</v>
      </c>
      <c r="AD37" s="406">
        <v>63.664510738416197</v>
      </c>
      <c r="AE37" s="406">
        <v>67.152508924920497</v>
      </c>
      <c r="AF37" s="406">
        <v>70.699801885073725</v>
      </c>
      <c r="AG37" s="406">
        <v>74.556218553802793</v>
      </c>
      <c r="AH37" s="406">
        <v>78.9740230742443</v>
      </c>
      <c r="AI37" s="406">
        <v>83.921890195056704</v>
      </c>
      <c r="AJ37" s="406">
        <v>89.094381730095918</v>
      </c>
      <c r="AK37" s="406">
        <v>93.969877840906719</v>
      </c>
      <c r="AL37" s="406">
        <v>97.831579109592298</v>
      </c>
      <c r="AM37" s="406">
        <v>99.960414295294029</v>
      </c>
      <c r="AN37" s="406">
        <v>100.21546759130771</v>
      </c>
      <c r="AO37" s="406">
        <v>99.038525401463687</v>
      </c>
      <c r="AP37" s="406">
        <v>97.343962627867839</v>
      </c>
      <c r="AQ37" s="406">
        <v>96.489746889217443</v>
      </c>
      <c r="AR37" s="406">
        <v>98.026406641485025</v>
      </c>
      <c r="AS37" s="406">
        <v>102.72348393452037</v>
      </c>
      <c r="AT37" s="406">
        <v>110.51705061838952</v>
      </c>
      <c r="AU37" s="406">
        <v>120.6527031488085</v>
      </c>
      <c r="AV37" s="406">
        <v>131.7337361798526</v>
      </c>
      <c r="AW37" s="406">
        <v>141.96602131480196</v>
      </c>
      <c r="AX37" s="406">
        <v>150.1289995837347</v>
      </c>
      <c r="AY37" s="406">
        <v>155.66585391942522</v>
      </c>
      <c r="AZ37" s="406">
        <v>158.5717172673142</v>
      </c>
      <c r="BA37" s="406">
        <v>159.36563874645728</v>
      </c>
      <c r="BB37" s="406">
        <v>158.9735700865798</v>
      </c>
      <c r="BC37" s="406">
        <v>159.37671534743149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5.5317830837512902</v>
      </c>
      <c r="Q38" s="406">
        <v>14.137538234117452</v>
      </c>
      <c r="R38" s="406">
        <v>22.543404067387492</v>
      </c>
      <c r="S38" s="406">
        <v>30.322738812801504</v>
      </c>
      <c r="T38" s="406">
        <v>37.405191520756098</v>
      </c>
      <c r="U38" s="406">
        <v>43.754496363129377</v>
      </c>
      <c r="V38" s="406">
        <v>49.28885766466049</v>
      </c>
      <c r="W38" s="406">
        <v>54.380053046055124</v>
      </c>
      <c r="X38" s="406">
        <v>59.221202688185294</v>
      </c>
      <c r="Y38" s="406">
        <v>63.914573632401812</v>
      </c>
      <c r="Z38" s="406">
        <v>68.490081535711482</v>
      </c>
      <c r="AA38" s="406">
        <v>72.920605730289083</v>
      </c>
      <c r="AB38" s="406">
        <v>77.145433474068597</v>
      </c>
      <c r="AC38" s="406">
        <v>81.171429624794456</v>
      </c>
      <c r="AD38" s="406">
        <v>85.105365434157065</v>
      </c>
      <c r="AE38" s="406">
        <v>89.133008271945656</v>
      </c>
      <c r="AF38" s="406">
        <v>93.499671694963553</v>
      </c>
      <c r="AG38" s="406">
        <v>98.44840188163198</v>
      </c>
      <c r="AH38" s="406">
        <v>103.99451134026314</v>
      </c>
      <c r="AI38" s="406">
        <v>109.85914625578775</v>
      </c>
      <c r="AJ38" s="406">
        <v>115.53043344157217</v>
      </c>
      <c r="AK38" s="406">
        <v>120.31673677033278</v>
      </c>
      <c r="AL38" s="406">
        <v>123.47671876889741</v>
      </c>
      <c r="AM38" s="406">
        <v>124.71178660569468</v>
      </c>
      <c r="AN38" s="406">
        <v>124.33841779374376</v>
      </c>
      <c r="AO38" s="406">
        <v>123.18710341561706</v>
      </c>
      <c r="AP38" s="406">
        <v>122.50819544443787</v>
      </c>
      <c r="AQ38" s="406">
        <v>123.79587620322586</v>
      </c>
      <c r="AR38" s="406">
        <v>128.13306192887001</v>
      </c>
      <c r="AS38" s="406">
        <v>135.75621343033689</v>
      </c>
      <c r="AT38" s="406">
        <v>146.14962680895937</v>
      </c>
      <c r="AU38" s="406">
        <v>158.18176489863319</v>
      </c>
      <c r="AV38" s="406">
        <v>170.25083747486914</v>
      </c>
      <c r="AW38" s="406">
        <v>180.80625215329565</v>
      </c>
      <c r="AX38" s="406">
        <v>188.92738800321681</v>
      </c>
      <c r="AY38" s="406">
        <v>194.30738960212074</v>
      </c>
      <c r="AZ38" s="406">
        <v>197.15180824510637</v>
      </c>
      <c r="BA38" s="406">
        <v>198.12284332962625</v>
      </c>
      <c r="BB38" s="406">
        <v>198.13954402293768</v>
      </c>
      <c r="BC38" s="406">
        <v>199.51540546613913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4.4403274615893666</v>
      </c>
      <c r="O39" s="406">
        <v>12.660952431048099</v>
      </c>
      <c r="P39" s="406">
        <v>21.439827727279074</v>
      </c>
      <c r="Q39" s="406">
        <v>30.237695766325871</v>
      </c>
      <c r="R39" s="406">
        <v>38.645057293605376</v>
      </c>
      <c r="S39" s="406">
        <v>46.444917696460635</v>
      </c>
      <c r="T39" s="406">
        <v>53.715552054402096</v>
      </c>
      <c r="U39" s="406">
        <v>60.519541263462713</v>
      </c>
      <c r="V39" s="406">
        <v>66.798516503372568</v>
      </c>
      <c r="W39" s="406">
        <v>72.771603514600045</v>
      </c>
      <c r="X39" s="406">
        <v>78.461183410021903</v>
      </c>
      <c r="Y39" s="406">
        <v>83.85190027605816</v>
      </c>
      <c r="Z39" s="406">
        <v>88.905127341070809</v>
      </c>
      <c r="AA39" s="406">
        <v>93.593252779555911</v>
      </c>
      <c r="AB39" s="406">
        <v>97.993465893392511</v>
      </c>
      <c r="AC39" s="406">
        <v>102.26891597943452</v>
      </c>
      <c r="AD39" s="406">
        <v>106.65232258930078</v>
      </c>
      <c r="AE39" s="406">
        <v>111.42266303653317</v>
      </c>
      <c r="AF39" s="406">
        <v>116.83007595521903</v>
      </c>
      <c r="AG39" s="406">
        <v>122.87443731944431</v>
      </c>
      <c r="AH39" s="406">
        <v>129.30778614957532</v>
      </c>
      <c r="AI39" s="406">
        <v>135.62971436927771</v>
      </c>
      <c r="AJ39" s="406">
        <v>141.14628137995385</v>
      </c>
      <c r="AK39" s="406">
        <v>145.13721211313825</v>
      </c>
      <c r="AL39" s="406">
        <v>147.29239684123837</v>
      </c>
      <c r="AM39" s="406">
        <v>147.79775580564521</v>
      </c>
      <c r="AN39" s="406">
        <v>147.38045585498932</v>
      </c>
      <c r="AO39" s="406">
        <v>147.22478752402142</v>
      </c>
      <c r="AP39" s="406">
        <v>148.72625007185306</v>
      </c>
      <c r="AQ39" s="406">
        <v>152.89440666050629</v>
      </c>
      <c r="AR39" s="406">
        <v>160.24894086563697</v>
      </c>
      <c r="AS39" s="406">
        <v>170.54715272575783</v>
      </c>
      <c r="AT39" s="406">
        <v>182.87342101810282</v>
      </c>
      <c r="AU39" s="406">
        <v>195.87341217595954</v>
      </c>
      <c r="AV39" s="406">
        <v>208.18862321540092</v>
      </c>
      <c r="AW39" s="406">
        <v>218.58890509676175</v>
      </c>
      <c r="AX39" s="406">
        <v>226.42456377546927</v>
      </c>
      <c r="AY39" s="406">
        <v>231.6166826448576</v>
      </c>
      <c r="AZ39" s="406">
        <v>234.52938737737441</v>
      </c>
      <c r="BA39" s="406">
        <v>235.82893542188449</v>
      </c>
      <c r="BB39" s="406">
        <v>236.40035888735949</v>
      </c>
      <c r="BC39" s="406">
        <v>238.94714530389129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4.7701679555001562</v>
      </c>
      <c r="M40" s="406">
        <v>11.475814526566962</v>
      </c>
      <c r="N40" s="406">
        <v>19.614078502369882</v>
      </c>
      <c r="O40" s="406">
        <v>28.432496952063801</v>
      </c>
      <c r="P40" s="406">
        <v>37.373453446244525</v>
      </c>
      <c r="Q40" s="406">
        <v>46.085548811738796</v>
      </c>
      <c r="R40" s="406">
        <v>54.385595447071658</v>
      </c>
      <c r="S40" s="406">
        <v>62.250634978146671</v>
      </c>
      <c r="T40" s="406">
        <v>69.892114295535777</v>
      </c>
      <c r="U40" s="406">
        <v>77.415167258365372</v>
      </c>
      <c r="V40" s="406">
        <v>84.624671866609134</v>
      </c>
      <c r="W40" s="406">
        <v>91.556111125966424</v>
      </c>
      <c r="X40" s="406">
        <v>98.070809161505707</v>
      </c>
      <c r="Y40" s="406">
        <v>104.04540270408789</v>
      </c>
      <c r="Z40" s="406">
        <v>109.41435890385058</v>
      </c>
      <c r="AA40" s="406">
        <v>114.27819662518718</v>
      </c>
      <c r="AB40" s="406">
        <v>118.87272183933862</v>
      </c>
      <c r="AC40" s="406">
        <v>123.51467306018823</v>
      </c>
      <c r="AD40" s="406">
        <v>128.55688764812805</v>
      </c>
      <c r="AE40" s="406">
        <v>134.3002205778117</v>
      </c>
      <c r="AF40" s="406">
        <v>140.75023289165358</v>
      </c>
      <c r="AG40" s="406">
        <v>147.63596369164904</v>
      </c>
      <c r="AH40" s="406">
        <v>154.4721743371372</v>
      </c>
      <c r="AI40" s="406">
        <v>160.56199270131663</v>
      </c>
      <c r="AJ40" s="406">
        <v>165.1780574646163</v>
      </c>
      <c r="AK40" s="406">
        <v>168.05102094576588</v>
      </c>
      <c r="AL40" s="406">
        <v>169.36976719775305</v>
      </c>
      <c r="AM40" s="406">
        <v>169.75608642000867</v>
      </c>
      <c r="AN40" s="406">
        <v>170.31168241403751</v>
      </c>
      <c r="AO40" s="406">
        <v>172.3749709711378</v>
      </c>
      <c r="AP40" s="406">
        <v>176.83740775747083</v>
      </c>
      <c r="AQ40" s="406">
        <v>184.12367818416959</v>
      </c>
      <c r="AR40" s="406">
        <v>194.24570678638034</v>
      </c>
      <c r="AS40" s="406">
        <v>206.53581039669808</v>
      </c>
      <c r="AT40" s="406">
        <v>219.8386946438192</v>
      </c>
      <c r="AU40" s="406">
        <v>233.04323797475195</v>
      </c>
      <c r="AV40" s="406">
        <v>245.11498568223084</v>
      </c>
      <c r="AW40" s="406">
        <v>255.11402455747819</v>
      </c>
      <c r="AX40" s="406">
        <v>262.63794056114369</v>
      </c>
      <c r="AY40" s="406">
        <v>267.78092079165214</v>
      </c>
      <c r="AZ40" s="406">
        <v>270.92246620756595</v>
      </c>
      <c r="BA40" s="406">
        <v>272.7044618812007</v>
      </c>
      <c r="BB40" s="406">
        <v>273.98506828867193</v>
      </c>
      <c r="BC40" s="406">
        <v>277.92947268716318</v>
      </c>
    </row>
    <row r="41" spans="2:55">
      <c r="B41" s="405" t="s">
        <v>354</v>
      </c>
      <c r="C41" s="406">
        <v>0</v>
      </c>
      <c r="D41" s="406">
        <v>0</v>
      </c>
      <c r="E41" s="406">
        <v>0</v>
      </c>
      <c r="F41" s="406">
        <v>0</v>
      </c>
      <c r="G41" s="406">
        <v>1.7771493571906616</v>
      </c>
      <c r="H41" s="406">
        <v>3.1756665480301396</v>
      </c>
      <c r="I41" s="406">
        <v>4.6180900836554111</v>
      </c>
      <c r="J41" s="406">
        <v>7.5343353981436803</v>
      </c>
      <c r="K41" s="406">
        <v>12.149085965825014</v>
      </c>
      <c r="L41" s="406">
        <v>18.485259068100518</v>
      </c>
      <c r="M41" s="406">
        <v>26.458053425756781</v>
      </c>
      <c r="N41" s="406">
        <v>35.252617856028444</v>
      </c>
      <c r="O41" s="406">
        <v>44.236569354037812</v>
      </c>
      <c r="P41" s="406">
        <v>53.039178095898876</v>
      </c>
      <c r="Q41" s="406">
        <v>61.541268455304667</v>
      </c>
      <c r="R41" s="406">
        <v>69.770902194777207</v>
      </c>
      <c r="S41" s="406">
        <v>77.886676148191683</v>
      </c>
      <c r="T41" s="406">
        <v>86.176974894665506</v>
      </c>
      <c r="U41" s="406">
        <v>94.620947265255865</v>
      </c>
      <c r="V41" s="406">
        <v>102.85308609634713</v>
      </c>
      <c r="W41" s="406">
        <v>110.73470276161468</v>
      </c>
      <c r="X41" s="406">
        <v>117.97152291395112</v>
      </c>
      <c r="Y41" s="406">
        <v>124.37219822643263</v>
      </c>
      <c r="Z41" s="406">
        <v>129.97904043124095</v>
      </c>
      <c r="AA41" s="406">
        <v>135.04129557792439</v>
      </c>
      <c r="AB41" s="406">
        <v>139.95147589116129</v>
      </c>
      <c r="AC41" s="406">
        <v>145.17651813980768</v>
      </c>
      <c r="AD41" s="406">
        <v>151.11651107440926</v>
      </c>
      <c r="AE41" s="406">
        <v>157.83066410751741</v>
      </c>
      <c r="AF41" s="406">
        <v>165.05125313853719</v>
      </c>
      <c r="AG41" s="406">
        <v>172.26301495459012</v>
      </c>
      <c r="AH41" s="406">
        <v>178.76920615950212</v>
      </c>
      <c r="AI41" s="406">
        <v>183.8331646643378</v>
      </c>
      <c r="AJ41" s="406">
        <v>187.2009482268769</v>
      </c>
      <c r="AK41" s="406">
        <v>189.12754366483037</v>
      </c>
      <c r="AL41" s="406">
        <v>190.24961471787893</v>
      </c>
      <c r="AM41" s="406">
        <v>191.58768407047737</v>
      </c>
      <c r="AN41" s="406">
        <v>194.40827061713617</v>
      </c>
      <c r="AO41" s="406">
        <v>199.52161180758281</v>
      </c>
      <c r="AP41" s="406">
        <v>207.20885741821471</v>
      </c>
      <c r="AQ41" s="406">
        <v>217.3662741923917</v>
      </c>
      <c r="AR41" s="406">
        <v>229.55438484943122</v>
      </c>
      <c r="AS41" s="406">
        <v>242.84719319157307</v>
      </c>
      <c r="AT41" s="406">
        <v>256.33610211539587</v>
      </c>
      <c r="AU41" s="406">
        <v>269.23868078267213</v>
      </c>
      <c r="AV41" s="406">
        <v>280.81446435379553</v>
      </c>
      <c r="AW41" s="406">
        <v>290.38901186164691</v>
      </c>
      <c r="AX41" s="406">
        <v>297.74922221003146</v>
      </c>
      <c r="AY41" s="406">
        <v>303.0141910978046</v>
      </c>
      <c r="AZ41" s="406">
        <v>306.54871187092482</v>
      </c>
      <c r="BA41" s="406">
        <v>308.97688670550025</v>
      </c>
      <c r="BB41" s="406">
        <v>311.1394614335037</v>
      </c>
      <c r="BC41" s="406">
        <v>316.50423880217602</v>
      </c>
    </row>
    <row r="42" spans="2:55">
      <c r="B42" s="405" t="s">
        <v>355</v>
      </c>
      <c r="C42" s="406">
        <v>0.91986420908174549</v>
      </c>
      <c r="D42" s="406">
        <v>5.3452022442309124</v>
      </c>
      <c r="E42" s="406">
        <v>8.2063832012492082</v>
      </c>
      <c r="F42" s="406">
        <v>10.05023301220567</v>
      </c>
      <c r="G42" s="406">
        <v>11.501010133764625</v>
      </c>
      <c r="H42" s="406">
        <v>13.180146785380332</v>
      </c>
      <c r="I42" s="406">
        <v>15.567382769103972</v>
      </c>
      <c r="J42" s="406">
        <v>19.631514396959272</v>
      </c>
      <c r="K42" s="406">
        <v>25.51855122535418</v>
      </c>
      <c r="L42" s="406">
        <v>33.229405842388019</v>
      </c>
      <c r="M42" s="406">
        <v>41.935562710209787</v>
      </c>
      <c r="N42" s="406">
        <v>50.927849992098615</v>
      </c>
      <c r="O42" s="406">
        <v>59.754382514945938</v>
      </c>
      <c r="P42" s="406">
        <v>68.279430781408209</v>
      </c>
      <c r="Q42" s="406">
        <v>76.600619782009247</v>
      </c>
      <c r="R42" s="406">
        <v>84.945915703655416</v>
      </c>
      <c r="S42" s="406">
        <v>93.599994318290072</v>
      </c>
      <c r="T42" s="406">
        <v>102.75180193408501</v>
      </c>
      <c r="U42" s="406">
        <v>112.22004807351053</v>
      </c>
      <c r="V42" s="406">
        <v>121.4790160242118</v>
      </c>
      <c r="W42" s="406">
        <v>130.2203206480396</v>
      </c>
      <c r="X42" s="406">
        <v>138.03101000770224</v>
      </c>
      <c r="Y42" s="406">
        <v>144.79151132290846</v>
      </c>
      <c r="Z42" s="406">
        <v>150.6709726941441</v>
      </c>
      <c r="AA42" s="406">
        <v>156.06474051323477</v>
      </c>
      <c r="AB42" s="406">
        <v>161.51877837086212</v>
      </c>
      <c r="AC42" s="406">
        <v>167.57612593473516</v>
      </c>
      <c r="AD42" s="406">
        <v>174.40550381053737</v>
      </c>
      <c r="AE42" s="406">
        <v>181.79516971051345</v>
      </c>
      <c r="AF42" s="406">
        <v>189.23189160386082</v>
      </c>
      <c r="AG42" s="406">
        <v>195.98328908798743</v>
      </c>
      <c r="AH42" s="406">
        <v>201.30691234331928</v>
      </c>
      <c r="AI42" s="406">
        <v>204.96455507006524</v>
      </c>
      <c r="AJ42" s="406">
        <v>207.25596159290362</v>
      </c>
      <c r="AK42" s="406">
        <v>208.90799924466856</v>
      </c>
      <c r="AL42" s="406">
        <v>210.96619779161088</v>
      </c>
      <c r="AM42" s="406">
        <v>214.62881341736363</v>
      </c>
      <c r="AN42" s="406">
        <v>220.60602507278892</v>
      </c>
      <c r="AO42" s="406">
        <v>229.06607736704694</v>
      </c>
      <c r="AP42" s="406">
        <v>239.73683274575225</v>
      </c>
      <c r="AQ42" s="406">
        <v>252.0441189601228</v>
      </c>
      <c r="AR42" s="406">
        <v>265.27071889514309</v>
      </c>
      <c r="AS42" s="406">
        <v>278.74246523157183</v>
      </c>
      <c r="AT42" s="406">
        <v>291.88839979825923</v>
      </c>
      <c r="AU42" s="406">
        <v>304.22520014844645</v>
      </c>
      <c r="AV42" s="406">
        <v>315.28199561269929</v>
      </c>
      <c r="AW42" s="406">
        <v>324.58886410280667</v>
      </c>
      <c r="AX42" s="406">
        <v>331.96772633461376</v>
      </c>
      <c r="AY42" s="406">
        <v>337.53064357602926</v>
      </c>
      <c r="AZ42" s="406">
        <v>341.63363358357316</v>
      </c>
      <c r="BA42" s="406">
        <v>344.89228869468576</v>
      </c>
      <c r="BB42" s="406">
        <v>347.88696073449165</v>
      </c>
      <c r="BC42" s="406">
        <v>354.71769656325404</v>
      </c>
    </row>
    <row r="43" spans="2:55">
      <c r="B43" s="405" t="s">
        <v>356</v>
      </c>
      <c r="C43" s="406">
        <v>14.976733574913704</v>
      </c>
      <c r="D43" s="406">
        <v>17.860288025628247</v>
      </c>
      <c r="E43" s="406">
        <v>19.634150371836419</v>
      </c>
      <c r="F43" s="406">
        <v>20.971254697502747</v>
      </c>
      <c r="G43" s="406">
        <v>22.605935433706215</v>
      </c>
      <c r="H43" s="406">
        <v>25.176102998817452</v>
      </c>
      <c r="I43" s="406">
        <v>28.699700386033083</v>
      </c>
      <c r="J43" s="406">
        <v>34.052994811908782</v>
      </c>
      <c r="K43" s="406">
        <v>41.362765163346339</v>
      </c>
      <c r="L43" s="406">
        <v>49.828755222267574</v>
      </c>
      <c r="M43" s="406">
        <v>58.729934692124495</v>
      </c>
      <c r="N43" s="406">
        <v>67.52532208596746</v>
      </c>
      <c r="O43" s="406">
        <v>75.995349388110967</v>
      </c>
      <c r="P43" s="406">
        <v>84.223362504719645</v>
      </c>
      <c r="Q43" s="406">
        <v>92.513475988711917</v>
      </c>
      <c r="R43" s="406">
        <v>101.23749467688236</v>
      </c>
      <c r="S43" s="406">
        <v>110.62301759479666</v>
      </c>
      <c r="T43" s="406">
        <v>120.72606934483929</v>
      </c>
      <c r="U43" s="406">
        <v>131.21776263372345</v>
      </c>
      <c r="V43" s="406">
        <v>141.41644615079849</v>
      </c>
      <c r="W43" s="406">
        <v>150.87969969682115</v>
      </c>
      <c r="X43" s="406">
        <v>159.21779277127644</v>
      </c>
      <c r="Y43" s="406">
        <v>166.39660164958818</v>
      </c>
      <c r="Z43" s="406">
        <v>172.70644019047694</v>
      </c>
      <c r="AA43" s="406">
        <v>178.68405965613545</v>
      </c>
      <c r="AB43" s="406">
        <v>184.95097741725394</v>
      </c>
      <c r="AC43" s="406">
        <v>191.83211599546178</v>
      </c>
      <c r="AD43" s="406">
        <v>199.23668450727723</v>
      </c>
      <c r="AE43" s="406">
        <v>206.71225809083401</v>
      </c>
      <c r="AF43" s="406">
        <v>213.52961133179338</v>
      </c>
      <c r="AG43" s="406">
        <v>218.91608566487301</v>
      </c>
      <c r="AH43" s="406">
        <v>222.65770735418835</v>
      </c>
      <c r="AI43" s="406">
        <v>225.10295827405463</v>
      </c>
      <c r="AJ43" s="406">
        <v>227.05170786340804</v>
      </c>
      <c r="AK43" s="406">
        <v>229.66370814650372</v>
      </c>
      <c r="AL43" s="406">
        <v>234.15838474736091</v>
      </c>
      <c r="AM43" s="406">
        <v>241.14573183912526</v>
      </c>
      <c r="AN43" s="406">
        <v>250.65630914963185</v>
      </c>
      <c r="AO43" s="406">
        <v>262.27321564961073</v>
      </c>
      <c r="AP43" s="406">
        <v>275.2296219881477</v>
      </c>
      <c r="AQ43" s="406">
        <v>288.66074431431764</v>
      </c>
      <c r="AR43" s="406">
        <v>302.10781779800658</v>
      </c>
      <c r="AS43" s="406">
        <v>315.24536048703141</v>
      </c>
      <c r="AT43" s="406">
        <v>327.81150413217853</v>
      </c>
      <c r="AU43" s="406">
        <v>339.59995065674599</v>
      </c>
      <c r="AV43" s="406">
        <v>350.34927013883549</v>
      </c>
      <c r="AW43" s="406">
        <v>359.63637144446113</v>
      </c>
      <c r="AX43" s="406">
        <v>367.28660486190159</v>
      </c>
      <c r="AY43" s="406">
        <v>373.41161494727731</v>
      </c>
      <c r="AZ43" s="406">
        <v>378.36783170104485</v>
      </c>
      <c r="BA43" s="406">
        <v>382.51014478262556</v>
      </c>
      <c r="BB43" s="406">
        <v>386.39399456246986</v>
      </c>
      <c r="BC43" s="406">
        <v>394.88056056588368</v>
      </c>
    </row>
    <row r="44" spans="2:55">
      <c r="B44" s="405" t="s">
        <v>357</v>
      </c>
      <c r="C44" s="406">
        <v>27.374363666163458</v>
      </c>
      <c r="D44" s="406">
        <v>29.060681313394692</v>
      </c>
      <c r="E44" s="406">
        <v>30.263225236978709</v>
      </c>
      <c r="F44" s="406">
        <v>31.767525648415369</v>
      </c>
      <c r="G44" s="406">
        <v>34.321060233851263</v>
      </c>
      <c r="H44" s="406">
        <v>38.058810505730627</v>
      </c>
      <c r="I44" s="406">
        <v>42.937072343026522</v>
      </c>
      <c r="J44" s="406">
        <v>49.806640604285811</v>
      </c>
      <c r="K44" s="406">
        <v>57.930306617949803</v>
      </c>
      <c r="L44" s="406">
        <v>66.624924191025841</v>
      </c>
      <c r="M44" s="406">
        <v>75.344679153535694</v>
      </c>
      <c r="N44" s="406">
        <v>83.771552337397793</v>
      </c>
      <c r="O44" s="406">
        <v>91.899417467000106</v>
      </c>
      <c r="P44" s="406">
        <v>100.01867873762679</v>
      </c>
      <c r="Q44" s="406">
        <v>108.57878746342963</v>
      </c>
      <c r="R44" s="406">
        <v>117.89812207486705</v>
      </c>
      <c r="S44" s="406">
        <v>128.11619123112331</v>
      </c>
      <c r="T44" s="406">
        <v>139.17545079526488</v>
      </c>
      <c r="U44" s="406">
        <v>150.60718323185304</v>
      </c>
      <c r="V44" s="406">
        <v>161.61483431410218</v>
      </c>
      <c r="W44" s="406">
        <v>171.77608521682279</v>
      </c>
      <c r="X44" s="406">
        <v>180.73249274402463</v>
      </c>
      <c r="Y44" s="406">
        <v>188.5238264157351</v>
      </c>
      <c r="Z44" s="406">
        <v>195.55212205589538</v>
      </c>
      <c r="AA44" s="406">
        <v>202.40890443404737</v>
      </c>
      <c r="AB44" s="406">
        <v>209.47216568096232</v>
      </c>
      <c r="AC44" s="406">
        <v>216.82076872889675</v>
      </c>
      <c r="AD44" s="406">
        <v>224.13826588321402</v>
      </c>
      <c r="AE44" s="406">
        <v>230.7649072066389</v>
      </c>
      <c r="AF44" s="406">
        <v>235.94706533941616</v>
      </c>
      <c r="AG44" s="406">
        <v>239.49071724619279</v>
      </c>
      <c r="AH44" s="406">
        <v>241.80966771456377</v>
      </c>
      <c r="AI44" s="406">
        <v>243.78530017221061</v>
      </c>
      <c r="AJ44" s="406">
        <v>246.67910629229709</v>
      </c>
      <c r="AK44" s="406">
        <v>251.83411340221349</v>
      </c>
      <c r="AL44" s="406">
        <v>259.82151951889682</v>
      </c>
      <c r="AM44" s="406">
        <v>270.52758089703906</v>
      </c>
      <c r="AN44" s="406">
        <v>283.35964918162762</v>
      </c>
      <c r="AO44" s="406">
        <v>297.37589632853496</v>
      </c>
      <c r="AP44" s="406">
        <v>311.50397793112654</v>
      </c>
      <c r="AQ44" s="406">
        <v>325.15821650035218</v>
      </c>
      <c r="AR44" s="406">
        <v>338.24326390691232</v>
      </c>
      <c r="AS44" s="406">
        <v>350.75409576907106</v>
      </c>
      <c r="AT44" s="406">
        <v>362.71555288088138</v>
      </c>
      <c r="AU44" s="406">
        <v>374.13413519124293</v>
      </c>
      <c r="AV44" s="406">
        <v>384.78999718419402</v>
      </c>
      <c r="AW44" s="406">
        <v>394.27092396303055</v>
      </c>
      <c r="AX44" s="406">
        <v>402.4108312422955</v>
      </c>
      <c r="AY44" s="406">
        <v>409.33018768930043</v>
      </c>
      <c r="AZ44" s="406">
        <v>415.12396085689642</v>
      </c>
      <c r="BA44" s="406">
        <v>420.13260946443853</v>
      </c>
      <c r="BB44" s="406">
        <v>424.88459124336697</v>
      </c>
      <c r="BC44" s="406">
        <v>435.17018597448811</v>
      </c>
    </row>
    <row r="45" spans="2:55">
      <c r="B45" s="405" t="s">
        <v>358</v>
      </c>
      <c r="C45" s="406">
        <v>38.325678962656553</v>
      </c>
      <c r="D45" s="406">
        <v>39.365343380229149</v>
      </c>
      <c r="E45" s="406">
        <v>40.725795773457499</v>
      </c>
      <c r="F45" s="406">
        <v>43.200090236467489</v>
      </c>
      <c r="G45" s="406">
        <v>46.98053441001413</v>
      </c>
      <c r="H45" s="406">
        <v>52.131687025730656</v>
      </c>
      <c r="I45" s="406">
        <v>58.621262003018749</v>
      </c>
      <c r="J45" s="406">
        <v>66.353655041106308</v>
      </c>
      <c r="K45" s="406">
        <v>74.723096852055491</v>
      </c>
      <c r="L45" s="406">
        <v>83.23838914278187</v>
      </c>
      <c r="M45" s="406">
        <v>91.590687806580533</v>
      </c>
      <c r="N45" s="406">
        <v>99.662358203756611</v>
      </c>
      <c r="O45" s="406">
        <v>107.64638551349934</v>
      </c>
      <c r="P45" s="406">
        <v>115.97348304879824</v>
      </c>
      <c r="Q45" s="406">
        <v>125.02387922638451</v>
      </c>
      <c r="R45" s="406">
        <v>135.02927781880706</v>
      </c>
      <c r="S45" s="406">
        <v>146.06917749879983</v>
      </c>
      <c r="T45" s="406">
        <v>157.98699467659122</v>
      </c>
      <c r="U45" s="406">
        <v>170.2221565233155</v>
      </c>
      <c r="V45" s="406">
        <v>182.03249950344451</v>
      </c>
      <c r="W45" s="406">
        <v>193.02348544698185</v>
      </c>
      <c r="X45" s="406">
        <v>202.84668272037516</v>
      </c>
      <c r="Y45" s="406">
        <v>211.59734457822589</v>
      </c>
      <c r="Z45" s="406">
        <v>219.69027018331258</v>
      </c>
      <c r="AA45" s="406">
        <v>227.42149470545812</v>
      </c>
      <c r="AB45" s="406">
        <v>234.89275212142906</v>
      </c>
      <c r="AC45" s="406">
        <v>241.97566514845471</v>
      </c>
      <c r="AD45" s="406">
        <v>248.16759146035648</v>
      </c>
      <c r="AE45" s="406">
        <v>252.81123182052491</v>
      </c>
      <c r="AF45" s="406">
        <v>255.80125938644952</v>
      </c>
      <c r="AG45" s="406">
        <v>257.63724039834364</v>
      </c>
      <c r="AH45" s="406">
        <v>259.30798140229246</v>
      </c>
      <c r="AI45" s="406">
        <v>262.19081208813407</v>
      </c>
      <c r="AJ45" s="406">
        <v>267.7429644120956</v>
      </c>
      <c r="AK45" s="406">
        <v>276.60480338766581</v>
      </c>
      <c r="AL45" s="406">
        <v>288.54536177234547</v>
      </c>
      <c r="AM45" s="406">
        <v>302.781470425777</v>
      </c>
      <c r="AN45" s="406">
        <v>318.15729250661201</v>
      </c>
      <c r="AO45" s="406">
        <v>333.40436142621695</v>
      </c>
      <c r="AP45" s="406">
        <v>347.75266110662739</v>
      </c>
      <c r="AQ45" s="406">
        <v>361.00944018009358</v>
      </c>
      <c r="AR45" s="406">
        <v>373.4156351138522</v>
      </c>
      <c r="AS45" s="406">
        <v>385.26594816974631</v>
      </c>
      <c r="AT45" s="406">
        <v>396.80589053207962</v>
      </c>
      <c r="AU45" s="406">
        <v>408.07876818603273</v>
      </c>
      <c r="AV45" s="406">
        <v>418.86884836187869</v>
      </c>
      <c r="AW45" s="406">
        <v>428.77972192701134</v>
      </c>
      <c r="AX45" s="406">
        <v>437.66329722810559</v>
      </c>
      <c r="AY45" s="406">
        <v>445.37290747154123</v>
      </c>
      <c r="AZ45" s="406">
        <v>451.99955592805878</v>
      </c>
      <c r="BA45" s="406">
        <v>457.866381332326</v>
      </c>
      <c r="BB45" s="406">
        <v>463.47849210179623</v>
      </c>
      <c r="BC45" s="406">
        <v>475.76982443065441</v>
      </c>
    </row>
    <row r="46" spans="2:55">
      <c r="B46" s="405" t="s">
        <v>359</v>
      </c>
      <c r="C46" s="406">
        <v>48.2551460435173</v>
      </c>
      <c r="D46" s="406">
        <v>49.441005051704529</v>
      </c>
      <c r="E46" s="406">
        <v>51.843736572157546</v>
      </c>
      <c r="F46" s="406">
        <v>55.636928765637144</v>
      </c>
      <c r="G46" s="406">
        <v>60.926350305141938</v>
      </c>
      <c r="H46" s="406">
        <v>67.785669594990068</v>
      </c>
      <c r="I46" s="406">
        <v>75.181460625546308</v>
      </c>
      <c r="J46" s="406">
        <v>83.157989057253303</v>
      </c>
      <c r="K46" s="406">
        <v>91.325088106971009</v>
      </c>
      <c r="L46" s="406">
        <v>99.4554096513084</v>
      </c>
      <c r="M46" s="406">
        <v>107.45424512037773</v>
      </c>
      <c r="N46" s="406">
        <v>115.38607198730725</v>
      </c>
      <c r="O46" s="406">
        <v>123.56786444983378</v>
      </c>
      <c r="P46" s="406">
        <v>132.33409182030636</v>
      </c>
      <c r="Q46" s="406">
        <v>141.95666691209863</v>
      </c>
      <c r="R46" s="406">
        <v>152.61251828930358</v>
      </c>
      <c r="S46" s="406">
        <v>164.34597871133275</v>
      </c>
      <c r="T46" s="406">
        <v>176.961868932584</v>
      </c>
      <c r="U46" s="406">
        <v>189.99880057576308</v>
      </c>
      <c r="V46" s="406">
        <v>202.78066996555665</v>
      </c>
      <c r="W46" s="406">
        <v>214.91709701226756</v>
      </c>
      <c r="X46" s="406">
        <v>226.03737714977294</v>
      </c>
      <c r="Y46" s="406">
        <v>236.17364531121825</v>
      </c>
      <c r="Z46" s="406">
        <v>245.36198946839437</v>
      </c>
      <c r="AA46" s="406">
        <v>253.55969962247906</v>
      </c>
      <c r="AB46" s="406">
        <v>260.62944296412235</v>
      </c>
      <c r="AC46" s="406">
        <v>266.28300917602985</v>
      </c>
      <c r="AD46" s="406">
        <v>270.06527308806358</v>
      </c>
      <c r="AE46" s="406">
        <v>272.06037410847938</v>
      </c>
      <c r="AF46" s="406">
        <v>272.94848574042226</v>
      </c>
      <c r="AG46" s="406">
        <v>273.8754076279684</v>
      </c>
      <c r="AH46" s="406">
        <v>276.37162894374836</v>
      </c>
      <c r="AI46" s="406">
        <v>282.02611212365451</v>
      </c>
      <c r="AJ46" s="406">
        <v>291.52946298943937</v>
      </c>
      <c r="AK46" s="406">
        <v>304.64430686245561</v>
      </c>
      <c r="AL46" s="406">
        <v>320.38388113982751</v>
      </c>
      <c r="AM46" s="406">
        <v>337.35392890686785</v>
      </c>
      <c r="AN46" s="406">
        <v>354.04342950470703</v>
      </c>
      <c r="AO46" s="406">
        <v>369.51099748701859</v>
      </c>
      <c r="AP46" s="406">
        <v>383.41390786322484</v>
      </c>
      <c r="AQ46" s="406">
        <v>395.92646686984102</v>
      </c>
      <c r="AR46" s="406">
        <v>407.60746347980626</v>
      </c>
      <c r="AS46" s="406">
        <v>418.98362637791712</v>
      </c>
      <c r="AT46" s="406">
        <v>430.33531720561018</v>
      </c>
      <c r="AU46" s="406">
        <v>441.70354570263282</v>
      </c>
      <c r="AV46" s="406">
        <v>452.88244506521494</v>
      </c>
      <c r="AW46" s="406">
        <v>463.50140399660501</v>
      </c>
      <c r="AX46" s="406">
        <v>473.13611267406941</v>
      </c>
      <c r="AY46" s="406">
        <v>481.64460052380133</v>
      </c>
      <c r="AZ46" s="406">
        <v>489.11012459628319</v>
      </c>
      <c r="BA46" s="406">
        <v>495.84238407636514</v>
      </c>
      <c r="BB46" s="406">
        <v>502.32066044166442</v>
      </c>
      <c r="BC46" s="406">
        <v>516.91616174180444</v>
      </c>
    </row>
    <row r="47" spans="2:55">
      <c r="B47" s="405" t="s">
        <v>360</v>
      </c>
      <c r="C47" s="406">
        <v>57.86269491553805</v>
      </c>
      <c r="D47" s="406">
        <v>60.176799189343299</v>
      </c>
      <c r="E47" s="406">
        <v>64.023908484223071</v>
      </c>
      <c r="F47" s="406">
        <v>69.467468465675907</v>
      </c>
      <c r="G47" s="406">
        <v>76.612352935028795</v>
      </c>
      <c r="H47" s="406">
        <v>84.417463294963326</v>
      </c>
      <c r="I47" s="406">
        <v>92.039846312938124</v>
      </c>
      <c r="J47" s="406">
        <v>99.760818888605471</v>
      </c>
      <c r="K47" s="406">
        <v>107.49147864634145</v>
      </c>
      <c r="L47" s="406">
        <v>115.24781170131595</v>
      </c>
      <c r="M47" s="406">
        <v>123.13153824732316</v>
      </c>
      <c r="N47" s="406">
        <v>131.30237617330053</v>
      </c>
      <c r="O47" s="406">
        <v>139.93582281394947</v>
      </c>
      <c r="P47" s="406">
        <v>149.22138181461568</v>
      </c>
      <c r="Q47" s="406">
        <v>159.35487696362142</v>
      </c>
      <c r="R47" s="406">
        <v>170.48735447526875</v>
      </c>
      <c r="S47" s="406">
        <v>182.70677394344003</v>
      </c>
      <c r="T47" s="406">
        <v>196.00235686737125</v>
      </c>
      <c r="U47" s="406">
        <v>210.03376933871724</v>
      </c>
      <c r="V47" s="406">
        <v>224.17032960697938</v>
      </c>
      <c r="W47" s="406">
        <v>237.98865113103614</v>
      </c>
      <c r="X47" s="406">
        <v>250.94884665231515</v>
      </c>
      <c r="Y47" s="406">
        <v>262.57176649275988</v>
      </c>
      <c r="Z47" s="406">
        <v>272.45234615263018</v>
      </c>
      <c r="AA47" s="406">
        <v>280.23793770413681</v>
      </c>
      <c r="AB47" s="406">
        <v>285.59938148705004</v>
      </c>
      <c r="AC47" s="406">
        <v>288.35236748187498</v>
      </c>
      <c r="AD47" s="406">
        <v>288.91207311463734</v>
      </c>
      <c r="AE47" s="406">
        <v>288.27302423434168</v>
      </c>
      <c r="AF47" s="406">
        <v>287.86534695252351</v>
      </c>
      <c r="AG47" s="406">
        <v>289.45777346790373</v>
      </c>
      <c r="AH47" s="406">
        <v>294.81809374294079</v>
      </c>
      <c r="AI47" s="406">
        <v>304.69209121930891</v>
      </c>
      <c r="AJ47" s="406">
        <v>318.80069811985993</v>
      </c>
      <c r="AK47" s="406">
        <v>336.06630048086589</v>
      </c>
      <c r="AL47" s="406">
        <v>354.79538734096667</v>
      </c>
      <c r="AM47" s="406">
        <v>373.20089093186965</v>
      </c>
      <c r="AN47" s="406">
        <v>390.12550603428576</v>
      </c>
      <c r="AO47" s="406">
        <v>405.09438724858211</v>
      </c>
      <c r="AP47" s="406">
        <v>418.16850986676894</v>
      </c>
      <c r="AQ47" s="406">
        <v>429.8737509505774</v>
      </c>
      <c r="AR47" s="406">
        <v>441.01751192154467</v>
      </c>
      <c r="AS47" s="406">
        <v>452.16110390753528</v>
      </c>
      <c r="AT47" s="406">
        <v>463.57856995496934</v>
      </c>
      <c r="AU47" s="406">
        <v>475.31564654268448</v>
      </c>
      <c r="AV47" s="406">
        <v>487.18807673522753</v>
      </c>
      <c r="AW47" s="406">
        <v>498.53356237134756</v>
      </c>
      <c r="AX47" s="406">
        <v>508.94136186401528</v>
      </c>
      <c r="AY47" s="406">
        <v>518.26952944890525</v>
      </c>
      <c r="AZ47" s="406">
        <v>526.59780817811031</v>
      </c>
      <c r="BA47" s="406">
        <v>534.21917768391154</v>
      </c>
      <c r="BB47" s="406">
        <v>541.59170343843789</v>
      </c>
      <c r="BC47" s="406">
        <v>558.91773946811225</v>
      </c>
    </row>
    <row r="48" spans="2:55">
      <c r="B48" s="405" t="s">
        <v>361</v>
      </c>
      <c r="C48" s="406">
        <v>68.110010536966158</v>
      </c>
      <c r="D48" s="406">
        <v>72.02270727644634</v>
      </c>
      <c r="E48" s="406">
        <v>77.713440644887413</v>
      </c>
      <c r="F48" s="406">
        <v>85.226630683044675</v>
      </c>
      <c r="G48" s="406">
        <v>93.404164216939606</v>
      </c>
      <c r="H48" s="406">
        <v>101.40468007309974</v>
      </c>
      <c r="I48" s="406">
        <v>108.68825465756588</v>
      </c>
      <c r="J48" s="406">
        <v>115.87855451797219</v>
      </c>
      <c r="K48" s="406">
        <v>123.17266835789808</v>
      </c>
      <c r="L48" s="406">
        <v>130.81643650081401</v>
      </c>
      <c r="M48" s="406">
        <v>139.01370580228297</v>
      </c>
      <c r="N48" s="406">
        <v>147.71590344732147</v>
      </c>
      <c r="O48" s="406">
        <v>156.89227837665126</v>
      </c>
      <c r="P48" s="406">
        <v>166.61630759615664</v>
      </c>
      <c r="Q48" s="406">
        <v>177.03598415200631</v>
      </c>
      <c r="R48" s="406">
        <v>188.36684395473216</v>
      </c>
      <c r="S48" s="406">
        <v>201.00775586098803</v>
      </c>
      <c r="T48" s="406">
        <v>215.17553429759667</v>
      </c>
      <c r="U48" s="406">
        <v>230.64094054187103</v>
      </c>
      <c r="V48" s="406">
        <v>246.78358933634505</v>
      </c>
      <c r="W48" s="406">
        <v>262.98061105800161</v>
      </c>
      <c r="X48" s="406">
        <v>277.99810361484958</v>
      </c>
      <c r="Y48" s="406">
        <v>290.74846219091791</v>
      </c>
      <c r="Z48" s="406">
        <v>300.39501176201389</v>
      </c>
      <c r="AA48" s="406">
        <v>306.31348721201152</v>
      </c>
      <c r="AB48" s="406">
        <v>308.27078085716192</v>
      </c>
      <c r="AC48" s="406">
        <v>307.11478744856299</v>
      </c>
      <c r="AD48" s="406">
        <v>304.34692861989936</v>
      </c>
      <c r="AE48" s="406">
        <v>301.85855471047626</v>
      </c>
      <c r="AF48" s="406">
        <v>301.82612512347004</v>
      </c>
      <c r="AG48" s="406">
        <v>306.31980540163585</v>
      </c>
      <c r="AH48" s="406">
        <v>316.17760778480579</v>
      </c>
      <c r="AI48" s="406">
        <v>331.06157369012141</v>
      </c>
      <c r="AJ48" s="406">
        <v>349.74562705253032</v>
      </c>
      <c r="AK48" s="406">
        <v>370.35012893280117</v>
      </c>
      <c r="AL48" s="406">
        <v>390.69632848356127</v>
      </c>
      <c r="AM48" s="406">
        <v>409.38051205886529</v>
      </c>
      <c r="AN48" s="406">
        <v>425.75714560060374</v>
      </c>
      <c r="AO48" s="406">
        <v>439.79860692067564</v>
      </c>
      <c r="AP48" s="406">
        <v>451.95875839340192</v>
      </c>
      <c r="AQ48" s="406">
        <v>463.04432937881472</v>
      </c>
      <c r="AR48" s="406">
        <v>473.89985930116364</v>
      </c>
      <c r="AS48" s="406">
        <v>485.07780303676657</v>
      </c>
      <c r="AT48" s="406">
        <v>496.85443050277087</v>
      </c>
      <c r="AU48" s="406">
        <v>509.29448007465697</v>
      </c>
      <c r="AV48" s="406">
        <v>521.88868627354236</v>
      </c>
      <c r="AW48" s="406">
        <v>533.99544764619066</v>
      </c>
      <c r="AX48" s="406">
        <v>545.21191422273887</v>
      </c>
      <c r="AY48" s="406">
        <v>555.4009835072286</v>
      </c>
      <c r="AZ48" s="406">
        <v>564.63469019146908</v>
      </c>
      <c r="BA48" s="406">
        <v>573.19448750565994</v>
      </c>
      <c r="BB48" s="406">
        <v>581.51533259985297</v>
      </c>
      <c r="BC48" s="406">
        <v>602.18791502425654</v>
      </c>
    </row>
    <row r="49" spans="2:55">
      <c r="B49" s="405" t="s">
        <v>362</v>
      </c>
      <c r="C49" s="406">
        <v>79.491933732618861</v>
      </c>
      <c r="D49" s="406">
        <v>85.494572094183113</v>
      </c>
      <c r="E49" s="406">
        <v>93.552105786681523</v>
      </c>
      <c r="F49" s="406">
        <v>102.2524085219972</v>
      </c>
      <c r="G49" s="406">
        <v>110.63392532262471</v>
      </c>
      <c r="H49" s="406">
        <v>118.18371918201295</v>
      </c>
      <c r="I49" s="406">
        <v>124.79555842843709</v>
      </c>
      <c r="J49" s="406">
        <v>131.43104926061932</v>
      </c>
      <c r="K49" s="406">
        <v>138.56853480177443</v>
      </c>
      <c r="L49" s="406">
        <v>146.58500519517671</v>
      </c>
      <c r="M49" s="406">
        <v>155.4442079395179</v>
      </c>
      <c r="N49" s="406">
        <v>164.79910452571355</v>
      </c>
      <c r="O49" s="406">
        <v>174.43117431461712</v>
      </c>
      <c r="P49" s="406">
        <v>184.32027225988185</v>
      </c>
      <c r="Q49" s="406">
        <v>194.66388838638835</v>
      </c>
      <c r="R49" s="406">
        <v>206.05064405351018</v>
      </c>
      <c r="S49" s="406">
        <v>219.26917463548961</v>
      </c>
      <c r="T49" s="406">
        <v>234.78003370877678</v>
      </c>
      <c r="U49" s="406">
        <v>252.44217156586956</v>
      </c>
      <c r="V49" s="406">
        <v>271.46540767354014</v>
      </c>
      <c r="W49" s="406">
        <v>290.42575937919122</v>
      </c>
      <c r="X49" s="406">
        <v>307.24155564191324</v>
      </c>
      <c r="Y49" s="406">
        <v>320.18597446317636</v>
      </c>
      <c r="Z49" s="406">
        <v>328.00495224685602</v>
      </c>
      <c r="AA49" s="406">
        <v>330.10890321930185</v>
      </c>
      <c r="AB49" s="406">
        <v>327.40550361463625</v>
      </c>
      <c r="AC49" s="406">
        <v>322.05788923399246</v>
      </c>
      <c r="AD49" s="406">
        <v>316.68049154898739</v>
      </c>
      <c r="AE49" s="406">
        <v>314.09366468953453</v>
      </c>
      <c r="AF49" s="406">
        <v>316.88780558825709</v>
      </c>
      <c r="AG49" s="406">
        <v>326.13501006189784</v>
      </c>
      <c r="AH49" s="406">
        <v>341.45295872872379</v>
      </c>
      <c r="AI49" s="406">
        <v>361.41836308895535</v>
      </c>
      <c r="AJ49" s="406">
        <v>383.87674280492848</v>
      </c>
      <c r="AK49" s="406">
        <v>406.37281320544577</v>
      </c>
      <c r="AL49" s="406">
        <v>427.09182786895383</v>
      </c>
      <c r="AM49" s="406">
        <v>445.19615556254774</v>
      </c>
      <c r="AN49" s="406">
        <v>460.53957808063041</v>
      </c>
      <c r="AO49" s="406">
        <v>473.53885519501387</v>
      </c>
      <c r="AP49" s="406">
        <v>484.96961853436756</v>
      </c>
      <c r="AQ49" s="406">
        <v>495.69070798766921</v>
      </c>
      <c r="AR49" s="406">
        <v>506.53769467929743</v>
      </c>
      <c r="AS49" s="406">
        <v>518.06501944407705</v>
      </c>
      <c r="AT49" s="406">
        <v>530.56869567782417</v>
      </c>
      <c r="AU49" s="406">
        <v>543.74818218750852</v>
      </c>
      <c r="AV49" s="406">
        <v>557.11056725751166</v>
      </c>
      <c r="AW49" s="406">
        <v>570.02830584599383</v>
      </c>
      <c r="AX49" s="406">
        <v>582.11204470293933</v>
      </c>
      <c r="AY49" s="406">
        <v>593.22435526288064</v>
      </c>
      <c r="AZ49" s="406">
        <v>603.43552235420998</v>
      </c>
      <c r="BA49" s="406">
        <v>613.01298165184755</v>
      </c>
      <c r="BB49" s="406">
        <v>622.37339696763195</v>
      </c>
      <c r="BC49" s="406">
        <v>647.292460272771</v>
      </c>
    </row>
    <row r="50" spans="2:55">
      <c r="B50" s="405" t="s">
        <v>363</v>
      </c>
      <c r="C50" s="406">
        <v>92.603003466830287</v>
      </c>
      <c r="D50" s="406">
        <v>101.36775071694854</v>
      </c>
      <c r="E50" s="406">
        <v>110.8562228604851</v>
      </c>
      <c r="F50" s="406">
        <v>119.83281709486437</v>
      </c>
      <c r="G50" s="406">
        <v>127.67811536728752</v>
      </c>
      <c r="H50" s="406">
        <v>134.36695656988107</v>
      </c>
      <c r="I50" s="406">
        <v>140.23973651243747</v>
      </c>
      <c r="J50" s="406">
        <v>146.60878918250677</v>
      </c>
      <c r="K50" s="406">
        <v>154.13456465598617</v>
      </c>
      <c r="L50" s="406">
        <v>162.93961478131175</v>
      </c>
      <c r="M50" s="406">
        <v>172.63487583656516</v>
      </c>
      <c r="N50" s="406">
        <v>182.57110865790591</v>
      </c>
      <c r="O50" s="406">
        <v>192.34759956559063</v>
      </c>
      <c r="P50" s="406">
        <v>201.94957642187265</v>
      </c>
      <c r="Q50" s="406">
        <v>211.97588101290802</v>
      </c>
      <c r="R50" s="406">
        <v>223.4955869594817</v>
      </c>
      <c r="S50" s="406">
        <v>237.75141261092557</v>
      </c>
      <c r="T50" s="406">
        <v>255.4595196447323</v>
      </c>
      <c r="U50" s="406">
        <v>276.38300920231626</v>
      </c>
      <c r="V50" s="406">
        <v>298.87573607779268</v>
      </c>
      <c r="W50" s="406">
        <v>320.50792317546291</v>
      </c>
      <c r="X50" s="406">
        <v>338.24685457160922</v>
      </c>
      <c r="Y50" s="406">
        <v>349.68494223557161</v>
      </c>
      <c r="Z50" s="406">
        <v>353.46203001352683</v>
      </c>
      <c r="AA50" s="406">
        <v>350.20286637784761</v>
      </c>
      <c r="AB50" s="406">
        <v>342.30964913408758</v>
      </c>
      <c r="AC50" s="406">
        <v>333.35436996832487</v>
      </c>
      <c r="AD50" s="406">
        <v>327.162862650227</v>
      </c>
      <c r="AE50" s="406">
        <v>327.15516056180331</v>
      </c>
      <c r="AF50" s="406">
        <v>334.87851192727931</v>
      </c>
      <c r="AG50" s="406">
        <v>350.05642916188128</v>
      </c>
      <c r="AH50" s="406">
        <v>371.04682677959971</v>
      </c>
      <c r="AI50" s="406">
        <v>395.3251662947817</v>
      </c>
      <c r="AJ50" s="406">
        <v>420.03231876944295</v>
      </c>
      <c r="AK50" s="406">
        <v>443.08358124072311</v>
      </c>
      <c r="AL50" s="406">
        <v>463.2301615460317</v>
      </c>
      <c r="AM50" s="406">
        <v>480.19968179346955</v>
      </c>
      <c r="AN50" s="406">
        <v>494.35511788108653</v>
      </c>
      <c r="AO50" s="406">
        <v>506.48909142279592</v>
      </c>
      <c r="AP50" s="406">
        <v>517.44949293360412</v>
      </c>
      <c r="AQ50" s="406">
        <v>528.09804035394052</v>
      </c>
      <c r="AR50" s="406">
        <v>539.27541890333248</v>
      </c>
      <c r="AS50" s="406">
        <v>551.56041824942236</v>
      </c>
      <c r="AT50" s="406">
        <v>564.83451785459886</v>
      </c>
      <c r="AU50" s="406">
        <v>578.80997686825947</v>
      </c>
      <c r="AV50" s="406">
        <v>593.00305563608822</v>
      </c>
      <c r="AW50" s="406">
        <v>606.807167483689</v>
      </c>
      <c r="AX50" s="406">
        <v>619.84010873537989</v>
      </c>
      <c r="AY50" s="406">
        <v>631.97118268443467</v>
      </c>
      <c r="AZ50" s="406">
        <v>643.26569170781988</v>
      </c>
      <c r="BA50" s="406">
        <v>653.98274018809173</v>
      </c>
      <c r="BB50" s="406">
        <v>664.52028640009462</v>
      </c>
      <c r="BC50" s="406">
        <v>695.0376446166805</v>
      </c>
    </row>
    <row r="51" spans="2:55">
      <c r="B51" s="405" t="s">
        <v>364</v>
      </c>
      <c r="C51" s="406">
        <v>108.39302294472473</v>
      </c>
      <c r="D51" s="406">
        <v>118.94554527829095</v>
      </c>
      <c r="E51" s="406">
        <v>128.87413189506657</v>
      </c>
      <c r="F51" s="406">
        <v>137.28188222996744</v>
      </c>
      <c r="G51" s="406">
        <v>144.08484567807079</v>
      </c>
      <c r="H51" s="406">
        <v>149.77751476845881</v>
      </c>
      <c r="I51" s="406">
        <v>155.19011745266246</v>
      </c>
      <c r="J51" s="406">
        <v>161.89592011389365</v>
      </c>
      <c r="K51" s="406">
        <v>170.30140967945238</v>
      </c>
      <c r="L51" s="406">
        <v>180.13790998113612</v>
      </c>
      <c r="M51" s="406">
        <v>190.64310042428957</v>
      </c>
      <c r="N51" s="406">
        <v>200.83451395725217</v>
      </c>
      <c r="O51" s="406">
        <v>210.21594181115083</v>
      </c>
      <c r="P51" s="406">
        <v>219.1774354912171</v>
      </c>
      <c r="Q51" s="406">
        <v>228.85335364508504</v>
      </c>
      <c r="R51" s="406">
        <v>240.89902768812192</v>
      </c>
      <c r="S51" s="406">
        <v>257.0939641688912</v>
      </c>
      <c r="T51" s="406">
        <v>278.25039203789282</v>
      </c>
      <c r="U51" s="406">
        <v>303.25522480665012</v>
      </c>
      <c r="V51" s="406">
        <v>329.34789160444814</v>
      </c>
      <c r="W51" s="406">
        <v>352.9211207258391</v>
      </c>
      <c r="X51" s="406">
        <v>369.8401109701399</v>
      </c>
      <c r="Y51" s="406">
        <v>377.29547481117982</v>
      </c>
      <c r="Z51" s="406">
        <v>375.15503853649193</v>
      </c>
      <c r="AA51" s="406">
        <v>365.69352221313102</v>
      </c>
      <c r="AB51" s="406">
        <v>352.97277505283108</v>
      </c>
      <c r="AC51" s="406">
        <v>342.18696682549279</v>
      </c>
      <c r="AD51" s="406">
        <v>338.08153170783874</v>
      </c>
      <c r="AE51" s="406">
        <v>343.03244686808989</v>
      </c>
      <c r="AF51" s="406">
        <v>357.12090199066068</v>
      </c>
      <c r="AG51" s="406">
        <v>378.63400800587561</v>
      </c>
      <c r="AH51" s="406">
        <v>404.5955832328379</v>
      </c>
      <c r="AI51" s="406">
        <v>431.58484911837076</v>
      </c>
      <c r="AJ51" s="406">
        <v>457.10229509827371</v>
      </c>
      <c r="AK51" s="406">
        <v>479.67161396654529</v>
      </c>
      <c r="AL51" s="406">
        <v>498.60740256899595</v>
      </c>
      <c r="AM51" s="406">
        <v>514.23419494179336</v>
      </c>
      <c r="AN51" s="406">
        <v>527.36332216218557</v>
      </c>
      <c r="AO51" s="406">
        <v>538.88999729079148</v>
      </c>
      <c r="AP51" s="406">
        <v>549.68221344020515</v>
      </c>
      <c r="AQ51" s="406">
        <v>560.6237144987316</v>
      </c>
      <c r="AR51" s="406">
        <v>572.58982328484842</v>
      </c>
      <c r="AS51" s="406">
        <v>585.68200484047316</v>
      </c>
      <c r="AT51" s="406">
        <v>599.79197052888094</v>
      </c>
      <c r="AU51" s="406">
        <v>614.63698681915719</v>
      </c>
      <c r="AV51" s="406">
        <v>629.75168754014499</v>
      </c>
      <c r="AW51" s="406">
        <v>644.54288930085079</v>
      </c>
      <c r="AX51" s="406">
        <v>658.64406691663964</v>
      </c>
      <c r="AY51" s="406">
        <v>671.92713859068351</v>
      </c>
      <c r="AZ51" s="406">
        <v>684.45921257030898</v>
      </c>
      <c r="BA51" s="406">
        <v>696.49041449868332</v>
      </c>
      <c r="BB51" s="406">
        <v>708.40934790559118</v>
      </c>
      <c r="BC51" s="406">
        <v>746.62336097301647</v>
      </c>
    </row>
    <row r="52" spans="2:55">
      <c r="B52" s="405" t="s">
        <v>365</v>
      </c>
      <c r="C52" s="406">
        <v>126.16241085322206</v>
      </c>
      <c r="D52" s="406">
        <v>137.44500571176602</v>
      </c>
      <c r="E52" s="406">
        <v>146.85815956139925</v>
      </c>
      <c r="F52" s="406">
        <v>154.0772379783713</v>
      </c>
      <c r="G52" s="406">
        <v>159.60912112412112</v>
      </c>
      <c r="H52" s="406">
        <v>164.5485382646992</v>
      </c>
      <c r="I52" s="406">
        <v>170.15357707408296</v>
      </c>
      <c r="J52" s="406">
        <v>177.76709837964805</v>
      </c>
      <c r="K52" s="406">
        <v>187.37712441261712</v>
      </c>
      <c r="L52" s="406">
        <v>198.28657968013144</v>
      </c>
      <c r="M52" s="406">
        <v>209.29535531370914</v>
      </c>
      <c r="N52" s="406">
        <v>219.13237076368529</v>
      </c>
      <c r="O52" s="406">
        <v>227.64911191769485</v>
      </c>
      <c r="P52" s="406">
        <v>235.80147145838495</v>
      </c>
      <c r="Q52" s="406">
        <v>245.40919017433873</v>
      </c>
      <c r="R52" s="406">
        <v>258.86531843692836</v>
      </c>
      <c r="S52" s="406">
        <v>278.40481920691343</v>
      </c>
      <c r="T52" s="406">
        <v>304.07080215837544</v>
      </c>
      <c r="U52" s="406">
        <v>333.55804646033585</v>
      </c>
      <c r="V52" s="406">
        <v>362.74096846894145</v>
      </c>
      <c r="W52" s="406">
        <v>386.56588246942744</v>
      </c>
      <c r="X52" s="406">
        <v>399.96674082074134</v>
      </c>
      <c r="Y52" s="406">
        <v>401.2220054439378</v>
      </c>
      <c r="Z52" s="406">
        <v>391.95350980176539</v>
      </c>
      <c r="AA52" s="406">
        <v>376.33996513266402</v>
      </c>
      <c r="AB52" s="406">
        <v>360.45785537083691</v>
      </c>
      <c r="AC52" s="406">
        <v>350.93545265679336</v>
      </c>
      <c r="AD52" s="406">
        <v>351.58562612804326</v>
      </c>
      <c r="AE52" s="406">
        <v>363.23382258672262</v>
      </c>
      <c r="AF52" s="406">
        <v>384.34401347675771</v>
      </c>
      <c r="AG52" s="406">
        <v>411.60897432259748</v>
      </c>
      <c r="AH52" s="406">
        <v>440.87345458574799</v>
      </c>
      <c r="AI52" s="406">
        <v>469.02693602648048</v>
      </c>
      <c r="AJ52" s="406">
        <v>494.21096713326256</v>
      </c>
      <c r="AK52" s="406">
        <v>515.57119752105666</v>
      </c>
      <c r="AL52" s="406">
        <v>533.0213497887986</v>
      </c>
      <c r="AM52" s="406">
        <v>547.44189013863104</v>
      </c>
      <c r="AN52" s="406">
        <v>559.79228043548858</v>
      </c>
      <c r="AO52" s="406">
        <v>571.01837329685679</v>
      </c>
      <c r="AP52" s="406">
        <v>582.03637355906994</v>
      </c>
      <c r="AQ52" s="406">
        <v>593.79364044020701</v>
      </c>
      <c r="AR52" s="406">
        <v>606.6035620557484</v>
      </c>
      <c r="AS52" s="406">
        <v>620.57672757068747</v>
      </c>
      <c r="AT52" s="406">
        <v>635.60563033622225</v>
      </c>
      <c r="AU52" s="406">
        <v>651.42506642501735</v>
      </c>
      <c r="AV52" s="406">
        <v>667.57928009645434</v>
      </c>
      <c r="AW52" s="406">
        <v>683.49940350727616</v>
      </c>
      <c r="AX52" s="406">
        <v>698.82926924943217</v>
      </c>
      <c r="AY52" s="406">
        <v>713.45167759326466</v>
      </c>
      <c r="AZ52" s="406">
        <v>727.4344121190685</v>
      </c>
      <c r="BA52" s="406">
        <v>741.03033572104778</v>
      </c>
      <c r="BB52" s="406">
        <v>754.61825600578106</v>
      </c>
      <c r="BC52" s="406">
        <v>803.97140771917577</v>
      </c>
    </row>
    <row r="53" spans="2:55">
      <c r="B53" s="405" t="s">
        <v>366</v>
      </c>
      <c r="C53" s="406">
        <v>145.10801303693844</v>
      </c>
      <c r="D53" s="406">
        <v>156.06266670464737</v>
      </c>
      <c r="E53" s="406">
        <v>164.21306291053367</v>
      </c>
      <c r="F53" s="406">
        <v>169.8915073744613</v>
      </c>
      <c r="G53" s="406">
        <v>174.33077396200292</v>
      </c>
      <c r="H53" s="406">
        <v>179.20153077286048</v>
      </c>
      <c r="I53" s="406">
        <v>185.64451307600532</v>
      </c>
      <c r="J53" s="406">
        <v>194.58243937048246</v>
      </c>
      <c r="K53" s="406">
        <v>205.52852011131171</v>
      </c>
      <c r="L53" s="406">
        <v>217.25073104556589</v>
      </c>
      <c r="M53" s="406">
        <v>228.11658160361318</v>
      </c>
      <c r="N53" s="406">
        <v>237.02939089661803</v>
      </c>
      <c r="O53" s="406">
        <v>244.35864764623935</v>
      </c>
      <c r="P53" s="406">
        <v>251.82902289967112</v>
      </c>
      <c r="Q53" s="406">
        <v>262.18363154565645</v>
      </c>
      <c r="R53" s="406">
        <v>278.54986553560423</v>
      </c>
      <c r="S53" s="406">
        <v>302.70731524869404</v>
      </c>
      <c r="T53" s="406">
        <v>333.59115080828536</v>
      </c>
      <c r="U53" s="406">
        <v>367.35571195227328</v>
      </c>
      <c r="V53" s="406">
        <v>398.08045617323739</v>
      </c>
      <c r="W53" s="406">
        <v>419.31509976082475</v>
      </c>
      <c r="X53" s="406">
        <v>426.67114234016475</v>
      </c>
      <c r="Y53" s="406">
        <v>420.09896921582691</v>
      </c>
      <c r="Z53" s="406">
        <v>403.3348897627572</v>
      </c>
      <c r="AA53" s="406">
        <v>383.02348964055034</v>
      </c>
      <c r="AB53" s="406">
        <v>367.21210421651375</v>
      </c>
      <c r="AC53" s="406">
        <v>361.89445063062323</v>
      </c>
      <c r="AD53" s="406">
        <v>369.37600597117523</v>
      </c>
      <c r="AE53" s="406">
        <v>388.70225181902975</v>
      </c>
      <c r="AF53" s="406">
        <v>416.4344516158846</v>
      </c>
      <c r="AG53" s="406">
        <v>447.73689071665058</v>
      </c>
      <c r="AH53" s="406">
        <v>478.65185311490058</v>
      </c>
      <c r="AI53" s="406">
        <v>506.70762798893867</v>
      </c>
      <c r="AJ53" s="406">
        <v>530.71963229356754</v>
      </c>
      <c r="AK53" s="406">
        <v>550.52970340881552</v>
      </c>
      <c r="AL53" s="406">
        <v>566.59680262468885</v>
      </c>
      <c r="AM53" s="406">
        <v>580.03315940290349</v>
      </c>
      <c r="AN53" s="406">
        <v>591.90197617150818</v>
      </c>
      <c r="AO53" s="406">
        <v>603.24850871514957</v>
      </c>
      <c r="AP53" s="406">
        <v>615.10124504600606</v>
      </c>
      <c r="AQ53" s="406">
        <v>627.73488668814446</v>
      </c>
      <c r="AR53" s="406">
        <v>641.47055517710623</v>
      </c>
      <c r="AS53" s="406">
        <v>656.41631695799458</v>
      </c>
      <c r="AT53" s="406">
        <v>672.48155711284096</v>
      </c>
      <c r="AU53" s="406">
        <v>689.40844031641575</v>
      </c>
      <c r="AV53" s="406">
        <v>706.76527892708816</v>
      </c>
      <c r="AW53" s="406">
        <v>724.00096550808621</v>
      </c>
      <c r="AX53" s="406">
        <v>740.77997317838049</v>
      </c>
      <c r="AY53" s="406">
        <v>756.99391346101129</v>
      </c>
      <c r="AZ53" s="406">
        <v>772.72603224083389</v>
      </c>
      <c r="BA53" s="406">
        <v>788.23093591392114</v>
      </c>
      <c r="BB53" s="406">
        <v>803.89499035691847</v>
      </c>
      <c r="BC53" s="406">
        <v>870.49634407582766</v>
      </c>
    </row>
    <row r="54" spans="2:55">
      <c r="B54" s="405" t="s">
        <v>367</v>
      </c>
      <c r="C54" s="406">
        <v>164.38040803001809</v>
      </c>
      <c r="D54" s="406">
        <v>174.13683791001574</v>
      </c>
      <c r="E54" s="406">
        <v>180.51567957124266</v>
      </c>
      <c r="F54" s="406">
        <v>184.72788574059808</v>
      </c>
      <c r="G54" s="406">
        <v>188.77983831601432</v>
      </c>
      <c r="H54" s="406">
        <v>194.28298219373724</v>
      </c>
      <c r="I54" s="406">
        <v>202.07025290082834</v>
      </c>
      <c r="J54" s="406">
        <v>212.5790787654924</v>
      </c>
      <c r="K54" s="406">
        <v>224.67732493270486</v>
      </c>
      <c r="L54" s="406">
        <v>236.54356480500184</v>
      </c>
      <c r="M54" s="406">
        <v>246.64308139392705</v>
      </c>
      <c r="N54" s="406">
        <v>254.16213198477573</v>
      </c>
      <c r="O54" s="406">
        <v>260.22659037738219</v>
      </c>
      <c r="P54" s="406">
        <v>267.70063966201718</v>
      </c>
      <c r="Q54" s="406">
        <v>280.36685031686079</v>
      </c>
      <c r="R54" s="406">
        <v>301.04664485444709</v>
      </c>
      <c r="S54" s="406">
        <v>330.82261851180169</v>
      </c>
      <c r="T54" s="406">
        <v>367.11874288809872</v>
      </c>
      <c r="U54" s="406">
        <v>403.86449969439025</v>
      </c>
      <c r="V54" s="406">
        <v>433.18580563220712</v>
      </c>
      <c r="W54" s="406">
        <v>449.09345689595898</v>
      </c>
      <c r="X54" s="406">
        <v>448.37817214323803</v>
      </c>
      <c r="Y54" s="406">
        <v>433.0739687943518</v>
      </c>
      <c r="Z54" s="406">
        <v>409.91376277094122</v>
      </c>
      <c r="AA54" s="406">
        <v>388.23954429443285</v>
      </c>
      <c r="AB54" s="406">
        <v>375.65070643772987</v>
      </c>
      <c r="AC54" s="406">
        <v>376.94357652152746</v>
      </c>
      <c r="AD54" s="406">
        <v>392.64231467772646</v>
      </c>
      <c r="AE54" s="406">
        <v>419.52649600825572</v>
      </c>
      <c r="AF54" s="406">
        <v>452.14001086729758</v>
      </c>
      <c r="AG54" s="406">
        <v>485.73630937008687</v>
      </c>
      <c r="AH54" s="406">
        <v>516.92142836232608</v>
      </c>
      <c r="AI54" s="406">
        <v>543.90447215505833</v>
      </c>
      <c r="AJ54" s="406">
        <v>566.30869379400735</v>
      </c>
      <c r="AK54" s="406">
        <v>584.66275669567904</v>
      </c>
      <c r="AL54" s="406">
        <v>599.52603726353277</v>
      </c>
      <c r="AM54" s="406">
        <v>612.23594164197561</v>
      </c>
      <c r="AN54" s="406">
        <v>624.05757669195805</v>
      </c>
      <c r="AO54" s="406">
        <v>636.25459092314929</v>
      </c>
      <c r="AP54" s="406">
        <v>649.00783231449134</v>
      </c>
      <c r="AQ54" s="406">
        <v>662.60867352262778</v>
      </c>
      <c r="AR54" s="406">
        <v>677.36922157631261</v>
      </c>
      <c r="AS54" s="406">
        <v>693.41724377933383</v>
      </c>
      <c r="AT54" s="406">
        <v>710.66467034130005</v>
      </c>
      <c r="AU54" s="406">
        <v>728.88179551550456</v>
      </c>
      <c r="AV54" s="406">
        <v>747.65195388469203</v>
      </c>
      <c r="AW54" s="406">
        <v>766.45590723187195</v>
      </c>
      <c r="AX54" s="406">
        <v>784.97488555301754</v>
      </c>
      <c r="AY54" s="406">
        <v>803.12825314488055</v>
      </c>
      <c r="AZ54" s="406">
        <v>821.01203669847973</v>
      </c>
      <c r="BA54" s="406">
        <v>838.90520120503425</v>
      </c>
      <c r="BB54" s="406">
        <v>857.2135536910564</v>
      </c>
      <c r="BC54" s="406">
        <v>953.34270407608938</v>
      </c>
    </row>
    <row r="55" spans="2:55">
      <c r="B55" s="405" t="s">
        <v>368</v>
      </c>
      <c r="C55" s="406">
        <v>183.27035710249524</v>
      </c>
      <c r="D55" s="406">
        <v>191.14514816551738</v>
      </c>
      <c r="E55" s="406">
        <v>195.658271569611</v>
      </c>
      <c r="F55" s="406">
        <v>199.11681063924129</v>
      </c>
      <c r="G55" s="406">
        <v>203.53384780779376</v>
      </c>
      <c r="H55" s="406">
        <v>210.23149076668852</v>
      </c>
      <c r="I55" s="406">
        <v>219.74181415307598</v>
      </c>
      <c r="J55" s="406">
        <v>231.76225529526732</v>
      </c>
      <c r="K55" s="406">
        <v>244.32846441320231</v>
      </c>
      <c r="L55" s="406">
        <v>255.68194706802586</v>
      </c>
      <c r="M55" s="406">
        <v>264.46922530397677</v>
      </c>
      <c r="N55" s="406">
        <v>270.28170324884769</v>
      </c>
      <c r="O55" s="406">
        <v>275.54048058459188</v>
      </c>
      <c r="P55" s="406">
        <v>284.63339775922424</v>
      </c>
      <c r="Q55" s="406">
        <v>301.10787741545403</v>
      </c>
      <c r="R55" s="406">
        <v>327.26884734616738</v>
      </c>
      <c r="S55" s="406">
        <v>363.31129351452137</v>
      </c>
      <c r="T55" s="406">
        <v>404.15921354627147</v>
      </c>
      <c r="U55" s="406">
        <v>440.86846420194632</v>
      </c>
      <c r="V55" s="406">
        <v>465.87530808302989</v>
      </c>
      <c r="W55" s="406">
        <v>474.19157126278992</v>
      </c>
      <c r="X55" s="406">
        <v>463.89136555549004</v>
      </c>
      <c r="Y55" s="406">
        <v>440.36887910225818</v>
      </c>
      <c r="Z55" s="406">
        <v>414.21007360654488</v>
      </c>
      <c r="AA55" s="406">
        <v>394.51574896233029</v>
      </c>
      <c r="AB55" s="406">
        <v>387.7870376645252</v>
      </c>
      <c r="AC55" s="406">
        <v>397.5287965734276</v>
      </c>
      <c r="AD55" s="406">
        <v>421.75963326515017</v>
      </c>
      <c r="AE55" s="406">
        <v>454.46247196057215</v>
      </c>
      <c r="AF55" s="406">
        <v>490.12724788539401</v>
      </c>
      <c r="AG55" s="406">
        <v>524.54384264008763</v>
      </c>
      <c r="AH55" s="406">
        <v>554.87090041772308</v>
      </c>
      <c r="AI55" s="406">
        <v>580.20744040995964</v>
      </c>
      <c r="AJ55" s="406">
        <v>601.07846794316708</v>
      </c>
      <c r="AK55" s="406">
        <v>618.16830494569342</v>
      </c>
      <c r="AL55" s="406">
        <v>631.98864055434524</v>
      </c>
      <c r="AM55" s="406">
        <v>644.36761980997278</v>
      </c>
      <c r="AN55" s="406">
        <v>657.0524051095764</v>
      </c>
      <c r="AO55" s="406">
        <v>670.1710104282065</v>
      </c>
      <c r="AP55" s="406">
        <v>683.92510292477243</v>
      </c>
      <c r="AQ55" s="406">
        <v>698.59947880909453</v>
      </c>
      <c r="AR55" s="406">
        <v>714.52690599223035</v>
      </c>
      <c r="AS55" s="406">
        <v>731.83445220180363</v>
      </c>
      <c r="AT55" s="406">
        <v>750.46462986783013</v>
      </c>
      <c r="AU55" s="406">
        <v>770.20463454033052</v>
      </c>
      <c r="AV55" s="406">
        <v>790.6710854750803</v>
      </c>
      <c r="AW55" s="406">
        <v>811.37081730125362</v>
      </c>
      <c r="AX55" s="406">
        <v>832.02743835623096</v>
      </c>
      <c r="AY55" s="406">
        <v>852.58049328838922</v>
      </c>
      <c r="AZ55" s="406">
        <v>873.16887461069416</v>
      </c>
      <c r="BA55" s="406">
        <v>894.11087181049129</v>
      </c>
      <c r="BB55" s="406">
        <v>915.85138234295039</v>
      </c>
      <c r="BC55" s="406">
        <v>1072.1675721502286</v>
      </c>
    </row>
    <row r="56" spans="2:55">
      <c r="B56" s="405" t="s">
        <v>369</v>
      </c>
      <c r="C56" s="406">
        <v>201.18559765601444</v>
      </c>
      <c r="D56" s="406">
        <v>206.82186500233189</v>
      </c>
      <c r="E56" s="406">
        <v>210.15438839498177</v>
      </c>
      <c r="F56" s="406">
        <v>213.67093881982777</v>
      </c>
      <c r="G56" s="406">
        <v>219.05479734779126</v>
      </c>
      <c r="H56" s="406">
        <v>227.40532539407465</v>
      </c>
      <c r="I56" s="406">
        <v>238.79172583909036</v>
      </c>
      <c r="J56" s="406">
        <v>251.63300972317643</v>
      </c>
      <c r="K56" s="406">
        <v>263.98159636734653</v>
      </c>
      <c r="L56" s="406">
        <v>274.23602368005749</v>
      </c>
      <c r="M56" s="406">
        <v>281.26778787193348</v>
      </c>
      <c r="N56" s="406">
        <v>285.43929994219167</v>
      </c>
      <c r="O56" s="406">
        <v>291.53100755816018</v>
      </c>
      <c r="P56" s="406">
        <v>303.8307994017718</v>
      </c>
      <c r="Q56" s="406">
        <v>325.3762894833896</v>
      </c>
      <c r="R56" s="406">
        <v>357.94081082064275</v>
      </c>
      <c r="S56" s="406">
        <v>400.11121064186057</v>
      </c>
      <c r="T56" s="406">
        <v>442.50039255175659</v>
      </c>
      <c r="U56" s="406">
        <v>476.06969640064796</v>
      </c>
      <c r="V56" s="406">
        <v>494.35000785106678</v>
      </c>
      <c r="W56" s="406">
        <v>493.18525501609361</v>
      </c>
      <c r="X56" s="406">
        <v>472.85141035351648</v>
      </c>
      <c r="Y56" s="406">
        <v>444.4851278694141</v>
      </c>
      <c r="Z56" s="406">
        <v>418.86600664570148</v>
      </c>
      <c r="AA56" s="406">
        <v>403.97787323947824</v>
      </c>
      <c r="AB56" s="406">
        <v>405.24729391940031</v>
      </c>
      <c r="AC56" s="406">
        <v>424.43538514574703</v>
      </c>
      <c r="AD56" s="406">
        <v>455.52308140606442</v>
      </c>
      <c r="AE56" s="406">
        <v>492.12042738174881</v>
      </c>
      <c r="AF56" s="406">
        <v>529.28665853458983</v>
      </c>
      <c r="AG56" s="406">
        <v>563.27584404526976</v>
      </c>
      <c r="AH56" s="406">
        <v>591.96618307990241</v>
      </c>
      <c r="AI56" s="406">
        <v>615.69173196456768</v>
      </c>
      <c r="AJ56" s="406">
        <v>635.23130797002455</v>
      </c>
      <c r="AK56" s="406">
        <v>651.23474129246006</v>
      </c>
      <c r="AL56" s="406">
        <v>664.13991954968196</v>
      </c>
      <c r="AM56" s="406">
        <v>677.40281505291875</v>
      </c>
      <c r="AN56" s="406">
        <v>691.02105727804769</v>
      </c>
      <c r="AO56" s="406">
        <v>705.17741209966391</v>
      </c>
      <c r="AP56" s="406">
        <v>720.04069196040678</v>
      </c>
      <c r="AQ56" s="406">
        <v>735.9479186203597</v>
      </c>
      <c r="AR56" s="406">
        <v>753.20648750408384</v>
      </c>
      <c r="AS56" s="406">
        <v>771.99382871000739</v>
      </c>
      <c r="AT56" s="406">
        <v>792.25591312658867</v>
      </c>
      <c r="AU56" s="406">
        <v>813.83336813634457</v>
      </c>
      <c r="AV56" s="406">
        <v>836.35393906766626</v>
      </c>
      <c r="AW56" s="406">
        <v>859.3980477840006</v>
      </c>
      <c r="AX56" s="406">
        <v>882.70929226160774</v>
      </c>
      <c r="AY56" s="406">
        <v>906.28832728897032</v>
      </c>
      <c r="AZ56" s="406">
        <v>930.3362239029575</v>
      </c>
      <c r="BA56" s="406">
        <v>955.23357197401674</v>
      </c>
      <c r="BB56" s="406">
        <v>981.50193771712168</v>
      </c>
      <c r="BC56" s="406">
        <v>1320.0922351588847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1</v>
      </c>
      <c r="AY60" s="403">
        <v>1</v>
      </c>
      <c r="AZ60" s="403">
        <v>1</v>
      </c>
      <c r="BA60" s="403">
        <v>1</v>
      </c>
      <c r="BB60" s="403">
        <v>1</v>
      </c>
      <c r="BC60" s="403">
        <v>0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2</v>
      </c>
      <c r="AJ63" s="403">
        <v>2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3</v>
      </c>
      <c r="AX64" s="403">
        <v>3</v>
      </c>
      <c r="AY64" s="403">
        <v>3</v>
      </c>
      <c r="AZ64" s="403">
        <v>3</v>
      </c>
      <c r="BA64" s="403">
        <v>3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1</v>
      </c>
      <c r="AA65" s="403">
        <v>1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3</v>
      </c>
      <c r="AU65" s="403">
        <v>3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1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1</v>
      </c>
      <c r="Y66" s="403">
        <v>1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1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1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1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3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1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2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3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4</v>
      </c>
      <c r="AW69" s="403">
        <v>4</v>
      </c>
      <c r="AX69" s="403">
        <v>4</v>
      </c>
      <c r="AY69" s="403">
        <v>4</v>
      </c>
      <c r="AZ69" s="403">
        <v>4</v>
      </c>
      <c r="BA69" s="403">
        <v>4</v>
      </c>
      <c r="BB69" s="403">
        <v>3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1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3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4</v>
      </c>
      <c r="AW70" s="403">
        <v>4</v>
      </c>
      <c r="AX70" s="403">
        <v>4</v>
      </c>
      <c r="AY70" s="403">
        <v>4</v>
      </c>
      <c r="AZ70" s="403">
        <v>4</v>
      </c>
      <c r="BA70" s="403">
        <v>4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1</v>
      </c>
      <c r="M71" s="403">
        <v>1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2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3</v>
      </c>
      <c r="AL71" s="403">
        <v>3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4</v>
      </c>
      <c r="AW71" s="403">
        <v>4</v>
      </c>
      <c r="AX71" s="403">
        <v>4</v>
      </c>
      <c r="AY71" s="403">
        <v>4</v>
      </c>
      <c r="AZ71" s="403">
        <v>4</v>
      </c>
      <c r="BA71" s="403">
        <v>4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1</v>
      </c>
      <c r="L72" s="403">
        <v>1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2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3</v>
      </c>
      <c r="AL72" s="403">
        <v>3</v>
      </c>
      <c r="AM72" s="403">
        <v>3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4</v>
      </c>
      <c r="AX72" s="403">
        <v>4</v>
      </c>
      <c r="AY72" s="403">
        <v>4</v>
      </c>
      <c r="AZ72" s="403">
        <v>4</v>
      </c>
      <c r="BA72" s="403">
        <v>4</v>
      </c>
      <c r="BB72" s="403">
        <v>4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1</v>
      </c>
      <c r="K73" s="403">
        <v>1</v>
      </c>
      <c r="L73" s="403">
        <v>1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3</v>
      </c>
      <c r="AM73" s="403">
        <v>3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4</v>
      </c>
      <c r="AZ73" s="403">
        <v>4</v>
      </c>
      <c r="BA73" s="403">
        <v>4</v>
      </c>
      <c r="BB73" s="403">
        <v>4</v>
      </c>
      <c r="BC73" s="403">
        <v>4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1</v>
      </c>
      <c r="K74" s="403">
        <v>1</v>
      </c>
      <c r="L74" s="403">
        <v>1</v>
      </c>
      <c r="M74" s="403">
        <v>1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2</v>
      </c>
      <c r="W74" s="403">
        <v>2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3</v>
      </c>
      <c r="AM74" s="403">
        <v>3</v>
      </c>
      <c r="AN74" s="403">
        <v>3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4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1</v>
      </c>
      <c r="L75" s="403">
        <v>1</v>
      </c>
      <c r="M75" s="403">
        <v>1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2</v>
      </c>
      <c r="X75" s="403">
        <v>2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3</v>
      </c>
      <c r="AO75" s="403">
        <v>3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1</v>
      </c>
      <c r="M76" s="403">
        <v>1</v>
      </c>
      <c r="N76" s="403">
        <v>1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2</v>
      </c>
      <c r="Y76" s="403">
        <v>2</v>
      </c>
      <c r="Z76" s="403">
        <v>2</v>
      </c>
      <c r="AA76" s="403">
        <v>2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2</v>
      </c>
      <c r="AH76" s="403">
        <v>2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3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1</v>
      </c>
      <c r="O77" s="403">
        <v>1</v>
      </c>
      <c r="P77" s="403">
        <v>1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2</v>
      </c>
      <c r="AJ77" s="403">
        <v>2</v>
      </c>
      <c r="AK77" s="403">
        <v>2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3</v>
      </c>
      <c r="AY77" s="403">
        <v>3</v>
      </c>
      <c r="AZ77" s="403">
        <v>3</v>
      </c>
      <c r="BA77" s="403">
        <v>3</v>
      </c>
      <c r="BB77" s="403">
        <v>3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1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2</v>
      </c>
      <c r="AM78" s="403">
        <v>2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3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1</v>
      </c>
      <c r="U79" s="403">
        <v>1</v>
      </c>
      <c r="V79" s="403">
        <v>1</v>
      </c>
      <c r="W79" s="403">
        <v>1</v>
      </c>
      <c r="X79" s="403">
        <v>1</v>
      </c>
      <c r="Y79" s="403">
        <v>1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2</v>
      </c>
      <c r="AX79" s="403">
        <v>2</v>
      </c>
      <c r="AY79" s="403">
        <v>2</v>
      </c>
      <c r="AZ79" s="403">
        <v>2</v>
      </c>
      <c r="BA79" s="403">
        <v>2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1</v>
      </c>
      <c r="AI80" s="403">
        <v>1</v>
      </c>
      <c r="AJ80" s="403">
        <v>1</v>
      </c>
      <c r="AK80" s="403">
        <v>1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2</v>
      </c>
      <c r="AG84" s="407">
        <v>12</v>
      </c>
      <c r="AH84" s="407">
        <v>22</v>
      </c>
      <c r="AI84" s="407">
        <v>31</v>
      </c>
      <c r="AJ84" s="407">
        <v>42</v>
      </c>
      <c r="AK84" s="407">
        <v>55</v>
      </c>
      <c r="AL84" s="407">
        <v>68</v>
      </c>
      <c r="AM84" s="407">
        <v>79</v>
      </c>
      <c r="AN84" s="407">
        <v>85</v>
      </c>
      <c r="AO84" s="407">
        <v>84</v>
      </c>
      <c r="AP84" s="407">
        <v>76</v>
      </c>
      <c r="AQ84" s="407">
        <v>63</v>
      </c>
      <c r="AR84" s="407">
        <v>50</v>
      </c>
      <c r="AS84" s="407">
        <v>42</v>
      </c>
      <c r="AT84" s="407">
        <v>42</v>
      </c>
      <c r="AU84" s="407">
        <v>53</v>
      </c>
      <c r="AV84" s="407">
        <v>72</v>
      </c>
      <c r="AW84" s="407">
        <v>94</v>
      </c>
      <c r="AX84" s="407">
        <v>114</v>
      </c>
      <c r="AY84" s="407">
        <v>127</v>
      </c>
      <c r="AZ84" s="407">
        <v>131</v>
      </c>
      <c r="BA84" s="407">
        <v>126</v>
      </c>
      <c r="BB84" s="407">
        <v>115</v>
      </c>
      <c r="BC84" s="407">
        <v>102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8</v>
      </c>
      <c r="X85" s="407">
        <v>30</v>
      </c>
      <c r="Y85" s="407">
        <v>49</v>
      </c>
      <c r="Z85" s="407">
        <v>69</v>
      </c>
      <c r="AA85" s="407">
        <v>89</v>
      </c>
      <c r="AB85" s="407">
        <v>110</v>
      </c>
      <c r="AC85" s="407">
        <v>131</v>
      </c>
      <c r="AD85" s="407">
        <v>151</v>
      </c>
      <c r="AE85" s="407">
        <v>169</v>
      </c>
      <c r="AF85" s="407">
        <v>184</v>
      </c>
      <c r="AG85" s="407">
        <v>198</v>
      </c>
      <c r="AH85" s="407">
        <v>213</v>
      </c>
      <c r="AI85" s="407">
        <v>229</v>
      </c>
      <c r="AJ85" s="407">
        <v>247</v>
      </c>
      <c r="AK85" s="407">
        <v>267</v>
      </c>
      <c r="AL85" s="407">
        <v>286</v>
      </c>
      <c r="AM85" s="407">
        <v>300</v>
      </c>
      <c r="AN85" s="407">
        <v>306</v>
      </c>
      <c r="AO85" s="407">
        <v>301</v>
      </c>
      <c r="AP85" s="407">
        <v>288</v>
      </c>
      <c r="AQ85" s="407">
        <v>270</v>
      </c>
      <c r="AR85" s="407">
        <v>255</v>
      </c>
      <c r="AS85" s="407">
        <v>250</v>
      </c>
      <c r="AT85" s="407">
        <v>259</v>
      </c>
      <c r="AU85" s="407">
        <v>281</v>
      </c>
      <c r="AV85" s="407">
        <v>313</v>
      </c>
      <c r="AW85" s="407">
        <v>346</v>
      </c>
      <c r="AX85" s="407">
        <v>8</v>
      </c>
      <c r="AY85" s="407">
        <v>24</v>
      </c>
      <c r="AZ85" s="407">
        <v>27</v>
      </c>
      <c r="BA85" s="407">
        <v>18</v>
      </c>
      <c r="BB85" s="407">
        <v>3</v>
      </c>
      <c r="BC85" s="407">
        <v>351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24</v>
      </c>
      <c r="U86" s="407">
        <v>70</v>
      </c>
      <c r="V86" s="407">
        <v>106</v>
      </c>
      <c r="W86" s="407">
        <v>135</v>
      </c>
      <c r="X86" s="407">
        <v>161</v>
      </c>
      <c r="Y86" s="407">
        <v>185</v>
      </c>
      <c r="Z86" s="407">
        <v>209</v>
      </c>
      <c r="AA86" s="407">
        <v>234</v>
      </c>
      <c r="AB86" s="407">
        <v>260</v>
      </c>
      <c r="AC86" s="407">
        <v>284</v>
      </c>
      <c r="AD86" s="407">
        <v>307</v>
      </c>
      <c r="AE86" s="407">
        <v>327</v>
      </c>
      <c r="AF86" s="407">
        <v>346</v>
      </c>
      <c r="AG86" s="407">
        <v>365</v>
      </c>
      <c r="AH86" s="407">
        <v>19</v>
      </c>
      <c r="AI86" s="407">
        <v>42</v>
      </c>
      <c r="AJ86" s="407">
        <v>68</v>
      </c>
      <c r="AK86" s="407">
        <v>93</v>
      </c>
      <c r="AL86" s="407">
        <v>114</v>
      </c>
      <c r="AM86" s="407">
        <v>127</v>
      </c>
      <c r="AN86" s="407">
        <v>128</v>
      </c>
      <c r="AO86" s="407">
        <v>117</v>
      </c>
      <c r="AP86" s="407">
        <v>99</v>
      </c>
      <c r="AQ86" s="407">
        <v>79</v>
      </c>
      <c r="AR86" s="407">
        <v>67</v>
      </c>
      <c r="AS86" s="407">
        <v>71</v>
      </c>
      <c r="AT86" s="407">
        <v>92</v>
      </c>
      <c r="AU86" s="407">
        <v>127</v>
      </c>
      <c r="AV86" s="407">
        <v>170</v>
      </c>
      <c r="AW86" s="407">
        <v>211</v>
      </c>
      <c r="AX86" s="407">
        <v>240</v>
      </c>
      <c r="AY86" s="407">
        <v>255</v>
      </c>
      <c r="AZ86" s="407">
        <v>255</v>
      </c>
      <c r="BA86" s="407">
        <v>241</v>
      </c>
      <c r="BB86" s="407">
        <v>220</v>
      </c>
      <c r="BC86" s="407">
        <v>201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49</v>
      </c>
      <c r="S87" s="407">
        <v>108</v>
      </c>
      <c r="T87" s="407">
        <v>162</v>
      </c>
      <c r="U87" s="407">
        <v>208</v>
      </c>
      <c r="V87" s="407">
        <v>246</v>
      </c>
      <c r="W87" s="407">
        <v>279</v>
      </c>
      <c r="X87" s="407">
        <v>309</v>
      </c>
      <c r="Y87" s="407">
        <v>338</v>
      </c>
      <c r="Z87" s="407">
        <v>1</v>
      </c>
      <c r="AA87" s="407">
        <v>29</v>
      </c>
      <c r="AB87" s="407">
        <v>56</v>
      </c>
      <c r="AC87" s="407">
        <v>81</v>
      </c>
      <c r="AD87" s="407">
        <v>105</v>
      </c>
      <c r="AE87" s="407">
        <v>127</v>
      </c>
      <c r="AF87" s="407">
        <v>148</v>
      </c>
      <c r="AG87" s="407">
        <v>172</v>
      </c>
      <c r="AH87" s="407">
        <v>199</v>
      </c>
      <c r="AI87" s="407">
        <v>228</v>
      </c>
      <c r="AJ87" s="407">
        <v>258</v>
      </c>
      <c r="AK87" s="407">
        <v>285</v>
      </c>
      <c r="AL87" s="407">
        <v>305</v>
      </c>
      <c r="AM87" s="407">
        <v>311</v>
      </c>
      <c r="AN87" s="407">
        <v>304</v>
      </c>
      <c r="AO87" s="407">
        <v>287</v>
      </c>
      <c r="AP87" s="407">
        <v>267</v>
      </c>
      <c r="AQ87" s="407">
        <v>252</v>
      </c>
      <c r="AR87" s="407">
        <v>252</v>
      </c>
      <c r="AS87" s="407">
        <v>270</v>
      </c>
      <c r="AT87" s="407">
        <v>305</v>
      </c>
      <c r="AU87" s="407">
        <v>353</v>
      </c>
      <c r="AV87" s="407">
        <v>38</v>
      </c>
      <c r="AW87" s="407">
        <v>80</v>
      </c>
      <c r="AX87" s="407">
        <v>107</v>
      </c>
      <c r="AY87" s="407">
        <v>118</v>
      </c>
      <c r="AZ87" s="407">
        <v>112</v>
      </c>
      <c r="BA87" s="407">
        <v>93</v>
      </c>
      <c r="BB87" s="407">
        <v>68</v>
      </c>
      <c r="BC87" s="407">
        <v>46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41</v>
      </c>
      <c r="Q88" s="407">
        <v>104</v>
      </c>
      <c r="R88" s="407">
        <v>166</v>
      </c>
      <c r="S88" s="407">
        <v>222</v>
      </c>
      <c r="T88" s="407">
        <v>273</v>
      </c>
      <c r="U88" s="407">
        <v>319</v>
      </c>
      <c r="V88" s="407">
        <v>358</v>
      </c>
      <c r="W88" s="407">
        <v>28</v>
      </c>
      <c r="X88" s="407">
        <v>60</v>
      </c>
      <c r="Y88" s="407">
        <v>92</v>
      </c>
      <c r="Z88" s="407">
        <v>121</v>
      </c>
      <c r="AA88" s="407">
        <v>150</v>
      </c>
      <c r="AB88" s="407">
        <v>176</v>
      </c>
      <c r="AC88" s="407">
        <v>201</v>
      </c>
      <c r="AD88" s="407">
        <v>224</v>
      </c>
      <c r="AE88" s="407">
        <v>248</v>
      </c>
      <c r="AF88" s="407">
        <v>273</v>
      </c>
      <c r="AG88" s="407">
        <v>301</v>
      </c>
      <c r="AH88" s="407">
        <v>333</v>
      </c>
      <c r="AI88" s="407">
        <v>0</v>
      </c>
      <c r="AJ88" s="407">
        <v>30</v>
      </c>
      <c r="AK88" s="407">
        <v>53</v>
      </c>
      <c r="AL88" s="407">
        <v>65</v>
      </c>
      <c r="AM88" s="407">
        <v>64</v>
      </c>
      <c r="AN88" s="407">
        <v>52</v>
      </c>
      <c r="AO88" s="407">
        <v>35</v>
      </c>
      <c r="AP88" s="407">
        <v>20</v>
      </c>
      <c r="AQ88" s="407">
        <v>16</v>
      </c>
      <c r="AR88" s="407">
        <v>30</v>
      </c>
      <c r="AS88" s="407">
        <v>62</v>
      </c>
      <c r="AT88" s="407">
        <v>107</v>
      </c>
      <c r="AU88" s="407">
        <v>159</v>
      </c>
      <c r="AV88" s="407">
        <v>209</v>
      </c>
      <c r="AW88" s="407">
        <v>247</v>
      </c>
      <c r="AX88" s="407">
        <v>268</v>
      </c>
      <c r="AY88" s="407">
        <v>273</v>
      </c>
      <c r="AZ88" s="407">
        <v>263</v>
      </c>
      <c r="BA88" s="407">
        <v>242</v>
      </c>
      <c r="BB88" s="407">
        <v>216</v>
      </c>
      <c r="BC88" s="407">
        <v>195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31</v>
      </c>
      <c r="O89" s="407">
        <v>88</v>
      </c>
      <c r="P89" s="407">
        <v>149</v>
      </c>
      <c r="Q89" s="407">
        <v>209</v>
      </c>
      <c r="R89" s="407">
        <v>267</v>
      </c>
      <c r="S89" s="407">
        <v>319</v>
      </c>
      <c r="T89" s="407">
        <v>3</v>
      </c>
      <c r="U89" s="407">
        <v>48</v>
      </c>
      <c r="V89" s="407">
        <v>88</v>
      </c>
      <c r="W89" s="407">
        <v>126</v>
      </c>
      <c r="X89" s="407">
        <v>162</v>
      </c>
      <c r="Y89" s="407">
        <v>196</v>
      </c>
      <c r="Z89" s="407">
        <v>226</v>
      </c>
      <c r="AA89" s="407">
        <v>254</v>
      </c>
      <c r="AB89" s="407">
        <v>279</v>
      </c>
      <c r="AC89" s="407">
        <v>303</v>
      </c>
      <c r="AD89" s="407">
        <v>327</v>
      </c>
      <c r="AE89" s="407">
        <v>353</v>
      </c>
      <c r="AF89" s="407">
        <v>18</v>
      </c>
      <c r="AG89" s="407">
        <v>50</v>
      </c>
      <c r="AH89" s="407">
        <v>83</v>
      </c>
      <c r="AI89" s="407">
        <v>115</v>
      </c>
      <c r="AJ89" s="407">
        <v>141</v>
      </c>
      <c r="AK89" s="407">
        <v>157</v>
      </c>
      <c r="AL89" s="407">
        <v>161</v>
      </c>
      <c r="AM89" s="407">
        <v>154</v>
      </c>
      <c r="AN89" s="407">
        <v>141</v>
      </c>
      <c r="AO89" s="407">
        <v>129</v>
      </c>
      <c r="AP89" s="407">
        <v>126</v>
      </c>
      <c r="AQ89" s="407">
        <v>137</v>
      </c>
      <c r="AR89" s="407">
        <v>165</v>
      </c>
      <c r="AS89" s="407">
        <v>207</v>
      </c>
      <c r="AT89" s="407">
        <v>258</v>
      </c>
      <c r="AU89" s="407">
        <v>310</v>
      </c>
      <c r="AV89" s="407">
        <v>354</v>
      </c>
      <c r="AW89" s="407">
        <v>21</v>
      </c>
      <c r="AX89" s="407">
        <v>38</v>
      </c>
      <c r="AY89" s="407">
        <v>38</v>
      </c>
      <c r="AZ89" s="407">
        <v>25</v>
      </c>
      <c r="BA89" s="407">
        <v>3</v>
      </c>
      <c r="BB89" s="407">
        <v>341</v>
      </c>
      <c r="BC89" s="407">
        <v>323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31</v>
      </c>
      <c r="M90" s="407">
        <v>75</v>
      </c>
      <c r="N90" s="407">
        <v>128</v>
      </c>
      <c r="O90" s="407">
        <v>185</v>
      </c>
      <c r="P90" s="407">
        <v>242</v>
      </c>
      <c r="Q90" s="407">
        <v>298</v>
      </c>
      <c r="R90" s="407">
        <v>351</v>
      </c>
      <c r="S90" s="407">
        <v>35</v>
      </c>
      <c r="T90" s="407">
        <v>82</v>
      </c>
      <c r="U90" s="407">
        <v>127</v>
      </c>
      <c r="V90" s="407">
        <v>171</v>
      </c>
      <c r="W90" s="407">
        <v>212</v>
      </c>
      <c r="X90" s="407">
        <v>250</v>
      </c>
      <c r="Y90" s="407">
        <v>285</v>
      </c>
      <c r="Z90" s="407">
        <v>315</v>
      </c>
      <c r="AA90" s="407">
        <v>341</v>
      </c>
      <c r="AB90" s="407">
        <v>1</v>
      </c>
      <c r="AC90" s="407">
        <v>24</v>
      </c>
      <c r="AD90" s="407">
        <v>50</v>
      </c>
      <c r="AE90" s="407">
        <v>79</v>
      </c>
      <c r="AF90" s="407">
        <v>112</v>
      </c>
      <c r="AG90" s="407">
        <v>146</v>
      </c>
      <c r="AH90" s="407">
        <v>179</v>
      </c>
      <c r="AI90" s="407">
        <v>207</v>
      </c>
      <c r="AJ90" s="407">
        <v>225</v>
      </c>
      <c r="AK90" s="407">
        <v>232</v>
      </c>
      <c r="AL90" s="407">
        <v>230</v>
      </c>
      <c r="AM90" s="407">
        <v>222</v>
      </c>
      <c r="AN90" s="407">
        <v>214</v>
      </c>
      <c r="AO90" s="407">
        <v>214</v>
      </c>
      <c r="AP90" s="407">
        <v>226</v>
      </c>
      <c r="AQ90" s="407">
        <v>251</v>
      </c>
      <c r="AR90" s="407">
        <v>290</v>
      </c>
      <c r="AS90" s="407">
        <v>338</v>
      </c>
      <c r="AT90" s="407">
        <v>24</v>
      </c>
      <c r="AU90" s="407">
        <v>71</v>
      </c>
      <c r="AV90" s="407">
        <v>110</v>
      </c>
      <c r="AW90" s="407">
        <v>136</v>
      </c>
      <c r="AX90" s="407">
        <v>148</v>
      </c>
      <c r="AY90" s="407">
        <v>145</v>
      </c>
      <c r="AZ90" s="407">
        <v>131</v>
      </c>
      <c r="BA90" s="407">
        <v>110</v>
      </c>
      <c r="BB90" s="407">
        <v>84</v>
      </c>
      <c r="BC90" s="407">
        <v>69</v>
      </c>
    </row>
    <row r="91" spans="2:55">
      <c r="B91" s="407" t="s">
        <v>404</v>
      </c>
      <c r="C91" s="407">
        <v>0</v>
      </c>
      <c r="D91" s="407">
        <v>0</v>
      </c>
      <c r="E91" s="407">
        <v>0</v>
      </c>
      <c r="F91" s="407">
        <v>0</v>
      </c>
      <c r="G91" s="407">
        <v>11</v>
      </c>
      <c r="H91" s="407">
        <v>19</v>
      </c>
      <c r="I91" s="407">
        <v>28</v>
      </c>
      <c r="J91" s="407">
        <v>46</v>
      </c>
      <c r="K91" s="407">
        <v>74</v>
      </c>
      <c r="L91" s="407">
        <v>113</v>
      </c>
      <c r="M91" s="407">
        <v>161</v>
      </c>
      <c r="N91" s="407">
        <v>214</v>
      </c>
      <c r="O91" s="407">
        <v>268</v>
      </c>
      <c r="P91" s="407">
        <v>320</v>
      </c>
      <c r="Q91" s="407">
        <v>6</v>
      </c>
      <c r="R91" s="407">
        <v>53</v>
      </c>
      <c r="S91" s="407">
        <v>100</v>
      </c>
      <c r="T91" s="407">
        <v>147</v>
      </c>
      <c r="U91" s="407">
        <v>195</v>
      </c>
      <c r="V91" s="407">
        <v>241</v>
      </c>
      <c r="W91" s="407">
        <v>285</v>
      </c>
      <c r="X91" s="407">
        <v>324</v>
      </c>
      <c r="Y91" s="407">
        <v>359</v>
      </c>
      <c r="Z91" s="407">
        <v>22</v>
      </c>
      <c r="AA91" s="407">
        <v>47</v>
      </c>
      <c r="AB91" s="407">
        <v>71</v>
      </c>
      <c r="AC91" s="407">
        <v>96</v>
      </c>
      <c r="AD91" s="407">
        <v>125</v>
      </c>
      <c r="AE91" s="407">
        <v>157</v>
      </c>
      <c r="AF91" s="407">
        <v>191</v>
      </c>
      <c r="AG91" s="407">
        <v>224</v>
      </c>
      <c r="AH91" s="407">
        <v>252</v>
      </c>
      <c r="AI91" s="407">
        <v>272</v>
      </c>
      <c r="AJ91" s="407">
        <v>281</v>
      </c>
      <c r="AK91" s="407">
        <v>282</v>
      </c>
      <c r="AL91" s="407">
        <v>279</v>
      </c>
      <c r="AM91" s="407">
        <v>275</v>
      </c>
      <c r="AN91" s="407">
        <v>279</v>
      </c>
      <c r="AO91" s="407">
        <v>293</v>
      </c>
      <c r="AP91" s="407">
        <v>319</v>
      </c>
      <c r="AQ91" s="407">
        <v>356</v>
      </c>
      <c r="AR91" s="407">
        <v>36</v>
      </c>
      <c r="AS91" s="407">
        <v>85</v>
      </c>
      <c r="AT91" s="407">
        <v>132</v>
      </c>
      <c r="AU91" s="407">
        <v>173</v>
      </c>
      <c r="AV91" s="407">
        <v>206</v>
      </c>
      <c r="AW91" s="407">
        <v>226</v>
      </c>
      <c r="AX91" s="407">
        <v>234</v>
      </c>
      <c r="AY91" s="407">
        <v>231</v>
      </c>
      <c r="AZ91" s="407">
        <v>217</v>
      </c>
      <c r="BA91" s="407">
        <v>197</v>
      </c>
      <c r="BB91" s="407">
        <v>174</v>
      </c>
      <c r="BC91" s="407">
        <v>164</v>
      </c>
    </row>
    <row r="92" spans="2:55">
      <c r="B92" s="407" t="s">
        <v>405</v>
      </c>
      <c r="C92" s="407">
        <v>5</v>
      </c>
      <c r="D92" s="407">
        <v>30</v>
      </c>
      <c r="E92" s="407">
        <v>47</v>
      </c>
      <c r="F92" s="407">
        <v>57</v>
      </c>
      <c r="G92" s="407">
        <v>65</v>
      </c>
      <c r="H92" s="407">
        <v>75</v>
      </c>
      <c r="I92" s="407">
        <v>88</v>
      </c>
      <c r="J92" s="407">
        <v>111</v>
      </c>
      <c r="K92" s="407">
        <v>144</v>
      </c>
      <c r="L92" s="407">
        <v>188</v>
      </c>
      <c r="M92" s="407">
        <v>236</v>
      </c>
      <c r="N92" s="407">
        <v>287</v>
      </c>
      <c r="O92" s="407">
        <v>336</v>
      </c>
      <c r="P92" s="407">
        <v>17</v>
      </c>
      <c r="Q92" s="407">
        <v>62</v>
      </c>
      <c r="R92" s="407">
        <v>107</v>
      </c>
      <c r="S92" s="407">
        <v>153</v>
      </c>
      <c r="T92" s="407">
        <v>201</v>
      </c>
      <c r="U92" s="407">
        <v>251</v>
      </c>
      <c r="V92" s="407">
        <v>300</v>
      </c>
      <c r="W92" s="407">
        <v>344</v>
      </c>
      <c r="X92" s="407">
        <v>19</v>
      </c>
      <c r="Y92" s="407">
        <v>51</v>
      </c>
      <c r="Z92" s="407">
        <v>79</v>
      </c>
      <c r="AA92" s="407">
        <v>104</v>
      </c>
      <c r="AB92" s="407">
        <v>129</v>
      </c>
      <c r="AC92" s="407">
        <v>156</v>
      </c>
      <c r="AD92" s="407">
        <v>186</v>
      </c>
      <c r="AE92" s="407">
        <v>219</v>
      </c>
      <c r="AF92" s="407">
        <v>251</v>
      </c>
      <c r="AG92" s="407">
        <v>279</v>
      </c>
      <c r="AH92" s="407">
        <v>299</v>
      </c>
      <c r="AI92" s="407">
        <v>310</v>
      </c>
      <c r="AJ92" s="407">
        <v>313</v>
      </c>
      <c r="AK92" s="407">
        <v>312</v>
      </c>
      <c r="AL92" s="407">
        <v>313</v>
      </c>
      <c r="AM92" s="407">
        <v>320</v>
      </c>
      <c r="AN92" s="407">
        <v>338</v>
      </c>
      <c r="AO92" s="407">
        <v>1</v>
      </c>
      <c r="AP92" s="407">
        <v>39</v>
      </c>
      <c r="AQ92" s="407">
        <v>83</v>
      </c>
      <c r="AR92" s="407">
        <v>129</v>
      </c>
      <c r="AS92" s="407">
        <v>174</v>
      </c>
      <c r="AT92" s="407">
        <v>215</v>
      </c>
      <c r="AU92" s="407">
        <v>250</v>
      </c>
      <c r="AV92" s="407">
        <v>277</v>
      </c>
      <c r="AW92" s="407">
        <v>294</v>
      </c>
      <c r="AX92" s="407">
        <v>300</v>
      </c>
      <c r="AY92" s="407">
        <v>296</v>
      </c>
      <c r="AZ92" s="407">
        <v>284</v>
      </c>
      <c r="BA92" s="407">
        <v>267</v>
      </c>
      <c r="BB92" s="407">
        <v>247</v>
      </c>
      <c r="BC92" s="407">
        <v>242</v>
      </c>
    </row>
    <row r="93" spans="2:55">
      <c r="B93" s="407" t="s">
        <v>406</v>
      </c>
      <c r="C93" s="407">
        <v>79</v>
      </c>
      <c r="D93" s="407">
        <v>94</v>
      </c>
      <c r="E93" s="407">
        <v>103</v>
      </c>
      <c r="F93" s="407">
        <v>110</v>
      </c>
      <c r="G93" s="407">
        <v>119</v>
      </c>
      <c r="H93" s="407">
        <v>132</v>
      </c>
      <c r="I93" s="407">
        <v>150</v>
      </c>
      <c r="J93" s="407">
        <v>178</v>
      </c>
      <c r="K93" s="407">
        <v>216</v>
      </c>
      <c r="L93" s="407">
        <v>260</v>
      </c>
      <c r="M93" s="407">
        <v>306</v>
      </c>
      <c r="N93" s="407">
        <v>351</v>
      </c>
      <c r="O93" s="407">
        <v>29</v>
      </c>
      <c r="P93" s="407">
        <v>70</v>
      </c>
      <c r="Q93" s="407">
        <v>111</v>
      </c>
      <c r="R93" s="407">
        <v>154</v>
      </c>
      <c r="S93" s="407">
        <v>200</v>
      </c>
      <c r="T93" s="407">
        <v>250</v>
      </c>
      <c r="U93" s="407">
        <v>301</v>
      </c>
      <c r="V93" s="407">
        <v>350</v>
      </c>
      <c r="W93" s="407">
        <v>29</v>
      </c>
      <c r="X93" s="407">
        <v>68</v>
      </c>
      <c r="Y93" s="407">
        <v>100</v>
      </c>
      <c r="Z93" s="407">
        <v>128</v>
      </c>
      <c r="AA93" s="407">
        <v>153</v>
      </c>
      <c r="AB93" s="407">
        <v>179</v>
      </c>
      <c r="AC93" s="407">
        <v>208</v>
      </c>
      <c r="AD93" s="407">
        <v>239</v>
      </c>
      <c r="AE93" s="407">
        <v>269</v>
      </c>
      <c r="AF93" s="407">
        <v>296</v>
      </c>
      <c r="AG93" s="407">
        <v>315</v>
      </c>
      <c r="AH93" s="407">
        <v>326</v>
      </c>
      <c r="AI93" s="407">
        <v>329</v>
      </c>
      <c r="AJ93" s="407">
        <v>330</v>
      </c>
      <c r="AK93" s="407">
        <v>334</v>
      </c>
      <c r="AL93" s="407">
        <v>345</v>
      </c>
      <c r="AM93" s="407">
        <v>1</v>
      </c>
      <c r="AN93" s="407">
        <v>33</v>
      </c>
      <c r="AO93" s="407">
        <v>73</v>
      </c>
      <c r="AP93" s="407">
        <v>118</v>
      </c>
      <c r="AQ93" s="407">
        <v>162</v>
      </c>
      <c r="AR93" s="407">
        <v>205</v>
      </c>
      <c r="AS93" s="407">
        <v>245</v>
      </c>
      <c r="AT93" s="407">
        <v>280</v>
      </c>
      <c r="AU93" s="407">
        <v>310</v>
      </c>
      <c r="AV93" s="407">
        <v>333</v>
      </c>
      <c r="AW93" s="407">
        <v>347</v>
      </c>
      <c r="AX93" s="407">
        <v>353</v>
      </c>
      <c r="AY93" s="407">
        <v>351</v>
      </c>
      <c r="AZ93" s="407">
        <v>342</v>
      </c>
      <c r="BA93" s="407">
        <v>329</v>
      </c>
      <c r="BB93" s="407">
        <v>312</v>
      </c>
      <c r="BC93" s="407">
        <v>311</v>
      </c>
    </row>
    <row r="94" spans="2:55">
      <c r="B94" s="407" t="s">
        <v>407</v>
      </c>
      <c r="C94" s="407">
        <v>133</v>
      </c>
      <c r="D94" s="407">
        <v>141</v>
      </c>
      <c r="E94" s="407">
        <v>146</v>
      </c>
      <c r="F94" s="407">
        <v>154</v>
      </c>
      <c r="G94" s="407">
        <v>166</v>
      </c>
      <c r="H94" s="407">
        <v>184</v>
      </c>
      <c r="I94" s="407">
        <v>207</v>
      </c>
      <c r="J94" s="407">
        <v>240</v>
      </c>
      <c r="K94" s="407">
        <v>278</v>
      </c>
      <c r="L94" s="407">
        <v>320</v>
      </c>
      <c r="M94" s="407">
        <v>361</v>
      </c>
      <c r="N94" s="407">
        <v>35</v>
      </c>
      <c r="O94" s="407">
        <v>72</v>
      </c>
      <c r="P94" s="407">
        <v>109</v>
      </c>
      <c r="Q94" s="407">
        <v>148</v>
      </c>
      <c r="R94" s="407">
        <v>191</v>
      </c>
      <c r="S94" s="407">
        <v>237</v>
      </c>
      <c r="T94" s="407">
        <v>287</v>
      </c>
      <c r="U94" s="407">
        <v>338</v>
      </c>
      <c r="V94" s="407">
        <v>21</v>
      </c>
      <c r="W94" s="407">
        <v>65</v>
      </c>
      <c r="X94" s="407">
        <v>103</v>
      </c>
      <c r="Y94" s="407">
        <v>135</v>
      </c>
      <c r="Z94" s="407">
        <v>164</v>
      </c>
      <c r="AA94" s="407">
        <v>191</v>
      </c>
      <c r="AB94" s="407">
        <v>219</v>
      </c>
      <c r="AC94" s="407">
        <v>247</v>
      </c>
      <c r="AD94" s="407">
        <v>275</v>
      </c>
      <c r="AE94" s="407">
        <v>299</v>
      </c>
      <c r="AF94" s="407">
        <v>316</v>
      </c>
      <c r="AG94" s="407">
        <v>325</v>
      </c>
      <c r="AH94" s="407">
        <v>328</v>
      </c>
      <c r="AI94" s="407">
        <v>330</v>
      </c>
      <c r="AJ94" s="407">
        <v>334</v>
      </c>
      <c r="AK94" s="407">
        <v>348</v>
      </c>
      <c r="AL94" s="407">
        <v>8</v>
      </c>
      <c r="AM94" s="407">
        <v>43</v>
      </c>
      <c r="AN94" s="407">
        <v>86</v>
      </c>
      <c r="AO94" s="407">
        <v>133</v>
      </c>
      <c r="AP94" s="407">
        <v>178</v>
      </c>
      <c r="AQ94" s="407">
        <v>220</v>
      </c>
      <c r="AR94" s="407">
        <v>258</v>
      </c>
      <c r="AS94" s="407">
        <v>292</v>
      </c>
      <c r="AT94" s="407">
        <v>322</v>
      </c>
      <c r="AU94" s="407">
        <v>347</v>
      </c>
      <c r="AV94" s="407">
        <v>3</v>
      </c>
      <c r="AW94" s="407">
        <v>18</v>
      </c>
      <c r="AX94" s="407">
        <v>25</v>
      </c>
      <c r="AY94" s="407">
        <v>25</v>
      </c>
      <c r="AZ94" s="407">
        <v>20</v>
      </c>
      <c r="BA94" s="407">
        <v>9</v>
      </c>
      <c r="BB94" s="407">
        <v>360</v>
      </c>
      <c r="BC94" s="407">
        <v>0</v>
      </c>
    </row>
    <row r="95" spans="2:55">
      <c r="B95" s="407" t="s">
        <v>408</v>
      </c>
      <c r="C95" s="407">
        <v>170</v>
      </c>
      <c r="D95" s="407">
        <v>174</v>
      </c>
      <c r="E95" s="407">
        <v>180</v>
      </c>
      <c r="F95" s="407">
        <v>191</v>
      </c>
      <c r="G95" s="407">
        <v>207</v>
      </c>
      <c r="H95" s="407">
        <v>230</v>
      </c>
      <c r="I95" s="407">
        <v>258</v>
      </c>
      <c r="J95" s="407">
        <v>292</v>
      </c>
      <c r="K95" s="407">
        <v>328</v>
      </c>
      <c r="L95" s="407">
        <v>365</v>
      </c>
      <c r="M95" s="407">
        <v>35</v>
      </c>
      <c r="N95" s="407">
        <v>69</v>
      </c>
      <c r="O95" s="407">
        <v>103</v>
      </c>
      <c r="P95" s="407">
        <v>138</v>
      </c>
      <c r="Q95" s="407">
        <v>175</v>
      </c>
      <c r="R95" s="407">
        <v>217</v>
      </c>
      <c r="S95" s="407">
        <v>263</v>
      </c>
      <c r="T95" s="407">
        <v>312</v>
      </c>
      <c r="U95" s="407">
        <v>362</v>
      </c>
      <c r="V95" s="407">
        <v>44</v>
      </c>
      <c r="W95" s="407">
        <v>87</v>
      </c>
      <c r="X95" s="407">
        <v>126</v>
      </c>
      <c r="Y95" s="407">
        <v>159</v>
      </c>
      <c r="Z95" s="407">
        <v>189</v>
      </c>
      <c r="AA95" s="407">
        <v>218</v>
      </c>
      <c r="AB95" s="407">
        <v>245</v>
      </c>
      <c r="AC95" s="407">
        <v>269</v>
      </c>
      <c r="AD95" s="407">
        <v>290</v>
      </c>
      <c r="AE95" s="407">
        <v>304</v>
      </c>
      <c r="AF95" s="407">
        <v>310</v>
      </c>
      <c r="AG95" s="407">
        <v>312</v>
      </c>
      <c r="AH95" s="407">
        <v>312</v>
      </c>
      <c r="AI95" s="407">
        <v>317</v>
      </c>
      <c r="AJ95" s="407">
        <v>332</v>
      </c>
      <c r="AK95" s="407">
        <v>359</v>
      </c>
      <c r="AL95" s="407">
        <v>32</v>
      </c>
      <c r="AM95" s="407">
        <v>78</v>
      </c>
      <c r="AN95" s="407">
        <v>128</v>
      </c>
      <c r="AO95" s="407">
        <v>175</v>
      </c>
      <c r="AP95" s="407">
        <v>218</v>
      </c>
      <c r="AQ95" s="407">
        <v>255</v>
      </c>
      <c r="AR95" s="407">
        <v>287</v>
      </c>
      <c r="AS95" s="407">
        <v>315</v>
      </c>
      <c r="AT95" s="407">
        <v>341</v>
      </c>
      <c r="AU95" s="407">
        <v>364</v>
      </c>
      <c r="AV95" s="407">
        <v>20</v>
      </c>
      <c r="AW95" s="407">
        <v>35</v>
      </c>
      <c r="AX95" s="407">
        <v>45</v>
      </c>
      <c r="AY95" s="407">
        <v>48</v>
      </c>
      <c r="AZ95" s="407">
        <v>46</v>
      </c>
      <c r="BA95" s="407">
        <v>39</v>
      </c>
      <c r="BB95" s="407">
        <v>29</v>
      </c>
      <c r="BC95" s="407">
        <v>42</v>
      </c>
    </row>
    <row r="96" spans="2:55">
      <c r="B96" s="407" t="s">
        <v>409</v>
      </c>
      <c r="C96" s="407">
        <v>194</v>
      </c>
      <c r="D96" s="407">
        <v>199</v>
      </c>
      <c r="E96" s="407">
        <v>208</v>
      </c>
      <c r="F96" s="407">
        <v>223</v>
      </c>
      <c r="G96" s="407">
        <v>244</v>
      </c>
      <c r="H96" s="407">
        <v>271</v>
      </c>
      <c r="I96" s="407">
        <v>300</v>
      </c>
      <c r="J96" s="407">
        <v>332</v>
      </c>
      <c r="K96" s="407">
        <v>364</v>
      </c>
      <c r="L96" s="407">
        <v>30</v>
      </c>
      <c r="M96" s="407">
        <v>61</v>
      </c>
      <c r="N96" s="407">
        <v>91</v>
      </c>
      <c r="O96" s="407">
        <v>122</v>
      </c>
      <c r="P96" s="407">
        <v>156</v>
      </c>
      <c r="Q96" s="407">
        <v>192</v>
      </c>
      <c r="R96" s="407">
        <v>232</v>
      </c>
      <c r="S96" s="407">
        <v>276</v>
      </c>
      <c r="T96" s="407">
        <v>324</v>
      </c>
      <c r="U96" s="407">
        <v>7</v>
      </c>
      <c r="V96" s="407">
        <v>54</v>
      </c>
      <c r="W96" s="407">
        <v>97</v>
      </c>
      <c r="X96" s="407">
        <v>137</v>
      </c>
      <c r="Y96" s="407">
        <v>173</v>
      </c>
      <c r="Z96" s="407">
        <v>204</v>
      </c>
      <c r="AA96" s="407">
        <v>232</v>
      </c>
      <c r="AB96" s="407">
        <v>254</v>
      </c>
      <c r="AC96" s="407">
        <v>272</v>
      </c>
      <c r="AD96" s="407">
        <v>281</v>
      </c>
      <c r="AE96" s="407">
        <v>284</v>
      </c>
      <c r="AF96" s="407">
        <v>283</v>
      </c>
      <c r="AG96" s="407">
        <v>281</v>
      </c>
      <c r="AH96" s="407">
        <v>284</v>
      </c>
      <c r="AI96" s="407">
        <v>299</v>
      </c>
      <c r="AJ96" s="407">
        <v>326</v>
      </c>
      <c r="AK96" s="407">
        <v>1</v>
      </c>
      <c r="AL96" s="407">
        <v>50</v>
      </c>
      <c r="AM96" s="407">
        <v>102</v>
      </c>
      <c r="AN96" s="407">
        <v>152</v>
      </c>
      <c r="AO96" s="407">
        <v>196</v>
      </c>
      <c r="AP96" s="407">
        <v>234</v>
      </c>
      <c r="AQ96" s="407">
        <v>265</v>
      </c>
      <c r="AR96" s="407">
        <v>292</v>
      </c>
      <c r="AS96" s="407">
        <v>317</v>
      </c>
      <c r="AT96" s="407">
        <v>340</v>
      </c>
      <c r="AU96" s="407">
        <v>362</v>
      </c>
      <c r="AV96" s="407">
        <v>18</v>
      </c>
      <c r="AW96" s="407">
        <v>35</v>
      </c>
      <c r="AX96" s="407">
        <v>47</v>
      </c>
      <c r="AY96" s="407">
        <v>54</v>
      </c>
      <c r="AZ96" s="407">
        <v>55</v>
      </c>
      <c r="BA96" s="407">
        <v>52</v>
      </c>
      <c r="BB96" s="407">
        <v>46</v>
      </c>
      <c r="BC96" s="407">
        <v>67</v>
      </c>
    </row>
    <row r="97" spans="2:55">
      <c r="B97" s="407" t="s">
        <v>410</v>
      </c>
      <c r="C97" s="407">
        <v>209</v>
      </c>
      <c r="D97" s="407">
        <v>217</v>
      </c>
      <c r="E97" s="407">
        <v>231</v>
      </c>
      <c r="F97" s="407">
        <v>251</v>
      </c>
      <c r="G97" s="407">
        <v>276</v>
      </c>
      <c r="H97" s="407">
        <v>304</v>
      </c>
      <c r="I97" s="407">
        <v>331</v>
      </c>
      <c r="J97" s="407">
        <v>358</v>
      </c>
      <c r="K97" s="407">
        <v>20</v>
      </c>
      <c r="L97" s="407">
        <v>47</v>
      </c>
      <c r="M97" s="407">
        <v>74</v>
      </c>
      <c r="N97" s="407">
        <v>103</v>
      </c>
      <c r="O97" s="407">
        <v>132</v>
      </c>
      <c r="P97" s="407">
        <v>164</v>
      </c>
      <c r="Q97" s="407">
        <v>198</v>
      </c>
      <c r="R97" s="407">
        <v>236</v>
      </c>
      <c r="S97" s="407">
        <v>278</v>
      </c>
      <c r="T97" s="407">
        <v>323</v>
      </c>
      <c r="U97" s="407">
        <v>5</v>
      </c>
      <c r="V97" s="407">
        <v>51</v>
      </c>
      <c r="W97" s="407">
        <v>97</v>
      </c>
      <c r="X97" s="407">
        <v>139</v>
      </c>
      <c r="Y97" s="407">
        <v>176</v>
      </c>
      <c r="Z97" s="407">
        <v>206</v>
      </c>
      <c r="AA97" s="407">
        <v>230</v>
      </c>
      <c r="AB97" s="407">
        <v>245</v>
      </c>
      <c r="AC97" s="407">
        <v>250</v>
      </c>
      <c r="AD97" s="407">
        <v>249</v>
      </c>
      <c r="AE97" s="407">
        <v>242</v>
      </c>
      <c r="AF97" s="407">
        <v>237</v>
      </c>
      <c r="AG97" s="407">
        <v>237</v>
      </c>
      <c r="AH97" s="407">
        <v>250</v>
      </c>
      <c r="AI97" s="407">
        <v>277</v>
      </c>
      <c r="AJ97" s="407">
        <v>317</v>
      </c>
      <c r="AK97" s="407">
        <v>2</v>
      </c>
      <c r="AL97" s="407">
        <v>56</v>
      </c>
      <c r="AM97" s="407">
        <v>108</v>
      </c>
      <c r="AN97" s="407">
        <v>155</v>
      </c>
      <c r="AO97" s="407">
        <v>194</v>
      </c>
      <c r="AP97" s="407">
        <v>226</v>
      </c>
      <c r="AQ97" s="407">
        <v>252</v>
      </c>
      <c r="AR97" s="407">
        <v>275</v>
      </c>
      <c r="AS97" s="407">
        <v>298</v>
      </c>
      <c r="AT97" s="407">
        <v>320</v>
      </c>
      <c r="AU97" s="407">
        <v>342</v>
      </c>
      <c r="AV97" s="407">
        <v>363</v>
      </c>
      <c r="AW97" s="407">
        <v>17</v>
      </c>
      <c r="AX97" s="407">
        <v>31</v>
      </c>
      <c r="AY97" s="407">
        <v>41</v>
      </c>
      <c r="AZ97" s="407">
        <v>46</v>
      </c>
      <c r="BA97" s="407">
        <v>47</v>
      </c>
      <c r="BB97" s="407">
        <v>45</v>
      </c>
      <c r="BC97" s="407">
        <v>75</v>
      </c>
    </row>
    <row r="98" spans="2:55">
      <c r="B98" s="407" t="s">
        <v>411</v>
      </c>
      <c r="C98" s="407">
        <v>219</v>
      </c>
      <c r="D98" s="407">
        <v>232</v>
      </c>
      <c r="E98" s="407">
        <v>250</v>
      </c>
      <c r="F98" s="407">
        <v>274</v>
      </c>
      <c r="G98" s="407">
        <v>300</v>
      </c>
      <c r="H98" s="407">
        <v>325</v>
      </c>
      <c r="I98" s="407">
        <v>348</v>
      </c>
      <c r="J98" s="407">
        <v>6</v>
      </c>
      <c r="K98" s="407">
        <v>29</v>
      </c>
      <c r="L98" s="407">
        <v>52</v>
      </c>
      <c r="M98" s="407">
        <v>77</v>
      </c>
      <c r="N98" s="407">
        <v>104</v>
      </c>
      <c r="O98" s="407">
        <v>132</v>
      </c>
      <c r="P98" s="407">
        <v>162</v>
      </c>
      <c r="Q98" s="407">
        <v>193</v>
      </c>
      <c r="R98" s="407">
        <v>228</v>
      </c>
      <c r="S98" s="407">
        <v>266</v>
      </c>
      <c r="T98" s="407">
        <v>309</v>
      </c>
      <c r="U98" s="407">
        <v>356</v>
      </c>
      <c r="V98" s="407">
        <v>38</v>
      </c>
      <c r="W98" s="407">
        <v>86</v>
      </c>
      <c r="X98" s="407">
        <v>130</v>
      </c>
      <c r="Y98" s="407">
        <v>167</v>
      </c>
      <c r="Z98" s="407">
        <v>193</v>
      </c>
      <c r="AA98" s="407">
        <v>209</v>
      </c>
      <c r="AB98" s="407">
        <v>212</v>
      </c>
      <c r="AC98" s="407">
        <v>205</v>
      </c>
      <c r="AD98" s="407">
        <v>194</v>
      </c>
      <c r="AE98" s="407">
        <v>182</v>
      </c>
      <c r="AF98" s="407">
        <v>179</v>
      </c>
      <c r="AG98" s="407">
        <v>188</v>
      </c>
      <c r="AH98" s="407">
        <v>213</v>
      </c>
      <c r="AI98" s="407">
        <v>252</v>
      </c>
      <c r="AJ98" s="407">
        <v>302</v>
      </c>
      <c r="AK98" s="407">
        <v>357</v>
      </c>
      <c r="AL98" s="407">
        <v>46</v>
      </c>
      <c r="AM98" s="407">
        <v>94</v>
      </c>
      <c r="AN98" s="407">
        <v>134</v>
      </c>
      <c r="AO98" s="407">
        <v>167</v>
      </c>
      <c r="AP98" s="407">
        <v>194</v>
      </c>
      <c r="AQ98" s="407">
        <v>216</v>
      </c>
      <c r="AR98" s="407">
        <v>237</v>
      </c>
      <c r="AS98" s="407">
        <v>259</v>
      </c>
      <c r="AT98" s="407">
        <v>280</v>
      </c>
      <c r="AU98" s="407">
        <v>303</v>
      </c>
      <c r="AV98" s="407">
        <v>325</v>
      </c>
      <c r="AW98" s="407">
        <v>345</v>
      </c>
      <c r="AX98" s="407">
        <v>361</v>
      </c>
      <c r="AY98" s="407">
        <v>8</v>
      </c>
      <c r="AZ98" s="407">
        <v>17</v>
      </c>
      <c r="BA98" s="407">
        <v>22</v>
      </c>
      <c r="BB98" s="407">
        <v>25</v>
      </c>
      <c r="BC98" s="407">
        <v>65</v>
      </c>
    </row>
    <row r="99" spans="2:55">
      <c r="B99" s="407" t="s">
        <v>412</v>
      </c>
      <c r="C99" s="407">
        <v>225</v>
      </c>
      <c r="D99" s="407">
        <v>242</v>
      </c>
      <c r="E99" s="407">
        <v>265</v>
      </c>
      <c r="F99" s="407">
        <v>289</v>
      </c>
      <c r="G99" s="407">
        <v>313</v>
      </c>
      <c r="H99" s="407">
        <v>334</v>
      </c>
      <c r="I99" s="407">
        <v>352</v>
      </c>
      <c r="J99" s="407">
        <v>6</v>
      </c>
      <c r="K99" s="407">
        <v>25</v>
      </c>
      <c r="L99" s="407">
        <v>47</v>
      </c>
      <c r="M99" s="407">
        <v>71</v>
      </c>
      <c r="N99" s="407">
        <v>96</v>
      </c>
      <c r="O99" s="407">
        <v>122</v>
      </c>
      <c r="P99" s="407">
        <v>149</v>
      </c>
      <c r="Q99" s="407">
        <v>176</v>
      </c>
      <c r="R99" s="407">
        <v>207</v>
      </c>
      <c r="S99" s="407">
        <v>242</v>
      </c>
      <c r="T99" s="407">
        <v>284</v>
      </c>
      <c r="U99" s="407">
        <v>331</v>
      </c>
      <c r="V99" s="407">
        <v>16</v>
      </c>
      <c r="W99" s="407">
        <v>66</v>
      </c>
      <c r="X99" s="407">
        <v>109</v>
      </c>
      <c r="Y99" s="407">
        <v>142</v>
      </c>
      <c r="Z99" s="407">
        <v>161</v>
      </c>
      <c r="AA99" s="407">
        <v>165</v>
      </c>
      <c r="AB99" s="407">
        <v>155</v>
      </c>
      <c r="AC99" s="407">
        <v>138</v>
      </c>
      <c r="AD99" s="407">
        <v>121</v>
      </c>
      <c r="AE99" s="407">
        <v>111</v>
      </c>
      <c r="AF99" s="407">
        <v>115</v>
      </c>
      <c r="AG99" s="407">
        <v>136</v>
      </c>
      <c r="AH99" s="407">
        <v>173</v>
      </c>
      <c r="AI99" s="407">
        <v>222</v>
      </c>
      <c r="AJ99" s="407">
        <v>276</v>
      </c>
      <c r="AK99" s="407">
        <v>330</v>
      </c>
      <c r="AL99" s="407">
        <v>14</v>
      </c>
      <c r="AM99" s="407">
        <v>56</v>
      </c>
      <c r="AN99" s="407">
        <v>90</v>
      </c>
      <c r="AO99" s="407">
        <v>117</v>
      </c>
      <c r="AP99" s="407">
        <v>139</v>
      </c>
      <c r="AQ99" s="407">
        <v>159</v>
      </c>
      <c r="AR99" s="407">
        <v>179</v>
      </c>
      <c r="AS99" s="407">
        <v>199</v>
      </c>
      <c r="AT99" s="407">
        <v>222</v>
      </c>
      <c r="AU99" s="407">
        <v>245</v>
      </c>
      <c r="AV99" s="407">
        <v>269</v>
      </c>
      <c r="AW99" s="407">
        <v>290</v>
      </c>
      <c r="AX99" s="407">
        <v>308</v>
      </c>
      <c r="AY99" s="407">
        <v>322</v>
      </c>
      <c r="AZ99" s="407">
        <v>334</v>
      </c>
      <c r="BA99" s="407">
        <v>342</v>
      </c>
      <c r="BB99" s="407">
        <v>349</v>
      </c>
      <c r="BC99" s="407">
        <v>34</v>
      </c>
    </row>
    <row r="100" spans="2:55">
      <c r="B100" s="407" t="s">
        <v>413</v>
      </c>
      <c r="C100" s="407">
        <v>228</v>
      </c>
      <c r="D100" s="407">
        <v>249</v>
      </c>
      <c r="E100" s="407">
        <v>272</v>
      </c>
      <c r="F100" s="407">
        <v>294</v>
      </c>
      <c r="G100" s="407">
        <v>313</v>
      </c>
      <c r="H100" s="407">
        <v>329</v>
      </c>
      <c r="I100" s="407">
        <v>343</v>
      </c>
      <c r="J100" s="407">
        <v>358</v>
      </c>
      <c r="K100" s="407">
        <v>11</v>
      </c>
      <c r="L100" s="407">
        <v>32</v>
      </c>
      <c r="M100" s="407">
        <v>55</v>
      </c>
      <c r="N100" s="407">
        <v>78</v>
      </c>
      <c r="O100" s="407">
        <v>101</v>
      </c>
      <c r="P100" s="407">
        <v>124</v>
      </c>
      <c r="Q100" s="407">
        <v>147</v>
      </c>
      <c r="R100" s="407">
        <v>174</v>
      </c>
      <c r="S100" s="407">
        <v>207</v>
      </c>
      <c r="T100" s="407">
        <v>248</v>
      </c>
      <c r="U100" s="407">
        <v>297</v>
      </c>
      <c r="V100" s="407">
        <v>349</v>
      </c>
      <c r="W100" s="407">
        <v>34</v>
      </c>
      <c r="X100" s="407">
        <v>74</v>
      </c>
      <c r="Y100" s="407">
        <v>99</v>
      </c>
      <c r="Z100" s="407">
        <v>106</v>
      </c>
      <c r="AA100" s="407">
        <v>97</v>
      </c>
      <c r="AB100" s="407">
        <v>76</v>
      </c>
      <c r="AC100" s="407">
        <v>53</v>
      </c>
      <c r="AD100" s="407">
        <v>37</v>
      </c>
      <c r="AE100" s="407">
        <v>34</v>
      </c>
      <c r="AF100" s="407">
        <v>49</v>
      </c>
      <c r="AG100" s="407">
        <v>82</v>
      </c>
      <c r="AH100" s="407">
        <v>127</v>
      </c>
      <c r="AI100" s="407">
        <v>180</v>
      </c>
      <c r="AJ100" s="407">
        <v>233</v>
      </c>
      <c r="AK100" s="407">
        <v>282</v>
      </c>
      <c r="AL100" s="407">
        <v>324</v>
      </c>
      <c r="AM100" s="407">
        <v>358</v>
      </c>
      <c r="AN100" s="407">
        <v>21</v>
      </c>
      <c r="AO100" s="407">
        <v>43</v>
      </c>
      <c r="AP100" s="407">
        <v>62</v>
      </c>
      <c r="AQ100" s="407">
        <v>80</v>
      </c>
      <c r="AR100" s="407">
        <v>99</v>
      </c>
      <c r="AS100" s="407">
        <v>120</v>
      </c>
      <c r="AT100" s="407">
        <v>143</v>
      </c>
      <c r="AU100" s="407">
        <v>167</v>
      </c>
      <c r="AV100" s="407">
        <v>190</v>
      </c>
      <c r="AW100" s="407">
        <v>213</v>
      </c>
      <c r="AX100" s="407">
        <v>233</v>
      </c>
      <c r="AY100" s="407">
        <v>250</v>
      </c>
      <c r="AZ100" s="407">
        <v>264</v>
      </c>
      <c r="BA100" s="407">
        <v>277</v>
      </c>
      <c r="BB100" s="407">
        <v>288</v>
      </c>
      <c r="BC100" s="407">
        <v>346</v>
      </c>
    </row>
    <row r="101" spans="2:55">
      <c r="B101" s="407" t="s">
        <v>414</v>
      </c>
      <c r="C101" s="407">
        <v>226</v>
      </c>
      <c r="D101" s="407">
        <v>248</v>
      </c>
      <c r="E101" s="407">
        <v>268</v>
      </c>
      <c r="F101" s="407">
        <v>286</v>
      </c>
      <c r="G101" s="407">
        <v>300</v>
      </c>
      <c r="H101" s="407">
        <v>311</v>
      </c>
      <c r="I101" s="407">
        <v>323</v>
      </c>
      <c r="J101" s="407">
        <v>336</v>
      </c>
      <c r="K101" s="407">
        <v>353</v>
      </c>
      <c r="L101" s="407">
        <v>8</v>
      </c>
      <c r="M101" s="407">
        <v>29</v>
      </c>
      <c r="N101" s="407">
        <v>50</v>
      </c>
      <c r="O101" s="407">
        <v>68</v>
      </c>
      <c r="P101" s="407">
        <v>86</v>
      </c>
      <c r="Q101" s="407">
        <v>105</v>
      </c>
      <c r="R101" s="407">
        <v>129</v>
      </c>
      <c r="S101" s="407">
        <v>162</v>
      </c>
      <c r="T101" s="407">
        <v>204</v>
      </c>
      <c r="U101" s="407">
        <v>254</v>
      </c>
      <c r="V101" s="407">
        <v>306</v>
      </c>
      <c r="W101" s="407">
        <v>352</v>
      </c>
      <c r="X101" s="407">
        <v>20</v>
      </c>
      <c r="Y101" s="407">
        <v>34</v>
      </c>
      <c r="Z101" s="407">
        <v>28</v>
      </c>
      <c r="AA101" s="407">
        <v>7</v>
      </c>
      <c r="AB101" s="407">
        <v>345</v>
      </c>
      <c r="AC101" s="407">
        <v>322</v>
      </c>
      <c r="AD101" s="407">
        <v>312</v>
      </c>
      <c r="AE101" s="407">
        <v>320</v>
      </c>
      <c r="AF101" s="407">
        <v>346</v>
      </c>
      <c r="AG101" s="407">
        <v>22</v>
      </c>
      <c r="AH101" s="407">
        <v>71</v>
      </c>
      <c r="AI101" s="407">
        <v>122</v>
      </c>
      <c r="AJ101" s="407">
        <v>169</v>
      </c>
      <c r="AK101" s="407">
        <v>211</v>
      </c>
      <c r="AL101" s="407">
        <v>245</v>
      </c>
      <c r="AM101" s="407">
        <v>272</v>
      </c>
      <c r="AN101" s="407">
        <v>294</v>
      </c>
      <c r="AO101" s="407">
        <v>312</v>
      </c>
      <c r="AP101" s="407">
        <v>329</v>
      </c>
      <c r="AQ101" s="407">
        <v>345</v>
      </c>
      <c r="AR101" s="407">
        <v>363</v>
      </c>
      <c r="AS101" s="407">
        <v>19</v>
      </c>
      <c r="AT101" s="407">
        <v>41</v>
      </c>
      <c r="AU101" s="407">
        <v>65</v>
      </c>
      <c r="AV101" s="407">
        <v>89</v>
      </c>
      <c r="AW101" s="407">
        <v>112</v>
      </c>
      <c r="AX101" s="407">
        <v>133</v>
      </c>
      <c r="AY101" s="407">
        <v>152</v>
      </c>
      <c r="AZ101" s="407">
        <v>169</v>
      </c>
      <c r="BA101" s="407">
        <v>185</v>
      </c>
      <c r="BB101" s="407">
        <v>200</v>
      </c>
      <c r="BC101" s="407">
        <v>271</v>
      </c>
    </row>
    <row r="102" spans="2:55">
      <c r="B102" s="407" t="s">
        <v>415</v>
      </c>
      <c r="C102" s="407">
        <v>217</v>
      </c>
      <c r="D102" s="407">
        <v>236</v>
      </c>
      <c r="E102" s="407">
        <v>253</v>
      </c>
      <c r="F102" s="407">
        <v>265</v>
      </c>
      <c r="G102" s="407">
        <v>274</v>
      </c>
      <c r="H102" s="407">
        <v>283</v>
      </c>
      <c r="I102" s="407">
        <v>292</v>
      </c>
      <c r="J102" s="407">
        <v>305</v>
      </c>
      <c r="K102" s="407">
        <v>321</v>
      </c>
      <c r="L102" s="407">
        <v>340</v>
      </c>
      <c r="M102" s="407">
        <v>358</v>
      </c>
      <c r="N102" s="407">
        <v>10</v>
      </c>
      <c r="O102" s="407">
        <v>24</v>
      </c>
      <c r="P102" s="407">
        <v>37</v>
      </c>
      <c r="Q102" s="407">
        <v>53</v>
      </c>
      <c r="R102" s="407">
        <v>75</v>
      </c>
      <c r="S102" s="407">
        <v>107</v>
      </c>
      <c r="T102" s="407">
        <v>150</v>
      </c>
      <c r="U102" s="407">
        <v>199</v>
      </c>
      <c r="V102" s="407">
        <v>247</v>
      </c>
      <c r="W102" s="407">
        <v>286</v>
      </c>
      <c r="X102" s="407">
        <v>308</v>
      </c>
      <c r="Y102" s="407">
        <v>309</v>
      </c>
      <c r="Z102" s="407">
        <v>292</v>
      </c>
      <c r="AA102" s="407">
        <v>265</v>
      </c>
      <c r="AB102" s="407">
        <v>238</v>
      </c>
      <c r="AC102" s="407">
        <v>220</v>
      </c>
      <c r="AD102" s="407">
        <v>220</v>
      </c>
      <c r="AE102" s="407">
        <v>238</v>
      </c>
      <c r="AF102" s="407">
        <v>272</v>
      </c>
      <c r="AG102" s="407">
        <v>315</v>
      </c>
      <c r="AH102" s="407">
        <v>362</v>
      </c>
      <c r="AI102" s="407">
        <v>42</v>
      </c>
      <c r="AJ102" s="407">
        <v>81</v>
      </c>
      <c r="AK102" s="407">
        <v>114</v>
      </c>
      <c r="AL102" s="407">
        <v>141</v>
      </c>
      <c r="AM102" s="407">
        <v>162</v>
      </c>
      <c r="AN102" s="407">
        <v>180</v>
      </c>
      <c r="AO102" s="407">
        <v>195</v>
      </c>
      <c r="AP102" s="407">
        <v>210</v>
      </c>
      <c r="AQ102" s="407">
        <v>226</v>
      </c>
      <c r="AR102" s="407">
        <v>244</v>
      </c>
      <c r="AS102" s="407">
        <v>263</v>
      </c>
      <c r="AT102" s="407">
        <v>284</v>
      </c>
      <c r="AU102" s="407">
        <v>306</v>
      </c>
      <c r="AV102" s="407">
        <v>328</v>
      </c>
      <c r="AW102" s="407">
        <v>349</v>
      </c>
      <c r="AX102" s="407">
        <v>4</v>
      </c>
      <c r="AY102" s="407">
        <v>25</v>
      </c>
      <c r="AZ102" s="407">
        <v>43</v>
      </c>
      <c r="BA102" s="407">
        <v>62</v>
      </c>
      <c r="BB102" s="407">
        <v>80</v>
      </c>
      <c r="BC102" s="407">
        <v>166</v>
      </c>
    </row>
    <row r="103" spans="2:55">
      <c r="B103" s="407" t="s">
        <v>416</v>
      </c>
      <c r="C103" s="407">
        <v>198</v>
      </c>
      <c r="D103" s="407">
        <v>213</v>
      </c>
      <c r="E103" s="407">
        <v>224</v>
      </c>
      <c r="F103" s="407">
        <v>232</v>
      </c>
      <c r="G103" s="407">
        <v>237</v>
      </c>
      <c r="H103" s="407">
        <v>244</v>
      </c>
      <c r="I103" s="407">
        <v>253</v>
      </c>
      <c r="J103" s="407">
        <v>265</v>
      </c>
      <c r="K103" s="407">
        <v>279</v>
      </c>
      <c r="L103" s="407">
        <v>295</v>
      </c>
      <c r="M103" s="407">
        <v>310</v>
      </c>
      <c r="N103" s="407">
        <v>322</v>
      </c>
      <c r="O103" s="407">
        <v>331</v>
      </c>
      <c r="P103" s="407">
        <v>341</v>
      </c>
      <c r="Q103" s="407">
        <v>355</v>
      </c>
      <c r="R103" s="407">
        <v>12</v>
      </c>
      <c r="S103" s="407">
        <v>44</v>
      </c>
      <c r="T103" s="407">
        <v>84</v>
      </c>
      <c r="U103" s="407">
        <v>129</v>
      </c>
      <c r="V103" s="407">
        <v>170</v>
      </c>
      <c r="W103" s="407">
        <v>197</v>
      </c>
      <c r="X103" s="407">
        <v>207</v>
      </c>
      <c r="Y103" s="407">
        <v>197</v>
      </c>
      <c r="Z103" s="407">
        <v>174</v>
      </c>
      <c r="AA103" s="407">
        <v>147</v>
      </c>
      <c r="AB103" s="407">
        <v>125</v>
      </c>
      <c r="AC103" s="407">
        <v>117</v>
      </c>
      <c r="AD103" s="407">
        <v>126</v>
      </c>
      <c r="AE103" s="407">
        <v>151</v>
      </c>
      <c r="AF103" s="407">
        <v>187</v>
      </c>
      <c r="AG103" s="407">
        <v>227</v>
      </c>
      <c r="AH103" s="407">
        <v>267</v>
      </c>
      <c r="AI103" s="407">
        <v>303</v>
      </c>
      <c r="AJ103" s="407">
        <v>333</v>
      </c>
      <c r="AK103" s="407">
        <v>357</v>
      </c>
      <c r="AL103" s="407">
        <v>12</v>
      </c>
      <c r="AM103" s="407">
        <v>28</v>
      </c>
      <c r="AN103" s="407">
        <v>42</v>
      </c>
      <c r="AO103" s="407">
        <v>55</v>
      </c>
      <c r="AP103" s="407">
        <v>69</v>
      </c>
      <c r="AQ103" s="407">
        <v>84</v>
      </c>
      <c r="AR103" s="407">
        <v>100</v>
      </c>
      <c r="AS103" s="407">
        <v>118</v>
      </c>
      <c r="AT103" s="407">
        <v>137</v>
      </c>
      <c r="AU103" s="407">
        <v>157</v>
      </c>
      <c r="AV103" s="407">
        <v>178</v>
      </c>
      <c r="AW103" s="407">
        <v>199</v>
      </c>
      <c r="AX103" s="407">
        <v>219</v>
      </c>
      <c r="AY103" s="407">
        <v>238</v>
      </c>
      <c r="AZ103" s="407">
        <v>256</v>
      </c>
      <c r="BA103" s="407">
        <v>274</v>
      </c>
      <c r="BB103" s="407">
        <v>293</v>
      </c>
      <c r="BC103" s="407">
        <v>21</v>
      </c>
    </row>
    <row r="104" spans="2:55">
      <c r="B104" s="407" t="s">
        <v>417</v>
      </c>
      <c r="C104" s="407">
        <v>167</v>
      </c>
      <c r="D104" s="407">
        <v>176</v>
      </c>
      <c r="E104" s="407">
        <v>183</v>
      </c>
      <c r="F104" s="407">
        <v>187</v>
      </c>
      <c r="G104" s="407">
        <v>191</v>
      </c>
      <c r="H104" s="407">
        <v>197</v>
      </c>
      <c r="I104" s="407">
        <v>205</v>
      </c>
      <c r="J104" s="407">
        <v>215</v>
      </c>
      <c r="K104" s="407">
        <v>227</v>
      </c>
      <c r="L104" s="407">
        <v>239</v>
      </c>
      <c r="M104" s="407">
        <v>249</v>
      </c>
      <c r="N104" s="407">
        <v>257</v>
      </c>
      <c r="O104" s="407">
        <v>263</v>
      </c>
      <c r="P104" s="407">
        <v>270</v>
      </c>
      <c r="Q104" s="407">
        <v>283</v>
      </c>
      <c r="R104" s="407">
        <v>303</v>
      </c>
      <c r="S104" s="407">
        <v>333</v>
      </c>
      <c r="T104" s="407">
        <v>4</v>
      </c>
      <c r="U104" s="407">
        <v>41</v>
      </c>
      <c r="V104" s="407">
        <v>70</v>
      </c>
      <c r="W104" s="407">
        <v>85</v>
      </c>
      <c r="X104" s="407">
        <v>84</v>
      </c>
      <c r="Y104" s="407">
        <v>69</v>
      </c>
      <c r="Z104" s="407">
        <v>45</v>
      </c>
      <c r="AA104" s="407">
        <v>23</v>
      </c>
      <c r="AB104" s="407">
        <v>10</v>
      </c>
      <c r="AC104" s="407">
        <v>11</v>
      </c>
      <c r="AD104" s="407">
        <v>26</v>
      </c>
      <c r="AE104" s="407">
        <v>52</v>
      </c>
      <c r="AF104" s="407">
        <v>84</v>
      </c>
      <c r="AG104" s="407">
        <v>117</v>
      </c>
      <c r="AH104" s="407">
        <v>147</v>
      </c>
      <c r="AI104" s="407">
        <v>173</v>
      </c>
      <c r="AJ104" s="407">
        <v>195</v>
      </c>
      <c r="AK104" s="407">
        <v>212</v>
      </c>
      <c r="AL104" s="407">
        <v>226</v>
      </c>
      <c r="AM104" s="407">
        <v>238</v>
      </c>
      <c r="AN104" s="407">
        <v>249</v>
      </c>
      <c r="AO104" s="407">
        <v>260</v>
      </c>
      <c r="AP104" s="407">
        <v>271</v>
      </c>
      <c r="AQ104" s="407">
        <v>284</v>
      </c>
      <c r="AR104" s="407">
        <v>297</v>
      </c>
      <c r="AS104" s="407">
        <v>312</v>
      </c>
      <c r="AT104" s="407">
        <v>327</v>
      </c>
      <c r="AU104" s="407">
        <v>344</v>
      </c>
      <c r="AV104" s="407">
        <v>361</v>
      </c>
      <c r="AW104" s="407">
        <v>14</v>
      </c>
      <c r="AX104" s="407">
        <v>32</v>
      </c>
      <c r="AY104" s="407">
        <v>50</v>
      </c>
      <c r="AZ104" s="407">
        <v>68</v>
      </c>
      <c r="BA104" s="407">
        <v>86</v>
      </c>
      <c r="BB104" s="407">
        <v>104</v>
      </c>
      <c r="BC104" s="407">
        <v>212</v>
      </c>
    </row>
    <row r="105" spans="2:55">
      <c r="B105" s="407" t="s">
        <v>418</v>
      </c>
      <c r="C105" s="407">
        <v>123</v>
      </c>
      <c r="D105" s="407">
        <v>128</v>
      </c>
      <c r="E105" s="407">
        <v>131</v>
      </c>
      <c r="F105" s="407">
        <v>133</v>
      </c>
      <c r="G105" s="407">
        <v>136</v>
      </c>
      <c r="H105" s="407">
        <v>141</v>
      </c>
      <c r="I105" s="407">
        <v>147</v>
      </c>
      <c r="J105" s="407">
        <v>155</v>
      </c>
      <c r="K105" s="407">
        <v>163</v>
      </c>
      <c r="L105" s="407">
        <v>171</v>
      </c>
      <c r="M105" s="407">
        <v>177</v>
      </c>
      <c r="N105" s="407">
        <v>181</v>
      </c>
      <c r="O105" s="407">
        <v>184</v>
      </c>
      <c r="P105" s="407">
        <v>190</v>
      </c>
      <c r="Q105" s="407">
        <v>201</v>
      </c>
      <c r="R105" s="407">
        <v>218</v>
      </c>
      <c r="S105" s="407">
        <v>242</v>
      </c>
      <c r="T105" s="407">
        <v>270</v>
      </c>
      <c r="U105" s="407">
        <v>294</v>
      </c>
      <c r="V105" s="407">
        <v>311</v>
      </c>
      <c r="W105" s="407">
        <v>316</v>
      </c>
      <c r="X105" s="407">
        <v>309</v>
      </c>
      <c r="Y105" s="407">
        <v>293</v>
      </c>
      <c r="Z105" s="407">
        <v>276</v>
      </c>
      <c r="AA105" s="407">
        <v>262</v>
      </c>
      <c r="AB105" s="407">
        <v>258</v>
      </c>
      <c r="AC105" s="407">
        <v>264</v>
      </c>
      <c r="AD105" s="407">
        <v>280</v>
      </c>
      <c r="AE105" s="407">
        <v>301</v>
      </c>
      <c r="AF105" s="407">
        <v>325</v>
      </c>
      <c r="AG105" s="407">
        <v>347</v>
      </c>
      <c r="AH105" s="407">
        <v>2</v>
      </c>
      <c r="AI105" s="407">
        <v>18</v>
      </c>
      <c r="AJ105" s="407">
        <v>32</v>
      </c>
      <c r="AK105" s="407">
        <v>43</v>
      </c>
      <c r="AL105" s="407">
        <v>52</v>
      </c>
      <c r="AM105" s="407">
        <v>60</v>
      </c>
      <c r="AN105" s="407">
        <v>68</v>
      </c>
      <c r="AO105" s="407">
        <v>76</v>
      </c>
      <c r="AP105" s="407">
        <v>85</v>
      </c>
      <c r="AQ105" s="407">
        <v>94</v>
      </c>
      <c r="AR105" s="407">
        <v>105</v>
      </c>
      <c r="AS105" s="407">
        <v>116</v>
      </c>
      <c r="AT105" s="407">
        <v>128</v>
      </c>
      <c r="AU105" s="407">
        <v>141</v>
      </c>
      <c r="AV105" s="407">
        <v>155</v>
      </c>
      <c r="AW105" s="407">
        <v>168</v>
      </c>
      <c r="AX105" s="407">
        <v>182</v>
      </c>
      <c r="AY105" s="407">
        <v>196</v>
      </c>
      <c r="AZ105" s="407">
        <v>210</v>
      </c>
      <c r="BA105" s="407">
        <v>224</v>
      </c>
      <c r="BB105" s="407">
        <v>239</v>
      </c>
      <c r="BC105" s="407">
        <v>350</v>
      </c>
    </row>
    <row r="106" spans="2:55">
      <c r="B106" s="407" t="s">
        <v>419</v>
      </c>
      <c r="C106" s="407">
        <v>67</v>
      </c>
      <c r="D106" s="407">
        <v>69</v>
      </c>
      <c r="E106" s="407">
        <v>70</v>
      </c>
      <c r="F106" s="407">
        <v>71</v>
      </c>
      <c r="G106" s="407">
        <v>73</v>
      </c>
      <c r="H106" s="407">
        <v>75</v>
      </c>
      <c r="I106" s="407">
        <v>79</v>
      </c>
      <c r="J106" s="407">
        <v>83</v>
      </c>
      <c r="K106" s="407">
        <v>88</v>
      </c>
      <c r="L106" s="407">
        <v>91</v>
      </c>
      <c r="M106" s="407">
        <v>93</v>
      </c>
      <c r="N106" s="407">
        <v>95</v>
      </c>
      <c r="O106" s="407">
        <v>97</v>
      </c>
      <c r="P106" s="407">
        <v>101</v>
      </c>
      <c r="Q106" s="407">
        <v>108</v>
      </c>
      <c r="R106" s="407">
        <v>119</v>
      </c>
      <c r="S106" s="407">
        <v>133</v>
      </c>
      <c r="T106" s="407">
        <v>147</v>
      </c>
      <c r="U106" s="407">
        <v>158</v>
      </c>
      <c r="V106" s="407">
        <v>164</v>
      </c>
      <c r="W106" s="407">
        <v>164</v>
      </c>
      <c r="X106" s="407">
        <v>157</v>
      </c>
      <c r="Y106" s="407">
        <v>147</v>
      </c>
      <c r="Z106" s="407">
        <v>139</v>
      </c>
      <c r="AA106" s="407">
        <v>134</v>
      </c>
      <c r="AB106" s="407">
        <v>134</v>
      </c>
      <c r="AC106" s="407">
        <v>141</v>
      </c>
      <c r="AD106" s="407">
        <v>151</v>
      </c>
      <c r="AE106" s="407">
        <v>163</v>
      </c>
      <c r="AF106" s="407">
        <v>176</v>
      </c>
      <c r="AG106" s="407">
        <v>187</v>
      </c>
      <c r="AH106" s="407">
        <v>196</v>
      </c>
      <c r="AI106" s="407">
        <v>204</v>
      </c>
      <c r="AJ106" s="407">
        <v>211</v>
      </c>
      <c r="AK106" s="407">
        <v>216</v>
      </c>
      <c r="AL106" s="407">
        <v>220</v>
      </c>
      <c r="AM106" s="407">
        <v>225</v>
      </c>
      <c r="AN106" s="407">
        <v>229</v>
      </c>
      <c r="AO106" s="407">
        <v>234</v>
      </c>
      <c r="AP106" s="407">
        <v>239</v>
      </c>
      <c r="AQ106" s="407">
        <v>244</v>
      </c>
      <c r="AR106" s="407">
        <v>250</v>
      </c>
      <c r="AS106" s="407">
        <v>256</v>
      </c>
      <c r="AT106" s="407">
        <v>263</v>
      </c>
      <c r="AU106" s="407">
        <v>270</v>
      </c>
      <c r="AV106" s="407">
        <v>278</v>
      </c>
      <c r="AW106" s="407">
        <v>285</v>
      </c>
      <c r="AX106" s="407">
        <v>293</v>
      </c>
      <c r="AY106" s="407">
        <v>301</v>
      </c>
      <c r="AZ106" s="407">
        <v>309</v>
      </c>
      <c r="BA106" s="407">
        <v>317</v>
      </c>
      <c r="BB106" s="407">
        <v>326</v>
      </c>
      <c r="BC106" s="407">
        <v>84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BC107"/>
  <sheetViews>
    <sheetView zoomScale="80" zoomScaleNormal="80" workbookViewId="0">
      <selection activeCell="B7" sqref="B7:BC107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319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0.12038162458922336</v>
      </c>
      <c r="AE9" s="404">
        <v>0.32366562328743631</v>
      </c>
      <c r="AF9" s="404">
        <v>0.53022786379267051</v>
      </c>
      <c r="AG9" s="404">
        <v>0.74273445466530719</v>
      </c>
      <c r="AH9" s="404">
        <v>0.97601398925760419</v>
      </c>
      <c r="AI9" s="404">
        <v>1.2485040843085993</v>
      </c>
      <c r="AJ9" s="404">
        <v>1.579725405053245</v>
      </c>
      <c r="AK9" s="404">
        <v>1.9838854886754798</v>
      </c>
      <c r="AL9" s="404">
        <v>2.4426352953206969</v>
      </c>
      <c r="AM9" s="404">
        <v>2.9002264945311302</v>
      </c>
      <c r="AN9" s="404">
        <v>3.2897671988556394</v>
      </c>
      <c r="AO9" s="404">
        <v>3.5410878547049718</v>
      </c>
      <c r="AP9" s="404">
        <v>3.5976698621258407</v>
      </c>
      <c r="AQ9" s="404">
        <v>3.4897874839233123</v>
      </c>
      <c r="AR9" s="404">
        <v>3.35228898860368</v>
      </c>
      <c r="AS9" s="404">
        <v>3.3504695423435815</v>
      </c>
      <c r="AT9" s="404">
        <v>3.6595377947999386</v>
      </c>
      <c r="AU9" s="404">
        <v>4.4337212494084675</v>
      </c>
      <c r="AV9" s="404">
        <v>5.6732219327898514</v>
      </c>
      <c r="AW9" s="404">
        <v>7.1931745056425802</v>
      </c>
      <c r="AX9" s="404">
        <v>8.7608267952327399</v>
      </c>
      <c r="AY9" s="404">
        <v>10.132509379714049</v>
      </c>
      <c r="AZ9" s="404">
        <v>11.080960274272467</v>
      </c>
      <c r="BA9" s="404">
        <v>11.517398862473382</v>
      </c>
      <c r="BB9" s="404">
        <v>11.520332178771021</v>
      </c>
      <c r="BC9" s="404">
        <v>11.379107934968824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0.14155215935204163</v>
      </c>
      <c r="W10" s="404">
        <v>0.39020064350760164</v>
      </c>
      <c r="X10" s="404">
        <v>0.63300184386781</v>
      </c>
      <c r="Y10" s="404">
        <v>0.88484649099827839</v>
      </c>
      <c r="Z10" s="404">
        <v>1.1641946893201429</v>
      </c>
      <c r="AA10" s="404">
        <v>1.4852274581733869</v>
      </c>
      <c r="AB10" s="404">
        <v>1.8542222269912478</v>
      </c>
      <c r="AC10" s="404">
        <v>2.2683431196973065</v>
      </c>
      <c r="AD10" s="404">
        <v>2.7204910152486619</v>
      </c>
      <c r="AE10" s="404">
        <v>3.202885783258544</v>
      </c>
      <c r="AF10" s="404">
        <v>3.7160349545567253</v>
      </c>
      <c r="AG10" s="404">
        <v>4.2730093575035699</v>
      </c>
      <c r="AH10" s="404">
        <v>4.900293185351706</v>
      </c>
      <c r="AI10" s="404">
        <v>5.6293607161517354</v>
      </c>
      <c r="AJ10" s="404">
        <v>6.4874792095888782</v>
      </c>
      <c r="AK10" s="404">
        <v>7.4707549974728087</v>
      </c>
      <c r="AL10" s="404">
        <v>8.5311181601554349</v>
      </c>
      <c r="AM10" s="404">
        <v>9.5780779647463294</v>
      </c>
      <c r="AN10" s="404">
        <v>10.505467642963257</v>
      </c>
      <c r="AO10" s="404">
        <v>11.217583834174969</v>
      </c>
      <c r="AP10" s="404">
        <v>11.701079928257016</v>
      </c>
      <c r="AQ10" s="404">
        <v>12.060291840219589</v>
      </c>
      <c r="AR10" s="404">
        <v>12.522213028622776</v>
      </c>
      <c r="AS10" s="404">
        <v>13.356915173239003</v>
      </c>
      <c r="AT10" s="404">
        <v>14.82308786568079</v>
      </c>
      <c r="AU10" s="404">
        <v>17.037204354302116</v>
      </c>
      <c r="AV10" s="404">
        <v>19.910238704794054</v>
      </c>
      <c r="AW10" s="404">
        <v>23.14245310068927</v>
      </c>
      <c r="AX10" s="404">
        <v>26.372061857227791</v>
      </c>
      <c r="AY10" s="404">
        <v>29.244185498788099</v>
      </c>
      <c r="AZ10" s="404">
        <v>31.528538178298593</v>
      </c>
      <c r="BA10" s="404">
        <v>33.175202528060943</v>
      </c>
      <c r="BB10" s="404">
        <v>34.320029901139414</v>
      </c>
      <c r="BC10" s="404">
        <v>35.50403159078985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3.3622276265320161E-3</v>
      </c>
      <c r="T11" s="404">
        <v>0.40283657721596267</v>
      </c>
      <c r="U11" s="404">
        <v>0.81258106801616181</v>
      </c>
      <c r="V11" s="404">
        <v>1.210678863214059</v>
      </c>
      <c r="W11" s="404">
        <v>1.6050067431954314</v>
      </c>
      <c r="X11" s="404">
        <v>2.0075270092765467</v>
      </c>
      <c r="Y11" s="404">
        <v>2.4374652685810947</v>
      </c>
      <c r="Z11" s="404">
        <v>2.9118729361123918</v>
      </c>
      <c r="AA11" s="404">
        <v>3.4429582088494408</v>
      </c>
      <c r="AB11" s="404">
        <v>4.0362266946078407</v>
      </c>
      <c r="AC11" s="404">
        <v>4.6886800320114848</v>
      </c>
      <c r="AD11" s="404">
        <v>5.3942464693731154</v>
      </c>
      <c r="AE11" s="404">
        <v>6.1545907424684634</v>
      </c>
      <c r="AF11" s="404">
        <v>6.9823399379538849</v>
      </c>
      <c r="AG11" s="404">
        <v>7.903493444500385</v>
      </c>
      <c r="AH11" s="404">
        <v>8.9586381406932958</v>
      </c>
      <c r="AI11" s="404">
        <v>10.187705374734971</v>
      </c>
      <c r="AJ11" s="404">
        <v>11.597972073771611</v>
      </c>
      <c r="AK11" s="404">
        <v>13.153876916717335</v>
      </c>
      <c r="AL11" s="404">
        <v>14.769333527543518</v>
      </c>
      <c r="AM11" s="404">
        <v>16.310866968449815</v>
      </c>
      <c r="AN11" s="404">
        <v>17.643369641931304</v>
      </c>
      <c r="AO11" s="404">
        <v>18.717701574024524</v>
      </c>
      <c r="AP11" s="404">
        <v>19.598074267566101</v>
      </c>
      <c r="AQ11" s="404">
        <v>20.483699519095484</v>
      </c>
      <c r="AR11" s="404">
        <v>21.715367132380063</v>
      </c>
      <c r="AS11" s="404">
        <v>23.6560556531564</v>
      </c>
      <c r="AT11" s="404">
        <v>26.524020967706203</v>
      </c>
      <c r="AU11" s="404">
        <v>30.34330145363645</v>
      </c>
      <c r="AV11" s="404">
        <v>34.90779750884532</v>
      </c>
      <c r="AW11" s="404">
        <v>39.776097057795695</v>
      </c>
      <c r="AX11" s="404">
        <v>44.46181619885872</v>
      </c>
      <c r="AY11" s="404">
        <v>48.604794412486022</v>
      </c>
      <c r="AZ11" s="404">
        <v>52.011341139202081</v>
      </c>
      <c r="BA11" s="404">
        <v>54.685123206452189</v>
      </c>
      <c r="BB11" s="404">
        <v>56.834102847947761</v>
      </c>
      <c r="BC11" s="404">
        <v>59.284870835227267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7.0952447122317464E-3</v>
      </c>
      <c r="R12" s="404">
        <v>0.45379940474648411</v>
      </c>
      <c r="S12" s="404">
        <v>0.9433337139928728</v>
      </c>
      <c r="T12" s="404">
        <v>1.4654498205092272</v>
      </c>
      <c r="U12" s="404">
        <v>2.0090370594247862</v>
      </c>
      <c r="V12" s="404">
        <v>2.5574085470083316</v>
      </c>
      <c r="W12" s="404">
        <v>3.1233703685248915</v>
      </c>
      <c r="X12" s="404">
        <v>3.7209072864766228</v>
      </c>
      <c r="Y12" s="404">
        <v>4.3636142833515734</v>
      </c>
      <c r="Z12" s="404">
        <v>5.0626535267942963</v>
      </c>
      <c r="AA12" s="404">
        <v>5.8264479769841309</v>
      </c>
      <c r="AB12" s="404">
        <v>6.6588674452673215</v>
      </c>
      <c r="AC12" s="404">
        <v>7.5596573038448289</v>
      </c>
      <c r="AD12" s="404">
        <v>8.536193256087385</v>
      </c>
      <c r="AE12" s="404">
        <v>9.6062260791106304</v>
      </c>
      <c r="AF12" s="404">
        <v>10.798559762121345</v>
      </c>
      <c r="AG12" s="404">
        <v>12.155554381717483</v>
      </c>
      <c r="AH12" s="404">
        <v>13.726129981431148</v>
      </c>
      <c r="AI12" s="404">
        <v>15.524765448483954</v>
      </c>
      <c r="AJ12" s="404">
        <v>17.521360477724858</v>
      </c>
      <c r="AK12" s="404">
        <v>19.638311727045984</v>
      </c>
      <c r="AL12" s="404">
        <v>21.74224025495182</v>
      </c>
      <c r="AM12" s="404">
        <v>23.671695970137961</v>
      </c>
      <c r="AN12" s="404">
        <v>25.352395044070679</v>
      </c>
      <c r="AO12" s="404">
        <v>26.827651153814568</v>
      </c>
      <c r="AP12" s="404">
        <v>28.267092929468301</v>
      </c>
      <c r="AQ12" s="404">
        <v>29.990244212906635</v>
      </c>
      <c r="AR12" s="404">
        <v>32.432719774134341</v>
      </c>
      <c r="AS12" s="404">
        <v>35.895784195129401</v>
      </c>
      <c r="AT12" s="404">
        <v>40.483075842717682</v>
      </c>
      <c r="AU12" s="404">
        <v>46.087697754826408</v>
      </c>
      <c r="AV12" s="404">
        <v>52.356141472885973</v>
      </c>
      <c r="AW12" s="404">
        <v>58.720758320064959</v>
      </c>
      <c r="AX12" s="404">
        <v>64.708894248075907</v>
      </c>
      <c r="AY12" s="404">
        <v>70.015955547272355</v>
      </c>
      <c r="AZ12" s="404">
        <v>74.512374586497955</v>
      </c>
      <c r="BA12" s="404">
        <v>78.276467354553731</v>
      </c>
      <c r="BB12" s="404">
        <v>81.588309966586834</v>
      </c>
      <c r="BC12" s="404">
        <v>85.562500127109587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0.26973839672760413</v>
      </c>
      <c r="Q13" s="404">
        <v>0.73916209564652002</v>
      </c>
      <c r="R13" s="404">
        <v>1.2661027488286152</v>
      </c>
      <c r="S13" s="404">
        <v>1.8371710984447578</v>
      </c>
      <c r="T13" s="404">
        <v>2.4508983668891857</v>
      </c>
      <c r="U13" s="404">
        <v>3.1037998288525674</v>
      </c>
      <c r="V13" s="404">
        <v>3.785703951605341</v>
      </c>
      <c r="W13" s="404">
        <v>4.5115924901183817</v>
      </c>
      <c r="X13" s="404">
        <v>5.2870492611958069</v>
      </c>
      <c r="Y13" s="404">
        <v>6.1164375322148228</v>
      </c>
      <c r="Z13" s="404">
        <v>7.0040089460207611</v>
      </c>
      <c r="AA13" s="404">
        <v>7.953700280881562</v>
      </c>
      <c r="AB13" s="404">
        <v>8.9702294872605961</v>
      </c>
      <c r="AC13" s="404">
        <v>10.067419025014027</v>
      </c>
      <c r="AD13" s="404">
        <v>11.269553906674453</v>
      </c>
      <c r="AE13" s="404">
        <v>12.610833994112108</v>
      </c>
      <c r="AF13" s="404">
        <v>14.136033665995383</v>
      </c>
      <c r="AG13" s="404">
        <v>15.894813674831456</v>
      </c>
      <c r="AH13" s="404">
        <v>17.910026959753662</v>
      </c>
      <c r="AI13" s="404">
        <v>20.160111323828861</v>
      </c>
      <c r="AJ13" s="404">
        <v>22.576638407641362</v>
      </c>
      <c r="AK13" s="404">
        <v>25.041129544290122</v>
      </c>
      <c r="AL13" s="404">
        <v>27.398173794502366</v>
      </c>
      <c r="AM13" s="404">
        <v>29.551309720872638</v>
      </c>
      <c r="AN13" s="404">
        <v>31.517004185320079</v>
      </c>
      <c r="AO13" s="404">
        <v>33.435941652270039</v>
      </c>
      <c r="AP13" s="404">
        <v>35.582806778938405</v>
      </c>
      <c r="AQ13" s="404">
        <v>38.351057934871704</v>
      </c>
      <c r="AR13" s="404">
        <v>42.099145136511474</v>
      </c>
      <c r="AS13" s="404">
        <v>47.007906946657293</v>
      </c>
      <c r="AT13" s="404">
        <v>53.054452930430649</v>
      </c>
      <c r="AU13" s="404">
        <v>60.00027589747453</v>
      </c>
      <c r="AV13" s="404">
        <v>67.391962754191979</v>
      </c>
      <c r="AW13" s="404">
        <v>74.701069343729969</v>
      </c>
      <c r="AX13" s="404">
        <v>81.528672310430537</v>
      </c>
      <c r="AY13" s="404">
        <v>87.643880735291418</v>
      </c>
      <c r="AZ13" s="404">
        <v>92.991564039799357</v>
      </c>
      <c r="BA13" s="404">
        <v>97.711848058763877</v>
      </c>
      <c r="BB13" s="404">
        <v>102.09190258713885</v>
      </c>
      <c r="BC13" s="404">
        <v>107.4956322204052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6.8756826389133885E-2</v>
      </c>
      <c r="O14" s="404">
        <v>0.46616090050794967</v>
      </c>
      <c r="P14" s="404">
        <v>0.93994203446232105</v>
      </c>
      <c r="Q14" s="404">
        <v>1.4782725349720451</v>
      </c>
      <c r="R14" s="404">
        <v>2.0717904605735313</v>
      </c>
      <c r="S14" s="404">
        <v>2.7175820305682938</v>
      </c>
      <c r="T14" s="404">
        <v>3.4236497439748477</v>
      </c>
      <c r="U14" s="404">
        <v>4.1947337937737785</v>
      </c>
      <c r="V14" s="404">
        <v>5.0252251194684261</v>
      </c>
      <c r="W14" s="404">
        <v>5.922613549425054</v>
      </c>
      <c r="X14" s="404">
        <v>6.8809782483790318</v>
      </c>
      <c r="Y14" s="404">
        <v>7.8947504947428291</v>
      </c>
      <c r="Z14" s="404">
        <v>8.96076297750583</v>
      </c>
      <c r="AA14" s="404">
        <v>10.080919674817967</v>
      </c>
      <c r="AB14" s="404">
        <v>11.27193631351374</v>
      </c>
      <c r="AC14" s="404">
        <v>12.565605116496084</v>
      </c>
      <c r="AD14" s="404">
        <v>14.004482011452101</v>
      </c>
      <c r="AE14" s="404">
        <v>15.640548061360498</v>
      </c>
      <c r="AF14" s="404">
        <v>17.527702589873464</v>
      </c>
      <c r="AG14" s="404">
        <v>19.691061830964884</v>
      </c>
      <c r="AH14" s="404">
        <v>22.117557882817078</v>
      </c>
      <c r="AI14" s="404">
        <v>24.74716579366218</v>
      </c>
      <c r="AJ14" s="404">
        <v>27.470518465419673</v>
      </c>
      <c r="AK14" s="404">
        <v>30.146975828920564</v>
      </c>
      <c r="AL14" s="404">
        <v>32.683765062965996</v>
      </c>
      <c r="AM14" s="404">
        <v>35.075619993907694</v>
      </c>
      <c r="AN14" s="404">
        <v>37.43672935600366</v>
      </c>
      <c r="AO14" s="404">
        <v>40.012999033159623</v>
      </c>
      <c r="AP14" s="404">
        <v>43.153553418037255</v>
      </c>
      <c r="AQ14" s="404">
        <v>47.175936686810331</v>
      </c>
      <c r="AR14" s="404">
        <v>52.317641224367634</v>
      </c>
      <c r="AS14" s="404">
        <v>58.632171558622879</v>
      </c>
      <c r="AT14" s="404">
        <v>65.964198902335482</v>
      </c>
      <c r="AU14" s="404">
        <v>73.973733100966783</v>
      </c>
      <c r="AV14" s="404">
        <v>82.244464261126254</v>
      </c>
      <c r="AW14" s="404">
        <v>90.324120161851155</v>
      </c>
      <c r="AX14" s="404">
        <v>97.89088618567007</v>
      </c>
      <c r="AY14" s="404">
        <v>104.79149333030399</v>
      </c>
      <c r="AZ14" s="404">
        <v>111.03623961159781</v>
      </c>
      <c r="BA14" s="404">
        <v>116.7764299031554</v>
      </c>
      <c r="BB14" s="404">
        <v>122.29498445847703</v>
      </c>
      <c r="BC14" s="404">
        <v>129.23925331019882</v>
      </c>
    </row>
    <row r="15" spans="2:55"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0.21564601953651813</v>
      </c>
      <c r="N15" s="404">
        <v>0.6087885411302334</v>
      </c>
      <c r="O15" s="404">
        <v>1.0782855718835769</v>
      </c>
      <c r="P15" s="404">
        <v>1.6122638486877929</v>
      </c>
      <c r="Q15" s="404">
        <v>2.2049372373637368</v>
      </c>
      <c r="R15" s="404">
        <v>2.8570238973175712</v>
      </c>
      <c r="S15" s="404">
        <v>3.5769119754492893</v>
      </c>
      <c r="T15" s="404">
        <v>4.382822671590878</v>
      </c>
      <c r="U15" s="404">
        <v>5.285907191582992</v>
      </c>
      <c r="V15" s="404">
        <v>6.2756446818467913</v>
      </c>
      <c r="W15" s="404">
        <v>7.3490057499081169</v>
      </c>
      <c r="X15" s="404">
        <v>8.4876837651237551</v>
      </c>
      <c r="Y15" s="404">
        <v>9.6754271923422746</v>
      </c>
      <c r="Z15" s="404">
        <v>10.903863236559765</v>
      </c>
      <c r="AA15" s="404">
        <v>12.183765678949278</v>
      </c>
      <c r="AB15" s="404">
        <v>13.54756293903344</v>
      </c>
      <c r="AC15" s="404">
        <v>15.046459169245782</v>
      </c>
      <c r="AD15" s="404">
        <v>16.74275839337496</v>
      </c>
      <c r="AE15" s="404">
        <v>18.699533646148929</v>
      </c>
      <c r="AF15" s="404">
        <v>20.948153724798086</v>
      </c>
      <c r="AG15" s="404">
        <v>23.479469351525438</v>
      </c>
      <c r="AH15" s="404">
        <v>26.242077769868214</v>
      </c>
      <c r="AI15" s="404">
        <v>29.134869966713079</v>
      </c>
      <c r="AJ15" s="404">
        <v>32.026214361746575</v>
      </c>
      <c r="AK15" s="404">
        <v>34.837795913256045</v>
      </c>
      <c r="AL15" s="404">
        <v>37.565412436579628</v>
      </c>
      <c r="AM15" s="404">
        <v>40.301935574558243</v>
      </c>
      <c r="AN15" s="404">
        <v>43.267087153483374</v>
      </c>
      <c r="AO15" s="404">
        <v>46.781494592296333</v>
      </c>
      <c r="AP15" s="404">
        <v>51.119567898261025</v>
      </c>
      <c r="AQ15" s="404">
        <v>56.479472098994705</v>
      </c>
      <c r="AR15" s="404">
        <v>62.970777737476752</v>
      </c>
      <c r="AS15" s="404">
        <v>70.51363387278623</v>
      </c>
      <c r="AT15" s="404">
        <v>78.85018213912781</v>
      </c>
      <c r="AU15" s="404">
        <v>87.675263664791814</v>
      </c>
      <c r="AV15" s="404">
        <v>96.646584200706101</v>
      </c>
      <c r="AW15" s="404">
        <v>105.39164652582791</v>
      </c>
      <c r="AX15" s="404">
        <v>113.66973504364333</v>
      </c>
      <c r="AY15" s="404">
        <v>121.39627036621035</v>
      </c>
      <c r="AZ15" s="404">
        <v>128.5969712051228</v>
      </c>
      <c r="BA15" s="404">
        <v>135.42328125873465</v>
      </c>
      <c r="BB15" s="404">
        <v>142.15610763797366</v>
      </c>
      <c r="BC15" s="404">
        <v>150.76665792356587</v>
      </c>
    </row>
    <row r="16" spans="2:55">
      <c r="B16" s="403" t="s">
        <v>329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3.2443262519502719E-2</v>
      </c>
      <c r="L16" s="404">
        <v>0.32144370947075063</v>
      </c>
      <c r="M16" s="404">
        <v>0.70451847797126277</v>
      </c>
      <c r="N16" s="404">
        <v>1.1648581626526928</v>
      </c>
      <c r="O16" s="404">
        <v>1.6879017550772251</v>
      </c>
      <c r="P16" s="404">
        <v>2.2668157334345302</v>
      </c>
      <c r="Q16" s="404">
        <v>2.9048409919884519</v>
      </c>
      <c r="R16" s="404">
        <v>3.6135702698285797</v>
      </c>
      <c r="S16" s="404">
        <v>4.4135871600280119</v>
      </c>
      <c r="T16" s="404">
        <v>5.3316789439396102</v>
      </c>
      <c r="U16" s="404">
        <v>6.3760845488203195</v>
      </c>
      <c r="V16" s="404">
        <v>7.5285511155107381</v>
      </c>
      <c r="W16" s="404">
        <v>8.7747309265841693</v>
      </c>
      <c r="X16" s="404">
        <v>10.082984962605918</v>
      </c>
      <c r="Y16" s="404">
        <v>11.428327802803533</v>
      </c>
      <c r="Z16" s="404">
        <v>12.80781731306678</v>
      </c>
      <c r="AA16" s="404">
        <v>14.244549744790822</v>
      </c>
      <c r="AB16" s="404">
        <v>15.787917740082696</v>
      </c>
      <c r="AC16" s="404">
        <v>17.510102871945168</v>
      </c>
      <c r="AD16" s="404">
        <v>19.486633653048251</v>
      </c>
      <c r="AE16" s="404">
        <v>21.76020605066574</v>
      </c>
      <c r="AF16" s="404">
        <v>24.330099793364049</v>
      </c>
      <c r="AG16" s="404">
        <v>27.15060865160914</v>
      </c>
      <c r="AH16" s="404">
        <v>30.129372375072634</v>
      </c>
      <c r="AI16" s="404">
        <v>33.142826767664346</v>
      </c>
      <c r="AJ16" s="404">
        <v>36.121440635230385</v>
      </c>
      <c r="AK16" s="404">
        <v>39.075106888395702</v>
      </c>
      <c r="AL16" s="404">
        <v>42.094894062145173</v>
      </c>
      <c r="AM16" s="404">
        <v>45.379611668990684</v>
      </c>
      <c r="AN16" s="404">
        <v>49.224104212479681</v>
      </c>
      <c r="AO16" s="404">
        <v>53.875042876162027</v>
      </c>
      <c r="AP16" s="404">
        <v>59.488919094947761</v>
      </c>
      <c r="AQ16" s="404">
        <v>66.137656322710924</v>
      </c>
      <c r="AR16" s="404">
        <v>73.796730207439708</v>
      </c>
      <c r="AS16" s="404">
        <v>82.282539034920021</v>
      </c>
      <c r="AT16" s="404">
        <v>91.370397949799838</v>
      </c>
      <c r="AU16" s="404">
        <v>100.82680321486056</v>
      </c>
      <c r="AV16" s="404">
        <v>110.38721517432981</v>
      </c>
      <c r="AW16" s="404">
        <v>119.76309586649292</v>
      </c>
      <c r="AX16" s="404">
        <v>128.7860653628569</v>
      </c>
      <c r="AY16" s="404">
        <v>137.3907510413483</v>
      </c>
      <c r="AZ16" s="404">
        <v>145.6075617817412</v>
      </c>
      <c r="BA16" s="404">
        <v>153.59049802353158</v>
      </c>
      <c r="BB16" s="404">
        <v>161.62128404122157</v>
      </c>
      <c r="BC16" s="404">
        <v>171.93017675208716</v>
      </c>
    </row>
    <row r="17" spans="2:55">
      <c r="B17" s="403" t="s">
        <v>330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0.12138058286975499</v>
      </c>
      <c r="K17" s="404">
        <v>0.39321317058674776</v>
      </c>
      <c r="L17" s="404">
        <v>0.75954261031857018</v>
      </c>
      <c r="M17" s="404">
        <v>1.205352587700534</v>
      </c>
      <c r="N17" s="404">
        <v>1.7139514763512413</v>
      </c>
      <c r="O17" s="404">
        <v>2.2747457544968155</v>
      </c>
      <c r="P17" s="404">
        <v>2.8888464785284396</v>
      </c>
      <c r="Q17" s="404">
        <v>3.5692315906635521</v>
      </c>
      <c r="R17" s="404">
        <v>4.3392275695840405</v>
      </c>
      <c r="S17" s="404">
        <v>5.2301192578762636</v>
      </c>
      <c r="T17" s="404">
        <v>6.2681102905653638</v>
      </c>
      <c r="U17" s="404">
        <v>7.4558687837171096</v>
      </c>
      <c r="V17" s="404">
        <v>8.7668345279856883</v>
      </c>
      <c r="W17" s="404">
        <v>10.174484206912471</v>
      </c>
      <c r="X17" s="404">
        <v>11.635582907768574</v>
      </c>
      <c r="Y17" s="404">
        <v>13.126757595093661</v>
      </c>
      <c r="Z17" s="404">
        <v>14.653663873306837</v>
      </c>
      <c r="AA17" s="404">
        <v>16.252688741989527</v>
      </c>
      <c r="AB17" s="404">
        <v>17.991547928635526</v>
      </c>
      <c r="AC17" s="404">
        <v>19.956978136805962</v>
      </c>
      <c r="AD17" s="404">
        <v>22.206450310027666</v>
      </c>
      <c r="AE17" s="404">
        <v>24.752889171855731</v>
      </c>
      <c r="AF17" s="404">
        <v>27.561349891184481</v>
      </c>
      <c r="AG17" s="404">
        <v>30.547068220724665</v>
      </c>
      <c r="AH17" s="404">
        <v>33.595332762661172</v>
      </c>
      <c r="AI17" s="404">
        <v>36.644415488710877</v>
      </c>
      <c r="AJ17" s="404">
        <v>39.712756356264883</v>
      </c>
      <c r="AK17" s="404">
        <v>42.905151940613351</v>
      </c>
      <c r="AL17" s="404">
        <v>46.415490944645654</v>
      </c>
      <c r="AM17" s="404">
        <v>50.518180085138432</v>
      </c>
      <c r="AN17" s="404">
        <v>55.434800460944707</v>
      </c>
      <c r="AO17" s="404">
        <v>61.295015802404428</v>
      </c>
      <c r="AP17" s="404">
        <v>68.130624391806293</v>
      </c>
      <c r="AQ17" s="404">
        <v>75.881137787827456</v>
      </c>
      <c r="AR17" s="404">
        <v>84.417204833551523</v>
      </c>
      <c r="AS17" s="404">
        <v>93.586620981244764</v>
      </c>
      <c r="AT17" s="404">
        <v>103.23459585738776</v>
      </c>
      <c r="AU17" s="404">
        <v>113.2030997879733</v>
      </c>
      <c r="AV17" s="404">
        <v>123.3096607074087</v>
      </c>
      <c r="AW17" s="404">
        <v>133.34118237510998</v>
      </c>
      <c r="AX17" s="404">
        <v>143.15259299121584</v>
      </c>
      <c r="AY17" s="404">
        <v>152.68730050042038</v>
      </c>
      <c r="AZ17" s="404">
        <v>161.98305539978625</v>
      </c>
      <c r="BA17" s="404">
        <v>171.19945496745933</v>
      </c>
      <c r="BB17" s="404">
        <v>180.51090423211781</v>
      </c>
      <c r="BC17" s="404">
        <v>192.55490007942123</v>
      </c>
    </row>
    <row r="18" spans="2:55">
      <c r="B18" s="403" t="s">
        <v>331</v>
      </c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4.2852948902149038E-2</v>
      </c>
      <c r="I18" s="404">
        <v>0.22019104967299294</v>
      </c>
      <c r="J18" s="404">
        <v>0.47371746385505009</v>
      </c>
      <c r="K18" s="404">
        <v>0.81926448608360747</v>
      </c>
      <c r="L18" s="404">
        <v>1.2449467472473927</v>
      </c>
      <c r="M18" s="404">
        <v>1.7358155539196549</v>
      </c>
      <c r="N18" s="404">
        <v>2.2781719060120977</v>
      </c>
      <c r="O18" s="404">
        <v>2.8682330298874845</v>
      </c>
      <c r="P18" s="404">
        <v>3.5157254175356889</v>
      </c>
      <c r="Q18" s="404">
        <v>4.2442070493096775</v>
      </c>
      <c r="R18" s="404">
        <v>5.0873183981145207</v>
      </c>
      <c r="S18" s="404">
        <v>6.0781969918400796</v>
      </c>
      <c r="T18" s="404">
        <v>7.24006926096963</v>
      </c>
      <c r="U18" s="404">
        <v>8.5696815884038706</v>
      </c>
      <c r="V18" s="404">
        <v>10.031583708682769</v>
      </c>
      <c r="W18" s="404">
        <v>11.588828055798487</v>
      </c>
      <c r="X18" s="404">
        <v>13.196594131299463</v>
      </c>
      <c r="Y18" s="404">
        <v>14.835913400464255</v>
      </c>
      <c r="Z18" s="404">
        <v>16.521703904106747</v>
      </c>
      <c r="AA18" s="404">
        <v>18.304771880597066</v>
      </c>
      <c r="AB18" s="404">
        <v>20.264669117547388</v>
      </c>
      <c r="AC18" s="404">
        <v>22.471743674613521</v>
      </c>
      <c r="AD18" s="404">
        <v>24.956401031991206</v>
      </c>
      <c r="AE18" s="404">
        <v>27.70000038815007</v>
      </c>
      <c r="AF18" s="404">
        <v>30.631174884442586</v>
      </c>
      <c r="AG18" s="404">
        <v>33.64493399417271</v>
      </c>
      <c r="AH18" s="404">
        <v>36.688557975154346</v>
      </c>
      <c r="AI18" s="404">
        <v>39.788104578590442</v>
      </c>
      <c r="AJ18" s="404">
        <v>43.056795114020396</v>
      </c>
      <c r="AK18" s="404">
        <v>46.702002231393699</v>
      </c>
      <c r="AL18" s="404">
        <v>50.990004747485592</v>
      </c>
      <c r="AM18" s="404">
        <v>56.122810846504251</v>
      </c>
      <c r="AN18" s="404">
        <v>62.205983507837239</v>
      </c>
      <c r="AO18" s="404">
        <v>69.245593407295232</v>
      </c>
      <c r="AP18" s="404">
        <v>77.14267171978031</v>
      </c>
      <c r="AQ18" s="404">
        <v>85.733403639697784</v>
      </c>
      <c r="AR18" s="404">
        <v>94.918088154658662</v>
      </c>
      <c r="AS18" s="404">
        <v>104.61243443009371</v>
      </c>
      <c r="AT18" s="404">
        <v>114.73557597689948</v>
      </c>
      <c r="AU18" s="404">
        <v>125.20979355276529</v>
      </c>
      <c r="AV18" s="404">
        <v>135.92712279477465</v>
      </c>
      <c r="AW18" s="404">
        <v>146.70249690763262</v>
      </c>
      <c r="AX18" s="404">
        <v>157.40515082719699</v>
      </c>
      <c r="AY18" s="404">
        <v>167.99103448342873</v>
      </c>
      <c r="AZ18" s="404">
        <v>178.50908120340151</v>
      </c>
      <c r="BA18" s="404">
        <v>189.01781961810531</v>
      </c>
      <c r="BB18" s="404">
        <v>199.67774292837956</v>
      </c>
      <c r="BC18" s="404">
        <v>213.60256087321045</v>
      </c>
    </row>
    <row r="19" spans="2:55">
      <c r="B19" s="403" t="s">
        <v>332</v>
      </c>
      <c r="C19" s="404">
        <v>0</v>
      </c>
      <c r="D19" s="404">
        <v>0</v>
      </c>
      <c r="E19" s="404">
        <v>0</v>
      </c>
      <c r="F19" s="404">
        <v>0</v>
      </c>
      <c r="G19" s="404">
        <v>0.11505728673694149</v>
      </c>
      <c r="H19" s="404">
        <v>0.29519033617772528</v>
      </c>
      <c r="I19" s="404">
        <v>0.53093263296089332</v>
      </c>
      <c r="J19" s="404">
        <v>0.85279475520261094</v>
      </c>
      <c r="K19" s="404">
        <v>1.252271929344984</v>
      </c>
      <c r="L19" s="404">
        <v>1.7177407698773257</v>
      </c>
      <c r="M19" s="404">
        <v>2.2371886364917404</v>
      </c>
      <c r="N19" s="404">
        <v>2.8026501882761417</v>
      </c>
      <c r="O19" s="404">
        <v>3.417685457631499</v>
      </c>
      <c r="P19" s="404">
        <v>4.1013141499005332</v>
      </c>
      <c r="Q19" s="404">
        <v>4.8860501344079825</v>
      </c>
      <c r="R19" s="404">
        <v>5.806834487169052</v>
      </c>
      <c r="S19" s="404">
        <v>6.8963782162853873</v>
      </c>
      <c r="T19" s="404">
        <v>8.1747378898666234</v>
      </c>
      <c r="U19" s="404">
        <v>9.6323175254091264</v>
      </c>
      <c r="V19" s="404">
        <v>11.226878953303089</v>
      </c>
      <c r="W19" s="404">
        <v>12.921271262741296</v>
      </c>
      <c r="X19" s="404">
        <v>14.671684555014233</v>
      </c>
      <c r="Y19" s="404">
        <v>16.463868218995657</v>
      </c>
      <c r="Z19" s="404">
        <v>18.322718057501913</v>
      </c>
      <c r="AA19" s="404">
        <v>20.306489075095023</v>
      </c>
      <c r="AB19" s="404">
        <v>22.475169592062556</v>
      </c>
      <c r="AC19" s="404">
        <v>24.873613620639382</v>
      </c>
      <c r="AD19" s="404">
        <v>27.503375567742786</v>
      </c>
      <c r="AE19" s="404">
        <v>30.312086081379427</v>
      </c>
      <c r="AF19" s="404">
        <v>33.210871786398947</v>
      </c>
      <c r="AG19" s="404">
        <v>36.158996018419295</v>
      </c>
      <c r="AH19" s="404">
        <v>39.191679721281552</v>
      </c>
      <c r="AI19" s="404">
        <v>42.429529856081359</v>
      </c>
      <c r="AJ19" s="404">
        <v>46.08815294124485</v>
      </c>
      <c r="AK19" s="404">
        <v>50.446917474638006</v>
      </c>
      <c r="AL19" s="404">
        <v>55.695914888907048</v>
      </c>
      <c r="AM19" s="404">
        <v>61.92182735737854</v>
      </c>
      <c r="AN19" s="404">
        <v>69.107513196356066</v>
      </c>
      <c r="AO19" s="404">
        <v>77.129319953827206</v>
      </c>
      <c r="AP19" s="404">
        <v>85.786616752268145</v>
      </c>
      <c r="AQ19" s="404">
        <v>94.946776475541739</v>
      </c>
      <c r="AR19" s="404">
        <v>104.57612468149212</v>
      </c>
      <c r="AS19" s="404">
        <v>114.66210374494101</v>
      </c>
      <c r="AT19" s="404">
        <v>125.20226414083649</v>
      </c>
      <c r="AU19" s="404">
        <v>136.19099026885669</v>
      </c>
      <c r="AV19" s="404">
        <v>147.5464661770437</v>
      </c>
      <c r="AW19" s="404">
        <v>159.10203656963219</v>
      </c>
      <c r="AX19" s="404">
        <v>170.74468682232697</v>
      </c>
      <c r="AY19" s="404">
        <v>182.44673405350727</v>
      </c>
      <c r="AZ19" s="404">
        <v>194.16274562832285</v>
      </c>
      <c r="BA19" s="404">
        <v>205.94401717010021</v>
      </c>
      <c r="BB19" s="404">
        <v>217.93729847926826</v>
      </c>
      <c r="BC19" s="404">
        <v>233.81268363592756</v>
      </c>
    </row>
    <row r="20" spans="2:55">
      <c r="B20" s="403" t="s">
        <v>333</v>
      </c>
      <c r="C20" s="404">
        <v>0</v>
      </c>
      <c r="D20" s="404">
        <v>0</v>
      </c>
      <c r="E20" s="404">
        <v>2.6137494195365915E-2</v>
      </c>
      <c r="F20" s="404">
        <v>0.15685952896378474</v>
      </c>
      <c r="G20" s="404">
        <v>0.33364799724703265</v>
      </c>
      <c r="H20" s="404">
        <v>0.56657215633468438</v>
      </c>
      <c r="I20" s="404">
        <v>0.86509960275090592</v>
      </c>
      <c r="J20" s="404">
        <v>1.2350839371590376</v>
      </c>
      <c r="K20" s="404">
        <v>1.6684892885968725</v>
      </c>
      <c r="L20" s="404">
        <v>2.1568382541079614</v>
      </c>
      <c r="M20" s="404">
        <v>2.6937915105835311</v>
      </c>
      <c r="N20" s="404">
        <v>3.2775636796070882</v>
      </c>
      <c r="O20" s="404">
        <v>3.9196334005433489</v>
      </c>
      <c r="P20" s="404">
        <v>4.646585837008705</v>
      </c>
      <c r="Q20" s="404">
        <v>5.4907654508204518</v>
      </c>
      <c r="R20" s="404">
        <v>6.4860861913031789</v>
      </c>
      <c r="S20" s="404">
        <v>7.6648406845841661</v>
      </c>
      <c r="T20" s="404">
        <v>9.0437144430957659</v>
      </c>
      <c r="U20" s="404">
        <v>10.609080017365786</v>
      </c>
      <c r="V20" s="404">
        <v>12.322434765114419</v>
      </c>
      <c r="W20" s="404">
        <v>14.149142531114764</v>
      </c>
      <c r="X20" s="404">
        <v>16.04644204055446</v>
      </c>
      <c r="Y20" s="404">
        <v>18.005140323453922</v>
      </c>
      <c r="Z20" s="404">
        <v>20.052767676513803</v>
      </c>
      <c r="AA20" s="404">
        <v>22.223250941706404</v>
      </c>
      <c r="AB20" s="404">
        <v>24.547618222089632</v>
      </c>
      <c r="AC20" s="404">
        <v>27.043526319840854</v>
      </c>
      <c r="AD20" s="404">
        <v>29.681678636679461</v>
      </c>
      <c r="AE20" s="404">
        <v>32.395064482518315</v>
      </c>
      <c r="AF20" s="404">
        <v>35.162051875464009</v>
      </c>
      <c r="AG20" s="404">
        <v>38.032380900021295</v>
      </c>
      <c r="AH20" s="404">
        <v>41.136084526218674</v>
      </c>
      <c r="AI20" s="404">
        <v>44.696004126447896</v>
      </c>
      <c r="AJ20" s="404">
        <v>48.999579756757562</v>
      </c>
      <c r="AK20" s="404">
        <v>54.249392581816657</v>
      </c>
      <c r="AL20" s="404">
        <v>60.515941750236877</v>
      </c>
      <c r="AM20" s="404">
        <v>67.763834851274893</v>
      </c>
      <c r="AN20" s="404">
        <v>75.847012363577406</v>
      </c>
      <c r="AO20" s="404">
        <v>84.541103985304915</v>
      </c>
      <c r="AP20" s="404">
        <v>93.67834794588704</v>
      </c>
      <c r="AQ20" s="404">
        <v>103.19367525882237</v>
      </c>
      <c r="AR20" s="404">
        <v>113.12313234871195</v>
      </c>
      <c r="AS20" s="404">
        <v>123.53036146928625</v>
      </c>
      <c r="AT20" s="404">
        <v>134.48316785718779</v>
      </c>
      <c r="AU20" s="404">
        <v>145.99964924861456</v>
      </c>
      <c r="AV20" s="404">
        <v>158.01454733978693</v>
      </c>
      <c r="AW20" s="404">
        <v>170.3833987444481</v>
      </c>
      <c r="AX20" s="404">
        <v>183.01517200670304</v>
      </c>
      <c r="AY20" s="404">
        <v>195.7936396652884</v>
      </c>
      <c r="AZ20" s="404">
        <v>208.67317433730608</v>
      </c>
      <c r="BA20" s="404">
        <v>221.69851809482427</v>
      </c>
      <c r="BB20" s="404">
        <v>235.00320344057863</v>
      </c>
      <c r="BC20" s="404">
        <v>252.91267002261918</v>
      </c>
    </row>
    <row r="21" spans="2:55">
      <c r="B21" s="403" t="s">
        <v>334</v>
      </c>
      <c r="C21" s="404">
        <v>0</v>
      </c>
      <c r="D21" s="404">
        <v>4.5108409830183979E-2</v>
      </c>
      <c r="E21" s="404">
        <v>0.17264398059773678</v>
      </c>
      <c r="F21" s="404">
        <v>0.34382309194835869</v>
      </c>
      <c r="G21" s="404">
        <v>0.56859365625311531</v>
      </c>
      <c r="H21" s="404">
        <v>0.85824248021121141</v>
      </c>
      <c r="I21" s="404">
        <v>1.1988981936007885</v>
      </c>
      <c r="J21" s="404">
        <v>1.5965357305769718</v>
      </c>
      <c r="K21" s="404">
        <v>2.0464884790514453</v>
      </c>
      <c r="L21" s="404">
        <v>2.5461798732921235</v>
      </c>
      <c r="M21" s="404">
        <v>3.0953864673262803</v>
      </c>
      <c r="N21" s="404">
        <v>3.6989860164435213</v>
      </c>
      <c r="O21" s="404">
        <v>4.3745373165129662</v>
      </c>
      <c r="P21" s="404">
        <v>5.1469507044415028</v>
      </c>
      <c r="Q21" s="404">
        <v>6.0459510646904553</v>
      </c>
      <c r="R21" s="404">
        <v>7.1043792931746976</v>
      </c>
      <c r="S21" s="404">
        <v>8.3541240133079775</v>
      </c>
      <c r="T21" s="404">
        <v>9.8110495222661882</v>
      </c>
      <c r="U21" s="404">
        <v>11.468255867927011</v>
      </c>
      <c r="V21" s="404">
        <v>13.294021850082681</v>
      </c>
      <c r="W21" s="404">
        <v>15.256396550011329</v>
      </c>
      <c r="X21" s="404">
        <v>17.313707742567633</v>
      </c>
      <c r="Y21" s="404">
        <v>19.454063770703858</v>
      </c>
      <c r="Z21" s="404">
        <v>21.675431257902048</v>
      </c>
      <c r="AA21" s="404">
        <v>23.977592318244529</v>
      </c>
      <c r="AB21" s="404">
        <v>26.360573878825363</v>
      </c>
      <c r="AC21" s="404">
        <v>28.812899625867335</v>
      </c>
      <c r="AD21" s="404">
        <v>31.293684738922252</v>
      </c>
      <c r="AE21" s="404">
        <v>33.806317336328924</v>
      </c>
      <c r="AF21" s="404">
        <v>36.42297894941116</v>
      </c>
      <c r="AG21" s="404">
        <v>39.291092535498215</v>
      </c>
      <c r="AH21" s="404">
        <v>42.643343566511064</v>
      </c>
      <c r="AI21" s="404">
        <v>46.774292659549438</v>
      </c>
      <c r="AJ21" s="404">
        <v>51.894125959854264</v>
      </c>
      <c r="AK21" s="404">
        <v>58.084969493357562</v>
      </c>
      <c r="AL21" s="404">
        <v>65.29042866987001</v>
      </c>
      <c r="AM21" s="404">
        <v>73.346676881810197</v>
      </c>
      <c r="AN21" s="404">
        <v>82.007640749886647</v>
      </c>
      <c r="AO21" s="404">
        <v>91.08292459927948</v>
      </c>
      <c r="AP21" s="404">
        <v>100.47408151347015</v>
      </c>
      <c r="AQ21" s="404">
        <v>110.18732845164637</v>
      </c>
      <c r="AR21" s="404">
        <v>120.33282054682249</v>
      </c>
      <c r="AS21" s="404">
        <v>131.0421995958979</v>
      </c>
      <c r="AT21" s="404">
        <v>142.4049794583571</v>
      </c>
      <c r="AU21" s="404">
        <v>154.45327117513247</v>
      </c>
      <c r="AV21" s="404">
        <v>167.14216149695815</v>
      </c>
      <c r="AW21" s="404">
        <v>180.35398129645833</v>
      </c>
      <c r="AX21" s="404">
        <v>193.91497375946719</v>
      </c>
      <c r="AY21" s="404">
        <v>207.71517509322908</v>
      </c>
      <c r="AZ21" s="404">
        <v>221.71001750386426</v>
      </c>
      <c r="BA21" s="404">
        <v>235.93879456156924</v>
      </c>
      <c r="BB21" s="404">
        <v>250.52280947920886</v>
      </c>
      <c r="BC21" s="404">
        <v>270.56607011025687</v>
      </c>
    </row>
    <row r="22" spans="2:55">
      <c r="B22" s="403" t="s">
        <v>335</v>
      </c>
      <c r="C22" s="404">
        <v>4.3042935362365767E-2</v>
      </c>
      <c r="D22" s="404">
        <v>0.1651838155544722</v>
      </c>
      <c r="E22" s="404">
        <v>0.32963083181722536</v>
      </c>
      <c r="F22" s="404">
        <v>0.54462101037829924</v>
      </c>
      <c r="G22" s="404">
        <v>0.82092389954224221</v>
      </c>
      <c r="H22" s="404">
        <v>1.1461560808574203</v>
      </c>
      <c r="I22" s="404">
        <v>1.5079888561505412</v>
      </c>
      <c r="J22" s="404">
        <v>1.9153907521786973</v>
      </c>
      <c r="K22" s="404">
        <v>2.3698377531626411</v>
      </c>
      <c r="L22" s="404">
        <v>2.875116096460014</v>
      </c>
      <c r="M22" s="404">
        <v>3.4375975944631874</v>
      </c>
      <c r="N22" s="404">
        <v>4.0668839302016817</v>
      </c>
      <c r="O22" s="404">
        <v>4.7772508563672877</v>
      </c>
      <c r="P22" s="404">
        <v>5.5893584644737642</v>
      </c>
      <c r="Q22" s="404">
        <v>6.5301322504167025</v>
      </c>
      <c r="R22" s="404">
        <v>7.6312935034777016</v>
      </c>
      <c r="S22" s="404">
        <v>8.927110406274851</v>
      </c>
      <c r="T22" s="404">
        <v>10.443653907559629</v>
      </c>
      <c r="U22" s="404">
        <v>12.184053079785279</v>
      </c>
      <c r="V22" s="404">
        <v>14.123894275571837</v>
      </c>
      <c r="W22" s="404">
        <v>16.23409691129751</v>
      </c>
      <c r="X22" s="404">
        <v>18.465987880633676</v>
      </c>
      <c r="Y22" s="404">
        <v>20.772304887927291</v>
      </c>
      <c r="Z22" s="404">
        <v>23.111180076796774</v>
      </c>
      <c r="AA22" s="404">
        <v>25.445739158533268</v>
      </c>
      <c r="AB22" s="404">
        <v>27.742675066097942</v>
      </c>
      <c r="AC22" s="404">
        <v>29.98070736884015</v>
      </c>
      <c r="AD22" s="404">
        <v>32.192711859076972</v>
      </c>
      <c r="AE22" s="404">
        <v>34.479411932047356</v>
      </c>
      <c r="AF22" s="404">
        <v>37.014426891202824</v>
      </c>
      <c r="AG22" s="404">
        <v>40.051115768402596</v>
      </c>
      <c r="AH22" s="404">
        <v>43.894398479794887</v>
      </c>
      <c r="AI22" s="404">
        <v>48.761068789990283</v>
      </c>
      <c r="AJ22" s="404">
        <v>54.740068231337602</v>
      </c>
      <c r="AK22" s="404">
        <v>61.785471049848034</v>
      </c>
      <c r="AL22" s="404">
        <v>69.706947398131817</v>
      </c>
      <c r="AM22" s="404">
        <v>78.241016935764236</v>
      </c>
      <c r="AN22" s="404">
        <v>87.176600356715099</v>
      </c>
      <c r="AO22" s="404">
        <v>96.393830563050571</v>
      </c>
      <c r="AP22" s="404">
        <v>105.86736971337697</v>
      </c>
      <c r="AQ22" s="404">
        <v>115.67920084681198</v>
      </c>
      <c r="AR22" s="404">
        <v>126.00528356391474</v>
      </c>
      <c r="AS22" s="404">
        <v>136.99638715166049</v>
      </c>
      <c r="AT22" s="404">
        <v>148.75383501726907</v>
      </c>
      <c r="AU22" s="404">
        <v>161.3274042492703</v>
      </c>
      <c r="AV22" s="404">
        <v>174.69710173370265</v>
      </c>
      <c r="AW22" s="404">
        <v>188.66703816145889</v>
      </c>
      <c r="AX22" s="404">
        <v>203.07643611745516</v>
      </c>
      <c r="AY22" s="404">
        <v>217.8233941245299</v>
      </c>
      <c r="AZ22" s="404">
        <v>232.86613048317801</v>
      </c>
      <c r="BA22" s="404">
        <v>248.24012224746875</v>
      </c>
      <c r="BB22" s="404">
        <v>264.05601828955474</v>
      </c>
      <c r="BC22" s="404">
        <v>286.3512434961778</v>
      </c>
    </row>
    <row r="23" spans="2:55">
      <c r="B23" s="403" t="s">
        <v>336</v>
      </c>
      <c r="C23" s="404">
        <v>0.13810507739007127</v>
      </c>
      <c r="D23" s="404">
        <v>0.29363311697899047</v>
      </c>
      <c r="E23" s="404">
        <v>0.49806295532493078</v>
      </c>
      <c r="F23" s="404">
        <v>0.76008194383685868</v>
      </c>
      <c r="G23" s="404">
        <v>1.0663599277818299</v>
      </c>
      <c r="H23" s="404">
        <v>1.405698254420747</v>
      </c>
      <c r="I23" s="404">
        <v>1.7702949863391444</v>
      </c>
      <c r="J23" s="404">
        <v>2.1748562949222268</v>
      </c>
      <c r="K23" s="404">
        <v>2.6274831206869171</v>
      </c>
      <c r="L23" s="404">
        <v>3.1388252392893916</v>
      </c>
      <c r="M23" s="404">
        <v>3.7199058409858772</v>
      </c>
      <c r="N23" s="404">
        <v>4.3755748420647391</v>
      </c>
      <c r="O23" s="404">
        <v>5.1141162336899706</v>
      </c>
      <c r="P23" s="404">
        <v>5.9516234993502435</v>
      </c>
      <c r="Q23" s="404">
        <v>6.9120289401206501</v>
      </c>
      <c r="R23" s="404">
        <v>8.028651152244505</v>
      </c>
      <c r="S23" s="404">
        <v>9.3494282573858047</v>
      </c>
      <c r="T23" s="404">
        <v>10.914231289817849</v>
      </c>
      <c r="U23" s="404">
        <v>12.737022188354679</v>
      </c>
      <c r="V23" s="404">
        <v>14.801267328387578</v>
      </c>
      <c r="W23" s="404">
        <v>17.072812633635671</v>
      </c>
      <c r="X23" s="404">
        <v>19.462913829925821</v>
      </c>
      <c r="Y23" s="404">
        <v>21.878168203956388</v>
      </c>
      <c r="Z23" s="404">
        <v>24.233862891820465</v>
      </c>
      <c r="AA23" s="404">
        <v>26.453597388585475</v>
      </c>
      <c r="AB23" s="404">
        <v>28.489620984218011</v>
      </c>
      <c r="AC23" s="404">
        <v>30.396390083533902</v>
      </c>
      <c r="AD23" s="404">
        <v>32.307845499475377</v>
      </c>
      <c r="AE23" s="404">
        <v>34.430106499536947</v>
      </c>
      <c r="AF23" s="404">
        <v>37.046996459402777</v>
      </c>
      <c r="AG23" s="404">
        <v>40.487759964337357</v>
      </c>
      <c r="AH23" s="404">
        <v>44.979646476498999</v>
      </c>
      <c r="AI23" s="404">
        <v>50.617301091124247</v>
      </c>
      <c r="AJ23" s="404">
        <v>57.360475777505911</v>
      </c>
      <c r="AK23" s="404">
        <v>65.027754821473778</v>
      </c>
      <c r="AL23" s="404">
        <v>73.322984977202339</v>
      </c>
      <c r="AM23" s="404">
        <v>82.018481980086264</v>
      </c>
      <c r="AN23" s="404">
        <v>90.974878239447364</v>
      </c>
      <c r="AO23" s="404">
        <v>100.14668222757636</v>
      </c>
      <c r="AP23" s="404">
        <v>109.58626620578761</v>
      </c>
      <c r="AQ23" s="404">
        <v>119.44314331110415</v>
      </c>
      <c r="AR23" s="404">
        <v>129.90973656831645</v>
      </c>
      <c r="AS23" s="404">
        <v>141.14570484882333</v>
      </c>
      <c r="AT23" s="404">
        <v>153.26761170535474</v>
      </c>
      <c r="AU23" s="404">
        <v>166.34727429567127</v>
      </c>
      <c r="AV23" s="404">
        <v>180.28339870979443</v>
      </c>
      <c r="AW23" s="404">
        <v>194.89857106520239</v>
      </c>
      <c r="AX23" s="404">
        <v>210.04728825527096</v>
      </c>
      <c r="AY23" s="404">
        <v>225.63798320923178</v>
      </c>
      <c r="AZ23" s="404">
        <v>241.63393891450065</v>
      </c>
      <c r="BA23" s="404">
        <v>258.06908203895074</v>
      </c>
      <c r="BB23" s="404">
        <v>275.04571005882588</v>
      </c>
      <c r="BC23" s="404">
        <v>299.73115719701673</v>
      </c>
    </row>
    <row r="24" spans="2:55">
      <c r="B24" s="403" t="s">
        <v>337</v>
      </c>
      <c r="C24" s="404">
        <v>0.23954761764908172</v>
      </c>
      <c r="D24" s="404">
        <v>0.43125328213925418</v>
      </c>
      <c r="E24" s="404">
        <v>0.6785785138077437</v>
      </c>
      <c r="F24" s="404">
        <v>0.96570753129938003</v>
      </c>
      <c r="G24" s="404">
        <v>1.2800315092074479</v>
      </c>
      <c r="H24" s="404">
        <v>1.6144917779381749</v>
      </c>
      <c r="I24" s="404">
        <v>1.9686783907528915</v>
      </c>
      <c r="J24" s="404">
        <v>2.3634865197465773</v>
      </c>
      <c r="K24" s="404">
        <v>2.8141653041181183</v>
      </c>
      <c r="L24" s="404">
        <v>3.3363067149091847</v>
      </c>
      <c r="M24" s="404">
        <v>3.9361007784480035</v>
      </c>
      <c r="N24" s="404">
        <v>4.6108153093166511</v>
      </c>
      <c r="O24" s="404">
        <v>5.3622813601494608</v>
      </c>
      <c r="P24" s="404">
        <v>6.2016822219037371</v>
      </c>
      <c r="Q24" s="404">
        <v>7.152513809241003</v>
      </c>
      <c r="R24" s="404">
        <v>8.2609179893581288</v>
      </c>
      <c r="S24" s="404">
        <v>9.5923805784189966</v>
      </c>
      <c r="T24" s="404">
        <v>11.201694102954763</v>
      </c>
      <c r="U24" s="404">
        <v>13.11452918792299</v>
      </c>
      <c r="V24" s="404">
        <v>15.314695827256434</v>
      </c>
      <c r="W24" s="404">
        <v>17.730007192028999</v>
      </c>
      <c r="X24" s="404">
        <v>20.220470558571275</v>
      </c>
      <c r="Y24" s="404">
        <v>22.642994737817649</v>
      </c>
      <c r="Z24" s="404">
        <v>24.8665925114183</v>
      </c>
      <c r="AA24" s="404">
        <v>26.793646066251771</v>
      </c>
      <c r="AB24" s="404">
        <v>28.447138139580073</v>
      </c>
      <c r="AC24" s="404">
        <v>29.98478225450539</v>
      </c>
      <c r="AD24" s="404">
        <v>31.650086452774154</v>
      </c>
      <c r="AE24" s="404">
        <v>33.763874722114515</v>
      </c>
      <c r="AF24" s="404">
        <v>36.690597423583426</v>
      </c>
      <c r="AG24" s="404">
        <v>40.685291008395986</v>
      </c>
      <c r="AH24" s="404">
        <v>45.852760294722671</v>
      </c>
      <c r="AI24" s="404">
        <v>52.157142010710203</v>
      </c>
      <c r="AJ24" s="404">
        <v>59.421094433073826</v>
      </c>
      <c r="AK24" s="404">
        <v>67.355519658385504</v>
      </c>
      <c r="AL24" s="404">
        <v>75.693871078510057</v>
      </c>
      <c r="AM24" s="404">
        <v>84.281182151964401</v>
      </c>
      <c r="AN24" s="404">
        <v>93.053711347405752</v>
      </c>
      <c r="AO24" s="404">
        <v>102.04504364709355</v>
      </c>
      <c r="AP24" s="404">
        <v>111.37709708140267</v>
      </c>
      <c r="AQ24" s="404">
        <v>121.21722940784224</v>
      </c>
      <c r="AR24" s="404">
        <v>131.76364601765866</v>
      </c>
      <c r="AS24" s="404">
        <v>143.1879579426359</v>
      </c>
      <c r="AT24" s="404">
        <v>155.62603223851829</v>
      </c>
      <c r="AU24" s="404">
        <v>169.06370386647851</v>
      </c>
      <c r="AV24" s="404">
        <v>183.41560976864821</v>
      </c>
      <c r="AW24" s="404">
        <v>198.52539969886709</v>
      </c>
      <c r="AX24" s="404">
        <v>214.26555634142514</v>
      </c>
      <c r="AY24" s="404">
        <v>230.55762395634682</v>
      </c>
      <c r="AZ24" s="404">
        <v>247.37284060483054</v>
      </c>
      <c r="BA24" s="404">
        <v>264.74657710537429</v>
      </c>
      <c r="BB24" s="404">
        <v>282.77595021523751</v>
      </c>
      <c r="BC24" s="404">
        <v>310.01011490384133</v>
      </c>
    </row>
    <row r="25" spans="2:55">
      <c r="B25" s="403" t="s">
        <v>338</v>
      </c>
      <c r="C25" s="404">
        <v>0.34800859402540996</v>
      </c>
      <c r="D25" s="404">
        <v>0.57850111446954966</v>
      </c>
      <c r="E25" s="404">
        <v>0.84647043464741978</v>
      </c>
      <c r="F25" s="404">
        <v>1.136387383988348</v>
      </c>
      <c r="G25" s="404">
        <v>1.4392823831255079</v>
      </c>
      <c r="H25" s="404">
        <v>1.7550711790956119</v>
      </c>
      <c r="I25" s="404">
        <v>2.0913183112501517</v>
      </c>
      <c r="J25" s="404">
        <v>2.4755983603584903</v>
      </c>
      <c r="K25" s="404">
        <v>2.9284111469827061</v>
      </c>
      <c r="L25" s="404">
        <v>3.4608266375066257</v>
      </c>
      <c r="M25" s="404">
        <v>4.0713621073992652</v>
      </c>
      <c r="N25" s="404">
        <v>4.7491103793478509</v>
      </c>
      <c r="O25" s="404">
        <v>5.4889477273582248</v>
      </c>
      <c r="P25" s="404">
        <v>6.2995416274648379</v>
      </c>
      <c r="Q25" s="404">
        <v>7.2150113343637399</v>
      </c>
      <c r="R25" s="404">
        <v>8.2981280114537448</v>
      </c>
      <c r="S25" s="404">
        <v>9.6333557826721616</v>
      </c>
      <c r="T25" s="404">
        <v>11.291631816147563</v>
      </c>
      <c r="U25" s="404">
        <v>13.3031136998788</v>
      </c>
      <c r="V25" s="404">
        <v>15.619379163866892</v>
      </c>
      <c r="W25" s="404">
        <v>18.119181171144561</v>
      </c>
      <c r="X25" s="404">
        <v>20.607302282050988</v>
      </c>
      <c r="Y25" s="404">
        <v>22.886941102546757</v>
      </c>
      <c r="Z25" s="404">
        <v>24.798555804896782</v>
      </c>
      <c r="AA25" s="404">
        <v>26.307979432745121</v>
      </c>
      <c r="AB25" s="404">
        <v>27.536011694168494</v>
      </c>
      <c r="AC25" s="404">
        <v>28.752396218443128</v>
      </c>
      <c r="AD25" s="404">
        <v>30.320075069072555</v>
      </c>
      <c r="AE25" s="404">
        <v>32.645508548410525</v>
      </c>
      <c r="AF25" s="404">
        <v>36.023565115385153</v>
      </c>
      <c r="AG25" s="404">
        <v>40.590165209675099</v>
      </c>
      <c r="AH25" s="404">
        <v>46.31889519418209</v>
      </c>
      <c r="AI25" s="404">
        <v>53.034930431472169</v>
      </c>
      <c r="AJ25" s="404">
        <v>60.451285425755948</v>
      </c>
      <c r="AK25" s="404">
        <v>68.307150193693374</v>
      </c>
      <c r="AL25" s="404">
        <v>76.402106170148926</v>
      </c>
      <c r="AM25" s="404">
        <v>84.657888925651491</v>
      </c>
      <c r="AN25" s="404">
        <v>93.091194750244327</v>
      </c>
      <c r="AO25" s="404">
        <v>101.80654084824036</v>
      </c>
      <c r="AP25" s="404">
        <v>110.94528288652788</v>
      </c>
      <c r="AQ25" s="404">
        <v>120.681704102772</v>
      </c>
      <c r="AR25" s="404">
        <v>131.22238344823705</v>
      </c>
      <c r="AS25" s="404">
        <v>142.75445913323364</v>
      </c>
      <c r="AT25" s="404">
        <v>155.32280172766224</v>
      </c>
      <c r="AU25" s="404">
        <v>168.92485667108264</v>
      </c>
      <c r="AV25" s="404">
        <v>183.4932593364835</v>
      </c>
      <c r="AW25" s="404">
        <v>198.89557850397233</v>
      </c>
      <c r="AX25" s="404">
        <v>215.02536165096114</v>
      </c>
      <c r="AY25" s="404">
        <v>231.82051666157474</v>
      </c>
      <c r="AZ25" s="404">
        <v>249.26373882852482</v>
      </c>
      <c r="BA25" s="404">
        <v>267.39560473734218</v>
      </c>
      <c r="BB25" s="404">
        <v>286.31218287149085</v>
      </c>
      <c r="BC25" s="404">
        <v>316.27094271021986</v>
      </c>
    </row>
    <row r="26" spans="2:55">
      <c r="B26" s="403" t="s">
        <v>339</v>
      </c>
      <c r="C26" s="404">
        <v>0.46377317192109518</v>
      </c>
      <c r="D26" s="404">
        <v>0.71047027671885477</v>
      </c>
      <c r="E26" s="404">
        <v>0.97640007961962738</v>
      </c>
      <c r="F26" s="404">
        <v>1.2492031036627165</v>
      </c>
      <c r="G26" s="404">
        <v>1.5263435045057396</v>
      </c>
      <c r="H26" s="404">
        <v>1.8152606632316266</v>
      </c>
      <c r="I26" s="404">
        <v>2.132126333215032</v>
      </c>
      <c r="J26" s="404">
        <v>2.5092610994489357</v>
      </c>
      <c r="K26" s="404">
        <v>2.9629728769072043</v>
      </c>
      <c r="L26" s="404">
        <v>3.4969923350540446</v>
      </c>
      <c r="M26" s="404">
        <v>4.1015613249699445</v>
      </c>
      <c r="N26" s="404">
        <v>4.7569523091459747</v>
      </c>
      <c r="O26" s="404">
        <v>5.4533101275851186</v>
      </c>
      <c r="P26" s="404">
        <v>6.2076773498062066</v>
      </c>
      <c r="Q26" s="404">
        <v>7.0684196171419913</v>
      </c>
      <c r="R26" s="404">
        <v>8.1162897223099701</v>
      </c>
      <c r="S26" s="404">
        <v>9.4562917411788661</v>
      </c>
      <c r="T26" s="404">
        <v>11.168648211959074</v>
      </c>
      <c r="U26" s="404">
        <v>13.255701740076766</v>
      </c>
      <c r="V26" s="404">
        <v>15.626211493544249</v>
      </c>
      <c r="W26" s="404">
        <v>18.106078584680994</v>
      </c>
      <c r="X26" s="404">
        <v>20.440376464984983</v>
      </c>
      <c r="Y26" s="404">
        <v>22.395708978003039</v>
      </c>
      <c r="Z26" s="404">
        <v>23.86815618150089</v>
      </c>
      <c r="AA26" s="404">
        <v>24.913445413062398</v>
      </c>
      <c r="AB26" s="404">
        <v>25.758500010362582</v>
      </c>
      <c r="AC26" s="404">
        <v>26.795337170607933</v>
      </c>
      <c r="AD26" s="404">
        <v>28.477798525060663</v>
      </c>
      <c r="AE26" s="404">
        <v>31.147678139526199</v>
      </c>
      <c r="AF26" s="404">
        <v>34.985300457764993</v>
      </c>
      <c r="AG26" s="404">
        <v>39.998557688594502</v>
      </c>
      <c r="AH26" s="404">
        <v>46.020805733470539</v>
      </c>
      <c r="AI26" s="404">
        <v>52.765277409122881</v>
      </c>
      <c r="AJ26" s="404">
        <v>59.971905827199102</v>
      </c>
      <c r="AK26" s="404">
        <v>67.444882532173068</v>
      </c>
      <c r="AL26" s="404">
        <v>75.053244493886893</v>
      </c>
      <c r="AM26" s="404">
        <v>82.800349903954498</v>
      </c>
      <c r="AN26" s="404">
        <v>90.775194845871212</v>
      </c>
      <c r="AO26" s="404">
        <v>99.10255602044009</v>
      </c>
      <c r="AP26" s="404">
        <v>107.93203113704418</v>
      </c>
      <c r="AQ26" s="404">
        <v>117.4472058657694</v>
      </c>
      <c r="AR26" s="404">
        <v>127.86599241904328</v>
      </c>
      <c r="AS26" s="404">
        <v>139.27795167571682</v>
      </c>
      <c r="AT26" s="404">
        <v>151.73483174931718</v>
      </c>
      <c r="AU26" s="404">
        <v>165.24676462027065</v>
      </c>
      <c r="AV26" s="404">
        <v>179.76636798094242</v>
      </c>
      <c r="AW26" s="404">
        <v>195.18808019346008</v>
      </c>
      <c r="AX26" s="404">
        <v>211.42979286665224</v>
      </c>
      <c r="AY26" s="404">
        <v>228.44934638980374</v>
      </c>
      <c r="AZ26" s="404">
        <v>246.24486855188525</v>
      </c>
      <c r="BA26" s="404">
        <v>264.86656342719829</v>
      </c>
      <c r="BB26" s="404">
        <v>284.41449299017438</v>
      </c>
      <c r="BC26" s="404">
        <v>317.2824976569396</v>
      </c>
    </row>
    <row r="27" spans="2:55">
      <c r="B27" s="403" t="s">
        <v>340</v>
      </c>
      <c r="C27" s="404">
        <v>0.56174592801018408</v>
      </c>
      <c r="D27" s="404">
        <v>0.80160424987302681</v>
      </c>
      <c r="E27" s="404">
        <v>1.045200016102003</v>
      </c>
      <c r="F27" s="404">
        <v>1.2861006345962958</v>
      </c>
      <c r="G27" s="404">
        <v>1.5287099662318111</v>
      </c>
      <c r="H27" s="404">
        <v>1.7885880860689296</v>
      </c>
      <c r="I27" s="404">
        <v>2.0887341706309166</v>
      </c>
      <c r="J27" s="404">
        <v>2.4567292635178632</v>
      </c>
      <c r="K27" s="404">
        <v>2.9018956641030473</v>
      </c>
      <c r="L27" s="404">
        <v>3.4200463705266522</v>
      </c>
      <c r="M27" s="404">
        <v>3.9924913960181376</v>
      </c>
      <c r="N27" s="404">
        <v>4.5927518691865146</v>
      </c>
      <c r="O27" s="404">
        <v>5.2169542661201671</v>
      </c>
      <c r="P27" s="404">
        <v>5.8939529182703199</v>
      </c>
      <c r="Q27" s="404">
        <v>6.6875126334588826</v>
      </c>
      <c r="R27" s="404">
        <v>7.6978464058334186</v>
      </c>
      <c r="S27" s="404">
        <v>9.0439925714501062</v>
      </c>
      <c r="T27" s="404">
        <v>10.783478918126532</v>
      </c>
      <c r="U27" s="404">
        <v>12.880560733772029</v>
      </c>
      <c r="V27" s="404">
        <v>15.197883734801586</v>
      </c>
      <c r="W27" s="404">
        <v>17.504227537878705</v>
      </c>
      <c r="X27" s="404">
        <v>19.501634146114736</v>
      </c>
      <c r="Y27" s="404">
        <v>21.003819845492131</v>
      </c>
      <c r="Z27" s="404">
        <v>21.988267072596404</v>
      </c>
      <c r="AA27" s="404">
        <v>22.608188181878855</v>
      </c>
      <c r="AB27" s="404">
        <v>23.206432485160082</v>
      </c>
      <c r="AC27" s="404">
        <v>24.269100619347032</v>
      </c>
      <c r="AD27" s="404">
        <v>26.190571756962111</v>
      </c>
      <c r="AE27" s="404">
        <v>29.202982115011014</v>
      </c>
      <c r="AF27" s="404">
        <v>33.363131224870848</v>
      </c>
      <c r="AG27" s="404">
        <v>38.541598161511374</v>
      </c>
      <c r="AH27" s="404">
        <v>44.458096921693503</v>
      </c>
      <c r="AI27" s="404">
        <v>50.851085451604547</v>
      </c>
      <c r="AJ27" s="404">
        <v>57.524337582101793</v>
      </c>
      <c r="AK27" s="404">
        <v>64.35038448175861</v>
      </c>
      <c r="AL27" s="404">
        <v>71.271906970857245</v>
      </c>
      <c r="AM27" s="404">
        <v>78.365726997370032</v>
      </c>
      <c r="AN27" s="404">
        <v>85.741807335683362</v>
      </c>
      <c r="AO27" s="404">
        <v>93.533593740383182</v>
      </c>
      <c r="AP27" s="404">
        <v>101.90105762078353</v>
      </c>
      <c r="AQ27" s="404">
        <v>111.03972571619653</v>
      </c>
      <c r="AR27" s="404">
        <v>121.06248619562402</v>
      </c>
      <c r="AS27" s="404">
        <v>132.05931516918298</v>
      </c>
      <c r="AT27" s="404">
        <v>144.088574586193</v>
      </c>
      <c r="AU27" s="404">
        <v>157.17358715129288</v>
      </c>
      <c r="AV27" s="404">
        <v>171.28848696295819</v>
      </c>
      <c r="AW27" s="404">
        <v>186.35725988057595</v>
      </c>
      <c r="AX27" s="404">
        <v>202.32522938535197</v>
      </c>
      <c r="AY27" s="404">
        <v>219.17363727903498</v>
      </c>
      <c r="AZ27" s="404">
        <v>236.92006101282573</v>
      </c>
      <c r="BA27" s="404">
        <v>255.62897781243328</v>
      </c>
      <c r="BB27" s="404">
        <v>275.40997872134443</v>
      </c>
      <c r="BC27" s="404">
        <v>311.3613588840991</v>
      </c>
    </row>
    <row r="28" spans="2:55">
      <c r="B28" s="403" t="s">
        <v>341</v>
      </c>
      <c r="C28" s="404">
        <v>0.61616362512597211</v>
      </c>
      <c r="D28" s="404">
        <v>0.82849797927110003</v>
      </c>
      <c r="E28" s="404">
        <v>1.0345455858324186</v>
      </c>
      <c r="F28" s="404">
        <v>1.2342662536495939</v>
      </c>
      <c r="G28" s="404">
        <v>1.4395541182757094</v>
      </c>
      <c r="H28" s="404">
        <v>1.6722710068625239</v>
      </c>
      <c r="I28" s="404">
        <v>1.9529202845868727</v>
      </c>
      <c r="J28" s="404">
        <v>2.3015033780959961</v>
      </c>
      <c r="K28" s="404">
        <v>2.71980411707814</v>
      </c>
      <c r="L28" s="404">
        <v>3.1950872138922808</v>
      </c>
      <c r="M28" s="404">
        <v>3.7017898604449311</v>
      </c>
      <c r="N28" s="404">
        <v>4.2172359995810869</v>
      </c>
      <c r="O28" s="404">
        <v>4.7467737545599542</v>
      </c>
      <c r="P28" s="404">
        <v>5.3320183822010181</v>
      </c>
      <c r="Q28" s="404">
        <v>6.0533971602475729</v>
      </c>
      <c r="R28" s="404">
        <v>7.023973631977344</v>
      </c>
      <c r="S28" s="404">
        <v>8.3451530529435569</v>
      </c>
      <c r="T28" s="404">
        <v>10.041852860682669</v>
      </c>
      <c r="U28" s="404">
        <v>12.037296297984085</v>
      </c>
      <c r="V28" s="404">
        <v>14.144294781840067</v>
      </c>
      <c r="W28" s="404">
        <v>16.091512601456646</v>
      </c>
      <c r="X28" s="404">
        <v>17.621434260485248</v>
      </c>
      <c r="Y28" s="404">
        <v>18.619996242241914</v>
      </c>
      <c r="Z28" s="404">
        <v>19.152904874045419</v>
      </c>
      <c r="AA28" s="404">
        <v>19.479924930467686</v>
      </c>
      <c r="AB28" s="404">
        <v>20.031084942602124</v>
      </c>
      <c r="AC28" s="404">
        <v>21.23596434819542</v>
      </c>
      <c r="AD28" s="404">
        <v>23.384511684751899</v>
      </c>
      <c r="AE28" s="404">
        <v>26.590162598373549</v>
      </c>
      <c r="AF28" s="404">
        <v>30.776682439885001</v>
      </c>
      <c r="AG28" s="404">
        <v>35.703811007131357</v>
      </c>
      <c r="AH28" s="404">
        <v>41.115469940439439</v>
      </c>
      <c r="AI28" s="404">
        <v>46.812463896807735</v>
      </c>
      <c r="AJ28" s="404">
        <v>52.665758165023448</v>
      </c>
      <c r="AK28" s="404">
        <v>58.620459083251696</v>
      </c>
      <c r="AL28" s="404">
        <v>64.683717035917994</v>
      </c>
      <c r="AM28" s="404">
        <v>70.953716988213245</v>
      </c>
      <c r="AN28" s="404">
        <v>77.549332482593854</v>
      </c>
      <c r="AO28" s="404">
        <v>84.614438167930345</v>
      </c>
      <c r="AP28" s="404">
        <v>92.321650033888062</v>
      </c>
      <c r="AQ28" s="404">
        <v>100.75888202508496</v>
      </c>
      <c r="AR28" s="404">
        <v>110.03202638417818</v>
      </c>
      <c r="AS28" s="404">
        <v>120.22943135096665</v>
      </c>
      <c r="AT28" s="404">
        <v>131.41463639396062</v>
      </c>
      <c r="AU28" s="404">
        <v>143.62347694416573</v>
      </c>
      <c r="AV28" s="404">
        <v>156.85201904281087</v>
      </c>
      <c r="AW28" s="404">
        <v>171.05548222192328</v>
      </c>
      <c r="AX28" s="404">
        <v>186.20870849719009</v>
      </c>
      <c r="AY28" s="404">
        <v>202.31879618701888</v>
      </c>
      <c r="AZ28" s="404">
        <v>219.42581087521651</v>
      </c>
      <c r="BA28" s="404">
        <v>237.61223955054226</v>
      </c>
      <c r="BB28" s="404">
        <v>257.00200009489288</v>
      </c>
      <c r="BC28" s="404">
        <v>296.16150738850422</v>
      </c>
    </row>
    <row r="29" spans="2:55">
      <c r="B29" s="403" t="s">
        <v>342</v>
      </c>
      <c r="C29" s="404">
        <v>0.60339584893692555</v>
      </c>
      <c r="D29" s="404">
        <v>0.77256875700253136</v>
      </c>
      <c r="E29" s="404">
        <v>0.93133002017230537</v>
      </c>
      <c r="F29" s="404">
        <v>1.0865388999154981</v>
      </c>
      <c r="G29" s="404">
        <v>1.2557099555476716</v>
      </c>
      <c r="H29" s="404">
        <v>1.4576371919575448</v>
      </c>
      <c r="I29" s="404">
        <v>1.7076640756469199</v>
      </c>
      <c r="J29" s="404">
        <v>2.017609160391614</v>
      </c>
      <c r="K29" s="404">
        <v>2.3811140993195061</v>
      </c>
      <c r="L29" s="404">
        <v>2.778984300470789</v>
      </c>
      <c r="M29" s="404">
        <v>3.1893369889357626</v>
      </c>
      <c r="N29" s="404">
        <v>3.5963627553473869</v>
      </c>
      <c r="O29" s="404">
        <v>4.0153653613298284</v>
      </c>
      <c r="P29" s="404">
        <v>4.5017642208153692</v>
      </c>
      <c r="Q29" s="404">
        <v>5.1457924912204991</v>
      </c>
      <c r="R29" s="404">
        <v>6.0415162315512676</v>
      </c>
      <c r="S29" s="404">
        <v>7.2631316179452208</v>
      </c>
      <c r="T29" s="404">
        <v>8.8003872959379965</v>
      </c>
      <c r="U29" s="404">
        <v>10.532132953957728</v>
      </c>
      <c r="V29" s="404">
        <v>12.239048137075496</v>
      </c>
      <c r="W29" s="404">
        <v>13.69382778740199</v>
      </c>
      <c r="X29" s="404">
        <v>14.704079033458463</v>
      </c>
      <c r="Y29" s="404">
        <v>15.233972156810681</v>
      </c>
      <c r="Z29" s="404">
        <v>15.445687679347211</v>
      </c>
      <c r="AA29" s="404">
        <v>15.675888880397135</v>
      </c>
      <c r="AB29" s="404">
        <v>16.289974935204899</v>
      </c>
      <c r="AC29" s="404">
        <v>17.615905306111728</v>
      </c>
      <c r="AD29" s="404">
        <v>19.83013403971616</v>
      </c>
      <c r="AE29" s="404">
        <v>22.91763793203836</v>
      </c>
      <c r="AF29" s="404">
        <v>26.695535509326753</v>
      </c>
      <c r="AG29" s="404">
        <v>30.951659436403229</v>
      </c>
      <c r="AH29" s="404">
        <v>35.4915444373813</v>
      </c>
      <c r="AI29" s="404">
        <v>40.181685453909921</v>
      </c>
      <c r="AJ29" s="404">
        <v>44.964527961142629</v>
      </c>
      <c r="AK29" s="404">
        <v>49.84845351114906</v>
      </c>
      <c r="AL29" s="404">
        <v>54.850991086374187</v>
      </c>
      <c r="AM29" s="404">
        <v>60.079077076201443</v>
      </c>
      <c r="AN29" s="404">
        <v>65.661811196618174</v>
      </c>
      <c r="AO29" s="404">
        <v>71.75524108751037</v>
      </c>
      <c r="AP29" s="404">
        <v>78.421535379290447</v>
      </c>
      <c r="AQ29" s="404">
        <v>85.739560498691191</v>
      </c>
      <c r="AR29" s="404">
        <v>93.804049689097582</v>
      </c>
      <c r="AS29" s="404">
        <v>102.69777981963028</v>
      </c>
      <c r="AT29" s="404">
        <v>112.48596183869178</v>
      </c>
      <c r="AU29" s="404">
        <v>123.21404224408558</v>
      </c>
      <c r="AV29" s="404">
        <v>134.89812642441737</v>
      </c>
      <c r="AW29" s="404">
        <v>147.52401751511297</v>
      </c>
      <c r="AX29" s="404">
        <v>161.09558550911854</v>
      </c>
      <c r="AY29" s="404">
        <v>175.64536919436529</v>
      </c>
      <c r="AZ29" s="404">
        <v>191.23580124498966</v>
      </c>
      <c r="BA29" s="404">
        <v>207.96764450388778</v>
      </c>
      <c r="BB29" s="404">
        <v>225.98021886839052</v>
      </c>
      <c r="BC29" s="404">
        <v>268.34861921862085</v>
      </c>
    </row>
    <row r="30" spans="2:55">
      <c r="B30" s="403" t="s">
        <v>343</v>
      </c>
      <c r="C30" s="404">
        <v>0.50461529355352686</v>
      </c>
      <c r="D30" s="404">
        <v>0.62043051259233706</v>
      </c>
      <c r="E30" s="404">
        <v>0.72807603102560858</v>
      </c>
      <c r="F30" s="404">
        <v>0.83939295006361236</v>
      </c>
      <c r="G30" s="404">
        <v>0.96808766616997499</v>
      </c>
      <c r="H30" s="404">
        <v>1.1271725422516525</v>
      </c>
      <c r="I30" s="404">
        <v>1.326418079047998</v>
      </c>
      <c r="J30" s="404">
        <v>1.5688007436484483</v>
      </c>
      <c r="K30" s="404">
        <v>1.8419399487991772</v>
      </c>
      <c r="L30" s="404">
        <v>2.1307770907724213</v>
      </c>
      <c r="M30" s="404">
        <v>2.4201688411555993</v>
      </c>
      <c r="N30" s="404">
        <v>2.7017133256684391</v>
      </c>
      <c r="O30" s="404">
        <v>3.0014801191770513</v>
      </c>
      <c r="P30" s="404">
        <v>3.3815844503562174</v>
      </c>
      <c r="Q30" s="404">
        <v>3.9098868760037311</v>
      </c>
      <c r="R30" s="404">
        <v>4.6516802077993082</v>
      </c>
      <c r="S30" s="404">
        <v>5.6517503207938651</v>
      </c>
      <c r="T30" s="404">
        <v>6.8617423731616896</v>
      </c>
      <c r="U30" s="404">
        <v>8.1343393119069685</v>
      </c>
      <c r="V30" s="404">
        <v>9.3033477095115948</v>
      </c>
      <c r="W30" s="404">
        <v>10.210763420838012</v>
      </c>
      <c r="X30" s="404">
        <v>10.734772105615059</v>
      </c>
      <c r="Y30" s="404">
        <v>10.925143316164238</v>
      </c>
      <c r="Z30" s="404">
        <v>11.009837171914226</v>
      </c>
      <c r="AA30" s="404">
        <v>11.249007952242897</v>
      </c>
      <c r="AB30" s="404">
        <v>11.897237912871661</v>
      </c>
      <c r="AC30" s="404">
        <v>13.17160876288459</v>
      </c>
      <c r="AD30" s="404">
        <v>15.125085155437048</v>
      </c>
      <c r="AE30" s="404">
        <v>17.640418815992792</v>
      </c>
      <c r="AF30" s="404">
        <v>20.568126435384343</v>
      </c>
      <c r="AG30" s="404">
        <v>23.762292988532103</v>
      </c>
      <c r="AH30" s="404">
        <v>27.093499156526622</v>
      </c>
      <c r="AI30" s="404">
        <v>30.498252972524341</v>
      </c>
      <c r="AJ30" s="404">
        <v>33.981050158470026</v>
      </c>
      <c r="AK30" s="404">
        <v>37.558435738880654</v>
      </c>
      <c r="AL30" s="404">
        <v>41.24376166607091</v>
      </c>
      <c r="AM30" s="404">
        <v>45.153489071460747</v>
      </c>
      <c r="AN30" s="404">
        <v>49.428065257963141</v>
      </c>
      <c r="AO30" s="404">
        <v>54.108614489409582</v>
      </c>
      <c r="AP30" s="404">
        <v>59.245975508526655</v>
      </c>
      <c r="AQ30" s="404">
        <v>64.90403861231286</v>
      </c>
      <c r="AR30" s="404">
        <v>71.15948171832288</v>
      </c>
      <c r="AS30" s="404">
        <v>78.082436361084291</v>
      </c>
      <c r="AT30" s="404">
        <v>85.732733295045193</v>
      </c>
      <c r="AU30" s="404">
        <v>94.158540421699755</v>
      </c>
      <c r="AV30" s="404">
        <v>103.38971459735383</v>
      </c>
      <c r="AW30" s="404">
        <v>113.43720032158608</v>
      </c>
      <c r="AX30" s="404">
        <v>124.32784965793664</v>
      </c>
      <c r="AY30" s="404">
        <v>136.11271888937569</v>
      </c>
      <c r="AZ30" s="404">
        <v>148.86888552874825</v>
      </c>
      <c r="BA30" s="404">
        <v>162.7067364316739</v>
      </c>
      <c r="BB30" s="404">
        <v>177.77167320666297</v>
      </c>
      <c r="BC30" s="404">
        <v>223.08557310249819</v>
      </c>
    </row>
    <row r="31" spans="2:55">
      <c r="B31" s="403" t="s">
        <v>344</v>
      </c>
      <c r="C31" s="404">
        <v>0.306171279194489</v>
      </c>
      <c r="D31" s="404">
        <v>0.36430470971655265</v>
      </c>
      <c r="E31" s="404">
        <v>0.42091701009159099</v>
      </c>
      <c r="F31" s="404">
        <v>0.48334693934945494</v>
      </c>
      <c r="G31" s="404">
        <v>0.55871566768911018</v>
      </c>
      <c r="H31" s="404">
        <v>0.65378665275395742</v>
      </c>
      <c r="I31" s="404">
        <v>0.77230295730300325</v>
      </c>
      <c r="J31" s="404">
        <v>0.91046035313818541</v>
      </c>
      <c r="K31" s="404">
        <v>1.0604947492410315</v>
      </c>
      <c r="L31" s="404">
        <v>1.2145863727454631</v>
      </c>
      <c r="M31" s="404">
        <v>1.3648661229575707</v>
      </c>
      <c r="N31" s="404">
        <v>1.5109404630523202</v>
      </c>
      <c r="O31" s="404">
        <v>1.6822705184726323</v>
      </c>
      <c r="P31" s="404">
        <v>1.9151579778678878</v>
      </c>
      <c r="Q31" s="404">
        <v>2.2449561705096142</v>
      </c>
      <c r="R31" s="404">
        <v>2.7057463556715637</v>
      </c>
      <c r="S31" s="404">
        <v>3.3103315768455435</v>
      </c>
      <c r="T31" s="404">
        <v>3.9909811504716171</v>
      </c>
      <c r="U31" s="404">
        <v>4.6603879256782772</v>
      </c>
      <c r="V31" s="404">
        <v>5.2318603797790324</v>
      </c>
      <c r="W31" s="404">
        <v>5.6227230534754868</v>
      </c>
      <c r="X31" s="404">
        <v>5.7884743942899171</v>
      </c>
      <c r="Y31" s="404">
        <v>5.8326199892362736</v>
      </c>
      <c r="Z31" s="404">
        <v>5.893692868133682</v>
      </c>
      <c r="AA31" s="404">
        <v>6.1077451141750823</v>
      </c>
      <c r="AB31" s="404">
        <v>6.6080754363169856</v>
      </c>
      <c r="AC31" s="404">
        <v>7.4904391367612861</v>
      </c>
      <c r="AD31" s="404">
        <v>8.7103582225222205</v>
      </c>
      <c r="AE31" s="404">
        <v>10.189399120479013</v>
      </c>
      <c r="AF31" s="404">
        <v>11.850434623653623</v>
      </c>
      <c r="AG31" s="404">
        <v>13.617873719120363</v>
      </c>
      <c r="AH31" s="404">
        <v>15.431816411074117</v>
      </c>
      <c r="AI31" s="404">
        <v>17.289193629955367</v>
      </c>
      <c r="AJ31" s="404">
        <v>19.200358605754545</v>
      </c>
      <c r="AK31" s="404">
        <v>21.174668395407213</v>
      </c>
      <c r="AL31" s="404">
        <v>23.219924979929232</v>
      </c>
      <c r="AM31" s="404">
        <v>25.462487443262521</v>
      </c>
      <c r="AN31" s="404">
        <v>27.922671556363145</v>
      </c>
      <c r="AO31" s="404">
        <v>30.62618884721731</v>
      </c>
      <c r="AP31" s="404">
        <v>33.604638242756664</v>
      </c>
      <c r="AQ31" s="404">
        <v>36.897462863133178</v>
      </c>
      <c r="AR31" s="404">
        <v>40.552053043390693</v>
      </c>
      <c r="AS31" s="404">
        <v>44.613714048448024</v>
      </c>
      <c r="AT31" s="404">
        <v>49.123869518218498</v>
      </c>
      <c r="AU31" s="404">
        <v>54.119547657731722</v>
      </c>
      <c r="AV31" s="404">
        <v>59.630032572076118</v>
      </c>
      <c r="AW31" s="404">
        <v>65.676739435279856</v>
      </c>
      <c r="AX31" s="404">
        <v>72.292355462234895</v>
      </c>
      <c r="AY31" s="404">
        <v>79.52603617104883</v>
      </c>
      <c r="AZ31" s="404">
        <v>87.445340339984838</v>
      </c>
      <c r="BA31" s="404">
        <v>96.141453642368063</v>
      </c>
      <c r="BB31" s="404">
        <v>105.73176580701613</v>
      </c>
      <c r="BC31" s="404">
        <v>153.20203042136936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0.77409786766908162</v>
      </c>
      <c r="AE34" s="406">
        <v>1.9491387716469468</v>
      </c>
      <c r="AF34" s="406">
        <v>2.9922242361504261</v>
      </c>
      <c r="AG34" s="406">
        <v>3.9304665961199299</v>
      </c>
      <c r="AH34" s="406">
        <v>4.8468308993439937</v>
      </c>
      <c r="AI34" s="406">
        <v>5.8225792870983621</v>
      </c>
      <c r="AJ34" s="406">
        <v>6.9244239507030567</v>
      </c>
      <c r="AK34" s="406">
        <v>8.180350129627282</v>
      </c>
      <c r="AL34" s="406">
        <v>9.4834156379555132</v>
      </c>
      <c r="AM34" s="406">
        <v>10.612389836970435</v>
      </c>
      <c r="AN34" s="406">
        <v>11.357141360914593</v>
      </c>
      <c r="AO34" s="406">
        <v>11.546125505515532</v>
      </c>
      <c r="AP34" s="406">
        <v>11.092166248892783</v>
      </c>
      <c r="AQ34" s="406">
        <v>10.186296942263354</v>
      </c>
      <c r="AR34" s="406">
        <v>9.2754557116225502</v>
      </c>
      <c r="AS34" s="406">
        <v>8.7994919585182299</v>
      </c>
      <c r="AT34" s="406">
        <v>9.1357761149683849</v>
      </c>
      <c r="AU34" s="406">
        <v>10.536396674000107</v>
      </c>
      <c r="AV34" s="406">
        <v>12.85350068800709</v>
      </c>
      <c r="AW34" s="406">
        <v>15.562186509485016</v>
      </c>
      <c r="AX34" s="406">
        <v>18.128749688208412</v>
      </c>
      <c r="AY34" s="406">
        <v>20.088653558198178</v>
      </c>
      <c r="AZ34" s="406">
        <v>21.085407733720714</v>
      </c>
      <c r="BA34" s="406">
        <v>21.072134683518769</v>
      </c>
      <c r="BB34" s="406">
        <v>20.303137665272295</v>
      </c>
      <c r="BC34" s="406">
        <v>19.35340314675102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1.5649041260104746</v>
      </c>
      <c r="W35" s="406">
        <v>4.0243977642657818</v>
      </c>
      <c r="X35" s="406">
        <v>6.0927981002539573</v>
      </c>
      <c r="Y35" s="406">
        <v>7.9514922894477182</v>
      </c>
      <c r="Z35" s="406">
        <v>9.771358597880365</v>
      </c>
      <c r="AA35" s="406">
        <v>11.648462591827569</v>
      </c>
      <c r="AB35" s="406">
        <v>13.595359342938204</v>
      </c>
      <c r="AC35" s="406">
        <v>15.55653046196551</v>
      </c>
      <c r="AD35" s="406">
        <v>17.460829122861568</v>
      </c>
      <c r="AE35" s="406">
        <v>19.2498494596536</v>
      </c>
      <c r="AF35" s="406">
        <v>20.927060102599764</v>
      </c>
      <c r="AG35" s="406">
        <v>22.562830702409606</v>
      </c>
      <c r="AH35" s="406">
        <v>24.278542616531173</v>
      </c>
      <c r="AI35" s="406">
        <v>26.189636781252414</v>
      </c>
      <c r="AJ35" s="406">
        <v>28.363955379312024</v>
      </c>
      <c r="AK35" s="406">
        <v>30.721868932360866</v>
      </c>
      <c r="AL35" s="406">
        <v>33.027625356938039</v>
      </c>
      <c r="AM35" s="406">
        <v>34.942821989218153</v>
      </c>
      <c r="AN35" s="406">
        <v>36.153164651044541</v>
      </c>
      <c r="AO35" s="406">
        <v>36.454581091848546</v>
      </c>
      <c r="AP35" s="406">
        <v>35.949769987666514</v>
      </c>
      <c r="AQ35" s="406">
        <v>35.072687313642206</v>
      </c>
      <c r="AR35" s="406">
        <v>34.513062384587123</v>
      </c>
      <c r="AS35" s="406">
        <v>34.936389149984578</v>
      </c>
      <c r="AT35" s="406">
        <v>36.845636154411991</v>
      </c>
      <c r="AU35" s="406">
        <v>40.304630120367989</v>
      </c>
      <c r="AV35" s="406">
        <v>44.895564631580349</v>
      </c>
      <c r="AW35" s="406">
        <v>49.818856006984724</v>
      </c>
      <c r="AX35" s="406">
        <v>54.287363482386311</v>
      </c>
      <c r="AY35" s="406">
        <v>57.66351549875192</v>
      </c>
      <c r="AZ35" s="406">
        <v>59.652830788382936</v>
      </c>
      <c r="BA35" s="406">
        <v>60.337145972734461</v>
      </c>
      <c r="BB35" s="406">
        <v>60.111535694544543</v>
      </c>
      <c r="BC35" s="406">
        <v>59.997858129368595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4.5898947842411657E-2</v>
      </c>
      <c r="T36" s="406">
        <v>5.1252236643183195</v>
      </c>
      <c r="U36" s="406">
        <v>9.6379178732707871</v>
      </c>
      <c r="V36" s="406">
        <v>13.391021126912246</v>
      </c>
      <c r="W36" s="406">
        <v>16.560577020571554</v>
      </c>
      <c r="X36" s="406">
        <v>19.329884955919582</v>
      </c>
      <c r="Y36" s="406">
        <v>21.910039536302179</v>
      </c>
      <c r="Z36" s="406">
        <v>24.445205133564528</v>
      </c>
      <c r="AA36" s="406">
        <v>27.006156447550598</v>
      </c>
      <c r="AB36" s="406">
        <v>29.595157861481894</v>
      </c>
      <c r="AC36" s="406">
        <v>32.153635293318686</v>
      </c>
      <c r="AD36" s="406">
        <v>34.616228251424843</v>
      </c>
      <c r="AE36" s="406">
        <v>36.98040581773256</v>
      </c>
      <c r="AF36" s="406">
        <v>39.306660678749111</v>
      </c>
      <c r="AG36" s="406">
        <v>41.712151372473677</v>
      </c>
      <c r="AH36" s="406">
        <v>44.357776551054826</v>
      </c>
      <c r="AI36" s="406">
        <v>47.360344526914965</v>
      </c>
      <c r="AJ36" s="406">
        <v>50.661334233125928</v>
      </c>
      <c r="AK36" s="406">
        <v>54.034913924804336</v>
      </c>
      <c r="AL36" s="406">
        <v>57.108252584719303</v>
      </c>
      <c r="AM36" s="406">
        <v>59.422024632523694</v>
      </c>
      <c r="AN36" s="406">
        <v>60.621191536205721</v>
      </c>
      <c r="AO36" s="406">
        <v>60.72027310258391</v>
      </c>
      <c r="AP36" s="406">
        <v>60.093111715830958</v>
      </c>
      <c r="AQ36" s="406">
        <v>59.438625481127502</v>
      </c>
      <c r="AR36" s="406">
        <v>59.706636465893887</v>
      </c>
      <c r="AS36" s="406">
        <v>61.711663416460965</v>
      </c>
      <c r="AT36" s="406">
        <v>65.740866251222243</v>
      </c>
      <c r="AU36" s="406">
        <v>71.558391974118194</v>
      </c>
      <c r="AV36" s="406">
        <v>78.447382598839027</v>
      </c>
      <c r="AW36" s="406">
        <v>85.314125549302489</v>
      </c>
      <c r="AX36" s="406">
        <v>91.167222973150174</v>
      </c>
      <c r="AY36" s="406">
        <v>95.437191492981995</v>
      </c>
      <c r="AZ36" s="406">
        <v>97.967151168208218</v>
      </c>
      <c r="BA36" s="406">
        <v>98.985787280724352</v>
      </c>
      <c r="BB36" s="406">
        <v>99.044269181461431</v>
      </c>
      <c r="BC36" s="406">
        <v>99.65298537352389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0.11191257349838597</v>
      </c>
      <c r="R37" s="406">
        <v>6.6670000850856068</v>
      </c>
      <c r="S37" s="406">
        <v>12.912147065455075</v>
      </c>
      <c r="T37" s="406">
        <v>18.693311594181125</v>
      </c>
      <c r="U37" s="406">
        <v>23.889575462788326</v>
      </c>
      <c r="V37" s="406">
        <v>28.356982640541233</v>
      </c>
      <c r="W37" s="406">
        <v>32.304766443151358</v>
      </c>
      <c r="X37" s="406">
        <v>35.911041304899257</v>
      </c>
      <c r="Y37" s="406">
        <v>39.31236841100209</v>
      </c>
      <c r="Z37" s="406">
        <v>42.59313597905431</v>
      </c>
      <c r="AA37" s="406">
        <v>45.796716198913046</v>
      </c>
      <c r="AB37" s="406">
        <v>48.921821102213322</v>
      </c>
      <c r="AC37" s="406">
        <v>51.93890912542863</v>
      </c>
      <c r="AD37" s="406">
        <v>54.875415849734196</v>
      </c>
      <c r="AE37" s="406">
        <v>57.814644099681232</v>
      </c>
      <c r="AF37" s="406">
        <v>60.881905077909209</v>
      </c>
      <c r="AG37" s="406">
        <v>64.241596082748302</v>
      </c>
      <c r="AH37" s="406">
        <v>68.047466819354128</v>
      </c>
      <c r="AI37" s="406">
        <v>72.249031781148176</v>
      </c>
      <c r="AJ37" s="406">
        <v>76.605730627000852</v>
      </c>
      <c r="AK37" s="406">
        <v>80.732590437295372</v>
      </c>
      <c r="AL37" s="406">
        <v>84.117462174148059</v>
      </c>
      <c r="AM37" s="406">
        <v>86.270079180115815</v>
      </c>
      <c r="AN37" s="406">
        <v>87.123132745206391</v>
      </c>
      <c r="AO37" s="406">
        <v>87.024664439660867</v>
      </c>
      <c r="AP37" s="406">
        <v>86.650787797254793</v>
      </c>
      <c r="AQ37" s="406">
        <v>86.979561860623022</v>
      </c>
      <c r="AR37" s="406">
        <v>89.106183525794805</v>
      </c>
      <c r="AS37" s="406">
        <v>93.545800015319372</v>
      </c>
      <c r="AT37" s="406">
        <v>100.20936849421687</v>
      </c>
      <c r="AU37" s="406">
        <v>108.5172353674138</v>
      </c>
      <c r="AV37" s="406">
        <v>117.439234540146</v>
      </c>
      <c r="AW37" s="406">
        <v>125.67515957000386</v>
      </c>
      <c r="AX37" s="406">
        <v>132.35497839339925</v>
      </c>
      <c r="AY37" s="406">
        <v>137.09537452423882</v>
      </c>
      <c r="AZ37" s="406">
        <v>139.91297812308369</v>
      </c>
      <c r="BA37" s="406">
        <v>141.20199094928444</v>
      </c>
      <c r="BB37" s="406">
        <v>141.64842013122674</v>
      </c>
      <c r="BC37" s="406">
        <v>143.23566867894129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4.5919276611322069</v>
      </c>
      <c r="Q38" s="406">
        <v>11.7171305607551</v>
      </c>
      <c r="R38" s="406">
        <v>18.693319014939611</v>
      </c>
      <c r="S38" s="406">
        <v>25.270079833736961</v>
      </c>
      <c r="T38" s="406">
        <v>31.414938654109054</v>
      </c>
      <c r="U38" s="406">
        <v>37.083443714388878</v>
      </c>
      <c r="V38" s="406">
        <v>42.173607416852406</v>
      </c>
      <c r="W38" s="406">
        <v>46.878405289796461</v>
      </c>
      <c r="X38" s="406">
        <v>51.257585729422367</v>
      </c>
      <c r="Y38" s="406">
        <v>55.348742134567637</v>
      </c>
      <c r="Z38" s="406">
        <v>59.182350729310535</v>
      </c>
      <c r="AA38" s="406">
        <v>62.782700554512346</v>
      </c>
      <c r="AB38" s="406">
        <v>66.175689271615923</v>
      </c>
      <c r="AC38" s="406">
        <v>69.446958824783806</v>
      </c>
      <c r="AD38" s="406">
        <v>72.729487038895897</v>
      </c>
      <c r="AE38" s="406">
        <v>76.183594517965929</v>
      </c>
      <c r="AF38" s="406">
        <v>79.987275082951868</v>
      </c>
      <c r="AG38" s="406">
        <v>84.29527591439512</v>
      </c>
      <c r="AH38" s="406">
        <v>89.083165370299866</v>
      </c>
      <c r="AI38" s="406">
        <v>94.115806857047119</v>
      </c>
      <c r="AJ38" s="406">
        <v>99.000376640558528</v>
      </c>
      <c r="AK38" s="406">
        <v>103.22823387642434</v>
      </c>
      <c r="AL38" s="406">
        <v>106.27114323731411</v>
      </c>
      <c r="AM38" s="406">
        <v>107.9507194152329</v>
      </c>
      <c r="AN38" s="406">
        <v>108.53725538286729</v>
      </c>
      <c r="AO38" s="406">
        <v>108.66460618679886</v>
      </c>
      <c r="AP38" s="406">
        <v>109.25375556723759</v>
      </c>
      <c r="AQ38" s="406">
        <v>111.37918916570212</v>
      </c>
      <c r="AR38" s="406">
        <v>115.78858605290172</v>
      </c>
      <c r="AS38" s="406">
        <v>122.60082540331359</v>
      </c>
      <c r="AT38" s="406">
        <v>131.39086988019662</v>
      </c>
      <c r="AU38" s="406">
        <v>141.29856779948815</v>
      </c>
      <c r="AV38" s="406">
        <v>151.14068238215413</v>
      </c>
      <c r="AW38" s="406">
        <v>159.79537153803381</v>
      </c>
      <c r="AX38" s="406">
        <v>166.6147352918974</v>
      </c>
      <c r="AY38" s="406">
        <v>171.40250168118348</v>
      </c>
      <c r="AZ38" s="406">
        <v>174.33444042745492</v>
      </c>
      <c r="BA38" s="406">
        <v>175.91546837805765</v>
      </c>
      <c r="BB38" s="406">
        <v>176.83079452457892</v>
      </c>
      <c r="BC38" s="406">
        <v>179.46363199451028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1.3611386513383961</v>
      </c>
      <c r="O39" s="406">
        <v>8.5892557017570645</v>
      </c>
      <c r="P39" s="406">
        <v>16.122587245549081</v>
      </c>
      <c r="Q39" s="406">
        <v>23.610107994913875</v>
      </c>
      <c r="R39" s="406">
        <v>30.817495065150766</v>
      </c>
      <c r="S39" s="406">
        <v>37.656896088710049</v>
      </c>
      <c r="T39" s="406">
        <v>44.205312143374158</v>
      </c>
      <c r="U39" s="406">
        <v>50.481506967963227</v>
      </c>
      <c r="V39" s="406">
        <v>56.383978482652196</v>
      </c>
      <c r="W39" s="406">
        <v>61.97653648630137</v>
      </c>
      <c r="X39" s="406">
        <v>67.177728236503967</v>
      </c>
      <c r="Y39" s="406">
        <v>71.934019415514825</v>
      </c>
      <c r="Z39" s="406">
        <v>76.231049319922306</v>
      </c>
      <c r="AA39" s="406">
        <v>80.105630757287187</v>
      </c>
      <c r="AB39" s="406">
        <v>83.701969200208794</v>
      </c>
      <c r="AC39" s="406">
        <v>87.237775443304514</v>
      </c>
      <c r="AD39" s="406">
        <v>90.94883322302401</v>
      </c>
      <c r="AE39" s="406">
        <v>95.067439993493963</v>
      </c>
      <c r="AF39" s="406">
        <v>99.773059931745365</v>
      </c>
      <c r="AG39" s="406">
        <v>105.03600196797554</v>
      </c>
      <c r="AH39" s="406">
        <v>110.6322741401728</v>
      </c>
      <c r="AI39" s="406">
        <v>116.16046665899987</v>
      </c>
      <c r="AJ39" s="406">
        <v>121.09309390809659</v>
      </c>
      <c r="AK39" s="406">
        <v>124.90247682644116</v>
      </c>
      <c r="AL39" s="406">
        <v>127.38251748021243</v>
      </c>
      <c r="AM39" s="406">
        <v>128.71654307658326</v>
      </c>
      <c r="AN39" s="406">
        <v>129.47965890296732</v>
      </c>
      <c r="AO39" s="406">
        <v>130.56563030891877</v>
      </c>
      <c r="AP39" s="406">
        <v>132.99749008817869</v>
      </c>
      <c r="AQ39" s="406">
        <v>137.48282766881033</v>
      </c>
      <c r="AR39" s="406">
        <v>144.34663534681616</v>
      </c>
      <c r="AS39" s="406">
        <v>153.34919833329349</v>
      </c>
      <c r="AT39" s="406">
        <v>163.76688266680679</v>
      </c>
      <c r="AU39" s="406">
        <v>174.57470474634735</v>
      </c>
      <c r="AV39" s="406">
        <v>184.77266553078414</v>
      </c>
      <c r="AW39" s="406">
        <v>193.47783488160613</v>
      </c>
      <c r="AX39" s="406">
        <v>200.24517582943301</v>
      </c>
      <c r="AY39" s="406">
        <v>205.05039101490863</v>
      </c>
      <c r="AZ39" s="406">
        <v>208.19038320290306</v>
      </c>
      <c r="BA39" s="406">
        <v>210.17548184456572</v>
      </c>
      <c r="BB39" s="406">
        <v>211.66864951517599</v>
      </c>
      <c r="BC39" s="406">
        <v>215.51161621874172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4.6361031531247079</v>
      </c>
      <c r="N40" s="406">
        <v>12.178881754151826</v>
      </c>
      <c r="O40" s="406">
        <v>20.076309883395908</v>
      </c>
      <c r="P40" s="406">
        <v>27.94347846886977</v>
      </c>
      <c r="Q40" s="406">
        <v>35.581282362791924</v>
      </c>
      <c r="R40" s="406">
        <v>42.935573964097003</v>
      </c>
      <c r="S40" s="406">
        <v>50.071483980117712</v>
      </c>
      <c r="T40" s="406">
        <v>57.164421748506761</v>
      </c>
      <c r="U40" s="406">
        <v>64.253629925134504</v>
      </c>
      <c r="V40" s="406">
        <v>71.116881585694188</v>
      </c>
      <c r="W40" s="406">
        <v>77.663119042655396</v>
      </c>
      <c r="X40" s="406">
        <v>83.674207707681603</v>
      </c>
      <c r="Y40" s="406">
        <v>89.011620862092272</v>
      </c>
      <c r="Z40" s="406">
        <v>93.647676793134053</v>
      </c>
      <c r="AA40" s="406">
        <v>97.728848149039862</v>
      </c>
      <c r="AB40" s="406">
        <v>101.53567212746947</v>
      </c>
      <c r="AC40" s="406">
        <v>105.41779538557631</v>
      </c>
      <c r="AD40" s="406">
        <v>109.71072946318617</v>
      </c>
      <c r="AE40" s="406">
        <v>114.66554435264472</v>
      </c>
      <c r="AF40" s="406">
        <v>120.2762364108212</v>
      </c>
      <c r="AG40" s="406">
        <v>126.30605180253556</v>
      </c>
      <c r="AH40" s="406">
        <v>132.35011764427807</v>
      </c>
      <c r="AI40" s="406">
        <v>137.85906503249223</v>
      </c>
      <c r="AJ40" s="406">
        <v>142.28239525399547</v>
      </c>
      <c r="AK40" s="406">
        <v>145.43459993396488</v>
      </c>
      <c r="AL40" s="406">
        <v>147.48465648923752</v>
      </c>
      <c r="AM40" s="406">
        <v>148.94289579830752</v>
      </c>
      <c r="AN40" s="406">
        <v>150.66189733823722</v>
      </c>
      <c r="AO40" s="406">
        <v>153.64366328665159</v>
      </c>
      <c r="AP40" s="406">
        <v>158.52205450327486</v>
      </c>
      <c r="AQ40" s="406">
        <v>165.55816424839495</v>
      </c>
      <c r="AR40" s="406">
        <v>174.69366473607911</v>
      </c>
      <c r="AS40" s="406">
        <v>185.36989084151909</v>
      </c>
      <c r="AT40" s="406">
        <v>196.68637891338651</v>
      </c>
      <c r="AU40" s="406">
        <v>207.80706516406275</v>
      </c>
      <c r="AV40" s="406">
        <v>217.97919078891891</v>
      </c>
      <c r="AW40" s="406">
        <v>226.53847663517749</v>
      </c>
      <c r="AX40" s="406">
        <v>233.22642813981182</v>
      </c>
      <c r="AY40" s="406">
        <v>238.1501990318377</v>
      </c>
      <c r="AZ40" s="406">
        <v>241.618480346208</v>
      </c>
      <c r="BA40" s="406">
        <v>244.12456568386028</v>
      </c>
      <c r="BB40" s="406">
        <v>246.31354618486134</v>
      </c>
      <c r="BC40" s="406">
        <v>251.55767908686869</v>
      </c>
    </row>
    <row r="41" spans="2:55">
      <c r="B41" s="405" t="s">
        <v>354</v>
      </c>
      <c r="C41" s="406">
        <v>0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0.81714248092515629</v>
      </c>
      <c r="L41" s="406">
        <v>7.5308890538150806</v>
      </c>
      <c r="M41" s="406">
        <v>15.355744342341767</v>
      </c>
      <c r="N41" s="406">
        <v>23.624142784684601</v>
      </c>
      <c r="O41" s="406">
        <v>31.858080903072445</v>
      </c>
      <c r="P41" s="406">
        <v>39.824770942485983</v>
      </c>
      <c r="Q41" s="406">
        <v>47.512675701991746</v>
      </c>
      <c r="R41" s="406">
        <v>55.038846397162587</v>
      </c>
      <c r="S41" s="406">
        <v>62.613620769823982</v>
      </c>
      <c r="T41" s="406">
        <v>70.468212260461641</v>
      </c>
      <c r="U41" s="406">
        <v>78.533078076877231</v>
      </c>
      <c r="V41" s="406">
        <v>86.43768501906537</v>
      </c>
      <c r="W41" s="406">
        <v>93.940108069176659</v>
      </c>
      <c r="X41" s="406">
        <v>100.68726471507236</v>
      </c>
      <c r="Y41" s="406">
        <v>106.4853455599301</v>
      </c>
      <c r="Z41" s="406">
        <v>111.39597865481609</v>
      </c>
      <c r="AA41" s="406">
        <v>115.69322597942774</v>
      </c>
      <c r="AB41" s="406">
        <v>119.79437883600507</v>
      </c>
      <c r="AC41" s="406">
        <v>124.18060966174957</v>
      </c>
      <c r="AD41" s="406">
        <v>129.23268380472169</v>
      </c>
      <c r="AE41" s="406">
        <v>135.02036239861275</v>
      </c>
      <c r="AF41" s="406">
        <v>141.32870865952083</v>
      </c>
      <c r="AG41" s="406">
        <v>147.7335930699202</v>
      </c>
      <c r="AH41" s="406">
        <v>153.66829429192623</v>
      </c>
      <c r="AI41" s="406">
        <v>158.5549061087635</v>
      </c>
      <c r="AJ41" s="406">
        <v>162.20746911296786</v>
      </c>
      <c r="AK41" s="406">
        <v>164.84048445651635</v>
      </c>
      <c r="AL41" s="406">
        <v>166.96033283395724</v>
      </c>
      <c r="AM41" s="406">
        <v>169.37574352413</v>
      </c>
      <c r="AN41" s="406">
        <v>173.05504657144078</v>
      </c>
      <c r="AO41" s="406">
        <v>178.58476977741705</v>
      </c>
      <c r="AP41" s="406">
        <v>186.12435269545568</v>
      </c>
      <c r="AQ41" s="406">
        <v>195.52931186244672</v>
      </c>
      <c r="AR41" s="406">
        <v>206.39982561434419</v>
      </c>
      <c r="AS41" s="406">
        <v>217.98671849264971</v>
      </c>
      <c r="AT41" s="406">
        <v>229.58666208016942</v>
      </c>
      <c r="AU41" s="406">
        <v>240.62075762311449</v>
      </c>
      <c r="AV41" s="406">
        <v>250.56287886827613</v>
      </c>
      <c r="AW41" s="406">
        <v>258.95016309532309</v>
      </c>
      <c r="AX41" s="406">
        <v>265.6674669835474</v>
      </c>
      <c r="AY41" s="406">
        <v>270.83914768817516</v>
      </c>
      <c r="AZ41" s="406">
        <v>274.76196886129128</v>
      </c>
      <c r="BA41" s="406">
        <v>277.91638304233425</v>
      </c>
      <c r="BB41" s="406">
        <v>280.93538631259713</v>
      </c>
      <c r="BC41" s="406">
        <v>287.61951164949119</v>
      </c>
    </row>
    <row r="42" spans="2:55">
      <c r="B42" s="405" t="s">
        <v>355</v>
      </c>
      <c r="C42" s="406">
        <v>0</v>
      </c>
      <c r="D42" s="406">
        <v>0</v>
      </c>
      <c r="E42" s="406">
        <v>0</v>
      </c>
      <c r="F42" s="406">
        <v>0</v>
      </c>
      <c r="G42" s="406">
        <v>0</v>
      </c>
      <c r="H42" s="406">
        <v>0</v>
      </c>
      <c r="I42" s="406">
        <v>0</v>
      </c>
      <c r="J42" s="406">
        <v>3.3452667052099669</v>
      </c>
      <c r="K42" s="406">
        <v>10.078478584255596</v>
      </c>
      <c r="L42" s="406">
        <v>18.107854634830908</v>
      </c>
      <c r="M42" s="406">
        <v>26.732574999095689</v>
      </c>
      <c r="N42" s="406">
        <v>35.367946032828399</v>
      </c>
      <c r="O42" s="406">
        <v>43.682078011556605</v>
      </c>
      <c r="P42" s="406">
        <v>51.633042676591408</v>
      </c>
      <c r="Q42" s="406">
        <v>59.38745894272099</v>
      </c>
      <c r="R42" s="406">
        <v>67.226855750919626</v>
      </c>
      <c r="S42" s="406">
        <v>75.465359951707086</v>
      </c>
      <c r="T42" s="406">
        <v>84.253351382235195</v>
      </c>
      <c r="U42" s="406">
        <v>93.384293186607806</v>
      </c>
      <c r="V42" s="406">
        <v>102.34435175734704</v>
      </c>
      <c r="W42" s="406">
        <v>110.74133849823271</v>
      </c>
      <c r="X42" s="406">
        <v>118.11356120865662</v>
      </c>
      <c r="Y42" s="406">
        <v>124.31879423034503</v>
      </c>
      <c r="Z42" s="406">
        <v>129.52426598757896</v>
      </c>
      <c r="AA42" s="406">
        <v>134.13102554632184</v>
      </c>
      <c r="AB42" s="406">
        <v>138.69288724291164</v>
      </c>
      <c r="AC42" s="406">
        <v>143.76717242703992</v>
      </c>
      <c r="AD42" s="406">
        <v>149.56587131251118</v>
      </c>
      <c r="AE42" s="406">
        <v>155.95368186260532</v>
      </c>
      <c r="AF42" s="406">
        <v>162.5282449568812</v>
      </c>
      <c r="AG42" s="406">
        <v>168.69873266748868</v>
      </c>
      <c r="AH42" s="406">
        <v>173.86487793957119</v>
      </c>
      <c r="AI42" s="406">
        <v>177.83810898680525</v>
      </c>
      <c r="AJ42" s="406">
        <v>180.86084844680485</v>
      </c>
      <c r="AK42" s="406">
        <v>183.50816033713323</v>
      </c>
      <c r="AL42" s="406">
        <v>186.59273478797778</v>
      </c>
      <c r="AM42" s="406">
        <v>191.04864828077564</v>
      </c>
      <c r="AN42" s="406">
        <v>197.39826486546124</v>
      </c>
      <c r="AO42" s="406">
        <v>205.72028232395795</v>
      </c>
      <c r="AP42" s="406">
        <v>215.74188520637799</v>
      </c>
      <c r="AQ42" s="406">
        <v>226.95690613968338</v>
      </c>
      <c r="AR42" s="406">
        <v>238.75980093317276</v>
      </c>
      <c r="AS42" s="406">
        <v>250.60841901123834</v>
      </c>
      <c r="AT42" s="406">
        <v>262.06985438330076</v>
      </c>
      <c r="AU42" s="406">
        <v>272.80165507149212</v>
      </c>
      <c r="AV42" s="406">
        <v>282.4869546098812</v>
      </c>
      <c r="AW42" s="406">
        <v>290.81844383976426</v>
      </c>
      <c r="AX42" s="406">
        <v>297.70416990834815</v>
      </c>
      <c r="AY42" s="406">
        <v>303.26048665336475</v>
      </c>
      <c r="AZ42" s="406">
        <v>307.77620030691287</v>
      </c>
      <c r="BA42" s="406">
        <v>311.72477523792071</v>
      </c>
      <c r="BB42" s="406">
        <v>315.53638385098986</v>
      </c>
      <c r="BC42" s="406">
        <v>323.72226938510073</v>
      </c>
    </row>
    <row r="43" spans="2:55">
      <c r="B43" s="405" t="s">
        <v>356</v>
      </c>
      <c r="C43" s="406">
        <v>0</v>
      </c>
      <c r="D43" s="406">
        <v>0</v>
      </c>
      <c r="E43" s="406">
        <v>0</v>
      </c>
      <c r="F43" s="406">
        <v>0</v>
      </c>
      <c r="G43" s="406">
        <v>0</v>
      </c>
      <c r="H43" s="406">
        <v>1.396124035875359</v>
      </c>
      <c r="I43" s="406">
        <v>6.6697439227090607</v>
      </c>
      <c r="J43" s="406">
        <v>13.342469758657799</v>
      </c>
      <c r="K43" s="406">
        <v>21.458826566519893</v>
      </c>
      <c r="L43" s="406">
        <v>30.328750825322992</v>
      </c>
      <c r="M43" s="406">
        <v>39.336835742796829</v>
      </c>
      <c r="N43" s="406">
        <v>48.032548611030116</v>
      </c>
      <c r="O43" s="406">
        <v>56.271725285813986</v>
      </c>
      <c r="P43" s="406">
        <v>64.193264272581288</v>
      </c>
      <c r="Q43" s="406">
        <v>72.135907443500557</v>
      </c>
      <c r="R43" s="406">
        <v>80.50348474068285</v>
      </c>
      <c r="S43" s="406">
        <v>89.571081063927664</v>
      </c>
      <c r="T43" s="406">
        <v>99.381353051031965</v>
      </c>
      <c r="U43" s="406">
        <v>109.59806746705263</v>
      </c>
      <c r="V43" s="406">
        <v>119.56463927788825</v>
      </c>
      <c r="W43" s="406">
        <v>128.76379283665591</v>
      </c>
      <c r="X43" s="406">
        <v>136.73355795780475</v>
      </c>
      <c r="Y43" s="406">
        <v>143.39434503338279</v>
      </c>
      <c r="Z43" s="406">
        <v>149.01519160352248</v>
      </c>
      <c r="AA43" s="406">
        <v>154.12262976151484</v>
      </c>
      <c r="AB43" s="406">
        <v>159.34812664144479</v>
      </c>
      <c r="AC43" s="406">
        <v>165.09689225826367</v>
      </c>
      <c r="AD43" s="406">
        <v>171.39005822024748</v>
      </c>
      <c r="AE43" s="406">
        <v>177.91200867030159</v>
      </c>
      <c r="AF43" s="406">
        <v>184.09636137934311</v>
      </c>
      <c r="AG43" s="406">
        <v>189.32490703411614</v>
      </c>
      <c r="AH43" s="406">
        <v>193.41649564463978</v>
      </c>
      <c r="AI43" s="406">
        <v>196.64268594803511</v>
      </c>
      <c r="AJ43" s="406">
        <v>199.63299847652544</v>
      </c>
      <c r="AK43" s="406">
        <v>203.29086006523573</v>
      </c>
      <c r="AL43" s="406">
        <v>208.54761720837416</v>
      </c>
      <c r="AM43" s="406">
        <v>215.85694549743229</v>
      </c>
      <c r="AN43" s="406">
        <v>225.19400557639548</v>
      </c>
      <c r="AO43" s="406">
        <v>236.1725911028347</v>
      </c>
      <c r="AP43" s="406">
        <v>248.13305308125621</v>
      </c>
      <c r="AQ43" s="406">
        <v>260.35080150131114</v>
      </c>
      <c r="AR43" s="406">
        <v>272.43865702145342</v>
      </c>
      <c r="AS43" s="406">
        <v>284.14057151938243</v>
      </c>
      <c r="AT43" s="406">
        <v>295.27373368805883</v>
      </c>
      <c r="AU43" s="406">
        <v>305.71597054508555</v>
      </c>
      <c r="AV43" s="406">
        <v>315.31330696951755</v>
      </c>
      <c r="AW43" s="406">
        <v>323.78927574662526</v>
      </c>
      <c r="AX43" s="406">
        <v>331.04978465706182</v>
      </c>
      <c r="AY43" s="406">
        <v>337.20782901254557</v>
      </c>
      <c r="AZ43" s="406">
        <v>342.55035611123719</v>
      </c>
      <c r="BA43" s="406">
        <v>347.34424804467682</v>
      </c>
      <c r="BB43" s="406">
        <v>352.00235622539634</v>
      </c>
      <c r="BC43" s="406">
        <v>361.88263689512104</v>
      </c>
    </row>
    <row r="44" spans="2:55">
      <c r="B44" s="405" t="s">
        <v>357</v>
      </c>
      <c r="C44" s="406">
        <v>0</v>
      </c>
      <c r="D44" s="406">
        <v>0</v>
      </c>
      <c r="E44" s="406">
        <v>0</v>
      </c>
      <c r="F44" s="406">
        <v>0</v>
      </c>
      <c r="G44" s="406">
        <v>4.1413907700698127</v>
      </c>
      <c r="H44" s="406">
        <v>9.8771721657381342</v>
      </c>
      <c r="I44" s="406">
        <v>16.516300706348584</v>
      </c>
      <c r="J44" s="406">
        <v>24.666332318519274</v>
      </c>
      <c r="K44" s="406">
        <v>33.681933558780877</v>
      </c>
      <c r="L44" s="406">
        <v>42.96930159335475</v>
      </c>
      <c r="M44" s="406">
        <v>52.055101618560698</v>
      </c>
      <c r="N44" s="406">
        <v>60.666565604726912</v>
      </c>
      <c r="O44" s="406">
        <v>68.834243562344653</v>
      </c>
      <c r="P44" s="406">
        <v>76.870025710360892</v>
      </c>
      <c r="Q44" s="406">
        <v>85.237686683237854</v>
      </c>
      <c r="R44" s="406">
        <v>94.307247274614639</v>
      </c>
      <c r="S44" s="406">
        <v>104.29114534890418</v>
      </c>
      <c r="T44" s="406">
        <v>115.13812353078853</v>
      </c>
      <c r="U44" s="406">
        <v>126.38644348075239</v>
      </c>
      <c r="V44" s="406">
        <v>137.2672957186341</v>
      </c>
      <c r="W44" s="406">
        <v>147.25770104248969</v>
      </c>
      <c r="X44" s="406">
        <v>155.90028173676109</v>
      </c>
      <c r="Y44" s="406">
        <v>163.16764078359404</v>
      </c>
      <c r="Z44" s="406">
        <v>169.4241159446276</v>
      </c>
      <c r="AA44" s="406">
        <v>175.25417169976424</v>
      </c>
      <c r="AB44" s="406">
        <v>181.11514782504955</v>
      </c>
      <c r="AC44" s="406">
        <v>187.2389329618658</v>
      </c>
      <c r="AD44" s="406">
        <v>193.48506954509051</v>
      </c>
      <c r="AE44" s="406">
        <v>199.3853557654206</v>
      </c>
      <c r="AF44" s="406">
        <v>204.36339867368659</v>
      </c>
      <c r="AG44" s="406">
        <v>208.26967451363126</v>
      </c>
      <c r="AH44" s="406">
        <v>211.42279038437488</v>
      </c>
      <c r="AI44" s="406">
        <v>214.51209389558252</v>
      </c>
      <c r="AJ44" s="406">
        <v>218.52146669514181</v>
      </c>
      <c r="AK44" s="406">
        <v>224.47994954932099</v>
      </c>
      <c r="AL44" s="406">
        <v>232.77677833207645</v>
      </c>
      <c r="AM44" s="406">
        <v>243.27256350994699</v>
      </c>
      <c r="AN44" s="406">
        <v>255.43849402586383</v>
      </c>
      <c r="AO44" s="406">
        <v>268.47084299048379</v>
      </c>
      <c r="AP44" s="406">
        <v>281.47610981751308</v>
      </c>
      <c r="AQ44" s="406">
        <v>293.96838616846992</v>
      </c>
      <c r="AR44" s="406">
        <v>305.86539617728715</v>
      </c>
      <c r="AS44" s="406">
        <v>317.17674760649675</v>
      </c>
      <c r="AT44" s="406">
        <v>327.95311023637447</v>
      </c>
      <c r="AU44" s="406">
        <v>338.24247941885261</v>
      </c>
      <c r="AV44" s="406">
        <v>347.91952510672286</v>
      </c>
      <c r="AW44" s="406">
        <v>356.70997512631573</v>
      </c>
      <c r="AX44" s="406">
        <v>364.52146392737995</v>
      </c>
      <c r="AY44" s="406">
        <v>371.46995965819519</v>
      </c>
      <c r="AZ44" s="406">
        <v>377.63082059479552</v>
      </c>
      <c r="BA44" s="406">
        <v>383.26049786533076</v>
      </c>
      <c r="BB44" s="406">
        <v>388.75287175274838</v>
      </c>
      <c r="BC44" s="406">
        <v>400.48354927199244</v>
      </c>
    </row>
    <row r="45" spans="2:55">
      <c r="B45" s="405" t="s">
        <v>358</v>
      </c>
      <c r="C45" s="406">
        <v>0</v>
      </c>
      <c r="D45" s="406">
        <v>0</v>
      </c>
      <c r="E45" s="406">
        <v>1.1249423283330904</v>
      </c>
      <c r="F45" s="406">
        <v>6.2744737003433722</v>
      </c>
      <c r="G45" s="406">
        <v>12.40487647405954</v>
      </c>
      <c r="H45" s="406">
        <v>19.580941331478574</v>
      </c>
      <c r="I45" s="406">
        <v>27.795020949149936</v>
      </c>
      <c r="J45" s="406">
        <v>36.894076337649736</v>
      </c>
      <c r="K45" s="406">
        <v>46.344969369506828</v>
      </c>
      <c r="L45" s="406">
        <v>55.714217960782392</v>
      </c>
      <c r="M45" s="406">
        <v>64.719967536111994</v>
      </c>
      <c r="N45" s="406">
        <v>73.250320691200713</v>
      </c>
      <c r="O45" s="406">
        <v>81.500075028499879</v>
      </c>
      <c r="P45" s="406">
        <v>89.901387024798581</v>
      </c>
      <c r="Q45" s="406">
        <v>98.87019714200629</v>
      </c>
      <c r="R45" s="406">
        <v>108.71752570031644</v>
      </c>
      <c r="S45" s="406">
        <v>119.61598386740476</v>
      </c>
      <c r="T45" s="406">
        <v>131.43142433132121</v>
      </c>
      <c r="U45" s="406">
        <v>143.6138695757507</v>
      </c>
      <c r="V45" s="406">
        <v>155.41621122604042</v>
      </c>
      <c r="W45" s="406">
        <v>166.31380584120137</v>
      </c>
      <c r="X45" s="406">
        <v>175.83289549727573</v>
      </c>
      <c r="Y45" s="406">
        <v>183.98252005770269</v>
      </c>
      <c r="Z45" s="406">
        <v>191.14255385453899</v>
      </c>
      <c r="AA45" s="406">
        <v>197.67393613510276</v>
      </c>
      <c r="AB45" s="406">
        <v>203.83468304048608</v>
      </c>
      <c r="AC45" s="406">
        <v>209.71887911634573</v>
      </c>
      <c r="AD45" s="406">
        <v>215.05911089176286</v>
      </c>
      <c r="AE45" s="406">
        <v>219.40693357802658</v>
      </c>
      <c r="AF45" s="406">
        <v>222.72443524922275</v>
      </c>
      <c r="AG45" s="406">
        <v>225.42574610457942</v>
      </c>
      <c r="AH45" s="406">
        <v>228.28675811391562</v>
      </c>
      <c r="AI45" s="406">
        <v>232.38195797717475</v>
      </c>
      <c r="AJ45" s="406">
        <v>238.82969358007665</v>
      </c>
      <c r="AK45" s="406">
        <v>248.06102079399068</v>
      </c>
      <c r="AL45" s="406">
        <v>259.79265599639456</v>
      </c>
      <c r="AM45" s="406">
        <v>273.33438732403539</v>
      </c>
      <c r="AN45" s="406">
        <v>287.70149596898284</v>
      </c>
      <c r="AO45" s="406">
        <v>301.83581046622436</v>
      </c>
      <c r="AP45" s="406">
        <v>315.10527776243896</v>
      </c>
      <c r="AQ45" s="406">
        <v>327.35802668519807</v>
      </c>
      <c r="AR45" s="406">
        <v>338.79683202323139</v>
      </c>
      <c r="AS45" s="406">
        <v>349.68135239147733</v>
      </c>
      <c r="AT45" s="406">
        <v>360.24332647039756</v>
      </c>
      <c r="AU45" s="406">
        <v>370.55796810949022</v>
      </c>
      <c r="AV45" s="406">
        <v>380.4981780275815</v>
      </c>
      <c r="AW45" s="406">
        <v>389.79581289843355</v>
      </c>
      <c r="AX45" s="406">
        <v>398.36698432143629</v>
      </c>
      <c r="AY45" s="406">
        <v>406.10694836866804</v>
      </c>
      <c r="AZ45" s="406">
        <v>413.08746700913105</v>
      </c>
      <c r="BA45" s="406">
        <v>419.55246198542147</v>
      </c>
      <c r="BB45" s="406">
        <v>425.87893012585113</v>
      </c>
      <c r="BC45" s="406">
        <v>439.67947017750231</v>
      </c>
    </row>
    <row r="46" spans="2:55">
      <c r="B46" s="405" t="s">
        <v>359</v>
      </c>
      <c r="C46" s="406">
        <v>0</v>
      </c>
      <c r="D46" s="406">
        <v>2.1727538454999942</v>
      </c>
      <c r="E46" s="406">
        <v>7.7276496004534776</v>
      </c>
      <c r="F46" s="406">
        <v>14.302326098424469</v>
      </c>
      <c r="G46" s="406">
        <v>21.982985231256617</v>
      </c>
      <c r="H46" s="406">
        <v>30.84243644219459</v>
      </c>
      <c r="I46" s="406">
        <v>40.051241511267278</v>
      </c>
      <c r="J46" s="406">
        <v>49.585273725848253</v>
      </c>
      <c r="K46" s="406">
        <v>59.097407536644987</v>
      </c>
      <c r="L46" s="406">
        <v>68.372646094787626</v>
      </c>
      <c r="M46" s="406">
        <v>77.303233144585164</v>
      </c>
      <c r="N46" s="406">
        <v>85.92324978085216</v>
      </c>
      <c r="O46" s="406">
        <v>94.530490962428289</v>
      </c>
      <c r="P46" s="406">
        <v>103.48312681099571</v>
      </c>
      <c r="Q46" s="406">
        <v>113.11895169466173</v>
      </c>
      <c r="R46" s="406">
        <v>123.71677435329146</v>
      </c>
      <c r="S46" s="406">
        <v>135.43123280667893</v>
      </c>
      <c r="T46" s="406">
        <v>148.09497895216427</v>
      </c>
      <c r="U46" s="406">
        <v>161.22428560859774</v>
      </c>
      <c r="V46" s="406">
        <v>174.10160245513089</v>
      </c>
      <c r="W46" s="406">
        <v>186.1762474821108</v>
      </c>
      <c r="X46" s="406">
        <v>196.92786029547821</v>
      </c>
      <c r="Y46" s="406">
        <v>206.30242502016665</v>
      </c>
      <c r="Z46" s="406">
        <v>214.37433948038782</v>
      </c>
      <c r="AA46" s="406">
        <v>221.24631567799739</v>
      </c>
      <c r="AB46" s="406">
        <v>227.01249825368473</v>
      </c>
      <c r="AC46" s="406">
        <v>231.67295741279636</v>
      </c>
      <c r="AD46" s="406">
        <v>235.03003120743651</v>
      </c>
      <c r="AE46" s="406">
        <v>237.2683554126946</v>
      </c>
      <c r="AF46" s="406">
        <v>239.00417941616894</v>
      </c>
      <c r="AG46" s="406">
        <v>241.17690271824648</v>
      </c>
      <c r="AH46" s="406">
        <v>244.98881513465821</v>
      </c>
      <c r="AI46" s="406">
        <v>251.6599799169241</v>
      </c>
      <c r="AJ46" s="406">
        <v>261.64422180292956</v>
      </c>
      <c r="AK46" s="406">
        <v>274.62387620782425</v>
      </c>
      <c r="AL46" s="406">
        <v>289.67858363162031</v>
      </c>
      <c r="AM46" s="406">
        <v>305.6148375022363</v>
      </c>
      <c r="AN46" s="406">
        <v>321.16600753928117</v>
      </c>
      <c r="AO46" s="406">
        <v>335.56060997049826</v>
      </c>
      <c r="AP46" s="406">
        <v>348.53448321959183</v>
      </c>
      <c r="AQ46" s="406">
        <v>360.25102707717701</v>
      </c>
      <c r="AR46" s="406">
        <v>371.18411676264526</v>
      </c>
      <c r="AS46" s="406">
        <v>381.78882766401858</v>
      </c>
      <c r="AT46" s="406">
        <v>392.32464905646225</v>
      </c>
      <c r="AU46" s="406">
        <v>402.86163858114884</v>
      </c>
      <c r="AV46" s="406">
        <v>413.27544383516795</v>
      </c>
      <c r="AW46" s="406">
        <v>423.31149867907271</v>
      </c>
      <c r="AX46" s="406">
        <v>432.65277858977907</v>
      </c>
      <c r="AY46" s="406">
        <v>441.19665386226615</v>
      </c>
      <c r="AZ46" s="406">
        <v>449.00868628209747</v>
      </c>
      <c r="BA46" s="406">
        <v>456.3227771976151</v>
      </c>
      <c r="BB46" s="406">
        <v>463.4971573892887</v>
      </c>
      <c r="BC46" s="406">
        <v>479.67742277401538</v>
      </c>
    </row>
    <row r="47" spans="2:55">
      <c r="B47" s="405" t="s">
        <v>360</v>
      </c>
      <c r="C47" s="406">
        <v>2.3393582812203815</v>
      </c>
      <c r="D47" s="406">
        <v>8.341848687405907</v>
      </c>
      <c r="E47" s="406">
        <v>15.468213385751749</v>
      </c>
      <c r="F47" s="406">
        <v>23.749636765708026</v>
      </c>
      <c r="G47" s="406">
        <v>33.27042181374825</v>
      </c>
      <c r="H47" s="406">
        <v>43.17426240579541</v>
      </c>
      <c r="I47" s="406">
        <v>52.802781441639112</v>
      </c>
      <c r="J47" s="406">
        <v>62.347845099274572</v>
      </c>
      <c r="K47" s="406">
        <v>71.718583791656229</v>
      </c>
      <c r="L47" s="406">
        <v>80.903140845155761</v>
      </c>
      <c r="M47" s="406">
        <v>89.952868505554505</v>
      </c>
      <c r="N47" s="406">
        <v>98.974489870779294</v>
      </c>
      <c r="O47" s="406">
        <v>108.14617990995518</v>
      </c>
      <c r="P47" s="406">
        <v>117.71311735140155</v>
      </c>
      <c r="Q47" s="406">
        <v>127.96226778769801</v>
      </c>
      <c r="R47" s="406">
        <v>139.16665307771245</v>
      </c>
      <c r="S47" s="406">
        <v>151.53141324885937</v>
      </c>
      <c r="T47" s="406">
        <v>165.04127922347212</v>
      </c>
      <c r="U47" s="406">
        <v>179.29607658031512</v>
      </c>
      <c r="V47" s="406">
        <v>193.58546670179805</v>
      </c>
      <c r="W47" s="406">
        <v>207.29664314256055</v>
      </c>
      <c r="X47" s="406">
        <v>219.73438410949655</v>
      </c>
      <c r="Y47" s="406">
        <v>230.40556992018531</v>
      </c>
      <c r="Z47" s="406">
        <v>239.02650227784679</v>
      </c>
      <c r="AA47" s="406">
        <v>245.47070584325303</v>
      </c>
      <c r="AB47" s="406">
        <v>249.71374929271153</v>
      </c>
      <c r="AC47" s="406">
        <v>251.88931378489264</v>
      </c>
      <c r="AD47" s="406">
        <v>252.56518423208158</v>
      </c>
      <c r="AE47" s="406">
        <v>252.70475579214633</v>
      </c>
      <c r="AF47" s="406">
        <v>253.5502115517599</v>
      </c>
      <c r="AG47" s="406">
        <v>256.54305713982069</v>
      </c>
      <c r="AH47" s="406">
        <v>263.05060930387896</v>
      </c>
      <c r="AI47" s="406">
        <v>273.54807102142792</v>
      </c>
      <c r="AJ47" s="406">
        <v>287.64696467601885</v>
      </c>
      <c r="AK47" s="406">
        <v>304.30879201249718</v>
      </c>
      <c r="AL47" s="406">
        <v>322.01566500400588</v>
      </c>
      <c r="AM47" s="406">
        <v>339.25655868904784</v>
      </c>
      <c r="AN47" s="406">
        <v>355.07918180868063</v>
      </c>
      <c r="AO47" s="406">
        <v>369.11953499499901</v>
      </c>
      <c r="AP47" s="406">
        <v>381.46467723723651</v>
      </c>
      <c r="AQ47" s="406">
        <v>392.58191104355802</v>
      </c>
      <c r="AR47" s="406">
        <v>403.15946102790969</v>
      </c>
      <c r="AS47" s="406">
        <v>413.68228996699372</v>
      </c>
      <c r="AT47" s="406">
        <v>424.4028854120416</v>
      </c>
      <c r="AU47" s="406">
        <v>435.39159515422909</v>
      </c>
      <c r="AV47" s="406">
        <v>446.53563661789957</v>
      </c>
      <c r="AW47" s="406">
        <v>457.32957144445339</v>
      </c>
      <c r="AX47" s="406">
        <v>467.46447015109959</v>
      </c>
      <c r="AY47" s="406">
        <v>476.83667002713383</v>
      </c>
      <c r="AZ47" s="406">
        <v>485.50858512521705</v>
      </c>
      <c r="BA47" s="406">
        <v>493.70175400099583</v>
      </c>
      <c r="BB47" s="406">
        <v>501.75874354971268</v>
      </c>
      <c r="BC47" s="406">
        <v>520.75527517486739</v>
      </c>
    </row>
    <row r="48" spans="2:55">
      <c r="B48" s="405" t="s">
        <v>361</v>
      </c>
      <c r="C48" s="406">
        <v>7.947279392529607</v>
      </c>
      <c r="D48" s="406">
        <v>15.699582912018322</v>
      </c>
      <c r="E48" s="406">
        <v>24.743345018092274</v>
      </c>
      <c r="F48" s="406">
        <v>35.088478522387483</v>
      </c>
      <c r="G48" s="406">
        <v>45.747989845281261</v>
      </c>
      <c r="H48" s="406">
        <v>56.049219667974107</v>
      </c>
      <c r="I48" s="406">
        <v>65.6092987239753</v>
      </c>
      <c r="J48" s="406">
        <v>74.923601403380545</v>
      </c>
      <c r="K48" s="406">
        <v>84.147049275128637</v>
      </c>
      <c r="L48" s="406">
        <v>93.459308065545571</v>
      </c>
      <c r="M48" s="406">
        <v>102.98946831933863</v>
      </c>
      <c r="N48" s="406">
        <v>112.65662891522607</v>
      </c>
      <c r="O48" s="406">
        <v>122.46533166148569</v>
      </c>
      <c r="P48" s="406">
        <v>132.57215327882136</v>
      </c>
      <c r="Q48" s="406">
        <v>143.23975021447129</v>
      </c>
      <c r="R48" s="406">
        <v>154.81599391153267</v>
      </c>
      <c r="S48" s="406">
        <v>167.78527534824178</v>
      </c>
      <c r="T48" s="406">
        <v>182.32226892342879</v>
      </c>
      <c r="U48" s="406">
        <v>198.09696485964892</v>
      </c>
      <c r="V48" s="406">
        <v>214.37113644569936</v>
      </c>
      <c r="W48" s="406">
        <v>230.32098468550683</v>
      </c>
      <c r="X48" s="406">
        <v>244.62517317197131</v>
      </c>
      <c r="Y48" s="406">
        <v>256.26549944609582</v>
      </c>
      <c r="Z48" s="406">
        <v>264.61242730685427</v>
      </c>
      <c r="AA48" s="406">
        <v>269.34898137002801</v>
      </c>
      <c r="AB48" s="406">
        <v>270.58545361731211</v>
      </c>
      <c r="AC48" s="406">
        <v>269.38914163234682</v>
      </c>
      <c r="AD48" s="406">
        <v>267.28407473596479</v>
      </c>
      <c r="AE48" s="406">
        <v>266.00416592551204</v>
      </c>
      <c r="AF48" s="406">
        <v>267.41113645402891</v>
      </c>
      <c r="AG48" s="406">
        <v>273.16777324826273</v>
      </c>
      <c r="AH48" s="406">
        <v>283.80456018631247</v>
      </c>
      <c r="AI48" s="406">
        <v>298.83749989063364</v>
      </c>
      <c r="AJ48" s="406">
        <v>317.05041488949598</v>
      </c>
      <c r="AK48" s="406">
        <v>336.71429724288663</v>
      </c>
      <c r="AL48" s="406">
        <v>355.90452579092408</v>
      </c>
      <c r="AM48" s="406">
        <v>373.45603423797689</v>
      </c>
      <c r="AN48" s="406">
        <v>388.87011091822916</v>
      </c>
      <c r="AO48" s="406">
        <v>402.17757562770606</v>
      </c>
      <c r="AP48" s="406">
        <v>413.80960595706756</v>
      </c>
      <c r="AQ48" s="406">
        <v>424.4788599663886</v>
      </c>
      <c r="AR48" s="406">
        <v>434.90777325474454</v>
      </c>
      <c r="AS48" s="406">
        <v>445.57380808112089</v>
      </c>
      <c r="AT48" s="406">
        <v>456.72907209907476</v>
      </c>
      <c r="AU48" s="406">
        <v>468.45504723343004</v>
      </c>
      <c r="AV48" s="406">
        <v>480.35713110629894</v>
      </c>
      <c r="AW48" s="406">
        <v>491.94317196531324</v>
      </c>
      <c r="AX48" s="406">
        <v>502.90853900186164</v>
      </c>
      <c r="AY48" s="406">
        <v>513.15232392740654</v>
      </c>
      <c r="AZ48" s="406">
        <v>522.730895976586</v>
      </c>
      <c r="BA48" s="406">
        <v>531.85727202867758</v>
      </c>
      <c r="BB48" s="406">
        <v>540.856992363936</v>
      </c>
      <c r="BC48" s="406">
        <v>563.29282837491644</v>
      </c>
    </row>
    <row r="49" spans="2:55">
      <c r="B49" s="405" t="s">
        <v>362</v>
      </c>
      <c r="C49" s="406">
        <v>14.773731928995371</v>
      </c>
      <c r="D49" s="406">
        <v>24.710329631134567</v>
      </c>
      <c r="E49" s="406">
        <v>36.125758102134114</v>
      </c>
      <c r="F49" s="406">
        <v>47.77081216831774</v>
      </c>
      <c r="G49" s="406">
        <v>58.841939166648459</v>
      </c>
      <c r="H49" s="406">
        <v>68.972366126478576</v>
      </c>
      <c r="I49" s="406">
        <v>78.16625161397954</v>
      </c>
      <c r="J49" s="406">
        <v>87.222150704077904</v>
      </c>
      <c r="K49" s="406">
        <v>96.536773082583565</v>
      </c>
      <c r="L49" s="406">
        <v>106.39465197459913</v>
      </c>
      <c r="M49" s="406">
        <v>116.70378544765705</v>
      </c>
      <c r="N49" s="406">
        <v>127.11736270847665</v>
      </c>
      <c r="O49" s="406">
        <v>137.48057510604076</v>
      </c>
      <c r="P49" s="406">
        <v>147.88315038826966</v>
      </c>
      <c r="Q49" s="406">
        <v>158.6519732102883</v>
      </c>
      <c r="R49" s="406">
        <v>170.4790806077346</v>
      </c>
      <c r="S49" s="406">
        <v>184.20130826665866</v>
      </c>
      <c r="T49" s="406">
        <v>200.19398001615582</v>
      </c>
      <c r="U49" s="406">
        <v>218.17240097534952</v>
      </c>
      <c r="V49" s="406">
        <v>237.20660942686976</v>
      </c>
      <c r="W49" s="406">
        <v>255.73471216481946</v>
      </c>
      <c r="X49" s="406">
        <v>271.66791353965925</v>
      </c>
      <c r="Y49" s="406">
        <v>283.43777575622403</v>
      </c>
      <c r="Z49" s="406">
        <v>290.08667944973195</v>
      </c>
      <c r="AA49" s="406">
        <v>291.38127447534777</v>
      </c>
      <c r="AB49" s="406">
        <v>288.48223559159453</v>
      </c>
      <c r="AC49" s="406">
        <v>283.64656748770557</v>
      </c>
      <c r="AD49" s="406">
        <v>279.38434898656703</v>
      </c>
      <c r="AE49" s="406">
        <v>278.22573764367519</v>
      </c>
      <c r="AF49" s="406">
        <v>282.3570438208659</v>
      </c>
      <c r="AG49" s="406">
        <v>292.52867063741633</v>
      </c>
      <c r="AH49" s="406">
        <v>308.17079620490756</v>
      </c>
      <c r="AI49" s="406">
        <v>327.83231182086962</v>
      </c>
      <c r="AJ49" s="406">
        <v>349.48210484460185</v>
      </c>
      <c r="AK49" s="406">
        <v>370.89855687787338</v>
      </c>
      <c r="AL49" s="406">
        <v>390.4868091646303</v>
      </c>
      <c r="AM49" s="406">
        <v>407.59152359485864</v>
      </c>
      <c r="AN49" s="406">
        <v>422.16149074497156</v>
      </c>
      <c r="AO49" s="406">
        <v>434.62267018419254</v>
      </c>
      <c r="AP49" s="406">
        <v>445.69104104564838</v>
      </c>
      <c r="AQ49" s="406">
        <v>456.12691650226139</v>
      </c>
      <c r="AR49" s="406">
        <v>466.64651541111925</v>
      </c>
      <c r="AS49" s="406">
        <v>477.72828252076403</v>
      </c>
      <c r="AT49" s="406">
        <v>489.63745741751609</v>
      </c>
      <c r="AU49" s="406">
        <v>502.1359464836633</v>
      </c>
      <c r="AV49" s="406">
        <v>514.8403405243796</v>
      </c>
      <c r="AW49" s="406">
        <v>527.26730198337725</v>
      </c>
      <c r="AX49" s="406">
        <v>539.12122191022922</v>
      </c>
      <c r="AY49" s="406">
        <v>550.30039624983033</v>
      </c>
      <c r="AZ49" s="406">
        <v>560.85991996867858</v>
      </c>
      <c r="BA49" s="406">
        <v>571.00262924814922</v>
      </c>
      <c r="BB49" s="406">
        <v>581.04078605974121</v>
      </c>
      <c r="BC49" s="406">
        <v>607.81809196913423</v>
      </c>
    </row>
    <row r="50" spans="2:55">
      <c r="B50" s="405" t="s">
        <v>363</v>
      </c>
      <c r="C50" s="406">
        <v>23.361230255287435</v>
      </c>
      <c r="D50" s="406">
        <v>36.077700002926804</v>
      </c>
      <c r="E50" s="406">
        <v>49.04402410733956</v>
      </c>
      <c r="F50" s="406">
        <v>61.176934681017137</v>
      </c>
      <c r="G50" s="406">
        <v>71.997855155596653</v>
      </c>
      <c r="H50" s="406">
        <v>81.583650150830252</v>
      </c>
      <c r="I50" s="406">
        <v>90.343089380061429</v>
      </c>
      <c r="J50" s="406">
        <v>99.389758845435324</v>
      </c>
      <c r="K50" s="406">
        <v>109.27375359706841</v>
      </c>
      <c r="L50" s="406">
        <v>120.042135196863</v>
      </c>
      <c r="M50" s="406">
        <v>131.28202329735697</v>
      </c>
      <c r="N50" s="406">
        <v>142.37304504025528</v>
      </c>
      <c r="O50" s="406">
        <v>153.00727934931524</v>
      </c>
      <c r="P50" s="406">
        <v>163.29933867586658</v>
      </c>
      <c r="Q50" s="406">
        <v>173.95238433484326</v>
      </c>
      <c r="R50" s="406">
        <v>186.10432735169175</v>
      </c>
      <c r="S50" s="406">
        <v>201.0014469299542</v>
      </c>
      <c r="T50" s="406">
        <v>219.22713904910543</v>
      </c>
      <c r="U50" s="406">
        <v>240.37163110615469</v>
      </c>
      <c r="V50" s="406">
        <v>262.70232355395603</v>
      </c>
      <c r="W50" s="406">
        <v>283.72748637873349</v>
      </c>
      <c r="X50" s="406">
        <v>300.49625061978196</v>
      </c>
      <c r="Y50" s="406">
        <v>310.85595711286015</v>
      </c>
      <c r="Z50" s="406">
        <v>313.80372436813678</v>
      </c>
      <c r="AA50" s="406">
        <v>310.24027636508976</v>
      </c>
      <c r="AB50" s="406">
        <v>302.70204766767245</v>
      </c>
      <c r="AC50" s="406">
        <v>294.73008123087556</v>
      </c>
      <c r="AD50" s="406">
        <v>289.90792312212358</v>
      </c>
      <c r="AE50" s="406">
        <v>291.26566957102852</v>
      </c>
      <c r="AF50" s="406">
        <v>300.02313608338244</v>
      </c>
      <c r="AG50" s="406">
        <v>315.69554656978937</v>
      </c>
      <c r="AH50" s="406">
        <v>336.56884021745731</v>
      </c>
      <c r="AI50" s="406">
        <v>360.20554502765805</v>
      </c>
      <c r="AJ50" s="406">
        <v>383.95786527469943</v>
      </c>
      <c r="AK50" s="406">
        <v>405.94501163643582</v>
      </c>
      <c r="AL50" s="406">
        <v>425.0847109593463</v>
      </c>
      <c r="AM50" s="406">
        <v>441.23664184477678</v>
      </c>
      <c r="AN50" s="406">
        <v>454.80951644525175</v>
      </c>
      <c r="AO50" s="406">
        <v>466.56717503923761</v>
      </c>
      <c r="AP50" s="406">
        <v>477.29164399057674</v>
      </c>
      <c r="AQ50" s="406">
        <v>487.74721185147195</v>
      </c>
      <c r="AR50" s="406">
        <v>498.65511414276915</v>
      </c>
      <c r="AS50" s="406">
        <v>510.51238733436338</v>
      </c>
      <c r="AT50" s="406">
        <v>523.21732766245975</v>
      </c>
      <c r="AU50" s="406">
        <v>536.54177684662363</v>
      </c>
      <c r="AV50" s="406">
        <v>550.10840287661517</v>
      </c>
      <c r="AW50" s="406">
        <v>563.44876475032027</v>
      </c>
      <c r="AX50" s="406">
        <v>576.27188000776368</v>
      </c>
      <c r="AY50" s="406">
        <v>588.48123096254255</v>
      </c>
      <c r="AZ50" s="406">
        <v>600.12855463669587</v>
      </c>
      <c r="BA50" s="406">
        <v>611.41128440937553</v>
      </c>
      <c r="BB50" s="406">
        <v>622.62842456810665</v>
      </c>
      <c r="BC50" s="406">
        <v>655.09136910813004</v>
      </c>
    </row>
    <row r="51" spans="2:55">
      <c r="B51" s="405" t="s">
        <v>364</v>
      </c>
      <c r="C51" s="406">
        <v>34.582761944726492</v>
      </c>
      <c r="D51" s="406">
        <v>49.21507621891741</v>
      </c>
      <c r="E51" s="406">
        <v>62.836045705581462</v>
      </c>
      <c r="F51" s="406">
        <v>74.689970430664559</v>
      </c>
      <c r="G51" s="406">
        <v>84.792023842594602</v>
      </c>
      <c r="H51" s="406">
        <v>93.699394434324191</v>
      </c>
      <c r="I51" s="406">
        <v>102.26694718078598</v>
      </c>
      <c r="J51" s="406">
        <v>111.84226932240243</v>
      </c>
      <c r="K51" s="406">
        <v>122.73539342312698</v>
      </c>
      <c r="L51" s="406">
        <v>134.63315354673347</v>
      </c>
      <c r="M51" s="406">
        <v>146.77718155321151</v>
      </c>
      <c r="N51" s="406">
        <v>158.24475189226797</v>
      </c>
      <c r="O51" s="406">
        <v>168.65631046960985</v>
      </c>
      <c r="P51" s="406">
        <v>178.51087464045406</v>
      </c>
      <c r="Q51" s="406">
        <v>189.01696505875461</v>
      </c>
      <c r="R51" s="406">
        <v>201.85512427423205</v>
      </c>
      <c r="S51" s="406">
        <v>218.75678237711966</v>
      </c>
      <c r="T51" s="406">
        <v>240.36381305953188</v>
      </c>
      <c r="U51" s="406">
        <v>265.43596806168551</v>
      </c>
      <c r="V51" s="406">
        <v>291.19255493651372</v>
      </c>
      <c r="W51" s="406">
        <v>314.05143692852431</v>
      </c>
      <c r="X51" s="406">
        <v>330.06090038723897</v>
      </c>
      <c r="Y51" s="406">
        <v>336.73979380347959</v>
      </c>
      <c r="Z51" s="406">
        <v>334.2458309109627</v>
      </c>
      <c r="AA51" s="406">
        <v>325.0202247194697</v>
      </c>
      <c r="AB51" s="406">
        <v>313.13915651769378</v>
      </c>
      <c r="AC51" s="406">
        <v>303.62480234711967</v>
      </c>
      <c r="AD51" s="406">
        <v>300.86940895799472</v>
      </c>
      <c r="AE51" s="406">
        <v>306.9247472449365</v>
      </c>
      <c r="AF51" s="406">
        <v>321.64907542324926</v>
      </c>
      <c r="AG51" s="406">
        <v>343.23188284732305</v>
      </c>
      <c r="AH51" s="406">
        <v>368.74013094318951</v>
      </c>
      <c r="AI51" s="406">
        <v>394.93341194662196</v>
      </c>
      <c r="AJ51" s="406">
        <v>419.49898828909164</v>
      </c>
      <c r="AK51" s="406">
        <v>441.11531094720488</v>
      </c>
      <c r="AL51" s="406">
        <v>459.21601929656146</v>
      </c>
      <c r="AM51" s="406">
        <v>474.20931640301364</v>
      </c>
      <c r="AN51" s="406">
        <v>486.91361497900164</v>
      </c>
      <c r="AO51" s="406">
        <v>498.18774093748596</v>
      </c>
      <c r="AP51" s="406">
        <v>508.83302912695763</v>
      </c>
      <c r="AQ51" s="406">
        <v>519.63370322217554</v>
      </c>
      <c r="AR51" s="406">
        <v>531.33984353736901</v>
      </c>
      <c r="AS51" s="406">
        <v>544.0205334207609</v>
      </c>
      <c r="AT51" s="406">
        <v>557.583094501456</v>
      </c>
      <c r="AU51" s="406">
        <v>571.80344286032982</v>
      </c>
      <c r="AV51" s="406">
        <v>586.31835731393642</v>
      </c>
      <c r="AW51" s="406">
        <v>600.66895847653507</v>
      </c>
      <c r="AX51" s="406">
        <v>614.57644006586474</v>
      </c>
      <c r="AY51" s="406">
        <v>627.9467828974374</v>
      </c>
      <c r="AZ51" s="406">
        <v>640.83440051314699</v>
      </c>
      <c r="BA51" s="406">
        <v>653.43137299197997</v>
      </c>
      <c r="BB51" s="406">
        <v>666.0314825541883</v>
      </c>
      <c r="BC51" s="406">
        <v>706.25389597911328</v>
      </c>
    </row>
    <row r="52" spans="2:55">
      <c r="B52" s="405" t="s">
        <v>365</v>
      </c>
      <c r="C52" s="406">
        <v>47.846379630784526</v>
      </c>
      <c r="D52" s="406">
        <v>63.425294430412187</v>
      </c>
      <c r="E52" s="406">
        <v>76.822713980401218</v>
      </c>
      <c r="F52" s="406">
        <v>87.815806829797111</v>
      </c>
      <c r="G52" s="406">
        <v>96.974205649940274</v>
      </c>
      <c r="H52" s="406">
        <v>105.41287869578481</v>
      </c>
      <c r="I52" s="406">
        <v>114.37806001151141</v>
      </c>
      <c r="J52" s="406">
        <v>125.00132940767996</v>
      </c>
      <c r="K52" s="406">
        <v>137.20328111480245</v>
      </c>
      <c r="L52" s="406">
        <v>150.26845786680681</v>
      </c>
      <c r="M52" s="406">
        <v>163.03194911880323</v>
      </c>
      <c r="N52" s="406">
        <v>174.31087577139934</v>
      </c>
      <c r="O52" s="406">
        <v>184.05737734321556</v>
      </c>
      <c r="P52" s="406">
        <v>193.31238858480921</v>
      </c>
      <c r="Q52" s="406">
        <v>203.92909435349691</v>
      </c>
      <c r="R52" s="406">
        <v>218.27280734334389</v>
      </c>
      <c r="S52" s="406">
        <v>238.48429695178802</v>
      </c>
      <c r="T52" s="406">
        <v>264.47231219277143</v>
      </c>
      <c r="U52" s="406">
        <v>293.8617572764112</v>
      </c>
      <c r="V52" s="406">
        <v>322.58660486894888</v>
      </c>
      <c r="W52" s="406">
        <v>345.72201065263135</v>
      </c>
      <c r="X52" s="406">
        <v>358.46988462749476</v>
      </c>
      <c r="Y52" s="406">
        <v>359.38445829954185</v>
      </c>
      <c r="Z52" s="406">
        <v>350.28119853433708</v>
      </c>
      <c r="AA52" s="406">
        <v>335.39347018864163</v>
      </c>
      <c r="AB52" s="406">
        <v>320.67051734106832</v>
      </c>
      <c r="AC52" s="406">
        <v>312.44686207165108</v>
      </c>
      <c r="AD52" s="406">
        <v>314.2352457182464</v>
      </c>
      <c r="AE52" s="406">
        <v>326.62973511075273</v>
      </c>
      <c r="AF52" s="406">
        <v>347.97451146778468</v>
      </c>
      <c r="AG52" s="406">
        <v>374.97821102398876</v>
      </c>
      <c r="AH52" s="406">
        <v>403.62736925985064</v>
      </c>
      <c r="AI52" s="406">
        <v>430.97327330899947</v>
      </c>
      <c r="AJ52" s="406">
        <v>455.30026806757166</v>
      </c>
      <c r="AK52" s="406">
        <v>475.86503461934683</v>
      </c>
      <c r="AL52" s="406">
        <v>492.65404254415427</v>
      </c>
      <c r="AM52" s="406">
        <v>506.59289605402961</v>
      </c>
      <c r="AN52" s="406">
        <v>518.63950119669073</v>
      </c>
      <c r="AO52" s="406">
        <v>529.70086900847355</v>
      </c>
      <c r="AP52" s="406">
        <v>540.62209380575507</v>
      </c>
      <c r="AQ52" s="406">
        <v>552.24216734283254</v>
      </c>
      <c r="AR52" s="406">
        <v>564.79999878108697</v>
      </c>
      <c r="AS52" s="406">
        <v>578.37403279875093</v>
      </c>
      <c r="AT52" s="406">
        <v>592.87305698636135</v>
      </c>
      <c r="AU52" s="406">
        <v>608.08797587948368</v>
      </c>
      <c r="AV52" s="406">
        <v>623.66305187430714</v>
      </c>
      <c r="AW52" s="406">
        <v>639.1588858025201</v>
      </c>
      <c r="AX52" s="406">
        <v>654.30524676093296</v>
      </c>
      <c r="AY52" s="406">
        <v>669.01821942375545</v>
      </c>
      <c r="AZ52" s="406">
        <v>683.35473909802124</v>
      </c>
      <c r="BA52" s="406">
        <v>697.51200252787942</v>
      </c>
      <c r="BB52" s="406">
        <v>711.7790303018993</v>
      </c>
      <c r="BC52" s="406">
        <v>763.14459821347657</v>
      </c>
    </row>
    <row r="53" spans="2:55">
      <c r="B53" s="405" t="s">
        <v>366</v>
      </c>
      <c r="C53" s="406">
        <v>62.429787229885953</v>
      </c>
      <c r="D53" s="406">
        <v>77.972359721360448</v>
      </c>
      <c r="E53" s="406">
        <v>90.436383710759443</v>
      </c>
      <c r="F53" s="406">
        <v>100.22307286000002</v>
      </c>
      <c r="G53" s="406">
        <v>108.58685983046236</v>
      </c>
      <c r="H53" s="406">
        <v>117.18113573745379</v>
      </c>
      <c r="I53" s="406">
        <v>127.13836893006552</v>
      </c>
      <c r="J53" s="406">
        <v>139.20093670570765</v>
      </c>
      <c r="K53" s="406">
        <v>152.83697555504773</v>
      </c>
      <c r="L53" s="406">
        <v>166.82686038948808</v>
      </c>
      <c r="M53" s="406">
        <v>179.60491768168052</v>
      </c>
      <c r="N53" s="406">
        <v>190.1517226040213</v>
      </c>
      <c r="O53" s="406">
        <v>198.92059822029401</v>
      </c>
      <c r="P53" s="406">
        <v>207.68585490183875</v>
      </c>
      <c r="Q53" s="406">
        <v>219.17191308932129</v>
      </c>
      <c r="R53" s="406">
        <v>236.42623066717874</v>
      </c>
      <c r="S53" s="406">
        <v>261.15995008793362</v>
      </c>
      <c r="T53" s="406">
        <v>292.21785950748921</v>
      </c>
      <c r="U53" s="406">
        <v>325.75600916079458</v>
      </c>
      <c r="V53" s="406">
        <v>356.01427044344638</v>
      </c>
      <c r="W53" s="406">
        <v>376.76580309658857</v>
      </c>
      <c r="X53" s="406">
        <v>383.85312108830414</v>
      </c>
      <c r="Y53" s="406">
        <v>377.4232704162701</v>
      </c>
      <c r="Z53" s="406">
        <v>361.30817172598097</v>
      </c>
      <c r="AA53" s="406">
        <v>342.06763608359086</v>
      </c>
      <c r="AB53" s="406">
        <v>327.49031238307532</v>
      </c>
      <c r="AC53" s="406">
        <v>323.31597736606932</v>
      </c>
      <c r="AD53" s="406">
        <v>331.62788489949855</v>
      </c>
      <c r="AE53" s="406">
        <v>351.33206283958782</v>
      </c>
      <c r="AF53" s="406">
        <v>378.97919307168644</v>
      </c>
      <c r="AG53" s="406">
        <v>409.85305376372509</v>
      </c>
      <c r="AH53" s="406">
        <v>440.12555941263474</v>
      </c>
      <c r="AI53" s="406">
        <v>467.44919837283447</v>
      </c>
      <c r="AJ53" s="406">
        <v>490.74350909814456</v>
      </c>
      <c r="AK53" s="406">
        <v>509.91746490925851</v>
      </c>
      <c r="AL53" s="406">
        <v>525.46573467876635</v>
      </c>
      <c r="AM53" s="406">
        <v>538.53690183754861</v>
      </c>
      <c r="AN53" s="406">
        <v>550.18890201147474</v>
      </c>
      <c r="AO53" s="406">
        <v>561.42118283940317</v>
      </c>
      <c r="AP53" s="406">
        <v>573.17825358511186</v>
      </c>
      <c r="AQ53" s="406">
        <v>585.67651578412733</v>
      </c>
      <c r="AR53" s="406">
        <v>599.1638368027543</v>
      </c>
      <c r="AS53" s="406">
        <v>613.71825077271785</v>
      </c>
      <c r="AT53" s="406">
        <v>629.26408466274756</v>
      </c>
      <c r="AU53" s="406">
        <v>645.59910055674061</v>
      </c>
      <c r="AV53" s="406">
        <v>662.38808171792141</v>
      </c>
      <c r="AW53" s="406">
        <v>679.2064976168125</v>
      </c>
      <c r="AX53" s="406">
        <v>695.80237069485509</v>
      </c>
      <c r="AY53" s="406">
        <v>712.10104791084871</v>
      </c>
      <c r="AZ53" s="406">
        <v>728.17555712800186</v>
      </c>
      <c r="BA53" s="406">
        <v>744.22839585350857</v>
      </c>
      <c r="BB53" s="406">
        <v>760.5596794863867</v>
      </c>
      <c r="BC53" s="406">
        <v>829.04719791522677</v>
      </c>
    </row>
    <row r="54" spans="2:55">
      <c r="B54" s="405" t="s">
        <v>367</v>
      </c>
      <c r="C54" s="406">
        <v>77.549689321156478</v>
      </c>
      <c r="D54" s="406">
        <v>92.220485491511511</v>
      </c>
      <c r="E54" s="406">
        <v>103.2505639672933</v>
      </c>
      <c r="F54" s="406">
        <v>111.88026365341844</v>
      </c>
      <c r="G54" s="406">
        <v>120.09813826797688</v>
      </c>
      <c r="H54" s="406">
        <v>129.49897957078471</v>
      </c>
      <c r="I54" s="406">
        <v>140.93011841797008</v>
      </c>
      <c r="J54" s="406">
        <v>154.67009519279628</v>
      </c>
      <c r="K54" s="406">
        <v>169.5692140414435</v>
      </c>
      <c r="L54" s="406">
        <v>183.85336687261653</v>
      </c>
      <c r="M54" s="406">
        <v>196.04564027141407</v>
      </c>
      <c r="N54" s="406">
        <v>205.4029221704175</v>
      </c>
      <c r="O54" s="406">
        <v>213.10612026420128</v>
      </c>
      <c r="P54" s="406">
        <v>222.02100393478091</v>
      </c>
      <c r="Q54" s="406">
        <v>235.85412827696882</v>
      </c>
      <c r="R54" s="406">
        <v>257.36624891255377</v>
      </c>
      <c r="S54" s="406">
        <v>287.59957288641215</v>
      </c>
      <c r="T54" s="406">
        <v>323.94421444088886</v>
      </c>
      <c r="U54" s="406">
        <v>360.42802933174977</v>
      </c>
      <c r="V54" s="406">
        <v>389.43851650514847</v>
      </c>
      <c r="W54" s="406">
        <v>405.18543814480842</v>
      </c>
      <c r="X54" s="406">
        <v>404.63144992486224</v>
      </c>
      <c r="Y54" s="406">
        <v>389.93063530154939</v>
      </c>
      <c r="Z54" s="406">
        <v>367.7806306193396</v>
      </c>
      <c r="AA54" s="406">
        <v>347.29677090845644</v>
      </c>
      <c r="AB54" s="406">
        <v>335.84841190144198</v>
      </c>
      <c r="AC54" s="406">
        <v>338.03864297411809</v>
      </c>
      <c r="AD54" s="406">
        <v>354.2446580252564</v>
      </c>
      <c r="AE54" s="406">
        <v>381.20719334864913</v>
      </c>
      <c r="AF54" s="406">
        <v>413.56779909809859</v>
      </c>
      <c r="AG54" s="406">
        <v>446.69358103354028</v>
      </c>
      <c r="AH54" s="406">
        <v>477.28977965008585</v>
      </c>
      <c r="AI54" s="406">
        <v>503.65793439480473</v>
      </c>
      <c r="AJ54" s="406">
        <v>525.48530305069721</v>
      </c>
      <c r="AK54" s="406">
        <v>543.33102013823566</v>
      </c>
      <c r="AL54" s="406">
        <v>557.78365587576297</v>
      </c>
      <c r="AM54" s="406">
        <v>570.21312178894846</v>
      </c>
      <c r="AN54" s="406">
        <v>581.8698558033343</v>
      </c>
      <c r="AO54" s="406">
        <v>593.95314389291889</v>
      </c>
      <c r="AP54" s="406">
        <v>606.60953480913884</v>
      </c>
      <c r="AQ54" s="406">
        <v>620.07221220326028</v>
      </c>
      <c r="AR54" s="406">
        <v>634.58330806238052</v>
      </c>
      <c r="AS54" s="406">
        <v>650.24004840072689</v>
      </c>
      <c r="AT54" s="406">
        <v>666.97006909427319</v>
      </c>
      <c r="AU54" s="406">
        <v>684.59671870975978</v>
      </c>
      <c r="AV54" s="406">
        <v>702.79813710129383</v>
      </c>
      <c r="AW54" s="406">
        <v>721.17805892709328</v>
      </c>
      <c r="AX54" s="406">
        <v>739.50039164018835</v>
      </c>
      <c r="AY54" s="406">
        <v>757.71738615768572</v>
      </c>
      <c r="AZ54" s="406">
        <v>775.91698619521014</v>
      </c>
      <c r="BA54" s="406">
        <v>794.32802788600554</v>
      </c>
      <c r="BB54" s="406">
        <v>813.27352135505942</v>
      </c>
      <c r="BC54" s="406">
        <v>910.86046381643723</v>
      </c>
    </row>
    <row r="55" spans="2:55">
      <c r="B55" s="405" t="s">
        <v>368</v>
      </c>
      <c r="C55" s="406">
        <v>92.520198389052652</v>
      </c>
      <c r="D55" s="406">
        <v>105.64335948023248</v>
      </c>
      <c r="E55" s="406">
        <v>115.12554674296503</v>
      </c>
      <c r="F55" s="406">
        <v>123.25935507207122</v>
      </c>
      <c r="G55" s="406">
        <v>132.03427421235924</v>
      </c>
      <c r="H55" s="406">
        <v>142.78197155808576</v>
      </c>
      <c r="I55" s="406">
        <v>156.05592110393246</v>
      </c>
      <c r="J55" s="406">
        <v>171.42215057369464</v>
      </c>
      <c r="K55" s="406">
        <v>186.93506289117215</v>
      </c>
      <c r="L55" s="406">
        <v>200.87493014164824</v>
      </c>
      <c r="M55" s="406">
        <v>211.94670557673723</v>
      </c>
      <c r="N55" s="406">
        <v>219.79602790766958</v>
      </c>
      <c r="O55" s="406">
        <v>226.85725157974608</v>
      </c>
      <c r="P55" s="406">
        <v>237.45877902463872</v>
      </c>
      <c r="Q55" s="406">
        <v>255.08718216562622</v>
      </c>
      <c r="R55" s="406">
        <v>282.00292060867719</v>
      </c>
      <c r="S55" s="406">
        <v>318.39610767402093</v>
      </c>
      <c r="T55" s="406">
        <v>359.23830191924424</v>
      </c>
      <c r="U55" s="406">
        <v>395.79407145955508</v>
      </c>
      <c r="V55" s="406">
        <v>420.74667049346965</v>
      </c>
      <c r="W55" s="406">
        <v>429.26097372824165</v>
      </c>
      <c r="X55" s="406">
        <v>419.53805134771596</v>
      </c>
      <c r="Y55" s="406">
        <v>396.98109166809689</v>
      </c>
      <c r="Z55" s="406">
        <v>371.98972234665723</v>
      </c>
      <c r="AA55" s="406">
        <v>353.45403530159535</v>
      </c>
      <c r="AB55" s="406">
        <v>347.69276059968814</v>
      </c>
      <c r="AC55" s="406">
        <v>358.07009573159354</v>
      </c>
      <c r="AD55" s="406">
        <v>382.54075439675347</v>
      </c>
      <c r="AE55" s="406">
        <v>415.16135748432362</v>
      </c>
      <c r="AF55" s="406">
        <v>450.5199210470243</v>
      </c>
      <c r="AG55" s="406">
        <v>484.49648548977791</v>
      </c>
      <c r="AH55" s="406">
        <v>514.32590893343672</v>
      </c>
      <c r="AI55" s="406">
        <v>539.16570425072905</v>
      </c>
      <c r="AJ55" s="406">
        <v>559.56942110618638</v>
      </c>
      <c r="AK55" s="406">
        <v>576.24437263989228</v>
      </c>
      <c r="AL55" s="406">
        <v>589.73311995820006</v>
      </c>
      <c r="AM55" s="406">
        <v>601.88522611958581</v>
      </c>
      <c r="AN55" s="406">
        <v>614.40591496173897</v>
      </c>
      <c r="AO55" s="406">
        <v>627.4083199191997</v>
      </c>
      <c r="AP55" s="406">
        <v>641.05897489149822</v>
      </c>
      <c r="AQ55" s="406">
        <v>655.58715566842261</v>
      </c>
      <c r="AR55" s="406">
        <v>671.25565966575266</v>
      </c>
      <c r="AS55" s="406">
        <v>688.16281687822311</v>
      </c>
      <c r="AT55" s="406">
        <v>706.26494297405634</v>
      </c>
      <c r="AU55" s="406">
        <v>725.4015143824422</v>
      </c>
      <c r="AV55" s="406">
        <v>745.28109242376036</v>
      </c>
      <c r="AW55" s="406">
        <v>765.53162319363275</v>
      </c>
      <c r="AX55" s="406">
        <v>785.9569743649032</v>
      </c>
      <c r="AY55" s="406">
        <v>806.53066302764489</v>
      </c>
      <c r="AZ55" s="406">
        <v>827.38385966384089</v>
      </c>
      <c r="BA55" s="406">
        <v>848.7866416700308</v>
      </c>
      <c r="BB55" s="406">
        <v>871.1040884578133</v>
      </c>
      <c r="BC55" s="406">
        <v>1027.6230307982989</v>
      </c>
    </row>
    <row r="56" spans="2:55">
      <c r="B56" s="405" t="s">
        <v>369</v>
      </c>
      <c r="C56" s="406">
        <v>106.74338815454155</v>
      </c>
      <c r="D56" s="406">
        <v>117.9445127793623</v>
      </c>
      <c r="E56" s="406">
        <v>126.52197517415833</v>
      </c>
      <c r="F56" s="406">
        <v>134.92119085871181</v>
      </c>
      <c r="G56" s="406">
        <v>144.83650970696803</v>
      </c>
      <c r="H56" s="406">
        <v>157.38170950511838</v>
      </c>
      <c r="I56" s="406">
        <v>172.65224236326694</v>
      </c>
      <c r="J56" s="406">
        <v>188.98782137841903</v>
      </c>
      <c r="K56" s="406">
        <v>204.43993191124252</v>
      </c>
      <c r="L56" s="406">
        <v>217.45869555704132</v>
      </c>
      <c r="M56" s="406">
        <v>226.96102790907204</v>
      </c>
      <c r="N56" s="406">
        <v>233.34548359629656</v>
      </c>
      <c r="O56" s="406">
        <v>241.33341937500845</v>
      </c>
      <c r="P56" s="406">
        <v>255.17183508573859</v>
      </c>
      <c r="Q56" s="406">
        <v>277.84111021158628</v>
      </c>
      <c r="R56" s="406">
        <v>311.09254229538305</v>
      </c>
      <c r="S56" s="406">
        <v>353.55734774061602</v>
      </c>
      <c r="T56" s="406">
        <v>396.00732616005831</v>
      </c>
      <c r="U56" s="406">
        <v>429.6157589549631</v>
      </c>
      <c r="V56" s="406">
        <v>448.12040522048227</v>
      </c>
      <c r="W56" s="406">
        <v>447.49523486391683</v>
      </c>
      <c r="X56" s="406">
        <v>428.07981631653331</v>
      </c>
      <c r="Y56" s="406">
        <v>400.86063356357676</v>
      </c>
      <c r="Z56" s="406">
        <v>376.43539318525836</v>
      </c>
      <c r="AA56" s="406">
        <v>362.60867315548563</v>
      </c>
      <c r="AB56" s="406">
        <v>364.66444073569903</v>
      </c>
      <c r="AC56" s="406">
        <v>384.26927503405147</v>
      </c>
      <c r="AD56" s="406">
        <v>415.45449874756866</v>
      </c>
      <c r="AE56" s="406">
        <v>451.91182114538782</v>
      </c>
      <c r="AF56" s="406">
        <v>488.78095405597361</v>
      </c>
      <c r="AG56" s="406">
        <v>522.39223660547816</v>
      </c>
      <c r="AH56" s="406">
        <v>550.67580494885726</v>
      </c>
      <c r="AI56" s="406">
        <v>573.99182064857871</v>
      </c>
      <c r="AJ56" s="406">
        <v>593.13946868289247</v>
      </c>
      <c r="AK56" s="406">
        <v>608.7917619503645</v>
      </c>
      <c r="AL56" s="406">
        <v>621.42096878400594</v>
      </c>
      <c r="AM56" s="406">
        <v>634.45764365383604</v>
      </c>
      <c r="AN56" s="406">
        <v>647.90913988482293</v>
      </c>
      <c r="AO56" s="406">
        <v>661.94002126344549</v>
      </c>
      <c r="AP56" s="406">
        <v>676.68763896950213</v>
      </c>
      <c r="AQ56" s="406">
        <v>692.43119490857487</v>
      </c>
      <c r="AR56" s="406">
        <v>709.41176900388371</v>
      </c>
      <c r="AS56" s="406">
        <v>727.77567717572049</v>
      </c>
      <c r="AT56" s="406">
        <v>747.48324361173798</v>
      </c>
      <c r="AU56" s="406">
        <v>768.42410789825612</v>
      </c>
      <c r="AV56" s="406">
        <v>790.31748563272504</v>
      </c>
      <c r="AW56" s="406">
        <v>812.86037795575749</v>
      </c>
      <c r="AX56" s="406">
        <v>835.8770471047693</v>
      </c>
      <c r="AY56" s="406">
        <v>859.40102346151798</v>
      </c>
      <c r="AZ56" s="406">
        <v>883.62587097760616</v>
      </c>
      <c r="BA56" s="406">
        <v>908.885394224778</v>
      </c>
      <c r="BB56" s="406">
        <v>935.62279812307077</v>
      </c>
      <c r="BC56" s="406">
        <v>1269.6951024192342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1</v>
      </c>
      <c r="AN60" s="403">
        <v>1</v>
      </c>
      <c r="AO60" s="403">
        <v>1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1</v>
      </c>
      <c r="AW60" s="403">
        <v>1</v>
      </c>
      <c r="AX60" s="403">
        <v>1</v>
      </c>
      <c r="AY60" s="403">
        <v>1</v>
      </c>
      <c r="AZ60" s="403">
        <v>1</v>
      </c>
      <c r="BA60" s="403">
        <v>1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1</v>
      </c>
      <c r="Y62" s="403">
        <v>1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2</v>
      </c>
      <c r="AL62" s="403">
        <v>2</v>
      </c>
      <c r="AM62" s="403">
        <v>2</v>
      </c>
      <c r="AN62" s="403">
        <v>2</v>
      </c>
      <c r="AO62" s="403">
        <v>2</v>
      </c>
      <c r="AP62" s="403">
        <v>2</v>
      </c>
      <c r="AQ62" s="403">
        <v>1</v>
      </c>
      <c r="AR62" s="403">
        <v>1</v>
      </c>
      <c r="AS62" s="403">
        <v>2</v>
      </c>
      <c r="AT62" s="403">
        <v>2</v>
      </c>
      <c r="AU62" s="403">
        <v>2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1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2</v>
      </c>
      <c r="AH63" s="403">
        <v>2</v>
      </c>
      <c r="AI63" s="403">
        <v>2</v>
      </c>
      <c r="AJ63" s="403">
        <v>2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3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2</v>
      </c>
      <c r="AD64" s="403">
        <v>2</v>
      </c>
      <c r="AE64" s="403">
        <v>2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3</v>
      </c>
      <c r="AV64" s="403">
        <v>3</v>
      </c>
      <c r="AW64" s="403">
        <v>3</v>
      </c>
      <c r="AX64" s="403">
        <v>3</v>
      </c>
      <c r="AY64" s="403">
        <v>3</v>
      </c>
      <c r="AZ64" s="403">
        <v>3</v>
      </c>
      <c r="BA64" s="403">
        <v>3</v>
      </c>
      <c r="BB64" s="403">
        <v>3</v>
      </c>
      <c r="BC64" s="403">
        <v>3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2</v>
      </c>
      <c r="AA65" s="403">
        <v>2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3</v>
      </c>
      <c r="AS65" s="403">
        <v>3</v>
      </c>
      <c r="AT65" s="403">
        <v>3</v>
      </c>
      <c r="AU65" s="403">
        <v>3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2</v>
      </c>
      <c r="Y66" s="403">
        <v>2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3</v>
      </c>
      <c r="AP66" s="403">
        <v>3</v>
      </c>
      <c r="AQ66" s="403">
        <v>3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2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3</v>
      </c>
      <c r="AM67" s="403">
        <v>3</v>
      </c>
      <c r="AN67" s="403">
        <v>3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3</v>
      </c>
      <c r="AK68" s="403">
        <v>3</v>
      </c>
      <c r="AL68" s="403">
        <v>3</v>
      </c>
      <c r="AM68" s="403">
        <v>3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4</v>
      </c>
      <c r="AW68" s="403">
        <v>4</v>
      </c>
      <c r="AX68" s="403">
        <v>4</v>
      </c>
      <c r="AY68" s="403">
        <v>4</v>
      </c>
      <c r="AZ68" s="403">
        <v>4</v>
      </c>
      <c r="BA68" s="403">
        <v>4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2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3</v>
      </c>
      <c r="AL69" s="403">
        <v>3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4</v>
      </c>
      <c r="AV69" s="403">
        <v>4</v>
      </c>
      <c r="AW69" s="403">
        <v>4</v>
      </c>
      <c r="AX69" s="403">
        <v>4</v>
      </c>
      <c r="AY69" s="403">
        <v>4</v>
      </c>
      <c r="AZ69" s="403">
        <v>4</v>
      </c>
      <c r="BA69" s="403">
        <v>4</v>
      </c>
      <c r="BB69" s="403">
        <v>4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3</v>
      </c>
      <c r="AL70" s="403">
        <v>3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4</v>
      </c>
      <c r="AV70" s="403">
        <v>4</v>
      </c>
      <c r="AW70" s="403">
        <v>4</v>
      </c>
      <c r="AX70" s="403">
        <v>4</v>
      </c>
      <c r="AY70" s="403">
        <v>4</v>
      </c>
      <c r="AZ70" s="403">
        <v>4</v>
      </c>
      <c r="BA70" s="403">
        <v>4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1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3</v>
      </c>
      <c r="AL71" s="403">
        <v>3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4</v>
      </c>
      <c r="AV71" s="403">
        <v>4</v>
      </c>
      <c r="AW71" s="403">
        <v>4</v>
      </c>
      <c r="AX71" s="403">
        <v>4</v>
      </c>
      <c r="AY71" s="403">
        <v>4</v>
      </c>
      <c r="AZ71" s="403">
        <v>4</v>
      </c>
      <c r="BA71" s="403">
        <v>4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1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3</v>
      </c>
      <c r="AL72" s="403">
        <v>3</v>
      </c>
      <c r="AM72" s="403">
        <v>3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4</v>
      </c>
      <c r="AX72" s="403">
        <v>4</v>
      </c>
      <c r="AY72" s="403">
        <v>4</v>
      </c>
      <c r="AZ72" s="403">
        <v>4</v>
      </c>
      <c r="BA72" s="403">
        <v>4</v>
      </c>
      <c r="BB72" s="403">
        <v>4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3</v>
      </c>
      <c r="AM73" s="403">
        <v>3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4</v>
      </c>
      <c r="BB73" s="403">
        <v>4</v>
      </c>
      <c r="BC73" s="403">
        <v>4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2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3</v>
      </c>
      <c r="AN74" s="403">
        <v>3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4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2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3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2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2</v>
      </c>
      <c r="AJ77" s="403">
        <v>2</v>
      </c>
      <c r="AK77" s="403">
        <v>2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3</v>
      </c>
      <c r="BB77" s="403">
        <v>3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1</v>
      </c>
      <c r="V79" s="403">
        <v>1</v>
      </c>
      <c r="W79" s="403">
        <v>1</v>
      </c>
      <c r="X79" s="403">
        <v>1</v>
      </c>
      <c r="Y79" s="403">
        <v>1</v>
      </c>
      <c r="Z79" s="403">
        <v>1</v>
      </c>
      <c r="AA79" s="403">
        <v>0</v>
      </c>
      <c r="AB79" s="403">
        <v>0</v>
      </c>
      <c r="AC79" s="403">
        <v>0</v>
      </c>
      <c r="AD79" s="403">
        <v>0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2</v>
      </c>
      <c r="AZ79" s="403">
        <v>2</v>
      </c>
      <c r="BA79" s="403">
        <v>2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1</v>
      </c>
      <c r="AK80" s="403">
        <v>1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10</v>
      </c>
      <c r="AE84" s="407">
        <v>24</v>
      </c>
      <c r="AF84" s="407">
        <v>37</v>
      </c>
      <c r="AG84" s="407">
        <v>48</v>
      </c>
      <c r="AH84" s="407">
        <v>58</v>
      </c>
      <c r="AI84" s="407">
        <v>69</v>
      </c>
      <c r="AJ84" s="407">
        <v>81</v>
      </c>
      <c r="AK84" s="407">
        <v>94</v>
      </c>
      <c r="AL84" s="407">
        <v>108</v>
      </c>
      <c r="AM84" s="407">
        <v>119</v>
      </c>
      <c r="AN84" s="407">
        <v>126</v>
      </c>
      <c r="AO84" s="407">
        <v>125</v>
      </c>
      <c r="AP84" s="407">
        <v>118</v>
      </c>
      <c r="AQ84" s="407">
        <v>107</v>
      </c>
      <c r="AR84" s="407">
        <v>95</v>
      </c>
      <c r="AS84" s="407">
        <v>88</v>
      </c>
      <c r="AT84" s="407">
        <v>90</v>
      </c>
      <c r="AU84" s="407">
        <v>101</v>
      </c>
      <c r="AV84" s="407">
        <v>120</v>
      </c>
      <c r="AW84" s="407">
        <v>142</v>
      </c>
      <c r="AX84" s="407">
        <v>160</v>
      </c>
      <c r="AY84" s="407">
        <v>172</v>
      </c>
      <c r="AZ84" s="407">
        <v>175</v>
      </c>
      <c r="BA84" s="407">
        <v>169</v>
      </c>
      <c r="BB84" s="407">
        <v>158</v>
      </c>
      <c r="BC84" s="407">
        <v>145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19</v>
      </c>
      <c r="W85" s="407">
        <v>49</v>
      </c>
      <c r="X85" s="407">
        <v>73</v>
      </c>
      <c r="Y85" s="407">
        <v>95</v>
      </c>
      <c r="Z85" s="407">
        <v>116</v>
      </c>
      <c r="AA85" s="407">
        <v>138</v>
      </c>
      <c r="AB85" s="407">
        <v>159</v>
      </c>
      <c r="AC85" s="407">
        <v>181</v>
      </c>
      <c r="AD85" s="407">
        <v>202</v>
      </c>
      <c r="AE85" s="407">
        <v>221</v>
      </c>
      <c r="AF85" s="407">
        <v>238</v>
      </c>
      <c r="AG85" s="407">
        <v>254</v>
      </c>
      <c r="AH85" s="407">
        <v>270</v>
      </c>
      <c r="AI85" s="407">
        <v>288</v>
      </c>
      <c r="AJ85" s="407">
        <v>309</v>
      </c>
      <c r="AK85" s="407">
        <v>330</v>
      </c>
      <c r="AL85" s="407">
        <v>350</v>
      </c>
      <c r="AM85" s="407">
        <v>0</v>
      </c>
      <c r="AN85" s="407">
        <v>7</v>
      </c>
      <c r="AO85" s="407">
        <v>4</v>
      </c>
      <c r="AP85" s="407">
        <v>358</v>
      </c>
      <c r="AQ85" s="407">
        <v>343</v>
      </c>
      <c r="AR85" s="407">
        <v>331</v>
      </c>
      <c r="AS85" s="407">
        <v>328</v>
      </c>
      <c r="AT85" s="407">
        <v>338</v>
      </c>
      <c r="AU85" s="407">
        <v>361</v>
      </c>
      <c r="AV85" s="407">
        <v>26</v>
      </c>
      <c r="AW85" s="407">
        <v>57</v>
      </c>
      <c r="AX85" s="407">
        <v>82</v>
      </c>
      <c r="AY85" s="407">
        <v>96</v>
      </c>
      <c r="AZ85" s="407">
        <v>97</v>
      </c>
      <c r="BA85" s="407">
        <v>87</v>
      </c>
      <c r="BB85" s="407">
        <v>71</v>
      </c>
      <c r="BC85" s="407">
        <v>55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1</v>
      </c>
      <c r="T86" s="407">
        <v>58</v>
      </c>
      <c r="U86" s="407">
        <v>109</v>
      </c>
      <c r="V86" s="407">
        <v>151</v>
      </c>
      <c r="W86" s="407">
        <v>186</v>
      </c>
      <c r="X86" s="407">
        <v>216</v>
      </c>
      <c r="Y86" s="407">
        <v>243</v>
      </c>
      <c r="Z86" s="407">
        <v>270</v>
      </c>
      <c r="AA86" s="407">
        <v>296</v>
      </c>
      <c r="AB86" s="407">
        <v>322</v>
      </c>
      <c r="AC86" s="407">
        <v>348</v>
      </c>
      <c r="AD86" s="407">
        <v>6</v>
      </c>
      <c r="AE86" s="407">
        <v>27</v>
      </c>
      <c r="AF86" s="407">
        <v>48</v>
      </c>
      <c r="AG86" s="407">
        <v>68</v>
      </c>
      <c r="AH86" s="407">
        <v>90</v>
      </c>
      <c r="AI86" s="407">
        <v>115</v>
      </c>
      <c r="AJ86" s="407">
        <v>142</v>
      </c>
      <c r="AK86" s="407">
        <v>168</v>
      </c>
      <c r="AL86" s="407">
        <v>191</v>
      </c>
      <c r="AM86" s="407">
        <v>205</v>
      </c>
      <c r="AN86" s="407">
        <v>208</v>
      </c>
      <c r="AO86" s="407">
        <v>200</v>
      </c>
      <c r="AP86" s="407">
        <v>185</v>
      </c>
      <c r="AQ86" s="407">
        <v>170</v>
      </c>
      <c r="AR86" s="407">
        <v>162</v>
      </c>
      <c r="AS86" s="407">
        <v>169</v>
      </c>
      <c r="AT86" s="407">
        <v>191</v>
      </c>
      <c r="AU86" s="407">
        <v>226</v>
      </c>
      <c r="AV86" s="407">
        <v>267</v>
      </c>
      <c r="AW86" s="407">
        <v>304</v>
      </c>
      <c r="AX86" s="407">
        <v>331</v>
      </c>
      <c r="AY86" s="407">
        <v>343</v>
      </c>
      <c r="AZ86" s="407">
        <v>340</v>
      </c>
      <c r="BA86" s="407">
        <v>325</v>
      </c>
      <c r="BB86" s="407">
        <v>303</v>
      </c>
      <c r="BC86" s="407">
        <v>284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1</v>
      </c>
      <c r="R87" s="407">
        <v>71</v>
      </c>
      <c r="S87" s="407">
        <v>136</v>
      </c>
      <c r="T87" s="407">
        <v>197</v>
      </c>
      <c r="U87" s="407">
        <v>250</v>
      </c>
      <c r="V87" s="407">
        <v>296</v>
      </c>
      <c r="W87" s="407">
        <v>336</v>
      </c>
      <c r="X87" s="407">
        <v>6</v>
      </c>
      <c r="Y87" s="407">
        <v>37</v>
      </c>
      <c r="Z87" s="407">
        <v>67</v>
      </c>
      <c r="AA87" s="407">
        <v>96</v>
      </c>
      <c r="AB87" s="407">
        <v>123</v>
      </c>
      <c r="AC87" s="407">
        <v>149</v>
      </c>
      <c r="AD87" s="407">
        <v>173</v>
      </c>
      <c r="AE87" s="407">
        <v>197</v>
      </c>
      <c r="AF87" s="407">
        <v>221</v>
      </c>
      <c r="AG87" s="407">
        <v>247</v>
      </c>
      <c r="AH87" s="407">
        <v>277</v>
      </c>
      <c r="AI87" s="407">
        <v>309</v>
      </c>
      <c r="AJ87" s="407">
        <v>341</v>
      </c>
      <c r="AK87" s="407">
        <v>4</v>
      </c>
      <c r="AL87" s="407">
        <v>24</v>
      </c>
      <c r="AM87" s="407">
        <v>33</v>
      </c>
      <c r="AN87" s="407">
        <v>30</v>
      </c>
      <c r="AO87" s="407">
        <v>18</v>
      </c>
      <c r="AP87" s="407">
        <v>3</v>
      </c>
      <c r="AQ87" s="407">
        <v>359</v>
      </c>
      <c r="AR87" s="407">
        <v>363</v>
      </c>
      <c r="AS87" s="407">
        <v>18</v>
      </c>
      <c r="AT87" s="407">
        <v>54</v>
      </c>
      <c r="AU87" s="407">
        <v>98</v>
      </c>
      <c r="AV87" s="407">
        <v>144</v>
      </c>
      <c r="AW87" s="407">
        <v>182</v>
      </c>
      <c r="AX87" s="407">
        <v>205</v>
      </c>
      <c r="AY87" s="407">
        <v>213</v>
      </c>
      <c r="AZ87" s="407">
        <v>205</v>
      </c>
      <c r="BA87" s="407">
        <v>186</v>
      </c>
      <c r="BB87" s="407">
        <v>160</v>
      </c>
      <c r="BC87" s="407">
        <v>141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45</v>
      </c>
      <c r="Q88" s="407">
        <v>115</v>
      </c>
      <c r="R88" s="407">
        <v>183</v>
      </c>
      <c r="S88" s="407">
        <v>246</v>
      </c>
      <c r="T88" s="407">
        <v>305</v>
      </c>
      <c r="U88" s="407">
        <v>359</v>
      </c>
      <c r="V88" s="407">
        <v>40</v>
      </c>
      <c r="W88" s="407">
        <v>81</v>
      </c>
      <c r="X88" s="407">
        <v>119</v>
      </c>
      <c r="Y88" s="407">
        <v>154</v>
      </c>
      <c r="Z88" s="407">
        <v>186</v>
      </c>
      <c r="AA88" s="407">
        <v>215</v>
      </c>
      <c r="AB88" s="407">
        <v>242</v>
      </c>
      <c r="AC88" s="407">
        <v>267</v>
      </c>
      <c r="AD88" s="407">
        <v>292</v>
      </c>
      <c r="AE88" s="407">
        <v>317</v>
      </c>
      <c r="AF88" s="407">
        <v>345</v>
      </c>
      <c r="AG88" s="407">
        <v>10</v>
      </c>
      <c r="AH88" s="407">
        <v>43</v>
      </c>
      <c r="AI88" s="407">
        <v>77</v>
      </c>
      <c r="AJ88" s="407">
        <v>108</v>
      </c>
      <c r="AK88" s="407">
        <v>133</v>
      </c>
      <c r="AL88" s="407">
        <v>147</v>
      </c>
      <c r="AM88" s="407">
        <v>149</v>
      </c>
      <c r="AN88" s="407">
        <v>142</v>
      </c>
      <c r="AO88" s="407">
        <v>131</v>
      </c>
      <c r="AP88" s="407">
        <v>123</v>
      </c>
      <c r="AQ88" s="407">
        <v>125</v>
      </c>
      <c r="AR88" s="407">
        <v>142</v>
      </c>
      <c r="AS88" s="407">
        <v>175</v>
      </c>
      <c r="AT88" s="407">
        <v>219</v>
      </c>
      <c r="AU88" s="407">
        <v>268</v>
      </c>
      <c r="AV88" s="407">
        <v>313</v>
      </c>
      <c r="AW88" s="407">
        <v>346</v>
      </c>
      <c r="AX88" s="407">
        <v>364</v>
      </c>
      <c r="AY88" s="407">
        <v>2</v>
      </c>
      <c r="AZ88" s="407">
        <v>355</v>
      </c>
      <c r="BA88" s="407">
        <v>334</v>
      </c>
      <c r="BB88" s="407">
        <v>308</v>
      </c>
      <c r="BC88" s="407">
        <v>290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12</v>
      </c>
      <c r="O89" s="407">
        <v>78</v>
      </c>
      <c r="P89" s="407">
        <v>146</v>
      </c>
      <c r="Q89" s="407">
        <v>214</v>
      </c>
      <c r="R89" s="407">
        <v>278</v>
      </c>
      <c r="S89" s="407">
        <v>339</v>
      </c>
      <c r="T89" s="407">
        <v>30</v>
      </c>
      <c r="U89" s="407">
        <v>82</v>
      </c>
      <c r="V89" s="407">
        <v>130</v>
      </c>
      <c r="W89" s="407">
        <v>175</v>
      </c>
      <c r="X89" s="407">
        <v>217</v>
      </c>
      <c r="Y89" s="407">
        <v>254</v>
      </c>
      <c r="Z89" s="407">
        <v>287</v>
      </c>
      <c r="AA89" s="407">
        <v>315</v>
      </c>
      <c r="AB89" s="407">
        <v>341</v>
      </c>
      <c r="AC89" s="407">
        <v>0</v>
      </c>
      <c r="AD89" s="407">
        <v>25</v>
      </c>
      <c r="AE89" s="407">
        <v>51</v>
      </c>
      <c r="AF89" s="407">
        <v>82</v>
      </c>
      <c r="AG89" s="407">
        <v>116</v>
      </c>
      <c r="AH89" s="407">
        <v>151</v>
      </c>
      <c r="AI89" s="407">
        <v>185</v>
      </c>
      <c r="AJ89" s="407">
        <v>213</v>
      </c>
      <c r="AK89" s="407">
        <v>231</v>
      </c>
      <c r="AL89" s="407">
        <v>238</v>
      </c>
      <c r="AM89" s="407">
        <v>237</v>
      </c>
      <c r="AN89" s="407">
        <v>230</v>
      </c>
      <c r="AO89" s="407">
        <v>224</v>
      </c>
      <c r="AP89" s="407">
        <v>228</v>
      </c>
      <c r="AQ89" s="407">
        <v>243</v>
      </c>
      <c r="AR89" s="407">
        <v>274</v>
      </c>
      <c r="AS89" s="407">
        <v>316</v>
      </c>
      <c r="AT89" s="407">
        <v>365</v>
      </c>
      <c r="AU89" s="407">
        <v>46</v>
      </c>
      <c r="AV89" s="407">
        <v>86</v>
      </c>
      <c r="AW89" s="407">
        <v>113</v>
      </c>
      <c r="AX89" s="407">
        <v>126</v>
      </c>
      <c r="AY89" s="407">
        <v>125</v>
      </c>
      <c r="AZ89" s="407">
        <v>112</v>
      </c>
      <c r="BA89" s="407">
        <v>90</v>
      </c>
      <c r="BB89" s="407">
        <v>65</v>
      </c>
      <c r="BC89" s="407">
        <v>50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39</v>
      </c>
      <c r="N90" s="407">
        <v>102</v>
      </c>
      <c r="O90" s="407">
        <v>168</v>
      </c>
      <c r="P90" s="407">
        <v>233</v>
      </c>
      <c r="Q90" s="407">
        <v>296</v>
      </c>
      <c r="R90" s="407">
        <v>356</v>
      </c>
      <c r="S90" s="407">
        <v>47</v>
      </c>
      <c r="T90" s="407">
        <v>101</v>
      </c>
      <c r="U90" s="407">
        <v>155</v>
      </c>
      <c r="V90" s="407">
        <v>207</v>
      </c>
      <c r="W90" s="407">
        <v>255</v>
      </c>
      <c r="X90" s="407">
        <v>299</v>
      </c>
      <c r="Y90" s="407">
        <v>337</v>
      </c>
      <c r="Z90" s="407">
        <v>4</v>
      </c>
      <c r="AA90" s="407">
        <v>30</v>
      </c>
      <c r="AB90" s="407">
        <v>54</v>
      </c>
      <c r="AC90" s="407">
        <v>78</v>
      </c>
      <c r="AD90" s="407">
        <v>103</v>
      </c>
      <c r="AE90" s="407">
        <v>133</v>
      </c>
      <c r="AF90" s="407">
        <v>167</v>
      </c>
      <c r="AG90" s="407">
        <v>203</v>
      </c>
      <c r="AH90" s="407">
        <v>237</v>
      </c>
      <c r="AI90" s="407">
        <v>267</v>
      </c>
      <c r="AJ90" s="407">
        <v>288</v>
      </c>
      <c r="AK90" s="407">
        <v>300</v>
      </c>
      <c r="AL90" s="407">
        <v>303</v>
      </c>
      <c r="AM90" s="407">
        <v>300</v>
      </c>
      <c r="AN90" s="407">
        <v>299</v>
      </c>
      <c r="AO90" s="407">
        <v>305</v>
      </c>
      <c r="AP90" s="407">
        <v>322</v>
      </c>
      <c r="AQ90" s="407">
        <v>351</v>
      </c>
      <c r="AR90" s="407">
        <v>26</v>
      </c>
      <c r="AS90" s="407">
        <v>72</v>
      </c>
      <c r="AT90" s="407">
        <v>119</v>
      </c>
      <c r="AU90" s="407">
        <v>161</v>
      </c>
      <c r="AV90" s="407">
        <v>196</v>
      </c>
      <c r="AW90" s="407">
        <v>217</v>
      </c>
      <c r="AX90" s="407">
        <v>226</v>
      </c>
      <c r="AY90" s="407">
        <v>223</v>
      </c>
      <c r="AZ90" s="407">
        <v>209</v>
      </c>
      <c r="BA90" s="407">
        <v>188</v>
      </c>
      <c r="BB90" s="407">
        <v>165</v>
      </c>
      <c r="BC90" s="407">
        <v>154</v>
      </c>
    </row>
    <row r="91" spans="2:55">
      <c r="B91" s="407" t="s">
        <v>404</v>
      </c>
      <c r="C91" s="407">
        <v>0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6</v>
      </c>
      <c r="L91" s="407">
        <v>58</v>
      </c>
      <c r="M91" s="407">
        <v>118</v>
      </c>
      <c r="N91" s="407">
        <v>181</v>
      </c>
      <c r="O91" s="407">
        <v>244</v>
      </c>
      <c r="P91" s="407">
        <v>304</v>
      </c>
      <c r="Q91" s="407">
        <v>362</v>
      </c>
      <c r="R91" s="407">
        <v>51</v>
      </c>
      <c r="S91" s="407">
        <v>104</v>
      </c>
      <c r="T91" s="407">
        <v>159</v>
      </c>
      <c r="U91" s="407">
        <v>216</v>
      </c>
      <c r="V91" s="407">
        <v>270</v>
      </c>
      <c r="W91" s="407">
        <v>321</v>
      </c>
      <c r="X91" s="407">
        <v>1</v>
      </c>
      <c r="Y91" s="407">
        <v>37</v>
      </c>
      <c r="Z91" s="407">
        <v>67</v>
      </c>
      <c r="AA91" s="407">
        <v>92</v>
      </c>
      <c r="AB91" s="407">
        <v>115</v>
      </c>
      <c r="AC91" s="407">
        <v>140</v>
      </c>
      <c r="AD91" s="407">
        <v>168</v>
      </c>
      <c r="AE91" s="407">
        <v>200</v>
      </c>
      <c r="AF91" s="407">
        <v>235</v>
      </c>
      <c r="AG91" s="407">
        <v>270</v>
      </c>
      <c r="AH91" s="407">
        <v>300</v>
      </c>
      <c r="AI91" s="407">
        <v>323</v>
      </c>
      <c r="AJ91" s="407">
        <v>336</v>
      </c>
      <c r="AK91" s="407">
        <v>343</v>
      </c>
      <c r="AL91" s="407">
        <v>345</v>
      </c>
      <c r="AM91" s="407">
        <v>348</v>
      </c>
      <c r="AN91" s="407">
        <v>358</v>
      </c>
      <c r="AO91" s="407">
        <v>12</v>
      </c>
      <c r="AP91" s="407">
        <v>41</v>
      </c>
      <c r="AQ91" s="407">
        <v>79</v>
      </c>
      <c r="AR91" s="407">
        <v>124</v>
      </c>
      <c r="AS91" s="407">
        <v>169</v>
      </c>
      <c r="AT91" s="407">
        <v>213</v>
      </c>
      <c r="AU91" s="407">
        <v>250</v>
      </c>
      <c r="AV91" s="407">
        <v>278</v>
      </c>
      <c r="AW91" s="407">
        <v>296</v>
      </c>
      <c r="AX91" s="407">
        <v>302</v>
      </c>
      <c r="AY91" s="407">
        <v>297</v>
      </c>
      <c r="AZ91" s="407">
        <v>285</v>
      </c>
      <c r="BA91" s="407">
        <v>266</v>
      </c>
      <c r="BB91" s="407">
        <v>245</v>
      </c>
      <c r="BC91" s="407">
        <v>239</v>
      </c>
    </row>
    <row r="92" spans="2:55">
      <c r="B92" s="407" t="s">
        <v>405</v>
      </c>
      <c r="C92" s="407">
        <v>0</v>
      </c>
      <c r="D92" s="407">
        <v>0</v>
      </c>
      <c r="E92" s="407">
        <v>0</v>
      </c>
      <c r="F92" s="407">
        <v>0</v>
      </c>
      <c r="G92" s="407">
        <v>0</v>
      </c>
      <c r="H92" s="407">
        <v>0</v>
      </c>
      <c r="I92" s="407">
        <v>0</v>
      </c>
      <c r="J92" s="407">
        <v>24</v>
      </c>
      <c r="K92" s="407">
        <v>71</v>
      </c>
      <c r="L92" s="407">
        <v>127</v>
      </c>
      <c r="M92" s="407">
        <v>188</v>
      </c>
      <c r="N92" s="407">
        <v>248</v>
      </c>
      <c r="O92" s="407">
        <v>305</v>
      </c>
      <c r="P92" s="407">
        <v>360</v>
      </c>
      <c r="Q92" s="407">
        <v>46</v>
      </c>
      <c r="R92" s="407">
        <v>97</v>
      </c>
      <c r="S92" s="407">
        <v>150</v>
      </c>
      <c r="T92" s="407">
        <v>206</v>
      </c>
      <c r="U92" s="407">
        <v>264</v>
      </c>
      <c r="V92" s="407">
        <v>321</v>
      </c>
      <c r="W92" s="407">
        <v>7</v>
      </c>
      <c r="X92" s="407">
        <v>50</v>
      </c>
      <c r="Y92" s="407">
        <v>86</v>
      </c>
      <c r="Z92" s="407">
        <v>114</v>
      </c>
      <c r="AA92" s="407">
        <v>139</v>
      </c>
      <c r="AB92" s="407">
        <v>162</v>
      </c>
      <c r="AC92" s="407">
        <v>189</v>
      </c>
      <c r="AD92" s="407">
        <v>218</v>
      </c>
      <c r="AE92" s="407">
        <v>251</v>
      </c>
      <c r="AF92" s="407">
        <v>284</v>
      </c>
      <c r="AG92" s="407">
        <v>314</v>
      </c>
      <c r="AH92" s="407">
        <v>336</v>
      </c>
      <c r="AI92" s="407">
        <v>351</v>
      </c>
      <c r="AJ92" s="407">
        <v>359</v>
      </c>
      <c r="AK92" s="407">
        <v>365</v>
      </c>
      <c r="AL92" s="407">
        <v>6</v>
      </c>
      <c r="AM92" s="407">
        <v>20</v>
      </c>
      <c r="AN92" s="407">
        <v>42</v>
      </c>
      <c r="AO92" s="407">
        <v>74</v>
      </c>
      <c r="AP92" s="407">
        <v>113</v>
      </c>
      <c r="AQ92" s="407">
        <v>157</v>
      </c>
      <c r="AR92" s="407">
        <v>201</v>
      </c>
      <c r="AS92" s="407">
        <v>243</v>
      </c>
      <c r="AT92" s="407">
        <v>281</v>
      </c>
      <c r="AU92" s="407">
        <v>312</v>
      </c>
      <c r="AV92" s="407">
        <v>336</v>
      </c>
      <c r="AW92" s="407">
        <v>350</v>
      </c>
      <c r="AX92" s="407">
        <v>355</v>
      </c>
      <c r="AY92" s="407">
        <v>351</v>
      </c>
      <c r="AZ92" s="407">
        <v>341</v>
      </c>
      <c r="BA92" s="407">
        <v>325</v>
      </c>
      <c r="BB92" s="407">
        <v>307</v>
      </c>
      <c r="BC92" s="407">
        <v>306</v>
      </c>
    </row>
    <row r="93" spans="2:55">
      <c r="B93" s="407" t="s">
        <v>406</v>
      </c>
      <c r="C93" s="407">
        <v>0</v>
      </c>
      <c r="D93" s="407">
        <v>0</v>
      </c>
      <c r="E93" s="407">
        <v>0</v>
      </c>
      <c r="F93" s="407">
        <v>0</v>
      </c>
      <c r="G93" s="407">
        <v>0</v>
      </c>
      <c r="H93" s="407">
        <v>9</v>
      </c>
      <c r="I93" s="407">
        <v>43</v>
      </c>
      <c r="J93" s="407">
        <v>86</v>
      </c>
      <c r="K93" s="407">
        <v>137</v>
      </c>
      <c r="L93" s="407">
        <v>194</v>
      </c>
      <c r="M93" s="407">
        <v>251</v>
      </c>
      <c r="N93" s="407">
        <v>306</v>
      </c>
      <c r="O93" s="407">
        <v>357</v>
      </c>
      <c r="P93" s="407">
        <v>40</v>
      </c>
      <c r="Q93" s="407">
        <v>87</v>
      </c>
      <c r="R93" s="407">
        <v>136</v>
      </c>
      <c r="S93" s="407">
        <v>189</v>
      </c>
      <c r="T93" s="407">
        <v>246</v>
      </c>
      <c r="U93" s="407">
        <v>306</v>
      </c>
      <c r="V93" s="407">
        <v>363</v>
      </c>
      <c r="W93" s="407">
        <v>48</v>
      </c>
      <c r="X93" s="407">
        <v>90</v>
      </c>
      <c r="Y93" s="407">
        <v>124</v>
      </c>
      <c r="Z93" s="407">
        <v>152</v>
      </c>
      <c r="AA93" s="407">
        <v>177</v>
      </c>
      <c r="AB93" s="407">
        <v>202</v>
      </c>
      <c r="AC93" s="407">
        <v>229</v>
      </c>
      <c r="AD93" s="407">
        <v>259</v>
      </c>
      <c r="AE93" s="407">
        <v>289</v>
      </c>
      <c r="AF93" s="407">
        <v>316</v>
      </c>
      <c r="AG93" s="407">
        <v>338</v>
      </c>
      <c r="AH93" s="407">
        <v>352</v>
      </c>
      <c r="AI93" s="407">
        <v>361</v>
      </c>
      <c r="AJ93" s="407">
        <v>3</v>
      </c>
      <c r="AK93" s="407">
        <v>13</v>
      </c>
      <c r="AL93" s="407">
        <v>30</v>
      </c>
      <c r="AM93" s="407">
        <v>56</v>
      </c>
      <c r="AN93" s="407">
        <v>90</v>
      </c>
      <c r="AO93" s="407">
        <v>132</v>
      </c>
      <c r="AP93" s="407">
        <v>177</v>
      </c>
      <c r="AQ93" s="407">
        <v>221</v>
      </c>
      <c r="AR93" s="407">
        <v>262</v>
      </c>
      <c r="AS93" s="407">
        <v>299</v>
      </c>
      <c r="AT93" s="407">
        <v>331</v>
      </c>
      <c r="AU93" s="407">
        <v>358</v>
      </c>
      <c r="AV93" s="407">
        <v>13</v>
      </c>
      <c r="AW93" s="407">
        <v>26</v>
      </c>
      <c r="AX93" s="407">
        <v>31</v>
      </c>
      <c r="AY93" s="407">
        <v>29</v>
      </c>
      <c r="AZ93" s="407">
        <v>21</v>
      </c>
      <c r="BA93" s="407">
        <v>9</v>
      </c>
      <c r="BB93" s="407">
        <v>359</v>
      </c>
      <c r="BC93" s="407">
        <v>364</v>
      </c>
    </row>
    <row r="94" spans="2:55">
      <c r="B94" s="407" t="s">
        <v>407</v>
      </c>
      <c r="C94" s="407">
        <v>0</v>
      </c>
      <c r="D94" s="407">
        <v>0</v>
      </c>
      <c r="E94" s="407">
        <v>0</v>
      </c>
      <c r="F94" s="407">
        <v>0</v>
      </c>
      <c r="G94" s="407">
        <v>24</v>
      </c>
      <c r="H94" s="407">
        <v>57</v>
      </c>
      <c r="I94" s="407">
        <v>96</v>
      </c>
      <c r="J94" s="407">
        <v>143</v>
      </c>
      <c r="K94" s="407">
        <v>195</v>
      </c>
      <c r="L94" s="407">
        <v>248</v>
      </c>
      <c r="M94" s="407">
        <v>300</v>
      </c>
      <c r="N94" s="407">
        <v>349</v>
      </c>
      <c r="O94" s="407">
        <v>29</v>
      </c>
      <c r="P94" s="407">
        <v>72</v>
      </c>
      <c r="Q94" s="407">
        <v>117</v>
      </c>
      <c r="R94" s="407">
        <v>165</v>
      </c>
      <c r="S94" s="407">
        <v>218</v>
      </c>
      <c r="T94" s="407">
        <v>275</v>
      </c>
      <c r="U94" s="407">
        <v>334</v>
      </c>
      <c r="V94" s="407">
        <v>25</v>
      </c>
      <c r="W94" s="407">
        <v>74</v>
      </c>
      <c r="X94" s="407">
        <v>115</v>
      </c>
      <c r="Y94" s="407">
        <v>149</v>
      </c>
      <c r="Z94" s="407">
        <v>178</v>
      </c>
      <c r="AA94" s="407">
        <v>204</v>
      </c>
      <c r="AB94" s="407">
        <v>229</v>
      </c>
      <c r="AC94" s="407">
        <v>256</v>
      </c>
      <c r="AD94" s="407">
        <v>282</v>
      </c>
      <c r="AE94" s="407">
        <v>306</v>
      </c>
      <c r="AF94" s="407">
        <v>325</v>
      </c>
      <c r="AG94" s="407">
        <v>337</v>
      </c>
      <c r="AH94" s="407">
        <v>346</v>
      </c>
      <c r="AI94" s="407">
        <v>353</v>
      </c>
      <c r="AJ94" s="407">
        <v>364</v>
      </c>
      <c r="AK94" s="407">
        <v>18</v>
      </c>
      <c r="AL94" s="407">
        <v>47</v>
      </c>
      <c r="AM94" s="407">
        <v>85</v>
      </c>
      <c r="AN94" s="407">
        <v>130</v>
      </c>
      <c r="AO94" s="407">
        <v>176</v>
      </c>
      <c r="AP94" s="407">
        <v>221</v>
      </c>
      <c r="AQ94" s="407">
        <v>262</v>
      </c>
      <c r="AR94" s="407">
        <v>298</v>
      </c>
      <c r="AS94" s="407">
        <v>330</v>
      </c>
      <c r="AT94" s="407">
        <v>358</v>
      </c>
      <c r="AU94" s="407">
        <v>16</v>
      </c>
      <c r="AV94" s="407">
        <v>34</v>
      </c>
      <c r="AW94" s="407">
        <v>47</v>
      </c>
      <c r="AX94" s="407">
        <v>54</v>
      </c>
      <c r="AY94" s="407">
        <v>55</v>
      </c>
      <c r="AZ94" s="407">
        <v>50</v>
      </c>
      <c r="BA94" s="407">
        <v>42</v>
      </c>
      <c r="BB94" s="407">
        <v>31</v>
      </c>
      <c r="BC94" s="407">
        <v>42</v>
      </c>
    </row>
    <row r="95" spans="2:55">
      <c r="B95" s="407" t="s">
        <v>408</v>
      </c>
      <c r="C95" s="407">
        <v>0</v>
      </c>
      <c r="D95" s="407">
        <v>0</v>
      </c>
      <c r="E95" s="407">
        <v>6</v>
      </c>
      <c r="F95" s="407">
        <v>33</v>
      </c>
      <c r="G95" s="407">
        <v>65</v>
      </c>
      <c r="H95" s="407">
        <v>102</v>
      </c>
      <c r="I95" s="407">
        <v>145</v>
      </c>
      <c r="J95" s="407">
        <v>192</v>
      </c>
      <c r="K95" s="407">
        <v>241</v>
      </c>
      <c r="L95" s="407">
        <v>289</v>
      </c>
      <c r="M95" s="407">
        <v>336</v>
      </c>
      <c r="N95" s="407">
        <v>14</v>
      </c>
      <c r="O95" s="407">
        <v>54</v>
      </c>
      <c r="P95" s="407">
        <v>94</v>
      </c>
      <c r="Q95" s="407">
        <v>137</v>
      </c>
      <c r="R95" s="407">
        <v>184</v>
      </c>
      <c r="S95" s="407">
        <v>236</v>
      </c>
      <c r="T95" s="407">
        <v>293</v>
      </c>
      <c r="U95" s="407">
        <v>350</v>
      </c>
      <c r="V95" s="407">
        <v>39</v>
      </c>
      <c r="W95" s="407">
        <v>87</v>
      </c>
      <c r="X95" s="407">
        <v>128</v>
      </c>
      <c r="Y95" s="407">
        <v>163</v>
      </c>
      <c r="Z95" s="407">
        <v>193</v>
      </c>
      <c r="AA95" s="407">
        <v>219</v>
      </c>
      <c r="AB95" s="407">
        <v>243</v>
      </c>
      <c r="AC95" s="407">
        <v>266</v>
      </c>
      <c r="AD95" s="407">
        <v>285</v>
      </c>
      <c r="AE95" s="407">
        <v>300</v>
      </c>
      <c r="AF95" s="407">
        <v>309</v>
      </c>
      <c r="AG95" s="407">
        <v>315</v>
      </c>
      <c r="AH95" s="407">
        <v>321</v>
      </c>
      <c r="AI95" s="407">
        <v>332</v>
      </c>
      <c r="AJ95" s="407">
        <v>353</v>
      </c>
      <c r="AK95" s="407">
        <v>19</v>
      </c>
      <c r="AL95" s="407">
        <v>60</v>
      </c>
      <c r="AM95" s="407">
        <v>107</v>
      </c>
      <c r="AN95" s="407">
        <v>156</v>
      </c>
      <c r="AO95" s="407">
        <v>203</v>
      </c>
      <c r="AP95" s="407">
        <v>245</v>
      </c>
      <c r="AQ95" s="407">
        <v>280</v>
      </c>
      <c r="AR95" s="407">
        <v>311</v>
      </c>
      <c r="AS95" s="407">
        <v>338</v>
      </c>
      <c r="AT95" s="407">
        <v>362</v>
      </c>
      <c r="AU95" s="407">
        <v>19</v>
      </c>
      <c r="AV95" s="407">
        <v>37</v>
      </c>
      <c r="AW95" s="407">
        <v>50</v>
      </c>
      <c r="AX95" s="407">
        <v>60</v>
      </c>
      <c r="AY95" s="407">
        <v>63</v>
      </c>
      <c r="AZ95" s="407">
        <v>63</v>
      </c>
      <c r="BA95" s="407">
        <v>58</v>
      </c>
      <c r="BB95" s="407">
        <v>50</v>
      </c>
      <c r="BC95" s="407">
        <v>69</v>
      </c>
    </row>
    <row r="96" spans="2:55">
      <c r="B96" s="407" t="s">
        <v>409</v>
      </c>
      <c r="C96" s="407">
        <v>0</v>
      </c>
      <c r="D96" s="407">
        <v>10</v>
      </c>
      <c r="E96" s="407">
        <v>36</v>
      </c>
      <c r="F96" s="407">
        <v>67</v>
      </c>
      <c r="G96" s="407">
        <v>103</v>
      </c>
      <c r="H96" s="407">
        <v>144</v>
      </c>
      <c r="I96" s="407">
        <v>187</v>
      </c>
      <c r="J96" s="407">
        <v>231</v>
      </c>
      <c r="K96" s="407">
        <v>275</v>
      </c>
      <c r="L96" s="407">
        <v>317</v>
      </c>
      <c r="M96" s="407">
        <v>358</v>
      </c>
      <c r="N96" s="407">
        <v>31</v>
      </c>
      <c r="O96" s="407">
        <v>68</v>
      </c>
      <c r="P96" s="407">
        <v>107</v>
      </c>
      <c r="Q96" s="407">
        <v>148</v>
      </c>
      <c r="R96" s="407">
        <v>194</v>
      </c>
      <c r="S96" s="407">
        <v>244</v>
      </c>
      <c r="T96" s="407">
        <v>297</v>
      </c>
      <c r="U96" s="407">
        <v>353</v>
      </c>
      <c r="V96" s="407">
        <v>40</v>
      </c>
      <c r="W96" s="407">
        <v>88</v>
      </c>
      <c r="X96" s="407">
        <v>130</v>
      </c>
      <c r="Y96" s="407">
        <v>166</v>
      </c>
      <c r="Z96" s="407">
        <v>197</v>
      </c>
      <c r="AA96" s="407">
        <v>222</v>
      </c>
      <c r="AB96" s="407">
        <v>242</v>
      </c>
      <c r="AC96" s="407">
        <v>257</v>
      </c>
      <c r="AD96" s="407">
        <v>266</v>
      </c>
      <c r="AE96" s="407">
        <v>270</v>
      </c>
      <c r="AF96" s="407">
        <v>272</v>
      </c>
      <c r="AG96" s="407">
        <v>276</v>
      </c>
      <c r="AH96" s="407">
        <v>285</v>
      </c>
      <c r="AI96" s="407">
        <v>305</v>
      </c>
      <c r="AJ96" s="407">
        <v>338</v>
      </c>
      <c r="AK96" s="407">
        <v>16</v>
      </c>
      <c r="AL96" s="407">
        <v>65</v>
      </c>
      <c r="AM96" s="407">
        <v>117</v>
      </c>
      <c r="AN96" s="407">
        <v>165</v>
      </c>
      <c r="AO96" s="407">
        <v>209</v>
      </c>
      <c r="AP96" s="407">
        <v>245</v>
      </c>
      <c r="AQ96" s="407">
        <v>276</v>
      </c>
      <c r="AR96" s="407">
        <v>302</v>
      </c>
      <c r="AS96" s="407">
        <v>326</v>
      </c>
      <c r="AT96" s="407">
        <v>348</v>
      </c>
      <c r="AU96" s="407">
        <v>3</v>
      </c>
      <c r="AV96" s="407">
        <v>21</v>
      </c>
      <c r="AW96" s="407">
        <v>37</v>
      </c>
      <c r="AX96" s="407">
        <v>48</v>
      </c>
      <c r="AY96" s="407">
        <v>55</v>
      </c>
      <c r="AZ96" s="407">
        <v>58</v>
      </c>
      <c r="BA96" s="407">
        <v>57</v>
      </c>
      <c r="BB96" s="407">
        <v>53</v>
      </c>
      <c r="BC96" s="407">
        <v>80</v>
      </c>
    </row>
    <row r="97" spans="2:55">
      <c r="B97" s="407" t="s">
        <v>410</v>
      </c>
      <c r="C97" s="407">
        <v>10</v>
      </c>
      <c r="D97" s="407">
        <v>35</v>
      </c>
      <c r="E97" s="407">
        <v>64</v>
      </c>
      <c r="F97" s="407">
        <v>98</v>
      </c>
      <c r="G97" s="407">
        <v>138</v>
      </c>
      <c r="H97" s="407">
        <v>178</v>
      </c>
      <c r="I97" s="407">
        <v>218</v>
      </c>
      <c r="J97" s="407">
        <v>257</v>
      </c>
      <c r="K97" s="407">
        <v>295</v>
      </c>
      <c r="L97" s="407">
        <v>333</v>
      </c>
      <c r="M97" s="407">
        <v>4</v>
      </c>
      <c r="N97" s="407">
        <v>39</v>
      </c>
      <c r="O97" s="407">
        <v>74</v>
      </c>
      <c r="P97" s="407">
        <v>111</v>
      </c>
      <c r="Q97" s="407">
        <v>150</v>
      </c>
      <c r="R97" s="407">
        <v>192</v>
      </c>
      <c r="S97" s="407">
        <v>239</v>
      </c>
      <c r="T97" s="407">
        <v>290</v>
      </c>
      <c r="U97" s="407">
        <v>344</v>
      </c>
      <c r="V97" s="407">
        <v>31</v>
      </c>
      <c r="W97" s="407">
        <v>79</v>
      </c>
      <c r="X97" s="407">
        <v>123</v>
      </c>
      <c r="Y97" s="407">
        <v>160</v>
      </c>
      <c r="Z97" s="407">
        <v>189</v>
      </c>
      <c r="AA97" s="407">
        <v>209</v>
      </c>
      <c r="AB97" s="407">
        <v>222</v>
      </c>
      <c r="AC97" s="407">
        <v>226</v>
      </c>
      <c r="AD97" s="407">
        <v>224</v>
      </c>
      <c r="AE97" s="407">
        <v>221</v>
      </c>
      <c r="AF97" s="407">
        <v>219</v>
      </c>
      <c r="AG97" s="407">
        <v>225</v>
      </c>
      <c r="AH97" s="407">
        <v>243</v>
      </c>
      <c r="AI97" s="407">
        <v>275</v>
      </c>
      <c r="AJ97" s="407">
        <v>319</v>
      </c>
      <c r="AK97" s="407">
        <v>6</v>
      </c>
      <c r="AL97" s="407">
        <v>59</v>
      </c>
      <c r="AM97" s="407">
        <v>110</v>
      </c>
      <c r="AN97" s="407">
        <v>154</v>
      </c>
      <c r="AO97" s="407">
        <v>192</v>
      </c>
      <c r="AP97" s="407">
        <v>223</v>
      </c>
      <c r="AQ97" s="407">
        <v>249</v>
      </c>
      <c r="AR97" s="407">
        <v>272</v>
      </c>
      <c r="AS97" s="407">
        <v>293</v>
      </c>
      <c r="AT97" s="407">
        <v>314</v>
      </c>
      <c r="AU97" s="407">
        <v>335</v>
      </c>
      <c r="AV97" s="407">
        <v>354</v>
      </c>
      <c r="AW97" s="407">
        <v>6</v>
      </c>
      <c r="AX97" s="407">
        <v>20</v>
      </c>
      <c r="AY97" s="407">
        <v>30</v>
      </c>
      <c r="AZ97" s="407">
        <v>36</v>
      </c>
      <c r="BA97" s="407">
        <v>38</v>
      </c>
      <c r="BB97" s="407">
        <v>39</v>
      </c>
      <c r="BC97" s="407">
        <v>74</v>
      </c>
    </row>
    <row r="98" spans="2:55">
      <c r="B98" s="407" t="s">
        <v>411</v>
      </c>
      <c r="C98" s="407">
        <v>29</v>
      </c>
      <c r="D98" s="407">
        <v>57</v>
      </c>
      <c r="E98" s="407">
        <v>90</v>
      </c>
      <c r="F98" s="407">
        <v>127</v>
      </c>
      <c r="G98" s="407">
        <v>166</v>
      </c>
      <c r="H98" s="407">
        <v>203</v>
      </c>
      <c r="I98" s="407">
        <v>238</v>
      </c>
      <c r="J98" s="407">
        <v>271</v>
      </c>
      <c r="K98" s="407">
        <v>304</v>
      </c>
      <c r="L98" s="407">
        <v>337</v>
      </c>
      <c r="M98" s="407">
        <v>6</v>
      </c>
      <c r="N98" s="407">
        <v>38</v>
      </c>
      <c r="O98" s="407">
        <v>72</v>
      </c>
      <c r="P98" s="407">
        <v>106</v>
      </c>
      <c r="Q98" s="407">
        <v>141</v>
      </c>
      <c r="R98" s="407">
        <v>180</v>
      </c>
      <c r="S98" s="407">
        <v>223</v>
      </c>
      <c r="T98" s="407">
        <v>272</v>
      </c>
      <c r="U98" s="407">
        <v>324</v>
      </c>
      <c r="V98" s="407">
        <v>12</v>
      </c>
      <c r="W98" s="407">
        <v>62</v>
      </c>
      <c r="X98" s="407">
        <v>106</v>
      </c>
      <c r="Y98" s="407">
        <v>142</v>
      </c>
      <c r="Z98" s="407">
        <v>167</v>
      </c>
      <c r="AA98" s="407">
        <v>179</v>
      </c>
      <c r="AB98" s="407">
        <v>180</v>
      </c>
      <c r="AC98" s="407">
        <v>173</v>
      </c>
      <c r="AD98" s="407">
        <v>163</v>
      </c>
      <c r="AE98" s="407">
        <v>156</v>
      </c>
      <c r="AF98" s="407">
        <v>156</v>
      </c>
      <c r="AG98" s="407">
        <v>170</v>
      </c>
      <c r="AH98" s="407">
        <v>200</v>
      </c>
      <c r="AI98" s="407">
        <v>242</v>
      </c>
      <c r="AJ98" s="407">
        <v>294</v>
      </c>
      <c r="AK98" s="407">
        <v>349</v>
      </c>
      <c r="AL98" s="407">
        <v>37</v>
      </c>
      <c r="AM98" s="407">
        <v>83</v>
      </c>
      <c r="AN98" s="407">
        <v>122</v>
      </c>
      <c r="AO98" s="407">
        <v>154</v>
      </c>
      <c r="AP98" s="407">
        <v>180</v>
      </c>
      <c r="AQ98" s="407">
        <v>202</v>
      </c>
      <c r="AR98" s="407">
        <v>222</v>
      </c>
      <c r="AS98" s="407">
        <v>242</v>
      </c>
      <c r="AT98" s="407">
        <v>263</v>
      </c>
      <c r="AU98" s="407">
        <v>285</v>
      </c>
      <c r="AV98" s="407">
        <v>305</v>
      </c>
      <c r="AW98" s="407">
        <v>324</v>
      </c>
      <c r="AX98" s="407">
        <v>339</v>
      </c>
      <c r="AY98" s="407">
        <v>352</v>
      </c>
      <c r="AZ98" s="407">
        <v>360</v>
      </c>
      <c r="BA98" s="407">
        <v>2</v>
      </c>
      <c r="BB98" s="407">
        <v>6</v>
      </c>
      <c r="BC98" s="407">
        <v>51</v>
      </c>
    </row>
    <row r="99" spans="2:55">
      <c r="B99" s="407" t="s">
        <v>412</v>
      </c>
      <c r="C99" s="407">
        <v>47</v>
      </c>
      <c r="D99" s="407">
        <v>78</v>
      </c>
      <c r="E99" s="407">
        <v>114</v>
      </c>
      <c r="F99" s="407">
        <v>150</v>
      </c>
      <c r="G99" s="407">
        <v>185</v>
      </c>
      <c r="H99" s="407">
        <v>217</v>
      </c>
      <c r="I99" s="407">
        <v>245</v>
      </c>
      <c r="J99" s="407">
        <v>273</v>
      </c>
      <c r="K99" s="407">
        <v>302</v>
      </c>
      <c r="L99" s="407">
        <v>333</v>
      </c>
      <c r="M99" s="407">
        <v>365</v>
      </c>
      <c r="N99" s="407">
        <v>30</v>
      </c>
      <c r="O99" s="407">
        <v>61</v>
      </c>
      <c r="P99" s="407">
        <v>91</v>
      </c>
      <c r="Q99" s="407">
        <v>122</v>
      </c>
      <c r="R99" s="407">
        <v>156</v>
      </c>
      <c r="S99" s="407">
        <v>196</v>
      </c>
      <c r="T99" s="407">
        <v>243</v>
      </c>
      <c r="U99" s="407">
        <v>295</v>
      </c>
      <c r="V99" s="407">
        <v>349</v>
      </c>
      <c r="W99" s="407">
        <v>36</v>
      </c>
      <c r="X99" s="407">
        <v>79</v>
      </c>
      <c r="Y99" s="407">
        <v>110</v>
      </c>
      <c r="Z99" s="407">
        <v>127</v>
      </c>
      <c r="AA99" s="407">
        <v>128</v>
      </c>
      <c r="AB99" s="407">
        <v>118</v>
      </c>
      <c r="AC99" s="407">
        <v>102</v>
      </c>
      <c r="AD99" s="407">
        <v>87</v>
      </c>
      <c r="AE99" s="407">
        <v>81</v>
      </c>
      <c r="AF99" s="407">
        <v>89</v>
      </c>
      <c r="AG99" s="407">
        <v>114</v>
      </c>
      <c r="AH99" s="407">
        <v>153</v>
      </c>
      <c r="AI99" s="407">
        <v>204</v>
      </c>
      <c r="AJ99" s="407">
        <v>259</v>
      </c>
      <c r="AK99" s="407">
        <v>312</v>
      </c>
      <c r="AL99" s="407">
        <v>360</v>
      </c>
      <c r="AM99" s="407">
        <v>35</v>
      </c>
      <c r="AN99" s="407">
        <v>67</v>
      </c>
      <c r="AO99" s="407">
        <v>94</v>
      </c>
      <c r="AP99" s="407">
        <v>115</v>
      </c>
      <c r="AQ99" s="407">
        <v>135</v>
      </c>
      <c r="AR99" s="407">
        <v>154</v>
      </c>
      <c r="AS99" s="407">
        <v>174</v>
      </c>
      <c r="AT99" s="407">
        <v>195</v>
      </c>
      <c r="AU99" s="407">
        <v>217</v>
      </c>
      <c r="AV99" s="407">
        <v>239</v>
      </c>
      <c r="AW99" s="407">
        <v>258</v>
      </c>
      <c r="AX99" s="407">
        <v>276</v>
      </c>
      <c r="AY99" s="407">
        <v>291</v>
      </c>
      <c r="AZ99" s="407">
        <v>303</v>
      </c>
      <c r="BA99" s="407">
        <v>313</v>
      </c>
      <c r="BB99" s="407">
        <v>321</v>
      </c>
      <c r="BC99" s="407">
        <v>8</v>
      </c>
    </row>
    <row r="100" spans="2:55">
      <c r="B100" s="407" t="s">
        <v>413</v>
      </c>
      <c r="C100" s="407">
        <v>63</v>
      </c>
      <c r="D100" s="407">
        <v>97</v>
      </c>
      <c r="E100" s="407">
        <v>132</v>
      </c>
      <c r="F100" s="407">
        <v>164</v>
      </c>
      <c r="G100" s="407">
        <v>193</v>
      </c>
      <c r="H100" s="407">
        <v>219</v>
      </c>
      <c r="I100" s="407">
        <v>242</v>
      </c>
      <c r="J100" s="407">
        <v>266</v>
      </c>
      <c r="K100" s="407">
        <v>292</v>
      </c>
      <c r="L100" s="407">
        <v>321</v>
      </c>
      <c r="M100" s="407">
        <v>350</v>
      </c>
      <c r="N100" s="407">
        <v>14</v>
      </c>
      <c r="O100" s="407">
        <v>40</v>
      </c>
      <c r="P100" s="407">
        <v>66</v>
      </c>
      <c r="Q100" s="407">
        <v>92</v>
      </c>
      <c r="R100" s="407">
        <v>123</v>
      </c>
      <c r="S100" s="407">
        <v>160</v>
      </c>
      <c r="T100" s="407">
        <v>205</v>
      </c>
      <c r="U100" s="407">
        <v>257</v>
      </c>
      <c r="V100" s="407">
        <v>313</v>
      </c>
      <c r="W100" s="407">
        <v>364</v>
      </c>
      <c r="X100" s="407">
        <v>39</v>
      </c>
      <c r="Y100" s="407">
        <v>62</v>
      </c>
      <c r="Z100" s="407">
        <v>67</v>
      </c>
      <c r="AA100" s="407">
        <v>57</v>
      </c>
      <c r="AB100" s="407">
        <v>37</v>
      </c>
      <c r="AC100" s="407">
        <v>15</v>
      </c>
      <c r="AD100" s="407">
        <v>2</v>
      </c>
      <c r="AE100" s="407">
        <v>2</v>
      </c>
      <c r="AF100" s="407">
        <v>21</v>
      </c>
      <c r="AG100" s="407">
        <v>56</v>
      </c>
      <c r="AH100" s="407">
        <v>102</v>
      </c>
      <c r="AI100" s="407">
        <v>155</v>
      </c>
      <c r="AJ100" s="407">
        <v>208</v>
      </c>
      <c r="AK100" s="407">
        <v>256</v>
      </c>
      <c r="AL100" s="407">
        <v>297</v>
      </c>
      <c r="AM100" s="407">
        <v>330</v>
      </c>
      <c r="AN100" s="407">
        <v>356</v>
      </c>
      <c r="AO100" s="407">
        <v>13</v>
      </c>
      <c r="AP100" s="407">
        <v>32</v>
      </c>
      <c r="AQ100" s="407">
        <v>49</v>
      </c>
      <c r="AR100" s="407">
        <v>67</v>
      </c>
      <c r="AS100" s="407">
        <v>87</v>
      </c>
      <c r="AT100" s="407">
        <v>109</v>
      </c>
      <c r="AU100" s="407">
        <v>131</v>
      </c>
      <c r="AV100" s="407">
        <v>153</v>
      </c>
      <c r="AW100" s="407">
        <v>174</v>
      </c>
      <c r="AX100" s="407">
        <v>193</v>
      </c>
      <c r="AY100" s="407">
        <v>210</v>
      </c>
      <c r="AZ100" s="407">
        <v>225</v>
      </c>
      <c r="BA100" s="407">
        <v>238</v>
      </c>
      <c r="BB100" s="407">
        <v>250</v>
      </c>
      <c r="BC100" s="407">
        <v>312</v>
      </c>
    </row>
    <row r="101" spans="2:55">
      <c r="B101" s="407" t="s">
        <v>414</v>
      </c>
      <c r="C101" s="407">
        <v>78</v>
      </c>
      <c r="D101" s="407">
        <v>111</v>
      </c>
      <c r="E101" s="407">
        <v>141</v>
      </c>
      <c r="F101" s="407">
        <v>168</v>
      </c>
      <c r="G101" s="407">
        <v>190</v>
      </c>
      <c r="H101" s="407">
        <v>210</v>
      </c>
      <c r="I101" s="407">
        <v>229</v>
      </c>
      <c r="J101" s="407">
        <v>250</v>
      </c>
      <c r="K101" s="407">
        <v>274</v>
      </c>
      <c r="L101" s="407">
        <v>301</v>
      </c>
      <c r="M101" s="407">
        <v>328</v>
      </c>
      <c r="N101" s="407">
        <v>353</v>
      </c>
      <c r="O101" s="407">
        <v>10</v>
      </c>
      <c r="P101" s="407">
        <v>31</v>
      </c>
      <c r="Q101" s="407">
        <v>53</v>
      </c>
      <c r="R101" s="407">
        <v>79</v>
      </c>
      <c r="S101" s="407">
        <v>115</v>
      </c>
      <c r="T101" s="407">
        <v>160</v>
      </c>
      <c r="U101" s="407">
        <v>212</v>
      </c>
      <c r="V101" s="407">
        <v>266</v>
      </c>
      <c r="W101" s="407">
        <v>313</v>
      </c>
      <c r="X101" s="407">
        <v>346</v>
      </c>
      <c r="Y101" s="407">
        <v>359</v>
      </c>
      <c r="Z101" s="407">
        <v>352</v>
      </c>
      <c r="AA101" s="407">
        <v>331</v>
      </c>
      <c r="AB101" s="407">
        <v>305</v>
      </c>
      <c r="AC101" s="407">
        <v>283</v>
      </c>
      <c r="AD101" s="407">
        <v>275</v>
      </c>
      <c r="AE101" s="407">
        <v>286</v>
      </c>
      <c r="AF101" s="407">
        <v>315</v>
      </c>
      <c r="AG101" s="407">
        <v>357</v>
      </c>
      <c r="AH101" s="407">
        <v>42</v>
      </c>
      <c r="AI101" s="407">
        <v>92</v>
      </c>
      <c r="AJ101" s="407">
        <v>138</v>
      </c>
      <c r="AK101" s="407">
        <v>179</v>
      </c>
      <c r="AL101" s="407">
        <v>212</v>
      </c>
      <c r="AM101" s="407">
        <v>238</v>
      </c>
      <c r="AN101" s="407">
        <v>259</v>
      </c>
      <c r="AO101" s="407">
        <v>277</v>
      </c>
      <c r="AP101" s="407">
        <v>294</v>
      </c>
      <c r="AQ101" s="407">
        <v>310</v>
      </c>
      <c r="AR101" s="407">
        <v>328</v>
      </c>
      <c r="AS101" s="407">
        <v>347</v>
      </c>
      <c r="AT101" s="407">
        <v>3</v>
      </c>
      <c r="AU101" s="407">
        <v>25</v>
      </c>
      <c r="AV101" s="407">
        <v>47</v>
      </c>
      <c r="AW101" s="407">
        <v>68</v>
      </c>
      <c r="AX101" s="407">
        <v>88</v>
      </c>
      <c r="AY101" s="407">
        <v>107</v>
      </c>
      <c r="AZ101" s="407">
        <v>124</v>
      </c>
      <c r="BA101" s="407">
        <v>140</v>
      </c>
      <c r="BB101" s="407">
        <v>156</v>
      </c>
      <c r="BC101" s="407">
        <v>229</v>
      </c>
    </row>
    <row r="102" spans="2:55">
      <c r="B102" s="407" t="s">
        <v>415</v>
      </c>
      <c r="C102" s="407">
        <v>87</v>
      </c>
      <c r="D102" s="407">
        <v>116</v>
      </c>
      <c r="E102" s="407">
        <v>140</v>
      </c>
      <c r="F102" s="407">
        <v>160</v>
      </c>
      <c r="G102" s="407">
        <v>177</v>
      </c>
      <c r="H102" s="407">
        <v>192</v>
      </c>
      <c r="I102" s="407">
        <v>208</v>
      </c>
      <c r="J102" s="407">
        <v>228</v>
      </c>
      <c r="K102" s="407">
        <v>250</v>
      </c>
      <c r="L102" s="407">
        <v>273</v>
      </c>
      <c r="M102" s="407">
        <v>296</v>
      </c>
      <c r="N102" s="407">
        <v>316</v>
      </c>
      <c r="O102" s="407">
        <v>334</v>
      </c>
      <c r="P102" s="407">
        <v>350</v>
      </c>
      <c r="Q102" s="407">
        <v>4</v>
      </c>
      <c r="R102" s="407">
        <v>28</v>
      </c>
      <c r="S102" s="407">
        <v>63</v>
      </c>
      <c r="T102" s="407">
        <v>107</v>
      </c>
      <c r="U102" s="407">
        <v>158</v>
      </c>
      <c r="V102" s="407">
        <v>207</v>
      </c>
      <c r="W102" s="407">
        <v>246</v>
      </c>
      <c r="X102" s="407">
        <v>267</v>
      </c>
      <c r="Y102" s="407">
        <v>268</v>
      </c>
      <c r="Z102" s="407">
        <v>251</v>
      </c>
      <c r="AA102" s="407">
        <v>224</v>
      </c>
      <c r="AB102" s="407">
        <v>198</v>
      </c>
      <c r="AC102" s="407">
        <v>183</v>
      </c>
      <c r="AD102" s="407">
        <v>184</v>
      </c>
      <c r="AE102" s="407">
        <v>204</v>
      </c>
      <c r="AF102" s="407">
        <v>239</v>
      </c>
      <c r="AG102" s="407">
        <v>284</v>
      </c>
      <c r="AH102" s="407">
        <v>331</v>
      </c>
      <c r="AI102" s="407">
        <v>10</v>
      </c>
      <c r="AJ102" s="407">
        <v>48</v>
      </c>
      <c r="AK102" s="407">
        <v>80</v>
      </c>
      <c r="AL102" s="407">
        <v>105</v>
      </c>
      <c r="AM102" s="407">
        <v>126</v>
      </c>
      <c r="AN102" s="407">
        <v>143</v>
      </c>
      <c r="AO102" s="407">
        <v>158</v>
      </c>
      <c r="AP102" s="407">
        <v>173</v>
      </c>
      <c r="AQ102" s="407">
        <v>189</v>
      </c>
      <c r="AR102" s="407">
        <v>206</v>
      </c>
      <c r="AS102" s="407">
        <v>224</v>
      </c>
      <c r="AT102" s="407">
        <v>244</v>
      </c>
      <c r="AU102" s="407">
        <v>264</v>
      </c>
      <c r="AV102" s="407">
        <v>285</v>
      </c>
      <c r="AW102" s="407">
        <v>306</v>
      </c>
      <c r="AX102" s="407">
        <v>326</v>
      </c>
      <c r="AY102" s="407">
        <v>344</v>
      </c>
      <c r="AZ102" s="407">
        <v>362</v>
      </c>
      <c r="BA102" s="407">
        <v>14</v>
      </c>
      <c r="BB102" s="407">
        <v>32</v>
      </c>
      <c r="BC102" s="407">
        <v>119</v>
      </c>
    </row>
    <row r="103" spans="2:55">
      <c r="B103" s="407" t="s">
        <v>416</v>
      </c>
      <c r="C103" s="407">
        <v>89</v>
      </c>
      <c r="D103" s="407">
        <v>111</v>
      </c>
      <c r="E103" s="407">
        <v>129</v>
      </c>
      <c r="F103" s="407">
        <v>143</v>
      </c>
      <c r="G103" s="407">
        <v>155</v>
      </c>
      <c r="H103" s="407">
        <v>167</v>
      </c>
      <c r="I103" s="407">
        <v>181</v>
      </c>
      <c r="J103" s="407">
        <v>198</v>
      </c>
      <c r="K103" s="407">
        <v>217</v>
      </c>
      <c r="L103" s="407">
        <v>237</v>
      </c>
      <c r="M103" s="407">
        <v>255</v>
      </c>
      <c r="N103" s="407">
        <v>270</v>
      </c>
      <c r="O103" s="407">
        <v>282</v>
      </c>
      <c r="P103" s="407">
        <v>294</v>
      </c>
      <c r="Q103" s="407">
        <v>310</v>
      </c>
      <c r="R103" s="407">
        <v>334</v>
      </c>
      <c r="S103" s="407">
        <v>4</v>
      </c>
      <c r="T103" s="407">
        <v>46</v>
      </c>
      <c r="U103" s="407">
        <v>91</v>
      </c>
      <c r="V103" s="407">
        <v>131</v>
      </c>
      <c r="W103" s="407">
        <v>159</v>
      </c>
      <c r="X103" s="407">
        <v>168</v>
      </c>
      <c r="Y103" s="407">
        <v>158</v>
      </c>
      <c r="Z103" s="407">
        <v>136</v>
      </c>
      <c r="AA103" s="407">
        <v>109</v>
      </c>
      <c r="AB103" s="407">
        <v>89</v>
      </c>
      <c r="AC103" s="407">
        <v>83</v>
      </c>
      <c r="AD103" s="407">
        <v>93</v>
      </c>
      <c r="AE103" s="407">
        <v>119</v>
      </c>
      <c r="AF103" s="407">
        <v>155</v>
      </c>
      <c r="AG103" s="407">
        <v>195</v>
      </c>
      <c r="AH103" s="407">
        <v>235</v>
      </c>
      <c r="AI103" s="407">
        <v>270</v>
      </c>
      <c r="AJ103" s="407">
        <v>300</v>
      </c>
      <c r="AK103" s="407">
        <v>324</v>
      </c>
      <c r="AL103" s="407">
        <v>343</v>
      </c>
      <c r="AM103" s="407">
        <v>359</v>
      </c>
      <c r="AN103" s="407">
        <v>7</v>
      </c>
      <c r="AO103" s="407">
        <v>20</v>
      </c>
      <c r="AP103" s="407">
        <v>33</v>
      </c>
      <c r="AQ103" s="407">
        <v>48</v>
      </c>
      <c r="AR103" s="407">
        <v>63</v>
      </c>
      <c r="AS103" s="407">
        <v>80</v>
      </c>
      <c r="AT103" s="407">
        <v>98</v>
      </c>
      <c r="AU103" s="407">
        <v>117</v>
      </c>
      <c r="AV103" s="407">
        <v>136</v>
      </c>
      <c r="AW103" s="407">
        <v>156</v>
      </c>
      <c r="AX103" s="407">
        <v>175</v>
      </c>
      <c r="AY103" s="407">
        <v>194</v>
      </c>
      <c r="AZ103" s="407">
        <v>212</v>
      </c>
      <c r="BA103" s="407">
        <v>230</v>
      </c>
      <c r="BB103" s="407">
        <v>249</v>
      </c>
      <c r="BC103" s="407">
        <v>341</v>
      </c>
    </row>
    <row r="104" spans="2:55">
      <c r="B104" s="407" t="s">
        <v>417</v>
      </c>
      <c r="C104" s="407">
        <v>81</v>
      </c>
      <c r="D104" s="407">
        <v>96</v>
      </c>
      <c r="E104" s="407">
        <v>108</v>
      </c>
      <c r="F104" s="407">
        <v>117</v>
      </c>
      <c r="G104" s="407">
        <v>125</v>
      </c>
      <c r="H104" s="407">
        <v>135</v>
      </c>
      <c r="I104" s="407">
        <v>147</v>
      </c>
      <c r="J104" s="407">
        <v>161</v>
      </c>
      <c r="K104" s="407">
        <v>177</v>
      </c>
      <c r="L104" s="407">
        <v>191</v>
      </c>
      <c r="M104" s="407">
        <v>204</v>
      </c>
      <c r="N104" s="407">
        <v>214</v>
      </c>
      <c r="O104" s="407">
        <v>222</v>
      </c>
      <c r="P104" s="407">
        <v>231</v>
      </c>
      <c r="Q104" s="407">
        <v>245</v>
      </c>
      <c r="R104" s="407">
        <v>267</v>
      </c>
      <c r="S104" s="407">
        <v>298</v>
      </c>
      <c r="T104" s="407">
        <v>336</v>
      </c>
      <c r="U104" s="407">
        <v>8</v>
      </c>
      <c r="V104" s="407">
        <v>37</v>
      </c>
      <c r="W104" s="407">
        <v>52</v>
      </c>
      <c r="X104" s="407">
        <v>51</v>
      </c>
      <c r="Y104" s="407">
        <v>36</v>
      </c>
      <c r="Z104" s="407">
        <v>14</v>
      </c>
      <c r="AA104" s="407">
        <v>357</v>
      </c>
      <c r="AB104" s="407">
        <v>345</v>
      </c>
      <c r="AC104" s="407">
        <v>347</v>
      </c>
      <c r="AD104" s="407">
        <v>363</v>
      </c>
      <c r="AE104" s="407">
        <v>24</v>
      </c>
      <c r="AF104" s="407">
        <v>56</v>
      </c>
      <c r="AG104" s="407">
        <v>89</v>
      </c>
      <c r="AH104" s="407">
        <v>118</v>
      </c>
      <c r="AI104" s="407">
        <v>144</v>
      </c>
      <c r="AJ104" s="407">
        <v>165</v>
      </c>
      <c r="AK104" s="407">
        <v>182</v>
      </c>
      <c r="AL104" s="407">
        <v>195</v>
      </c>
      <c r="AM104" s="407">
        <v>207</v>
      </c>
      <c r="AN104" s="407">
        <v>217</v>
      </c>
      <c r="AO104" s="407">
        <v>228</v>
      </c>
      <c r="AP104" s="407">
        <v>240</v>
      </c>
      <c r="AQ104" s="407">
        <v>252</v>
      </c>
      <c r="AR104" s="407">
        <v>265</v>
      </c>
      <c r="AS104" s="407">
        <v>279</v>
      </c>
      <c r="AT104" s="407">
        <v>294</v>
      </c>
      <c r="AU104" s="407">
        <v>310</v>
      </c>
      <c r="AV104" s="407">
        <v>327</v>
      </c>
      <c r="AW104" s="407">
        <v>343</v>
      </c>
      <c r="AX104" s="407">
        <v>359</v>
      </c>
      <c r="AY104" s="407">
        <v>11</v>
      </c>
      <c r="AZ104" s="407">
        <v>28</v>
      </c>
      <c r="BA104" s="407">
        <v>46</v>
      </c>
      <c r="BB104" s="407">
        <v>64</v>
      </c>
      <c r="BC104" s="407">
        <v>170</v>
      </c>
    </row>
    <row r="105" spans="2:55">
      <c r="B105" s="407" t="s">
        <v>418</v>
      </c>
      <c r="C105" s="407">
        <v>63</v>
      </c>
      <c r="D105" s="407">
        <v>72</v>
      </c>
      <c r="E105" s="407">
        <v>78</v>
      </c>
      <c r="F105" s="407">
        <v>84</v>
      </c>
      <c r="G105" s="407">
        <v>90</v>
      </c>
      <c r="H105" s="407">
        <v>97</v>
      </c>
      <c r="I105" s="407">
        <v>106</v>
      </c>
      <c r="J105" s="407">
        <v>116</v>
      </c>
      <c r="K105" s="407">
        <v>127</v>
      </c>
      <c r="L105" s="407">
        <v>136</v>
      </c>
      <c r="M105" s="407">
        <v>144</v>
      </c>
      <c r="N105" s="407">
        <v>149</v>
      </c>
      <c r="O105" s="407">
        <v>154</v>
      </c>
      <c r="P105" s="407">
        <v>161</v>
      </c>
      <c r="Q105" s="407">
        <v>173</v>
      </c>
      <c r="R105" s="407">
        <v>191</v>
      </c>
      <c r="S105" s="407">
        <v>216</v>
      </c>
      <c r="T105" s="407">
        <v>243</v>
      </c>
      <c r="U105" s="407">
        <v>268</v>
      </c>
      <c r="V105" s="407">
        <v>285</v>
      </c>
      <c r="W105" s="407">
        <v>290</v>
      </c>
      <c r="X105" s="407">
        <v>283</v>
      </c>
      <c r="Y105" s="407">
        <v>268</v>
      </c>
      <c r="Z105" s="407">
        <v>251</v>
      </c>
      <c r="AA105" s="407">
        <v>238</v>
      </c>
      <c r="AB105" s="407">
        <v>234</v>
      </c>
      <c r="AC105" s="407">
        <v>241</v>
      </c>
      <c r="AD105" s="407">
        <v>257</v>
      </c>
      <c r="AE105" s="407">
        <v>279</v>
      </c>
      <c r="AF105" s="407">
        <v>303</v>
      </c>
      <c r="AG105" s="407">
        <v>325</v>
      </c>
      <c r="AH105" s="407">
        <v>345</v>
      </c>
      <c r="AI105" s="407">
        <v>361</v>
      </c>
      <c r="AJ105" s="407">
        <v>9</v>
      </c>
      <c r="AK105" s="407">
        <v>20</v>
      </c>
      <c r="AL105" s="407">
        <v>28</v>
      </c>
      <c r="AM105" s="407">
        <v>36</v>
      </c>
      <c r="AN105" s="407">
        <v>44</v>
      </c>
      <c r="AO105" s="407">
        <v>52</v>
      </c>
      <c r="AP105" s="407">
        <v>60</v>
      </c>
      <c r="AQ105" s="407">
        <v>69</v>
      </c>
      <c r="AR105" s="407">
        <v>79</v>
      </c>
      <c r="AS105" s="407">
        <v>90</v>
      </c>
      <c r="AT105" s="407">
        <v>102</v>
      </c>
      <c r="AU105" s="407">
        <v>114</v>
      </c>
      <c r="AV105" s="407">
        <v>127</v>
      </c>
      <c r="AW105" s="407">
        <v>140</v>
      </c>
      <c r="AX105" s="407">
        <v>153</v>
      </c>
      <c r="AY105" s="407">
        <v>167</v>
      </c>
      <c r="AZ105" s="407">
        <v>181</v>
      </c>
      <c r="BA105" s="407">
        <v>195</v>
      </c>
      <c r="BB105" s="407">
        <v>210</v>
      </c>
      <c r="BC105" s="407">
        <v>319</v>
      </c>
    </row>
    <row r="106" spans="2:55">
      <c r="B106" s="407" t="s">
        <v>419</v>
      </c>
      <c r="C106" s="407">
        <v>35</v>
      </c>
      <c r="D106" s="407">
        <v>39</v>
      </c>
      <c r="E106" s="407">
        <v>42</v>
      </c>
      <c r="F106" s="407">
        <v>45</v>
      </c>
      <c r="G106" s="407">
        <v>48</v>
      </c>
      <c r="H106" s="407">
        <v>52</v>
      </c>
      <c r="I106" s="407">
        <v>57</v>
      </c>
      <c r="J106" s="407">
        <v>63</v>
      </c>
      <c r="K106" s="407">
        <v>68</v>
      </c>
      <c r="L106" s="407">
        <v>72</v>
      </c>
      <c r="M106" s="407">
        <v>75</v>
      </c>
      <c r="N106" s="407">
        <v>77</v>
      </c>
      <c r="O106" s="407">
        <v>80</v>
      </c>
      <c r="P106" s="407">
        <v>85</v>
      </c>
      <c r="Q106" s="407">
        <v>92</v>
      </c>
      <c r="R106" s="407">
        <v>103</v>
      </c>
      <c r="S106" s="407">
        <v>117</v>
      </c>
      <c r="T106" s="407">
        <v>131</v>
      </c>
      <c r="U106" s="407">
        <v>143</v>
      </c>
      <c r="V106" s="407">
        <v>149</v>
      </c>
      <c r="W106" s="407">
        <v>148</v>
      </c>
      <c r="X106" s="407">
        <v>142</v>
      </c>
      <c r="Y106" s="407">
        <v>133</v>
      </c>
      <c r="Z106" s="407">
        <v>125</v>
      </c>
      <c r="AA106" s="407">
        <v>120</v>
      </c>
      <c r="AB106" s="407">
        <v>121</v>
      </c>
      <c r="AC106" s="407">
        <v>128</v>
      </c>
      <c r="AD106" s="407">
        <v>138</v>
      </c>
      <c r="AE106" s="407">
        <v>150</v>
      </c>
      <c r="AF106" s="407">
        <v>162</v>
      </c>
      <c r="AG106" s="407">
        <v>173</v>
      </c>
      <c r="AH106" s="407">
        <v>183</v>
      </c>
      <c r="AI106" s="407">
        <v>190</v>
      </c>
      <c r="AJ106" s="407">
        <v>197</v>
      </c>
      <c r="AK106" s="407">
        <v>202</v>
      </c>
      <c r="AL106" s="407">
        <v>206</v>
      </c>
      <c r="AM106" s="407">
        <v>211</v>
      </c>
      <c r="AN106" s="407">
        <v>215</v>
      </c>
      <c r="AO106" s="407">
        <v>220</v>
      </c>
      <c r="AP106" s="407">
        <v>225</v>
      </c>
      <c r="AQ106" s="407">
        <v>230</v>
      </c>
      <c r="AR106" s="407">
        <v>235</v>
      </c>
      <c r="AS106" s="407">
        <v>241</v>
      </c>
      <c r="AT106" s="407">
        <v>248</v>
      </c>
      <c r="AU106" s="407">
        <v>255</v>
      </c>
      <c r="AV106" s="407">
        <v>262</v>
      </c>
      <c r="AW106" s="407">
        <v>270</v>
      </c>
      <c r="AX106" s="407">
        <v>277</v>
      </c>
      <c r="AY106" s="407">
        <v>285</v>
      </c>
      <c r="AZ106" s="407">
        <v>293</v>
      </c>
      <c r="BA106" s="407">
        <v>302</v>
      </c>
      <c r="BB106" s="407">
        <v>310</v>
      </c>
      <c r="BC106" s="407">
        <v>63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BC107"/>
  <sheetViews>
    <sheetView zoomScale="80" zoomScaleNormal="80" workbookViewId="0">
      <selection activeCell="A29" sqref="A29"/>
    </sheetView>
  </sheetViews>
  <sheetFormatPr baseColWidth="10" defaultRowHeight="15"/>
  <cols>
    <col min="1" max="1" width="14.42578125" customWidth="1"/>
    <col min="2" max="2" width="15" bestFit="1" customWidth="1"/>
  </cols>
  <sheetData>
    <row r="1" spans="1:55">
      <c r="B1" s="5"/>
      <c r="C1" s="5"/>
    </row>
    <row r="2" spans="1:55">
      <c r="B2" s="389" t="s">
        <v>319</v>
      </c>
    </row>
    <row r="4" spans="1:55">
      <c r="B4" s="5" t="s">
        <v>1</v>
      </c>
      <c r="C4" s="6" t="s">
        <v>95</v>
      </c>
    </row>
    <row r="5" spans="1:55">
      <c r="A5">
        <v>1000000</v>
      </c>
      <c r="B5" s="5" t="s">
        <v>0</v>
      </c>
      <c r="C5" s="5" t="s">
        <v>2</v>
      </c>
    </row>
    <row r="6" spans="1:55">
      <c r="B6" s="5"/>
    </row>
    <row r="7" spans="1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1:55">
      <c r="A8" s="453">
        <f>+$A$5*C8/1000</f>
        <v>0</v>
      </c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1:55">
      <c r="A9" s="453">
        <f t="shared" ref="A9:A32" si="0">+$A$5*C9/1000</f>
        <v>0</v>
      </c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4.0499813775241034E-2</v>
      </c>
      <c r="AC9" s="404">
        <v>0.20488590240091281</v>
      </c>
      <c r="AD9" s="404">
        <v>0.38612464534412</v>
      </c>
      <c r="AE9" s="404">
        <v>0.57764161698391214</v>
      </c>
      <c r="AF9" s="404">
        <v>0.77370175576352285</v>
      </c>
      <c r="AG9" s="404">
        <v>0.97748191021036068</v>
      </c>
      <c r="AH9" s="404">
        <v>1.2022621598976464</v>
      </c>
      <c r="AI9" s="404">
        <v>1.4642543435355038</v>
      </c>
      <c r="AJ9" s="404">
        <v>1.7804259996452161</v>
      </c>
      <c r="AK9" s="404">
        <v>2.1624930522929073</v>
      </c>
      <c r="AL9" s="404">
        <v>2.5928241360504978</v>
      </c>
      <c r="AM9" s="404">
        <v>3.0226552973275087</v>
      </c>
      <c r="AN9" s="404">
        <v>3.3940816640970621</v>
      </c>
      <c r="AO9" s="404">
        <v>3.6468029493934297</v>
      </c>
      <c r="AP9" s="404">
        <v>3.7340772743503505</v>
      </c>
      <c r="AQ9" s="404">
        <v>3.6874644890335375</v>
      </c>
      <c r="AR9" s="404">
        <v>3.6257914070741415</v>
      </c>
      <c r="AS9" s="404">
        <v>3.6932428189846709</v>
      </c>
      <c r="AT9" s="404">
        <v>4.0421477287009289</v>
      </c>
      <c r="AU9" s="404">
        <v>4.8039901359498707</v>
      </c>
      <c r="AV9" s="404">
        <v>5.9718170131213277</v>
      </c>
      <c r="AW9" s="404">
        <v>7.3849507271322441</v>
      </c>
      <c r="AX9" s="404">
        <v>8.842905641316456</v>
      </c>
      <c r="AY9" s="404">
        <v>10.135640270459072</v>
      </c>
      <c r="AZ9" s="404">
        <v>11.069363365181605</v>
      </c>
      <c r="BA9" s="404">
        <v>11.574770278039104</v>
      </c>
      <c r="BB9" s="404">
        <v>11.721339505460616</v>
      </c>
      <c r="BC9" s="404">
        <v>11.759941524544681</v>
      </c>
    </row>
    <row r="10" spans="1:55">
      <c r="A10" s="453">
        <f t="shared" si="0"/>
        <v>0</v>
      </c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0.24866030084523538</v>
      </c>
      <c r="V10" s="404">
        <v>0.48457051885994817</v>
      </c>
      <c r="W10" s="404">
        <v>0.71084702198856087</v>
      </c>
      <c r="X10" s="404">
        <v>0.93497989012542715</v>
      </c>
      <c r="Y10" s="404">
        <v>1.170052659456515</v>
      </c>
      <c r="Z10" s="404">
        <v>1.4320100524430404</v>
      </c>
      <c r="AA10" s="404">
        <v>1.7323050854961415</v>
      </c>
      <c r="AB10" s="404">
        <v>2.0754130781277249</v>
      </c>
      <c r="AC10" s="404">
        <v>2.4587912480851166</v>
      </c>
      <c r="AD10" s="404">
        <v>2.8765037988533191</v>
      </c>
      <c r="AE10" s="404">
        <v>3.3223619459152101</v>
      </c>
      <c r="AF10" s="404">
        <v>3.79834345431785</v>
      </c>
      <c r="AG10" s="404">
        <v>4.3175915934245896</v>
      </c>
      <c r="AH10" s="404">
        <v>4.9040158747457179</v>
      </c>
      <c r="AI10" s="404">
        <v>5.5855037068522906</v>
      </c>
      <c r="AJ10" s="404">
        <v>6.3854027795481469</v>
      </c>
      <c r="AK10" s="404">
        <v>7.2972176436957721</v>
      </c>
      <c r="AL10" s="404">
        <v>8.2753834118790284</v>
      </c>
      <c r="AM10" s="404">
        <v>9.2400759102128216</v>
      </c>
      <c r="AN10" s="404">
        <v>10.098777682000792</v>
      </c>
      <c r="AO10" s="404">
        <v>10.770347214252379</v>
      </c>
      <c r="AP10" s="404">
        <v>11.252628276737898</v>
      </c>
      <c r="AQ10" s="404">
        <v>11.647631951899772</v>
      </c>
      <c r="AR10" s="404">
        <v>12.157081417844523</v>
      </c>
      <c r="AS10" s="404">
        <v>13.018377106717105</v>
      </c>
      <c r="AT10" s="404">
        <v>14.455629868771636</v>
      </c>
      <c r="AU10" s="404">
        <v>16.556930802606949</v>
      </c>
      <c r="AV10" s="404">
        <v>19.229656241077919</v>
      </c>
      <c r="AW10" s="404">
        <v>22.211563941897328</v>
      </c>
      <c r="AX10" s="404">
        <v>25.189236317900153</v>
      </c>
      <c r="AY10" s="404">
        <v>27.857412101469386</v>
      </c>
      <c r="AZ10" s="404">
        <v>30.029901212376863</v>
      </c>
      <c r="BA10" s="404">
        <v>31.678958264810873</v>
      </c>
      <c r="BB10" s="404">
        <v>32.925692903956858</v>
      </c>
      <c r="BC10" s="404">
        <v>34.240106791989021</v>
      </c>
    </row>
    <row r="11" spans="1:55">
      <c r="A11" s="453">
        <f t="shared" si="0"/>
        <v>0</v>
      </c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0.13775707041861762</v>
      </c>
      <c r="S11" s="404">
        <v>0.47159283354905601</v>
      </c>
      <c r="T11" s="404">
        <v>0.8276736007568064</v>
      </c>
      <c r="U11" s="404">
        <v>1.1913632637953406</v>
      </c>
      <c r="V11" s="404">
        <v>1.5478553286830434</v>
      </c>
      <c r="W11" s="404">
        <v>1.9050841593954877</v>
      </c>
      <c r="X11" s="404">
        <v>2.2742835315773533</v>
      </c>
      <c r="Y11" s="404">
        <v>2.6724571397277326</v>
      </c>
      <c r="Z11" s="404">
        <v>3.1136251613443564</v>
      </c>
      <c r="AA11" s="404">
        <v>3.6067304183137123</v>
      </c>
      <c r="AB11" s="404">
        <v>4.1550169180523744</v>
      </c>
      <c r="AC11" s="404">
        <v>4.7555444062026275</v>
      </c>
      <c r="AD11" s="404">
        <v>5.4033569391510401</v>
      </c>
      <c r="AE11" s="404">
        <v>6.1015775154215914</v>
      </c>
      <c r="AF11" s="404">
        <v>6.8639993856937709</v>
      </c>
      <c r="AG11" s="404">
        <v>7.7161100062088446</v>
      </c>
      <c r="AH11" s="404">
        <v>8.6949288477689013</v>
      </c>
      <c r="AI11" s="404">
        <v>9.8357108780205564</v>
      </c>
      <c r="AJ11" s="404">
        <v>11.141476904436454</v>
      </c>
      <c r="AK11" s="404">
        <v>12.574750862532735</v>
      </c>
      <c r="AL11" s="404">
        <v>14.053985968355068</v>
      </c>
      <c r="AM11" s="404">
        <v>15.459775248058625</v>
      </c>
      <c r="AN11" s="404">
        <v>16.674415897683787</v>
      </c>
      <c r="AO11" s="404">
        <v>17.665145207969733</v>
      </c>
      <c r="AP11" s="404">
        <v>18.506498394937427</v>
      </c>
      <c r="AQ11" s="404">
        <v>19.390868399805417</v>
      </c>
      <c r="AR11" s="404">
        <v>20.624943259416188</v>
      </c>
      <c r="AS11" s="404">
        <v>22.529131271929653</v>
      </c>
      <c r="AT11" s="404">
        <v>25.280764965320309</v>
      </c>
      <c r="AU11" s="404">
        <v>28.874213763774275</v>
      </c>
      <c r="AV11" s="404">
        <v>33.105040589099325</v>
      </c>
      <c r="AW11" s="404">
        <v>37.581727256553286</v>
      </c>
      <c r="AX11" s="404">
        <v>41.879958045777016</v>
      </c>
      <c r="AY11" s="404">
        <v>45.699685185988436</v>
      </c>
      <c r="AZ11" s="404">
        <v>48.897596620802005</v>
      </c>
      <c r="BA11" s="404">
        <v>51.500336988371089</v>
      </c>
      <c r="BB11" s="404">
        <v>53.695749431472315</v>
      </c>
      <c r="BC11" s="404">
        <v>56.205365219461626</v>
      </c>
    </row>
    <row r="12" spans="1:55">
      <c r="A12" s="453">
        <f t="shared" si="0"/>
        <v>0</v>
      </c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0.21537544515030579</v>
      </c>
      <c r="Q12" s="404">
        <v>0.55662341189418107</v>
      </c>
      <c r="R12" s="404">
        <v>0.94959559807918092</v>
      </c>
      <c r="S12" s="404">
        <v>1.3764446156209718</v>
      </c>
      <c r="T12" s="404">
        <v>1.828164340390688</v>
      </c>
      <c r="U12" s="404">
        <v>2.2970996676660618</v>
      </c>
      <c r="V12" s="404">
        <v>2.7744444096537668</v>
      </c>
      <c r="W12" s="404">
        <v>3.2727114336954486</v>
      </c>
      <c r="X12" s="404">
        <v>3.8048546963445791</v>
      </c>
      <c r="Y12" s="404">
        <v>4.3818884972277043</v>
      </c>
      <c r="Z12" s="404">
        <v>5.0115415753055617</v>
      </c>
      <c r="AA12" s="404">
        <v>5.6985236503226746</v>
      </c>
      <c r="AB12" s="404">
        <v>6.4440107087230247</v>
      </c>
      <c r="AC12" s="404">
        <v>7.2473889607656341</v>
      </c>
      <c r="AD12" s="404">
        <v>8.1164078894069984</v>
      </c>
      <c r="AE12" s="404">
        <v>9.0691726265635992</v>
      </c>
      <c r="AF12" s="404">
        <v>10.134185358763496</v>
      </c>
      <c r="AG12" s="404">
        <v>11.35138374287023</v>
      </c>
      <c r="AH12" s="404">
        <v>12.764099978555224</v>
      </c>
      <c r="AI12" s="404">
        <v>14.381736150641574</v>
      </c>
      <c r="AJ12" s="404">
        <v>16.171482727160445</v>
      </c>
      <c r="AK12" s="404">
        <v>18.057361513417135</v>
      </c>
      <c r="AL12" s="404">
        <v>19.916324497760833</v>
      </c>
      <c r="AM12" s="404">
        <v>21.607585521995418</v>
      </c>
      <c r="AN12" s="404">
        <v>23.07685699749587</v>
      </c>
      <c r="AO12" s="404">
        <v>24.381299537775902</v>
      </c>
      <c r="AP12" s="404">
        <v>25.692967475811706</v>
      </c>
      <c r="AQ12" s="404">
        <v>27.310464103068448</v>
      </c>
      <c r="AR12" s="404">
        <v>29.616740298503473</v>
      </c>
      <c r="AS12" s="404">
        <v>32.85834772955856</v>
      </c>
      <c r="AT12" s="404">
        <v>37.094916907835675</v>
      </c>
      <c r="AU12" s="404">
        <v>42.196086459078849</v>
      </c>
      <c r="AV12" s="404">
        <v>47.826359428632756</v>
      </c>
      <c r="AW12" s="404">
        <v>53.492304897758522</v>
      </c>
      <c r="AX12" s="404">
        <v>58.802895503116822</v>
      </c>
      <c r="AY12" s="404">
        <v>63.525714875632744</v>
      </c>
      <c r="AZ12" s="404">
        <v>67.586129746522232</v>
      </c>
      <c r="BA12" s="404">
        <v>71.081476632657285</v>
      </c>
      <c r="BB12" s="404">
        <v>74.259822918863463</v>
      </c>
      <c r="BC12" s="404">
        <v>78.066237807829779</v>
      </c>
    </row>
    <row r="13" spans="1:55">
      <c r="A13" s="453">
        <f t="shared" si="0"/>
        <v>0</v>
      </c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6.4039871189285752E-3</v>
      </c>
      <c r="N13" s="404">
        <v>0.22143234150931446</v>
      </c>
      <c r="O13" s="404">
        <v>0.50819192559645865</v>
      </c>
      <c r="P13" s="404">
        <v>0.8735155748757113</v>
      </c>
      <c r="Q13" s="404">
        <v>1.3006978919399523</v>
      </c>
      <c r="R13" s="404">
        <v>1.7734923717459758</v>
      </c>
      <c r="S13" s="404">
        <v>2.2811388074670536</v>
      </c>
      <c r="T13" s="404">
        <v>2.8232608497563634</v>
      </c>
      <c r="U13" s="404">
        <v>3.399769813384617</v>
      </c>
      <c r="V13" s="404">
        <v>4.0083611434553603</v>
      </c>
      <c r="W13" s="404">
        <v>4.6640393425429716</v>
      </c>
      <c r="X13" s="404">
        <v>5.3717546110973489</v>
      </c>
      <c r="Y13" s="404">
        <v>6.1335797960645406</v>
      </c>
      <c r="Z13" s="404">
        <v>6.95045168972299</v>
      </c>
      <c r="AA13" s="404">
        <v>7.8225287214811132</v>
      </c>
      <c r="AB13" s="404">
        <v>8.7515646992252982</v>
      </c>
      <c r="AC13" s="404">
        <v>9.7505979921244723</v>
      </c>
      <c r="AD13" s="404">
        <v>10.843948720716888</v>
      </c>
      <c r="AE13" s="404">
        <v>12.065993646139402</v>
      </c>
      <c r="AF13" s="404">
        <v>13.461216346085388</v>
      </c>
      <c r="AG13" s="404">
        <v>15.077074717643239</v>
      </c>
      <c r="AH13" s="404">
        <v>16.931147515269306</v>
      </c>
      <c r="AI13" s="404">
        <v>18.996940025629794</v>
      </c>
      <c r="AJ13" s="404">
        <v>21.203179807452315</v>
      </c>
      <c r="AK13" s="404">
        <v>23.432507255728748</v>
      </c>
      <c r="AL13" s="404">
        <v>25.538906928255585</v>
      </c>
      <c r="AM13" s="404">
        <v>27.445476006546386</v>
      </c>
      <c r="AN13" s="404">
        <v>29.188062220589785</v>
      </c>
      <c r="AO13" s="404">
        <v>30.921287079795608</v>
      </c>
      <c r="AP13" s="404">
        <v>32.923230902855479</v>
      </c>
      <c r="AQ13" s="404">
        <v>35.568419381603547</v>
      </c>
      <c r="AR13" s="404">
        <v>39.165108532973505</v>
      </c>
      <c r="AS13" s="404">
        <v>43.841527466157494</v>
      </c>
      <c r="AT13" s="404">
        <v>49.532151012818659</v>
      </c>
      <c r="AU13" s="404">
        <v>55.97515837070646</v>
      </c>
      <c r="AV13" s="404">
        <v>62.733380225142213</v>
      </c>
      <c r="AW13" s="404">
        <v>69.349302121821495</v>
      </c>
      <c r="AX13" s="404">
        <v>75.502485054353613</v>
      </c>
      <c r="AY13" s="404">
        <v>81.031848159276691</v>
      </c>
      <c r="AZ13" s="404">
        <v>85.935938713086912</v>
      </c>
      <c r="BA13" s="404">
        <v>90.374170719273167</v>
      </c>
      <c r="BB13" s="404">
        <v>94.603351897879435</v>
      </c>
      <c r="BC13" s="404">
        <v>99.807205047044548</v>
      </c>
    </row>
    <row r="14" spans="1:55">
      <c r="A14" s="453">
        <f t="shared" si="0"/>
        <v>0</v>
      </c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7.6147066067349875E-2</v>
      </c>
      <c r="L14" s="404">
        <v>0.22293156842820294</v>
      </c>
      <c r="M14" s="404">
        <v>0.44060965545647879</v>
      </c>
      <c r="N14" s="404">
        <v>0.73475849129973558</v>
      </c>
      <c r="O14" s="404">
        <v>1.1115710312627898</v>
      </c>
      <c r="P14" s="404">
        <v>1.5549569898503715</v>
      </c>
      <c r="Q14" s="404">
        <v>2.0510197773932237</v>
      </c>
      <c r="R14" s="404">
        <v>2.5903057731361359</v>
      </c>
      <c r="S14" s="404">
        <v>3.1722541527742614</v>
      </c>
      <c r="T14" s="404">
        <v>3.8058438734746223</v>
      </c>
      <c r="U14" s="404">
        <v>4.4991878548994553</v>
      </c>
      <c r="V14" s="404">
        <v>5.2545598229883712</v>
      </c>
      <c r="W14" s="404">
        <v>6.0798052063815309</v>
      </c>
      <c r="X14" s="404">
        <v>6.9687499814122775</v>
      </c>
      <c r="Y14" s="404">
        <v>7.9138000566689115</v>
      </c>
      <c r="Z14" s="404">
        <v>8.9085635530439244</v>
      </c>
      <c r="AA14" s="404">
        <v>9.9510760541632113</v>
      </c>
      <c r="AB14" s="404">
        <v>11.054826676718255</v>
      </c>
      <c r="AC14" s="404">
        <v>12.250443201579051</v>
      </c>
      <c r="AD14" s="404">
        <v>13.580238404058823</v>
      </c>
      <c r="AE14" s="404">
        <v>15.096265348116782</v>
      </c>
      <c r="AF14" s="404">
        <v>16.852204643753822</v>
      </c>
      <c r="AG14" s="404">
        <v>18.871137088453249</v>
      </c>
      <c r="AH14" s="404">
        <v>21.134877928810599</v>
      </c>
      <c r="AI14" s="404">
        <v>23.578409294915641</v>
      </c>
      <c r="AJ14" s="404">
        <v>26.089136639056836</v>
      </c>
      <c r="AK14" s="404">
        <v>28.526821876253646</v>
      </c>
      <c r="AL14" s="404">
        <v>30.807314000845619</v>
      </c>
      <c r="AM14" s="404">
        <v>32.944204173338818</v>
      </c>
      <c r="AN14" s="404">
        <v>35.070949637002428</v>
      </c>
      <c r="AO14" s="404">
        <v>37.448073464073211</v>
      </c>
      <c r="AP14" s="404">
        <v>40.429546459424579</v>
      </c>
      <c r="AQ14" s="404">
        <v>44.315691233423301</v>
      </c>
      <c r="AR14" s="404">
        <v>49.295811615144096</v>
      </c>
      <c r="AS14" s="404">
        <v>55.372355807629418</v>
      </c>
      <c r="AT14" s="404">
        <v>62.347995393811559</v>
      </c>
      <c r="AU14" s="404">
        <v>69.858823886242064</v>
      </c>
      <c r="AV14" s="404">
        <v>77.503073753328906</v>
      </c>
      <c r="AW14" s="404">
        <v>84.896375309866983</v>
      </c>
      <c r="AX14" s="404">
        <v>91.792613426025355</v>
      </c>
      <c r="AY14" s="404">
        <v>98.106434839482944</v>
      </c>
      <c r="AZ14" s="404">
        <v>103.90096120900782</v>
      </c>
      <c r="BA14" s="404">
        <v>109.3469351422266</v>
      </c>
      <c r="BB14" s="404">
        <v>114.6985539452064</v>
      </c>
      <c r="BC14" s="404">
        <v>121.4118630317756</v>
      </c>
    </row>
    <row r="15" spans="1:55">
      <c r="A15" s="453">
        <f t="shared" si="0"/>
        <v>0</v>
      </c>
      <c r="B15" s="403" t="s">
        <v>328</v>
      </c>
      <c r="C15" s="404">
        <v>0</v>
      </c>
      <c r="D15" s="404">
        <v>0</v>
      </c>
      <c r="E15" s="404">
        <v>0</v>
      </c>
      <c r="F15" s="404">
        <v>5.7053441821870374E-2</v>
      </c>
      <c r="G15" s="404">
        <v>0.10207427241817543</v>
      </c>
      <c r="H15" s="404">
        <v>0.13977906743201096</v>
      </c>
      <c r="I15" s="404">
        <v>0.18150659442314926</v>
      </c>
      <c r="J15" s="404">
        <v>0.26016375792526147</v>
      </c>
      <c r="K15" s="404">
        <v>0.39969042832430601</v>
      </c>
      <c r="L15" s="404">
        <v>0.61201120496796702</v>
      </c>
      <c r="M15" s="404">
        <v>0.90503193602246668</v>
      </c>
      <c r="N15" s="404">
        <v>1.2847385698045375</v>
      </c>
      <c r="O15" s="404">
        <v>1.7335332769191671</v>
      </c>
      <c r="P15" s="404">
        <v>2.2372632368552225</v>
      </c>
      <c r="Q15" s="404">
        <v>2.787948405764809</v>
      </c>
      <c r="R15" s="404">
        <v>3.3860139269777725</v>
      </c>
      <c r="S15" s="404">
        <v>4.0419563954840445</v>
      </c>
      <c r="T15" s="404">
        <v>4.774898034866859</v>
      </c>
      <c r="U15" s="404">
        <v>5.5993767636809686</v>
      </c>
      <c r="V15" s="404">
        <v>6.5127750554776869</v>
      </c>
      <c r="W15" s="404">
        <v>7.5127345341813729</v>
      </c>
      <c r="X15" s="404">
        <v>8.5810467586612322</v>
      </c>
      <c r="Y15" s="404">
        <v>9.6996689144736763</v>
      </c>
      <c r="Z15" s="404">
        <v>10.857067571342402</v>
      </c>
      <c r="AA15" s="404">
        <v>12.060066139827574</v>
      </c>
      <c r="AB15" s="404">
        <v>13.337651445874732</v>
      </c>
      <c r="AC15" s="404">
        <v>14.739544889011094</v>
      </c>
      <c r="AD15" s="404">
        <v>16.327602093919467</v>
      </c>
      <c r="AE15" s="404">
        <v>18.164924569759684</v>
      </c>
      <c r="AF15" s="404">
        <v>20.282684412129424</v>
      </c>
      <c r="AG15" s="404">
        <v>22.669707408217477</v>
      </c>
      <c r="AH15" s="404">
        <v>25.269432449062531</v>
      </c>
      <c r="AI15" s="404">
        <v>27.975458869276576</v>
      </c>
      <c r="AJ15" s="404">
        <v>30.652340929511968</v>
      </c>
      <c r="AK15" s="404">
        <v>33.22159992746883</v>
      </c>
      <c r="AL15" s="404">
        <v>35.687282744111123</v>
      </c>
      <c r="AM15" s="404">
        <v>38.160914878223899</v>
      </c>
      <c r="AN15" s="404">
        <v>40.881962050105109</v>
      </c>
      <c r="AO15" s="404">
        <v>44.186830094097978</v>
      </c>
      <c r="AP15" s="404">
        <v>48.355927471320904</v>
      </c>
      <c r="AQ15" s="404">
        <v>53.571377676309346</v>
      </c>
      <c r="AR15" s="404">
        <v>59.89602606337435</v>
      </c>
      <c r="AS15" s="404">
        <v>67.199854190815259</v>
      </c>
      <c r="AT15" s="404">
        <v>75.182990427947814</v>
      </c>
      <c r="AU15" s="404">
        <v>83.51585738871411</v>
      </c>
      <c r="AV15" s="404">
        <v>91.869243574103393</v>
      </c>
      <c r="AW15" s="404">
        <v>99.935813142600949</v>
      </c>
      <c r="AX15" s="404">
        <v>107.54818257274567</v>
      </c>
      <c r="AY15" s="404">
        <v>114.68817864384134</v>
      </c>
      <c r="AZ15" s="404">
        <v>121.43338195846657</v>
      </c>
      <c r="BA15" s="404">
        <v>127.95479859313002</v>
      </c>
      <c r="BB15" s="404">
        <v>134.50633598543089</v>
      </c>
      <c r="BC15" s="404">
        <v>142.85634032998956</v>
      </c>
    </row>
    <row r="16" spans="1:55">
      <c r="A16" s="453">
        <f t="shared" si="0"/>
        <v>26.668134981307908</v>
      </c>
      <c r="B16" s="403" t="s">
        <v>329</v>
      </c>
      <c r="C16" s="404">
        <v>2.6668134981307906E-2</v>
      </c>
      <c r="D16" s="404">
        <v>0.11726519294083006</v>
      </c>
      <c r="E16" s="404">
        <v>0.18812366581683232</v>
      </c>
      <c r="F16" s="404">
        <v>0.24298549289999799</v>
      </c>
      <c r="G16" s="404">
        <v>0.28996158153682394</v>
      </c>
      <c r="H16" s="404">
        <v>0.34141421437039465</v>
      </c>
      <c r="I16" s="404">
        <v>0.41379175683350056</v>
      </c>
      <c r="J16" s="404">
        <v>0.54297288669601618</v>
      </c>
      <c r="K16" s="404">
        <v>0.74385437904427731</v>
      </c>
      <c r="L16" s="404">
        <v>1.0273999830760234</v>
      </c>
      <c r="M16" s="404">
        <v>1.4018802285058873</v>
      </c>
      <c r="N16" s="404">
        <v>1.8486955370042197</v>
      </c>
      <c r="O16" s="404">
        <v>2.3512395701199664</v>
      </c>
      <c r="P16" s="404">
        <v>2.9003298746591542</v>
      </c>
      <c r="Q16" s="404">
        <v>3.4969134637655648</v>
      </c>
      <c r="R16" s="404">
        <v>4.1521242646394079</v>
      </c>
      <c r="S16" s="404">
        <v>4.888448636246701</v>
      </c>
      <c r="T16" s="404">
        <v>5.7335424522018954</v>
      </c>
      <c r="U16" s="404">
        <v>6.6990599615067739</v>
      </c>
      <c r="V16" s="404">
        <v>7.7746418355971425</v>
      </c>
      <c r="W16" s="404">
        <v>8.94689720532309</v>
      </c>
      <c r="X16" s="404">
        <v>10.184600615597859</v>
      </c>
      <c r="Y16" s="404">
        <v>11.461178849605822</v>
      </c>
      <c r="Z16" s="404">
        <v>12.77059772434631</v>
      </c>
      <c r="AA16" s="404">
        <v>14.131968068387506</v>
      </c>
      <c r="AB16" s="404">
        <v>15.591090377703814</v>
      </c>
      <c r="AC16" s="404">
        <v>17.218420298830971</v>
      </c>
      <c r="AD16" s="404">
        <v>19.08889634698145</v>
      </c>
      <c r="AE16" s="404">
        <v>21.245154545098462</v>
      </c>
      <c r="AF16" s="404">
        <v>23.686144379040993</v>
      </c>
      <c r="AG16" s="404">
        <v>26.363946298970284</v>
      </c>
      <c r="AH16" s="404">
        <v>29.180769196070717</v>
      </c>
      <c r="AI16" s="404">
        <v>32.00726152159708</v>
      </c>
      <c r="AJ16" s="404">
        <v>34.769630700027932</v>
      </c>
      <c r="AK16" s="404">
        <v>37.477438626175349</v>
      </c>
      <c r="AL16" s="404">
        <v>40.230130955612871</v>
      </c>
      <c r="AM16" s="404">
        <v>43.245553661445307</v>
      </c>
      <c r="AN16" s="404">
        <v>46.839259528780929</v>
      </c>
      <c r="AO16" s="404">
        <v>51.274576466880632</v>
      </c>
      <c r="AP16" s="404">
        <v>56.714568624507592</v>
      </c>
      <c r="AQ16" s="404">
        <v>63.215694716574397</v>
      </c>
      <c r="AR16" s="404">
        <v>70.707537322089564</v>
      </c>
      <c r="AS16" s="404">
        <v>78.956653567022812</v>
      </c>
      <c r="AT16" s="404">
        <v>87.696479341701945</v>
      </c>
      <c r="AU16" s="404">
        <v>96.668850696932736</v>
      </c>
      <c r="AV16" s="404">
        <v>105.621123910896</v>
      </c>
      <c r="AW16" s="404">
        <v>114.32753859374509</v>
      </c>
      <c r="AX16" s="404">
        <v>122.69103015536292</v>
      </c>
      <c r="AY16" s="404">
        <v>130.71102679210085</v>
      </c>
      <c r="AZ16" s="404">
        <v>138.46879355084485</v>
      </c>
      <c r="BA16" s="404">
        <v>146.13807356504242</v>
      </c>
      <c r="BB16" s="404">
        <v>153.97543263028564</v>
      </c>
      <c r="BC16" s="404">
        <v>163.99493666945736</v>
      </c>
    </row>
    <row r="17" spans="1:55">
      <c r="A17" s="453">
        <f t="shared" si="0"/>
        <v>205.14995435048922</v>
      </c>
      <c r="B17" s="403" t="s">
        <v>330</v>
      </c>
      <c r="C17" s="404">
        <v>0.20514995435048922</v>
      </c>
      <c r="D17" s="404">
        <v>0.28512436932143226</v>
      </c>
      <c r="E17" s="404">
        <v>0.34841988588228506</v>
      </c>
      <c r="F17" s="404">
        <v>0.40256550319978446</v>
      </c>
      <c r="G17" s="404">
        <v>0.46001105397422759</v>
      </c>
      <c r="H17" s="404">
        <v>0.53806990296714585</v>
      </c>
      <c r="I17" s="404">
        <v>0.65677637114455556</v>
      </c>
      <c r="J17" s="404">
        <v>0.84286618506359412</v>
      </c>
      <c r="K17" s="404">
        <v>1.1104362105086603</v>
      </c>
      <c r="L17" s="404">
        <v>1.4709741146867774</v>
      </c>
      <c r="M17" s="404">
        <v>1.9081185310426634</v>
      </c>
      <c r="N17" s="404">
        <v>2.4033957339195355</v>
      </c>
      <c r="O17" s="404">
        <v>2.9441429121119072</v>
      </c>
      <c r="P17" s="404">
        <v>3.5290774023554965</v>
      </c>
      <c r="Q17" s="404">
        <v>4.168821836057969</v>
      </c>
      <c r="R17" s="404">
        <v>4.8861210421408918</v>
      </c>
      <c r="S17" s="404">
        <v>5.7139990590717202</v>
      </c>
      <c r="T17" s="404">
        <v>6.6795180614560197</v>
      </c>
      <c r="U17" s="404">
        <v>7.788770710015096</v>
      </c>
      <c r="V17" s="404">
        <v>9.023037725842638</v>
      </c>
      <c r="W17" s="404">
        <v>10.357002314793531</v>
      </c>
      <c r="X17" s="404">
        <v>11.74812124844963</v>
      </c>
      <c r="Y17" s="404">
        <v>13.171635243668035</v>
      </c>
      <c r="Z17" s="404">
        <v>14.63021884454645</v>
      </c>
      <c r="AA17" s="404">
        <v>16.156301179721694</v>
      </c>
      <c r="AB17" s="404">
        <v>17.813931977418132</v>
      </c>
      <c r="AC17" s="404">
        <v>19.687946224771132</v>
      </c>
      <c r="AD17" s="404">
        <v>21.835045609338909</v>
      </c>
      <c r="AE17" s="404">
        <v>24.267855658830946</v>
      </c>
      <c r="AF17" s="404">
        <v>26.950770789236245</v>
      </c>
      <c r="AG17" s="404">
        <v>29.796395566591666</v>
      </c>
      <c r="AH17" s="404">
        <v>32.684122163026004</v>
      </c>
      <c r="AI17" s="404">
        <v>35.546066848689613</v>
      </c>
      <c r="AJ17" s="404">
        <v>38.396353556385861</v>
      </c>
      <c r="AK17" s="404">
        <v>41.339783080504205</v>
      </c>
      <c r="AL17" s="404">
        <v>44.579341278968343</v>
      </c>
      <c r="AM17" s="404">
        <v>48.409355960451251</v>
      </c>
      <c r="AN17" s="404">
        <v>53.072835184435704</v>
      </c>
      <c r="AO17" s="404">
        <v>58.716383329801111</v>
      </c>
      <c r="AP17" s="404">
        <v>65.37828807063562</v>
      </c>
      <c r="AQ17" s="404">
        <v>72.982494638390875</v>
      </c>
      <c r="AR17" s="404">
        <v>81.354076812822356</v>
      </c>
      <c r="AS17" s="404">
        <v>90.291513190483229</v>
      </c>
      <c r="AT17" s="404">
        <v>99.598562804836334</v>
      </c>
      <c r="AU17" s="404">
        <v>109.09258345845677</v>
      </c>
      <c r="AV17" s="404">
        <v>118.60215851931241</v>
      </c>
      <c r="AW17" s="404">
        <v>127.97489861631797</v>
      </c>
      <c r="AX17" s="404">
        <v>137.13494260300985</v>
      </c>
      <c r="AY17" s="404">
        <v>146.08883293329632</v>
      </c>
      <c r="AZ17" s="404">
        <v>154.92419341939643</v>
      </c>
      <c r="BA17" s="404">
        <v>163.82062867551144</v>
      </c>
      <c r="BB17" s="404">
        <v>172.92803384355759</v>
      </c>
      <c r="BC17" s="404">
        <v>184.65442214126483</v>
      </c>
    </row>
    <row r="18" spans="1:55">
      <c r="A18" s="453">
        <f t="shared" si="0"/>
        <v>379.53773493832296</v>
      </c>
      <c r="B18" s="403" t="s">
        <v>331</v>
      </c>
      <c r="C18" s="404">
        <v>0.37953773493832299</v>
      </c>
      <c r="D18" s="404">
        <v>0.45032944182698231</v>
      </c>
      <c r="E18" s="404">
        <v>0.51118782443470256</v>
      </c>
      <c r="F18" s="404">
        <v>0.57375410382221392</v>
      </c>
      <c r="G18" s="404">
        <v>0.65519396454192902</v>
      </c>
      <c r="H18" s="404">
        <v>0.77625032947323946</v>
      </c>
      <c r="I18" s="404">
        <v>0.94850408201228342</v>
      </c>
      <c r="J18" s="404">
        <v>1.1977487741502164</v>
      </c>
      <c r="K18" s="404">
        <v>1.5387770053659056</v>
      </c>
      <c r="L18" s="404">
        <v>1.9586184601052739</v>
      </c>
      <c r="M18" s="404">
        <v>2.4409875076367804</v>
      </c>
      <c r="N18" s="404">
        <v>2.9704239946986428</v>
      </c>
      <c r="O18" s="404">
        <v>3.5410809398030691</v>
      </c>
      <c r="P18" s="404">
        <v>4.1602890173647378</v>
      </c>
      <c r="Q18" s="404">
        <v>4.8492382942110153</v>
      </c>
      <c r="R18" s="404">
        <v>5.6409073324105163</v>
      </c>
      <c r="S18" s="404">
        <v>6.5700203425283279</v>
      </c>
      <c r="T18" s="404">
        <v>7.660636084047316</v>
      </c>
      <c r="U18" s="404">
        <v>8.9128960276572791</v>
      </c>
      <c r="V18" s="404">
        <v>10.29907214908847</v>
      </c>
      <c r="W18" s="404">
        <v>11.783642994242852</v>
      </c>
      <c r="X18" s="404">
        <v>13.322758500885151</v>
      </c>
      <c r="Y18" s="404">
        <v>14.896312365650269</v>
      </c>
      <c r="Z18" s="404">
        <v>16.516419250917888</v>
      </c>
      <c r="AA18" s="404">
        <v>18.230034781709357</v>
      </c>
      <c r="AB18" s="404">
        <v>20.113038987968125</v>
      </c>
      <c r="AC18" s="404">
        <v>22.233662360908074</v>
      </c>
      <c r="AD18" s="404">
        <v>24.621206839248259</v>
      </c>
      <c r="AE18" s="404">
        <v>27.256293222688072</v>
      </c>
      <c r="AF18" s="404">
        <v>30.066333962305549</v>
      </c>
      <c r="AG18" s="404">
        <v>32.943101050838202</v>
      </c>
      <c r="AH18" s="404">
        <v>35.827645278009683</v>
      </c>
      <c r="AI18" s="404">
        <v>38.739905518059992</v>
      </c>
      <c r="AJ18" s="404">
        <v>41.789245144905145</v>
      </c>
      <c r="AK18" s="404">
        <v>45.18397235123328</v>
      </c>
      <c r="AL18" s="404">
        <v>49.200682169800707</v>
      </c>
      <c r="AM18" s="404">
        <v>54.061934270415435</v>
      </c>
      <c r="AN18" s="404">
        <v>59.894778886893612</v>
      </c>
      <c r="AO18" s="404">
        <v>66.721770030458131</v>
      </c>
      <c r="AP18" s="404">
        <v>74.449593909178347</v>
      </c>
      <c r="AQ18" s="404">
        <v>82.898264963437214</v>
      </c>
      <c r="AR18" s="404">
        <v>91.923203098764915</v>
      </c>
      <c r="AS18" s="404">
        <v>101.3918431561214</v>
      </c>
      <c r="AT18" s="404">
        <v>111.18278211492419</v>
      </c>
      <c r="AU18" s="404">
        <v>121.19421676413408</v>
      </c>
      <c r="AV18" s="404">
        <v>131.32872352844291</v>
      </c>
      <c r="AW18" s="404">
        <v>141.45961963601926</v>
      </c>
      <c r="AX18" s="404">
        <v>151.52293923449596</v>
      </c>
      <c r="AY18" s="404">
        <v>161.53586144468045</v>
      </c>
      <c r="AZ18" s="404">
        <v>171.59605216497005</v>
      </c>
      <c r="BA18" s="404">
        <v>181.78102162301334</v>
      </c>
      <c r="BB18" s="404">
        <v>192.22800916716614</v>
      </c>
      <c r="BC18" s="404">
        <v>205.80747640347573</v>
      </c>
    </row>
    <row r="19" spans="1:55">
      <c r="A19" s="453">
        <f t="shared" si="0"/>
        <v>521.43376257930515</v>
      </c>
      <c r="B19" s="403" t="s">
        <v>332</v>
      </c>
      <c r="C19" s="404">
        <v>0.52143376257930518</v>
      </c>
      <c r="D19" s="404">
        <v>0.5872684449304989</v>
      </c>
      <c r="E19" s="404">
        <v>0.65382994000655681</v>
      </c>
      <c r="F19" s="404">
        <v>0.73722108519211349</v>
      </c>
      <c r="G19" s="404">
        <v>0.85776706870747776</v>
      </c>
      <c r="H19" s="404">
        <v>1.0275669987571869</v>
      </c>
      <c r="I19" s="404">
        <v>1.2580393644992527</v>
      </c>
      <c r="J19" s="404">
        <v>1.5755217250312432</v>
      </c>
      <c r="K19" s="404">
        <v>1.9705354718721966</v>
      </c>
      <c r="L19" s="404">
        <v>2.4303691270451919</v>
      </c>
      <c r="M19" s="404">
        <v>2.9416872071237696</v>
      </c>
      <c r="N19" s="404">
        <v>3.4948059923494457</v>
      </c>
      <c r="O19" s="404">
        <v>4.0912624558394031</v>
      </c>
      <c r="P19" s="404">
        <v>4.7477233448932035</v>
      </c>
      <c r="Q19" s="404">
        <v>5.4943719406852498</v>
      </c>
      <c r="R19" s="404">
        <v>6.3654355434431995</v>
      </c>
      <c r="S19" s="404">
        <v>7.3950496598307502</v>
      </c>
      <c r="T19" s="404">
        <v>8.6040570000511032</v>
      </c>
      <c r="U19" s="404">
        <v>9.9861916512306301</v>
      </c>
      <c r="V19" s="404">
        <v>11.506767170588361</v>
      </c>
      <c r="W19" s="404">
        <v>13.130267530000017</v>
      </c>
      <c r="X19" s="404">
        <v>14.814156719988546</v>
      </c>
      <c r="Y19" s="404">
        <v>16.543341870941106</v>
      </c>
      <c r="Z19" s="404">
        <v>18.340158760208105</v>
      </c>
      <c r="AA19" s="404">
        <v>20.259184296524971</v>
      </c>
      <c r="AB19" s="404">
        <v>22.356704421932065</v>
      </c>
      <c r="AC19" s="404">
        <v>24.675104369205837</v>
      </c>
      <c r="AD19" s="404">
        <v>27.214317617526074</v>
      </c>
      <c r="AE19" s="404">
        <v>29.92057873997965</v>
      </c>
      <c r="AF19" s="404">
        <v>32.703040900595653</v>
      </c>
      <c r="AG19" s="404">
        <v>35.517222593959517</v>
      </c>
      <c r="AH19" s="404">
        <v>38.392162898229955</v>
      </c>
      <c r="AI19" s="404">
        <v>41.442883307953707</v>
      </c>
      <c r="AJ19" s="404">
        <v>44.882183228149685</v>
      </c>
      <c r="AK19" s="404">
        <v>48.991841723505097</v>
      </c>
      <c r="AL19" s="404">
        <v>53.973362910932231</v>
      </c>
      <c r="AM19" s="404">
        <v>59.934036860273601</v>
      </c>
      <c r="AN19" s="404">
        <v>66.877561963668526</v>
      </c>
      <c r="AO19" s="404">
        <v>74.69554407225111</v>
      </c>
      <c r="AP19" s="404">
        <v>83.191563352286863</v>
      </c>
      <c r="AQ19" s="404">
        <v>92.216392566250192</v>
      </c>
      <c r="AR19" s="404">
        <v>101.69256445189792</v>
      </c>
      <c r="AS19" s="404">
        <v>111.56066792851951</v>
      </c>
      <c r="AT19" s="404">
        <v>121.77903221126147</v>
      </c>
      <c r="AU19" s="404">
        <v>132.31884847473842</v>
      </c>
      <c r="AV19" s="404">
        <v>143.1083238726797</v>
      </c>
      <c r="AW19" s="404">
        <v>154.03677565237786</v>
      </c>
      <c r="AX19" s="404">
        <v>165.05552160136327</v>
      </c>
      <c r="AY19" s="404">
        <v>176.19619080494789</v>
      </c>
      <c r="AZ19" s="404">
        <v>187.45976036480553</v>
      </c>
      <c r="BA19" s="404">
        <v>198.91588712850168</v>
      </c>
      <c r="BB19" s="404">
        <v>210.68932801431501</v>
      </c>
      <c r="BC19" s="404">
        <v>226.19272060134256</v>
      </c>
    </row>
    <row r="20" spans="1:55">
      <c r="A20" s="453">
        <f t="shared" si="0"/>
        <v>633.00372106338079</v>
      </c>
      <c r="B20" s="403" t="s">
        <v>333</v>
      </c>
      <c r="C20" s="404">
        <v>0.63300372106338088</v>
      </c>
      <c r="D20" s="404">
        <v>0.7018069488169999</v>
      </c>
      <c r="E20" s="404">
        <v>0.78624414531376818</v>
      </c>
      <c r="F20" s="404">
        <v>0.90530213929381975</v>
      </c>
      <c r="G20" s="404">
        <v>1.0703701338743103</v>
      </c>
      <c r="H20" s="404">
        <v>1.2931775759648847</v>
      </c>
      <c r="I20" s="404">
        <v>1.5865324419813507</v>
      </c>
      <c r="J20" s="404">
        <v>1.9523361914885966</v>
      </c>
      <c r="K20" s="404">
        <v>2.3815691731773283</v>
      </c>
      <c r="L20" s="404">
        <v>2.8646689047956073</v>
      </c>
      <c r="M20" s="404">
        <v>3.3940083810996522</v>
      </c>
      <c r="N20" s="404">
        <v>3.9661603946293136</v>
      </c>
      <c r="O20" s="404">
        <v>4.590663727262247</v>
      </c>
      <c r="P20" s="404">
        <v>5.291841432326045</v>
      </c>
      <c r="Q20" s="404">
        <v>6.0997764157391634</v>
      </c>
      <c r="R20" s="404">
        <v>7.0476132892756738</v>
      </c>
      <c r="S20" s="404">
        <v>8.1688888389499912</v>
      </c>
      <c r="T20" s="404">
        <v>9.4810057356551596</v>
      </c>
      <c r="U20" s="404">
        <v>10.973566666514664</v>
      </c>
      <c r="V20" s="404">
        <v>12.615424040936931</v>
      </c>
      <c r="W20" s="404">
        <v>14.373810931573676</v>
      </c>
      <c r="X20" s="404">
        <v>16.2075780376137</v>
      </c>
      <c r="Y20" s="404">
        <v>18.107038406932592</v>
      </c>
      <c r="Z20" s="404">
        <v>20.09746071351563</v>
      </c>
      <c r="AA20" s="404">
        <v>22.209237707018033</v>
      </c>
      <c r="AB20" s="404">
        <v>24.469531349850968</v>
      </c>
      <c r="AC20" s="404">
        <v>26.893004561567977</v>
      </c>
      <c r="AD20" s="404">
        <v>29.448014222929178</v>
      </c>
      <c r="AE20" s="404">
        <v>32.065308157201905</v>
      </c>
      <c r="AF20" s="404">
        <v>34.720614227396005</v>
      </c>
      <c r="AG20" s="404">
        <v>37.459790310739521</v>
      </c>
      <c r="AH20" s="404">
        <v>40.407225655563117</v>
      </c>
      <c r="AI20" s="404">
        <v>43.781296358372259</v>
      </c>
      <c r="AJ20" s="404">
        <v>47.868239717481977</v>
      </c>
      <c r="AK20" s="404">
        <v>52.874471267055512</v>
      </c>
      <c r="AL20" s="404">
        <v>58.882473005164165</v>
      </c>
      <c r="AM20" s="404">
        <v>65.876815776385826</v>
      </c>
      <c r="AN20" s="404">
        <v>73.730844686213089</v>
      </c>
      <c r="AO20" s="404">
        <v>82.233564323815088</v>
      </c>
      <c r="AP20" s="404">
        <v>91.220068484752858</v>
      </c>
      <c r="AQ20" s="404">
        <v>100.60861045250707</v>
      </c>
      <c r="AR20" s="404">
        <v>110.39293976462926</v>
      </c>
      <c r="AS20" s="404">
        <v>120.5917001982489</v>
      </c>
      <c r="AT20" s="404">
        <v>131.23518432513865</v>
      </c>
      <c r="AU20" s="404">
        <v>142.31926682374555</v>
      </c>
      <c r="AV20" s="404">
        <v>153.78819011163213</v>
      </c>
      <c r="AW20" s="404">
        <v>165.55099493840473</v>
      </c>
      <c r="AX20" s="404">
        <v>177.57847317198414</v>
      </c>
      <c r="AY20" s="404">
        <v>189.81066518444189</v>
      </c>
      <c r="AZ20" s="404">
        <v>202.24627698301222</v>
      </c>
      <c r="BA20" s="404">
        <v>214.94772983750437</v>
      </c>
      <c r="BB20" s="404">
        <v>228.02782604167177</v>
      </c>
      <c r="BC20" s="404">
        <v>245.54001546749643</v>
      </c>
    </row>
    <row r="21" spans="1:55">
      <c r="A21" s="453">
        <f t="shared" si="0"/>
        <v>719.93496319949782</v>
      </c>
      <c r="B21" s="403" t="s">
        <v>334</v>
      </c>
      <c r="C21" s="404">
        <v>0.71993496319949779</v>
      </c>
      <c r="D21" s="404">
        <v>0.80364658650932363</v>
      </c>
      <c r="E21" s="404">
        <v>0.92055072400960658</v>
      </c>
      <c r="F21" s="404">
        <v>1.080399688131976</v>
      </c>
      <c r="G21" s="404">
        <v>1.2938955941682977</v>
      </c>
      <c r="H21" s="404">
        <v>1.5739324447844056</v>
      </c>
      <c r="I21" s="404">
        <v>1.9097979240412752</v>
      </c>
      <c r="J21" s="404">
        <v>2.3036716641400661</v>
      </c>
      <c r="K21" s="404">
        <v>2.7499001190346135</v>
      </c>
      <c r="L21" s="404">
        <v>3.2448459918968351</v>
      </c>
      <c r="M21" s="404">
        <v>3.7870662221662617</v>
      </c>
      <c r="N21" s="404">
        <v>4.3799123729974472</v>
      </c>
      <c r="O21" s="404">
        <v>5.0391308991179757</v>
      </c>
      <c r="P21" s="404">
        <v>5.7874901897160456</v>
      </c>
      <c r="Q21" s="404">
        <v>6.6525218822855186</v>
      </c>
      <c r="R21" s="404">
        <v>7.6662299890140098</v>
      </c>
      <c r="S21" s="404">
        <v>8.861547167774269</v>
      </c>
      <c r="T21" s="404">
        <v>10.254965698801261</v>
      </c>
      <c r="U21" s="404">
        <v>11.842708286056558</v>
      </c>
      <c r="V21" s="404">
        <v>13.600223331513998</v>
      </c>
      <c r="W21" s="404">
        <v>15.49769993011342</v>
      </c>
      <c r="X21" s="404">
        <v>17.495453783484312</v>
      </c>
      <c r="Y21" s="404">
        <v>19.581487240209459</v>
      </c>
      <c r="Z21" s="404">
        <v>21.751764446958365</v>
      </c>
      <c r="AA21" s="404">
        <v>24.002537008790316</v>
      </c>
      <c r="AB21" s="404">
        <v>26.329628846638553</v>
      </c>
      <c r="AC21" s="404">
        <v>28.717847353157037</v>
      </c>
      <c r="AD21" s="404">
        <v>31.123056758999944</v>
      </c>
      <c r="AE21" s="404">
        <v>33.545637669726382</v>
      </c>
      <c r="AF21" s="404">
        <v>36.054828853862205</v>
      </c>
      <c r="AG21" s="404">
        <v>38.794515713449904</v>
      </c>
      <c r="AH21" s="404">
        <v>41.992857158696609</v>
      </c>
      <c r="AI21" s="404">
        <v>45.941627211216634</v>
      </c>
      <c r="AJ21" s="404">
        <v>50.851418580449469</v>
      </c>
      <c r="AK21" s="404">
        <v>56.809140996810278</v>
      </c>
      <c r="AL21" s="404">
        <v>63.770286177122031</v>
      </c>
      <c r="AM21" s="404">
        <v>71.589559103408476</v>
      </c>
      <c r="AN21" s="404">
        <v>80.038159188355948</v>
      </c>
      <c r="AO21" s="404">
        <v>88.937185545452962</v>
      </c>
      <c r="AP21" s="404">
        <v>98.189989651830501</v>
      </c>
      <c r="AQ21" s="404">
        <v>107.78640638041863</v>
      </c>
      <c r="AR21" s="404">
        <v>117.79624470170664</v>
      </c>
      <c r="AS21" s="404">
        <v>128.30842913200891</v>
      </c>
      <c r="AT21" s="404">
        <v>139.3768156274289</v>
      </c>
      <c r="AU21" s="404">
        <v>151.0123450671318</v>
      </c>
      <c r="AV21" s="404">
        <v>163.1791182510031</v>
      </c>
      <c r="AW21" s="404">
        <v>175.81045981434832</v>
      </c>
      <c r="AX21" s="404">
        <v>188.79088244153348</v>
      </c>
      <c r="AY21" s="404">
        <v>202.06374202650193</v>
      </c>
      <c r="AZ21" s="404">
        <v>215.6265887946318</v>
      </c>
      <c r="BA21" s="404">
        <v>229.5356420720359</v>
      </c>
      <c r="BB21" s="404">
        <v>243.8927370067961</v>
      </c>
      <c r="BC21" s="404">
        <v>263.51523685488121</v>
      </c>
    </row>
    <row r="22" spans="1:55">
      <c r="A22" s="453">
        <f t="shared" si="0"/>
        <v>791.73627908905337</v>
      </c>
      <c r="B22" s="403" t="s">
        <v>335</v>
      </c>
      <c r="C22" s="404">
        <v>0.79173627908905342</v>
      </c>
      <c r="D22" s="404">
        <v>0.90469562583651153</v>
      </c>
      <c r="E22" s="404">
        <v>1.058919419332855</v>
      </c>
      <c r="F22" s="404">
        <v>1.2631487991816344</v>
      </c>
      <c r="G22" s="404">
        <v>1.5289060360981019</v>
      </c>
      <c r="H22" s="404">
        <v>1.8453192077930274</v>
      </c>
      <c r="I22" s="404">
        <v>2.202945829218419</v>
      </c>
      <c r="J22" s="404">
        <v>2.6071354341225557</v>
      </c>
      <c r="K22" s="404">
        <v>3.0583960287595464</v>
      </c>
      <c r="L22" s="404">
        <v>3.5595107267469595</v>
      </c>
      <c r="M22" s="404">
        <v>4.1157378899755281</v>
      </c>
      <c r="N22" s="404">
        <v>4.735309238996023</v>
      </c>
      <c r="O22" s="404">
        <v>5.4308405481493311</v>
      </c>
      <c r="P22" s="404">
        <v>6.2209662212138372</v>
      </c>
      <c r="Q22" s="404">
        <v>7.1304774272168068</v>
      </c>
      <c r="R22" s="404">
        <v>8.1901776574165996</v>
      </c>
      <c r="S22" s="404">
        <v>9.4351630147935737</v>
      </c>
      <c r="T22" s="404">
        <v>10.892052205503823</v>
      </c>
      <c r="U22" s="404">
        <v>12.567022670598472</v>
      </c>
      <c r="V22" s="404">
        <v>14.442667751372529</v>
      </c>
      <c r="W22" s="404">
        <v>16.492358194155404</v>
      </c>
      <c r="X22" s="404">
        <v>18.669807362579807</v>
      </c>
      <c r="Y22" s="404">
        <v>20.927978792761021</v>
      </c>
      <c r="Z22" s="404">
        <v>23.223105406876662</v>
      </c>
      <c r="AA22" s="404">
        <v>25.514602732962661</v>
      </c>
      <c r="AB22" s="404">
        <v>27.764426216380173</v>
      </c>
      <c r="AC22" s="404">
        <v>29.94668750574218</v>
      </c>
      <c r="AD22" s="404">
        <v>32.090185478513298</v>
      </c>
      <c r="AE22" s="404">
        <v>34.292234241146787</v>
      </c>
      <c r="AF22" s="404">
        <v>36.723687003200538</v>
      </c>
      <c r="AG22" s="404">
        <v>39.635279626326145</v>
      </c>
      <c r="AH22" s="404">
        <v>43.329082873314256</v>
      </c>
      <c r="AI22" s="404">
        <v>48.0208338350769</v>
      </c>
      <c r="AJ22" s="404">
        <v>53.801053759133282</v>
      </c>
      <c r="AK22" s="404">
        <v>60.628927141666438</v>
      </c>
      <c r="AL22" s="404">
        <v>68.32515708824468</v>
      </c>
      <c r="AM22" s="404">
        <v>76.642649108938713</v>
      </c>
      <c r="AN22" s="404">
        <v>85.385385595676397</v>
      </c>
      <c r="AO22" s="404">
        <v>94.44336477751807</v>
      </c>
      <c r="AP22" s="404">
        <v>103.79231780443288</v>
      </c>
      <c r="AQ22" s="404">
        <v>113.49854812297862</v>
      </c>
      <c r="AR22" s="404">
        <v>123.70006286210135</v>
      </c>
      <c r="AS22" s="404">
        <v>134.50739950297344</v>
      </c>
      <c r="AT22" s="404">
        <v>145.98822853860131</v>
      </c>
      <c r="AU22" s="404">
        <v>158.17234248575866</v>
      </c>
      <c r="AV22" s="404">
        <v>171.04834444245051</v>
      </c>
      <c r="AW22" s="404">
        <v>184.46791140520287</v>
      </c>
      <c r="AX22" s="404">
        <v>198.32494445552069</v>
      </c>
      <c r="AY22" s="404">
        <v>212.56771201364248</v>
      </c>
      <c r="AZ22" s="404">
        <v>227.19417866353302</v>
      </c>
      <c r="BA22" s="404">
        <v>242.2559119052637</v>
      </c>
      <c r="BB22" s="404">
        <v>257.84535391399498</v>
      </c>
      <c r="BC22" s="404">
        <v>279.69884096891343</v>
      </c>
    </row>
    <row r="23" spans="1:55">
      <c r="A23" s="453">
        <f t="shared" si="0"/>
        <v>860.10767182547693</v>
      </c>
      <c r="B23" s="403" t="s">
        <v>336</v>
      </c>
      <c r="C23" s="404">
        <v>0.86010767182547687</v>
      </c>
      <c r="D23" s="404">
        <v>1.0068944613828186</v>
      </c>
      <c r="E23" s="404">
        <v>1.2017329306349047</v>
      </c>
      <c r="F23" s="404">
        <v>1.4538327817427508</v>
      </c>
      <c r="G23" s="404">
        <v>1.7505743629494479</v>
      </c>
      <c r="H23" s="404">
        <v>2.0820889232829147</v>
      </c>
      <c r="I23" s="404">
        <v>2.4431782767572323</v>
      </c>
      <c r="J23" s="404">
        <v>2.8451415796947614</v>
      </c>
      <c r="K23" s="404">
        <v>3.2951649072901072</v>
      </c>
      <c r="L23" s="404">
        <v>3.8029910763967765</v>
      </c>
      <c r="M23" s="404">
        <v>4.3786754412729438</v>
      </c>
      <c r="N23" s="404">
        <v>5.0258744291109183</v>
      </c>
      <c r="O23" s="404">
        <v>5.7513550742190631</v>
      </c>
      <c r="P23" s="404">
        <v>6.5692879734864995</v>
      </c>
      <c r="Q23" s="404">
        <v>7.501518803799363</v>
      </c>
      <c r="R23" s="404">
        <v>8.5803579865186386</v>
      </c>
      <c r="S23" s="404">
        <v>9.8543696329833139</v>
      </c>
      <c r="T23" s="404">
        <v>11.363945129627551</v>
      </c>
      <c r="U23" s="404">
        <v>13.126068813294319</v>
      </c>
      <c r="V23" s="404">
        <v>15.131079046162618</v>
      </c>
      <c r="W23" s="404">
        <v>17.347611245112642</v>
      </c>
      <c r="X23" s="404">
        <v>19.689631293377481</v>
      </c>
      <c r="Y23" s="404">
        <v>22.064115524019378</v>
      </c>
      <c r="Z23" s="404">
        <v>24.384352469436561</v>
      </c>
      <c r="AA23" s="404">
        <v>26.5698412597702</v>
      </c>
      <c r="AB23" s="404">
        <v>28.56738570920966</v>
      </c>
      <c r="AC23" s="404">
        <v>30.426022409772148</v>
      </c>
      <c r="AD23" s="404">
        <v>32.275159077612386</v>
      </c>
      <c r="AE23" s="404">
        <v>34.317587011986085</v>
      </c>
      <c r="AF23" s="404">
        <v>36.835107978754166</v>
      </c>
      <c r="AG23" s="404">
        <v>40.15581795217242</v>
      </c>
      <c r="AH23" s="404">
        <v>44.505883672752347</v>
      </c>
      <c r="AI23" s="404">
        <v>49.980216805274644</v>
      </c>
      <c r="AJ23" s="404">
        <v>56.540730874719465</v>
      </c>
      <c r="AK23" s="404">
        <v>64.010734700263697</v>
      </c>
      <c r="AL23" s="404">
        <v>72.103551384526014</v>
      </c>
      <c r="AM23" s="404">
        <v>80.605591055050752</v>
      </c>
      <c r="AN23" s="404">
        <v>89.390543052023432</v>
      </c>
      <c r="AO23" s="404">
        <v>98.421443981222367</v>
      </c>
      <c r="AP23" s="404">
        <v>107.75136006444217</v>
      </c>
      <c r="AQ23" s="404">
        <v>117.51521335641785</v>
      </c>
      <c r="AR23" s="404">
        <v>127.87010418512698</v>
      </c>
      <c r="AS23" s="404">
        <v>138.93814884493645</v>
      </c>
      <c r="AT23" s="404">
        <v>150.8044686223659</v>
      </c>
      <c r="AU23" s="404">
        <v>163.52226493897672</v>
      </c>
      <c r="AV23" s="404">
        <v>176.99776067706392</v>
      </c>
      <c r="AW23" s="404">
        <v>191.09756972444603</v>
      </c>
      <c r="AX23" s="404">
        <v>205.72702831690572</v>
      </c>
      <c r="AY23" s="404">
        <v>220.841366499277</v>
      </c>
      <c r="AZ23" s="404">
        <v>236.4410660371486</v>
      </c>
      <c r="BA23" s="404">
        <v>252.57521618860034</v>
      </c>
      <c r="BB23" s="404">
        <v>269.32917163018465</v>
      </c>
      <c r="BC23" s="404">
        <v>293.55547434062879</v>
      </c>
    </row>
    <row r="24" spans="1:55">
      <c r="A24" s="453">
        <f t="shared" si="0"/>
        <v>926.76393050031186</v>
      </c>
      <c r="B24" s="403" t="s">
        <v>337</v>
      </c>
      <c r="C24" s="404">
        <v>0.92676393050031192</v>
      </c>
      <c r="D24" s="404">
        <v>1.110376975538464</v>
      </c>
      <c r="E24" s="404">
        <v>1.3490007008306795</v>
      </c>
      <c r="F24" s="404">
        <v>1.6273183691170061</v>
      </c>
      <c r="G24" s="404">
        <v>1.933306241263844</v>
      </c>
      <c r="H24" s="404">
        <v>2.2610501720310219</v>
      </c>
      <c r="I24" s="404">
        <v>2.6124663168556537</v>
      </c>
      <c r="J24" s="404">
        <v>3.00530343284372</v>
      </c>
      <c r="K24" s="404">
        <v>3.4539885243904873</v>
      </c>
      <c r="L24" s="404">
        <v>3.9733427605944898</v>
      </c>
      <c r="M24" s="404">
        <v>4.568752769012276</v>
      </c>
      <c r="N24" s="404">
        <v>5.2364545099620203</v>
      </c>
      <c r="O24" s="404">
        <v>5.9768850874560489</v>
      </c>
      <c r="P24" s="404">
        <v>6.7993913903212393</v>
      </c>
      <c r="Q24" s="404">
        <v>7.7254224758466217</v>
      </c>
      <c r="R24" s="404">
        <v>8.8000422315029461</v>
      </c>
      <c r="S24" s="404">
        <v>10.089220549836741</v>
      </c>
      <c r="T24" s="404">
        <v>11.648314208541212</v>
      </c>
      <c r="U24" s="404">
        <v>13.506047181858293</v>
      </c>
      <c r="V24" s="404">
        <v>15.652981757855795</v>
      </c>
      <c r="W24" s="404">
        <v>18.019990768870588</v>
      </c>
      <c r="X24" s="404">
        <v>20.469912280477832</v>
      </c>
      <c r="Y24" s="404">
        <v>22.859957007570749</v>
      </c>
      <c r="Z24" s="404">
        <v>25.056806005045914</v>
      </c>
      <c r="AA24" s="404">
        <v>26.958159233523908</v>
      </c>
      <c r="AB24" s="404">
        <v>28.580911542353167</v>
      </c>
      <c r="AC24" s="404">
        <v>30.076920974172833</v>
      </c>
      <c r="AD24" s="404">
        <v>31.685198638850927</v>
      </c>
      <c r="AE24" s="404">
        <v>33.723895395433495</v>
      </c>
      <c r="AF24" s="404">
        <v>36.556752392252527</v>
      </c>
      <c r="AG24" s="404">
        <v>40.43925253326988</v>
      </c>
      <c r="AH24" s="404">
        <v>45.476499669819347</v>
      </c>
      <c r="AI24" s="404">
        <v>51.633652108981394</v>
      </c>
      <c r="AJ24" s="404">
        <v>58.735431627805816</v>
      </c>
      <c r="AK24" s="404">
        <v>66.496406492808603</v>
      </c>
      <c r="AL24" s="404">
        <v>74.657764145220128</v>
      </c>
      <c r="AM24" s="404">
        <v>83.076517299546822</v>
      </c>
      <c r="AN24" s="404">
        <v>91.700238768610603</v>
      </c>
      <c r="AO24" s="404">
        <v>100.5700206690483</v>
      </c>
      <c r="AP24" s="404">
        <v>109.80842933380005</v>
      </c>
      <c r="AQ24" s="404">
        <v>119.56950151798428</v>
      </c>
      <c r="AR24" s="404">
        <v>130.0189711556545</v>
      </c>
      <c r="AS24" s="404">
        <v>141.29385684607209</v>
      </c>
      <c r="AT24" s="404">
        <v>153.50106178450014</v>
      </c>
      <c r="AU24" s="404">
        <v>166.60875891932486</v>
      </c>
      <c r="AV24" s="404">
        <v>180.53801020440972</v>
      </c>
      <c r="AW24" s="404">
        <v>195.17271682641206</v>
      </c>
      <c r="AX24" s="404">
        <v>210.4320923259788</v>
      </c>
      <c r="AY24" s="404">
        <v>226.28085886179642</v>
      </c>
      <c r="AZ24" s="404">
        <v>242.72470855450686</v>
      </c>
      <c r="BA24" s="404">
        <v>259.81314427553377</v>
      </c>
      <c r="BB24" s="404">
        <v>277.62761567036875</v>
      </c>
      <c r="BC24" s="404">
        <v>304.39035395975947</v>
      </c>
    </row>
    <row r="25" spans="1:55">
      <c r="A25" s="453">
        <f t="shared" si="0"/>
        <v>991.59412432133558</v>
      </c>
      <c r="B25" s="403" t="s">
        <v>338</v>
      </c>
      <c r="C25" s="404">
        <v>0.99159412432133553</v>
      </c>
      <c r="D25" s="404">
        <v>1.2148825855407015</v>
      </c>
      <c r="E25" s="404">
        <v>1.4752884420681269</v>
      </c>
      <c r="F25" s="404">
        <v>1.7576752519794741</v>
      </c>
      <c r="G25" s="404">
        <v>2.0535317380810327</v>
      </c>
      <c r="H25" s="404">
        <v>2.3637438561370701</v>
      </c>
      <c r="I25" s="404">
        <v>2.6979403475858135</v>
      </c>
      <c r="J25" s="404">
        <v>3.0808650927201513</v>
      </c>
      <c r="K25" s="404">
        <v>3.5323296734977965</v>
      </c>
      <c r="L25" s="404">
        <v>4.062788678376946</v>
      </c>
      <c r="M25" s="404">
        <v>4.6701041130086907</v>
      </c>
      <c r="N25" s="404">
        <v>5.3424720190521464</v>
      </c>
      <c r="O25" s="404">
        <v>6.0734735577292094</v>
      </c>
      <c r="P25" s="404">
        <v>6.870012056909399</v>
      </c>
      <c r="Q25" s="404">
        <v>7.7642209521898344</v>
      </c>
      <c r="R25" s="404">
        <v>8.8177902450671315</v>
      </c>
      <c r="S25" s="404">
        <v>10.115606869463425</v>
      </c>
      <c r="T25" s="404">
        <v>11.729299772992745</v>
      </c>
      <c r="U25" s="404">
        <v>13.692160228579368</v>
      </c>
      <c r="V25" s="404">
        <v>15.962321267491326</v>
      </c>
      <c r="W25" s="404">
        <v>18.421668715710577</v>
      </c>
      <c r="X25" s="404">
        <v>20.877676847128651</v>
      </c>
      <c r="Y25" s="404">
        <v>23.13350254167938</v>
      </c>
      <c r="Z25" s="404">
        <v>25.0267182319831</v>
      </c>
      <c r="AA25" s="404">
        <v>26.517930687669804</v>
      </c>
      <c r="AB25" s="404">
        <v>27.721571835000013</v>
      </c>
      <c r="AC25" s="404">
        <v>28.901595440248236</v>
      </c>
      <c r="AD25" s="404">
        <v>30.417068029431857</v>
      </c>
      <c r="AE25" s="404">
        <v>32.673014713225967</v>
      </c>
      <c r="AF25" s="404">
        <v>35.96506325086267</v>
      </c>
      <c r="AG25" s="404">
        <v>40.43080872853912</v>
      </c>
      <c r="AH25" s="404">
        <v>46.044965854266152</v>
      </c>
      <c r="AI25" s="404">
        <v>52.633829929855786</v>
      </c>
      <c r="AJ25" s="404">
        <v>59.911728230093807</v>
      </c>
      <c r="AK25" s="404">
        <v>67.620259935020187</v>
      </c>
      <c r="AL25" s="404">
        <v>75.565164753456287</v>
      </c>
      <c r="AM25" s="404">
        <v>83.678289915993744</v>
      </c>
      <c r="AN25" s="404">
        <v>91.986189483485489</v>
      </c>
      <c r="AO25" s="404">
        <v>100.60015937960209</v>
      </c>
      <c r="AP25" s="404">
        <v>109.66228791400422</v>
      </c>
      <c r="AQ25" s="404">
        <v>119.33494274256208</v>
      </c>
      <c r="AR25" s="404">
        <v>129.79535515309385</v>
      </c>
      <c r="AS25" s="404">
        <v>141.19935082673643</v>
      </c>
      <c r="AT25" s="404">
        <v>153.56509080094682</v>
      </c>
      <c r="AU25" s="404">
        <v>166.87341866299988</v>
      </c>
      <c r="AV25" s="404">
        <v>181.06226051287678</v>
      </c>
      <c r="AW25" s="404">
        <v>196.03541178201462</v>
      </c>
      <c r="AX25" s="404">
        <v>211.728750734393</v>
      </c>
      <c r="AY25" s="404">
        <v>228.11947186483658</v>
      </c>
      <c r="AZ25" s="404">
        <v>245.22175910432586</v>
      </c>
      <c r="BA25" s="404">
        <v>263.08917934658683</v>
      </c>
      <c r="BB25" s="404">
        <v>281.80344015430558</v>
      </c>
      <c r="BC25" s="404">
        <v>311.28582482967829</v>
      </c>
    </row>
    <row r="26" spans="1:55">
      <c r="A26" s="453">
        <f t="shared" si="0"/>
        <v>1054.0719776484937</v>
      </c>
      <c r="B26" s="403" t="s">
        <v>339</v>
      </c>
      <c r="C26" s="404">
        <v>1.0540719776484937</v>
      </c>
      <c r="D26" s="404">
        <v>1.2946794322957538</v>
      </c>
      <c r="E26" s="404">
        <v>1.5543355728085624</v>
      </c>
      <c r="F26" s="404">
        <v>1.8209654438638285</v>
      </c>
      <c r="G26" s="404">
        <v>2.0923782551391379</v>
      </c>
      <c r="H26" s="404">
        <v>2.3768316353300181</v>
      </c>
      <c r="I26" s="404">
        <v>2.692319719649658</v>
      </c>
      <c r="J26" s="404">
        <v>3.0687058055408603</v>
      </c>
      <c r="K26" s="404">
        <v>3.521763769648083</v>
      </c>
      <c r="L26" s="404">
        <v>4.0547487692256663</v>
      </c>
      <c r="M26" s="404">
        <v>4.6573673725506319</v>
      </c>
      <c r="N26" s="404">
        <v>5.3090983653137354</v>
      </c>
      <c r="O26" s="404">
        <v>5.9988667925860453</v>
      </c>
      <c r="P26" s="404">
        <v>6.7420370213642382</v>
      </c>
      <c r="Q26" s="404">
        <v>7.5851162810308717</v>
      </c>
      <c r="R26" s="404">
        <v>8.6078604831266521</v>
      </c>
      <c r="S26" s="404">
        <v>9.9157306326867349</v>
      </c>
      <c r="T26" s="404">
        <v>11.589849175300632</v>
      </c>
      <c r="U26" s="404">
        <v>13.635735193751954</v>
      </c>
      <c r="V26" s="404">
        <v>15.968299320856728</v>
      </c>
      <c r="W26" s="404">
        <v>18.416395662635651</v>
      </c>
      <c r="X26" s="404">
        <v>20.727349591492029</v>
      </c>
      <c r="Y26" s="404">
        <v>22.66711919069629</v>
      </c>
      <c r="Z26" s="404">
        <v>24.12834477642981</v>
      </c>
      <c r="AA26" s="404">
        <v>25.161316399443244</v>
      </c>
      <c r="AB26" s="404">
        <v>25.986794259815916</v>
      </c>
      <c r="AC26" s="404">
        <v>26.991666964613238</v>
      </c>
      <c r="AD26" s="404">
        <v>28.627125461820427</v>
      </c>
      <c r="AE26" s="404">
        <v>31.234961415762125</v>
      </c>
      <c r="AF26" s="404">
        <v>34.997385385187016</v>
      </c>
      <c r="AG26" s="404">
        <v>39.924652808783144</v>
      </c>
      <c r="AH26" s="404">
        <v>45.851435594306466</v>
      </c>
      <c r="AI26" s="404">
        <v>52.491543927544676</v>
      </c>
      <c r="AJ26" s="404">
        <v>59.585256174777463</v>
      </c>
      <c r="AK26" s="404">
        <v>66.938098879006546</v>
      </c>
      <c r="AL26" s="404">
        <v>74.423941357950326</v>
      </c>
      <c r="AM26" s="404">
        <v>82.054659837324706</v>
      </c>
      <c r="AN26" s="404">
        <v>89.927918525843253</v>
      </c>
      <c r="AO26" s="404">
        <v>98.174648174030224</v>
      </c>
      <c r="AP26" s="404">
        <v>106.94531539687905</v>
      </c>
      <c r="AQ26" s="404">
        <v>116.41315785519281</v>
      </c>
      <c r="AR26" s="404">
        <v>126.77020294273377</v>
      </c>
      <c r="AS26" s="404">
        <v>138.07789832686851</v>
      </c>
      <c r="AT26" s="404">
        <v>150.36372362027723</v>
      </c>
      <c r="AU26" s="404">
        <v>163.6224300533186</v>
      </c>
      <c r="AV26" s="404">
        <v>177.81077847682946</v>
      </c>
      <c r="AW26" s="404">
        <v>192.85515224831718</v>
      </c>
      <c r="AX26" s="404">
        <v>208.71105865346613</v>
      </c>
      <c r="AY26" s="404">
        <v>225.37143303980011</v>
      </c>
      <c r="AZ26" s="404">
        <v>242.8626798126634</v>
      </c>
      <c r="BA26" s="404">
        <v>261.24673462824609</v>
      </c>
      <c r="BB26" s="404">
        <v>280.61066812482022</v>
      </c>
      <c r="BC26" s="404">
        <v>313.00775877595481</v>
      </c>
    </row>
    <row r="27" spans="1:55">
      <c r="A27" s="453">
        <f t="shared" si="0"/>
        <v>1088.1721113464851</v>
      </c>
      <c r="B27" s="403" t="s">
        <v>340</v>
      </c>
      <c r="C27" s="404">
        <v>1.0881721113464851</v>
      </c>
      <c r="D27" s="404">
        <v>1.3231804995322334</v>
      </c>
      <c r="E27" s="404">
        <v>1.5618424410474234</v>
      </c>
      <c r="F27" s="404">
        <v>1.7979144872905286</v>
      </c>
      <c r="G27" s="404">
        <v>2.036057074818705</v>
      </c>
      <c r="H27" s="404">
        <v>2.2925236886237945</v>
      </c>
      <c r="I27" s="404">
        <v>2.5919142578667227</v>
      </c>
      <c r="J27" s="404">
        <v>2.9597635779152207</v>
      </c>
      <c r="K27" s="404">
        <v>3.4050000006047845</v>
      </c>
      <c r="L27" s="404">
        <v>3.9230737458768985</v>
      </c>
      <c r="M27" s="404">
        <v>4.4948457823549779</v>
      </c>
      <c r="N27" s="404">
        <v>5.0931140410517441</v>
      </c>
      <c r="O27" s="404">
        <v>5.7128635475566005</v>
      </c>
      <c r="P27" s="404">
        <v>6.3814133674869318</v>
      </c>
      <c r="Q27" s="404">
        <v>7.1608834632090312</v>
      </c>
      <c r="R27" s="404">
        <v>8.1506766547351308</v>
      </c>
      <c r="S27" s="404">
        <v>9.4704175127363026</v>
      </c>
      <c r="T27" s="404">
        <v>11.178740639563864</v>
      </c>
      <c r="U27" s="404">
        <v>13.242957466304485</v>
      </c>
      <c r="V27" s="404">
        <v>15.531198970614405</v>
      </c>
      <c r="W27" s="404">
        <v>17.814725036795618</v>
      </c>
      <c r="X27" s="404">
        <v>19.797089115386658</v>
      </c>
      <c r="Y27" s="404">
        <v>21.29071038465726</v>
      </c>
      <c r="Z27" s="404">
        <v>22.269370226552351</v>
      </c>
      <c r="AA27" s="404">
        <v>22.881081971660574</v>
      </c>
      <c r="AB27" s="404">
        <v>23.463310654418322</v>
      </c>
      <c r="AC27" s="404">
        <v>24.498309389345234</v>
      </c>
      <c r="AD27" s="404">
        <v>26.379265077237516</v>
      </c>
      <c r="AE27" s="404">
        <v>29.339434415667874</v>
      </c>
      <c r="AF27" s="404">
        <v>33.438112121885588</v>
      </c>
      <c r="AG27" s="404">
        <v>38.548299772172797</v>
      </c>
      <c r="AH27" s="404">
        <v>44.390578486645808</v>
      </c>
      <c r="AI27" s="404">
        <v>50.703204172767883</v>
      </c>
      <c r="AJ27" s="404">
        <v>57.289516979358183</v>
      </c>
      <c r="AK27" s="404">
        <v>64.02258924504261</v>
      </c>
      <c r="AL27" s="404">
        <v>70.848885702807976</v>
      </c>
      <c r="AM27" s="404">
        <v>77.852415247729979</v>
      </c>
      <c r="AN27" s="404">
        <v>85.150710455847658</v>
      </c>
      <c r="AO27" s="404">
        <v>92.882745205501692</v>
      </c>
      <c r="AP27" s="404">
        <v>101.20955128663469</v>
      </c>
      <c r="AQ27" s="404">
        <v>110.31808019025411</v>
      </c>
      <c r="AR27" s="404">
        <v>120.29878070073612</v>
      </c>
      <c r="AS27" s="404">
        <v>131.21694494986119</v>
      </c>
      <c r="AT27" s="404">
        <v>143.10941397053585</v>
      </c>
      <c r="AU27" s="404">
        <v>155.98557561200425</v>
      </c>
      <c r="AV27" s="404">
        <v>169.8225873551213</v>
      </c>
      <c r="AW27" s="404">
        <v>184.57183544370503</v>
      </c>
      <c r="AX27" s="404">
        <v>200.2112032539718</v>
      </c>
      <c r="AY27" s="404">
        <v>216.7525030066675</v>
      </c>
      <c r="AZ27" s="404">
        <v>234.23810023745395</v>
      </c>
      <c r="BA27" s="404">
        <v>252.74282540972882</v>
      </c>
      <c r="BB27" s="404">
        <v>272.36476384840756</v>
      </c>
      <c r="BC27" s="404">
        <v>307.86530254819866</v>
      </c>
    </row>
    <row r="28" spans="1:55">
      <c r="A28" s="453">
        <f t="shared" si="0"/>
        <v>1066.9855678644651</v>
      </c>
      <c r="B28" s="403" t="s">
        <v>341</v>
      </c>
      <c r="C28" s="404">
        <v>1.0669855678644651</v>
      </c>
      <c r="D28" s="404">
        <v>1.2757288090681131</v>
      </c>
      <c r="E28" s="404">
        <v>1.4781399170416569</v>
      </c>
      <c r="F28" s="404">
        <v>1.6742961757307524</v>
      </c>
      <c r="G28" s="404">
        <v>1.8762893645096246</v>
      </c>
      <c r="H28" s="404">
        <v>2.1065774165040803</v>
      </c>
      <c r="I28" s="404">
        <v>2.3870398523942016</v>
      </c>
      <c r="J28" s="404">
        <v>2.7360476705587407</v>
      </c>
      <c r="K28" s="404">
        <v>3.155105507932054</v>
      </c>
      <c r="L28" s="404">
        <v>3.63119548730594</v>
      </c>
      <c r="M28" s="404">
        <v>4.1383575250013971</v>
      </c>
      <c r="N28" s="404">
        <v>4.6532556814381492</v>
      </c>
      <c r="O28" s="404">
        <v>5.1802191046660875</v>
      </c>
      <c r="P28" s="404">
        <v>5.7595455685017694</v>
      </c>
      <c r="Q28" s="404">
        <v>6.4703310456092824</v>
      </c>
      <c r="R28" s="404">
        <v>7.4251178761349461</v>
      </c>
      <c r="S28" s="404">
        <v>8.7260429519793554</v>
      </c>
      <c r="T28" s="404">
        <v>10.39921528923314</v>
      </c>
      <c r="U28" s="404">
        <v>12.370580169338398</v>
      </c>
      <c r="V28" s="404">
        <v>14.457467176493942</v>
      </c>
      <c r="W28" s="404">
        <v>16.390256742052227</v>
      </c>
      <c r="X28" s="404">
        <v>17.912111376316965</v>
      </c>
      <c r="Y28" s="404">
        <v>18.907261088677675</v>
      </c>
      <c r="Z28" s="404">
        <v>19.437851908921974</v>
      </c>
      <c r="AA28" s="404">
        <v>19.759219113084722</v>
      </c>
      <c r="AB28" s="404">
        <v>20.297381122808336</v>
      </c>
      <c r="AC28" s="404">
        <v>21.479611464924655</v>
      </c>
      <c r="AD28" s="404">
        <v>23.595849968911757</v>
      </c>
      <c r="AE28" s="404">
        <v>26.761288199663717</v>
      </c>
      <c r="AF28" s="404">
        <v>30.902188105163091</v>
      </c>
      <c r="AG28" s="404">
        <v>35.780139037310931</v>
      </c>
      <c r="AH28" s="404">
        <v>41.139223707077662</v>
      </c>
      <c r="AI28" s="404">
        <v>46.779452798203721</v>
      </c>
      <c r="AJ28" s="404">
        <v>52.570875178840069</v>
      </c>
      <c r="AK28" s="404">
        <v>58.458658628784377</v>
      </c>
      <c r="AL28" s="404">
        <v>64.452960933143089</v>
      </c>
      <c r="AM28" s="404">
        <v>70.657925342362503</v>
      </c>
      <c r="AN28" s="404">
        <v>77.198860441133135</v>
      </c>
      <c r="AO28" s="404">
        <v>84.224527174109809</v>
      </c>
      <c r="AP28" s="404">
        <v>91.908869377974327</v>
      </c>
      <c r="AQ28" s="404">
        <v>100.33286258141084</v>
      </c>
      <c r="AR28" s="404">
        <v>109.58359585236221</v>
      </c>
      <c r="AS28" s="404">
        <v>119.72856151819227</v>
      </c>
      <c r="AT28" s="404">
        <v>130.81291220225398</v>
      </c>
      <c r="AU28" s="404">
        <v>142.86030028275761</v>
      </c>
      <c r="AV28" s="404">
        <v>155.86877779505721</v>
      </c>
      <c r="AW28" s="404">
        <v>169.81615203636025</v>
      </c>
      <c r="AX28" s="404">
        <v>184.70439750549764</v>
      </c>
      <c r="AY28" s="404">
        <v>200.56628435694074</v>
      </c>
      <c r="AZ28" s="404">
        <v>217.46286231903068</v>
      </c>
      <c r="BA28" s="404">
        <v>235.48547146156633</v>
      </c>
      <c r="BB28" s="404">
        <v>254.74820246184404</v>
      </c>
      <c r="BC28" s="404">
        <v>293.49716211886152</v>
      </c>
    </row>
    <row r="29" spans="1:55">
      <c r="A29" s="453">
        <f t="shared" si="0"/>
        <v>965.50309007618898</v>
      </c>
      <c r="B29" s="403" t="s">
        <v>342</v>
      </c>
      <c r="C29" s="404">
        <v>0.96550309007618906</v>
      </c>
      <c r="D29" s="404">
        <v>1.1322655028843418</v>
      </c>
      <c r="E29" s="404">
        <v>1.2885723372860385</v>
      </c>
      <c r="F29" s="404">
        <v>1.4413568641850707</v>
      </c>
      <c r="G29" s="404">
        <v>1.6083021065530005</v>
      </c>
      <c r="H29" s="404">
        <v>1.8087050338757285</v>
      </c>
      <c r="I29" s="404">
        <v>2.0590224348579174</v>
      </c>
      <c r="J29" s="404">
        <v>2.3698533585470671</v>
      </c>
      <c r="K29" s="404">
        <v>2.7346445319920609</v>
      </c>
      <c r="L29" s="404">
        <v>3.1339661220518966</v>
      </c>
      <c r="M29" s="404">
        <v>3.5455813106740619</v>
      </c>
      <c r="N29" s="404">
        <v>3.9531159302452266</v>
      </c>
      <c r="O29" s="404">
        <v>4.3710369024830857</v>
      </c>
      <c r="P29" s="404">
        <v>4.8537505187908252</v>
      </c>
      <c r="Q29" s="404">
        <v>5.4905702145638839</v>
      </c>
      <c r="R29" s="404">
        <v>6.375351873493595</v>
      </c>
      <c r="S29" s="404">
        <v>7.5830673485497506</v>
      </c>
      <c r="T29" s="404">
        <v>9.1045740052070894</v>
      </c>
      <c r="U29" s="404">
        <v>10.820862793361215</v>
      </c>
      <c r="V29" s="404">
        <v>12.515867017753362</v>
      </c>
      <c r="W29" s="404">
        <v>13.963154679610527</v>
      </c>
      <c r="X29" s="404">
        <v>14.970371314951191</v>
      </c>
      <c r="Y29" s="404">
        <v>15.499915070062935</v>
      </c>
      <c r="Z29" s="404">
        <v>15.711022173069258</v>
      </c>
      <c r="AA29" s="404">
        <v>15.937239977404996</v>
      </c>
      <c r="AB29" s="404">
        <v>16.541563237110438</v>
      </c>
      <c r="AC29" s="404">
        <v>17.850936367366469</v>
      </c>
      <c r="AD29" s="404">
        <v>20.042536289447742</v>
      </c>
      <c r="AE29" s="404">
        <v>23.103153814695411</v>
      </c>
      <c r="AF29" s="404">
        <v>26.8517892799855</v>
      </c>
      <c r="AG29" s="404">
        <v>31.077283801691948</v>
      </c>
      <c r="AH29" s="404">
        <v>35.584808820458505</v>
      </c>
      <c r="AI29" s="404">
        <v>40.239775278574278</v>
      </c>
      <c r="AJ29" s="404">
        <v>44.98356268263759</v>
      </c>
      <c r="AK29" s="404">
        <v>49.824454127712272</v>
      </c>
      <c r="AL29" s="404">
        <v>54.782332381525357</v>
      </c>
      <c r="AM29" s="404">
        <v>59.968821719234647</v>
      </c>
      <c r="AN29" s="404">
        <v>65.518256824238364</v>
      </c>
      <c r="AO29" s="404">
        <v>71.590918833721346</v>
      </c>
      <c r="AP29" s="404">
        <v>78.250312384050559</v>
      </c>
      <c r="AQ29" s="404">
        <v>85.569950133917629</v>
      </c>
      <c r="AR29" s="404">
        <v>93.62978486402092</v>
      </c>
      <c r="AS29" s="404">
        <v>102.49604227130889</v>
      </c>
      <c r="AT29" s="404">
        <v>112.21916186788478</v>
      </c>
      <c r="AU29" s="404">
        <v>122.83456400534793</v>
      </c>
      <c r="AV29" s="404">
        <v>134.35945282415801</v>
      </c>
      <c r="AW29" s="404">
        <v>146.79712963094624</v>
      </c>
      <c r="AX29" s="404">
        <v>160.17275332013665</v>
      </c>
      <c r="AY29" s="404">
        <v>174.53920099995028</v>
      </c>
      <c r="AZ29" s="404">
        <v>189.97570894859669</v>
      </c>
      <c r="BA29" s="404">
        <v>206.59025772314178</v>
      </c>
      <c r="BB29" s="404">
        <v>224.51430985294229</v>
      </c>
      <c r="BC29" s="404">
        <v>266.53994141326928</v>
      </c>
    </row>
    <row r="30" spans="1:55">
      <c r="A30" s="453">
        <f t="shared" si="0"/>
        <v>763.28179195381699</v>
      </c>
      <c r="B30" s="403" t="s">
        <v>343</v>
      </c>
      <c r="C30" s="404">
        <v>0.76328179195381696</v>
      </c>
      <c r="D30" s="404">
        <v>0.87771104467936323</v>
      </c>
      <c r="E30" s="404">
        <v>0.98392016586040931</v>
      </c>
      <c r="F30" s="404">
        <v>1.0938086460064831</v>
      </c>
      <c r="G30" s="404">
        <v>1.2212277060978205</v>
      </c>
      <c r="H30" s="404">
        <v>1.3795692180383514</v>
      </c>
      <c r="I30" s="404">
        <v>1.5794035298209579</v>
      </c>
      <c r="J30" s="404">
        <v>1.8228899839489794</v>
      </c>
      <c r="K30" s="404">
        <v>2.0975070976416146</v>
      </c>
      <c r="L30" s="404">
        <v>2.3880026172737439</v>
      </c>
      <c r="M30" s="404">
        <v>2.6789522113578665</v>
      </c>
      <c r="N30" s="404">
        <v>2.9615295164762894</v>
      </c>
      <c r="O30" s="404">
        <v>3.2612183193092523</v>
      </c>
      <c r="P30" s="404">
        <v>3.6395066848769608</v>
      </c>
      <c r="Q30" s="404">
        <v>4.1637610863205721</v>
      </c>
      <c r="R30" s="404">
        <v>4.899280259643878</v>
      </c>
      <c r="S30" s="404">
        <v>5.891526367149309</v>
      </c>
      <c r="T30" s="404">
        <v>7.0929754302571775</v>
      </c>
      <c r="U30" s="404">
        <v>8.3576353735311031</v>
      </c>
      <c r="V30" s="404">
        <v>9.5212243599252862</v>
      </c>
      <c r="W30" s="404">
        <v>10.425982726110711</v>
      </c>
      <c r="X30" s="404">
        <v>10.949784585265993</v>
      </c>
      <c r="Y30" s="404">
        <v>11.140968994802067</v>
      </c>
      <c r="Z30" s="404">
        <v>11.225644393441103</v>
      </c>
      <c r="AA30" s="404">
        <v>11.462327418745856</v>
      </c>
      <c r="AB30" s="404">
        <v>12.104510839945512</v>
      </c>
      <c r="AC30" s="404">
        <v>13.369124212130455</v>
      </c>
      <c r="AD30" s="404">
        <v>15.310045094643369</v>
      </c>
      <c r="AE30" s="404">
        <v>17.811308018081313</v>
      </c>
      <c r="AF30" s="404">
        <v>20.724438325350473</v>
      </c>
      <c r="AG30" s="404">
        <v>23.903871642928614</v>
      </c>
      <c r="AH30" s="404">
        <v>27.219601540851521</v>
      </c>
      <c r="AI30" s="404">
        <v>30.607102338919599</v>
      </c>
      <c r="AJ30" s="404">
        <v>34.06999966000965</v>
      </c>
      <c r="AK30" s="404">
        <v>37.624765815254229</v>
      </c>
      <c r="AL30" s="404">
        <v>41.286415745546989</v>
      </c>
      <c r="AM30" s="404">
        <v>45.174748859299207</v>
      </c>
      <c r="AN30" s="404">
        <v>49.434174756670679</v>
      </c>
      <c r="AO30" s="404">
        <v>54.109054507172083</v>
      </c>
      <c r="AP30" s="404">
        <v>59.251282410804677</v>
      </c>
      <c r="AQ30" s="404">
        <v>64.921107860556148</v>
      </c>
      <c r="AR30" s="404">
        <v>71.184886030127146</v>
      </c>
      <c r="AS30" s="404">
        <v>78.101061758201666</v>
      </c>
      <c r="AT30" s="404">
        <v>85.718897359421007</v>
      </c>
      <c r="AU30" s="404">
        <v>94.079210755977329</v>
      </c>
      <c r="AV30" s="404">
        <v>103.2122958341759</v>
      </c>
      <c r="AW30" s="404">
        <v>113.14120269091555</v>
      </c>
      <c r="AX30" s="404">
        <v>123.90773479656522</v>
      </c>
      <c r="AY30" s="404">
        <v>135.57741146857694</v>
      </c>
      <c r="AZ30" s="404">
        <v>148.23944037944025</v>
      </c>
      <c r="BA30" s="404">
        <v>162.00959623307085</v>
      </c>
      <c r="BB30" s="404">
        <v>177.0277782822175</v>
      </c>
      <c r="BC30" s="404">
        <v>222.10312327793756</v>
      </c>
    </row>
    <row r="31" spans="1:55">
      <c r="A31" s="453">
        <f t="shared" si="0"/>
        <v>444.82465548773456</v>
      </c>
      <c r="B31" s="403" t="s">
        <v>344</v>
      </c>
      <c r="C31" s="404">
        <v>0.44482465548773453</v>
      </c>
      <c r="D31" s="404">
        <v>0.5023862668319854</v>
      </c>
      <c r="E31" s="404">
        <v>0.55839040901149872</v>
      </c>
      <c r="F31" s="404">
        <v>0.62022091796979983</v>
      </c>
      <c r="G31" s="404">
        <v>0.69509155061648542</v>
      </c>
      <c r="H31" s="404">
        <v>0.78997971169203329</v>
      </c>
      <c r="I31" s="404">
        <v>0.90905746586535763</v>
      </c>
      <c r="J31" s="404">
        <v>1.0480994643678299</v>
      </c>
      <c r="K31" s="404">
        <v>1.1992530066914311</v>
      </c>
      <c r="L31" s="404">
        <v>1.3545787116019061</v>
      </c>
      <c r="M31" s="404">
        <v>1.5060422375451346</v>
      </c>
      <c r="N31" s="404">
        <v>1.6530179499740782</v>
      </c>
      <c r="O31" s="404">
        <v>1.8246924555376387</v>
      </c>
      <c r="P31" s="404">
        <v>2.0571180304835046</v>
      </c>
      <c r="Q31" s="404">
        <v>2.3854755203840847</v>
      </c>
      <c r="R31" s="404">
        <v>2.8439307540219705</v>
      </c>
      <c r="S31" s="404">
        <v>3.4456960635709297</v>
      </c>
      <c r="T31" s="404">
        <v>4.1234179892057625</v>
      </c>
      <c r="U31" s="404">
        <v>4.7902972780940347</v>
      </c>
      <c r="V31" s="404">
        <v>5.3604332932398746</v>
      </c>
      <c r="W31" s="404">
        <v>5.7510828212654079</v>
      </c>
      <c r="X31" s="404">
        <v>5.9174287966484105</v>
      </c>
      <c r="Y31" s="404">
        <v>5.9622823776176688</v>
      </c>
      <c r="Z31" s="404">
        <v>6.0234906494043647</v>
      </c>
      <c r="AA31" s="404">
        <v>6.2365740477269229</v>
      </c>
      <c r="AB31" s="404">
        <v>6.7345786763218847</v>
      </c>
      <c r="AC31" s="404">
        <v>7.6134510717453097</v>
      </c>
      <c r="AD31" s="404">
        <v>8.8292614716716606</v>
      </c>
      <c r="AE31" s="404">
        <v>10.304098821452971</v>
      </c>
      <c r="AF31" s="404">
        <v>11.961174243006898</v>
      </c>
      <c r="AG31" s="404">
        <v>13.724896843787286</v>
      </c>
      <c r="AH31" s="404">
        <v>15.534895378323391</v>
      </c>
      <c r="AI31" s="404">
        <v>17.387472762464231</v>
      </c>
      <c r="AJ31" s="404">
        <v>19.292524213136865</v>
      </c>
      <c r="AK31" s="404">
        <v>21.259382036287676</v>
      </c>
      <c r="AL31" s="404">
        <v>23.296735077434633</v>
      </c>
      <c r="AM31" s="404">
        <v>25.532837880945323</v>
      </c>
      <c r="AN31" s="404">
        <v>27.990282942075066</v>
      </c>
      <c r="AO31" s="404">
        <v>30.696560510563366</v>
      </c>
      <c r="AP31" s="404">
        <v>33.683916030363548</v>
      </c>
      <c r="AQ31" s="404">
        <v>36.98996220361208</v>
      </c>
      <c r="AR31" s="404">
        <v>40.65669401832406</v>
      </c>
      <c r="AS31" s="404">
        <v>44.723231396295382</v>
      </c>
      <c r="AT31" s="404">
        <v>49.22532663647808</v>
      </c>
      <c r="AU31" s="404">
        <v>54.195970427450682</v>
      </c>
      <c r="AV31" s="404">
        <v>59.664513319689817</v>
      </c>
      <c r="AW31" s="404">
        <v>65.658706664540475</v>
      </c>
      <c r="AX31" s="404">
        <v>72.219202519964767</v>
      </c>
      <c r="AY31" s="404">
        <v>79.402990036429031</v>
      </c>
      <c r="AZ31" s="404">
        <v>87.284343100669076</v>
      </c>
      <c r="BA31" s="404">
        <v>95.957614876265609</v>
      </c>
      <c r="BB31" s="404">
        <v>105.53743097541867</v>
      </c>
      <c r="BC31" s="404">
        <v>152.91981461666049</v>
      </c>
    </row>
    <row r="32" spans="1:55">
      <c r="A32" s="453">
        <f t="shared" si="0"/>
        <v>0</v>
      </c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0.31785622889218923</v>
      </c>
      <c r="AC34" s="406">
        <v>1.5039612893270362</v>
      </c>
      <c r="AD34" s="406">
        <v>2.6523685270856068</v>
      </c>
      <c r="AE34" s="406">
        <v>3.7153446912056993</v>
      </c>
      <c r="AF34" s="406">
        <v>4.6624864704079521</v>
      </c>
      <c r="AG34" s="406">
        <v>5.5226005377509146</v>
      </c>
      <c r="AH34" s="406">
        <v>6.372805223158629</v>
      </c>
      <c r="AI34" s="406">
        <v>7.2873522329604432</v>
      </c>
      <c r="AJ34" s="406">
        <v>8.3261513209564164</v>
      </c>
      <c r="AK34" s="406">
        <v>9.5106615967203414</v>
      </c>
      <c r="AL34" s="406">
        <v>10.733801101930107</v>
      </c>
      <c r="AM34" s="406">
        <v>11.789857375427113</v>
      </c>
      <c r="AN34" s="406">
        <v>12.48588073597573</v>
      </c>
      <c r="AO34" s="406">
        <v>12.666264986757604</v>
      </c>
      <c r="AP34" s="406">
        <v>12.258785602295365</v>
      </c>
      <c r="AQ34" s="406">
        <v>11.456041358791898</v>
      </c>
      <c r="AR34" s="406">
        <v>10.673171799731143</v>
      </c>
      <c r="AS34" s="406">
        <v>10.314556269215796</v>
      </c>
      <c r="AT34" s="406">
        <v>10.725107127490284</v>
      </c>
      <c r="AU34" s="406">
        <v>12.127194906537706</v>
      </c>
      <c r="AV34" s="406">
        <v>14.364182093519108</v>
      </c>
      <c r="AW34" s="406">
        <v>16.951643183655303</v>
      </c>
      <c r="AX34" s="406">
        <v>19.401962240881129</v>
      </c>
      <c r="AY34" s="406">
        <v>21.291597059598516</v>
      </c>
      <c r="AZ34" s="406">
        <v>22.301119976417805</v>
      </c>
      <c r="BA34" s="406">
        <v>22.403832023489905</v>
      </c>
      <c r="BB34" s="406">
        <v>21.835703020100112</v>
      </c>
      <c r="BC34" s="406">
        <v>21.123271102994263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3.1423102593726369</v>
      </c>
      <c r="V35" s="406">
        <v>5.7102776915621671</v>
      </c>
      <c r="W35" s="406">
        <v>7.814084852104398</v>
      </c>
      <c r="X35" s="406">
        <v>9.5909171546952994</v>
      </c>
      <c r="Y35" s="406">
        <v>11.204328805970286</v>
      </c>
      <c r="Z35" s="406">
        <v>12.806347668670313</v>
      </c>
      <c r="AA35" s="406">
        <v>14.474257496620673</v>
      </c>
      <c r="AB35" s="406">
        <v>16.209589920517537</v>
      </c>
      <c r="AC35" s="406">
        <v>17.959824404733151</v>
      </c>
      <c r="AD35" s="406">
        <v>19.660389482272326</v>
      </c>
      <c r="AE35" s="406">
        <v>21.260353479034951</v>
      </c>
      <c r="AF35" s="406">
        <v>22.771048679171589</v>
      </c>
      <c r="AG35" s="406">
        <v>24.264904042445131</v>
      </c>
      <c r="AH35" s="406">
        <v>25.8547482123934</v>
      </c>
      <c r="AI35" s="406">
        <v>27.645504375119916</v>
      </c>
      <c r="AJ35" s="406">
        <v>29.69392672721353</v>
      </c>
      <c r="AK35" s="406">
        <v>31.909346477458008</v>
      </c>
      <c r="AL35" s="406">
        <v>34.057894124968385</v>
      </c>
      <c r="AM35" s="406">
        <v>35.824933671420347</v>
      </c>
      <c r="AN35" s="406">
        <v>36.922620024405369</v>
      </c>
      <c r="AO35" s="406">
        <v>37.173012406684705</v>
      </c>
      <c r="AP35" s="406">
        <v>36.703813982243176</v>
      </c>
      <c r="AQ35" s="406">
        <v>35.947303919018815</v>
      </c>
      <c r="AR35" s="406">
        <v>35.544096725314709</v>
      </c>
      <c r="AS35" s="406">
        <v>36.105209540044257</v>
      </c>
      <c r="AT35" s="406">
        <v>38.081794906900896</v>
      </c>
      <c r="AU35" s="406">
        <v>41.490329082488302</v>
      </c>
      <c r="AV35" s="406">
        <v>45.906189117026443</v>
      </c>
      <c r="AW35" s="406">
        <v>50.5920823242853</v>
      </c>
      <c r="AX35" s="406">
        <v>54.830011749954338</v>
      </c>
      <c r="AY35" s="406">
        <v>58.044784430286207</v>
      </c>
      <c r="AZ35" s="406">
        <v>59.997891971896713</v>
      </c>
      <c r="BA35" s="406">
        <v>60.795597428665964</v>
      </c>
      <c r="BB35" s="406">
        <v>60.803831150839791</v>
      </c>
      <c r="BC35" s="406">
        <v>60.955801861739481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2.1452960147935576</v>
      </c>
      <c r="S36" s="406">
        <v>6.8422338905026514</v>
      </c>
      <c r="T36" s="406">
        <v>11.19098185942134</v>
      </c>
      <c r="U36" s="406">
        <v>15.015976889086936</v>
      </c>
      <c r="V36" s="406">
        <v>18.19169230633921</v>
      </c>
      <c r="W36" s="406">
        <v>20.884938316606583</v>
      </c>
      <c r="X36" s="406">
        <v>23.264433089794458</v>
      </c>
      <c r="Y36" s="406">
        <v>25.518308124939011</v>
      </c>
      <c r="Z36" s="406">
        <v>27.763694368256427</v>
      </c>
      <c r="AA36" s="406">
        <v>30.045811854985551</v>
      </c>
      <c r="AB36" s="406">
        <v>32.352127718199554</v>
      </c>
      <c r="AC36" s="406">
        <v>34.626315496089099</v>
      </c>
      <c r="AD36" s="406">
        <v>36.810890949911304</v>
      </c>
      <c r="AE36" s="406">
        <v>38.914445361062086</v>
      </c>
      <c r="AF36" s="406">
        <v>41.007752333004134</v>
      </c>
      <c r="AG36" s="406">
        <v>43.210309131541564</v>
      </c>
      <c r="AH36" s="406">
        <v>45.672548520895411</v>
      </c>
      <c r="AI36" s="406">
        <v>48.4970551513793</v>
      </c>
      <c r="AJ36" s="406">
        <v>51.607324320633289</v>
      </c>
      <c r="AK36" s="406">
        <v>54.763321685164286</v>
      </c>
      <c r="AL36" s="406">
        <v>57.596376117128685</v>
      </c>
      <c r="AM36" s="406">
        <v>59.677530339358775</v>
      </c>
      <c r="AN36" s="406">
        <v>60.687832607835631</v>
      </c>
      <c r="AO36" s="406">
        <v>60.683103567364491</v>
      </c>
      <c r="AP36" s="406">
        <v>60.069803349865111</v>
      </c>
      <c r="AQ36" s="406">
        <v>59.541369608051838</v>
      </c>
      <c r="AR36" s="406">
        <v>59.984429870485528</v>
      </c>
      <c r="AS36" s="406">
        <v>62.140789642721316</v>
      </c>
      <c r="AT36" s="406">
        <v>66.221330752878785</v>
      </c>
      <c r="AU36" s="406">
        <v>71.930032000856471</v>
      </c>
      <c r="AV36" s="406">
        <v>78.546865408790524</v>
      </c>
      <c r="AW36" s="406">
        <v>85.058083159980868</v>
      </c>
      <c r="AX36" s="406">
        <v>90.561464681120896</v>
      </c>
      <c r="AY36" s="406">
        <v>94.572864569919787</v>
      </c>
      <c r="AZ36" s="406">
        <v>97.005572155297955</v>
      </c>
      <c r="BA36" s="406">
        <v>98.114814622164658</v>
      </c>
      <c r="BB36" s="406">
        <v>98.414013646369497</v>
      </c>
      <c r="BC36" s="406">
        <v>99.283690985225803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3.8656425797001477</v>
      </c>
      <c r="Q37" s="406">
        <v>9.3028607541335422</v>
      </c>
      <c r="R37" s="406">
        <v>14.781699385459978</v>
      </c>
      <c r="S37" s="406">
        <v>19.961125315542642</v>
      </c>
      <c r="T37" s="406">
        <v>24.70561117042784</v>
      </c>
      <c r="U37" s="406">
        <v>28.935775109624245</v>
      </c>
      <c r="V37" s="406">
        <v>32.586526789511971</v>
      </c>
      <c r="W37" s="406">
        <v>35.852363592874106</v>
      </c>
      <c r="X37" s="406">
        <v>38.890748211509198</v>
      </c>
      <c r="Y37" s="406">
        <v>41.805416791595654</v>
      </c>
      <c r="Z37" s="406">
        <v>44.645464581741763</v>
      </c>
      <c r="AA37" s="406">
        <v>47.423124823481885</v>
      </c>
      <c r="AB37" s="406">
        <v>50.119306531819859</v>
      </c>
      <c r="AC37" s="406">
        <v>52.706499191745614</v>
      </c>
      <c r="AD37" s="406">
        <v>55.221812334213183</v>
      </c>
      <c r="AE37" s="406">
        <v>57.75941075036701</v>
      </c>
      <c r="AF37" s="406">
        <v>60.452362823248478</v>
      </c>
      <c r="AG37" s="406">
        <v>63.462808542384501</v>
      </c>
      <c r="AH37" s="406">
        <v>66.927466588830612</v>
      </c>
      <c r="AI37" s="406">
        <v>70.775679958084382</v>
      </c>
      <c r="AJ37" s="406">
        <v>74.751205183046238</v>
      </c>
      <c r="AK37" s="406">
        <v>78.465064832171834</v>
      </c>
      <c r="AL37" s="406">
        <v>81.426067078711839</v>
      </c>
      <c r="AM37" s="406">
        <v>83.194917048309549</v>
      </c>
      <c r="AN37" s="406">
        <v>83.758698997684903</v>
      </c>
      <c r="AO37" s="406">
        <v>83.507510862100318</v>
      </c>
      <c r="AP37" s="406">
        <v>83.13337206171137</v>
      </c>
      <c r="AQ37" s="406">
        <v>83.576998135224656</v>
      </c>
      <c r="AR37" s="406">
        <v>85.826671170435048</v>
      </c>
      <c r="AS37" s="406">
        <v>90.285042527147013</v>
      </c>
      <c r="AT37" s="406">
        <v>96.773220896799117</v>
      </c>
      <c r="AU37" s="406">
        <v>104.66363407075147</v>
      </c>
      <c r="AV37" s="406">
        <v>112.95706668572797</v>
      </c>
      <c r="AW37" s="406">
        <v>120.48307933879505</v>
      </c>
      <c r="AX37" s="406">
        <v>126.50672503205665</v>
      </c>
      <c r="AY37" s="406">
        <v>130.75553220810434</v>
      </c>
      <c r="AZ37" s="406">
        <v>133.32201158116328</v>
      </c>
      <c r="BA37" s="406">
        <v>134.61515384310823</v>
      </c>
      <c r="BB37" s="406">
        <v>135.25755216870323</v>
      </c>
      <c r="BC37" s="406">
        <v>137.00390146914242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0.14282770297435976</v>
      </c>
      <c r="N38" s="406">
        <v>4.5957425420053353</v>
      </c>
      <c r="O38" s="406">
        <v>9.816942637815977</v>
      </c>
      <c r="P38" s="406">
        <v>15.708585465463081</v>
      </c>
      <c r="Q38" s="406">
        <v>21.779662513963949</v>
      </c>
      <c r="R38" s="406">
        <v>27.65778788017159</v>
      </c>
      <c r="S38" s="406">
        <v>33.1401992041217</v>
      </c>
      <c r="T38" s="406">
        <v>38.219243609973816</v>
      </c>
      <c r="U38" s="406">
        <v>42.897087570741917</v>
      </c>
      <c r="V38" s="406">
        <v>47.15442474721322</v>
      </c>
      <c r="W38" s="406">
        <v>51.172172490992629</v>
      </c>
      <c r="X38" s="406">
        <v>54.986295339300682</v>
      </c>
      <c r="Y38" s="406">
        <v>58.59746029762578</v>
      </c>
      <c r="Z38" s="406">
        <v>61.997371422664941</v>
      </c>
      <c r="AA38" s="406">
        <v>65.176145001083654</v>
      </c>
      <c r="AB38" s="406">
        <v>68.140296977210824</v>
      </c>
      <c r="AC38" s="406">
        <v>70.980482781214917</v>
      </c>
      <c r="AD38" s="406">
        <v>73.842978099934797</v>
      </c>
      <c r="AE38" s="406">
        <v>76.902392528396376</v>
      </c>
      <c r="AF38" s="406">
        <v>80.34768967811695</v>
      </c>
      <c r="AG38" s="406">
        <v>84.332037649288822</v>
      </c>
      <c r="AH38" s="406">
        <v>88.80557437567164</v>
      </c>
      <c r="AI38" s="406">
        <v>93.503747558352259</v>
      </c>
      <c r="AJ38" s="406">
        <v>98.009844492557775</v>
      </c>
      <c r="AK38" s="406">
        <v>101.80368366911493</v>
      </c>
      <c r="AL38" s="406">
        <v>104.37548321652736</v>
      </c>
      <c r="AM38" s="406">
        <v>105.61292312995901</v>
      </c>
      <c r="AN38" s="406">
        <v>105.8580788059995</v>
      </c>
      <c r="AO38" s="406">
        <v>105.80252362518875</v>
      </c>
      <c r="AP38" s="406">
        <v>106.39784311852151</v>
      </c>
      <c r="AQ38" s="406">
        <v>108.68920352874919</v>
      </c>
      <c r="AR38" s="406">
        <v>113.3020866570908</v>
      </c>
      <c r="AS38" s="406">
        <v>120.22497076783162</v>
      </c>
      <c r="AT38" s="406">
        <v>128.92769631828847</v>
      </c>
      <c r="AU38" s="406">
        <v>138.48821990426191</v>
      </c>
      <c r="AV38" s="406">
        <v>147.74396150560241</v>
      </c>
      <c r="AW38" s="406">
        <v>155.70724956800456</v>
      </c>
      <c r="AX38" s="406">
        <v>161.87185828567999</v>
      </c>
      <c r="AY38" s="406">
        <v>166.15811149898698</v>
      </c>
      <c r="AZ38" s="406">
        <v>168.8234562247882</v>
      </c>
      <c r="BA38" s="406">
        <v>170.39301336380814</v>
      </c>
      <c r="BB38" s="406">
        <v>171.49042066066048</v>
      </c>
      <c r="BC38" s="406">
        <v>174.26640551076642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1.9713255635750604</v>
      </c>
      <c r="L39" s="406">
        <v>5.3687583024800336</v>
      </c>
      <c r="M39" s="406">
        <v>9.8723348403357125</v>
      </c>
      <c r="N39" s="406">
        <v>15.319466347540791</v>
      </c>
      <c r="O39" s="406">
        <v>21.570117476617916</v>
      </c>
      <c r="P39" s="406">
        <v>28.088565061032188</v>
      </c>
      <c r="Q39" s="406">
        <v>34.496227890454719</v>
      </c>
      <c r="R39" s="406">
        <v>40.573262355874782</v>
      </c>
      <c r="S39" s="406">
        <v>46.285471756051621</v>
      </c>
      <c r="T39" s="406">
        <v>51.740025650342631</v>
      </c>
      <c r="U39" s="406">
        <v>57.006765389740487</v>
      </c>
      <c r="V39" s="406">
        <v>62.068700529176091</v>
      </c>
      <c r="W39" s="406">
        <v>66.974485925559364</v>
      </c>
      <c r="X39" s="406">
        <v>71.614867826428906</v>
      </c>
      <c r="Y39" s="406">
        <v>75.896013051210446</v>
      </c>
      <c r="Z39" s="406">
        <v>79.761763410052566</v>
      </c>
      <c r="AA39" s="406">
        <v>83.21321446253981</v>
      </c>
      <c r="AB39" s="406">
        <v>86.378315389233236</v>
      </c>
      <c r="AC39" s="406">
        <v>89.483211671916052</v>
      </c>
      <c r="AD39" s="406">
        <v>92.780225210657079</v>
      </c>
      <c r="AE39" s="406">
        <v>96.518989549408758</v>
      </c>
      <c r="AF39" s="406">
        <v>100.89038728900293</v>
      </c>
      <c r="AG39" s="406">
        <v>105.85436510363225</v>
      </c>
      <c r="AH39" s="406">
        <v>111.15224773130035</v>
      </c>
      <c r="AI39" s="406">
        <v>116.34515641419441</v>
      </c>
      <c r="AJ39" s="406">
        <v>120.87450962013936</v>
      </c>
      <c r="AK39" s="406">
        <v>124.19923459381211</v>
      </c>
      <c r="AL39" s="406">
        <v>126.14768291715237</v>
      </c>
      <c r="AM39" s="406">
        <v>126.98677433414097</v>
      </c>
      <c r="AN39" s="406">
        <v>127.37882500696504</v>
      </c>
      <c r="AO39" s="406">
        <v>128.28954072658226</v>
      </c>
      <c r="AP39" s="406">
        <v>130.7794720170381</v>
      </c>
      <c r="AQ39" s="406">
        <v>135.50970046972776</v>
      </c>
      <c r="AR39" s="406">
        <v>142.66432439925313</v>
      </c>
      <c r="AS39" s="406">
        <v>151.85791410410906</v>
      </c>
      <c r="AT39" s="406">
        <v>162.24855630407768</v>
      </c>
      <c r="AU39" s="406">
        <v>172.74132096139112</v>
      </c>
      <c r="AV39" s="406">
        <v>182.36443928068041</v>
      </c>
      <c r="AW39" s="406">
        <v>190.37657206794296</v>
      </c>
      <c r="AX39" s="406">
        <v>196.47992407001558</v>
      </c>
      <c r="AY39" s="406">
        <v>200.77193465777384</v>
      </c>
      <c r="AZ39" s="406">
        <v>203.63507558881463</v>
      </c>
      <c r="BA39" s="406">
        <v>205.59950164119445</v>
      </c>
      <c r="BB39" s="406">
        <v>207.26727275303622</v>
      </c>
      <c r="BC39" s="406">
        <v>211.2432969012774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2.1409001452795131</v>
      </c>
      <c r="G40" s="406">
        <v>3.5608688678014317</v>
      </c>
      <c r="H40" s="406">
        <v>4.5336268107949227</v>
      </c>
      <c r="I40" s="406">
        <v>5.4740635520471077</v>
      </c>
      <c r="J40" s="406">
        <v>7.2966351664918125</v>
      </c>
      <c r="K40" s="406">
        <v>10.425989003823588</v>
      </c>
      <c r="L40" s="406">
        <v>14.850133605620199</v>
      </c>
      <c r="M40" s="406">
        <v>20.430470557390205</v>
      </c>
      <c r="N40" s="406">
        <v>26.986353661782431</v>
      </c>
      <c r="O40" s="406">
        <v>33.888721693440814</v>
      </c>
      <c r="P40" s="406">
        <v>40.711580099810078</v>
      </c>
      <c r="Q40" s="406">
        <v>47.233360950457573</v>
      </c>
      <c r="R40" s="406">
        <v>53.420947132332735</v>
      </c>
      <c r="S40" s="406">
        <v>59.398093238894077</v>
      </c>
      <c r="T40" s="406">
        <v>65.375084321954603</v>
      </c>
      <c r="U40" s="406">
        <v>71.444683438522418</v>
      </c>
      <c r="V40" s="406">
        <v>77.465195140145227</v>
      </c>
      <c r="W40" s="406">
        <v>83.326380516583427</v>
      </c>
      <c r="X40" s="406">
        <v>88.779113661168694</v>
      </c>
      <c r="Y40" s="406">
        <v>93.64167474192945</v>
      </c>
      <c r="Z40" s="406">
        <v>97.843054223684604</v>
      </c>
      <c r="AA40" s="406">
        <v>101.49726648885431</v>
      </c>
      <c r="AB40" s="406">
        <v>104.87210316494519</v>
      </c>
      <c r="AC40" s="406">
        <v>108.32869250515749</v>
      </c>
      <c r="AD40" s="406">
        <v>112.22190964737642</v>
      </c>
      <c r="AE40" s="406">
        <v>116.82041416181734</v>
      </c>
      <c r="AF40" s="406">
        <v>122.12045380687606</v>
      </c>
      <c r="AG40" s="406">
        <v>127.86528395026225</v>
      </c>
      <c r="AH40" s="406">
        <v>133.60724453603447</v>
      </c>
      <c r="AI40" s="406">
        <v>138.75245023788679</v>
      </c>
      <c r="AJ40" s="406">
        <v>142.71782184043087</v>
      </c>
      <c r="AK40" s="406">
        <v>145.32120239431993</v>
      </c>
      <c r="AL40" s="406">
        <v>146.78449097823713</v>
      </c>
      <c r="AM40" s="406">
        <v>147.71721264627999</v>
      </c>
      <c r="AN40" s="406">
        <v>149.0732711016345</v>
      </c>
      <c r="AO40" s="406">
        <v>151.93312945657186</v>
      </c>
      <c r="AP40" s="406">
        <v>156.94973793286516</v>
      </c>
      <c r="AQ40" s="406">
        <v>164.31698394352051</v>
      </c>
      <c r="AR40" s="406">
        <v>173.81950878245718</v>
      </c>
      <c r="AS40" s="406">
        <v>184.73983000790315</v>
      </c>
      <c r="AT40" s="406">
        <v>196.05205274924128</v>
      </c>
      <c r="AU40" s="406">
        <v>206.85989463451585</v>
      </c>
      <c r="AV40" s="406">
        <v>216.44917585490666</v>
      </c>
      <c r="AW40" s="406">
        <v>224.30345538895838</v>
      </c>
      <c r="AX40" s="406">
        <v>230.31640403806719</v>
      </c>
      <c r="AY40" s="406">
        <v>234.72020077786354</v>
      </c>
      <c r="AZ40" s="406">
        <v>237.90739718159566</v>
      </c>
      <c r="BA40" s="406">
        <v>240.38967194163348</v>
      </c>
      <c r="BB40" s="406">
        <v>242.7521542150173</v>
      </c>
      <c r="BC40" s="406">
        <v>248.12546839939046</v>
      </c>
    </row>
    <row r="41" spans="2:55">
      <c r="B41" s="405" t="s">
        <v>354</v>
      </c>
      <c r="C41" s="406">
        <v>1.2583902319685687</v>
      </c>
      <c r="D41" s="406">
        <v>5.1495415501250603</v>
      </c>
      <c r="E41" s="406">
        <v>7.6784656714577224</v>
      </c>
      <c r="F41" s="406">
        <v>9.2189060428184266</v>
      </c>
      <c r="G41" s="406">
        <v>10.226933134069954</v>
      </c>
      <c r="H41" s="406">
        <v>11.195297771594532</v>
      </c>
      <c r="I41" s="406">
        <v>12.616292779481112</v>
      </c>
      <c r="J41" s="406">
        <v>15.394685047958735</v>
      </c>
      <c r="K41" s="406">
        <v>19.614530262839835</v>
      </c>
      <c r="L41" s="406">
        <v>25.199166621798586</v>
      </c>
      <c r="M41" s="406">
        <v>31.987660792222904</v>
      </c>
      <c r="N41" s="406">
        <v>39.248977650079425</v>
      </c>
      <c r="O41" s="406">
        <v>46.455301411402736</v>
      </c>
      <c r="P41" s="406">
        <v>53.337831656275448</v>
      </c>
      <c r="Q41" s="406">
        <v>59.869633222965781</v>
      </c>
      <c r="R41" s="406">
        <v>66.194217671274103</v>
      </c>
      <c r="S41" s="406">
        <v>72.584858651492482</v>
      </c>
      <c r="T41" s="406">
        <v>79.31030050444356</v>
      </c>
      <c r="U41" s="406">
        <v>86.351071497712269</v>
      </c>
      <c r="V41" s="406">
        <v>93.412217598609544</v>
      </c>
      <c r="W41" s="406">
        <v>100.22951543208809</v>
      </c>
      <c r="X41" s="406">
        <v>106.41621964388186</v>
      </c>
      <c r="Y41" s="406">
        <v>111.73395127681967</v>
      </c>
      <c r="Z41" s="406">
        <v>116.20440283706293</v>
      </c>
      <c r="AA41" s="406">
        <v>120.07278096798908</v>
      </c>
      <c r="AB41" s="406">
        <v>123.74679317561758</v>
      </c>
      <c r="AC41" s="406">
        <v>127.72167804119717</v>
      </c>
      <c r="AD41" s="406">
        <v>132.3975525833263</v>
      </c>
      <c r="AE41" s="406">
        <v>137.85222680620583</v>
      </c>
      <c r="AF41" s="406">
        <v>143.86299535124536</v>
      </c>
      <c r="AG41" s="406">
        <v>149.97720263021688</v>
      </c>
      <c r="AH41" s="406">
        <v>155.57824955532698</v>
      </c>
      <c r="AI41" s="406">
        <v>160.04244061382556</v>
      </c>
      <c r="AJ41" s="406">
        <v>163.16849434658639</v>
      </c>
      <c r="AK41" s="406">
        <v>165.19353972564272</v>
      </c>
      <c r="AL41" s="406">
        <v>166.69343848314972</v>
      </c>
      <c r="AM41" s="406">
        <v>168.59051031213241</v>
      </c>
      <c r="AN41" s="406">
        <v>171.96091115600149</v>
      </c>
      <c r="AO41" s="406">
        <v>177.45069459532931</v>
      </c>
      <c r="AP41" s="406">
        <v>185.21635545282365</v>
      </c>
      <c r="AQ41" s="406">
        <v>195.02797576852691</v>
      </c>
      <c r="AR41" s="406">
        <v>206.3148155526915</v>
      </c>
      <c r="AS41" s="406">
        <v>218.16187234704705</v>
      </c>
      <c r="AT41" s="406">
        <v>229.7510651455791</v>
      </c>
      <c r="AU41" s="406">
        <v>240.45564834293151</v>
      </c>
      <c r="AV41" s="406">
        <v>249.79703223041616</v>
      </c>
      <c r="AW41" s="406">
        <v>257.46569102697339</v>
      </c>
      <c r="AX41" s="406">
        <v>263.50172221462356</v>
      </c>
      <c r="AY41" s="406">
        <v>268.15234824630812</v>
      </c>
      <c r="AZ41" s="406">
        <v>271.79551800208043</v>
      </c>
      <c r="BA41" s="406">
        <v>274.92899562084142</v>
      </c>
      <c r="BB41" s="406">
        <v>278.12712891659311</v>
      </c>
      <c r="BC41" s="406">
        <v>284.93374275401368</v>
      </c>
    </row>
    <row r="42" spans="2:55">
      <c r="B42" s="405" t="s">
        <v>355</v>
      </c>
      <c r="C42" s="406">
        <v>9.8380057297665662</v>
      </c>
      <c r="D42" s="406">
        <v>12.707501861672176</v>
      </c>
      <c r="E42" s="406">
        <v>14.43256506146184</v>
      </c>
      <c r="F42" s="406">
        <v>15.499760085129481</v>
      </c>
      <c r="G42" s="406">
        <v>16.464456360243737</v>
      </c>
      <c r="H42" s="406">
        <v>17.903927825752881</v>
      </c>
      <c r="I42" s="406">
        <v>20.319231618977913</v>
      </c>
      <c r="J42" s="406">
        <v>24.247670043338484</v>
      </c>
      <c r="K42" s="406">
        <v>29.708503747083739</v>
      </c>
      <c r="L42" s="406">
        <v>36.604111644133987</v>
      </c>
      <c r="M42" s="406">
        <v>44.170354233066774</v>
      </c>
      <c r="N42" s="406">
        <v>51.76352023012123</v>
      </c>
      <c r="O42" s="406">
        <v>59.007027117040785</v>
      </c>
      <c r="P42" s="406">
        <v>65.830194394700683</v>
      </c>
      <c r="Q42" s="406">
        <v>72.390107801624495</v>
      </c>
      <c r="R42" s="406">
        <v>78.999506259284075</v>
      </c>
      <c r="S42" s="406">
        <v>86.037677348083747</v>
      </c>
      <c r="T42" s="406">
        <v>93.689209638424586</v>
      </c>
      <c r="U42" s="406">
        <v>101.79311106768415</v>
      </c>
      <c r="V42" s="406">
        <v>109.90719118949563</v>
      </c>
      <c r="W42" s="406">
        <v>117.61438615992409</v>
      </c>
      <c r="X42" s="406">
        <v>124.41822853554795</v>
      </c>
      <c r="Y42" s="406">
        <v>130.13561812007785</v>
      </c>
      <c r="Z42" s="406">
        <v>134.89755469855317</v>
      </c>
      <c r="AA42" s="406">
        <v>139.07952915786137</v>
      </c>
      <c r="AB42" s="406">
        <v>143.22843067543465</v>
      </c>
      <c r="AC42" s="406">
        <v>147.91533432074843</v>
      </c>
      <c r="AD42" s="406">
        <v>153.36156580695666</v>
      </c>
      <c r="AE42" s="406">
        <v>159.42945137914842</v>
      </c>
      <c r="AF42" s="406">
        <v>165.69985655252634</v>
      </c>
      <c r="AG42" s="406">
        <v>171.54590267681937</v>
      </c>
      <c r="AH42" s="406">
        <v>176.31619054840149</v>
      </c>
      <c r="AI42" s="406">
        <v>179.79401696362854</v>
      </c>
      <c r="AJ42" s="406">
        <v>182.22636576571992</v>
      </c>
      <c r="AK42" s="406">
        <v>184.22830890342155</v>
      </c>
      <c r="AL42" s="406">
        <v>186.69746161922282</v>
      </c>
      <c r="AM42" s="406">
        <v>190.68835770398698</v>
      </c>
      <c r="AN42" s="406">
        <v>196.81213044950357</v>
      </c>
      <c r="AO42" s="406">
        <v>205.18437365615648</v>
      </c>
      <c r="AP42" s="406">
        <v>215.50963955962814</v>
      </c>
      <c r="AQ42" s="406">
        <v>227.18031093620485</v>
      </c>
      <c r="AR42" s="406">
        <v>239.41219023698025</v>
      </c>
      <c r="AS42" s="406">
        <v>251.5082568459602</v>
      </c>
      <c r="AT42" s="406">
        <v>262.93415214595581</v>
      </c>
      <c r="AU42" s="406">
        <v>273.31041630845135</v>
      </c>
      <c r="AV42" s="406">
        <v>282.37572267425156</v>
      </c>
      <c r="AW42" s="406">
        <v>289.97968116872266</v>
      </c>
      <c r="AX42" s="406">
        <v>296.18332312210754</v>
      </c>
      <c r="AY42" s="406">
        <v>301.22280424937856</v>
      </c>
      <c r="AZ42" s="406">
        <v>305.46588675095074</v>
      </c>
      <c r="BA42" s="406">
        <v>309.40275853442768</v>
      </c>
      <c r="BB42" s="406">
        <v>313.39690800227754</v>
      </c>
      <c r="BC42" s="406">
        <v>321.69575176540076</v>
      </c>
    </row>
    <row r="43" spans="2:55">
      <c r="B43" s="405" t="s">
        <v>356</v>
      </c>
      <c r="C43" s="406">
        <v>18.551428037601212</v>
      </c>
      <c r="D43" s="406">
        <v>20.456236078205599</v>
      </c>
      <c r="E43" s="406">
        <v>21.580891208699658</v>
      </c>
      <c r="F43" s="406">
        <v>22.513694640218922</v>
      </c>
      <c r="G43" s="406">
        <v>23.898044759199003</v>
      </c>
      <c r="H43" s="406">
        <v>26.321382506979454</v>
      </c>
      <c r="I43" s="406">
        <v>29.902309632998268</v>
      </c>
      <c r="J43" s="406">
        <v>35.109981778572397</v>
      </c>
      <c r="K43" s="406">
        <v>41.946625010535207</v>
      </c>
      <c r="L43" s="406">
        <v>49.657380915907275</v>
      </c>
      <c r="M43" s="406">
        <v>57.568098365300479</v>
      </c>
      <c r="N43" s="406">
        <v>65.174471536077675</v>
      </c>
      <c r="O43" s="406">
        <v>72.295293983806317</v>
      </c>
      <c r="P43" s="406">
        <v>79.046750028173122</v>
      </c>
      <c r="Q43" s="406">
        <v>85.763225964769575</v>
      </c>
      <c r="R43" s="406">
        <v>92.88227201090686</v>
      </c>
      <c r="S43" s="406">
        <v>100.74010093007033</v>
      </c>
      <c r="T43" s="406">
        <v>109.40895845885835</v>
      </c>
      <c r="U43" s="406">
        <v>118.59458278185116</v>
      </c>
      <c r="V43" s="406">
        <v>127.70847166474077</v>
      </c>
      <c r="W43" s="406">
        <v>136.20755489357316</v>
      </c>
      <c r="X43" s="406">
        <v>143.59932638719317</v>
      </c>
      <c r="Y43" s="406">
        <v>149.76742359881399</v>
      </c>
      <c r="Z43" s="406">
        <v>154.94819887291391</v>
      </c>
      <c r="AA43" s="406">
        <v>159.64543536942148</v>
      </c>
      <c r="AB43" s="406">
        <v>164.48337228224977</v>
      </c>
      <c r="AC43" s="406">
        <v>169.87034566887544</v>
      </c>
      <c r="AD43" s="406">
        <v>175.8258145615053</v>
      </c>
      <c r="AE43" s="406">
        <v>182.02223506181906</v>
      </c>
      <c r="AF43" s="406">
        <v>187.86842085625801</v>
      </c>
      <c r="AG43" s="406">
        <v>192.70852360235784</v>
      </c>
      <c r="AH43" s="406">
        <v>196.32825325795685</v>
      </c>
      <c r="AI43" s="406">
        <v>198.99152402706841</v>
      </c>
      <c r="AJ43" s="406">
        <v>201.35047935994226</v>
      </c>
      <c r="AK43" s="406">
        <v>204.36487488785983</v>
      </c>
      <c r="AL43" s="406">
        <v>209.05882131284838</v>
      </c>
      <c r="AM43" s="406">
        <v>215.98740578348168</v>
      </c>
      <c r="AN43" s="406">
        <v>225.1915210220175</v>
      </c>
      <c r="AO43" s="406">
        <v>236.30131803447566</v>
      </c>
      <c r="AP43" s="406">
        <v>248.6169561992908</v>
      </c>
      <c r="AQ43" s="406">
        <v>261.30275553566855</v>
      </c>
      <c r="AR43" s="406">
        <v>273.80377704275401</v>
      </c>
      <c r="AS43" s="406">
        <v>285.72320047422653</v>
      </c>
      <c r="AT43" s="406">
        <v>296.7888309790572</v>
      </c>
      <c r="AU43" s="406">
        <v>306.85140836220324</v>
      </c>
      <c r="AV43" s="406">
        <v>315.81827189572289</v>
      </c>
      <c r="AW43" s="406">
        <v>323.56768910735798</v>
      </c>
      <c r="AX43" s="406">
        <v>330.15491729984643</v>
      </c>
      <c r="AY43" s="406">
        <v>335.80973512984065</v>
      </c>
      <c r="AZ43" s="406">
        <v>340.89606424690413</v>
      </c>
      <c r="BA43" s="406">
        <v>345.6876180666776</v>
      </c>
      <c r="BB43" s="406">
        <v>350.53144919481366</v>
      </c>
      <c r="BC43" s="406">
        <v>360.51393973668615</v>
      </c>
    </row>
    <row r="44" spans="2:55">
      <c r="B44" s="405" t="s">
        <v>357</v>
      </c>
      <c r="C44" s="406">
        <v>26.105845863242973</v>
      </c>
      <c r="D44" s="406">
        <v>27.322871073998904</v>
      </c>
      <c r="E44" s="406">
        <v>28.270382459155723</v>
      </c>
      <c r="F44" s="406">
        <v>29.626251226297111</v>
      </c>
      <c r="G44" s="406">
        <v>32.040816971646528</v>
      </c>
      <c r="H44" s="406">
        <v>35.680956968908838</v>
      </c>
      <c r="I44" s="406">
        <v>40.612209455093904</v>
      </c>
      <c r="J44" s="406">
        <v>47.289690234922581</v>
      </c>
      <c r="K44" s="406">
        <v>54.999277975514666</v>
      </c>
      <c r="L44" s="406">
        <v>63.086917160126227</v>
      </c>
      <c r="M44" s="406">
        <v>71.025587479177645</v>
      </c>
      <c r="N44" s="406">
        <v>78.496771649275757</v>
      </c>
      <c r="O44" s="406">
        <v>85.500306776057499</v>
      </c>
      <c r="P44" s="406">
        <v>92.330722543790316</v>
      </c>
      <c r="Q44" s="406">
        <v>99.450432424209353</v>
      </c>
      <c r="R44" s="406">
        <v>107.25950347419182</v>
      </c>
      <c r="S44" s="406">
        <v>116.02609056740593</v>
      </c>
      <c r="T44" s="406">
        <v>125.7250419599286</v>
      </c>
      <c r="U44" s="406">
        <v>135.93356687145126</v>
      </c>
      <c r="V44" s="406">
        <v>145.94899441588026</v>
      </c>
      <c r="W44" s="406">
        <v>155.22710048311899</v>
      </c>
      <c r="X44" s="406">
        <v>163.28455321723172</v>
      </c>
      <c r="Y44" s="406">
        <v>170.06116149394714</v>
      </c>
      <c r="Z44" s="406">
        <v>175.89157931402227</v>
      </c>
      <c r="AA44" s="406">
        <v>181.33732645565618</v>
      </c>
      <c r="AB44" s="406">
        <v>186.8376785971281</v>
      </c>
      <c r="AC44" s="406">
        <v>192.61599533769407</v>
      </c>
      <c r="AD44" s="406">
        <v>198.51987616334716</v>
      </c>
      <c r="AE44" s="406">
        <v>204.06055951170038</v>
      </c>
      <c r="AF44" s="406">
        <v>208.63475967407152</v>
      </c>
      <c r="AG44" s="406">
        <v>212.07315273102617</v>
      </c>
      <c r="AH44" s="406">
        <v>214.68215336569938</v>
      </c>
      <c r="AI44" s="406">
        <v>217.16220165456522</v>
      </c>
      <c r="AJ44" s="406">
        <v>220.53697327023207</v>
      </c>
      <c r="AK44" s="406">
        <v>225.90073961921595</v>
      </c>
      <c r="AL44" s="406">
        <v>233.71750453260969</v>
      </c>
      <c r="AM44" s="406">
        <v>243.92636550253584</v>
      </c>
      <c r="AN44" s="406">
        <v>256.04324479985155</v>
      </c>
      <c r="AO44" s="406">
        <v>269.26220421377917</v>
      </c>
      <c r="AP44" s="406">
        <v>282.6380559691487</v>
      </c>
      <c r="AQ44" s="406">
        <v>295.58255086758925</v>
      </c>
      <c r="AR44" s="406">
        <v>307.85942530121167</v>
      </c>
      <c r="AS44" s="406">
        <v>319.35011385846582</v>
      </c>
      <c r="AT44" s="406">
        <v>330.02685458526378</v>
      </c>
      <c r="AU44" s="406">
        <v>339.91821765333196</v>
      </c>
      <c r="AV44" s="406">
        <v>348.96055687997449</v>
      </c>
      <c r="AW44" s="406">
        <v>357.03123041705385</v>
      </c>
      <c r="AX44" s="406">
        <v>364.18405234583821</v>
      </c>
      <c r="AY44" s="406">
        <v>370.64935693279216</v>
      </c>
      <c r="AZ44" s="406">
        <v>376.56842235396294</v>
      </c>
      <c r="BA44" s="406">
        <v>382.20333885606186</v>
      </c>
      <c r="BB44" s="406">
        <v>387.88298141324617</v>
      </c>
      <c r="BC44" s="406">
        <v>399.70286336825819</v>
      </c>
    </row>
    <row r="45" spans="2:55">
      <c r="B45" s="405" t="s">
        <v>358</v>
      </c>
      <c r="C45" s="406">
        <v>32.646812674807975</v>
      </c>
      <c r="D45" s="406">
        <v>33.634651570635121</v>
      </c>
      <c r="E45" s="406">
        <v>35.01732811120354</v>
      </c>
      <c r="F45" s="406">
        <v>37.472662683677996</v>
      </c>
      <c r="G45" s="406">
        <v>41.18009165464025</v>
      </c>
      <c r="H45" s="406">
        <v>46.246652285587992</v>
      </c>
      <c r="I45" s="406">
        <v>52.745780302722316</v>
      </c>
      <c r="J45" s="406">
        <v>60.345714682580478</v>
      </c>
      <c r="K45" s="406">
        <v>68.449078513224819</v>
      </c>
      <c r="L45" s="406">
        <v>76.566897048617918</v>
      </c>
      <c r="M45" s="406">
        <v>84.371860185813219</v>
      </c>
      <c r="N45" s="406">
        <v>91.712965646085308</v>
      </c>
      <c r="O45" s="406">
        <v>98.759978659629169</v>
      </c>
      <c r="P45" s="406">
        <v>105.93084208449513</v>
      </c>
      <c r="Q45" s="406">
        <v>113.63685064804632</v>
      </c>
      <c r="R45" s="406">
        <v>122.21381794442021</v>
      </c>
      <c r="S45" s="406">
        <v>131.88585460380472</v>
      </c>
      <c r="T45" s="406">
        <v>142.54196038860337</v>
      </c>
      <c r="U45" s="406">
        <v>153.66968624410268</v>
      </c>
      <c r="V45" s="406">
        <v>164.59181196365199</v>
      </c>
      <c r="W45" s="406">
        <v>174.76737160830456</v>
      </c>
      <c r="X45" s="406">
        <v>183.70127960169526</v>
      </c>
      <c r="Y45" s="406">
        <v>191.37323806073937</v>
      </c>
      <c r="Z45" s="406">
        <v>198.13339760879677</v>
      </c>
      <c r="AA45" s="406">
        <v>204.30872392847093</v>
      </c>
      <c r="AB45" s="406">
        <v>210.12719048766422</v>
      </c>
      <c r="AC45" s="406">
        <v>215.66321474091649</v>
      </c>
      <c r="AD45" s="406">
        <v>220.62798827391711</v>
      </c>
      <c r="AE45" s="406">
        <v>224.549822546077</v>
      </c>
      <c r="AF45" s="406">
        <v>227.38152193921698</v>
      </c>
      <c r="AG45" s="406">
        <v>229.5384497489448</v>
      </c>
      <c r="AH45" s="406">
        <v>231.80365615395456</v>
      </c>
      <c r="AI45" s="406">
        <v>235.2807615470052</v>
      </c>
      <c r="AJ45" s="406">
        <v>241.1377535511543</v>
      </c>
      <c r="AK45" s="406">
        <v>249.85380509411604</v>
      </c>
      <c r="AL45" s="406">
        <v>261.19843823078577</v>
      </c>
      <c r="AM45" s="406">
        <v>274.53886693659979</v>
      </c>
      <c r="AN45" s="406">
        <v>288.91589549540322</v>
      </c>
      <c r="AO45" s="406">
        <v>303.25645033010488</v>
      </c>
      <c r="AP45" s="406">
        <v>316.88379284978782</v>
      </c>
      <c r="AQ45" s="406">
        <v>329.5555190051079</v>
      </c>
      <c r="AR45" s="406">
        <v>341.33280883888978</v>
      </c>
      <c r="AS45" s="406">
        <v>352.35866276884121</v>
      </c>
      <c r="AT45" s="406">
        <v>362.79501698514662</v>
      </c>
      <c r="AU45" s="406">
        <v>372.69985184309525</v>
      </c>
      <c r="AV45" s="406">
        <v>382.00710016662811</v>
      </c>
      <c r="AW45" s="406">
        <v>390.5975931069994</v>
      </c>
      <c r="AX45" s="406">
        <v>398.5310931321543</v>
      </c>
      <c r="AY45" s="406">
        <v>405.80583885420924</v>
      </c>
      <c r="AZ45" s="406">
        <v>412.55706102648287</v>
      </c>
      <c r="BA45" s="406">
        <v>419.03310554384325</v>
      </c>
      <c r="BB45" s="406">
        <v>425.54688656863129</v>
      </c>
      <c r="BC45" s="406">
        <v>439.42141901591435</v>
      </c>
    </row>
    <row r="46" spans="2:55">
      <c r="B46" s="405" t="s">
        <v>359</v>
      </c>
      <c r="C46" s="406">
        <v>38.508592593232798</v>
      </c>
      <c r="D46" s="406">
        <v>39.943212554540118</v>
      </c>
      <c r="E46" s="406">
        <v>42.517224154311748</v>
      </c>
      <c r="F46" s="406">
        <v>46.373846995447366</v>
      </c>
      <c r="G46" s="406">
        <v>51.617422515098582</v>
      </c>
      <c r="H46" s="406">
        <v>58.362300450913004</v>
      </c>
      <c r="I46" s="406">
        <v>65.829950315941872</v>
      </c>
      <c r="J46" s="406">
        <v>73.823055047165212</v>
      </c>
      <c r="K46" s="406">
        <v>81.934681118081414</v>
      </c>
      <c r="L46" s="406">
        <v>89.902740830171794</v>
      </c>
      <c r="M46" s="406">
        <v>97.580819470076904</v>
      </c>
      <c r="N46" s="406">
        <v>104.96994273691432</v>
      </c>
      <c r="O46" s="406">
        <v>112.34635094069642</v>
      </c>
      <c r="P46" s="406">
        <v>120.05077788052789</v>
      </c>
      <c r="Q46" s="406">
        <v>128.41127355632258</v>
      </c>
      <c r="R46" s="406">
        <v>137.72743012456763</v>
      </c>
      <c r="S46" s="406">
        <v>148.20163087349721</v>
      </c>
      <c r="T46" s="406">
        <v>159.68829359969871</v>
      </c>
      <c r="U46" s="406">
        <v>171.74572134817734</v>
      </c>
      <c r="V46" s="406">
        <v>183.73041682581058</v>
      </c>
      <c r="W46" s="406">
        <v>195.08056537792416</v>
      </c>
      <c r="X46" s="406">
        <v>205.25865462297395</v>
      </c>
      <c r="Y46" s="406">
        <v>214.1817455154283</v>
      </c>
      <c r="Z46" s="406">
        <v>221.88331022571109</v>
      </c>
      <c r="AA46" s="406">
        <v>228.4197720995767</v>
      </c>
      <c r="AB46" s="406">
        <v>233.84348826475841</v>
      </c>
      <c r="AC46" s="406">
        <v>238.12436862508952</v>
      </c>
      <c r="AD46" s="406">
        <v>241.03981356947165</v>
      </c>
      <c r="AE46" s="406">
        <v>242.76850330337373</v>
      </c>
      <c r="AF46" s="406">
        <v>243.93848279872566</v>
      </c>
      <c r="AG46" s="406">
        <v>245.51003578673493</v>
      </c>
      <c r="AH46" s="406">
        <v>248.71154027710787</v>
      </c>
      <c r="AI46" s="406">
        <v>254.80305599182319</v>
      </c>
      <c r="AJ46" s="406">
        <v>264.27166836225734</v>
      </c>
      <c r="AK46" s="406">
        <v>276.8266393642441</v>
      </c>
      <c r="AL46" s="406">
        <v>291.58013849758419</v>
      </c>
      <c r="AM46" s="406">
        <v>307.37660541285612</v>
      </c>
      <c r="AN46" s="406">
        <v>322.96135914757639</v>
      </c>
      <c r="AO46" s="406">
        <v>337.55386758431962</v>
      </c>
      <c r="AP46" s="406">
        <v>350.85547602637581</v>
      </c>
      <c r="AQ46" s="406">
        <v>362.94966308588442</v>
      </c>
      <c r="AR46" s="406">
        <v>374.18013016462896</v>
      </c>
      <c r="AS46" s="406">
        <v>384.89448303446568</v>
      </c>
      <c r="AT46" s="406">
        <v>395.28553141208079</v>
      </c>
      <c r="AU46" s="406">
        <v>405.40718765361777</v>
      </c>
      <c r="AV46" s="406">
        <v>415.19582533494531</v>
      </c>
      <c r="AW46" s="406">
        <v>424.54384739282636</v>
      </c>
      <c r="AX46" s="406">
        <v>433.2664776215081</v>
      </c>
      <c r="AY46" s="406">
        <v>441.36116498643469</v>
      </c>
      <c r="AZ46" s="406">
        <v>448.95449808052729</v>
      </c>
      <c r="BA46" s="406">
        <v>456.28381852181133</v>
      </c>
      <c r="BB46" s="406">
        <v>463.6440761634388</v>
      </c>
      <c r="BC46" s="406">
        <v>479.8811315672715</v>
      </c>
    </row>
    <row r="47" spans="2:55">
      <c r="B47" s="405" t="s">
        <v>360</v>
      </c>
      <c r="C47" s="406">
        <v>44.277249355950538</v>
      </c>
      <c r="D47" s="406">
        <v>47.01099616442999</v>
      </c>
      <c r="E47" s="406">
        <v>51.129806181288089</v>
      </c>
      <c r="F47" s="406">
        <v>56.677717671150916</v>
      </c>
      <c r="G47" s="406">
        <v>63.756959372227065</v>
      </c>
      <c r="H47" s="406">
        <v>71.522043144935026</v>
      </c>
      <c r="I47" s="406">
        <v>79.368026601244594</v>
      </c>
      <c r="J47" s="406">
        <v>87.318522741421631</v>
      </c>
      <c r="K47" s="406">
        <v>95.231514309302639</v>
      </c>
      <c r="L47" s="406">
        <v>103.05495558601677</v>
      </c>
      <c r="M47" s="406">
        <v>110.80783758468256</v>
      </c>
      <c r="N47" s="406">
        <v>118.56769725436983</v>
      </c>
      <c r="O47" s="406">
        <v>126.48820115451245</v>
      </c>
      <c r="P47" s="406">
        <v>134.7917732467954</v>
      </c>
      <c r="Q47" s="406">
        <v>143.75183051512397</v>
      </c>
      <c r="R47" s="406">
        <v>153.65852946857771</v>
      </c>
      <c r="S47" s="406">
        <v>164.76249788474149</v>
      </c>
      <c r="T47" s="406">
        <v>177.07502776899059</v>
      </c>
      <c r="U47" s="406">
        <v>190.24290946818886</v>
      </c>
      <c r="V47" s="406">
        <v>203.63458736896035</v>
      </c>
      <c r="W47" s="406">
        <v>216.63099287878521</v>
      </c>
      <c r="X47" s="406">
        <v>228.52095341390876</v>
      </c>
      <c r="Y47" s="406">
        <v>238.77134331526238</v>
      </c>
      <c r="Z47" s="406">
        <v>247.04487041299834</v>
      </c>
      <c r="AA47" s="406">
        <v>253.15633471725957</v>
      </c>
      <c r="AB47" s="406">
        <v>257.02816055942202</v>
      </c>
      <c r="AC47" s="406">
        <v>258.75917035500277</v>
      </c>
      <c r="AD47" s="406">
        <v>258.90890413906345</v>
      </c>
      <c r="AE47" s="406">
        <v>258.45586819044479</v>
      </c>
      <c r="AF47" s="406">
        <v>258.67400775594922</v>
      </c>
      <c r="AG47" s="406">
        <v>261.04532035598072</v>
      </c>
      <c r="AH47" s="406">
        <v>266.97519674555303</v>
      </c>
      <c r="AI47" s="406">
        <v>276.96325317081454</v>
      </c>
      <c r="AJ47" s="406">
        <v>290.63367911427116</v>
      </c>
      <c r="AK47" s="406">
        <v>306.95519631742394</v>
      </c>
      <c r="AL47" s="406">
        <v>324.42352957629339</v>
      </c>
      <c r="AM47" s="406">
        <v>341.55146314731297</v>
      </c>
      <c r="AN47" s="406">
        <v>357.40362853633201</v>
      </c>
      <c r="AO47" s="406">
        <v>371.61610372627388</v>
      </c>
      <c r="AP47" s="406">
        <v>384.25060232268038</v>
      </c>
      <c r="AQ47" s="406">
        <v>395.70434535276871</v>
      </c>
      <c r="AR47" s="406">
        <v>406.54455101760641</v>
      </c>
      <c r="AS47" s="406">
        <v>417.15238303394017</v>
      </c>
      <c r="AT47" s="406">
        <v>427.71562449423323</v>
      </c>
      <c r="AU47" s="406">
        <v>438.28983256093511</v>
      </c>
      <c r="AV47" s="406">
        <v>448.82322023552609</v>
      </c>
      <c r="AW47" s="406">
        <v>458.94648563318378</v>
      </c>
      <c r="AX47" s="406">
        <v>468.47990396306602</v>
      </c>
      <c r="AY47" s="406">
        <v>477.41698718096791</v>
      </c>
      <c r="AZ47" s="406">
        <v>485.87903059583539</v>
      </c>
      <c r="BA47" s="406">
        <v>494.08999704762067</v>
      </c>
      <c r="BB47" s="406">
        <v>502.33010002873328</v>
      </c>
      <c r="BC47" s="406">
        <v>521.36446070534964</v>
      </c>
    </row>
    <row r="48" spans="2:55">
      <c r="B48" s="405" t="s">
        <v>361</v>
      </c>
      <c r="C48" s="406">
        <v>50.787824523171494</v>
      </c>
      <c r="D48" s="406">
        <v>55.241094882399317</v>
      </c>
      <c r="E48" s="406">
        <v>61.259658971297014</v>
      </c>
      <c r="F48" s="406">
        <v>68.866506659053087</v>
      </c>
      <c r="G48" s="406">
        <v>77.061050152828059</v>
      </c>
      <c r="H48" s="406">
        <v>85.184333788783064</v>
      </c>
      <c r="I48" s="406">
        <v>92.908270132631415</v>
      </c>
      <c r="J48" s="406">
        <v>100.56983690792789</v>
      </c>
      <c r="K48" s="406">
        <v>108.27989597120333</v>
      </c>
      <c r="L48" s="406">
        <v>116.18444920700647</v>
      </c>
      <c r="M48" s="406">
        <v>124.38442145408165</v>
      </c>
      <c r="N48" s="406">
        <v>132.76711925342539</v>
      </c>
      <c r="O48" s="406">
        <v>141.30721584955771</v>
      </c>
      <c r="P48" s="406">
        <v>150.13455878963447</v>
      </c>
      <c r="Q48" s="406">
        <v>159.49467204768092</v>
      </c>
      <c r="R48" s="406">
        <v>169.75025764706945</v>
      </c>
      <c r="S48" s="406">
        <v>181.43536083640288</v>
      </c>
      <c r="T48" s="406">
        <v>194.75645508911578</v>
      </c>
      <c r="U48" s="406">
        <v>209.43634411535439</v>
      </c>
      <c r="V48" s="406">
        <v>224.82020152858425</v>
      </c>
      <c r="W48" s="406">
        <v>240.08003111162938</v>
      </c>
      <c r="X48" s="406">
        <v>253.86793949205867</v>
      </c>
      <c r="Y48" s="406">
        <v>265.11297913410885</v>
      </c>
      <c r="Z48" s="406">
        <v>273.11878015456523</v>
      </c>
      <c r="AA48" s="406">
        <v>277.49724211741608</v>
      </c>
      <c r="AB48" s="406">
        <v>278.29972616162132</v>
      </c>
      <c r="AC48" s="406">
        <v>276.57442883651214</v>
      </c>
      <c r="AD48" s="406">
        <v>273.85793613679874</v>
      </c>
      <c r="AE48" s="406">
        <v>271.9195474232543</v>
      </c>
      <c r="AF48" s="406">
        <v>272.67315851329334</v>
      </c>
      <c r="AG48" s="406">
        <v>277.8350709229104</v>
      </c>
      <c r="AH48" s="406">
        <v>287.95917705467315</v>
      </c>
      <c r="AI48" s="406">
        <v>302.56594003713877</v>
      </c>
      <c r="AJ48" s="406">
        <v>320.43249791059969</v>
      </c>
      <c r="AK48" s="406">
        <v>339.81846664542695</v>
      </c>
      <c r="AL48" s="406">
        <v>358.79892844253737</v>
      </c>
      <c r="AM48" s="406">
        <v>376.23700364913293</v>
      </c>
      <c r="AN48" s="406">
        <v>391.65918817534595</v>
      </c>
      <c r="AO48" s="406">
        <v>405.10457132794795</v>
      </c>
      <c r="AP48" s="406">
        <v>416.98754982595506</v>
      </c>
      <c r="AQ48" s="406">
        <v>427.95846401109475</v>
      </c>
      <c r="AR48" s="406">
        <v>438.62242744186705</v>
      </c>
      <c r="AS48" s="406">
        <v>449.35560843573717</v>
      </c>
      <c r="AT48" s="406">
        <v>460.34761611690089</v>
      </c>
      <c r="AU48" s="406">
        <v>471.66702330080614</v>
      </c>
      <c r="AV48" s="406">
        <v>482.97159302626289</v>
      </c>
      <c r="AW48" s="406">
        <v>493.90271754456921</v>
      </c>
      <c r="AX48" s="406">
        <v>504.28189376428145</v>
      </c>
      <c r="AY48" s="406">
        <v>514.10280479883124</v>
      </c>
      <c r="AZ48" s="406">
        <v>523.47857028707176</v>
      </c>
      <c r="BA48" s="406">
        <v>532.62386309039209</v>
      </c>
      <c r="BB48" s="406">
        <v>541.80267897532156</v>
      </c>
      <c r="BC48" s="406">
        <v>564.25613323892674</v>
      </c>
    </row>
    <row r="49" spans="2:55">
      <c r="B49" s="405" t="s">
        <v>362</v>
      </c>
      <c r="C49" s="406">
        <v>58.488976824481028</v>
      </c>
      <c r="D49" s="406">
        <v>65.105965169033638</v>
      </c>
      <c r="E49" s="406">
        <v>73.4904745491081</v>
      </c>
      <c r="F49" s="406">
        <v>82.373789635372518</v>
      </c>
      <c r="G49" s="406">
        <v>90.941910410962606</v>
      </c>
      <c r="H49" s="406">
        <v>98.84255299442043</v>
      </c>
      <c r="I49" s="406">
        <v>106.14187449048872</v>
      </c>
      <c r="J49" s="406">
        <v>113.48815616734838</v>
      </c>
      <c r="K49" s="406">
        <v>121.24093986796414</v>
      </c>
      <c r="L49" s="406">
        <v>129.65563800949451</v>
      </c>
      <c r="M49" s="406">
        <v>138.6098368839163</v>
      </c>
      <c r="N49" s="406">
        <v>147.71954053407106</v>
      </c>
      <c r="O49" s="406">
        <v>156.79615089814936</v>
      </c>
      <c r="P49" s="406">
        <v>165.8987140725676</v>
      </c>
      <c r="Q49" s="406">
        <v>175.33451501657041</v>
      </c>
      <c r="R49" s="406">
        <v>185.81476460552864</v>
      </c>
      <c r="S49" s="406">
        <v>198.23050054219976</v>
      </c>
      <c r="T49" s="406">
        <v>212.99543957982576</v>
      </c>
      <c r="U49" s="406">
        <v>229.88369295433998</v>
      </c>
      <c r="V49" s="406">
        <v>248.05080777584837</v>
      </c>
      <c r="W49" s="406">
        <v>265.92071500470905</v>
      </c>
      <c r="X49" s="406">
        <v>281.36564586951164</v>
      </c>
      <c r="Y49" s="406">
        <v>292.75056985033262</v>
      </c>
      <c r="Z49" s="406">
        <v>299.03734053679534</v>
      </c>
      <c r="AA49" s="406">
        <v>299.91429739430578</v>
      </c>
      <c r="AB49" s="406">
        <v>296.49798804616432</v>
      </c>
      <c r="AC49" s="406">
        <v>291.04650167063897</v>
      </c>
      <c r="AD49" s="406">
        <v>286.10284741304207</v>
      </c>
      <c r="AE49" s="406">
        <v>284.25390799336787</v>
      </c>
      <c r="AF49" s="406">
        <v>287.75251236019051</v>
      </c>
      <c r="AG49" s="406">
        <v>297.38879455482009</v>
      </c>
      <c r="AH49" s="406">
        <v>312.59715700694352</v>
      </c>
      <c r="AI49" s="406">
        <v>331.91195800162143</v>
      </c>
      <c r="AJ49" s="406">
        <v>353.27684781342572</v>
      </c>
      <c r="AK49" s="406">
        <v>374.44486126454541</v>
      </c>
      <c r="AL49" s="406">
        <v>393.82539946121892</v>
      </c>
      <c r="AM49" s="406">
        <v>410.79899699693976</v>
      </c>
      <c r="AN49" s="406">
        <v>425.34707979787174</v>
      </c>
      <c r="AO49" s="406">
        <v>437.91165035554553</v>
      </c>
      <c r="AP49" s="406">
        <v>449.19857853129542</v>
      </c>
      <c r="AQ49" s="406">
        <v>459.9082675083958</v>
      </c>
      <c r="AR49" s="406">
        <v>470.64215786677869</v>
      </c>
      <c r="AS49" s="406">
        <v>481.78013481444992</v>
      </c>
      <c r="AT49" s="406">
        <v>493.52767212966114</v>
      </c>
      <c r="AU49" s="406">
        <v>505.62664146497889</v>
      </c>
      <c r="AV49" s="406">
        <v>517.74545332667935</v>
      </c>
      <c r="AW49" s="406">
        <v>529.53161600021713</v>
      </c>
      <c r="AX49" s="406">
        <v>540.81289485638388</v>
      </c>
      <c r="AY49" s="406">
        <v>551.57960641887689</v>
      </c>
      <c r="AZ49" s="406">
        <v>561.94179323533081</v>
      </c>
      <c r="BA49" s="406">
        <v>572.10317680054675</v>
      </c>
      <c r="BB49" s="406">
        <v>582.31535500323366</v>
      </c>
      <c r="BC49" s="406">
        <v>609.08960995892028</v>
      </c>
    </row>
    <row r="50" spans="2:55">
      <c r="B50" s="405" t="s">
        <v>363</v>
      </c>
      <c r="C50" s="406">
        <v>67.93142279783028</v>
      </c>
      <c r="D50" s="406">
        <v>77.321127586769492</v>
      </c>
      <c r="E50" s="406">
        <v>87.232570232887468</v>
      </c>
      <c r="F50" s="406">
        <v>96.566325623662863</v>
      </c>
      <c r="G50" s="406">
        <v>104.83318231591365</v>
      </c>
      <c r="H50" s="406">
        <v>112.13223862577186</v>
      </c>
      <c r="I50" s="406">
        <v>118.9396041384115</v>
      </c>
      <c r="J50" s="406">
        <v>126.22667230334514</v>
      </c>
      <c r="K50" s="406">
        <v>134.51148620526851</v>
      </c>
      <c r="L50" s="406">
        <v>143.81018636977811</v>
      </c>
      <c r="M50" s="406">
        <v>153.67404924277477</v>
      </c>
      <c r="N50" s="406">
        <v>163.44168242158656</v>
      </c>
      <c r="O50" s="406">
        <v>172.76726413391813</v>
      </c>
      <c r="P50" s="406">
        <v>181.73154544126251</v>
      </c>
      <c r="Q50" s="406">
        <v>191.02248154110117</v>
      </c>
      <c r="R50" s="406">
        <v>201.80168960276853</v>
      </c>
      <c r="S50" s="406">
        <v>215.37603806586492</v>
      </c>
      <c r="T50" s="406">
        <v>232.37440425245393</v>
      </c>
      <c r="U50" s="406">
        <v>252.4497274358728</v>
      </c>
      <c r="V50" s="406">
        <v>273.94482960394254</v>
      </c>
      <c r="W50" s="406">
        <v>294.34199721846568</v>
      </c>
      <c r="X50" s="406">
        <v>310.63727001959631</v>
      </c>
      <c r="Y50" s="406">
        <v>320.59646788271698</v>
      </c>
      <c r="Z50" s="406">
        <v>323.12714259949723</v>
      </c>
      <c r="AA50" s="406">
        <v>319.06514982438364</v>
      </c>
      <c r="AB50" s="406">
        <v>310.92227672165785</v>
      </c>
      <c r="AC50" s="406">
        <v>302.26077159074197</v>
      </c>
      <c r="AD50" s="406">
        <v>296.7193101462301</v>
      </c>
      <c r="AE50" s="406">
        <v>297.4007013700687</v>
      </c>
      <c r="AF50" s="406">
        <v>305.57874367905043</v>
      </c>
      <c r="AG50" s="406">
        <v>320.78998263529678</v>
      </c>
      <c r="AH50" s="406">
        <v>341.30604782668615</v>
      </c>
      <c r="AI50" s="406">
        <v>364.65635212778488</v>
      </c>
      <c r="AJ50" s="406">
        <v>388.1534513406271</v>
      </c>
      <c r="AK50" s="406">
        <v>409.89568197811292</v>
      </c>
      <c r="AL50" s="406">
        <v>428.81285521384189</v>
      </c>
      <c r="AM50" s="406">
        <v>444.80738609712233</v>
      </c>
      <c r="AN50" s="406">
        <v>458.32777706412264</v>
      </c>
      <c r="AO50" s="406">
        <v>470.15996448470651</v>
      </c>
      <c r="AP50" s="406">
        <v>481.07731109448514</v>
      </c>
      <c r="AQ50" s="406">
        <v>491.7855742560256</v>
      </c>
      <c r="AR50" s="406">
        <v>502.89403410987086</v>
      </c>
      <c r="AS50" s="406">
        <v>514.80447402759648</v>
      </c>
      <c r="AT50" s="406">
        <v>527.34900365044211</v>
      </c>
      <c r="AU50" s="406">
        <v>540.28031077373691</v>
      </c>
      <c r="AV50" s="406">
        <v>553.27207249236744</v>
      </c>
      <c r="AW50" s="406">
        <v>565.9842837777727</v>
      </c>
      <c r="AX50" s="406">
        <v>578.24656466313081</v>
      </c>
      <c r="AY50" s="406">
        <v>590.05220692742728</v>
      </c>
      <c r="AZ50" s="406">
        <v>601.50615721640634</v>
      </c>
      <c r="BA50" s="406">
        <v>612.80618240394858</v>
      </c>
      <c r="BB50" s="406">
        <v>624.19139197664992</v>
      </c>
      <c r="BC50" s="406">
        <v>656.6317344494604</v>
      </c>
    </row>
    <row r="51" spans="2:55">
      <c r="B51" s="405" t="s">
        <v>364</v>
      </c>
      <c r="C51" s="406">
        <v>80.001090590851959</v>
      </c>
      <c r="D51" s="406">
        <v>91.281886637781085</v>
      </c>
      <c r="E51" s="406">
        <v>101.81104589859619</v>
      </c>
      <c r="F51" s="406">
        <v>110.81504209552428</v>
      </c>
      <c r="G51" s="406">
        <v>118.30665294013477</v>
      </c>
      <c r="H51" s="406">
        <v>124.87078388468103</v>
      </c>
      <c r="I51" s="406">
        <v>131.43524389787518</v>
      </c>
      <c r="J51" s="406">
        <v>139.2119170480982</v>
      </c>
      <c r="K51" s="406">
        <v>148.47780082676164</v>
      </c>
      <c r="L51" s="406">
        <v>158.88332574510133</v>
      </c>
      <c r="M51" s="406">
        <v>169.63069165784623</v>
      </c>
      <c r="N51" s="406">
        <v>179.75183424992059</v>
      </c>
      <c r="O51" s="406">
        <v>188.82554179442087</v>
      </c>
      <c r="P51" s="406">
        <v>197.3208308917593</v>
      </c>
      <c r="Q51" s="406">
        <v>206.43525011893553</v>
      </c>
      <c r="R51" s="406">
        <v>217.87990160673456</v>
      </c>
      <c r="S51" s="406">
        <v>233.45405405285797</v>
      </c>
      <c r="T51" s="406">
        <v>253.85069922889144</v>
      </c>
      <c r="U51" s="406">
        <v>277.88392624178294</v>
      </c>
      <c r="V51" s="406">
        <v>302.83670156371915</v>
      </c>
      <c r="W51" s="406">
        <v>325.08685732854957</v>
      </c>
      <c r="X51" s="406">
        <v>340.61365309949059</v>
      </c>
      <c r="Y51" s="406">
        <v>346.84333264443609</v>
      </c>
      <c r="Z51" s="406">
        <v>343.8554778957751</v>
      </c>
      <c r="AA51" s="406">
        <v>334.04473492952832</v>
      </c>
      <c r="AB51" s="406">
        <v>321.48231751883765</v>
      </c>
      <c r="AC51" s="406">
        <v>311.23444021502911</v>
      </c>
      <c r="AD51" s="406">
        <v>307.76630397899385</v>
      </c>
      <c r="AE51" s="406">
        <v>313.19154329120931</v>
      </c>
      <c r="AF51" s="406">
        <v>327.40522007191362</v>
      </c>
      <c r="AG51" s="406">
        <v>348.60008191362181</v>
      </c>
      <c r="AH51" s="406">
        <v>373.81019773556363</v>
      </c>
      <c r="AI51" s="406">
        <v>399.74696641623621</v>
      </c>
      <c r="AJ51" s="406">
        <v>424.06199379100167</v>
      </c>
      <c r="AK51" s="406">
        <v>445.4205913324559</v>
      </c>
      <c r="AL51" s="406">
        <v>463.27546073117009</v>
      </c>
      <c r="AM51" s="406">
        <v>478.08425168290614</v>
      </c>
      <c r="AN51" s="406">
        <v>490.71076729799944</v>
      </c>
      <c r="AO51" s="406">
        <v>502.03687798431577</v>
      </c>
      <c r="AP51" s="406">
        <v>512.85578186982275</v>
      </c>
      <c r="AQ51" s="406">
        <v>523.8949807175469</v>
      </c>
      <c r="AR51" s="406">
        <v>535.79611132776665</v>
      </c>
      <c r="AS51" s="406">
        <v>548.52694489966507</v>
      </c>
      <c r="AT51" s="406">
        <v>561.93020100042168</v>
      </c>
      <c r="AU51" s="406">
        <v>575.76314459551736</v>
      </c>
      <c r="AV51" s="406">
        <v>589.71291279693105</v>
      </c>
      <c r="AW51" s="406">
        <v>603.44655513974817</v>
      </c>
      <c r="AX51" s="406">
        <v>616.80346294070898</v>
      </c>
      <c r="AY51" s="406">
        <v>629.77728781238227</v>
      </c>
      <c r="AZ51" s="406">
        <v>642.47423103626431</v>
      </c>
      <c r="BA51" s="406">
        <v>655.08619680943821</v>
      </c>
      <c r="BB51" s="406">
        <v>667.84794285876183</v>
      </c>
      <c r="BC51" s="406">
        <v>708.03206646129922</v>
      </c>
    </row>
    <row r="52" spans="2:55">
      <c r="B52" s="405" t="s">
        <v>365</v>
      </c>
      <c r="C52" s="406">
        <v>94.088112145509598</v>
      </c>
      <c r="D52" s="406">
        <v>106.27933111661297</v>
      </c>
      <c r="E52" s="406">
        <v>116.53435112518193</v>
      </c>
      <c r="F52" s="406">
        <v>124.62131670544146</v>
      </c>
      <c r="G52" s="406">
        <v>131.1129304756611</v>
      </c>
      <c r="H52" s="406">
        <v>137.15777905224914</v>
      </c>
      <c r="I52" s="406">
        <v>144.07947404907048</v>
      </c>
      <c r="J52" s="406">
        <v>152.87454092384175</v>
      </c>
      <c r="K52" s="406">
        <v>163.42529922710648</v>
      </c>
      <c r="L52" s="406">
        <v>174.97668761505111</v>
      </c>
      <c r="M52" s="406">
        <v>186.32007921883209</v>
      </c>
      <c r="N52" s="406">
        <v>196.22265242507504</v>
      </c>
      <c r="O52" s="406">
        <v>204.5984394462111</v>
      </c>
      <c r="P52" s="406">
        <v>212.46145154659632</v>
      </c>
      <c r="Q52" s="406">
        <v>221.66096687384507</v>
      </c>
      <c r="R52" s="406">
        <v>234.60086798279255</v>
      </c>
      <c r="S52" s="406">
        <v>253.4963506696547</v>
      </c>
      <c r="T52" s="406">
        <v>278.30070863359344</v>
      </c>
      <c r="U52" s="406">
        <v>306.68351111914563</v>
      </c>
      <c r="V52" s="406">
        <v>334.62788757830634</v>
      </c>
      <c r="W52" s="406">
        <v>357.15243268059595</v>
      </c>
      <c r="X52" s="406">
        <v>369.37685960773757</v>
      </c>
      <c r="Y52" s="406">
        <v>369.77178047902572</v>
      </c>
      <c r="Z52" s="406">
        <v>360.09082893091266</v>
      </c>
      <c r="AA52" s="406">
        <v>344.53947204639559</v>
      </c>
      <c r="AB52" s="406">
        <v>329.08528637871171</v>
      </c>
      <c r="AC52" s="406">
        <v>320.12655899410606</v>
      </c>
      <c r="AD52" s="406">
        <v>321.24017798929003</v>
      </c>
      <c r="AE52" s="406">
        <v>333.06671556608893</v>
      </c>
      <c r="AF52" s="406">
        <v>353.97007088688463</v>
      </c>
      <c r="AG52" s="406">
        <v>380.64351703573334</v>
      </c>
      <c r="AH52" s="406">
        <v>409.02477859305066</v>
      </c>
      <c r="AI52" s="406">
        <v>436.12018807943423</v>
      </c>
      <c r="AJ52" s="406">
        <v>460.18566537088185</v>
      </c>
      <c r="AK52" s="406">
        <v>480.47166553117484</v>
      </c>
      <c r="AL52" s="406">
        <v>496.99060019187186</v>
      </c>
      <c r="AM52" s="406">
        <v>510.72282269969133</v>
      </c>
      <c r="AN52" s="406">
        <v>522.67223455709961</v>
      </c>
      <c r="AO52" s="406">
        <v>533.7690210668153</v>
      </c>
      <c r="AP52" s="406">
        <v>544.85126892905271</v>
      </c>
      <c r="AQ52" s="406">
        <v>556.70400576659915</v>
      </c>
      <c r="AR52" s="406">
        <v>569.45156161722969</v>
      </c>
      <c r="AS52" s="406">
        <v>583.07306135753095</v>
      </c>
      <c r="AT52" s="406">
        <v>597.41383792960448</v>
      </c>
      <c r="AU52" s="406">
        <v>612.24673435880516</v>
      </c>
      <c r="AV52" s="406">
        <v>627.26543244199763</v>
      </c>
      <c r="AW52" s="406">
        <v>642.15428492590001</v>
      </c>
      <c r="AX52" s="406">
        <v>656.7588989634562</v>
      </c>
      <c r="AY52" s="406">
        <v>671.08124374050067</v>
      </c>
      <c r="AZ52" s="406">
        <v>685.22875630877036</v>
      </c>
      <c r="BA52" s="406">
        <v>699.3982422202713</v>
      </c>
      <c r="BB52" s="406">
        <v>713.82040458426388</v>
      </c>
      <c r="BC52" s="406">
        <v>765.14140121699666</v>
      </c>
    </row>
    <row r="53" spans="2:55">
      <c r="B53" s="405" t="s">
        <v>366</v>
      </c>
      <c r="C53" s="406">
        <v>109.45989835133787</v>
      </c>
      <c r="D53" s="406">
        <v>121.56477508016761</v>
      </c>
      <c r="E53" s="406">
        <v>130.8304413194887</v>
      </c>
      <c r="F53" s="406">
        <v>137.65444117419901</v>
      </c>
      <c r="G53" s="406">
        <v>143.30040405474443</v>
      </c>
      <c r="H53" s="406">
        <v>149.46033578747313</v>
      </c>
      <c r="I53" s="406">
        <v>157.3433962538322</v>
      </c>
      <c r="J53" s="406">
        <v>167.55224368046868</v>
      </c>
      <c r="K53" s="406">
        <v>179.51461786647465</v>
      </c>
      <c r="L53" s="406">
        <v>191.96717279569728</v>
      </c>
      <c r="M53" s="406">
        <v>203.29528860489134</v>
      </c>
      <c r="N53" s="406">
        <v>212.43252473309369</v>
      </c>
      <c r="O53" s="406">
        <v>219.79600169835504</v>
      </c>
      <c r="P53" s="406">
        <v>227.13948756557596</v>
      </c>
      <c r="Q53" s="406">
        <v>237.19194216202999</v>
      </c>
      <c r="R53" s="406">
        <v>253.04762214873901</v>
      </c>
      <c r="S53" s="406">
        <v>276.4865414248697</v>
      </c>
      <c r="T53" s="406">
        <v>306.39102588405268</v>
      </c>
      <c r="U53" s="406">
        <v>338.94890447043048</v>
      </c>
      <c r="V53" s="406">
        <v>368.43160071235104</v>
      </c>
      <c r="W53" s="406">
        <v>388.54082083591538</v>
      </c>
      <c r="X53" s="406">
        <v>395.04307795642808</v>
      </c>
      <c r="Y53" s="406">
        <v>388.01538334833094</v>
      </c>
      <c r="Z53" s="406">
        <v>371.24435011696579</v>
      </c>
      <c r="AA53" s="406">
        <v>351.28520242033909</v>
      </c>
      <c r="AB53" s="406">
        <v>335.96659764664867</v>
      </c>
      <c r="AC53" s="406">
        <v>331.08551639193445</v>
      </c>
      <c r="AD53" s="406">
        <v>338.77643833336964</v>
      </c>
      <c r="AE53" s="406">
        <v>357.97651586727932</v>
      </c>
      <c r="AF53" s="406">
        <v>385.23799174528477</v>
      </c>
      <c r="AG53" s="406">
        <v>415.81222178368529</v>
      </c>
      <c r="AH53" s="406">
        <v>445.82456747368133</v>
      </c>
      <c r="AI53" s="406">
        <v>472.88897001540198</v>
      </c>
      <c r="AJ53" s="406">
        <v>495.90294760212328</v>
      </c>
      <c r="AK53" s="406">
        <v>514.77623575013786</v>
      </c>
      <c r="AL53" s="406">
        <v>530.03497160468919</v>
      </c>
      <c r="AM53" s="406">
        <v>542.882866059256</v>
      </c>
      <c r="AN53" s="406">
        <v>554.42371839588486</v>
      </c>
      <c r="AO53" s="406">
        <v>565.68108616837844</v>
      </c>
      <c r="AP53" s="406">
        <v>577.59490636399505</v>
      </c>
      <c r="AQ53" s="406">
        <v>590.32039688854309</v>
      </c>
      <c r="AR53" s="406">
        <v>603.99284966881601</v>
      </c>
      <c r="AS53" s="406">
        <v>618.5925072977077</v>
      </c>
      <c r="AT53" s="406">
        <v>633.98146850784804</v>
      </c>
      <c r="AU53" s="406">
        <v>649.93959803003338</v>
      </c>
      <c r="AV53" s="406">
        <v>666.18033630094055</v>
      </c>
      <c r="AW53" s="406">
        <v>682.40068742239123</v>
      </c>
      <c r="AX53" s="406">
        <v>698.46251079349645</v>
      </c>
      <c r="AY53" s="406">
        <v>714.3754048244723</v>
      </c>
      <c r="AZ53" s="406">
        <v>730.26203908667526</v>
      </c>
      <c r="BA53" s="406">
        <v>746.32434260207947</v>
      </c>
      <c r="BB53" s="406">
        <v>762.80494251771518</v>
      </c>
      <c r="BC53" s="406">
        <v>831.26267258349537</v>
      </c>
    </row>
    <row r="54" spans="2:55">
      <c r="B54" s="405" t="s">
        <v>367</v>
      </c>
      <c r="C54" s="406">
        <v>125.32005824590509</v>
      </c>
      <c r="D54" s="406">
        <v>136.49834759833362</v>
      </c>
      <c r="E54" s="406">
        <v>144.27340414789657</v>
      </c>
      <c r="F54" s="406">
        <v>149.88839403923498</v>
      </c>
      <c r="G54" s="406">
        <v>155.34680280861355</v>
      </c>
      <c r="H54" s="406">
        <v>162.28263616478395</v>
      </c>
      <c r="I54" s="406">
        <v>171.61270551966794</v>
      </c>
      <c r="J54" s="406">
        <v>183.47521104332213</v>
      </c>
      <c r="K54" s="406">
        <v>196.67709204935437</v>
      </c>
      <c r="L54" s="406">
        <v>209.39446855347879</v>
      </c>
      <c r="M54" s="406">
        <v>220.10455911503067</v>
      </c>
      <c r="N54" s="406">
        <v>228.01682218495824</v>
      </c>
      <c r="O54" s="406">
        <v>234.28193295477811</v>
      </c>
      <c r="P54" s="406">
        <v>241.7528041899912</v>
      </c>
      <c r="Q54" s="406">
        <v>254.15033109393096</v>
      </c>
      <c r="R54" s="406">
        <v>274.27791640103896</v>
      </c>
      <c r="S54" s="406">
        <v>303.24200835981179</v>
      </c>
      <c r="T54" s="406">
        <v>338.45990722825661</v>
      </c>
      <c r="U54" s="406">
        <v>373.97467101133714</v>
      </c>
      <c r="V54" s="406">
        <v>402.18800704697782</v>
      </c>
      <c r="W54" s="406">
        <v>417.2421324762667</v>
      </c>
      <c r="X54" s="406">
        <v>416.03388356164027</v>
      </c>
      <c r="Y54" s="406">
        <v>400.66036638919684</v>
      </c>
      <c r="Z54" s="406">
        <v>377.79601331440927</v>
      </c>
      <c r="AA54" s="406">
        <v>356.57533789518186</v>
      </c>
      <c r="AB54" s="406">
        <v>344.40324094795096</v>
      </c>
      <c r="AC54" s="406">
        <v>345.93004267787023</v>
      </c>
      <c r="AD54" s="406">
        <v>361.57144731754323</v>
      </c>
      <c r="AE54" s="406">
        <v>388.08246616186506</v>
      </c>
      <c r="AF54" s="406">
        <v>420.08810773116522</v>
      </c>
      <c r="AG54" s="406">
        <v>452.92400240022039</v>
      </c>
      <c r="AH54" s="406">
        <v>483.25414312311284</v>
      </c>
      <c r="AI54" s="406">
        <v>509.34700058503216</v>
      </c>
      <c r="AJ54" s="406">
        <v>530.87447574208204</v>
      </c>
      <c r="AK54" s="406">
        <v>548.40238637157927</v>
      </c>
      <c r="AL54" s="406">
        <v>562.55121381577851</v>
      </c>
      <c r="AM54" s="406">
        <v>574.74565209273749</v>
      </c>
      <c r="AN54" s="406">
        <v>586.282926566887</v>
      </c>
      <c r="AO54" s="406">
        <v>598.38924795443791</v>
      </c>
      <c r="AP54" s="406">
        <v>611.19851396052411</v>
      </c>
      <c r="AQ54" s="406">
        <v>624.88382074236802</v>
      </c>
      <c r="AR54" s="406">
        <v>639.57626362343444</v>
      </c>
      <c r="AS54" s="406">
        <v>655.2769276842314</v>
      </c>
      <c r="AT54" s="406">
        <v>671.85193923457916</v>
      </c>
      <c r="AU54" s="406">
        <v>689.10701475994358</v>
      </c>
      <c r="AV54" s="406">
        <v>706.76791507573023</v>
      </c>
      <c r="AW54" s="406">
        <v>724.55800519888953</v>
      </c>
      <c r="AX54" s="406">
        <v>742.35315284721298</v>
      </c>
      <c r="AY54" s="406">
        <v>760.18871095081556</v>
      </c>
      <c r="AZ54" s="406">
        <v>778.20156133446358</v>
      </c>
      <c r="BA54" s="406">
        <v>796.62017924665793</v>
      </c>
      <c r="BB54" s="406">
        <v>815.71088785802044</v>
      </c>
      <c r="BC54" s="406">
        <v>913.33211137763317</v>
      </c>
    </row>
    <row r="55" spans="2:55">
      <c r="B55" s="405" t="s">
        <v>368</v>
      </c>
      <c r="C55" s="406">
        <v>140.97901194900933</v>
      </c>
      <c r="D55" s="406">
        <v>150.55455347037815</v>
      </c>
      <c r="E55" s="406">
        <v>156.72853983689026</v>
      </c>
      <c r="F55" s="406">
        <v>161.80388111322219</v>
      </c>
      <c r="G55" s="406">
        <v>167.7882315643194</v>
      </c>
      <c r="H55" s="406">
        <v>176.04318402481798</v>
      </c>
      <c r="I55" s="406">
        <v>187.1912156395787</v>
      </c>
      <c r="J55" s="406">
        <v>200.65596487727427</v>
      </c>
      <c r="K55" s="406">
        <v>214.44251854820629</v>
      </c>
      <c r="L55" s="406">
        <v>226.78507403304386</v>
      </c>
      <c r="M55" s="406">
        <v>236.34024320527391</v>
      </c>
      <c r="N55" s="406">
        <v>242.71026268949348</v>
      </c>
      <c r="O55" s="406">
        <v>248.3065759245174</v>
      </c>
      <c r="P55" s="406">
        <v>257.45508462353871</v>
      </c>
      <c r="Q55" s="406">
        <v>273.65339993446042</v>
      </c>
      <c r="R55" s="406">
        <v>299.20322003434092</v>
      </c>
      <c r="S55" s="406">
        <v>334.35092455959727</v>
      </c>
      <c r="T55" s="406">
        <v>374.08145526899091</v>
      </c>
      <c r="U55" s="406">
        <v>409.65619490308222</v>
      </c>
      <c r="V55" s="406">
        <v>433.77334726773125</v>
      </c>
      <c r="W55" s="406">
        <v>441.53826054302982</v>
      </c>
      <c r="X55" s="406">
        <v>431.09376836435126</v>
      </c>
      <c r="Y55" s="406">
        <v>407.80514456144726</v>
      </c>
      <c r="Z55" s="406">
        <v>382.07428688332374</v>
      </c>
      <c r="AA55" s="406">
        <v>362.808379480631</v>
      </c>
      <c r="AB55" s="406">
        <v>356.35418397345558</v>
      </c>
      <c r="AC55" s="406">
        <v>366.11417300570884</v>
      </c>
      <c r="AD55" s="406">
        <v>390.0676084748402</v>
      </c>
      <c r="AE55" s="406">
        <v>422.26637107152447</v>
      </c>
      <c r="AF55" s="406">
        <v>457.28161409814294</v>
      </c>
      <c r="AG55" s="406">
        <v>490.96581748973534</v>
      </c>
      <c r="AH55" s="406">
        <v>520.51670880973893</v>
      </c>
      <c r="AI55" s="406">
        <v>545.06457591603248</v>
      </c>
      <c r="AJ55" s="406">
        <v>565.15360533255318</v>
      </c>
      <c r="AK55" s="406">
        <v>581.4988186510451</v>
      </c>
      <c r="AL55" s="406">
        <v>594.67383014719178</v>
      </c>
      <c r="AM55" s="406">
        <v>606.58397284844852</v>
      </c>
      <c r="AN55" s="406">
        <v>618.98514249828042</v>
      </c>
      <c r="AO55" s="406">
        <v>632.00883646377747</v>
      </c>
      <c r="AP55" s="406">
        <v>645.80932990325994</v>
      </c>
      <c r="AQ55" s="406">
        <v>660.55651397694726</v>
      </c>
      <c r="AR55" s="406">
        <v>676.40390844060755</v>
      </c>
      <c r="AS55" s="406">
        <v>693.35479316892577</v>
      </c>
      <c r="AT55" s="406">
        <v>711.30480309795803</v>
      </c>
      <c r="AU55" s="406">
        <v>730.07561056708801</v>
      </c>
      <c r="AV55" s="406">
        <v>749.42247638052686</v>
      </c>
      <c r="AW55" s="406">
        <v>769.09109184542876</v>
      </c>
      <c r="AX55" s="406">
        <v>788.99592311919378</v>
      </c>
      <c r="AY55" s="406">
        <v>809.19260148649596</v>
      </c>
      <c r="AZ55" s="406">
        <v>829.86110050962463</v>
      </c>
      <c r="BA55" s="406">
        <v>851.27161288481886</v>
      </c>
      <c r="BB55" s="406">
        <v>873.73336746455959</v>
      </c>
      <c r="BC55" s="406">
        <v>1030.4865409361798</v>
      </c>
    </row>
    <row r="56" spans="2:55">
      <c r="B56" s="405" t="s">
        <v>369</v>
      </c>
      <c r="C56" s="406">
        <v>155.83993032393514</v>
      </c>
      <c r="D56" s="406">
        <v>163.44215250692903</v>
      </c>
      <c r="E56" s="406">
        <v>168.66337867502941</v>
      </c>
      <c r="F56" s="406">
        <v>173.97264311244413</v>
      </c>
      <c r="G56" s="406">
        <v>181.06836042867468</v>
      </c>
      <c r="H56" s="406">
        <v>191.0941998691392</v>
      </c>
      <c r="I56" s="406">
        <v>204.21574478545497</v>
      </c>
      <c r="J56" s="406">
        <v>218.6193698458641</v>
      </c>
      <c r="K56" s="406">
        <v>232.31720836790754</v>
      </c>
      <c r="L56" s="406">
        <v>243.70586427073565</v>
      </c>
      <c r="M56" s="406">
        <v>251.65858284741901</v>
      </c>
      <c r="N56" s="406">
        <v>256.53284442870591</v>
      </c>
      <c r="O56" s="406">
        <v>263.04173956665846</v>
      </c>
      <c r="P56" s="406">
        <v>275.42331618328683</v>
      </c>
      <c r="Q56" s="406">
        <v>296.67227553677901</v>
      </c>
      <c r="R56" s="406">
        <v>328.57528621902668</v>
      </c>
      <c r="S56" s="406">
        <v>369.81003912452439</v>
      </c>
      <c r="T56" s="406">
        <v>411.14429127608486</v>
      </c>
      <c r="U56" s="406">
        <v>443.7454983754667</v>
      </c>
      <c r="V56" s="406">
        <v>461.37263240888041</v>
      </c>
      <c r="W56" s="406">
        <v>459.94373056163346</v>
      </c>
      <c r="X56" s="406">
        <v>439.75120205973087</v>
      </c>
      <c r="Y56" s="406">
        <v>411.77087628712627</v>
      </c>
      <c r="Z56" s="406">
        <v>386.60240334536934</v>
      </c>
      <c r="AA56" s="406">
        <v>372.06320701759046</v>
      </c>
      <c r="AB56" s="406">
        <v>373.45838465659187</v>
      </c>
      <c r="AC56" s="406">
        <v>392.48521541029226</v>
      </c>
      <c r="AD56" s="406">
        <v>423.18005192283698</v>
      </c>
      <c r="AE56" s="406">
        <v>459.22815049528816</v>
      </c>
      <c r="AF56" s="406">
        <v>495.75507908322072</v>
      </c>
      <c r="AG56" s="406">
        <v>529.06600857413559</v>
      </c>
      <c r="AH56" s="406">
        <v>557.05828713525523</v>
      </c>
      <c r="AI56" s="406">
        <v>580.07051063477934</v>
      </c>
      <c r="AJ56" s="406">
        <v>598.89391017272396</v>
      </c>
      <c r="AK56" s="406">
        <v>614.2089561969176</v>
      </c>
      <c r="AL56" s="406">
        <v>626.51794072474274</v>
      </c>
      <c r="AM56" s="406">
        <v>639.31405623720616</v>
      </c>
      <c r="AN56" s="406">
        <v>652.64615906047356</v>
      </c>
      <c r="AO56" s="406">
        <v>666.69739637905479</v>
      </c>
      <c r="AP56" s="406">
        <v>681.59273724558</v>
      </c>
      <c r="AQ56" s="406">
        <v>697.55325197679235</v>
      </c>
      <c r="AR56" s="406">
        <v>714.71181797640941</v>
      </c>
      <c r="AS56" s="406">
        <v>733.12105449572334</v>
      </c>
      <c r="AT56" s="406">
        <v>752.68083542015449</v>
      </c>
      <c r="AU56" s="406">
        <v>773.26291093329041</v>
      </c>
      <c r="AV56" s="406">
        <v>794.63191899453636</v>
      </c>
      <c r="AW56" s="406">
        <v>816.60127587906459</v>
      </c>
      <c r="AX56" s="406">
        <v>839.10454258439336</v>
      </c>
      <c r="AY56" s="406">
        <v>862.25703466021992</v>
      </c>
      <c r="AZ56" s="406">
        <v>886.30144518404791</v>
      </c>
      <c r="BA56" s="406">
        <v>911.57256071122299</v>
      </c>
      <c r="BB56" s="406">
        <v>938.4587497814191</v>
      </c>
      <c r="BC56" s="406">
        <v>1273.5384028975493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1</v>
      </c>
      <c r="AW60" s="403">
        <v>1</v>
      </c>
      <c r="AX60" s="403">
        <v>1</v>
      </c>
      <c r="AY60" s="403">
        <v>1</v>
      </c>
      <c r="AZ60" s="403">
        <v>1</v>
      </c>
      <c r="BA60" s="403">
        <v>1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1</v>
      </c>
      <c r="Y62" s="403">
        <v>1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2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1</v>
      </c>
      <c r="V63" s="403">
        <v>1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2</v>
      </c>
      <c r="AI63" s="403">
        <v>2</v>
      </c>
      <c r="AJ63" s="403">
        <v>2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1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2</v>
      </c>
      <c r="AE64" s="403">
        <v>2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3</v>
      </c>
      <c r="AW64" s="403">
        <v>3</v>
      </c>
      <c r="AX64" s="403">
        <v>3</v>
      </c>
      <c r="AY64" s="403">
        <v>3</v>
      </c>
      <c r="AZ64" s="403">
        <v>3</v>
      </c>
      <c r="BA64" s="403">
        <v>3</v>
      </c>
      <c r="BB64" s="403">
        <v>3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1</v>
      </c>
      <c r="R65" s="403">
        <v>1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2</v>
      </c>
      <c r="AA65" s="403">
        <v>2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3</v>
      </c>
      <c r="AT65" s="403">
        <v>3</v>
      </c>
      <c r="AU65" s="403">
        <v>3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1</v>
      </c>
      <c r="Q66" s="403">
        <v>1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2</v>
      </c>
      <c r="Y66" s="403">
        <v>2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3</v>
      </c>
      <c r="AQ66" s="403">
        <v>3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1</v>
      </c>
      <c r="P67" s="403">
        <v>1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2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3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1</v>
      </c>
      <c r="O68" s="403">
        <v>1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2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3</v>
      </c>
      <c r="AM68" s="403">
        <v>3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1</v>
      </c>
      <c r="N69" s="403">
        <v>1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2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3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4</v>
      </c>
      <c r="AW69" s="403">
        <v>4</v>
      </c>
      <c r="AX69" s="403">
        <v>4</v>
      </c>
      <c r="AY69" s="403">
        <v>4</v>
      </c>
      <c r="AZ69" s="403">
        <v>4</v>
      </c>
      <c r="BA69" s="403">
        <v>4</v>
      </c>
      <c r="BB69" s="403">
        <v>3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1</v>
      </c>
      <c r="M70" s="403">
        <v>1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2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3</v>
      </c>
      <c r="AL70" s="403">
        <v>3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4</v>
      </c>
      <c r="AW70" s="403">
        <v>4</v>
      </c>
      <c r="AX70" s="403">
        <v>4</v>
      </c>
      <c r="AY70" s="403">
        <v>4</v>
      </c>
      <c r="AZ70" s="403">
        <v>4</v>
      </c>
      <c r="BA70" s="403">
        <v>4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1</v>
      </c>
      <c r="L71" s="403">
        <v>1</v>
      </c>
      <c r="M71" s="403">
        <v>1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2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3</v>
      </c>
      <c r="AL71" s="403">
        <v>3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4</v>
      </c>
      <c r="AW71" s="403">
        <v>4</v>
      </c>
      <c r="AX71" s="403">
        <v>4</v>
      </c>
      <c r="AY71" s="403">
        <v>4</v>
      </c>
      <c r="AZ71" s="403">
        <v>4</v>
      </c>
      <c r="BA71" s="403">
        <v>4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1</v>
      </c>
      <c r="L72" s="403">
        <v>1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2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3</v>
      </c>
      <c r="AM72" s="403">
        <v>3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4</v>
      </c>
      <c r="AY72" s="403">
        <v>4</v>
      </c>
      <c r="AZ72" s="403">
        <v>4</v>
      </c>
      <c r="BA72" s="403">
        <v>4</v>
      </c>
      <c r="BB72" s="403">
        <v>4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1</v>
      </c>
      <c r="L73" s="403">
        <v>1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3</v>
      </c>
      <c r="AM73" s="403">
        <v>3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4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1</v>
      </c>
      <c r="L74" s="403">
        <v>1</v>
      </c>
      <c r="M74" s="403">
        <v>1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2</v>
      </c>
      <c r="W74" s="403">
        <v>2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3</v>
      </c>
      <c r="AN74" s="403">
        <v>3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1</v>
      </c>
      <c r="M75" s="403">
        <v>1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2</v>
      </c>
      <c r="X75" s="403">
        <v>2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3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1</v>
      </c>
      <c r="N76" s="403">
        <v>1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2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2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1</v>
      </c>
      <c r="P77" s="403">
        <v>1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2</v>
      </c>
      <c r="AJ77" s="403">
        <v>2</v>
      </c>
      <c r="AK77" s="403">
        <v>2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3</v>
      </c>
      <c r="BB77" s="403">
        <v>3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1</v>
      </c>
      <c r="V79" s="403">
        <v>1</v>
      </c>
      <c r="W79" s="403">
        <v>1</v>
      </c>
      <c r="X79" s="403">
        <v>1</v>
      </c>
      <c r="Y79" s="403">
        <v>1</v>
      </c>
      <c r="Z79" s="403">
        <v>1</v>
      </c>
      <c r="AA79" s="403">
        <v>1</v>
      </c>
      <c r="AB79" s="403">
        <v>0</v>
      </c>
      <c r="AC79" s="403">
        <v>0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2</v>
      </c>
      <c r="AZ79" s="403">
        <v>2</v>
      </c>
      <c r="BA79" s="403">
        <v>2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1</v>
      </c>
      <c r="AK80" s="403">
        <v>1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4</v>
      </c>
      <c r="AC84" s="407">
        <v>18</v>
      </c>
      <c r="AD84" s="407">
        <v>31</v>
      </c>
      <c r="AE84" s="407">
        <v>43</v>
      </c>
      <c r="AF84" s="407">
        <v>54</v>
      </c>
      <c r="AG84" s="407">
        <v>63</v>
      </c>
      <c r="AH84" s="407">
        <v>72</v>
      </c>
      <c r="AI84" s="407">
        <v>81</v>
      </c>
      <c r="AJ84" s="407">
        <v>92</v>
      </c>
      <c r="AK84" s="407">
        <v>103</v>
      </c>
      <c r="AL84" s="407">
        <v>115</v>
      </c>
      <c r="AM84" s="407">
        <v>125</v>
      </c>
      <c r="AN84" s="407">
        <v>130</v>
      </c>
      <c r="AO84" s="407">
        <v>130</v>
      </c>
      <c r="AP84" s="407">
        <v>124</v>
      </c>
      <c r="AQ84" s="407">
        <v>113</v>
      </c>
      <c r="AR84" s="407">
        <v>104</v>
      </c>
      <c r="AS84" s="407">
        <v>98</v>
      </c>
      <c r="AT84" s="407">
        <v>100</v>
      </c>
      <c r="AU84" s="407">
        <v>110</v>
      </c>
      <c r="AV84" s="407">
        <v>127</v>
      </c>
      <c r="AW84" s="407">
        <v>146</v>
      </c>
      <c r="AX84" s="407">
        <v>163</v>
      </c>
      <c r="AY84" s="407">
        <v>173</v>
      </c>
      <c r="AZ84" s="407">
        <v>176</v>
      </c>
      <c r="BA84" s="407">
        <v>171</v>
      </c>
      <c r="BB84" s="407">
        <v>161</v>
      </c>
      <c r="BC84" s="407">
        <v>150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36</v>
      </c>
      <c r="V85" s="407">
        <v>65</v>
      </c>
      <c r="W85" s="407">
        <v>89</v>
      </c>
      <c r="X85" s="407">
        <v>109</v>
      </c>
      <c r="Y85" s="407">
        <v>126</v>
      </c>
      <c r="Z85" s="407">
        <v>144</v>
      </c>
      <c r="AA85" s="407">
        <v>161</v>
      </c>
      <c r="AB85" s="407">
        <v>179</v>
      </c>
      <c r="AC85" s="407">
        <v>197</v>
      </c>
      <c r="AD85" s="407">
        <v>214</v>
      </c>
      <c r="AE85" s="407">
        <v>230</v>
      </c>
      <c r="AF85" s="407">
        <v>244</v>
      </c>
      <c r="AG85" s="407">
        <v>258</v>
      </c>
      <c r="AH85" s="407">
        <v>272</v>
      </c>
      <c r="AI85" s="407">
        <v>288</v>
      </c>
      <c r="AJ85" s="407">
        <v>305</v>
      </c>
      <c r="AK85" s="407">
        <v>324</v>
      </c>
      <c r="AL85" s="407">
        <v>341</v>
      </c>
      <c r="AM85" s="407">
        <v>354</v>
      </c>
      <c r="AN85" s="407">
        <v>360</v>
      </c>
      <c r="AO85" s="407">
        <v>356</v>
      </c>
      <c r="AP85" s="407">
        <v>346</v>
      </c>
      <c r="AQ85" s="407">
        <v>333</v>
      </c>
      <c r="AR85" s="407">
        <v>323</v>
      </c>
      <c r="AS85" s="407">
        <v>321</v>
      </c>
      <c r="AT85" s="407">
        <v>331</v>
      </c>
      <c r="AU85" s="407">
        <v>353</v>
      </c>
      <c r="AV85" s="407">
        <v>15</v>
      </c>
      <c r="AW85" s="407">
        <v>43</v>
      </c>
      <c r="AX85" s="407">
        <v>65</v>
      </c>
      <c r="AY85" s="407">
        <v>77</v>
      </c>
      <c r="AZ85" s="407">
        <v>78</v>
      </c>
      <c r="BA85" s="407">
        <v>70</v>
      </c>
      <c r="BB85" s="407">
        <v>55</v>
      </c>
      <c r="BC85" s="407">
        <v>42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23</v>
      </c>
      <c r="S86" s="407">
        <v>74</v>
      </c>
      <c r="T86" s="407">
        <v>120</v>
      </c>
      <c r="U86" s="407">
        <v>161</v>
      </c>
      <c r="V86" s="407">
        <v>194</v>
      </c>
      <c r="W86" s="407">
        <v>221</v>
      </c>
      <c r="X86" s="407">
        <v>246</v>
      </c>
      <c r="Y86" s="407">
        <v>268</v>
      </c>
      <c r="Z86" s="407">
        <v>290</v>
      </c>
      <c r="AA86" s="407">
        <v>312</v>
      </c>
      <c r="AB86" s="407">
        <v>334</v>
      </c>
      <c r="AC86" s="407">
        <v>354</v>
      </c>
      <c r="AD86" s="407">
        <v>9</v>
      </c>
      <c r="AE86" s="407">
        <v>26</v>
      </c>
      <c r="AF86" s="407">
        <v>43</v>
      </c>
      <c r="AG86" s="407">
        <v>61</v>
      </c>
      <c r="AH86" s="407">
        <v>80</v>
      </c>
      <c r="AI86" s="407">
        <v>102</v>
      </c>
      <c r="AJ86" s="407">
        <v>125</v>
      </c>
      <c r="AK86" s="407">
        <v>149</v>
      </c>
      <c r="AL86" s="407">
        <v>168</v>
      </c>
      <c r="AM86" s="407">
        <v>179</v>
      </c>
      <c r="AN86" s="407">
        <v>181</v>
      </c>
      <c r="AO86" s="407">
        <v>172</v>
      </c>
      <c r="AP86" s="407">
        <v>159</v>
      </c>
      <c r="AQ86" s="407">
        <v>145</v>
      </c>
      <c r="AR86" s="407">
        <v>140</v>
      </c>
      <c r="AS86" s="407">
        <v>147</v>
      </c>
      <c r="AT86" s="407">
        <v>169</v>
      </c>
      <c r="AU86" s="407">
        <v>202</v>
      </c>
      <c r="AV86" s="407">
        <v>239</v>
      </c>
      <c r="AW86" s="407">
        <v>272</v>
      </c>
      <c r="AX86" s="407">
        <v>295</v>
      </c>
      <c r="AY86" s="407">
        <v>305</v>
      </c>
      <c r="AZ86" s="407">
        <v>303</v>
      </c>
      <c r="BA86" s="407">
        <v>290</v>
      </c>
      <c r="BB86" s="407">
        <v>271</v>
      </c>
      <c r="BC86" s="407">
        <v>255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39</v>
      </c>
      <c r="Q87" s="407">
        <v>94</v>
      </c>
      <c r="R87" s="407">
        <v>148</v>
      </c>
      <c r="S87" s="407">
        <v>200</v>
      </c>
      <c r="T87" s="407">
        <v>246</v>
      </c>
      <c r="U87" s="407">
        <v>288</v>
      </c>
      <c r="V87" s="407">
        <v>323</v>
      </c>
      <c r="W87" s="407">
        <v>353</v>
      </c>
      <c r="X87" s="407">
        <v>16</v>
      </c>
      <c r="Y87" s="407">
        <v>41</v>
      </c>
      <c r="Z87" s="407">
        <v>66</v>
      </c>
      <c r="AA87" s="407">
        <v>89</v>
      </c>
      <c r="AB87" s="407">
        <v>111</v>
      </c>
      <c r="AC87" s="407">
        <v>131</v>
      </c>
      <c r="AD87" s="407">
        <v>151</v>
      </c>
      <c r="AE87" s="407">
        <v>170</v>
      </c>
      <c r="AF87" s="407">
        <v>190</v>
      </c>
      <c r="AG87" s="407">
        <v>212</v>
      </c>
      <c r="AH87" s="407">
        <v>237</v>
      </c>
      <c r="AI87" s="407">
        <v>264</v>
      </c>
      <c r="AJ87" s="407">
        <v>292</v>
      </c>
      <c r="AK87" s="407">
        <v>316</v>
      </c>
      <c r="AL87" s="407">
        <v>333</v>
      </c>
      <c r="AM87" s="407">
        <v>339</v>
      </c>
      <c r="AN87" s="407">
        <v>334</v>
      </c>
      <c r="AO87" s="407">
        <v>321</v>
      </c>
      <c r="AP87" s="407">
        <v>308</v>
      </c>
      <c r="AQ87" s="407">
        <v>300</v>
      </c>
      <c r="AR87" s="407">
        <v>305</v>
      </c>
      <c r="AS87" s="407">
        <v>326</v>
      </c>
      <c r="AT87" s="407">
        <v>360</v>
      </c>
      <c r="AU87" s="407">
        <v>36</v>
      </c>
      <c r="AV87" s="407">
        <v>77</v>
      </c>
      <c r="AW87" s="407">
        <v>110</v>
      </c>
      <c r="AX87" s="407">
        <v>129</v>
      </c>
      <c r="AY87" s="407">
        <v>134</v>
      </c>
      <c r="AZ87" s="407">
        <v>127</v>
      </c>
      <c r="BA87" s="407">
        <v>110</v>
      </c>
      <c r="BB87" s="407">
        <v>88</v>
      </c>
      <c r="BC87" s="407">
        <v>72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1</v>
      </c>
      <c r="N88" s="407">
        <v>43</v>
      </c>
      <c r="O88" s="407">
        <v>92</v>
      </c>
      <c r="P88" s="407">
        <v>147</v>
      </c>
      <c r="Q88" s="407">
        <v>203</v>
      </c>
      <c r="R88" s="407">
        <v>257</v>
      </c>
      <c r="S88" s="407">
        <v>308</v>
      </c>
      <c r="T88" s="407">
        <v>353</v>
      </c>
      <c r="U88" s="407">
        <v>29</v>
      </c>
      <c r="V88" s="407">
        <v>65</v>
      </c>
      <c r="W88" s="407">
        <v>98</v>
      </c>
      <c r="X88" s="407">
        <v>130</v>
      </c>
      <c r="Y88" s="407">
        <v>159</v>
      </c>
      <c r="Z88" s="407">
        <v>185</v>
      </c>
      <c r="AA88" s="407">
        <v>210</v>
      </c>
      <c r="AB88" s="407">
        <v>232</v>
      </c>
      <c r="AC88" s="407">
        <v>252</v>
      </c>
      <c r="AD88" s="407">
        <v>272</v>
      </c>
      <c r="AE88" s="407">
        <v>293</v>
      </c>
      <c r="AF88" s="407">
        <v>316</v>
      </c>
      <c r="AG88" s="407">
        <v>343</v>
      </c>
      <c r="AH88" s="407">
        <v>8</v>
      </c>
      <c r="AI88" s="407">
        <v>38</v>
      </c>
      <c r="AJ88" s="407">
        <v>66</v>
      </c>
      <c r="AK88" s="407">
        <v>86</v>
      </c>
      <c r="AL88" s="407">
        <v>96</v>
      </c>
      <c r="AM88" s="407">
        <v>96</v>
      </c>
      <c r="AN88" s="407">
        <v>87</v>
      </c>
      <c r="AO88" s="407">
        <v>75</v>
      </c>
      <c r="AP88" s="407">
        <v>67</v>
      </c>
      <c r="AQ88" s="407">
        <v>71</v>
      </c>
      <c r="AR88" s="407">
        <v>90</v>
      </c>
      <c r="AS88" s="407">
        <v>123</v>
      </c>
      <c r="AT88" s="407">
        <v>166</v>
      </c>
      <c r="AU88" s="407">
        <v>211</v>
      </c>
      <c r="AV88" s="407">
        <v>251</v>
      </c>
      <c r="AW88" s="407">
        <v>280</v>
      </c>
      <c r="AX88" s="407">
        <v>294</v>
      </c>
      <c r="AY88" s="407">
        <v>295</v>
      </c>
      <c r="AZ88" s="407">
        <v>283</v>
      </c>
      <c r="BA88" s="407">
        <v>264</v>
      </c>
      <c r="BB88" s="407">
        <v>241</v>
      </c>
      <c r="BC88" s="407">
        <v>226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17</v>
      </c>
      <c r="L89" s="407">
        <v>47</v>
      </c>
      <c r="M89" s="407">
        <v>86</v>
      </c>
      <c r="N89" s="407">
        <v>133</v>
      </c>
      <c r="O89" s="407">
        <v>187</v>
      </c>
      <c r="P89" s="407">
        <v>243</v>
      </c>
      <c r="Q89" s="407">
        <v>298</v>
      </c>
      <c r="R89" s="407">
        <v>349</v>
      </c>
      <c r="S89" s="407">
        <v>31</v>
      </c>
      <c r="T89" s="407">
        <v>74</v>
      </c>
      <c r="U89" s="407">
        <v>116</v>
      </c>
      <c r="V89" s="407">
        <v>155</v>
      </c>
      <c r="W89" s="407">
        <v>193</v>
      </c>
      <c r="X89" s="407">
        <v>228</v>
      </c>
      <c r="Y89" s="407">
        <v>260</v>
      </c>
      <c r="Z89" s="407">
        <v>287</v>
      </c>
      <c r="AA89" s="407">
        <v>311</v>
      </c>
      <c r="AB89" s="407">
        <v>333</v>
      </c>
      <c r="AC89" s="407">
        <v>353</v>
      </c>
      <c r="AD89" s="407">
        <v>8</v>
      </c>
      <c r="AE89" s="407">
        <v>31</v>
      </c>
      <c r="AF89" s="407">
        <v>58</v>
      </c>
      <c r="AG89" s="407">
        <v>89</v>
      </c>
      <c r="AH89" s="407">
        <v>121</v>
      </c>
      <c r="AI89" s="407">
        <v>151</v>
      </c>
      <c r="AJ89" s="407">
        <v>175</v>
      </c>
      <c r="AK89" s="407">
        <v>189</v>
      </c>
      <c r="AL89" s="407">
        <v>193</v>
      </c>
      <c r="AM89" s="407">
        <v>188</v>
      </c>
      <c r="AN89" s="407">
        <v>179</v>
      </c>
      <c r="AO89" s="407">
        <v>173</v>
      </c>
      <c r="AP89" s="407">
        <v>177</v>
      </c>
      <c r="AQ89" s="407">
        <v>194</v>
      </c>
      <c r="AR89" s="407">
        <v>226</v>
      </c>
      <c r="AS89" s="407">
        <v>268</v>
      </c>
      <c r="AT89" s="407">
        <v>316</v>
      </c>
      <c r="AU89" s="407">
        <v>361</v>
      </c>
      <c r="AV89" s="407">
        <v>31</v>
      </c>
      <c r="AW89" s="407">
        <v>54</v>
      </c>
      <c r="AX89" s="407">
        <v>64</v>
      </c>
      <c r="AY89" s="407">
        <v>60</v>
      </c>
      <c r="AZ89" s="407">
        <v>47</v>
      </c>
      <c r="BA89" s="407">
        <v>27</v>
      </c>
      <c r="BB89" s="407">
        <v>3</v>
      </c>
      <c r="BC89" s="407">
        <v>356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17</v>
      </c>
      <c r="G90" s="407">
        <v>29</v>
      </c>
      <c r="H90" s="407">
        <v>37</v>
      </c>
      <c r="I90" s="407">
        <v>44</v>
      </c>
      <c r="J90" s="407">
        <v>59</v>
      </c>
      <c r="K90" s="407">
        <v>84</v>
      </c>
      <c r="L90" s="407">
        <v>120</v>
      </c>
      <c r="M90" s="407">
        <v>164</v>
      </c>
      <c r="N90" s="407">
        <v>216</v>
      </c>
      <c r="O90" s="407">
        <v>271</v>
      </c>
      <c r="P90" s="407">
        <v>325</v>
      </c>
      <c r="Q90" s="407">
        <v>10</v>
      </c>
      <c r="R90" s="407">
        <v>57</v>
      </c>
      <c r="S90" s="407">
        <v>101</v>
      </c>
      <c r="T90" s="407">
        <v>144</v>
      </c>
      <c r="U90" s="407">
        <v>188</v>
      </c>
      <c r="V90" s="407">
        <v>232</v>
      </c>
      <c r="W90" s="407">
        <v>273</v>
      </c>
      <c r="X90" s="407">
        <v>311</v>
      </c>
      <c r="Y90" s="407">
        <v>344</v>
      </c>
      <c r="Z90" s="407">
        <v>6</v>
      </c>
      <c r="AA90" s="407">
        <v>29</v>
      </c>
      <c r="AB90" s="407">
        <v>48</v>
      </c>
      <c r="AC90" s="407">
        <v>68</v>
      </c>
      <c r="AD90" s="407">
        <v>90</v>
      </c>
      <c r="AE90" s="407">
        <v>117</v>
      </c>
      <c r="AF90" s="407">
        <v>147</v>
      </c>
      <c r="AG90" s="407">
        <v>180</v>
      </c>
      <c r="AH90" s="407">
        <v>211</v>
      </c>
      <c r="AI90" s="407">
        <v>238</v>
      </c>
      <c r="AJ90" s="407">
        <v>255</v>
      </c>
      <c r="AK90" s="407">
        <v>263</v>
      </c>
      <c r="AL90" s="407">
        <v>262</v>
      </c>
      <c r="AM90" s="407">
        <v>256</v>
      </c>
      <c r="AN90" s="407">
        <v>253</v>
      </c>
      <c r="AO90" s="407">
        <v>258</v>
      </c>
      <c r="AP90" s="407">
        <v>276</v>
      </c>
      <c r="AQ90" s="407">
        <v>307</v>
      </c>
      <c r="AR90" s="407">
        <v>348</v>
      </c>
      <c r="AS90" s="407">
        <v>30</v>
      </c>
      <c r="AT90" s="407">
        <v>76</v>
      </c>
      <c r="AU90" s="407">
        <v>116</v>
      </c>
      <c r="AV90" s="407">
        <v>147</v>
      </c>
      <c r="AW90" s="407">
        <v>165</v>
      </c>
      <c r="AX90" s="407">
        <v>170</v>
      </c>
      <c r="AY90" s="407">
        <v>164</v>
      </c>
      <c r="AZ90" s="407">
        <v>150</v>
      </c>
      <c r="BA90" s="407">
        <v>131</v>
      </c>
      <c r="BB90" s="407">
        <v>109</v>
      </c>
      <c r="BC90" s="407">
        <v>101</v>
      </c>
    </row>
    <row r="91" spans="2:55">
      <c r="B91" s="407" t="s">
        <v>404</v>
      </c>
      <c r="C91" s="407">
        <v>9</v>
      </c>
      <c r="D91" s="407">
        <v>38</v>
      </c>
      <c r="E91" s="407">
        <v>57</v>
      </c>
      <c r="F91" s="407">
        <v>69</v>
      </c>
      <c r="G91" s="407">
        <v>76</v>
      </c>
      <c r="H91" s="407">
        <v>83</v>
      </c>
      <c r="I91" s="407">
        <v>94</v>
      </c>
      <c r="J91" s="407">
        <v>114</v>
      </c>
      <c r="K91" s="407">
        <v>145</v>
      </c>
      <c r="L91" s="407">
        <v>186</v>
      </c>
      <c r="M91" s="407">
        <v>236</v>
      </c>
      <c r="N91" s="407">
        <v>289</v>
      </c>
      <c r="O91" s="407">
        <v>341</v>
      </c>
      <c r="P91" s="407">
        <v>25</v>
      </c>
      <c r="Q91" s="407">
        <v>70</v>
      </c>
      <c r="R91" s="407">
        <v>113</v>
      </c>
      <c r="S91" s="407">
        <v>156</v>
      </c>
      <c r="T91" s="407">
        <v>201</v>
      </c>
      <c r="U91" s="407">
        <v>248</v>
      </c>
      <c r="V91" s="407">
        <v>295</v>
      </c>
      <c r="W91" s="407">
        <v>339</v>
      </c>
      <c r="X91" s="407">
        <v>13</v>
      </c>
      <c r="Y91" s="407">
        <v>45</v>
      </c>
      <c r="Z91" s="407">
        <v>71</v>
      </c>
      <c r="AA91" s="407">
        <v>92</v>
      </c>
      <c r="AB91" s="407">
        <v>112</v>
      </c>
      <c r="AC91" s="407">
        <v>133</v>
      </c>
      <c r="AD91" s="407">
        <v>158</v>
      </c>
      <c r="AE91" s="407">
        <v>187</v>
      </c>
      <c r="AF91" s="407">
        <v>219</v>
      </c>
      <c r="AG91" s="407">
        <v>250</v>
      </c>
      <c r="AH91" s="407">
        <v>278</v>
      </c>
      <c r="AI91" s="407">
        <v>297</v>
      </c>
      <c r="AJ91" s="407">
        <v>307</v>
      </c>
      <c r="AK91" s="407">
        <v>310</v>
      </c>
      <c r="AL91" s="407">
        <v>308</v>
      </c>
      <c r="AM91" s="407">
        <v>308</v>
      </c>
      <c r="AN91" s="407">
        <v>316</v>
      </c>
      <c r="AO91" s="407">
        <v>335</v>
      </c>
      <c r="AP91" s="407">
        <v>1</v>
      </c>
      <c r="AQ91" s="407">
        <v>41</v>
      </c>
      <c r="AR91" s="407">
        <v>87</v>
      </c>
      <c r="AS91" s="407">
        <v>133</v>
      </c>
      <c r="AT91" s="407">
        <v>175</v>
      </c>
      <c r="AU91" s="407">
        <v>210</v>
      </c>
      <c r="AV91" s="407">
        <v>235</v>
      </c>
      <c r="AW91" s="407">
        <v>249</v>
      </c>
      <c r="AX91" s="407">
        <v>252</v>
      </c>
      <c r="AY91" s="407">
        <v>245</v>
      </c>
      <c r="AZ91" s="407">
        <v>232</v>
      </c>
      <c r="BA91" s="407">
        <v>215</v>
      </c>
      <c r="BB91" s="407">
        <v>196</v>
      </c>
      <c r="BC91" s="407">
        <v>191</v>
      </c>
    </row>
    <row r="92" spans="2:55">
      <c r="B92" s="407" t="s">
        <v>405</v>
      </c>
      <c r="C92" s="407">
        <v>67</v>
      </c>
      <c r="D92" s="407">
        <v>87</v>
      </c>
      <c r="E92" s="407">
        <v>99</v>
      </c>
      <c r="F92" s="407">
        <v>106</v>
      </c>
      <c r="G92" s="407">
        <v>112</v>
      </c>
      <c r="H92" s="407">
        <v>122</v>
      </c>
      <c r="I92" s="407">
        <v>138</v>
      </c>
      <c r="J92" s="407">
        <v>165</v>
      </c>
      <c r="K92" s="407">
        <v>201</v>
      </c>
      <c r="L92" s="407">
        <v>248</v>
      </c>
      <c r="M92" s="407">
        <v>298</v>
      </c>
      <c r="N92" s="407">
        <v>349</v>
      </c>
      <c r="O92" s="407">
        <v>31</v>
      </c>
      <c r="P92" s="407">
        <v>74</v>
      </c>
      <c r="Q92" s="407">
        <v>115</v>
      </c>
      <c r="R92" s="407">
        <v>156</v>
      </c>
      <c r="S92" s="407">
        <v>199</v>
      </c>
      <c r="T92" s="407">
        <v>247</v>
      </c>
      <c r="U92" s="407">
        <v>296</v>
      </c>
      <c r="V92" s="407">
        <v>345</v>
      </c>
      <c r="W92" s="407">
        <v>25</v>
      </c>
      <c r="X92" s="407">
        <v>64</v>
      </c>
      <c r="Y92" s="407">
        <v>95</v>
      </c>
      <c r="Z92" s="407">
        <v>120</v>
      </c>
      <c r="AA92" s="407">
        <v>141</v>
      </c>
      <c r="AB92" s="407">
        <v>161</v>
      </c>
      <c r="AC92" s="407">
        <v>184</v>
      </c>
      <c r="AD92" s="407">
        <v>211</v>
      </c>
      <c r="AE92" s="407">
        <v>241</v>
      </c>
      <c r="AF92" s="407">
        <v>271</v>
      </c>
      <c r="AG92" s="407">
        <v>298</v>
      </c>
      <c r="AH92" s="407">
        <v>318</v>
      </c>
      <c r="AI92" s="407">
        <v>330</v>
      </c>
      <c r="AJ92" s="407">
        <v>334</v>
      </c>
      <c r="AK92" s="407">
        <v>336</v>
      </c>
      <c r="AL92" s="407">
        <v>339</v>
      </c>
      <c r="AM92" s="407">
        <v>350</v>
      </c>
      <c r="AN92" s="407">
        <v>7</v>
      </c>
      <c r="AO92" s="407">
        <v>38</v>
      </c>
      <c r="AP92" s="407">
        <v>78</v>
      </c>
      <c r="AQ92" s="407">
        <v>123</v>
      </c>
      <c r="AR92" s="407">
        <v>169</v>
      </c>
      <c r="AS92" s="407">
        <v>212</v>
      </c>
      <c r="AT92" s="407">
        <v>249</v>
      </c>
      <c r="AU92" s="407">
        <v>278</v>
      </c>
      <c r="AV92" s="407">
        <v>298</v>
      </c>
      <c r="AW92" s="407">
        <v>309</v>
      </c>
      <c r="AX92" s="407">
        <v>311</v>
      </c>
      <c r="AY92" s="407">
        <v>306</v>
      </c>
      <c r="AZ92" s="407">
        <v>294</v>
      </c>
      <c r="BA92" s="407">
        <v>279</v>
      </c>
      <c r="BB92" s="407">
        <v>263</v>
      </c>
      <c r="BC92" s="407">
        <v>264</v>
      </c>
    </row>
    <row r="93" spans="2:55">
      <c r="B93" s="407" t="s">
        <v>406</v>
      </c>
      <c r="C93" s="407">
        <v>116</v>
      </c>
      <c r="D93" s="407">
        <v>128</v>
      </c>
      <c r="E93" s="407">
        <v>134</v>
      </c>
      <c r="F93" s="407">
        <v>140</v>
      </c>
      <c r="G93" s="407">
        <v>148</v>
      </c>
      <c r="H93" s="407">
        <v>163</v>
      </c>
      <c r="I93" s="407">
        <v>185</v>
      </c>
      <c r="J93" s="407">
        <v>217</v>
      </c>
      <c r="K93" s="407">
        <v>259</v>
      </c>
      <c r="L93" s="407">
        <v>306</v>
      </c>
      <c r="M93" s="407">
        <v>354</v>
      </c>
      <c r="N93" s="407">
        <v>34</v>
      </c>
      <c r="O93" s="407">
        <v>75</v>
      </c>
      <c r="P93" s="407">
        <v>114</v>
      </c>
      <c r="Q93" s="407">
        <v>152</v>
      </c>
      <c r="R93" s="407">
        <v>192</v>
      </c>
      <c r="S93" s="407">
        <v>237</v>
      </c>
      <c r="T93" s="407">
        <v>285</v>
      </c>
      <c r="U93" s="407">
        <v>337</v>
      </c>
      <c r="V93" s="407">
        <v>21</v>
      </c>
      <c r="W93" s="407">
        <v>66</v>
      </c>
      <c r="X93" s="407">
        <v>104</v>
      </c>
      <c r="Y93" s="407">
        <v>135</v>
      </c>
      <c r="Z93" s="407">
        <v>159</v>
      </c>
      <c r="AA93" s="407">
        <v>181</v>
      </c>
      <c r="AB93" s="407">
        <v>203</v>
      </c>
      <c r="AC93" s="407">
        <v>228</v>
      </c>
      <c r="AD93" s="407">
        <v>255</v>
      </c>
      <c r="AE93" s="407">
        <v>282</v>
      </c>
      <c r="AF93" s="407">
        <v>307</v>
      </c>
      <c r="AG93" s="407">
        <v>326</v>
      </c>
      <c r="AH93" s="407">
        <v>338</v>
      </c>
      <c r="AI93" s="407">
        <v>344</v>
      </c>
      <c r="AJ93" s="407">
        <v>347</v>
      </c>
      <c r="AK93" s="407">
        <v>353</v>
      </c>
      <c r="AL93" s="407">
        <v>2</v>
      </c>
      <c r="AM93" s="407">
        <v>26</v>
      </c>
      <c r="AN93" s="407">
        <v>60</v>
      </c>
      <c r="AO93" s="407">
        <v>101</v>
      </c>
      <c r="AP93" s="407">
        <v>147</v>
      </c>
      <c r="AQ93" s="407">
        <v>193</v>
      </c>
      <c r="AR93" s="407">
        <v>235</v>
      </c>
      <c r="AS93" s="407">
        <v>273</v>
      </c>
      <c r="AT93" s="407">
        <v>304</v>
      </c>
      <c r="AU93" s="407">
        <v>329</v>
      </c>
      <c r="AV93" s="407">
        <v>346</v>
      </c>
      <c r="AW93" s="407">
        <v>355</v>
      </c>
      <c r="AX93" s="407">
        <v>358</v>
      </c>
      <c r="AY93" s="407">
        <v>354</v>
      </c>
      <c r="AZ93" s="407">
        <v>346</v>
      </c>
      <c r="BA93" s="407">
        <v>334</v>
      </c>
      <c r="BB93" s="407">
        <v>321</v>
      </c>
      <c r="BC93" s="407">
        <v>327</v>
      </c>
    </row>
    <row r="94" spans="2:55">
      <c r="B94" s="407" t="s">
        <v>407</v>
      </c>
      <c r="C94" s="407">
        <v>148</v>
      </c>
      <c r="D94" s="407">
        <v>154</v>
      </c>
      <c r="E94" s="407">
        <v>160</v>
      </c>
      <c r="F94" s="407">
        <v>167</v>
      </c>
      <c r="G94" s="407">
        <v>181</v>
      </c>
      <c r="H94" s="407">
        <v>201</v>
      </c>
      <c r="I94" s="407">
        <v>228</v>
      </c>
      <c r="J94" s="407">
        <v>265</v>
      </c>
      <c r="K94" s="407">
        <v>308</v>
      </c>
      <c r="L94" s="407">
        <v>353</v>
      </c>
      <c r="M94" s="407">
        <v>30</v>
      </c>
      <c r="N94" s="407">
        <v>70</v>
      </c>
      <c r="O94" s="407">
        <v>106</v>
      </c>
      <c r="P94" s="407">
        <v>142</v>
      </c>
      <c r="Q94" s="407">
        <v>178</v>
      </c>
      <c r="R94" s="407">
        <v>218</v>
      </c>
      <c r="S94" s="407">
        <v>263</v>
      </c>
      <c r="T94" s="407">
        <v>313</v>
      </c>
      <c r="U94" s="407">
        <v>365</v>
      </c>
      <c r="V94" s="407">
        <v>48</v>
      </c>
      <c r="W94" s="407">
        <v>92</v>
      </c>
      <c r="X94" s="407">
        <v>130</v>
      </c>
      <c r="Y94" s="407">
        <v>161</v>
      </c>
      <c r="Z94" s="407">
        <v>187</v>
      </c>
      <c r="AA94" s="407">
        <v>210</v>
      </c>
      <c r="AB94" s="407">
        <v>233</v>
      </c>
      <c r="AC94" s="407">
        <v>257</v>
      </c>
      <c r="AD94" s="407">
        <v>281</v>
      </c>
      <c r="AE94" s="407">
        <v>302</v>
      </c>
      <c r="AF94" s="407">
        <v>319</v>
      </c>
      <c r="AG94" s="407">
        <v>329</v>
      </c>
      <c r="AH94" s="407">
        <v>334</v>
      </c>
      <c r="AI94" s="407">
        <v>339</v>
      </c>
      <c r="AJ94" s="407">
        <v>346</v>
      </c>
      <c r="AK94" s="407">
        <v>363</v>
      </c>
      <c r="AL94" s="407">
        <v>24</v>
      </c>
      <c r="AM94" s="407">
        <v>61</v>
      </c>
      <c r="AN94" s="407">
        <v>104</v>
      </c>
      <c r="AO94" s="407">
        <v>151</v>
      </c>
      <c r="AP94" s="407">
        <v>197</v>
      </c>
      <c r="AQ94" s="407">
        <v>239</v>
      </c>
      <c r="AR94" s="407">
        <v>277</v>
      </c>
      <c r="AS94" s="407">
        <v>309</v>
      </c>
      <c r="AT94" s="407">
        <v>335</v>
      </c>
      <c r="AU94" s="407">
        <v>357</v>
      </c>
      <c r="AV94" s="407">
        <v>7</v>
      </c>
      <c r="AW94" s="407">
        <v>17</v>
      </c>
      <c r="AX94" s="407">
        <v>21</v>
      </c>
      <c r="AY94" s="407">
        <v>20</v>
      </c>
      <c r="AZ94" s="407">
        <v>15</v>
      </c>
      <c r="BA94" s="407">
        <v>7</v>
      </c>
      <c r="BB94" s="407">
        <v>362</v>
      </c>
      <c r="BC94" s="407">
        <v>9</v>
      </c>
    </row>
    <row r="95" spans="2:55">
      <c r="B95" s="407" t="s">
        <v>408</v>
      </c>
      <c r="C95" s="407">
        <v>166</v>
      </c>
      <c r="D95" s="407">
        <v>171</v>
      </c>
      <c r="E95" s="407">
        <v>178</v>
      </c>
      <c r="F95" s="407">
        <v>191</v>
      </c>
      <c r="G95" s="407">
        <v>209</v>
      </c>
      <c r="H95" s="407">
        <v>235</v>
      </c>
      <c r="I95" s="407">
        <v>267</v>
      </c>
      <c r="J95" s="407">
        <v>305</v>
      </c>
      <c r="K95" s="407">
        <v>346</v>
      </c>
      <c r="L95" s="407">
        <v>20</v>
      </c>
      <c r="M95" s="407">
        <v>57</v>
      </c>
      <c r="N95" s="407">
        <v>92</v>
      </c>
      <c r="O95" s="407">
        <v>125</v>
      </c>
      <c r="P95" s="407">
        <v>159</v>
      </c>
      <c r="Q95" s="407">
        <v>195</v>
      </c>
      <c r="R95" s="407">
        <v>235</v>
      </c>
      <c r="S95" s="407">
        <v>279</v>
      </c>
      <c r="T95" s="407">
        <v>328</v>
      </c>
      <c r="U95" s="407">
        <v>14</v>
      </c>
      <c r="V95" s="407">
        <v>62</v>
      </c>
      <c r="W95" s="407">
        <v>106</v>
      </c>
      <c r="X95" s="407">
        <v>144</v>
      </c>
      <c r="Y95" s="407">
        <v>175</v>
      </c>
      <c r="Z95" s="407">
        <v>203</v>
      </c>
      <c r="AA95" s="407">
        <v>227</v>
      </c>
      <c r="AB95" s="407">
        <v>249</v>
      </c>
      <c r="AC95" s="407">
        <v>269</v>
      </c>
      <c r="AD95" s="407">
        <v>287</v>
      </c>
      <c r="AE95" s="407">
        <v>299</v>
      </c>
      <c r="AF95" s="407">
        <v>306</v>
      </c>
      <c r="AG95" s="407">
        <v>309</v>
      </c>
      <c r="AH95" s="407">
        <v>313</v>
      </c>
      <c r="AI95" s="407">
        <v>321</v>
      </c>
      <c r="AJ95" s="407">
        <v>339</v>
      </c>
      <c r="AK95" s="407">
        <v>3</v>
      </c>
      <c r="AL95" s="407">
        <v>41</v>
      </c>
      <c r="AM95" s="407">
        <v>87</v>
      </c>
      <c r="AN95" s="407">
        <v>135</v>
      </c>
      <c r="AO95" s="407">
        <v>182</v>
      </c>
      <c r="AP95" s="407">
        <v>225</v>
      </c>
      <c r="AQ95" s="407">
        <v>262</v>
      </c>
      <c r="AR95" s="407">
        <v>294</v>
      </c>
      <c r="AS95" s="407">
        <v>322</v>
      </c>
      <c r="AT95" s="407">
        <v>345</v>
      </c>
      <c r="AU95" s="407">
        <v>364</v>
      </c>
      <c r="AV95" s="407">
        <v>15</v>
      </c>
      <c r="AW95" s="407">
        <v>26</v>
      </c>
      <c r="AX95" s="407">
        <v>32</v>
      </c>
      <c r="AY95" s="407">
        <v>34</v>
      </c>
      <c r="AZ95" s="407">
        <v>33</v>
      </c>
      <c r="BA95" s="407">
        <v>28</v>
      </c>
      <c r="BB95" s="407">
        <v>22</v>
      </c>
      <c r="BC95" s="407">
        <v>41</v>
      </c>
    </row>
    <row r="96" spans="2:55">
      <c r="B96" s="407" t="s">
        <v>409</v>
      </c>
      <c r="C96" s="407">
        <v>176</v>
      </c>
      <c r="D96" s="407">
        <v>182</v>
      </c>
      <c r="E96" s="407">
        <v>194</v>
      </c>
      <c r="F96" s="407">
        <v>211</v>
      </c>
      <c r="G96" s="407">
        <v>235</v>
      </c>
      <c r="H96" s="407">
        <v>265</v>
      </c>
      <c r="I96" s="407">
        <v>299</v>
      </c>
      <c r="J96" s="407">
        <v>334</v>
      </c>
      <c r="K96" s="407">
        <v>6</v>
      </c>
      <c r="L96" s="407">
        <v>40</v>
      </c>
      <c r="M96" s="407">
        <v>72</v>
      </c>
      <c r="N96" s="407">
        <v>103</v>
      </c>
      <c r="O96" s="407">
        <v>134</v>
      </c>
      <c r="P96" s="407">
        <v>167</v>
      </c>
      <c r="Q96" s="407">
        <v>202</v>
      </c>
      <c r="R96" s="407">
        <v>241</v>
      </c>
      <c r="S96" s="407">
        <v>284</v>
      </c>
      <c r="T96" s="407">
        <v>332</v>
      </c>
      <c r="U96" s="407">
        <v>16</v>
      </c>
      <c r="V96" s="407">
        <v>63</v>
      </c>
      <c r="W96" s="407">
        <v>107</v>
      </c>
      <c r="X96" s="407">
        <v>146</v>
      </c>
      <c r="Y96" s="407">
        <v>180</v>
      </c>
      <c r="Z96" s="407">
        <v>208</v>
      </c>
      <c r="AA96" s="407">
        <v>231</v>
      </c>
      <c r="AB96" s="407">
        <v>249</v>
      </c>
      <c r="AC96" s="407">
        <v>262</v>
      </c>
      <c r="AD96" s="407">
        <v>270</v>
      </c>
      <c r="AE96" s="407">
        <v>272</v>
      </c>
      <c r="AF96" s="407">
        <v>272</v>
      </c>
      <c r="AG96" s="407">
        <v>272</v>
      </c>
      <c r="AH96" s="407">
        <v>279</v>
      </c>
      <c r="AI96" s="407">
        <v>297</v>
      </c>
      <c r="AJ96" s="407">
        <v>327</v>
      </c>
      <c r="AK96" s="407">
        <v>3</v>
      </c>
      <c r="AL96" s="407">
        <v>50</v>
      </c>
      <c r="AM96" s="407">
        <v>101</v>
      </c>
      <c r="AN96" s="407">
        <v>149</v>
      </c>
      <c r="AO96" s="407">
        <v>193</v>
      </c>
      <c r="AP96" s="407">
        <v>230</v>
      </c>
      <c r="AQ96" s="407">
        <v>262</v>
      </c>
      <c r="AR96" s="407">
        <v>289</v>
      </c>
      <c r="AS96" s="407">
        <v>313</v>
      </c>
      <c r="AT96" s="407">
        <v>334</v>
      </c>
      <c r="AU96" s="407">
        <v>353</v>
      </c>
      <c r="AV96" s="407">
        <v>4</v>
      </c>
      <c r="AW96" s="407">
        <v>17</v>
      </c>
      <c r="AX96" s="407">
        <v>26</v>
      </c>
      <c r="AY96" s="407">
        <v>31</v>
      </c>
      <c r="AZ96" s="407">
        <v>33</v>
      </c>
      <c r="BA96" s="407">
        <v>32</v>
      </c>
      <c r="BB96" s="407">
        <v>30</v>
      </c>
      <c r="BC96" s="407">
        <v>56</v>
      </c>
    </row>
    <row r="97" spans="2:55">
      <c r="B97" s="407" t="s">
        <v>410</v>
      </c>
      <c r="C97" s="407">
        <v>179</v>
      </c>
      <c r="D97" s="407">
        <v>190</v>
      </c>
      <c r="E97" s="407">
        <v>207</v>
      </c>
      <c r="F97" s="407">
        <v>229</v>
      </c>
      <c r="G97" s="407">
        <v>258</v>
      </c>
      <c r="H97" s="407">
        <v>289</v>
      </c>
      <c r="I97" s="407">
        <v>320</v>
      </c>
      <c r="J97" s="407">
        <v>351</v>
      </c>
      <c r="K97" s="407">
        <v>17</v>
      </c>
      <c r="L97" s="407">
        <v>47</v>
      </c>
      <c r="M97" s="407">
        <v>76</v>
      </c>
      <c r="N97" s="407">
        <v>105</v>
      </c>
      <c r="O97" s="407">
        <v>135</v>
      </c>
      <c r="P97" s="407">
        <v>166</v>
      </c>
      <c r="Q97" s="407">
        <v>199</v>
      </c>
      <c r="R97" s="407">
        <v>236</v>
      </c>
      <c r="S97" s="407">
        <v>277</v>
      </c>
      <c r="T97" s="407">
        <v>322</v>
      </c>
      <c r="U97" s="407">
        <v>6</v>
      </c>
      <c r="V97" s="407">
        <v>53</v>
      </c>
      <c r="W97" s="407">
        <v>98</v>
      </c>
      <c r="X97" s="407">
        <v>139</v>
      </c>
      <c r="Y97" s="407">
        <v>174</v>
      </c>
      <c r="Z97" s="407">
        <v>201</v>
      </c>
      <c r="AA97" s="407">
        <v>220</v>
      </c>
      <c r="AB97" s="407">
        <v>231</v>
      </c>
      <c r="AC97" s="407">
        <v>233</v>
      </c>
      <c r="AD97" s="407">
        <v>230</v>
      </c>
      <c r="AE97" s="407">
        <v>224</v>
      </c>
      <c r="AF97" s="407">
        <v>220</v>
      </c>
      <c r="AG97" s="407">
        <v>224</v>
      </c>
      <c r="AH97" s="407">
        <v>240</v>
      </c>
      <c r="AI97" s="407">
        <v>269</v>
      </c>
      <c r="AJ97" s="407">
        <v>311</v>
      </c>
      <c r="AK97" s="407">
        <v>361</v>
      </c>
      <c r="AL97" s="407">
        <v>48</v>
      </c>
      <c r="AM97" s="407">
        <v>98</v>
      </c>
      <c r="AN97" s="407">
        <v>143</v>
      </c>
      <c r="AO97" s="407">
        <v>181</v>
      </c>
      <c r="AP97" s="407">
        <v>212</v>
      </c>
      <c r="AQ97" s="407">
        <v>239</v>
      </c>
      <c r="AR97" s="407">
        <v>263</v>
      </c>
      <c r="AS97" s="407">
        <v>284</v>
      </c>
      <c r="AT97" s="407">
        <v>305</v>
      </c>
      <c r="AU97" s="407">
        <v>324</v>
      </c>
      <c r="AV97" s="407">
        <v>341</v>
      </c>
      <c r="AW97" s="407">
        <v>356</v>
      </c>
      <c r="AX97" s="407">
        <v>2</v>
      </c>
      <c r="AY97" s="407">
        <v>11</v>
      </c>
      <c r="AZ97" s="407">
        <v>16</v>
      </c>
      <c r="BA97" s="407">
        <v>19</v>
      </c>
      <c r="BB97" s="407">
        <v>20</v>
      </c>
      <c r="BC97" s="407">
        <v>55</v>
      </c>
    </row>
    <row r="98" spans="2:55">
      <c r="B98" s="407" t="s">
        <v>411</v>
      </c>
      <c r="C98" s="407">
        <v>181</v>
      </c>
      <c r="D98" s="407">
        <v>197</v>
      </c>
      <c r="E98" s="407">
        <v>218</v>
      </c>
      <c r="F98" s="407">
        <v>245</v>
      </c>
      <c r="G98" s="407">
        <v>274</v>
      </c>
      <c r="H98" s="407">
        <v>302</v>
      </c>
      <c r="I98" s="407">
        <v>329</v>
      </c>
      <c r="J98" s="407">
        <v>356</v>
      </c>
      <c r="K98" s="407">
        <v>17</v>
      </c>
      <c r="L98" s="407">
        <v>44</v>
      </c>
      <c r="M98" s="407">
        <v>71</v>
      </c>
      <c r="N98" s="407">
        <v>99</v>
      </c>
      <c r="O98" s="407">
        <v>127</v>
      </c>
      <c r="P98" s="407">
        <v>156</v>
      </c>
      <c r="Q98" s="407">
        <v>187</v>
      </c>
      <c r="R98" s="407">
        <v>220</v>
      </c>
      <c r="S98" s="407">
        <v>258</v>
      </c>
      <c r="T98" s="407">
        <v>302</v>
      </c>
      <c r="U98" s="407">
        <v>349</v>
      </c>
      <c r="V98" s="407">
        <v>33</v>
      </c>
      <c r="W98" s="407">
        <v>80</v>
      </c>
      <c r="X98" s="407">
        <v>122</v>
      </c>
      <c r="Y98" s="407">
        <v>156</v>
      </c>
      <c r="Z98" s="407">
        <v>180</v>
      </c>
      <c r="AA98" s="407">
        <v>191</v>
      </c>
      <c r="AB98" s="407">
        <v>190</v>
      </c>
      <c r="AC98" s="407">
        <v>182</v>
      </c>
      <c r="AD98" s="407">
        <v>170</v>
      </c>
      <c r="AE98" s="407">
        <v>160</v>
      </c>
      <c r="AF98" s="407">
        <v>159</v>
      </c>
      <c r="AG98" s="407">
        <v>171</v>
      </c>
      <c r="AH98" s="407">
        <v>198</v>
      </c>
      <c r="AI98" s="407">
        <v>239</v>
      </c>
      <c r="AJ98" s="407">
        <v>289</v>
      </c>
      <c r="AK98" s="407">
        <v>343</v>
      </c>
      <c r="AL98" s="407">
        <v>29</v>
      </c>
      <c r="AM98" s="407">
        <v>75</v>
      </c>
      <c r="AN98" s="407">
        <v>114</v>
      </c>
      <c r="AO98" s="407">
        <v>146</v>
      </c>
      <c r="AP98" s="407">
        <v>172</v>
      </c>
      <c r="AQ98" s="407">
        <v>195</v>
      </c>
      <c r="AR98" s="407">
        <v>216</v>
      </c>
      <c r="AS98" s="407">
        <v>237</v>
      </c>
      <c r="AT98" s="407">
        <v>257</v>
      </c>
      <c r="AU98" s="407">
        <v>277</v>
      </c>
      <c r="AV98" s="407">
        <v>296</v>
      </c>
      <c r="AW98" s="407">
        <v>312</v>
      </c>
      <c r="AX98" s="407">
        <v>326</v>
      </c>
      <c r="AY98" s="407">
        <v>337</v>
      </c>
      <c r="AZ98" s="407">
        <v>346</v>
      </c>
      <c r="BA98" s="407">
        <v>352</v>
      </c>
      <c r="BB98" s="407">
        <v>357</v>
      </c>
      <c r="BC98" s="407">
        <v>36</v>
      </c>
    </row>
    <row r="99" spans="2:55">
      <c r="B99" s="407" t="s">
        <v>412</v>
      </c>
      <c r="C99" s="407">
        <v>181</v>
      </c>
      <c r="D99" s="407">
        <v>201</v>
      </c>
      <c r="E99" s="407">
        <v>227</v>
      </c>
      <c r="F99" s="407">
        <v>254</v>
      </c>
      <c r="G99" s="407">
        <v>281</v>
      </c>
      <c r="H99" s="407">
        <v>305</v>
      </c>
      <c r="I99" s="407">
        <v>327</v>
      </c>
      <c r="J99" s="407">
        <v>349</v>
      </c>
      <c r="K99" s="407">
        <v>8</v>
      </c>
      <c r="L99" s="407">
        <v>32</v>
      </c>
      <c r="M99" s="407">
        <v>58</v>
      </c>
      <c r="N99" s="407">
        <v>84</v>
      </c>
      <c r="O99" s="407">
        <v>110</v>
      </c>
      <c r="P99" s="407">
        <v>136</v>
      </c>
      <c r="Q99" s="407">
        <v>163</v>
      </c>
      <c r="R99" s="407">
        <v>193</v>
      </c>
      <c r="S99" s="407">
        <v>228</v>
      </c>
      <c r="T99" s="407">
        <v>271</v>
      </c>
      <c r="U99" s="407">
        <v>319</v>
      </c>
      <c r="V99" s="407">
        <v>5</v>
      </c>
      <c r="W99" s="407">
        <v>53</v>
      </c>
      <c r="X99" s="407">
        <v>95</v>
      </c>
      <c r="Y99" s="407">
        <v>125</v>
      </c>
      <c r="Z99" s="407">
        <v>140</v>
      </c>
      <c r="AA99" s="407">
        <v>140</v>
      </c>
      <c r="AB99" s="407">
        <v>129</v>
      </c>
      <c r="AC99" s="407">
        <v>111</v>
      </c>
      <c r="AD99" s="407">
        <v>94</v>
      </c>
      <c r="AE99" s="407">
        <v>86</v>
      </c>
      <c r="AF99" s="407">
        <v>93</v>
      </c>
      <c r="AG99" s="407">
        <v>116</v>
      </c>
      <c r="AH99" s="407">
        <v>154</v>
      </c>
      <c r="AI99" s="407">
        <v>203</v>
      </c>
      <c r="AJ99" s="407">
        <v>256</v>
      </c>
      <c r="AK99" s="407">
        <v>309</v>
      </c>
      <c r="AL99" s="407">
        <v>356</v>
      </c>
      <c r="AM99" s="407">
        <v>30</v>
      </c>
      <c r="AN99" s="407">
        <v>63</v>
      </c>
      <c r="AO99" s="407">
        <v>89</v>
      </c>
      <c r="AP99" s="407">
        <v>111</v>
      </c>
      <c r="AQ99" s="407">
        <v>131</v>
      </c>
      <c r="AR99" s="407">
        <v>151</v>
      </c>
      <c r="AS99" s="407">
        <v>171</v>
      </c>
      <c r="AT99" s="407">
        <v>192</v>
      </c>
      <c r="AU99" s="407">
        <v>212</v>
      </c>
      <c r="AV99" s="407">
        <v>232</v>
      </c>
      <c r="AW99" s="407">
        <v>251</v>
      </c>
      <c r="AX99" s="407">
        <v>267</v>
      </c>
      <c r="AY99" s="407">
        <v>280</v>
      </c>
      <c r="AZ99" s="407">
        <v>292</v>
      </c>
      <c r="BA99" s="407">
        <v>302</v>
      </c>
      <c r="BB99" s="407">
        <v>311</v>
      </c>
      <c r="BC99" s="407">
        <v>362</v>
      </c>
    </row>
    <row r="100" spans="2:55">
      <c r="B100" s="407" t="s">
        <v>413</v>
      </c>
      <c r="C100" s="407">
        <v>180</v>
      </c>
      <c r="D100" s="407">
        <v>205</v>
      </c>
      <c r="E100" s="407">
        <v>231</v>
      </c>
      <c r="F100" s="407">
        <v>255</v>
      </c>
      <c r="G100" s="407">
        <v>277</v>
      </c>
      <c r="H100" s="407">
        <v>296</v>
      </c>
      <c r="I100" s="407">
        <v>314</v>
      </c>
      <c r="J100" s="407">
        <v>333</v>
      </c>
      <c r="K100" s="407">
        <v>354</v>
      </c>
      <c r="L100" s="407">
        <v>13</v>
      </c>
      <c r="M100" s="407">
        <v>37</v>
      </c>
      <c r="N100" s="407">
        <v>61</v>
      </c>
      <c r="O100" s="407">
        <v>84</v>
      </c>
      <c r="P100" s="407">
        <v>106</v>
      </c>
      <c r="Q100" s="407">
        <v>129</v>
      </c>
      <c r="R100" s="407">
        <v>155</v>
      </c>
      <c r="S100" s="407">
        <v>189</v>
      </c>
      <c r="T100" s="407">
        <v>230</v>
      </c>
      <c r="U100" s="407">
        <v>280</v>
      </c>
      <c r="V100" s="407">
        <v>332</v>
      </c>
      <c r="W100" s="407">
        <v>16</v>
      </c>
      <c r="X100" s="407">
        <v>54</v>
      </c>
      <c r="Y100" s="407">
        <v>76</v>
      </c>
      <c r="Z100" s="407">
        <v>81</v>
      </c>
      <c r="AA100" s="407">
        <v>69</v>
      </c>
      <c r="AB100" s="407">
        <v>47</v>
      </c>
      <c r="AC100" s="407">
        <v>25</v>
      </c>
      <c r="AD100" s="407">
        <v>9</v>
      </c>
      <c r="AE100" s="407">
        <v>8</v>
      </c>
      <c r="AF100" s="407">
        <v>25</v>
      </c>
      <c r="AG100" s="407">
        <v>59</v>
      </c>
      <c r="AH100" s="407">
        <v>104</v>
      </c>
      <c r="AI100" s="407">
        <v>156</v>
      </c>
      <c r="AJ100" s="407">
        <v>208</v>
      </c>
      <c r="AK100" s="407">
        <v>255</v>
      </c>
      <c r="AL100" s="407">
        <v>295</v>
      </c>
      <c r="AM100" s="407">
        <v>328</v>
      </c>
      <c r="AN100" s="407">
        <v>354</v>
      </c>
      <c r="AO100" s="407">
        <v>11</v>
      </c>
      <c r="AP100" s="407">
        <v>30</v>
      </c>
      <c r="AQ100" s="407">
        <v>48</v>
      </c>
      <c r="AR100" s="407">
        <v>67</v>
      </c>
      <c r="AS100" s="407">
        <v>87</v>
      </c>
      <c r="AT100" s="407">
        <v>108</v>
      </c>
      <c r="AU100" s="407">
        <v>129</v>
      </c>
      <c r="AV100" s="407">
        <v>150</v>
      </c>
      <c r="AW100" s="407">
        <v>169</v>
      </c>
      <c r="AX100" s="407">
        <v>187</v>
      </c>
      <c r="AY100" s="407">
        <v>203</v>
      </c>
      <c r="AZ100" s="407">
        <v>218</v>
      </c>
      <c r="BA100" s="407">
        <v>231</v>
      </c>
      <c r="BB100" s="407">
        <v>244</v>
      </c>
      <c r="BC100" s="407">
        <v>306</v>
      </c>
    </row>
    <row r="101" spans="2:55">
      <c r="B101" s="407" t="s">
        <v>414</v>
      </c>
      <c r="C101" s="407">
        <v>178</v>
      </c>
      <c r="D101" s="407">
        <v>202</v>
      </c>
      <c r="E101" s="407">
        <v>226</v>
      </c>
      <c r="F101" s="407">
        <v>246</v>
      </c>
      <c r="G101" s="407">
        <v>262</v>
      </c>
      <c r="H101" s="407">
        <v>276</v>
      </c>
      <c r="I101" s="407">
        <v>291</v>
      </c>
      <c r="J101" s="407">
        <v>308</v>
      </c>
      <c r="K101" s="407">
        <v>328</v>
      </c>
      <c r="L101" s="407">
        <v>350</v>
      </c>
      <c r="M101" s="407">
        <v>8</v>
      </c>
      <c r="N101" s="407">
        <v>30</v>
      </c>
      <c r="O101" s="407">
        <v>48</v>
      </c>
      <c r="P101" s="407">
        <v>66</v>
      </c>
      <c r="Q101" s="407">
        <v>85</v>
      </c>
      <c r="R101" s="407">
        <v>108</v>
      </c>
      <c r="S101" s="407">
        <v>140</v>
      </c>
      <c r="T101" s="407">
        <v>183</v>
      </c>
      <c r="U101" s="407">
        <v>232</v>
      </c>
      <c r="V101" s="407">
        <v>284</v>
      </c>
      <c r="W101" s="407">
        <v>330</v>
      </c>
      <c r="X101" s="407">
        <v>361</v>
      </c>
      <c r="Y101" s="407">
        <v>7</v>
      </c>
      <c r="Z101" s="407">
        <v>365</v>
      </c>
      <c r="AA101" s="407">
        <v>343</v>
      </c>
      <c r="AB101" s="407">
        <v>315</v>
      </c>
      <c r="AC101" s="407">
        <v>292</v>
      </c>
      <c r="AD101" s="407">
        <v>283</v>
      </c>
      <c r="AE101" s="407">
        <v>293</v>
      </c>
      <c r="AF101" s="407">
        <v>320</v>
      </c>
      <c r="AG101" s="407">
        <v>361</v>
      </c>
      <c r="AH101" s="407">
        <v>45</v>
      </c>
      <c r="AI101" s="407">
        <v>94</v>
      </c>
      <c r="AJ101" s="407">
        <v>140</v>
      </c>
      <c r="AK101" s="407">
        <v>180</v>
      </c>
      <c r="AL101" s="407">
        <v>212</v>
      </c>
      <c r="AM101" s="407">
        <v>238</v>
      </c>
      <c r="AN101" s="407">
        <v>259</v>
      </c>
      <c r="AO101" s="407">
        <v>277</v>
      </c>
      <c r="AP101" s="407">
        <v>294</v>
      </c>
      <c r="AQ101" s="407">
        <v>311</v>
      </c>
      <c r="AR101" s="407">
        <v>329</v>
      </c>
      <c r="AS101" s="407">
        <v>349</v>
      </c>
      <c r="AT101" s="407">
        <v>4</v>
      </c>
      <c r="AU101" s="407">
        <v>25</v>
      </c>
      <c r="AV101" s="407">
        <v>46</v>
      </c>
      <c r="AW101" s="407">
        <v>66</v>
      </c>
      <c r="AX101" s="407">
        <v>85</v>
      </c>
      <c r="AY101" s="407">
        <v>103</v>
      </c>
      <c r="AZ101" s="407">
        <v>120</v>
      </c>
      <c r="BA101" s="407">
        <v>136</v>
      </c>
      <c r="BB101" s="407">
        <v>152</v>
      </c>
      <c r="BC101" s="407">
        <v>226</v>
      </c>
    </row>
    <row r="102" spans="2:55">
      <c r="B102" s="407" t="s">
        <v>415</v>
      </c>
      <c r="C102" s="407">
        <v>170</v>
      </c>
      <c r="D102" s="407">
        <v>192</v>
      </c>
      <c r="E102" s="407">
        <v>211</v>
      </c>
      <c r="F102" s="407">
        <v>225</v>
      </c>
      <c r="G102" s="407">
        <v>237</v>
      </c>
      <c r="H102" s="407">
        <v>247</v>
      </c>
      <c r="I102" s="407">
        <v>260</v>
      </c>
      <c r="J102" s="407">
        <v>275</v>
      </c>
      <c r="K102" s="407">
        <v>294</v>
      </c>
      <c r="L102" s="407">
        <v>315</v>
      </c>
      <c r="M102" s="407">
        <v>335</v>
      </c>
      <c r="N102" s="407">
        <v>353</v>
      </c>
      <c r="O102" s="407">
        <v>2</v>
      </c>
      <c r="P102" s="407">
        <v>15</v>
      </c>
      <c r="Q102" s="407">
        <v>31</v>
      </c>
      <c r="R102" s="407">
        <v>53</v>
      </c>
      <c r="S102" s="407">
        <v>85</v>
      </c>
      <c r="T102" s="407">
        <v>127</v>
      </c>
      <c r="U102" s="407">
        <v>175</v>
      </c>
      <c r="V102" s="407">
        <v>223</v>
      </c>
      <c r="W102" s="407">
        <v>261</v>
      </c>
      <c r="X102" s="407">
        <v>281</v>
      </c>
      <c r="Y102" s="407">
        <v>280</v>
      </c>
      <c r="Z102" s="407">
        <v>263</v>
      </c>
      <c r="AA102" s="407">
        <v>235</v>
      </c>
      <c r="AB102" s="407">
        <v>208</v>
      </c>
      <c r="AC102" s="407">
        <v>191</v>
      </c>
      <c r="AD102" s="407">
        <v>192</v>
      </c>
      <c r="AE102" s="407">
        <v>211</v>
      </c>
      <c r="AF102" s="407">
        <v>245</v>
      </c>
      <c r="AG102" s="407">
        <v>288</v>
      </c>
      <c r="AH102" s="407">
        <v>334</v>
      </c>
      <c r="AI102" s="407">
        <v>13</v>
      </c>
      <c r="AJ102" s="407">
        <v>51</v>
      </c>
      <c r="AK102" s="407">
        <v>82</v>
      </c>
      <c r="AL102" s="407">
        <v>107</v>
      </c>
      <c r="AM102" s="407">
        <v>127</v>
      </c>
      <c r="AN102" s="407">
        <v>144</v>
      </c>
      <c r="AO102" s="407">
        <v>160</v>
      </c>
      <c r="AP102" s="407">
        <v>175</v>
      </c>
      <c r="AQ102" s="407">
        <v>191</v>
      </c>
      <c r="AR102" s="407">
        <v>208</v>
      </c>
      <c r="AS102" s="407">
        <v>227</v>
      </c>
      <c r="AT102" s="407">
        <v>246</v>
      </c>
      <c r="AU102" s="407">
        <v>266</v>
      </c>
      <c r="AV102" s="407">
        <v>286</v>
      </c>
      <c r="AW102" s="407">
        <v>306</v>
      </c>
      <c r="AX102" s="407">
        <v>324</v>
      </c>
      <c r="AY102" s="407">
        <v>342</v>
      </c>
      <c r="AZ102" s="407">
        <v>359</v>
      </c>
      <c r="BA102" s="407">
        <v>12</v>
      </c>
      <c r="BB102" s="407">
        <v>31</v>
      </c>
      <c r="BC102" s="407">
        <v>117</v>
      </c>
    </row>
    <row r="103" spans="2:55">
      <c r="B103" s="407" t="s">
        <v>416</v>
      </c>
      <c r="C103" s="407">
        <v>155</v>
      </c>
      <c r="D103" s="407">
        <v>172</v>
      </c>
      <c r="E103" s="407">
        <v>185</v>
      </c>
      <c r="F103" s="407">
        <v>195</v>
      </c>
      <c r="G103" s="407">
        <v>203</v>
      </c>
      <c r="H103" s="407">
        <v>211</v>
      </c>
      <c r="I103" s="407">
        <v>222</v>
      </c>
      <c r="J103" s="407">
        <v>236</v>
      </c>
      <c r="K103" s="407">
        <v>253</v>
      </c>
      <c r="L103" s="407">
        <v>271</v>
      </c>
      <c r="M103" s="407">
        <v>286</v>
      </c>
      <c r="N103" s="407">
        <v>299</v>
      </c>
      <c r="O103" s="407">
        <v>309</v>
      </c>
      <c r="P103" s="407">
        <v>319</v>
      </c>
      <c r="Q103" s="407">
        <v>333</v>
      </c>
      <c r="R103" s="407">
        <v>355</v>
      </c>
      <c r="S103" s="407">
        <v>22</v>
      </c>
      <c r="T103" s="407">
        <v>62</v>
      </c>
      <c r="U103" s="407">
        <v>106</v>
      </c>
      <c r="V103" s="407">
        <v>145</v>
      </c>
      <c r="W103" s="407">
        <v>172</v>
      </c>
      <c r="X103" s="407">
        <v>180</v>
      </c>
      <c r="Y103" s="407">
        <v>170</v>
      </c>
      <c r="Z103" s="407">
        <v>146</v>
      </c>
      <c r="AA103" s="407">
        <v>119</v>
      </c>
      <c r="AB103" s="407">
        <v>97</v>
      </c>
      <c r="AC103" s="407">
        <v>90</v>
      </c>
      <c r="AD103" s="407">
        <v>100</v>
      </c>
      <c r="AE103" s="407">
        <v>125</v>
      </c>
      <c r="AF103" s="407">
        <v>160</v>
      </c>
      <c r="AG103" s="407">
        <v>200</v>
      </c>
      <c r="AH103" s="407">
        <v>239</v>
      </c>
      <c r="AI103" s="407">
        <v>274</v>
      </c>
      <c r="AJ103" s="407">
        <v>303</v>
      </c>
      <c r="AK103" s="407">
        <v>327</v>
      </c>
      <c r="AL103" s="407">
        <v>346</v>
      </c>
      <c r="AM103" s="407">
        <v>361</v>
      </c>
      <c r="AN103" s="407">
        <v>9</v>
      </c>
      <c r="AO103" s="407">
        <v>22</v>
      </c>
      <c r="AP103" s="407">
        <v>36</v>
      </c>
      <c r="AQ103" s="407">
        <v>50</v>
      </c>
      <c r="AR103" s="407">
        <v>66</v>
      </c>
      <c r="AS103" s="407">
        <v>83</v>
      </c>
      <c r="AT103" s="407">
        <v>101</v>
      </c>
      <c r="AU103" s="407">
        <v>120</v>
      </c>
      <c r="AV103" s="407">
        <v>138</v>
      </c>
      <c r="AW103" s="407">
        <v>157</v>
      </c>
      <c r="AX103" s="407">
        <v>176</v>
      </c>
      <c r="AY103" s="407">
        <v>194</v>
      </c>
      <c r="AZ103" s="407">
        <v>212</v>
      </c>
      <c r="BA103" s="407">
        <v>230</v>
      </c>
      <c r="BB103" s="407">
        <v>249</v>
      </c>
      <c r="BC103" s="407">
        <v>341</v>
      </c>
    </row>
    <row r="104" spans="2:55">
      <c r="B104" s="407" t="s">
        <v>417</v>
      </c>
      <c r="C104" s="407">
        <v>130</v>
      </c>
      <c r="D104" s="407">
        <v>142</v>
      </c>
      <c r="E104" s="407">
        <v>150</v>
      </c>
      <c r="F104" s="407">
        <v>156</v>
      </c>
      <c r="G104" s="407">
        <v>161</v>
      </c>
      <c r="H104" s="407">
        <v>168</v>
      </c>
      <c r="I104" s="407">
        <v>178</v>
      </c>
      <c r="J104" s="407">
        <v>190</v>
      </c>
      <c r="K104" s="407">
        <v>204</v>
      </c>
      <c r="L104" s="407">
        <v>217</v>
      </c>
      <c r="M104" s="407">
        <v>228</v>
      </c>
      <c r="N104" s="407">
        <v>236</v>
      </c>
      <c r="O104" s="407">
        <v>242</v>
      </c>
      <c r="P104" s="407">
        <v>250</v>
      </c>
      <c r="Q104" s="407">
        <v>263</v>
      </c>
      <c r="R104" s="407">
        <v>283</v>
      </c>
      <c r="S104" s="407">
        <v>313</v>
      </c>
      <c r="T104" s="407">
        <v>349</v>
      </c>
      <c r="U104" s="407">
        <v>20</v>
      </c>
      <c r="V104" s="407">
        <v>48</v>
      </c>
      <c r="W104" s="407">
        <v>62</v>
      </c>
      <c r="X104" s="407">
        <v>61</v>
      </c>
      <c r="Y104" s="407">
        <v>45</v>
      </c>
      <c r="Z104" s="407">
        <v>22</v>
      </c>
      <c r="AA104" s="407">
        <v>0</v>
      </c>
      <c r="AB104" s="407">
        <v>352</v>
      </c>
      <c r="AC104" s="407">
        <v>353</v>
      </c>
      <c r="AD104" s="407">
        <v>4</v>
      </c>
      <c r="AE104" s="407">
        <v>30</v>
      </c>
      <c r="AF104" s="407">
        <v>61</v>
      </c>
      <c r="AG104" s="407">
        <v>93</v>
      </c>
      <c r="AH104" s="407">
        <v>123</v>
      </c>
      <c r="AI104" s="407">
        <v>148</v>
      </c>
      <c r="AJ104" s="407">
        <v>168</v>
      </c>
      <c r="AK104" s="407">
        <v>185</v>
      </c>
      <c r="AL104" s="407">
        <v>198</v>
      </c>
      <c r="AM104" s="407">
        <v>209</v>
      </c>
      <c r="AN104" s="407">
        <v>220</v>
      </c>
      <c r="AO104" s="407">
        <v>231</v>
      </c>
      <c r="AP104" s="407">
        <v>242</v>
      </c>
      <c r="AQ104" s="407">
        <v>255</v>
      </c>
      <c r="AR104" s="407">
        <v>268</v>
      </c>
      <c r="AS104" s="407">
        <v>282</v>
      </c>
      <c r="AT104" s="407">
        <v>297</v>
      </c>
      <c r="AU104" s="407">
        <v>313</v>
      </c>
      <c r="AV104" s="407">
        <v>329</v>
      </c>
      <c r="AW104" s="407">
        <v>345</v>
      </c>
      <c r="AX104" s="407">
        <v>360</v>
      </c>
      <c r="AY104" s="407">
        <v>12</v>
      </c>
      <c r="AZ104" s="407">
        <v>29</v>
      </c>
      <c r="BA104" s="407">
        <v>47</v>
      </c>
      <c r="BB104" s="407">
        <v>65</v>
      </c>
      <c r="BC104" s="407">
        <v>172</v>
      </c>
    </row>
    <row r="105" spans="2:55">
      <c r="B105" s="407" t="s">
        <v>418</v>
      </c>
      <c r="C105" s="407">
        <v>96</v>
      </c>
      <c r="D105" s="407">
        <v>102</v>
      </c>
      <c r="E105" s="407">
        <v>106</v>
      </c>
      <c r="F105" s="407">
        <v>110</v>
      </c>
      <c r="G105" s="407">
        <v>114</v>
      </c>
      <c r="H105" s="407">
        <v>119</v>
      </c>
      <c r="I105" s="407">
        <v>127</v>
      </c>
      <c r="J105" s="407">
        <v>136</v>
      </c>
      <c r="K105" s="407">
        <v>145</v>
      </c>
      <c r="L105" s="407">
        <v>153</v>
      </c>
      <c r="M105" s="407">
        <v>160</v>
      </c>
      <c r="N105" s="407">
        <v>164</v>
      </c>
      <c r="O105" s="407">
        <v>168</v>
      </c>
      <c r="P105" s="407">
        <v>174</v>
      </c>
      <c r="Q105" s="407">
        <v>185</v>
      </c>
      <c r="R105" s="407">
        <v>202</v>
      </c>
      <c r="S105" s="407">
        <v>226</v>
      </c>
      <c r="T105" s="407">
        <v>253</v>
      </c>
      <c r="U105" s="407">
        <v>277</v>
      </c>
      <c r="V105" s="407">
        <v>293</v>
      </c>
      <c r="W105" s="407">
        <v>298</v>
      </c>
      <c r="X105" s="407">
        <v>291</v>
      </c>
      <c r="Y105" s="407">
        <v>275</v>
      </c>
      <c r="Z105" s="407">
        <v>257</v>
      </c>
      <c r="AA105" s="407">
        <v>244</v>
      </c>
      <c r="AB105" s="407">
        <v>240</v>
      </c>
      <c r="AC105" s="407">
        <v>246</v>
      </c>
      <c r="AD105" s="407">
        <v>262</v>
      </c>
      <c r="AE105" s="407">
        <v>283</v>
      </c>
      <c r="AF105" s="407">
        <v>306</v>
      </c>
      <c r="AG105" s="407">
        <v>329</v>
      </c>
      <c r="AH105" s="407">
        <v>348</v>
      </c>
      <c r="AI105" s="407">
        <v>364</v>
      </c>
      <c r="AJ105" s="407">
        <v>12</v>
      </c>
      <c r="AK105" s="407">
        <v>22</v>
      </c>
      <c r="AL105" s="407">
        <v>31</v>
      </c>
      <c r="AM105" s="407">
        <v>38</v>
      </c>
      <c r="AN105" s="407">
        <v>46</v>
      </c>
      <c r="AO105" s="407">
        <v>54</v>
      </c>
      <c r="AP105" s="407">
        <v>63</v>
      </c>
      <c r="AQ105" s="407">
        <v>72</v>
      </c>
      <c r="AR105" s="407">
        <v>82</v>
      </c>
      <c r="AS105" s="407">
        <v>93</v>
      </c>
      <c r="AT105" s="407">
        <v>105</v>
      </c>
      <c r="AU105" s="407">
        <v>117</v>
      </c>
      <c r="AV105" s="407">
        <v>129</v>
      </c>
      <c r="AW105" s="407">
        <v>142</v>
      </c>
      <c r="AX105" s="407">
        <v>155</v>
      </c>
      <c r="AY105" s="407">
        <v>168</v>
      </c>
      <c r="AZ105" s="407">
        <v>182</v>
      </c>
      <c r="BA105" s="407">
        <v>196</v>
      </c>
      <c r="BB105" s="407">
        <v>211</v>
      </c>
      <c r="BC105" s="407">
        <v>321</v>
      </c>
    </row>
    <row r="106" spans="2:55">
      <c r="B106" s="407" t="s">
        <v>419</v>
      </c>
      <c r="C106" s="407">
        <v>52</v>
      </c>
      <c r="D106" s="407">
        <v>54</v>
      </c>
      <c r="E106" s="407">
        <v>56</v>
      </c>
      <c r="F106" s="407">
        <v>58</v>
      </c>
      <c r="G106" s="407">
        <v>60</v>
      </c>
      <c r="H106" s="407">
        <v>63</v>
      </c>
      <c r="I106" s="407">
        <v>68</v>
      </c>
      <c r="J106" s="407">
        <v>73</v>
      </c>
      <c r="K106" s="407">
        <v>77</v>
      </c>
      <c r="L106" s="407">
        <v>81</v>
      </c>
      <c r="M106" s="407">
        <v>84</v>
      </c>
      <c r="N106" s="407">
        <v>85</v>
      </c>
      <c r="O106" s="407">
        <v>87</v>
      </c>
      <c r="P106" s="407">
        <v>91</v>
      </c>
      <c r="Q106" s="407">
        <v>98</v>
      </c>
      <c r="R106" s="407">
        <v>109</v>
      </c>
      <c r="S106" s="407">
        <v>123</v>
      </c>
      <c r="T106" s="407">
        <v>136</v>
      </c>
      <c r="U106" s="407">
        <v>147</v>
      </c>
      <c r="V106" s="407">
        <v>153</v>
      </c>
      <c r="W106" s="407">
        <v>153</v>
      </c>
      <c r="X106" s="407">
        <v>146</v>
      </c>
      <c r="Y106" s="407">
        <v>137</v>
      </c>
      <c r="Z106" s="407">
        <v>128</v>
      </c>
      <c r="AA106" s="407">
        <v>123</v>
      </c>
      <c r="AB106" s="407">
        <v>124</v>
      </c>
      <c r="AC106" s="407">
        <v>130</v>
      </c>
      <c r="AD106" s="407">
        <v>140</v>
      </c>
      <c r="AE106" s="407">
        <v>152</v>
      </c>
      <c r="AF106" s="407">
        <v>165</v>
      </c>
      <c r="AG106" s="407">
        <v>176</v>
      </c>
      <c r="AH106" s="407">
        <v>185</v>
      </c>
      <c r="AI106" s="407">
        <v>192</v>
      </c>
      <c r="AJ106" s="407">
        <v>199</v>
      </c>
      <c r="AK106" s="407">
        <v>204</v>
      </c>
      <c r="AL106" s="407">
        <v>208</v>
      </c>
      <c r="AM106" s="407">
        <v>212</v>
      </c>
      <c r="AN106" s="407">
        <v>217</v>
      </c>
      <c r="AO106" s="407">
        <v>221</v>
      </c>
      <c r="AP106" s="407">
        <v>226</v>
      </c>
      <c r="AQ106" s="407">
        <v>231</v>
      </c>
      <c r="AR106" s="407">
        <v>237</v>
      </c>
      <c r="AS106" s="407">
        <v>243</v>
      </c>
      <c r="AT106" s="407">
        <v>250</v>
      </c>
      <c r="AU106" s="407">
        <v>257</v>
      </c>
      <c r="AV106" s="407">
        <v>264</v>
      </c>
      <c r="AW106" s="407">
        <v>271</v>
      </c>
      <c r="AX106" s="407">
        <v>278</v>
      </c>
      <c r="AY106" s="407">
        <v>286</v>
      </c>
      <c r="AZ106" s="407">
        <v>294</v>
      </c>
      <c r="BA106" s="407">
        <v>302</v>
      </c>
      <c r="BB106" s="407">
        <v>311</v>
      </c>
      <c r="BC106" s="407">
        <v>64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AJ46"/>
  <sheetViews>
    <sheetView workbookViewId="0">
      <selection activeCell="A21" sqref="A21"/>
    </sheetView>
  </sheetViews>
  <sheetFormatPr baseColWidth="10" defaultRowHeight="15"/>
  <cols>
    <col min="1" max="1" width="2" customWidth="1"/>
    <col min="2" max="2" width="9" style="18" customWidth="1"/>
    <col min="3" max="6" width="9.85546875" style="18" customWidth="1"/>
    <col min="7" max="7" width="2.140625" style="18" customWidth="1"/>
    <col min="8" max="8" width="9" style="18" customWidth="1"/>
    <col min="9" max="12" width="9.85546875" style="18" customWidth="1"/>
    <col min="13" max="13" width="2.85546875" style="18" customWidth="1"/>
    <col min="14" max="14" width="9" style="18" customWidth="1"/>
    <col min="15" max="18" width="9.85546875" style="18" customWidth="1"/>
    <col min="20" max="20" width="4.85546875" customWidth="1"/>
    <col min="21" max="24" width="6.28515625" customWidth="1"/>
    <col min="25" max="25" width="2.140625" customWidth="1"/>
    <col min="26" max="26" width="4.85546875" bestFit="1" customWidth="1"/>
    <col min="27" max="30" width="6.28515625" customWidth="1"/>
    <col min="31" max="31" width="2.85546875" customWidth="1"/>
    <col min="32" max="32" width="4.85546875" bestFit="1" customWidth="1"/>
    <col min="33" max="36" width="6.28515625" customWidth="1"/>
  </cols>
  <sheetData>
    <row r="1" spans="2:36">
      <c r="B1" s="17" t="s">
        <v>97</v>
      </c>
    </row>
    <row r="2" spans="2:36">
      <c r="B2" s="17" t="s">
        <v>98</v>
      </c>
    </row>
    <row r="4" spans="2:36">
      <c r="B4" s="496" t="s">
        <v>99</v>
      </c>
      <c r="C4" s="497"/>
      <c r="D4" s="497"/>
      <c r="E4" s="498"/>
      <c r="F4" s="398"/>
      <c r="H4" s="496" t="s">
        <v>100</v>
      </c>
      <c r="I4" s="497"/>
      <c r="J4" s="497"/>
      <c r="K4" s="498"/>
      <c r="L4" s="398"/>
      <c r="N4" s="496" t="s">
        <v>101</v>
      </c>
      <c r="O4" s="497"/>
      <c r="P4" s="497"/>
      <c r="Q4" s="498"/>
      <c r="R4" s="398"/>
      <c r="T4" s="503" t="s">
        <v>99</v>
      </c>
      <c r="U4" s="504"/>
      <c r="V4" s="504"/>
      <c r="W4" s="505"/>
      <c r="X4" s="447"/>
      <c r="Y4" s="444"/>
      <c r="Z4" s="503" t="s">
        <v>100</v>
      </c>
      <c r="AA4" s="504"/>
      <c r="AB4" s="504"/>
      <c r="AC4" s="505"/>
      <c r="AD4" s="447"/>
      <c r="AE4" s="444"/>
      <c r="AF4" s="503" t="s">
        <v>101</v>
      </c>
      <c r="AG4" s="504"/>
      <c r="AH4" s="504"/>
      <c r="AI4" s="505"/>
      <c r="AJ4" s="447"/>
    </row>
    <row r="5" spans="2:36">
      <c r="B5" s="499" t="s">
        <v>4</v>
      </c>
      <c r="C5" s="497" t="s">
        <v>102</v>
      </c>
      <c r="D5" s="497"/>
      <c r="E5" s="498"/>
      <c r="F5" s="398"/>
      <c r="H5" s="499" t="s">
        <v>4</v>
      </c>
      <c r="I5" s="497" t="s">
        <v>102</v>
      </c>
      <c r="J5" s="497"/>
      <c r="K5" s="498"/>
      <c r="L5" s="398"/>
      <c r="N5" s="499" t="s">
        <v>4</v>
      </c>
      <c r="O5" s="497" t="s">
        <v>102</v>
      </c>
      <c r="P5" s="497"/>
      <c r="Q5" s="498"/>
      <c r="R5" s="398"/>
      <c r="T5" s="501" t="s">
        <v>4</v>
      </c>
      <c r="U5" s="504" t="s">
        <v>102</v>
      </c>
      <c r="V5" s="504"/>
      <c r="W5" s="505"/>
      <c r="X5" s="447"/>
      <c r="Y5" s="444"/>
      <c r="Z5" s="501" t="s">
        <v>4</v>
      </c>
      <c r="AA5" s="504" t="s">
        <v>102</v>
      </c>
      <c r="AB5" s="504"/>
      <c r="AC5" s="505"/>
      <c r="AD5" s="447"/>
      <c r="AE5" s="444"/>
      <c r="AF5" s="501" t="s">
        <v>4</v>
      </c>
      <c r="AG5" s="504" t="s">
        <v>102</v>
      </c>
      <c r="AH5" s="504"/>
      <c r="AI5" s="505"/>
      <c r="AJ5" s="447"/>
    </row>
    <row r="6" spans="2:36">
      <c r="B6" s="500"/>
      <c r="C6" s="19">
        <v>5</v>
      </c>
      <c r="D6" s="19">
        <v>10</v>
      </c>
      <c r="E6" s="19">
        <v>20</v>
      </c>
      <c r="F6" s="398">
        <v>25</v>
      </c>
      <c r="H6" s="500"/>
      <c r="I6" s="19">
        <v>5</v>
      </c>
      <c r="J6" s="19">
        <v>10</v>
      </c>
      <c r="K6" s="19">
        <v>20</v>
      </c>
      <c r="L6" s="398">
        <v>25</v>
      </c>
      <c r="N6" s="500"/>
      <c r="O6" s="19">
        <v>5</v>
      </c>
      <c r="P6" s="19">
        <v>10</v>
      </c>
      <c r="Q6" s="19">
        <v>20</v>
      </c>
      <c r="R6" s="398">
        <v>25</v>
      </c>
      <c r="T6" s="502"/>
      <c r="U6" s="445">
        <v>5</v>
      </c>
      <c r="V6" s="445">
        <v>10</v>
      </c>
      <c r="W6" s="445">
        <v>20</v>
      </c>
      <c r="X6" s="447">
        <v>25</v>
      </c>
      <c r="Y6" s="444"/>
      <c r="Z6" s="502"/>
      <c r="AA6" s="445">
        <v>5</v>
      </c>
      <c r="AB6" s="445">
        <v>10</v>
      </c>
      <c r="AC6" s="445">
        <v>20</v>
      </c>
      <c r="AD6" s="447">
        <v>25</v>
      </c>
      <c r="AE6" s="444"/>
      <c r="AF6" s="502"/>
      <c r="AG6" s="445">
        <v>5</v>
      </c>
      <c r="AH6" s="445">
        <v>10</v>
      </c>
      <c r="AI6" s="445">
        <v>20</v>
      </c>
      <c r="AJ6" s="447">
        <v>25</v>
      </c>
    </row>
    <row r="7" spans="2:36">
      <c r="B7" s="19">
        <v>18</v>
      </c>
      <c r="C7" s="20">
        <v>9.0531636691083051E-2</v>
      </c>
      <c r="D7" s="20">
        <v>0.1930258470986489</v>
      </c>
      <c r="E7" s="20">
        <v>0.35147183407151689</v>
      </c>
      <c r="F7" s="30">
        <v>0.39459475061947408</v>
      </c>
      <c r="H7" s="19">
        <v>18</v>
      </c>
      <c r="I7" s="20">
        <v>9.2011136209690647E-2</v>
      </c>
      <c r="J7" s="20">
        <v>0.19887368466905356</v>
      </c>
      <c r="K7" s="20">
        <v>0.37296495876241575</v>
      </c>
      <c r="L7" s="30">
        <v>0.43134150861275639</v>
      </c>
      <c r="N7" s="19">
        <v>18</v>
      </c>
      <c r="O7" s="20">
        <v>8.3885559444690339E-2</v>
      </c>
      <c r="P7" s="20">
        <v>0.17713641794085064</v>
      </c>
      <c r="Q7" s="20">
        <v>0.33430325935938238</v>
      </c>
      <c r="R7" s="30">
        <v>0.39002564686057806</v>
      </c>
      <c r="S7" s="410"/>
      <c r="T7" s="445">
        <v>18</v>
      </c>
      <c r="U7" s="446">
        <v>9.0527039853374028E-2</v>
      </c>
      <c r="V7" s="446">
        <v>0.19297087317281528</v>
      </c>
      <c r="W7" s="446">
        <v>0.35004229871888215</v>
      </c>
      <c r="X7" s="448">
        <v>0.39030582104934419</v>
      </c>
      <c r="Y7" s="444"/>
      <c r="Z7" s="445">
        <v>18</v>
      </c>
      <c r="AA7" s="446">
        <v>9.2006073830926405E-2</v>
      </c>
      <c r="AB7" s="446">
        <v>0.19881068892164644</v>
      </c>
      <c r="AC7" s="446">
        <v>0.37116089159159299</v>
      </c>
      <c r="AD7" s="448">
        <v>0.42541495243607413</v>
      </c>
      <c r="AE7" s="444"/>
      <c r="AF7" s="445">
        <v>18</v>
      </c>
      <c r="AG7" s="446">
        <v>8.3881154910386571E-2</v>
      </c>
      <c r="AH7" s="446">
        <v>0.1770788986688191</v>
      </c>
      <c r="AI7" s="446">
        <v>0.33252029619652307</v>
      </c>
      <c r="AJ7" s="448">
        <v>0.38418967259880793</v>
      </c>
    </row>
    <row r="8" spans="2:36">
      <c r="B8" s="19">
        <v>19</v>
      </c>
      <c r="C8" s="20">
        <v>9.0533882104113117E-2</v>
      </c>
      <c r="D8" s="20">
        <v>0.19308867288557627</v>
      </c>
      <c r="E8" s="20">
        <v>0.35242120565798329</v>
      </c>
      <c r="F8" s="30">
        <v>0.39706431690172123</v>
      </c>
      <c r="H8" s="19">
        <v>19</v>
      </c>
      <c r="I8" s="20">
        <v>9.201360389769947E-2</v>
      </c>
      <c r="J8" s="20">
        <v>0.19894487031774805</v>
      </c>
      <c r="K8" s="20">
        <v>0.3741582583697125</v>
      </c>
      <c r="L8" s="30">
        <v>0.43471776485415403</v>
      </c>
      <c r="N8" s="19">
        <v>19</v>
      </c>
      <c r="O8" s="20">
        <v>8.388775943648058E-2</v>
      </c>
      <c r="P8" s="20">
        <v>0.17720882793465781</v>
      </c>
      <c r="Q8" s="20">
        <v>0.33549468263504739</v>
      </c>
      <c r="R8" s="30">
        <v>0.39336481746791646</v>
      </c>
      <c r="S8" s="443"/>
      <c r="T8" s="445">
        <v>19</v>
      </c>
      <c r="U8" s="446">
        <v>9.0528470473488915E-2</v>
      </c>
      <c r="V8" s="446">
        <v>0.19298237981971547</v>
      </c>
      <c r="W8" s="446">
        <v>0.35035401358413426</v>
      </c>
      <c r="X8" s="448">
        <v>0.39133555480034482</v>
      </c>
      <c r="Y8" s="444"/>
      <c r="Z8" s="445">
        <v>19</v>
      </c>
      <c r="AA8" s="446">
        <v>9.2007652901489684E-2</v>
      </c>
      <c r="AB8" s="446">
        <v>0.1988238536091794</v>
      </c>
      <c r="AC8" s="446">
        <v>0.37155441708501252</v>
      </c>
      <c r="AD8" s="448">
        <v>0.4268470220195888</v>
      </c>
      <c r="AE8" s="444"/>
      <c r="AF8" s="445">
        <v>19</v>
      </c>
      <c r="AG8" s="446">
        <v>8.3882499399164659E-2</v>
      </c>
      <c r="AH8" s="446">
        <v>0.177089994346323</v>
      </c>
      <c r="AI8" s="446">
        <v>0.33290514791690251</v>
      </c>
      <c r="AJ8" s="448">
        <v>0.38559480922592748</v>
      </c>
    </row>
    <row r="9" spans="2:36">
      <c r="B9" s="19">
        <v>20</v>
      </c>
      <c r="C9" s="20">
        <v>9.0536921828694855E-2</v>
      </c>
      <c r="D9" s="20">
        <v>0.19320175522245148</v>
      </c>
      <c r="E9" s="20">
        <v>0.35374705895344349</v>
      </c>
      <c r="F9" s="30">
        <v>0.40028822518737589</v>
      </c>
      <c r="H9" s="19">
        <v>20</v>
      </c>
      <c r="I9" s="20">
        <v>9.2016943385309635E-2</v>
      </c>
      <c r="J9" s="20">
        <v>0.19907156237698057</v>
      </c>
      <c r="K9" s="20">
        <v>0.37581678810926888</v>
      </c>
      <c r="L9" s="30">
        <v>0.43909536743870359</v>
      </c>
      <c r="N9" s="19">
        <v>20</v>
      </c>
      <c r="O9" s="20">
        <v>8.3890740308657161E-2</v>
      </c>
      <c r="P9" s="20">
        <v>0.17734093671575304</v>
      </c>
      <c r="Q9" s="20">
        <v>0.33715665942011119</v>
      </c>
      <c r="R9" s="30">
        <v>0.39770287338597132</v>
      </c>
      <c r="S9" s="443"/>
      <c r="T9" s="445">
        <v>20</v>
      </c>
      <c r="U9" s="446">
        <v>9.052991413088049E-2</v>
      </c>
      <c r="V9" s="446">
        <v>0.19299572648600458</v>
      </c>
      <c r="W9" s="446">
        <v>0.35080020181821886</v>
      </c>
      <c r="X9" s="448">
        <v>0.39272827084663653</v>
      </c>
      <c r="Y9" s="444"/>
      <c r="Z9" s="445">
        <v>20</v>
      </c>
      <c r="AA9" s="446">
        <v>9.2009241405902983E-2</v>
      </c>
      <c r="AB9" s="446">
        <v>0.19883920722595871</v>
      </c>
      <c r="AC9" s="446">
        <v>0.37211695535946332</v>
      </c>
      <c r="AD9" s="448">
        <v>0.42877386930983413</v>
      </c>
      <c r="AE9" s="444"/>
      <c r="AF9" s="445">
        <v>20</v>
      </c>
      <c r="AG9" s="446">
        <v>8.388388635644646E-2</v>
      </c>
      <c r="AH9" s="446">
        <v>0.17710316320380043</v>
      </c>
      <c r="AI9" s="446">
        <v>0.33346054159050659</v>
      </c>
      <c r="AJ9" s="448">
        <v>0.38749167866988221</v>
      </c>
    </row>
    <row r="10" spans="2:36">
      <c r="B10" s="19">
        <v>21</v>
      </c>
      <c r="C10" s="20">
        <v>9.0540885930838949E-2</v>
      </c>
      <c r="D10" s="20">
        <v>0.19335315025400215</v>
      </c>
      <c r="E10" s="20">
        <v>0.3555704371447978</v>
      </c>
      <c r="F10" s="30">
        <v>0.40445327575786999</v>
      </c>
      <c r="H10" s="19">
        <v>21</v>
      </c>
      <c r="I10" s="20">
        <v>9.2021298375150148E-2</v>
      </c>
      <c r="J10" s="20">
        <v>0.19923824851644836</v>
      </c>
      <c r="K10" s="20">
        <v>0.37808568468842557</v>
      </c>
      <c r="L10" s="30">
        <v>0.44471123989009653</v>
      </c>
      <c r="N10" s="19">
        <v>21</v>
      </c>
      <c r="O10" s="20">
        <v>8.3894604327692815E-2</v>
      </c>
      <c r="P10" s="20">
        <v>0.17751626635232567</v>
      </c>
      <c r="Q10" s="20">
        <v>0.3394372413797544</v>
      </c>
      <c r="R10" s="30">
        <v>0.40327835449424376</v>
      </c>
      <c r="S10" s="443"/>
      <c r="T10" s="445">
        <v>21</v>
      </c>
      <c r="U10" s="446">
        <v>9.0531636691083051E-2</v>
      </c>
      <c r="V10" s="446">
        <v>0.1930258470986489</v>
      </c>
      <c r="W10" s="446">
        <v>0.35147183407151689</v>
      </c>
      <c r="X10" s="448">
        <v>0.39459475061947408</v>
      </c>
      <c r="Y10" s="444"/>
      <c r="Z10" s="445">
        <v>21</v>
      </c>
      <c r="AA10" s="446">
        <v>9.2011136209690647E-2</v>
      </c>
      <c r="AB10" s="446">
        <v>0.19887368466905356</v>
      </c>
      <c r="AC10" s="446">
        <v>0.37296495876241575</v>
      </c>
      <c r="AD10" s="448">
        <v>0.43134150861275639</v>
      </c>
      <c r="AE10" s="444"/>
      <c r="AF10" s="445">
        <v>21</v>
      </c>
      <c r="AG10" s="446">
        <v>8.3885559444690339E-2</v>
      </c>
      <c r="AH10" s="446">
        <v>0.17713641794085064</v>
      </c>
      <c r="AI10" s="446">
        <v>0.33430325935938238</v>
      </c>
      <c r="AJ10" s="448">
        <v>0.39002564686057806</v>
      </c>
    </row>
    <row r="11" spans="2:36">
      <c r="B11" s="19">
        <v>22</v>
      </c>
      <c r="C11" s="20">
        <v>9.0545668833266341E-2</v>
      </c>
      <c r="D11" s="20">
        <v>0.19356492072665435</v>
      </c>
      <c r="E11" s="20">
        <v>0.35805658040117339</v>
      </c>
      <c r="F11" s="30">
        <v>0.40979003969333094</v>
      </c>
      <c r="H11" s="19">
        <v>22</v>
      </c>
      <c r="I11" s="20">
        <v>9.2026554972962138E-2</v>
      </c>
      <c r="J11" s="20">
        <v>0.19946809546259683</v>
      </c>
      <c r="K11" s="20">
        <v>0.38116109198970233</v>
      </c>
      <c r="L11" s="30">
        <v>0.45185231787765878</v>
      </c>
      <c r="N11" s="19">
        <v>22</v>
      </c>
      <c r="O11" s="20">
        <v>8.3899217498256434E-2</v>
      </c>
      <c r="P11" s="20">
        <v>0.17775472113913016</v>
      </c>
      <c r="Q11" s="20">
        <v>0.34252722633662158</v>
      </c>
      <c r="R11" s="30">
        <v>0.41037084524139517</v>
      </c>
      <c r="S11" s="443"/>
      <c r="T11" s="445">
        <v>22</v>
      </c>
      <c r="U11" s="446">
        <v>9.0533882104113117E-2</v>
      </c>
      <c r="V11" s="446">
        <v>0.19308867288557627</v>
      </c>
      <c r="W11" s="446">
        <v>0.35242120565798329</v>
      </c>
      <c r="X11" s="448">
        <v>0.39706431690172123</v>
      </c>
      <c r="Y11" s="444"/>
      <c r="Z11" s="445">
        <v>22</v>
      </c>
      <c r="AA11" s="446">
        <v>9.201360389769947E-2</v>
      </c>
      <c r="AB11" s="446">
        <v>0.19894487031774805</v>
      </c>
      <c r="AC11" s="446">
        <v>0.3741582583697125</v>
      </c>
      <c r="AD11" s="448">
        <v>0.43471776485415403</v>
      </c>
      <c r="AE11" s="444"/>
      <c r="AF11" s="445">
        <v>22</v>
      </c>
      <c r="AG11" s="446">
        <v>8.388775943648058E-2</v>
      </c>
      <c r="AH11" s="446">
        <v>0.17720882793465781</v>
      </c>
      <c r="AI11" s="446">
        <v>0.33549468263504739</v>
      </c>
      <c r="AJ11" s="448">
        <v>0.39336481746791646</v>
      </c>
    </row>
    <row r="12" spans="2:36">
      <c r="B12" s="19">
        <v>23</v>
      </c>
      <c r="C12" s="20">
        <v>9.0585784529489372E-2</v>
      </c>
      <c r="D12" s="20">
        <v>0.19386858676669266</v>
      </c>
      <c r="E12" s="20">
        <v>0.3614208972251397</v>
      </c>
      <c r="F12" s="30">
        <v>0.41658390407119172</v>
      </c>
      <c r="H12" s="19">
        <v>23</v>
      </c>
      <c r="I12" s="20">
        <v>9.2069040462153209E-2</v>
      </c>
      <c r="J12" s="20">
        <v>0.19979348124103963</v>
      </c>
      <c r="K12" s="20">
        <v>0.38529527586880291</v>
      </c>
      <c r="L12" s="30">
        <v>0.4608686166684523</v>
      </c>
      <c r="N12" s="19">
        <v>23</v>
      </c>
      <c r="O12" s="20">
        <v>8.3945338371135547E-2</v>
      </c>
      <c r="P12" s="20">
        <v>0.17808554074543675</v>
      </c>
      <c r="Q12" s="20">
        <v>0.34667594987571371</v>
      </c>
      <c r="R12" s="30">
        <v>0.41932538857841128</v>
      </c>
      <c r="S12" s="443"/>
      <c r="T12" s="445">
        <v>23</v>
      </c>
      <c r="U12" s="446">
        <v>9.0536921828694855E-2</v>
      </c>
      <c r="V12" s="446">
        <v>0.19320175522245148</v>
      </c>
      <c r="W12" s="446">
        <v>0.35374705895344349</v>
      </c>
      <c r="X12" s="448">
        <v>0.40028822518737589</v>
      </c>
      <c r="Y12" s="444"/>
      <c r="Z12" s="445">
        <v>23</v>
      </c>
      <c r="AA12" s="446">
        <v>9.2016943385309635E-2</v>
      </c>
      <c r="AB12" s="446">
        <v>0.19907156237698057</v>
      </c>
      <c r="AC12" s="446">
        <v>0.37581678810926888</v>
      </c>
      <c r="AD12" s="448">
        <v>0.43909536743870359</v>
      </c>
      <c r="AE12" s="444"/>
      <c r="AF12" s="445">
        <v>23</v>
      </c>
      <c r="AG12" s="446">
        <v>8.3890740308657161E-2</v>
      </c>
      <c r="AH12" s="446">
        <v>0.17734093671575304</v>
      </c>
      <c r="AI12" s="446">
        <v>0.33715665942011119</v>
      </c>
      <c r="AJ12" s="448">
        <v>0.39770287338597132</v>
      </c>
    </row>
    <row r="13" spans="2:36">
      <c r="B13" s="19">
        <v>24</v>
      </c>
      <c r="C13" s="20">
        <v>9.0708668068267745E-2</v>
      </c>
      <c r="D13" s="20">
        <v>0.19434101806123727</v>
      </c>
      <c r="E13" s="20">
        <v>0.36592739300266475</v>
      </c>
      <c r="F13" s="30">
        <v>0.42518385318842145</v>
      </c>
      <c r="H13" s="19">
        <v>24</v>
      </c>
      <c r="I13" s="20">
        <v>9.2197379594806519E-2</v>
      </c>
      <c r="J13" s="20">
        <v>0.20029596285051243</v>
      </c>
      <c r="K13" s="20">
        <v>0.39079027217640022</v>
      </c>
      <c r="L13" s="30">
        <v>0.47218097984961976</v>
      </c>
      <c r="N13" s="19">
        <v>24</v>
      </c>
      <c r="O13" s="20">
        <v>8.4082447188880097E-2</v>
      </c>
      <c r="P13" s="20">
        <v>0.17858355705148871</v>
      </c>
      <c r="Q13" s="20">
        <v>0.35217500118624617</v>
      </c>
      <c r="R13" s="30">
        <v>0.43054981876882503</v>
      </c>
      <c r="S13" s="443"/>
      <c r="T13" s="445">
        <v>24</v>
      </c>
      <c r="U13" s="446">
        <v>9.0540885930838949E-2</v>
      </c>
      <c r="V13" s="446">
        <v>0.19335315025400215</v>
      </c>
      <c r="W13" s="446">
        <v>0.3555704371447978</v>
      </c>
      <c r="X13" s="448">
        <v>0.40445327575786999</v>
      </c>
      <c r="Y13" s="444"/>
      <c r="Z13" s="445">
        <v>24</v>
      </c>
      <c r="AA13" s="446">
        <v>9.2021298375150148E-2</v>
      </c>
      <c r="AB13" s="446">
        <v>0.19923824851644836</v>
      </c>
      <c r="AC13" s="446">
        <v>0.37808568468842557</v>
      </c>
      <c r="AD13" s="448">
        <v>0.44471123989009653</v>
      </c>
      <c r="AE13" s="444"/>
      <c r="AF13" s="445">
        <v>24</v>
      </c>
      <c r="AG13" s="446">
        <v>8.3894604327692815E-2</v>
      </c>
      <c r="AH13" s="446">
        <v>0.17751626635232567</v>
      </c>
      <c r="AI13" s="446">
        <v>0.3394372413797544</v>
      </c>
      <c r="AJ13" s="448">
        <v>0.40327835449424376</v>
      </c>
    </row>
    <row r="14" spans="2:36">
      <c r="B14" s="19">
        <v>25</v>
      </c>
      <c r="C14" s="20">
        <v>9.1003048040009193E-2</v>
      </c>
      <c r="D14" s="20">
        <v>0.19510905928130565</v>
      </c>
      <c r="E14" s="20">
        <v>0.3719294768536201</v>
      </c>
      <c r="F14" s="30">
        <v>0.43604494152652046</v>
      </c>
      <c r="H14" s="19">
        <v>25</v>
      </c>
      <c r="I14" s="20">
        <v>9.2500855988827263E-2</v>
      </c>
      <c r="J14" s="20">
        <v>0.20110524156575402</v>
      </c>
      <c r="K14" s="20">
        <v>0.39803590348155565</v>
      </c>
      <c r="L14" s="30">
        <v>0.48632087530699236</v>
      </c>
      <c r="N14" s="19">
        <v>25</v>
      </c>
      <c r="O14" s="20">
        <v>8.4387328914684742E-2</v>
      </c>
      <c r="P14" s="20">
        <v>0.17936156119428323</v>
      </c>
      <c r="Q14" s="20">
        <v>0.3593959866095181</v>
      </c>
      <c r="R14" s="30">
        <v>0.4445553271325528</v>
      </c>
      <c r="S14" s="443"/>
      <c r="T14" s="445">
        <v>25</v>
      </c>
      <c r="U14" s="446">
        <v>9.0545668833266341E-2</v>
      </c>
      <c r="V14" s="446">
        <v>0.19356492072665435</v>
      </c>
      <c r="W14" s="446">
        <v>0.35805658040117339</v>
      </c>
      <c r="X14" s="448">
        <v>0.40979003969333094</v>
      </c>
      <c r="Y14" s="444"/>
      <c r="Z14" s="445">
        <v>25</v>
      </c>
      <c r="AA14" s="446">
        <v>9.2026554972962138E-2</v>
      </c>
      <c r="AB14" s="446">
        <v>0.19946809546259683</v>
      </c>
      <c r="AC14" s="446">
        <v>0.38116109198970233</v>
      </c>
      <c r="AD14" s="448">
        <v>0.45185231787765878</v>
      </c>
      <c r="AE14" s="444"/>
      <c r="AF14" s="445">
        <v>25</v>
      </c>
      <c r="AG14" s="446">
        <v>8.3899217498256434E-2</v>
      </c>
      <c r="AH14" s="446">
        <v>0.17775472113913016</v>
      </c>
      <c r="AI14" s="446">
        <v>0.34252722633662158</v>
      </c>
      <c r="AJ14" s="448">
        <v>0.41037084524139517</v>
      </c>
    </row>
    <row r="15" spans="2:36">
      <c r="B15" s="19">
        <v>26</v>
      </c>
      <c r="C15" s="20">
        <v>9.1576433132671969E-2</v>
      </c>
      <c r="D15" s="20">
        <v>0.19644446317172412</v>
      </c>
      <c r="E15" s="20">
        <v>0.37997417605533418</v>
      </c>
      <c r="F15" s="30">
        <v>0.44982663617165364</v>
      </c>
      <c r="H15" s="19">
        <v>26</v>
      </c>
      <c r="I15" s="20">
        <v>9.3081129299005388E-2</v>
      </c>
      <c r="J15" s="20">
        <v>0.20249646200404753</v>
      </c>
      <c r="K15" s="20">
        <v>0.40761757547759392</v>
      </c>
      <c r="L15" s="30">
        <v>0.5040314650143789</v>
      </c>
      <c r="N15" s="19">
        <v>26</v>
      </c>
      <c r="O15" s="20">
        <v>8.4899082086170224E-2</v>
      </c>
      <c r="P15" s="20">
        <v>0.18061475232540286</v>
      </c>
      <c r="Q15" s="20">
        <v>0.36881657116942229</v>
      </c>
      <c r="R15" s="30">
        <v>0.46197215646027073</v>
      </c>
      <c r="S15" s="443"/>
      <c r="T15" s="445">
        <v>26</v>
      </c>
      <c r="U15" s="446">
        <v>9.0585784529489372E-2</v>
      </c>
      <c r="V15" s="446">
        <v>0.19386858676669266</v>
      </c>
      <c r="W15" s="446">
        <v>0.3614208972251397</v>
      </c>
      <c r="X15" s="448">
        <v>0.41658390407119172</v>
      </c>
      <c r="Y15" s="444"/>
      <c r="Z15" s="445">
        <v>26</v>
      </c>
      <c r="AA15" s="446">
        <v>9.2069040462153209E-2</v>
      </c>
      <c r="AB15" s="446">
        <v>0.19979348124103963</v>
      </c>
      <c r="AC15" s="446">
        <v>0.38529527586880291</v>
      </c>
      <c r="AD15" s="448">
        <v>0.4608686166684523</v>
      </c>
      <c r="AE15" s="444"/>
      <c r="AF15" s="445">
        <v>26</v>
      </c>
      <c r="AG15" s="446">
        <v>8.3945338371135547E-2</v>
      </c>
      <c r="AH15" s="446">
        <v>0.17808554074543675</v>
      </c>
      <c r="AI15" s="446">
        <v>0.34667594987571371</v>
      </c>
      <c r="AJ15" s="448">
        <v>0.41932538857841128</v>
      </c>
    </row>
    <row r="16" spans="2:36">
      <c r="B16" s="19">
        <v>27</v>
      </c>
      <c r="C16" s="20">
        <v>9.2041930164974597E-2</v>
      </c>
      <c r="D16" s="20">
        <v>0.1979155986569342</v>
      </c>
      <c r="E16" s="20">
        <v>0.38973941832566417</v>
      </c>
      <c r="F16" s="30">
        <v>0.46631358082436364</v>
      </c>
      <c r="H16" s="19">
        <v>27</v>
      </c>
      <c r="I16" s="20">
        <v>9.355062434169048E-2</v>
      </c>
      <c r="J16" s="20">
        <v>0.20405064776910875</v>
      </c>
      <c r="K16" s="20">
        <v>0.41927961987660073</v>
      </c>
      <c r="L16" s="30">
        <v>0.5252070267424962</v>
      </c>
      <c r="N16" s="19">
        <v>27</v>
      </c>
      <c r="O16" s="20">
        <v>8.5298410286967996E-2</v>
      </c>
      <c r="P16" s="20">
        <v>0.18208011728816295</v>
      </c>
      <c r="Q16" s="20">
        <v>0.38040089600987065</v>
      </c>
      <c r="R16" s="30">
        <v>0.48291740967035124</v>
      </c>
      <c r="S16" s="443"/>
      <c r="T16" s="445">
        <v>27</v>
      </c>
      <c r="U16" s="446">
        <v>9.0708668068267745E-2</v>
      </c>
      <c r="V16" s="446">
        <v>0.19434101806123727</v>
      </c>
      <c r="W16" s="446">
        <v>0.36592739300266475</v>
      </c>
      <c r="X16" s="448">
        <v>0.42518385318842145</v>
      </c>
      <c r="Y16" s="444"/>
      <c r="Z16" s="445">
        <v>27</v>
      </c>
      <c r="AA16" s="446">
        <v>9.2197379594806519E-2</v>
      </c>
      <c r="AB16" s="446">
        <v>0.20029596285051243</v>
      </c>
      <c r="AC16" s="446">
        <v>0.39079027217640022</v>
      </c>
      <c r="AD16" s="448">
        <v>0.47218097984961976</v>
      </c>
      <c r="AE16" s="444"/>
      <c r="AF16" s="445">
        <v>27</v>
      </c>
      <c r="AG16" s="446">
        <v>8.4082447188880097E-2</v>
      </c>
      <c r="AH16" s="446">
        <v>0.17858355705148871</v>
      </c>
      <c r="AI16" s="446">
        <v>0.35217500118624617</v>
      </c>
      <c r="AJ16" s="448">
        <v>0.43054981876882503</v>
      </c>
    </row>
    <row r="17" spans="2:36">
      <c r="B17" s="19">
        <v>28</v>
      </c>
      <c r="C17" s="20">
        <v>9.2307383276537189E-2</v>
      </c>
      <c r="D17" s="20">
        <v>0.19966976410858056</v>
      </c>
      <c r="E17" s="20">
        <v>0.4015394187505899</v>
      </c>
      <c r="F17" s="30">
        <v>0.48594471040553144</v>
      </c>
      <c r="H17" s="19">
        <v>28</v>
      </c>
      <c r="I17" s="20">
        <v>9.3818577994995961E-2</v>
      </c>
      <c r="J17" s="20">
        <v>0.20594435090847471</v>
      </c>
      <c r="K17" s="20">
        <v>0.43340060352225179</v>
      </c>
      <c r="L17" s="30">
        <v>0.55040007703233251</v>
      </c>
      <c r="N17" s="19">
        <v>28</v>
      </c>
      <c r="O17" s="20">
        <v>8.5524172517311162E-2</v>
      </c>
      <c r="P17" s="20">
        <v>0.18399915016882376</v>
      </c>
      <c r="Q17" s="20">
        <v>0.39458790279111661</v>
      </c>
      <c r="R17" s="30">
        <v>0.50800088329365989</v>
      </c>
      <c r="S17" s="443"/>
      <c r="T17" s="445">
        <v>28</v>
      </c>
      <c r="U17" s="446">
        <v>9.1003048040009193E-2</v>
      </c>
      <c r="V17" s="446">
        <v>0.19510905928130565</v>
      </c>
      <c r="W17" s="446">
        <v>0.3719294768536201</v>
      </c>
      <c r="X17" s="448">
        <v>0.43604494152652046</v>
      </c>
      <c r="Y17" s="444"/>
      <c r="Z17" s="445">
        <v>28</v>
      </c>
      <c r="AA17" s="446">
        <v>9.2500855988827263E-2</v>
      </c>
      <c r="AB17" s="446">
        <v>0.20110524156575402</v>
      </c>
      <c r="AC17" s="446">
        <v>0.39803590348155565</v>
      </c>
      <c r="AD17" s="448">
        <v>0.48632087530699236</v>
      </c>
      <c r="AE17" s="444"/>
      <c r="AF17" s="445">
        <v>28</v>
      </c>
      <c r="AG17" s="446">
        <v>8.4387328914684742E-2</v>
      </c>
      <c r="AH17" s="446">
        <v>0.17936156119428323</v>
      </c>
      <c r="AI17" s="446">
        <v>0.3593959866095181</v>
      </c>
      <c r="AJ17" s="448">
        <v>0.4445553271325528</v>
      </c>
    </row>
    <row r="18" spans="2:36">
      <c r="B18" s="19">
        <v>29</v>
      </c>
      <c r="C18" s="20">
        <v>9.2237980513135948E-2</v>
      </c>
      <c r="D18" s="20">
        <v>0.20161682829726596</v>
      </c>
      <c r="E18" s="20">
        <v>0.41566203744548086</v>
      </c>
      <c r="F18" s="30">
        <v>0.5091376105738542</v>
      </c>
      <c r="H18" s="19">
        <v>29</v>
      </c>
      <c r="I18" s="20">
        <v>9.3759522611757865E-2</v>
      </c>
      <c r="J18" s="20">
        <v>0.20809584781151685</v>
      </c>
      <c r="K18" s="20">
        <v>0.45034900623426699</v>
      </c>
      <c r="L18" s="30">
        <v>0.58015893582456579</v>
      </c>
      <c r="N18" s="19">
        <v>29</v>
      </c>
      <c r="O18" s="20">
        <v>8.5550350872716993E-2</v>
      </c>
      <c r="P18" s="20">
        <v>0.1864158183809079</v>
      </c>
      <c r="Q18" s="20">
        <v>0.4118967659472737</v>
      </c>
      <c r="R18" s="30">
        <v>0.53791878696837447</v>
      </c>
      <c r="S18" s="443"/>
      <c r="T18" s="445">
        <v>29</v>
      </c>
      <c r="U18" s="446">
        <v>9.1576433132671969E-2</v>
      </c>
      <c r="V18" s="446">
        <v>0.19644446317172412</v>
      </c>
      <c r="W18" s="446">
        <v>0.37997417605533418</v>
      </c>
      <c r="X18" s="448">
        <v>0.44982663617165364</v>
      </c>
      <c r="Y18" s="444"/>
      <c r="Z18" s="445">
        <v>29</v>
      </c>
      <c r="AA18" s="446">
        <v>9.3081129299005388E-2</v>
      </c>
      <c r="AB18" s="446">
        <v>0.20249646200404753</v>
      </c>
      <c r="AC18" s="446">
        <v>0.40761757547759392</v>
      </c>
      <c r="AD18" s="448">
        <v>0.5040314650143789</v>
      </c>
      <c r="AE18" s="444"/>
      <c r="AF18" s="445">
        <v>29</v>
      </c>
      <c r="AG18" s="446">
        <v>8.4899082086170224E-2</v>
      </c>
      <c r="AH18" s="446">
        <v>0.18061475232540286</v>
      </c>
      <c r="AI18" s="446">
        <v>0.36881657116942229</v>
      </c>
      <c r="AJ18" s="448">
        <v>0.46197215646027073</v>
      </c>
    </row>
    <row r="19" spans="2:36">
      <c r="B19" s="19">
        <v>30</v>
      </c>
      <c r="C19" s="20">
        <v>9.3142512347672735E-2</v>
      </c>
      <c r="D19" s="20">
        <v>0.20573785767016509</v>
      </c>
      <c r="E19" s="20">
        <v>0.43488570825263034</v>
      </c>
      <c r="F19" s="30">
        <v>0.53883418809954775</v>
      </c>
      <c r="H19" s="19">
        <v>30</v>
      </c>
      <c r="I19" s="20">
        <v>9.4685736085342947E-2</v>
      </c>
      <c r="J19" s="20">
        <v>0.21248960626013627</v>
      </c>
      <c r="K19" s="20">
        <v>0.47291881940721181</v>
      </c>
      <c r="L19" s="30">
        <v>0.61750027599817436</v>
      </c>
      <c r="N19" s="19">
        <v>30</v>
      </c>
      <c r="O19" s="20">
        <v>8.6441118560320121E-2</v>
      </c>
      <c r="P19" s="20">
        <v>0.19082449869544521</v>
      </c>
      <c r="Q19" s="20">
        <v>0.43441113554677707</v>
      </c>
      <c r="R19" s="30">
        <v>0.57495466946388385</v>
      </c>
      <c r="S19" s="443"/>
      <c r="T19" s="445">
        <v>30</v>
      </c>
      <c r="U19" s="446">
        <v>9.2041930164974597E-2</v>
      </c>
      <c r="V19" s="446">
        <v>0.1979155986569342</v>
      </c>
      <c r="W19" s="446">
        <v>0.38973941832566417</v>
      </c>
      <c r="X19" s="448">
        <v>0.46631358082436364</v>
      </c>
      <c r="Y19" s="444"/>
      <c r="Z19" s="445">
        <v>30</v>
      </c>
      <c r="AA19" s="446">
        <v>9.355062434169048E-2</v>
      </c>
      <c r="AB19" s="446">
        <v>0.20405064776910875</v>
      </c>
      <c r="AC19" s="446">
        <v>0.41927961987660073</v>
      </c>
      <c r="AD19" s="448">
        <v>0.5252070267424962</v>
      </c>
      <c r="AE19" s="444"/>
      <c r="AF19" s="445">
        <v>30</v>
      </c>
      <c r="AG19" s="446">
        <v>8.5298410286967996E-2</v>
      </c>
      <c r="AH19" s="446">
        <v>0.18208011728816295</v>
      </c>
      <c r="AI19" s="446">
        <v>0.38040089600987065</v>
      </c>
      <c r="AJ19" s="448">
        <v>0.48291740967035124</v>
      </c>
    </row>
    <row r="20" spans="2:36">
      <c r="B20" s="19">
        <v>31</v>
      </c>
      <c r="C20" s="20">
        <v>9.4519549481079879E-2</v>
      </c>
      <c r="D20" s="20">
        <v>0.21146888246491558</v>
      </c>
      <c r="E20" s="20">
        <v>0.45882450363651478</v>
      </c>
      <c r="F20" s="30">
        <v>0.57476392015145539</v>
      </c>
      <c r="H20" s="19">
        <v>31</v>
      </c>
      <c r="I20" s="20">
        <v>9.6097169864140852E-2</v>
      </c>
      <c r="J20" s="20">
        <v>0.21857562133557734</v>
      </c>
      <c r="K20" s="20">
        <v>0.50082054898158301</v>
      </c>
      <c r="L20" s="30">
        <v>0.66229889564388966</v>
      </c>
      <c r="N20" s="19">
        <v>31</v>
      </c>
      <c r="O20" s="20">
        <v>8.7810842819743523E-2</v>
      </c>
      <c r="P20" s="20">
        <v>0.19688884144097665</v>
      </c>
      <c r="Q20" s="20">
        <v>0.4621304341134172</v>
      </c>
      <c r="R20" s="30">
        <v>0.61927465755441213</v>
      </c>
      <c r="S20" s="443"/>
      <c r="T20" s="445">
        <v>31</v>
      </c>
      <c r="U20" s="446">
        <v>9.2307383276537189E-2</v>
      </c>
      <c r="V20" s="446">
        <v>0.19966976410858056</v>
      </c>
      <c r="W20" s="446">
        <v>0.4015394187505899</v>
      </c>
      <c r="X20" s="448">
        <v>0.48594471040553144</v>
      </c>
      <c r="Y20" s="444"/>
      <c r="Z20" s="445">
        <v>31</v>
      </c>
      <c r="AA20" s="446">
        <v>9.3818577994995961E-2</v>
      </c>
      <c r="AB20" s="446">
        <v>0.20594435090847471</v>
      </c>
      <c r="AC20" s="446">
        <v>0.43340060352225179</v>
      </c>
      <c r="AD20" s="448">
        <v>0.55040007703233251</v>
      </c>
      <c r="AE20" s="444"/>
      <c r="AF20" s="445">
        <v>31</v>
      </c>
      <c r="AG20" s="446">
        <v>8.5524172517311162E-2</v>
      </c>
      <c r="AH20" s="446">
        <v>0.18399915016882376</v>
      </c>
      <c r="AI20" s="446">
        <v>0.39458790279111661</v>
      </c>
      <c r="AJ20" s="448">
        <v>0.50800088329365989</v>
      </c>
    </row>
    <row r="21" spans="2:36">
      <c r="B21" s="19">
        <v>32</v>
      </c>
      <c r="C21" s="20">
        <v>9.6985005968532823E-2</v>
      </c>
      <c r="D21" s="20">
        <v>0.21983454746233005</v>
      </c>
      <c r="E21" s="20">
        <v>0.48910026438055554</v>
      </c>
      <c r="F21" s="30">
        <v>0.61870956173504943</v>
      </c>
      <c r="H21" s="19">
        <v>32</v>
      </c>
      <c r="I21" s="20">
        <v>9.8613155040795958E-2</v>
      </c>
      <c r="J21" s="20">
        <v>0.22738992605463931</v>
      </c>
      <c r="K21" s="20">
        <v>0.53573305105256419</v>
      </c>
      <c r="L21" s="30">
        <v>0.71645664518073326</v>
      </c>
      <c r="N21" s="19">
        <v>32</v>
      </c>
      <c r="O21" s="20">
        <v>9.0171028873405751E-2</v>
      </c>
      <c r="P21" s="20">
        <v>0.20539231312493625</v>
      </c>
      <c r="Q21" s="20">
        <v>0.49634971457464877</v>
      </c>
      <c r="R21" s="30">
        <v>0.67237918751716419</v>
      </c>
      <c r="S21" s="443"/>
      <c r="T21" s="445">
        <v>32</v>
      </c>
      <c r="U21" s="446">
        <v>9.2237980513135948E-2</v>
      </c>
      <c r="V21" s="446">
        <v>0.20161682829726596</v>
      </c>
      <c r="W21" s="446">
        <v>0.41566203744548086</v>
      </c>
      <c r="X21" s="448">
        <v>0.5091376105738542</v>
      </c>
      <c r="Y21" s="444"/>
      <c r="Z21" s="445">
        <v>32</v>
      </c>
      <c r="AA21" s="446">
        <v>9.3759522611757865E-2</v>
      </c>
      <c r="AB21" s="446">
        <v>0.20809584781151685</v>
      </c>
      <c r="AC21" s="446">
        <v>0.45034900623426699</v>
      </c>
      <c r="AD21" s="448">
        <v>0.58015893582456579</v>
      </c>
      <c r="AE21" s="444"/>
      <c r="AF21" s="445">
        <v>32</v>
      </c>
      <c r="AG21" s="446">
        <v>8.5550350872716993E-2</v>
      </c>
      <c r="AH21" s="446">
        <v>0.1864158183809079</v>
      </c>
      <c r="AI21" s="446">
        <v>0.4118967659472737</v>
      </c>
      <c r="AJ21" s="448">
        <v>0.53791878696837447</v>
      </c>
    </row>
    <row r="22" spans="2:36">
      <c r="B22" s="19">
        <v>33</v>
      </c>
      <c r="C22" s="20">
        <v>0.10038502034346644</v>
      </c>
      <c r="D22" s="20">
        <v>0.23047631757854875</v>
      </c>
      <c r="E22" s="20">
        <v>0.52558429919665339</v>
      </c>
      <c r="F22" s="30">
        <v>0.67066757850507008</v>
      </c>
      <c r="H22" s="19">
        <v>33</v>
      </c>
      <c r="I22" s="20">
        <v>0.10209702291330854</v>
      </c>
      <c r="J22" s="20">
        <v>0.23859491318649653</v>
      </c>
      <c r="K22" s="20">
        <v>0.57762960245350548</v>
      </c>
      <c r="L22" s="30">
        <v>0.78012420858410847</v>
      </c>
      <c r="N22" s="19">
        <v>33</v>
      </c>
      <c r="O22" s="20">
        <v>9.3533685109513195E-2</v>
      </c>
      <c r="P22" s="20">
        <v>0.21623373350149669</v>
      </c>
      <c r="Q22" s="20">
        <v>0.53737333378639973</v>
      </c>
      <c r="R22" s="30">
        <v>0.73475713960294042</v>
      </c>
      <c r="S22" s="443"/>
      <c r="T22" s="445">
        <v>33</v>
      </c>
      <c r="U22" s="446">
        <v>9.3142512347672735E-2</v>
      </c>
      <c r="V22" s="446">
        <v>0.20573785767016509</v>
      </c>
      <c r="W22" s="446">
        <v>0.43488570825263034</v>
      </c>
      <c r="X22" s="448">
        <v>0.53883418809954775</v>
      </c>
      <c r="Y22" s="444"/>
      <c r="Z22" s="445">
        <v>33</v>
      </c>
      <c r="AA22" s="446">
        <v>9.4685736085342947E-2</v>
      </c>
      <c r="AB22" s="446">
        <v>0.21248960626013627</v>
      </c>
      <c r="AC22" s="446">
        <v>0.47291881940721181</v>
      </c>
      <c r="AD22" s="448">
        <v>0.61750027599817436</v>
      </c>
      <c r="AE22" s="444"/>
      <c r="AF22" s="445">
        <v>33</v>
      </c>
      <c r="AG22" s="446">
        <v>8.6441118560320121E-2</v>
      </c>
      <c r="AH22" s="446">
        <v>0.19082449869544521</v>
      </c>
      <c r="AI22" s="446">
        <v>0.43441113554677707</v>
      </c>
      <c r="AJ22" s="448">
        <v>0.57495466946388385</v>
      </c>
    </row>
    <row r="23" spans="2:36">
      <c r="B23" s="19">
        <v>34</v>
      </c>
      <c r="C23" s="20">
        <v>0.10540093251156939</v>
      </c>
      <c r="D23" s="20">
        <v>0.24472705011965548</v>
      </c>
      <c r="E23" s="20">
        <v>0.57033196374808215</v>
      </c>
      <c r="F23" s="30">
        <v>0.73288929040954953</v>
      </c>
      <c r="H23" s="19">
        <v>34</v>
      </c>
      <c r="I23" s="20">
        <v>0.10721801213740995</v>
      </c>
      <c r="J23" s="20">
        <v>0.25353028845271947</v>
      </c>
      <c r="K23" s="20">
        <v>0.62862232263384932</v>
      </c>
      <c r="L23" s="30">
        <v>0.85569071756889226</v>
      </c>
      <c r="N23" s="19">
        <v>34</v>
      </c>
      <c r="O23" s="20">
        <v>9.8373926138607348E-2</v>
      </c>
      <c r="P23" s="20">
        <v>0.23041720686711237</v>
      </c>
      <c r="Q23" s="20">
        <v>0.58681595313864832</v>
      </c>
      <c r="R23" s="30">
        <v>0.80827843374706299</v>
      </c>
      <c r="S23" s="443"/>
      <c r="T23" s="445">
        <v>34</v>
      </c>
      <c r="U23" s="446">
        <v>9.4519549481079879E-2</v>
      </c>
      <c r="V23" s="446">
        <v>0.21146888246491558</v>
      </c>
      <c r="W23" s="446">
        <v>0.45882450363651478</v>
      </c>
      <c r="X23" s="448">
        <v>0.57476392015145539</v>
      </c>
      <c r="Y23" s="444"/>
      <c r="Z23" s="445">
        <v>34</v>
      </c>
      <c r="AA23" s="446">
        <v>9.6097169864140852E-2</v>
      </c>
      <c r="AB23" s="446">
        <v>0.21857562133557734</v>
      </c>
      <c r="AC23" s="446">
        <v>0.50082054898158301</v>
      </c>
      <c r="AD23" s="448">
        <v>0.66229889564388966</v>
      </c>
      <c r="AE23" s="444"/>
      <c r="AF23" s="445">
        <v>34</v>
      </c>
      <c r="AG23" s="446">
        <v>8.7810842819743523E-2</v>
      </c>
      <c r="AH23" s="446">
        <v>0.19688884144097665</v>
      </c>
      <c r="AI23" s="446">
        <v>0.4621304341134172</v>
      </c>
      <c r="AJ23" s="448">
        <v>0.61927465755441213</v>
      </c>
    </row>
    <row r="24" spans="2:36">
      <c r="B24" s="19">
        <v>35</v>
      </c>
      <c r="C24" s="20">
        <v>0.1122593658528811</v>
      </c>
      <c r="D24" s="20">
        <v>0.26304204321437558</v>
      </c>
      <c r="E24" s="20">
        <v>0.6243700535032608</v>
      </c>
      <c r="F24" s="30">
        <v>0.80651426910833113</v>
      </c>
      <c r="H24" s="19">
        <v>35</v>
      </c>
      <c r="I24" s="20">
        <v>0.11420305364491266</v>
      </c>
      <c r="J24" s="20">
        <v>0.27265939663639893</v>
      </c>
      <c r="K24" s="20">
        <v>0.68982758741588113</v>
      </c>
      <c r="L24" s="30">
        <v>0.94442583277783543</v>
      </c>
      <c r="N24" s="19">
        <v>35</v>
      </c>
      <c r="O24" s="20">
        <v>0.10484802063266162</v>
      </c>
      <c r="P24" s="20">
        <v>0.24829928093525017</v>
      </c>
      <c r="Q24" s="20">
        <v>0.64564527316305065</v>
      </c>
      <c r="R24" s="30">
        <v>0.89405665692728264</v>
      </c>
      <c r="S24" s="443"/>
      <c r="T24" s="445">
        <v>35</v>
      </c>
      <c r="U24" s="446">
        <v>9.6985005968532823E-2</v>
      </c>
      <c r="V24" s="446">
        <v>0.21983454746233005</v>
      </c>
      <c r="W24" s="446">
        <v>0.48910026438055554</v>
      </c>
      <c r="X24" s="448">
        <v>0.61870956173504943</v>
      </c>
      <c r="Y24" s="444"/>
      <c r="Z24" s="445">
        <v>35</v>
      </c>
      <c r="AA24" s="446">
        <v>9.8613155040795958E-2</v>
      </c>
      <c r="AB24" s="446">
        <v>0.22738992605463931</v>
      </c>
      <c r="AC24" s="446">
        <v>0.53573305105256419</v>
      </c>
      <c r="AD24" s="448">
        <v>0.71645664518073326</v>
      </c>
      <c r="AE24" s="444"/>
      <c r="AF24" s="445">
        <v>35</v>
      </c>
      <c r="AG24" s="446">
        <v>9.0171028873405751E-2</v>
      </c>
      <c r="AH24" s="446">
        <v>0.20539231312493625</v>
      </c>
      <c r="AI24" s="446">
        <v>0.49634971457464877</v>
      </c>
      <c r="AJ24" s="448">
        <v>0.67237918751716419</v>
      </c>
    </row>
    <row r="25" spans="2:36">
      <c r="B25" s="19">
        <v>36</v>
      </c>
      <c r="C25" s="20">
        <v>0.12137171899575691</v>
      </c>
      <c r="D25" s="20">
        <v>0.28607023735287362</v>
      </c>
      <c r="E25" s="20">
        <v>0.68890815295184371</v>
      </c>
      <c r="F25" s="30">
        <v>0.90072870706659092</v>
      </c>
      <c r="H25" s="19">
        <v>36</v>
      </c>
      <c r="I25" s="20">
        <v>0.12345230338264301</v>
      </c>
      <c r="J25" s="20">
        <v>0.29662646335944304</v>
      </c>
      <c r="K25" s="20">
        <v>0.76252450394854965</v>
      </c>
      <c r="L25" s="30">
        <v>1.0628256930075379</v>
      </c>
      <c r="N25" s="19">
        <v>36</v>
      </c>
      <c r="O25" s="20">
        <v>0.11316543521701401</v>
      </c>
      <c r="P25" s="20">
        <v>0.27029009612353355</v>
      </c>
      <c r="Q25" s="20">
        <v>0.71485220387068982</v>
      </c>
      <c r="R25" s="30">
        <v>1.0069278333689895</v>
      </c>
      <c r="S25" s="443"/>
      <c r="T25" s="445">
        <v>36</v>
      </c>
      <c r="U25" s="446">
        <v>0.10038502034346644</v>
      </c>
      <c r="V25" s="446">
        <v>0.23047631757854875</v>
      </c>
      <c r="W25" s="446">
        <v>0.52558429919665339</v>
      </c>
      <c r="X25" s="448">
        <v>0.67066757850507008</v>
      </c>
      <c r="Y25" s="444"/>
      <c r="Z25" s="445">
        <v>36</v>
      </c>
      <c r="AA25" s="446">
        <v>0.10209702291330854</v>
      </c>
      <c r="AB25" s="446">
        <v>0.23859491318649653</v>
      </c>
      <c r="AC25" s="446">
        <v>0.57762960245350548</v>
      </c>
      <c r="AD25" s="448">
        <v>0.78012420858410847</v>
      </c>
      <c r="AE25" s="444"/>
      <c r="AF25" s="445">
        <v>36</v>
      </c>
      <c r="AG25" s="446">
        <v>9.3533685109513195E-2</v>
      </c>
      <c r="AH25" s="446">
        <v>0.21623373350149669</v>
      </c>
      <c r="AI25" s="446">
        <v>0.53737333378639973</v>
      </c>
      <c r="AJ25" s="448">
        <v>0.73475713960294042</v>
      </c>
    </row>
    <row r="26" spans="2:36">
      <c r="B26" s="19">
        <v>37</v>
      </c>
      <c r="C26" s="20">
        <v>0.12840090589036246</v>
      </c>
      <c r="D26" s="20">
        <v>0.30820889439074345</v>
      </c>
      <c r="E26" s="20">
        <v>0.75747667744051961</v>
      </c>
      <c r="F26" s="30">
        <v>0.99863154936853871</v>
      </c>
      <c r="H26" s="19">
        <v>37</v>
      </c>
      <c r="I26" s="20">
        <v>0.1306480178642743</v>
      </c>
      <c r="J26" s="20">
        <v>0.31991015659374011</v>
      </c>
      <c r="K26" s="20">
        <v>0.84056398429568457</v>
      </c>
      <c r="L26" s="30">
        <v>1.1864757640681207</v>
      </c>
      <c r="N26" s="19">
        <v>37</v>
      </c>
      <c r="O26" s="20">
        <v>0.12008647091043281</v>
      </c>
      <c r="P26" s="20">
        <v>0.29275852722124918</v>
      </c>
      <c r="Q26" s="20">
        <v>0.79085750731492166</v>
      </c>
      <c r="R26" s="30">
        <v>1.1263792740416048</v>
      </c>
      <c r="S26" s="443"/>
      <c r="T26" s="445">
        <v>37</v>
      </c>
      <c r="U26" s="446">
        <v>0.10540093251156939</v>
      </c>
      <c r="V26" s="446">
        <v>0.24472705011965548</v>
      </c>
      <c r="W26" s="446">
        <v>0.57033196374808215</v>
      </c>
      <c r="X26" s="448">
        <v>0.73288929040954953</v>
      </c>
      <c r="Y26" s="444"/>
      <c r="Z26" s="445">
        <v>37</v>
      </c>
      <c r="AA26" s="446">
        <v>0.10721801213740995</v>
      </c>
      <c r="AB26" s="446">
        <v>0.25353028845271947</v>
      </c>
      <c r="AC26" s="446">
        <v>0.62862232263384932</v>
      </c>
      <c r="AD26" s="448">
        <v>0.85569071756889226</v>
      </c>
      <c r="AE26" s="444"/>
      <c r="AF26" s="445">
        <v>37</v>
      </c>
      <c r="AG26" s="446">
        <v>9.8373926138607348E-2</v>
      </c>
      <c r="AH26" s="446">
        <v>0.23041720686711237</v>
      </c>
      <c r="AI26" s="446">
        <v>0.58681595313864832</v>
      </c>
      <c r="AJ26" s="448">
        <v>0.80827843374706299</v>
      </c>
    </row>
    <row r="27" spans="2:36">
      <c r="B27" s="19">
        <v>38</v>
      </c>
      <c r="C27" s="20">
        <v>0.13984925096056167</v>
      </c>
      <c r="D27" s="20">
        <v>0.33869234968394568</v>
      </c>
      <c r="E27" s="20">
        <v>0.84229810712432573</v>
      </c>
      <c r="F27" s="30">
        <v>1.1124423238448458</v>
      </c>
      <c r="H27" s="19">
        <v>38</v>
      </c>
      <c r="I27" s="20">
        <v>0.1423161792162029</v>
      </c>
      <c r="J27" s="20">
        <v>0.35173282686595553</v>
      </c>
      <c r="K27" s="20">
        <v>0.93605842563548491</v>
      </c>
      <c r="L27" s="30">
        <v>1.3276615268602205</v>
      </c>
      <c r="N27" s="19">
        <v>38</v>
      </c>
      <c r="O27" s="20">
        <v>0.13093734933610021</v>
      </c>
      <c r="P27" s="20">
        <v>0.3225011385407906</v>
      </c>
      <c r="Q27" s="20">
        <v>0.88227954416640064</v>
      </c>
      <c r="R27" s="30">
        <v>1.2609607930113751</v>
      </c>
      <c r="S27" s="443"/>
      <c r="T27" s="445">
        <v>38</v>
      </c>
      <c r="U27" s="446">
        <v>0.1122593658528811</v>
      </c>
      <c r="V27" s="446">
        <v>0.26304204321437558</v>
      </c>
      <c r="W27" s="446">
        <v>0.6243700535032608</v>
      </c>
      <c r="X27" s="448">
        <v>0.80651426910833113</v>
      </c>
      <c r="Y27" s="444"/>
      <c r="Z27" s="445">
        <v>38</v>
      </c>
      <c r="AA27" s="446">
        <v>0.11420305364491266</v>
      </c>
      <c r="AB27" s="446">
        <v>0.27265939663639893</v>
      </c>
      <c r="AC27" s="446">
        <v>0.68982758741588113</v>
      </c>
      <c r="AD27" s="448">
        <v>0.94442583277783543</v>
      </c>
      <c r="AE27" s="444"/>
      <c r="AF27" s="445">
        <v>38</v>
      </c>
      <c r="AG27" s="446">
        <v>0.10484802063266162</v>
      </c>
      <c r="AH27" s="446">
        <v>0.24829928093525017</v>
      </c>
      <c r="AI27" s="446">
        <v>0.64564527316305065</v>
      </c>
      <c r="AJ27" s="448">
        <v>0.89405665692728264</v>
      </c>
    </row>
    <row r="28" spans="2:36">
      <c r="B28" s="19">
        <v>39</v>
      </c>
      <c r="C28" s="20">
        <v>0.15358834101619309</v>
      </c>
      <c r="D28" s="20">
        <v>0.37467963730430398</v>
      </c>
      <c r="E28" s="20">
        <v>0.94028862662757839</v>
      </c>
      <c r="F28" s="30">
        <v>1.2386110412995872</v>
      </c>
      <c r="H28" s="19">
        <v>39</v>
      </c>
      <c r="I28" s="20">
        <v>0.15631974172292346</v>
      </c>
      <c r="J28" s="20">
        <v>0.38927876566507397</v>
      </c>
      <c r="K28" s="20">
        <v>1.0461319001486133</v>
      </c>
      <c r="L28" s="30">
        <v>1.4830667037640601</v>
      </c>
      <c r="N28" s="19">
        <v>39</v>
      </c>
      <c r="O28" s="20">
        <v>0.14397082396966029</v>
      </c>
      <c r="P28" s="20">
        <v>0.35752180375995712</v>
      </c>
      <c r="Q28" s="20">
        <v>0.98741813001494483</v>
      </c>
      <c r="R28" s="30">
        <v>1.4084910981242209</v>
      </c>
      <c r="S28" s="443"/>
      <c r="T28" s="445">
        <v>39</v>
      </c>
      <c r="U28" s="446">
        <v>0.12137171899575691</v>
      </c>
      <c r="V28" s="446">
        <v>0.28607023735287362</v>
      </c>
      <c r="W28" s="446">
        <v>0.68890815295184371</v>
      </c>
      <c r="X28" s="448">
        <v>0.90072870706659092</v>
      </c>
      <c r="Y28" s="444"/>
      <c r="Z28" s="445">
        <v>39</v>
      </c>
      <c r="AA28" s="446">
        <v>0.12345230338264301</v>
      </c>
      <c r="AB28" s="446">
        <v>0.29662646335944304</v>
      </c>
      <c r="AC28" s="446">
        <v>0.76252450394854965</v>
      </c>
      <c r="AD28" s="448">
        <v>1.0628256930075379</v>
      </c>
      <c r="AE28" s="444"/>
      <c r="AF28" s="445">
        <v>39</v>
      </c>
      <c r="AG28" s="446">
        <v>0.11316543521701401</v>
      </c>
      <c r="AH28" s="446">
        <v>0.27029009612353355</v>
      </c>
      <c r="AI28" s="446">
        <v>0.71485220387068982</v>
      </c>
      <c r="AJ28" s="448">
        <v>1.0069278333689895</v>
      </c>
    </row>
    <row r="29" spans="2:36">
      <c r="B29" s="19">
        <v>40</v>
      </c>
      <c r="C29" s="20">
        <v>0.17031361713038334</v>
      </c>
      <c r="D29" s="20">
        <v>0.41747830385822371</v>
      </c>
      <c r="E29" s="20">
        <v>1.0535728007515164</v>
      </c>
      <c r="F29" s="30">
        <v>1.3791173856788137</v>
      </c>
      <c r="H29" s="19">
        <v>40</v>
      </c>
      <c r="I29" s="20">
        <v>0.17335234623702889</v>
      </c>
      <c r="J29" s="20">
        <v>0.43387547999668552</v>
      </c>
      <c r="K29" s="20">
        <v>1.1729834527110505</v>
      </c>
      <c r="L29" s="30">
        <v>1.6549307706992851</v>
      </c>
      <c r="N29" s="19">
        <v>40</v>
      </c>
      <c r="O29" s="20">
        <v>0.15972115852739588</v>
      </c>
      <c r="P29" s="20">
        <v>0.39886687267699211</v>
      </c>
      <c r="Q29" s="20">
        <v>1.1080486040288928</v>
      </c>
      <c r="R29" s="30">
        <v>1.5706148310321812</v>
      </c>
      <c r="S29" s="443"/>
      <c r="T29" s="445">
        <v>40</v>
      </c>
      <c r="U29" s="446">
        <v>0.12840090589036246</v>
      </c>
      <c r="V29" s="446">
        <v>0.30820889439074345</v>
      </c>
      <c r="W29" s="446">
        <v>0.75747667744051961</v>
      </c>
      <c r="X29" s="448">
        <v>0.99863154936853871</v>
      </c>
      <c r="Y29" s="444"/>
      <c r="Z29" s="445">
        <v>40</v>
      </c>
      <c r="AA29" s="446">
        <v>0.1306480178642743</v>
      </c>
      <c r="AB29" s="446">
        <v>0.31991015659374011</v>
      </c>
      <c r="AC29" s="446">
        <v>0.84056398429568457</v>
      </c>
      <c r="AD29" s="448">
        <v>1.1864757640681207</v>
      </c>
      <c r="AE29" s="444"/>
      <c r="AF29" s="445">
        <v>40</v>
      </c>
      <c r="AG29" s="446">
        <v>0.12008647091043281</v>
      </c>
      <c r="AH29" s="446">
        <v>0.29275852722124918</v>
      </c>
      <c r="AI29" s="446">
        <v>0.79085750731492166</v>
      </c>
      <c r="AJ29" s="448">
        <v>1.1263792740416048</v>
      </c>
    </row>
    <row r="30" spans="2:36">
      <c r="B30" s="19">
        <v>41</v>
      </c>
      <c r="C30" s="20">
        <v>0.18983577197584831</v>
      </c>
      <c r="D30" s="20">
        <v>0.46716255279291041</v>
      </c>
      <c r="E30" s="20">
        <v>1.20201975871516</v>
      </c>
      <c r="F30" s="30">
        <v>1.5342567091401353</v>
      </c>
      <c r="H30" s="19">
        <v>41</v>
      </c>
      <c r="I30" s="20">
        <v>0.19322567921603973</v>
      </c>
      <c r="J30" s="20">
        <v>0.48563270257104962</v>
      </c>
      <c r="K30" s="20">
        <v>1.3483276204472829</v>
      </c>
      <c r="L30" s="30">
        <v>1.8438461155896708</v>
      </c>
      <c r="N30" s="19">
        <v>41</v>
      </c>
      <c r="O30" s="20">
        <v>0.17803339843316643</v>
      </c>
      <c r="P30" s="20">
        <v>0.4467500691452384</v>
      </c>
      <c r="Q30" s="20">
        <v>1.2738421865033414</v>
      </c>
      <c r="R30" s="30">
        <v>1.7478939668895548</v>
      </c>
      <c r="S30" s="443"/>
      <c r="T30" s="445">
        <v>41</v>
      </c>
      <c r="U30" s="446">
        <v>0.13984925096056167</v>
      </c>
      <c r="V30" s="446">
        <v>0.33869234968394568</v>
      </c>
      <c r="W30" s="446">
        <v>0.84229810712432573</v>
      </c>
      <c r="X30" s="448">
        <v>1.1124423238448458</v>
      </c>
      <c r="Y30" s="444"/>
      <c r="Z30" s="445">
        <v>41</v>
      </c>
      <c r="AA30" s="446">
        <v>0.1423161792162029</v>
      </c>
      <c r="AB30" s="446">
        <v>0.35173282686595553</v>
      </c>
      <c r="AC30" s="446">
        <v>0.93605842563548491</v>
      </c>
      <c r="AD30" s="448">
        <v>1.3276615268602205</v>
      </c>
      <c r="AE30" s="444"/>
      <c r="AF30" s="445">
        <v>41</v>
      </c>
      <c r="AG30" s="446">
        <v>0.13093734933610021</v>
      </c>
      <c r="AH30" s="446">
        <v>0.3225011385407906</v>
      </c>
      <c r="AI30" s="446">
        <v>0.88227954416640064</v>
      </c>
      <c r="AJ30" s="448">
        <v>1.2609607930113751</v>
      </c>
    </row>
    <row r="31" spans="2:36">
      <c r="B31" s="19">
        <v>42</v>
      </c>
      <c r="C31" s="20">
        <v>0.21166154295358555</v>
      </c>
      <c r="D31" s="20">
        <v>0.52347108547615118</v>
      </c>
      <c r="E31" s="20">
        <v>1.3645763677248144</v>
      </c>
      <c r="F31" s="30">
        <v>1.7039876093331476</v>
      </c>
      <c r="H31" s="19">
        <v>42</v>
      </c>
      <c r="I31" s="20">
        <v>0.21545316850774207</v>
      </c>
      <c r="J31" s="20">
        <v>0.54433070342946843</v>
      </c>
      <c r="K31" s="20">
        <v>1.5399484820262188</v>
      </c>
      <c r="L31" s="30">
        <v>2.0501113855393638</v>
      </c>
      <c r="N31" s="19">
        <v>42</v>
      </c>
      <c r="O31" s="20">
        <v>0.19857613576456823</v>
      </c>
      <c r="P31" s="20">
        <v>0.50122151914532276</v>
      </c>
      <c r="Q31" s="20">
        <v>1.454468749205839</v>
      </c>
      <c r="R31" s="30">
        <v>1.9408128855379019</v>
      </c>
      <c r="S31" s="443"/>
      <c r="T31" s="445">
        <v>42</v>
      </c>
      <c r="U31" s="446">
        <v>0.15358834101619309</v>
      </c>
      <c r="V31" s="446">
        <v>0.37467963730430398</v>
      </c>
      <c r="W31" s="446">
        <v>0.94028862662757839</v>
      </c>
      <c r="X31" s="448">
        <v>1.2386110412995872</v>
      </c>
      <c r="Y31" s="444"/>
      <c r="Z31" s="445">
        <v>42</v>
      </c>
      <c r="AA31" s="446">
        <v>0.15631974172292346</v>
      </c>
      <c r="AB31" s="446">
        <v>0.38927876566507397</v>
      </c>
      <c r="AC31" s="446">
        <v>1.0461319001486133</v>
      </c>
      <c r="AD31" s="448">
        <v>1.4830667037640601</v>
      </c>
      <c r="AE31" s="444"/>
      <c r="AF31" s="445">
        <v>42</v>
      </c>
      <c r="AG31" s="446">
        <v>0.14397082396966029</v>
      </c>
      <c r="AH31" s="446">
        <v>0.35752180375995712</v>
      </c>
      <c r="AI31" s="446">
        <v>0.98741813001494483</v>
      </c>
      <c r="AJ31" s="448">
        <v>1.4084910981242209</v>
      </c>
    </row>
    <row r="32" spans="2:36">
      <c r="B32" s="19">
        <v>43</v>
      </c>
      <c r="C32" s="20">
        <v>0.23655684038106661</v>
      </c>
      <c r="D32" s="20">
        <v>0.58795378146867994</v>
      </c>
      <c r="E32" s="20">
        <v>1.5436716199957099</v>
      </c>
      <c r="F32" s="30">
        <v>1.8908845058395285</v>
      </c>
      <c r="H32" s="19">
        <v>43</v>
      </c>
      <c r="I32" s="20">
        <v>0.24081692427050763</v>
      </c>
      <c r="J32" s="20">
        <v>0.61156567821200825</v>
      </c>
      <c r="K32" s="20">
        <v>1.7506413568451857</v>
      </c>
      <c r="L32" s="30">
        <v>2.2767816973390529</v>
      </c>
      <c r="N32" s="19">
        <v>43</v>
      </c>
      <c r="O32" s="20">
        <v>0.22209131696180703</v>
      </c>
      <c r="P32" s="20">
        <v>0.56370610041307267</v>
      </c>
      <c r="Q32" s="20">
        <v>1.6521813800937668</v>
      </c>
      <c r="R32" s="30">
        <v>2.1518030797077907</v>
      </c>
      <c r="S32" s="443"/>
      <c r="T32" s="445">
        <v>43</v>
      </c>
      <c r="U32" s="446">
        <v>0.17031361713038334</v>
      </c>
      <c r="V32" s="446">
        <v>0.41747830385822371</v>
      </c>
      <c r="W32" s="446">
        <v>1.0535728007515164</v>
      </c>
      <c r="X32" s="448">
        <v>1.3791173856788137</v>
      </c>
      <c r="Y32" s="444"/>
      <c r="Z32" s="445">
        <v>43</v>
      </c>
      <c r="AA32" s="446">
        <v>0.17335234623702889</v>
      </c>
      <c r="AB32" s="446">
        <v>0.43387547999668552</v>
      </c>
      <c r="AC32" s="446">
        <v>1.1729834527110505</v>
      </c>
      <c r="AD32" s="448">
        <v>1.6549307706992851</v>
      </c>
      <c r="AE32" s="444"/>
      <c r="AF32" s="445">
        <v>43</v>
      </c>
      <c r="AG32" s="446">
        <v>0.15972115852739588</v>
      </c>
      <c r="AH32" s="446">
        <v>0.39886687267699211</v>
      </c>
      <c r="AI32" s="446">
        <v>1.1080486040288928</v>
      </c>
      <c r="AJ32" s="448">
        <v>1.5706148310321812</v>
      </c>
    </row>
    <row r="33" spans="2:36">
      <c r="B33" s="19">
        <v>44</v>
      </c>
      <c r="C33" s="20">
        <v>0.26611017051269548</v>
      </c>
      <c r="D33" s="20">
        <v>0.66318155195721262</v>
      </c>
      <c r="E33" s="20">
        <v>1.7433737249260681</v>
      </c>
      <c r="F33" s="30">
        <v>2.0992715190403626</v>
      </c>
      <c r="H33" s="19">
        <v>44</v>
      </c>
      <c r="I33" s="20">
        <v>0.27091529048153673</v>
      </c>
      <c r="J33" s="20">
        <v>0.6899334026460926</v>
      </c>
      <c r="K33" s="20">
        <v>1.9849481391916219</v>
      </c>
      <c r="L33" s="30">
        <v>2.5288381827756039</v>
      </c>
      <c r="N33" s="19">
        <v>44</v>
      </c>
      <c r="O33" s="20">
        <v>0.24990964982050767</v>
      </c>
      <c r="P33" s="20">
        <v>0.63624940841687128</v>
      </c>
      <c r="Q33" s="20">
        <v>1.8703266704143711</v>
      </c>
      <c r="R33" s="30">
        <v>2.3844904674993508</v>
      </c>
      <c r="S33" s="443"/>
      <c r="T33" s="445">
        <v>44</v>
      </c>
      <c r="U33" s="446">
        <v>0.18983577197584831</v>
      </c>
      <c r="V33" s="446">
        <v>0.46716255279291041</v>
      </c>
      <c r="W33" s="446">
        <v>1.20201975871516</v>
      </c>
      <c r="X33" s="448">
        <v>1.5342567091401353</v>
      </c>
      <c r="Y33" s="444"/>
      <c r="Z33" s="445">
        <v>44</v>
      </c>
      <c r="AA33" s="446">
        <v>0.19322567921603973</v>
      </c>
      <c r="AB33" s="446">
        <v>0.48563270257104962</v>
      </c>
      <c r="AC33" s="446">
        <v>1.3483276204472829</v>
      </c>
      <c r="AD33" s="448">
        <v>1.8438461155896708</v>
      </c>
      <c r="AE33" s="444"/>
      <c r="AF33" s="445">
        <v>44</v>
      </c>
      <c r="AG33" s="446">
        <v>0.17803339843316643</v>
      </c>
      <c r="AH33" s="446">
        <v>0.4467500691452384</v>
      </c>
      <c r="AI33" s="446">
        <v>1.2738421865033414</v>
      </c>
      <c r="AJ33" s="448">
        <v>1.7478939668895548</v>
      </c>
    </row>
    <row r="34" spans="2:36">
      <c r="B34" s="19">
        <v>45</v>
      </c>
      <c r="C34" s="20">
        <v>0.29995279951198672</v>
      </c>
      <c r="D34" s="20">
        <v>0.74905208219614883</v>
      </c>
      <c r="E34" s="20">
        <v>1.9644999800263341</v>
      </c>
      <c r="F34" s="30">
        <v>2.3299806844060202</v>
      </c>
      <c r="H34" s="19">
        <v>45</v>
      </c>
      <c r="I34" s="20">
        <v>0.30538551485522186</v>
      </c>
      <c r="J34" s="20">
        <v>0.77937153543098314</v>
      </c>
      <c r="K34" s="20">
        <v>2.2442839748421735</v>
      </c>
      <c r="L34" s="30">
        <v>2.8077814216865535</v>
      </c>
      <c r="N34" s="19">
        <v>45</v>
      </c>
      <c r="O34" s="20">
        <v>0.28179069269752455</v>
      </c>
      <c r="P34" s="20">
        <v>0.71897866676906919</v>
      </c>
      <c r="Q34" s="20">
        <v>2.1101430073403442</v>
      </c>
      <c r="R34" s="30">
        <v>2.6401675624505581</v>
      </c>
      <c r="S34" s="443"/>
      <c r="T34" s="445">
        <v>45</v>
      </c>
      <c r="U34" s="446">
        <v>0.21166154295358555</v>
      </c>
      <c r="V34" s="446">
        <v>0.52347108547615118</v>
      </c>
      <c r="W34" s="446">
        <v>1.3645763677248144</v>
      </c>
      <c r="X34" s="448">
        <v>1.7039876093331476</v>
      </c>
      <c r="Y34" s="444"/>
      <c r="Z34" s="445">
        <v>45</v>
      </c>
      <c r="AA34" s="446">
        <v>0.21545316850774207</v>
      </c>
      <c r="AB34" s="446">
        <v>0.54433070342946843</v>
      </c>
      <c r="AC34" s="446">
        <v>1.5399484820262188</v>
      </c>
      <c r="AD34" s="448">
        <v>2.0501113855393638</v>
      </c>
      <c r="AE34" s="444"/>
      <c r="AF34" s="445">
        <v>45</v>
      </c>
      <c r="AG34" s="446">
        <v>0.19857613576456823</v>
      </c>
      <c r="AH34" s="446">
        <v>0.50122151914532276</v>
      </c>
      <c r="AI34" s="446">
        <v>1.454468749205839</v>
      </c>
      <c r="AJ34" s="448">
        <v>1.9408128855379019</v>
      </c>
    </row>
    <row r="35" spans="2:36">
      <c r="B35" s="19">
        <v>46</v>
      </c>
      <c r="C35" s="20">
        <v>0.3392263228370489</v>
      </c>
      <c r="D35" s="20">
        <v>0.84743284971014154</v>
      </c>
      <c r="E35" s="20">
        <v>2.2110193564326499</v>
      </c>
      <c r="F35" s="30">
        <v>2.587228581841083</v>
      </c>
      <c r="H35" s="19">
        <v>46</v>
      </c>
      <c r="I35" s="20">
        <v>0.34538547233225814</v>
      </c>
      <c r="J35" s="20">
        <v>0.88178390798432471</v>
      </c>
      <c r="K35" s="20">
        <v>2.5333991219976668</v>
      </c>
      <c r="L35" s="30">
        <v>3.1188157992441687</v>
      </c>
      <c r="N35" s="19">
        <v>46</v>
      </c>
      <c r="O35" s="20">
        <v>0.31875890937351398</v>
      </c>
      <c r="P35" s="20">
        <v>0.81347419141735589</v>
      </c>
      <c r="Q35" s="20">
        <v>2.3752539950126228</v>
      </c>
      <c r="R35" s="30">
        <v>2.9227596339484356</v>
      </c>
      <c r="S35" s="443"/>
      <c r="T35" s="445">
        <v>46</v>
      </c>
      <c r="U35" s="446">
        <v>0.23655684038106661</v>
      </c>
      <c r="V35" s="446">
        <v>0.58795378146867994</v>
      </c>
      <c r="W35" s="446">
        <v>1.5436716199957099</v>
      </c>
      <c r="X35" s="448">
        <v>1.8908845058395285</v>
      </c>
      <c r="Y35" s="444"/>
      <c r="Z35" s="445">
        <v>46</v>
      </c>
      <c r="AA35" s="446">
        <v>0.24081692427050763</v>
      </c>
      <c r="AB35" s="446">
        <v>0.61156567821200825</v>
      </c>
      <c r="AC35" s="446">
        <v>1.7506413568451857</v>
      </c>
      <c r="AD35" s="448">
        <v>2.2767816973390529</v>
      </c>
      <c r="AE35" s="444"/>
      <c r="AF35" s="445">
        <v>46</v>
      </c>
      <c r="AG35" s="446">
        <v>0.22209131696180703</v>
      </c>
      <c r="AH35" s="446">
        <v>0.56370610041307267</v>
      </c>
      <c r="AI35" s="446">
        <v>1.6521813800937668</v>
      </c>
      <c r="AJ35" s="448">
        <v>2.1518030797077907</v>
      </c>
    </row>
    <row r="36" spans="2:36">
      <c r="B36" s="19">
        <v>47</v>
      </c>
      <c r="C36" s="20">
        <v>0.38418881998562149</v>
      </c>
      <c r="D36" s="20">
        <v>0.95908800468851985</v>
      </c>
      <c r="E36" s="20">
        <v>2.4861123401958025</v>
      </c>
      <c r="F36" s="30">
        <v>2.8743828809027452</v>
      </c>
      <c r="H36" s="19">
        <v>47</v>
      </c>
      <c r="I36" s="20">
        <v>0.39117745520276137</v>
      </c>
      <c r="J36" s="20">
        <v>0.99797131285176155</v>
      </c>
      <c r="K36" s="20">
        <v>2.8564493865342273</v>
      </c>
      <c r="L36" s="30">
        <v>3.4664773956541648</v>
      </c>
      <c r="N36" s="19">
        <v>47</v>
      </c>
      <c r="O36" s="20">
        <v>0.36106151144885368</v>
      </c>
      <c r="P36" s="20">
        <v>0.9204772422209635</v>
      </c>
      <c r="Q36" s="20">
        <v>2.6689192971933711</v>
      </c>
      <c r="R36" s="30">
        <v>3.2357811700724244</v>
      </c>
      <c r="S36" s="443"/>
      <c r="T36" s="445">
        <v>47</v>
      </c>
      <c r="U36" s="446">
        <v>0.26611017051269548</v>
      </c>
      <c r="V36" s="446">
        <v>0.66318155195721262</v>
      </c>
      <c r="W36" s="446">
        <v>1.7433737249260681</v>
      </c>
      <c r="X36" s="448">
        <v>2.0992715190403626</v>
      </c>
      <c r="Y36" s="444"/>
      <c r="Z36" s="445">
        <v>47</v>
      </c>
      <c r="AA36" s="446">
        <v>0.27091529048153673</v>
      </c>
      <c r="AB36" s="446">
        <v>0.6899334026460926</v>
      </c>
      <c r="AC36" s="446">
        <v>1.9849481391916219</v>
      </c>
      <c r="AD36" s="448">
        <v>2.5288381827756039</v>
      </c>
      <c r="AE36" s="444"/>
      <c r="AF36" s="445">
        <v>47</v>
      </c>
      <c r="AG36" s="446">
        <v>0.24990964982050767</v>
      </c>
      <c r="AH36" s="446">
        <v>0.63624940841687128</v>
      </c>
      <c r="AI36" s="446">
        <v>1.8703266704143711</v>
      </c>
      <c r="AJ36" s="448">
        <v>2.3844904674993508</v>
      </c>
    </row>
    <row r="37" spans="2:36">
      <c r="B37" s="19">
        <v>48</v>
      </c>
      <c r="C37" s="20">
        <v>0.43543192450488144</v>
      </c>
      <c r="D37" s="20">
        <v>1.0851774519698139</v>
      </c>
      <c r="E37" s="20">
        <v>2.7947019982644119</v>
      </c>
      <c r="F37" s="30">
        <v>3.1966868202326348</v>
      </c>
      <c r="H37" s="19">
        <v>48</v>
      </c>
      <c r="I37" s="20">
        <v>0.44336387144973893</v>
      </c>
      <c r="J37" s="20">
        <v>1.1291299422526122</v>
      </c>
      <c r="K37" s="20">
        <v>3.2196614039952727</v>
      </c>
      <c r="L37" s="30">
        <v>3.8576040511727383</v>
      </c>
      <c r="N37" s="19">
        <v>48</v>
      </c>
      <c r="O37" s="20">
        <v>0.40924575109888939</v>
      </c>
      <c r="P37" s="20">
        <v>1.0410251811316575</v>
      </c>
      <c r="Q37" s="20">
        <v>2.9960372114405933</v>
      </c>
      <c r="R37" s="30">
        <v>3.5845565745680177</v>
      </c>
      <c r="S37" s="443"/>
      <c r="T37" s="445">
        <v>48</v>
      </c>
      <c r="U37" s="446">
        <v>0.29995279951198672</v>
      </c>
      <c r="V37" s="446">
        <v>0.74905208219614883</v>
      </c>
      <c r="W37" s="446">
        <v>1.9644999800263341</v>
      </c>
      <c r="X37" s="448">
        <v>2.3299806844060202</v>
      </c>
      <c r="Y37" s="444"/>
      <c r="Z37" s="445">
        <v>48</v>
      </c>
      <c r="AA37" s="446">
        <v>0.30538551485522186</v>
      </c>
      <c r="AB37" s="446">
        <v>0.77937153543098314</v>
      </c>
      <c r="AC37" s="446">
        <v>2.2442839748421735</v>
      </c>
      <c r="AD37" s="448">
        <v>2.8077814216865535</v>
      </c>
      <c r="AE37" s="444"/>
      <c r="AF37" s="445">
        <v>48</v>
      </c>
      <c r="AG37" s="446">
        <v>0.28179069269752455</v>
      </c>
      <c r="AH37" s="446">
        <v>0.71897866676906919</v>
      </c>
      <c r="AI37" s="446">
        <v>2.1101430073403442</v>
      </c>
      <c r="AJ37" s="448">
        <v>2.6401675624505581</v>
      </c>
    </row>
    <row r="38" spans="2:36">
      <c r="B38" s="19">
        <v>49</v>
      </c>
      <c r="C38" s="20">
        <v>0.49404604386063816</v>
      </c>
      <c r="D38" s="20">
        <v>1.2277471717557649</v>
      </c>
      <c r="E38" s="20">
        <v>3.1445647515819837</v>
      </c>
      <c r="F38" s="30">
        <v>3.5624395651458483</v>
      </c>
      <c r="H38" s="19">
        <v>49</v>
      </c>
      <c r="I38" s="20">
        <v>0.5030357405343806</v>
      </c>
      <c r="J38" s="20">
        <v>1.277358155271072</v>
      </c>
      <c r="K38" s="20">
        <v>3.632613172412575</v>
      </c>
      <c r="L38" s="30">
        <v>4.3027410635942189</v>
      </c>
      <c r="N38" s="19">
        <v>49</v>
      </c>
      <c r="O38" s="20">
        <v>0.46416298905378645</v>
      </c>
      <c r="P38" s="20">
        <v>1.176804250924568</v>
      </c>
      <c r="Q38" s="20">
        <v>3.3639667370800597</v>
      </c>
      <c r="R38" s="30">
        <v>3.9771134970167279</v>
      </c>
      <c r="S38" s="443"/>
      <c r="T38" s="445">
        <v>49</v>
      </c>
      <c r="U38" s="446">
        <v>0.3392263228370489</v>
      </c>
      <c r="V38" s="446">
        <v>0.84743284971014154</v>
      </c>
      <c r="W38" s="446">
        <v>2.2110193564326499</v>
      </c>
      <c r="X38" s="448">
        <v>2.587228581841083</v>
      </c>
      <c r="Y38" s="444"/>
      <c r="Z38" s="445">
        <v>49</v>
      </c>
      <c r="AA38" s="446">
        <v>0.34538547233225814</v>
      </c>
      <c r="AB38" s="446">
        <v>0.88178390798432471</v>
      </c>
      <c r="AC38" s="446">
        <v>2.5333991219976668</v>
      </c>
      <c r="AD38" s="448">
        <v>3.1188157992441687</v>
      </c>
      <c r="AE38" s="444"/>
      <c r="AF38" s="445">
        <v>49</v>
      </c>
      <c r="AG38" s="446">
        <v>0.31875890937351398</v>
      </c>
      <c r="AH38" s="446">
        <v>0.81347419141735589</v>
      </c>
      <c r="AI38" s="446">
        <v>2.3752539950126228</v>
      </c>
      <c r="AJ38" s="448">
        <v>2.9227596339484356</v>
      </c>
    </row>
    <row r="39" spans="2:36">
      <c r="B39" s="19">
        <v>50</v>
      </c>
      <c r="C39" s="20">
        <v>0.55847138473038616</v>
      </c>
      <c r="D39" s="20">
        <v>1.3848330302120451</v>
      </c>
      <c r="E39" s="20">
        <v>3.5403018747088009</v>
      </c>
      <c r="F39" s="30">
        <v>3.9765521680444667</v>
      </c>
      <c r="H39" s="19">
        <v>50</v>
      </c>
      <c r="I39" s="20">
        <v>0.5686408915134471</v>
      </c>
      <c r="J39" s="20">
        <v>1.4407102480092648</v>
      </c>
      <c r="K39" s="20">
        <v>4.1020617435225706</v>
      </c>
      <c r="L39" s="30">
        <v>4.8093175851769621</v>
      </c>
      <c r="N39" s="19">
        <v>50</v>
      </c>
      <c r="O39" s="20">
        <v>0.5246439316181758</v>
      </c>
      <c r="P39" s="20">
        <v>1.3265267937347194</v>
      </c>
      <c r="Q39" s="20">
        <v>3.7788952128640614</v>
      </c>
      <c r="R39" s="30">
        <v>4.4201987148022788</v>
      </c>
      <c r="S39" s="443"/>
      <c r="T39" s="445">
        <v>50</v>
      </c>
      <c r="U39" s="446">
        <v>0.38418881998562149</v>
      </c>
      <c r="V39" s="446">
        <v>0.95908800468851985</v>
      </c>
      <c r="W39" s="446">
        <v>2.4861123401958025</v>
      </c>
      <c r="X39" s="448">
        <v>2.8743828809027452</v>
      </c>
      <c r="Y39" s="444"/>
      <c r="Z39" s="445">
        <v>50</v>
      </c>
      <c r="AA39" s="446">
        <v>0.39117745520276137</v>
      </c>
      <c r="AB39" s="446">
        <v>0.99797131285176155</v>
      </c>
      <c r="AC39" s="446">
        <v>2.8564493865342273</v>
      </c>
      <c r="AD39" s="448">
        <v>3.4664773956541648</v>
      </c>
      <c r="AE39" s="444"/>
      <c r="AF39" s="445">
        <v>50</v>
      </c>
      <c r="AG39" s="446">
        <v>0.36106151144885368</v>
      </c>
      <c r="AH39" s="446">
        <v>0.9204772422209635</v>
      </c>
      <c r="AI39" s="446">
        <v>2.6689192971933711</v>
      </c>
      <c r="AJ39" s="448">
        <v>3.2357811700724244</v>
      </c>
    </row>
    <row r="40" spans="2:36">
      <c r="B40" s="19">
        <v>51</v>
      </c>
      <c r="C40" s="20">
        <v>0.63097821090432371</v>
      </c>
      <c r="D40" s="20">
        <v>1.6515575828373783</v>
      </c>
      <c r="E40" s="20">
        <v>3.9909859289130036</v>
      </c>
      <c r="F40" s="30">
        <v>4.4483753025950872</v>
      </c>
      <c r="H40" s="19">
        <v>51</v>
      </c>
      <c r="I40" s="20">
        <v>0.64246707081593746</v>
      </c>
      <c r="J40" s="20">
        <v>1.7356547950485104</v>
      </c>
      <c r="K40" s="20">
        <v>4.6378838193497876</v>
      </c>
      <c r="L40" s="30">
        <v>5.3876234278347521</v>
      </c>
      <c r="N40" s="19">
        <v>51</v>
      </c>
      <c r="O40" s="20">
        <v>0.59260433656716638</v>
      </c>
      <c r="P40" s="20">
        <v>1.6059957603668571</v>
      </c>
      <c r="Q40" s="20">
        <v>4.2467850852610249</v>
      </c>
      <c r="R40" s="30">
        <v>4.9196746241737355</v>
      </c>
      <c r="S40" s="443"/>
      <c r="T40" s="445">
        <v>51</v>
      </c>
      <c r="U40" s="446">
        <v>0.43543192450488144</v>
      </c>
      <c r="V40" s="446">
        <v>1.0851774519698139</v>
      </c>
      <c r="W40" s="446">
        <v>2.7947019982644119</v>
      </c>
      <c r="X40" s="448">
        <v>3.1966868202326348</v>
      </c>
      <c r="Y40" s="444"/>
      <c r="Z40" s="445">
        <v>51</v>
      </c>
      <c r="AA40" s="446">
        <v>0.44336387144973893</v>
      </c>
      <c r="AB40" s="446">
        <v>1.1291299422526122</v>
      </c>
      <c r="AC40" s="446">
        <v>3.2196614039952727</v>
      </c>
      <c r="AD40" s="448">
        <v>3.8576040511727383</v>
      </c>
      <c r="AE40" s="444"/>
      <c r="AF40" s="445">
        <v>51</v>
      </c>
      <c r="AG40" s="446">
        <v>0.40924575109888939</v>
      </c>
      <c r="AH40" s="446">
        <v>1.0410251811316575</v>
      </c>
      <c r="AI40" s="446">
        <v>2.9960372114405933</v>
      </c>
      <c r="AJ40" s="448">
        <v>3.5845565745680177</v>
      </c>
    </row>
    <row r="41" spans="2:36">
      <c r="B41" s="19">
        <v>52</v>
      </c>
      <c r="C41" s="20">
        <v>0.71108743631923155</v>
      </c>
      <c r="D41" s="20">
        <v>1.9488239770518829</v>
      </c>
      <c r="E41" s="20">
        <v>4.5193195006496367</v>
      </c>
      <c r="F41" s="30">
        <v>5.0025889319840706</v>
      </c>
      <c r="H41" s="19">
        <v>52</v>
      </c>
      <c r="I41" s="20">
        <v>0.72404380323496653</v>
      </c>
      <c r="J41" s="20">
        <v>2.065781774290063</v>
      </c>
      <c r="K41" s="20">
        <v>5.2691705422859023</v>
      </c>
      <c r="L41" s="30">
        <v>6.0704278417738822</v>
      </c>
      <c r="N41" s="19">
        <v>52</v>
      </c>
      <c r="O41" s="20">
        <v>0.6677334504037592</v>
      </c>
      <c r="P41" s="20">
        <v>1.9173679346508308</v>
      </c>
      <c r="Q41" s="20">
        <v>4.7934814544714266</v>
      </c>
      <c r="R41" s="30">
        <v>5.5045229812533885</v>
      </c>
      <c r="S41" s="443"/>
      <c r="T41" s="445">
        <v>52</v>
      </c>
      <c r="U41" s="446">
        <v>0.49404604386063816</v>
      </c>
      <c r="V41" s="446">
        <v>1.2277471717557649</v>
      </c>
      <c r="W41" s="446">
        <v>3.1445647515819837</v>
      </c>
      <c r="X41" s="448">
        <v>3.5624395651458483</v>
      </c>
      <c r="Y41" s="444"/>
      <c r="Z41" s="445">
        <v>52</v>
      </c>
      <c r="AA41" s="446">
        <v>0.5030357405343806</v>
      </c>
      <c r="AB41" s="446">
        <v>1.277358155271072</v>
      </c>
      <c r="AC41" s="446">
        <v>3.632613172412575</v>
      </c>
      <c r="AD41" s="448">
        <v>4.3027410635942189</v>
      </c>
      <c r="AE41" s="444"/>
      <c r="AF41" s="445">
        <v>52</v>
      </c>
      <c r="AG41" s="446">
        <v>0.46416298905378645</v>
      </c>
      <c r="AH41" s="446">
        <v>1.176804250924568</v>
      </c>
      <c r="AI41" s="446">
        <v>3.3639667370800597</v>
      </c>
      <c r="AJ41" s="448">
        <v>3.9771134970167279</v>
      </c>
    </row>
    <row r="42" spans="2:36">
      <c r="B42" s="19">
        <v>53</v>
      </c>
      <c r="C42" s="20">
        <v>0.79996167103137394</v>
      </c>
      <c r="D42" s="20">
        <v>2.2861022967191449</v>
      </c>
      <c r="E42" s="20">
        <v>5.1603769175763263</v>
      </c>
      <c r="F42" s="30">
        <v>5.6768555029851226</v>
      </c>
      <c r="H42" s="19">
        <v>53</v>
      </c>
      <c r="I42" s="20">
        <v>0.81454319208311154</v>
      </c>
      <c r="J42" s="20">
        <v>2.4419934661196776</v>
      </c>
      <c r="K42" s="20">
        <v>6.0388601754996554</v>
      </c>
      <c r="L42" s="30">
        <v>6.9053568205344193</v>
      </c>
      <c r="N42" s="19">
        <v>53</v>
      </c>
      <c r="O42" s="20">
        <v>0.75101469782411656</v>
      </c>
      <c r="P42" s="20">
        <v>2.2707702173853965</v>
      </c>
      <c r="Q42" s="20">
        <v>5.4556849626216923</v>
      </c>
      <c r="R42" s="30">
        <v>6.2151313667268475</v>
      </c>
      <c r="S42" s="443"/>
      <c r="T42" s="445">
        <v>53</v>
      </c>
      <c r="U42" s="446">
        <v>0.55847138473038616</v>
      </c>
      <c r="V42" s="446">
        <v>1.3848330302120451</v>
      </c>
      <c r="W42" s="446">
        <v>3.5403018747088009</v>
      </c>
      <c r="X42" s="448">
        <v>3.9765521680444667</v>
      </c>
      <c r="Y42" s="444"/>
      <c r="Z42" s="445">
        <v>53</v>
      </c>
      <c r="AA42" s="446">
        <v>0.5686408915134471</v>
      </c>
      <c r="AB42" s="446">
        <v>1.4407102480092648</v>
      </c>
      <c r="AC42" s="446">
        <v>4.1020617435225706</v>
      </c>
      <c r="AD42" s="448">
        <v>4.8093175851769621</v>
      </c>
      <c r="AE42" s="444"/>
      <c r="AF42" s="445">
        <v>53</v>
      </c>
      <c r="AG42" s="446">
        <v>0.5246439316181758</v>
      </c>
      <c r="AH42" s="446">
        <v>1.3265267937347194</v>
      </c>
      <c r="AI42" s="446">
        <v>3.7788952128640614</v>
      </c>
      <c r="AJ42" s="448">
        <v>4.4201987148022788</v>
      </c>
    </row>
    <row r="43" spans="2:36">
      <c r="B43" s="19">
        <v>54</v>
      </c>
      <c r="C43" s="20">
        <v>0.8987196930810547</v>
      </c>
      <c r="D43" s="20">
        <v>2.6775076574293557</v>
      </c>
      <c r="E43" s="20">
        <v>5.9740251310179238</v>
      </c>
      <c r="F43" s="30">
        <v>6.5354590977494622</v>
      </c>
      <c r="H43" s="19">
        <v>54</v>
      </c>
      <c r="I43" s="20">
        <v>0.91511574867899159</v>
      </c>
      <c r="J43" s="20">
        <v>2.8805552837869666</v>
      </c>
      <c r="K43" s="20">
        <v>7.0203114384960124</v>
      </c>
      <c r="L43" s="30">
        <v>7.9737964070995035</v>
      </c>
      <c r="N43" s="19">
        <v>54</v>
      </c>
      <c r="O43" s="20">
        <v>0.84353773449424174</v>
      </c>
      <c r="P43" s="20">
        <v>2.6826414080273957</v>
      </c>
      <c r="Q43" s="20">
        <v>6.3001338502804494</v>
      </c>
      <c r="R43" s="30">
        <v>7.1250297555805444</v>
      </c>
      <c r="S43" s="443"/>
      <c r="T43" s="445">
        <v>54</v>
      </c>
      <c r="U43" s="446">
        <v>0.63097821090432371</v>
      </c>
      <c r="V43" s="446">
        <v>1.6515575828373783</v>
      </c>
      <c r="W43" s="446">
        <v>3.9909859289130036</v>
      </c>
      <c r="X43" s="448">
        <v>4.4483753025950872</v>
      </c>
      <c r="Y43" s="444"/>
      <c r="Z43" s="445">
        <v>54</v>
      </c>
      <c r="AA43" s="446">
        <v>0.64246707081593746</v>
      </c>
      <c r="AB43" s="446">
        <v>1.7356547950485104</v>
      </c>
      <c r="AC43" s="446">
        <v>4.6378838193497876</v>
      </c>
      <c r="AD43" s="448">
        <v>5.3876234278347521</v>
      </c>
      <c r="AE43" s="444"/>
      <c r="AF43" s="445">
        <v>54</v>
      </c>
      <c r="AG43" s="446">
        <v>0.59260433656716638</v>
      </c>
      <c r="AH43" s="446">
        <v>1.6059957603668571</v>
      </c>
      <c r="AI43" s="446">
        <v>4.2467850852610249</v>
      </c>
      <c r="AJ43" s="448">
        <v>4.9196746241737355</v>
      </c>
    </row>
    <row r="44" spans="2:36">
      <c r="B44" s="19">
        <v>55</v>
      </c>
      <c r="C44" s="20">
        <v>1.0062800287067055</v>
      </c>
      <c r="D44" s="20">
        <v>3.145572355656221</v>
      </c>
      <c r="E44" s="20">
        <v>7.0744936775564167</v>
      </c>
      <c r="F44" s="30">
        <v>7.7011324148159241</v>
      </c>
      <c r="H44" s="19">
        <v>55</v>
      </c>
      <c r="I44" s="20">
        <v>1.0246441469355092</v>
      </c>
      <c r="J44" s="20">
        <v>3.4074100647266508</v>
      </c>
      <c r="K44" s="20">
        <v>8.3534821833178938</v>
      </c>
      <c r="L44" s="30">
        <v>9.431159026786581</v>
      </c>
      <c r="N44" s="19">
        <v>55</v>
      </c>
      <c r="O44" s="20">
        <v>0.94421607361425719</v>
      </c>
      <c r="P44" s="20">
        <v>3.1818408484204643</v>
      </c>
      <c r="Q44" s="20">
        <v>7.4630600508216869</v>
      </c>
      <c r="R44" s="30">
        <v>8.3843951359347084</v>
      </c>
      <c r="S44" s="443"/>
      <c r="T44" s="445">
        <v>55</v>
      </c>
      <c r="U44" s="446">
        <v>0.71108743631923155</v>
      </c>
      <c r="V44" s="446">
        <v>1.9488239770518829</v>
      </c>
      <c r="W44" s="446">
        <v>4.5193195006496367</v>
      </c>
      <c r="X44" s="448">
        <v>5.0025889319840706</v>
      </c>
      <c r="Y44" s="444"/>
      <c r="Z44" s="445">
        <v>55</v>
      </c>
      <c r="AA44" s="446">
        <v>0.72404380323496653</v>
      </c>
      <c r="AB44" s="446">
        <v>2.065781774290063</v>
      </c>
      <c r="AC44" s="446">
        <v>5.2691705422859023</v>
      </c>
      <c r="AD44" s="448">
        <v>6.0704278417738822</v>
      </c>
      <c r="AE44" s="444"/>
      <c r="AF44" s="445">
        <v>55</v>
      </c>
      <c r="AG44" s="446">
        <v>0.6677334504037592</v>
      </c>
      <c r="AH44" s="446">
        <v>1.9173679346508308</v>
      </c>
      <c r="AI44" s="446">
        <v>4.7934814544714266</v>
      </c>
      <c r="AJ44" s="448">
        <v>5.5045229812533885</v>
      </c>
    </row>
    <row r="46" spans="2:36">
      <c r="E46" s="21"/>
      <c r="F46" s="21"/>
    </row>
  </sheetData>
  <mergeCells count="18">
    <mergeCell ref="T5:T6"/>
    <mergeCell ref="Z4:AC4"/>
    <mergeCell ref="AF4:AI4"/>
    <mergeCell ref="U5:W5"/>
    <mergeCell ref="Z5:Z6"/>
    <mergeCell ref="AA5:AC5"/>
    <mergeCell ref="AF5:AF6"/>
    <mergeCell ref="AG5:AI5"/>
    <mergeCell ref="T4:W4"/>
    <mergeCell ref="B4:E4"/>
    <mergeCell ref="H4:K4"/>
    <mergeCell ref="N4:Q4"/>
    <mergeCell ref="B5:B6"/>
    <mergeCell ref="C5:E5"/>
    <mergeCell ref="H5:H6"/>
    <mergeCell ref="I5:K5"/>
    <mergeCell ref="N5:N6"/>
    <mergeCell ref="O5:Q5"/>
  </mergeCells>
  <phoneticPr fontId="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D1:AR48"/>
  <sheetViews>
    <sheetView workbookViewId="0">
      <selection activeCell="A16" sqref="A16"/>
    </sheetView>
  </sheetViews>
  <sheetFormatPr baseColWidth="10" defaultColWidth="10.85546875" defaultRowHeight="12"/>
  <cols>
    <col min="1" max="2" width="10.85546875" style="18"/>
    <col min="3" max="3" width="3.140625" style="18" customWidth="1"/>
    <col min="4" max="4" width="9" style="18" customWidth="1"/>
    <col min="5" max="9" width="9.85546875" style="18" customWidth="1"/>
    <col min="10" max="10" width="2.140625" style="18" customWidth="1"/>
    <col min="11" max="11" width="9" style="18" customWidth="1"/>
    <col min="12" max="16" width="9.85546875" style="18" customWidth="1"/>
    <col min="17" max="17" width="2.42578125" style="18" customWidth="1"/>
    <col min="18" max="18" width="9" style="18" customWidth="1"/>
    <col min="19" max="23" width="9.85546875" style="18" customWidth="1"/>
    <col min="24" max="24" width="10.85546875" style="18"/>
    <col min="25" max="25" width="5" style="18" customWidth="1"/>
    <col min="26" max="30" width="6.28515625" style="18" customWidth="1"/>
    <col min="31" max="31" width="2.140625" style="18" customWidth="1"/>
    <col min="32" max="32" width="4.85546875" style="18" bestFit="1" customWidth="1"/>
    <col min="33" max="37" width="6.28515625" style="18" customWidth="1"/>
    <col min="38" max="38" width="2.5703125" style="18" customWidth="1"/>
    <col min="39" max="39" width="4.85546875" style="18" bestFit="1" customWidth="1"/>
    <col min="40" max="44" width="6.28515625" style="18" customWidth="1"/>
    <col min="45" max="16384" width="10.85546875" style="18"/>
  </cols>
  <sheetData>
    <row r="1" spans="4:44" ht="15">
      <c r="D1" s="17" t="s">
        <v>129</v>
      </c>
    </row>
    <row r="2" spans="4:44" ht="15">
      <c r="D2" s="17" t="s">
        <v>104</v>
      </c>
    </row>
    <row r="4" spans="4:44">
      <c r="D4" s="496" t="s">
        <v>99</v>
      </c>
      <c r="E4" s="497"/>
      <c r="F4" s="497"/>
      <c r="G4" s="497"/>
      <c r="H4" s="498"/>
      <c r="I4" s="398"/>
      <c r="K4" s="496" t="s">
        <v>100</v>
      </c>
      <c r="L4" s="497"/>
      <c r="M4" s="497"/>
      <c r="N4" s="497"/>
      <c r="O4" s="498"/>
      <c r="P4" s="398"/>
      <c r="R4" s="496" t="s">
        <v>101</v>
      </c>
      <c r="S4" s="497"/>
      <c r="T4" s="497"/>
      <c r="U4" s="497"/>
      <c r="V4" s="498"/>
      <c r="W4" s="398"/>
      <c r="Y4" s="503" t="s">
        <v>99</v>
      </c>
      <c r="Z4" s="504"/>
      <c r="AA4" s="504"/>
      <c r="AB4" s="504"/>
      <c r="AC4" s="505"/>
      <c r="AD4" s="447"/>
      <c r="AE4" s="444"/>
      <c r="AF4" s="503" t="s">
        <v>100</v>
      </c>
      <c r="AG4" s="504"/>
      <c r="AH4" s="504"/>
      <c r="AI4" s="504"/>
      <c r="AJ4" s="505"/>
      <c r="AK4" s="447"/>
      <c r="AL4" s="444"/>
      <c r="AM4" s="503" t="s">
        <v>101</v>
      </c>
      <c r="AN4" s="504"/>
      <c r="AO4" s="504"/>
      <c r="AP4" s="504"/>
      <c r="AQ4" s="505"/>
      <c r="AR4" s="447"/>
    </row>
    <row r="5" spans="4:44" ht="22.5" customHeight="1">
      <c r="D5" s="499" t="s">
        <v>4</v>
      </c>
      <c r="E5" s="496" t="s">
        <v>102</v>
      </c>
      <c r="F5" s="497"/>
      <c r="G5" s="497"/>
      <c r="H5" s="498"/>
      <c r="I5" s="398"/>
      <c r="K5" s="499" t="s">
        <v>4</v>
      </c>
      <c r="L5" s="496" t="s">
        <v>102</v>
      </c>
      <c r="M5" s="497"/>
      <c r="N5" s="497"/>
      <c r="O5" s="498"/>
      <c r="P5" s="398"/>
      <c r="R5" s="499" t="s">
        <v>4</v>
      </c>
      <c r="S5" s="496" t="s">
        <v>102</v>
      </c>
      <c r="T5" s="497"/>
      <c r="U5" s="497"/>
      <c r="V5" s="498"/>
      <c r="W5" s="398"/>
      <c r="Y5" s="501" t="s">
        <v>4</v>
      </c>
      <c r="Z5" s="503" t="s">
        <v>102</v>
      </c>
      <c r="AA5" s="504"/>
      <c r="AB5" s="504"/>
      <c r="AC5" s="505"/>
      <c r="AD5" s="447"/>
      <c r="AE5" s="444"/>
      <c r="AF5" s="501" t="s">
        <v>4</v>
      </c>
      <c r="AG5" s="503" t="s">
        <v>102</v>
      </c>
      <c r="AH5" s="504"/>
      <c r="AI5" s="504"/>
      <c r="AJ5" s="505"/>
      <c r="AK5" s="447"/>
      <c r="AL5" s="444"/>
      <c r="AM5" s="501" t="s">
        <v>4</v>
      </c>
      <c r="AN5" s="503" t="s">
        <v>102</v>
      </c>
      <c r="AO5" s="504"/>
      <c r="AP5" s="504"/>
      <c r="AQ5" s="505"/>
      <c r="AR5" s="447"/>
    </row>
    <row r="6" spans="4:44">
      <c r="D6" s="500"/>
      <c r="E6" s="19">
        <v>1</v>
      </c>
      <c r="F6" s="19">
        <v>5</v>
      </c>
      <c r="G6" s="19">
        <v>10</v>
      </c>
      <c r="H6" s="19">
        <v>20</v>
      </c>
      <c r="I6" s="398">
        <v>25</v>
      </c>
      <c r="K6" s="500"/>
      <c r="L6" s="19">
        <v>1</v>
      </c>
      <c r="M6" s="19">
        <v>5</v>
      </c>
      <c r="N6" s="19">
        <v>10</v>
      </c>
      <c r="O6" s="19">
        <v>20</v>
      </c>
      <c r="P6" s="398">
        <v>25</v>
      </c>
      <c r="R6" s="500"/>
      <c r="S6" s="19">
        <v>1</v>
      </c>
      <c r="T6" s="19">
        <v>5</v>
      </c>
      <c r="U6" s="19">
        <v>10</v>
      </c>
      <c r="V6" s="19">
        <v>20</v>
      </c>
      <c r="W6" s="398">
        <v>25</v>
      </c>
      <c r="Y6" s="502"/>
      <c r="Z6" s="445">
        <v>1</v>
      </c>
      <c r="AA6" s="445">
        <v>5</v>
      </c>
      <c r="AB6" s="445">
        <v>10</v>
      </c>
      <c r="AC6" s="445">
        <v>20</v>
      </c>
      <c r="AD6" s="447">
        <v>25</v>
      </c>
      <c r="AE6" s="444"/>
      <c r="AF6" s="502"/>
      <c r="AG6" s="445">
        <v>1</v>
      </c>
      <c r="AH6" s="445">
        <v>5</v>
      </c>
      <c r="AI6" s="445">
        <v>10</v>
      </c>
      <c r="AJ6" s="445">
        <v>20</v>
      </c>
      <c r="AK6" s="447">
        <v>25</v>
      </c>
      <c r="AL6" s="444"/>
      <c r="AM6" s="502"/>
      <c r="AN6" s="445">
        <v>1</v>
      </c>
      <c r="AO6" s="445">
        <v>5</v>
      </c>
      <c r="AP6" s="445">
        <v>10</v>
      </c>
      <c r="AQ6" s="445">
        <v>20</v>
      </c>
      <c r="AR6" s="447">
        <v>25</v>
      </c>
    </row>
    <row r="7" spans="4:44">
      <c r="D7" s="19">
        <v>18</v>
      </c>
      <c r="E7" s="20">
        <v>0.43836477000000001</v>
      </c>
      <c r="F7" s="20">
        <v>0.38017838987754998</v>
      </c>
      <c r="G7" s="20">
        <v>0.41065718958561387</v>
      </c>
      <c r="H7" s="20">
        <v>0.45595209136274756</v>
      </c>
      <c r="I7" s="30">
        <v>0.46110180904759612</v>
      </c>
      <c r="K7" s="19">
        <v>18</v>
      </c>
      <c r="L7" s="20">
        <v>0.44460817000000002</v>
      </c>
      <c r="M7" s="20">
        <v>0.38207189913440998</v>
      </c>
      <c r="N7" s="20">
        <v>0.40419061349205082</v>
      </c>
      <c r="O7" s="20">
        <v>0.43402910401581662</v>
      </c>
      <c r="P7" s="30">
        <v>0.4427568734494754</v>
      </c>
      <c r="R7" s="19">
        <v>18</v>
      </c>
      <c r="S7" s="20">
        <v>0.44354234999999997</v>
      </c>
      <c r="T7" s="20">
        <v>0.37318385129297571</v>
      </c>
      <c r="U7" s="20">
        <v>0.38474417486374646</v>
      </c>
      <c r="V7" s="20">
        <v>0.40995448015519848</v>
      </c>
      <c r="W7" s="30">
        <v>0.42098979626273125</v>
      </c>
      <c r="Y7" s="445">
        <v>18</v>
      </c>
      <c r="Z7" s="446">
        <v>0.43840224999999999</v>
      </c>
      <c r="AA7" s="446">
        <v>0.38018419534040315</v>
      </c>
      <c r="AB7" s="446">
        <v>0.41024457504335698</v>
      </c>
      <c r="AC7" s="446">
        <v>0.4503251892729605</v>
      </c>
      <c r="AD7" s="448">
        <v>0.44864348311849134</v>
      </c>
      <c r="AE7" s="444"/>
      <c r="AF7" s="445">
        <v>18</v>
      </c>
      <c r="AG7" s="446">
        <v>0.44464619</v>
      </c>
      <c r="AH7" s="446">
        <v>0.38207770002237046</v>
      </c>
      <c r="AI7" s="446">
        <v>0.40371588180146456</v>
      </c>
      <c r="AJ7" s="446">
        <v>0.42678133676338925</v>
      </c>
      <c r="AK7" s="448">
        <v>0.42549638888971869</v>
      </c>
      <c r="AL7" s="444"/>
      <c r="AM7" s="445">
        <v>18</v>
      </c>
      <c r="AN7" s="446">
        <v>0.44358027</v>
      </c>
      <c r="AO7" s="446">
        <v>0.37319079988894821</v>
      </c>
      <c r="AP7" s="446">
        <v>0.38423955733814358</v>
      </c>
      <c r="AQ7" s="446">
        <v>0.40268830630004293</v>
      </c>
      <c r="AR7" s="448">
        <v>0.40390344049518373</v>
      </c>
    </row>
    <row r="8" spans="4:44">
      <c r="D8" s="19">
        <v>19</v>
      </c>
      <c r="E8" s="20">
        <v>0.43835995</v>
      </c>
      <c r="F8" s="20">
        <v>0.38017543312370883</v>
      </c>
      <c r="G8" s="20">
        <v>0.41109006808942067</v>
      </c>
      <c r="H8" s="20">
        <v>0.45924342903094623</v>
      </c>
      <c r="I8" s="30">
        <v>0.46758309999366865</v>
      </c>
      <c r="K8" s="19">
        <v>19</v>
      </c>
      <c r="L8" s="20">
        <v>0.44460327999999999</v>
      </c>
      <c r="M8" s="20">
        <v>0.38206889183398424</v>
      </c>
      <c r="N8" s="20">
        <v>0.40468111836678688</v>
      </c>
      <c r="O8" s="20">
        <v>0.43820785274080798</v>
      </c>
      <c r="P8" s="30">
        <v>0.45158410509100888</v>
      </c>
      <c r="R8" s="19">
        <v>19</v>
      </c>
      <c r="S8" s="20">
        <v>0.44353746999999999</v>
      </c>
      <c r="T8" s="20">
        <v>0.3731802063261031</v>
      </c>
      <c r="U8" s="20">
        <v>0.38527324053883261</v>
      </c>
      <c r="V8" s="20">
        <v>0.41416066217411285</v>
      </c>
      <c r="W8" s="30">
        <v>0.42975709734822676</v>
      </c>
      <c r="Y8" s="445">
        <v>19</v>
      </c>
      <c r="Z8" s="446">
        <v>0.4384016</v>
      </c>
      <c r="AA8" s="446">
        <v>0.38018248098878693</v>
      </c>
      <c r="AB8" s="446">
        <v>0.41025011907412529</v>
      </c>
      <c r="AC8" s="446">
        <v>0.45152424845241307</v>
      </c>
      <c r="AD8" s="448">
        <v>0.4518039189055536</v>
      </c>
      <c r="AE8" s="444"/>
      <c r="AF8" s="445">
        <v>19</v>
      </c>
      <c r="AG8" s="446">
        <v>0.44464552000000002</v>
      </c>
      <c r="AH8" s="446">
        <v>0.3820760216952897</v>
      </c>
      <c r="AI8" s="446">
        <v>0.40372108282950719</v>
      </c>
      <c r="AJ8" s="446">
        <v>0.42832537648201424</v>
      </c>
      <c r="AK8" s="448">
        <v>0.42991319605569911</v>
      </c>
      <c r="AL8" s="444"/>
      <c r="AM8" s="445">
        <v>19</v>
      </c>
      <c r="AN8" s="446">
        <v>0.44357961000000001</v>
      </c>
      <c r="AO8" s="446">
        <v>0.37318881687196259</v>
      </c>
      <c r="AP8" s="446">
        <v>0.38424215323204824</v>
      </c>
      <c r="AQ8" s="446">
        <v>0.40423271287348617</v>
      </c>
      <c r="AR8" s="448">
        <v>0.40826728133705548</v>
      </c>
    </row>
    <row r="9" spans="4:44">
      <c r="D9" s="19">
        <v>20</v>
      </c>
      <c r="E9" s="20">
        <v>0.43835381000000001</v>
      </c>
      <c r="F9" s="20">
        <v>0.38017175083808497</v>
      </c>
      <c r="G9" s="20">
        <v>0.41141940455477266</v>
      </c>
      <c r="H9" s="20">
        <v>0.4635820143088123</v>
      </c>
      <c r="I9" s="30">
        <v>0.47565052197559071</v>
      </c>
      <c r="K9" s="19">
        <v>20</v>
      </c>
      <c r="L9" s="20">
        <v>0.44459704999999999</v>
      </c>
      <c r="M9" s="20">
        <v>0.38206516172390864</v>
      </c>
      <c r="N9" s="20">
        <v>0.40503291106539774</v>
      </c>
      <c r="O9" s="20">
        <v>0.44367444379036963</v>
      </c>
      <c r="P9" s="30">
        <v>0.46247079681670894</v>
      </c>
      <c r="R9" s="19">
        <v>20</v>
      </c>
      <c r="S9" s="20">
        <v>0.44353125999999998</v>
      </c>
      <c r="T9" s="20">
        <v>0.37317565634986488</v>
      </c>
      <c r="U9" s="20">
        <v>0.38565422094582635</v>
      </c>
      <c r="V9" s="20">
        <v>0.41967291037025234</v>
      </c>
      <c r="W9" s="30">
        <v>0.44058794191639361</v>
      </c>
      <c r="Y9" s="445">
        <v>20</v>
      </c>
      <c r="Z9" s="446">
        <v>0.43840116000000001</v>
      </c>
      <c r="AA9" s="446">
        <v>0.38018068538253913</v>
      </c>
      <c r="AB9" s="446">
        <v>0.41038259239838593</v>
      </c>
      <c r="AC9" s="446">
        <v>0.45351576026253587</v>
      </c>
      <c r="AD9" s="448">
        <v>0.45590234967899634</v>
      </c>
      <c r="AE9" s="444"/>
      <c r="AF9" s="445">
        <v>20</v>
      </c>
      <c r="AG9" s="446">
        <v>0.44464508000000003</v>
      </c>
      <c r="AH9" s="446">
        <v>0.38207422204069719</v>
      </c>
      <c r="AI9" s="446">
        <v>0.40387502522865687</v>
      </c>
      <c r="AJ9" s="446">
        <v>0.43091714570017392</v>
      </c>
      <c r="AK9" s="448">
        <v>0.43560257830333909</v>
      </c>
      <c r="AL9" s="444"/>
      <c r="AM9" s="445">
        <v>20</v>
      </c>
      <c r="AN9" s="446">
        <v>0.44357915999999997</v>
      </c>
      <c r="AO9" s="446">
        <v>0.37318664936505702</v>
      </c>
      <c r="AP9" s="446">
        <v>0.38440555544562327</v>
      </c>
      <c r="AQ9" s="446">
        <v>0.40682753305939906</v>
      </c>
      <c r="AR9" s="448">
        <v>0.41389751396384838</v>
      </c>
    </row>
    <row r="10" spans="4:44">
      <c r="D10" s="19">
        <v>21</v>
      </c>
      <c r="E10" s="20">
        <v>0.43834548000000001</v>
      </c>
      <c r="F10" s="20">
        <v>0.38016743295086863</v>
      </c>
      <c r="G10" s="20">
        <v>0.41191091511198402</v>
      </c>
      <c r="H10" s="20">
        <v>0.46927326430310162</v>
      </c>
      <c r="I10" s="30">
        <v>0.48559244936440671</v>
      </c>
      <c r="K10" s="19">
        <v>21</v>
      </c>
      <c r="L10" s="20">
        <v>0.4445886</v>
      </c>
      <c r="M10" s="20">
        <v>0.38206083119322848</v>
      </c>
      <c r="N10" s="20">
        <v>0.40556004220302927</v>
      </c>
      <c r="O10" s="20">
        <v>0.45079643803546549</v>
      </c>
      <c r="P10" s="30">
        <v>0.47575671269932107</v>
      </c>
      <c r="R10" s="19">
        <v>21</v>
      </c>
      <c r="S10" s="20">
        <v>0.44352282999999998</v>
      </c>
      <c r="T10" s="20">
        <v>0.37317034513180203</v>
      </c>
      <c r="U10" s="20">
        <v>0.38622661902745614</v>
      </c>
      <c r="V10" s="20">
        <v>0.42686557086506549</v>
      </c>
      <c r="W10" s="30">
        <v>0.45382858974194706</v>
      </c>
      <c r="Y10" s="445">
        <v>21</v>
      </c>
      <c r="Z10" s="446">
        <v>0.43840050000000003</v>
      </c>
      <c r="AA10" s="446">
        <v>0.38017838987754998</v>
      </c>
      <c r="AB10" s="446">
        <v>0.41065718958561387</v>
      </c>
      <c r="AC10" s="446">
        <v>0.45595209136274756</v>
      </c>
      <c r="AD10" s="448">
        <v>0.46110180904759612</v>
      </c>
      <c r="AE10" s="444"/>
      <c r="AF10" s="445">
        <v>21</v>
      </c>
      <c r="AG10" s="446">
        <v>0.44464440999999999</v>
      </c>
      <c r="AH10" s="446">
        <v>0.38207189913440998</v>
      </c>
      <c r="AI10" s="446">
        <v>0.40419061349205082</v>
      </c>
      <c r="AJ10" s="446">
        <v>0.43402910401581662</v>
      </c>
      <c r="AK10" s="448">
        <v>0.4427568734494754</v>
      </c>
      <c r="AL10" s="444"/>
      <c r="AM10" s="445">
        <v>21</v>
      </c>
      <c r="AN10" s="446">
        <v>0.44357849999999999</v>
      </c>
      <c r="AO10" s="446">
        <v>0.37318385129297571</v>
      </c>
      <c r="AP10" s="446">
        <v>0.38474417486374646</v>
      </c>
      <c r="AQ10" s="446">
        <v>0.40995448015519848</v>
      </c>
      <c r="AR10" s="448">
        <v>0.42098979626273125</v>
      </c>
    </row>
    <row r="11" spans="4:44">
      <c r="D11" s="19">
        <v>22</v>
      </c>
      <c r="E11" s="20">
        <v>0.43833386000000002</v>
      </c>
      <c r="F11" s="20">
        <v>0.38044978422206749</v>
      </c>
      <c r="G11" s="20">
        <v>0.41259371196684874</v>
      </c>
      <c r="H11" s="20">
        <v>0.47666982083538861</v>
      </c>
      <c r="I11" s="30">
        <v>0.49779190716641875</v>
      </c>
      <c r="K11" s="19">
        <v>22</v>
      </c>
      <c r="L11" s="20">
        <v>0.44457681999999998</v>
      </c>
      <c r="M11" s="20">
        <v>0.38236726877369209</v>
      </c>
      <c r="N11" s="20">
        <v>0.40628778175884916</v>
      </c>
      <c r="O11" s="20">
        <v>0.45998441055680855</v>
      </c>
      <c r="P11" s="30">
        <v>0.49190031842322884</v>
      </c>
      <c r="R11" s="19">
        <v>22</v>
      </c>
      <c r="S11" s="20">
        <v>0.44351107000000001</v>
      </c>
      <c r="T11" s="20">
        <v>0.37352330082309632</v>
      </c>
      <c r="U11" s="20">
        <v>0.38700608382362456</v>
      </c>
      <c r="V11" s="20">
        <v>0.43614920524497192</v>
      </c>
      <c r="W11" s="30">
        <v>0.46993557736531827</v>
      </c>
      <c r="Y11" s="445">
        <v>22</v>
      </c>
      <c r="Z11" s="446">
        <v>0.43840005999999998</v>
      </c>
      <c r="AA11" s="446">
        <v>0.38017543312370883</v>
      </c>
      <c r="AB11" s="446">
        <v>0.41109006808942067</v>
      </c>
      <c r="AC11" s="446">
        <v>0.45924342903094623</v>
      </c>
      <c r="AD11" s="448">
        <v>0.46758309999366865</v>
      </c>
      <c r="AE11" s="444"/>
      <c r="AF11" s="445">
        <v>22</v>
      </c>
      <c r="AG11" s="446">
        <v>0.44464396</v>
      </c>
      <c r="AH11" s="446">
        <v>0.38206889183398424</v>
      </c>
      <c r="AI11" s="446">
        <v>0.40468111836678688</v>
      </c>
      <c r="AJ11" s="446">
        <v>0.43820785274080798</v>
      </c>
      <c r="AK11" s="448">
        <v>0.45158410509100888</v>
      </c>
      <c r="AL11" s="444"/>
      <c r="AM11" s="445">
        <v>22</v>
      </c>
      <c r="AN11" s="446">
        <v>0.44357806</v>
      </c>
      <c r="AO11" s="446">
        <v>0.3731802063261031</v>
      </c>
      <c r="AP11" s="446">
        <v>0.38527324053883261</v>
      </c>
      <c r="AQ11" s="446">
        <v>0.41416066217411285</v>
      </c>
      <c r="AR11" s="448">
        <v>0.42975709734822676</v>
      </c>
    </row>
    <row r="12" spans="4:44">
      <c r="D12" s="19">
        <v>23</v>
      </c>
      <c r="E12" s="20">
        <v>0.43831829999999999</v>
      </c>
      <c r="F12" s="20">
        <v>0.38108045031028315</v>
      </c>
      <c r="G12" s="20">
        <v>0.41379611267546407</v>
      </c>
      <c r="H12" s="20">
        <v>0.48608445811659523</v>
      </c>
      <c r="I12" s="30">
        <v>0.51268534190564852</v>
      </c>
      <c r="K12" s="19">
        <v>23</v>
      </c>
      <c r="L12" s="20">
        <v>0.44456103000000002</v>
      </c>
      <c r="M12" s="20">
        <v>0.38304053217926509</v>
      </c>
      <c r="N12" s="20">
        <v>0.40758803276813643</v>
      </c>
      <c r="O12" s="20">
        <v>0.47156577805206079</v>
      </c>
      <c r="P12" s="30">
        <v>0.51140706671747449</v>
      </c>
      <c r="R12" s="19">
        <v>23</v>
      </c>
      <c r="S12" s="20">
        <v>0.44349532000000003</v>
      </c>
      <c r="T12" s="20">
        <v>0.37428711427904426</v>
      </c>
      <c r="U12" s="20">
        <v>0.38838589646562205</v>
      </c>
      <c r="V12" s="20">
        <v>0.44785698474287899</v>
      </c>
      <c r="W12" s="30">
        <v>0.48941717238041638</v>
      </c>
      <c r="Y12" s="445">
        <v>23</v>
      </c>
      <c r="Z12" s="446">
        <v>0.43839939999999999</v>
      </c>
      <c r="AA12" s="446">
        <v>0.38017175083808497</v>
      </c>
      <c r="AB12" s="446">
        <v>0.41141940455477266</v>
      </c>
      <c r="AC12" s="446">
        <v>0.4635820143088123</v>
      </c>
      <c r="AD12" s="448">
        <v>0.47565052197559071</v>
      </c>
      <c r="AE12" s="444"/>
      <c r="AF12" s="445">
        <v>23</v>
      </c>
      <c r="AG12" s="446">
        <v>0.44464330000000002</v>
      </c>
      <c r="AH12" s="446">
        <v>0.38206516172390864</v>
      </c>
      <c r="AI12" s="446">
        <v>0.40503291106539774</v>
      </c>
      <c r="AJ12" s="446">
        <v>0.44367444379036963</v>
      </c>
      <c r="AK12" s="448">
        <v>0.46247079681670894</v>
      </c>
      <c r="AL12" s="444"/>
      <c r="AM12" s="445">
        <v>23</v>
      </c>
      <c r="AN12" s="446">
        <v>0.44357739000000002</v>
      </c>
      <c r="AO12" s="446">
        <v>0.37317565634986488</v>
      </c>
      <c r="AP12" s="446">
        <v>0.38565422094582635</v>
      </c>
      <c r="AQ12" s="446">
        <v>0.41967291037025234</v>
      </c>
      <c r="AR12" s="448">
        <v>0.44058794191639361</v>
      </c>
    </row>
    <row r="13" spans="4:44">
      <c r="D13" s="19">
        <v>24</v>
      </c>
      <c r="E13" s="20">
        <v>0.43830032000000002</v>
      </c>
      <c r="F13" s="20">
        <v>0.38214443744400722</v>
      </c>
      <c r="G13" s="20">
        <v>0.41561447533061907</v>
      </c>
      <c r="H13" s="20">
        <v>0.49787742625713777</v>
      </c>
      <c r="I13" s="30">
        <v>0.53076998594463076</v>
      </c>
      <c r="K13" s="19">
        <v>24</v>
      </c>
      <c r="L13" s="20">
        <v>0.44454280000000002</v>
      </c>
      <c r="M13" s="20">
        <v>0.38415712559362164</v>
      </c>
      <c r="N13" s="20">
        <v>0.40954419956812121</v>
      </c>
      <c r="O13" s="20">
        <v>0.48590522952303233</v>
      </c>
      <c r="P13" s="30">
        <v>0.53483368965283384</v>
      </c>
      <c r="R13" s="19">
        <v>24</v>
      </c>
      <c r="S13" s="20">
        <v>0.44347713999999999</v>
      </c>
      <c r="T13" s="20">
        <v>0.37552222794383516</v>
      </c>
      <c r="U13" s="20">
        <v>0.39043794515949809</v>
      </c>
      <c r="V13" s="20">
        <v>0.46235418695054564</v>
      </c>
      <c r="W13" s="30">
        <v>0.51282902522864915</v>
      </c>
      <c r="Y13" s="445">
        <v>24</v>
      </c>
      <c r="Z13" s="446">
        <v>0.43839435999999998</v>
      </c>
      <c r="AA13" s="446">
        <v>0.38016743295086863</v>
      </c>
      <c r="AB13" s="446">
        <v>0.41191091511198402</v>
      </c>
      <c r="AC13" s="446">
        <v>0.46927326430310162</v>
      </c>
      <c r="AD13" s="448">
        <v>0.48559244936440671</v>
      </c>
      <c r="AE13" s="444"/>
      <c r="AF13" s="445">
        <v>24</v>
      </c>
      <c r="AG13" s="446">
        <v>0.44463817999999999</v>
      </c>
      <c r="AH13" s="446">
        <v>0.38206083119322848</v>
      </c>
      <c r="AI13" s="446">
        <v>0.40556004220302927</v>
      </c>
      <c r="AJ13" s="446">
        <v>0.45079643803546549</v>
      </c>
      <c r="AK13" s="448">
        <v>0.47575671269932107</v>
      </c>
      <c r="AL13" s="444"/>
      <c r="AM13" s="445">
        <v>24</v>
      </c>
      <c r="AN13" s="446">
        <v>0.44357228999999998</v>
      </c>
      <c r="AO13" s="446">
        <v>0.37317034513180203</v>
      </c>
      <c r="AP13" s="446">
        <v>0.38622661902745614</v>
      </c>
      <c r="AQ13" s="446">
        <v>0.42686557086506549</v>
      </c>
      <c r="AR13" s="448">
        <v>0.45382858974194706</v>
      </c>
    </row>
    <row r="14" spans="4:44">
      <c r="D14" s="19">
        <v>25</v>
      </c>
      <c r="E14" s="20">
        <v>0.43828169</v>
      </c>
      <c r="F14" s="20">
        <v>0.38320039703189246</v>
      </c>
      <c r="G14" s="20">
        <v>0.41849773025025633</v>
      </c>
      <c r="H14" s="20">
        <v>0.51268267271336021</v>
      </c>
      <c r="I14" s="30">
        <v>0.55274880027397022</v>
      </c>
      <c r="K14" s="19">
        <v>25</v>
      </c>
      <c r="L14" s="20">
        <v>0.44452390000000003</v>
      </c>
      <c r="M14" s="20">
        <v>0.38520867101908612</v>
      </c>
      <c r="N14" s="20">
        <v>0.41263110532272018</v>
      </c>
      <c r="O14" s="20">
        <v>0.50369464600263947</v>
      </c>
      <c r="P14" s="30">
        <v>0.5629812200104295</v>
      </c>
      <c r="R14" s="19">
        <v>25</v>
      </c>
      <c r="S14" s="20">
        <v>0.44345827999999998</v>
      </c>
      <c r="T14" s="20">
        <v>0.37656362964874801</v>
      </c>
      <c r="U14" s="20">
        <v>0.39365039753526615</v>
      </c>
      <c r="V14" s="20">
        <v>0.48033015496917641</v>
      </c>
      <c r="W14" s="30">
        <v>0.54096627482875492</v>
      </c>
      <c r="Y14" s="445">
        <v>25</v>
      </c>
      <c r="Z14" s="446">
        <v>0.43838757</v>
      </c>
      <c r="AA14" s="446">
        <v>0.38044978422206749</v>
      </c>
      <c r="AB14" s="446">
        <v>0.41259371196684874</v>
      </c>
      <c r="AC14" s="446">
        <v>0.47666982083538861</v>
      </c>
      <c r="AD14" s="448">
        <v>0.49779190716641875</v>
      </c>
      <c r="AE14" s="444"/>
      <c r="AF14" s="445">
        <v>25</v>
      </c>
      <c r="AG14" s="446">
        <v>0.44463129000000001</v>
      </c>
      <c r="AH14" s="446">
        <v>0.38236726877369209</v>
      </c>
      <c r="AI14" s="446">
        <v>0.40628778175884916</v>
      </c>
      <c r="AJ14" s="446">
        <v>0.45998441055680855</v>
      </c>
      <c r="AK14" s="448">
        <v>0.49190031842322884</v>
      </c>
      <c r="AL14" s="444"/>
      <c r="AM14" s="445">
        <v>25</v>
      </c>
      <c r="AN14" s="446">
        <v>0.44356540999999999</v>
      </c>
      <c r="AO14" s="446">
        <v>0.37352330082309632</v>
      </c>
      <c r="AP14" s="446">
        <v>0.38700608382362456</v>
      </c>
      <c r="AQ14" s="446">
        <v>0.43614920524497192</v>
      </c>
      <c r="AR14" s="448">
        <v>0.46993557736531827</v>
      </c>
    </row>
    <row r="15" spans="4:44">
      <c r="D15" s="19">
        <v>26</v>
      </c>
      <c r="E15" s="20">
        <v>0.44139963999999998</v>
      </c>
      <c r="F15" s="20">
        <v>0.38513630574823415</v>
      </c>
      <c r="G15" s="20">
        <v>0.42309269680334927</v>
      </c>
      <c r="H15" s="20">
        <v>0.53124055580772633</v>
      </c>
      <c r="I15" s="30">
        <v>0.57936771534555565</v>
      </c>
      <c r="K15" s="19">
        <v>26</v>
      </c>
      <c r="L15" s="20">
        <v>0.44768627</v>
      </c>
      <c r="M15" s="20">
        <v>0.38711712027395934</v>
      </c>
      <c r="N15" s="20">
        <v>0.41749538276724746</v>
      </c>
      <c r="O15" s="20">
        <v>0.5256564812465182</v>
      </c>
      <c r="P15" s="30">
        <v>0.59656646450732709</v>
      </c>
      <c r="R15" s="19">
        <v>26</v>
      </c>
      <c r="S15" s="20">
        <v>0.44661307</v>
      </c>
      <c r="T15" s="20">
        <v>0.37830972582764111</v>
      </c>
      <c r="U15" s="20">
        <v>0.3985863323651555</v>
      </c>
      <c r="V15" s="20">
        <v>0.50242900753292052</v>
      </c>
      <c r="W15" s="30">
        <v>0.5744772329339124</v>
      </c>
      <c r="Y15" s="445">
        <v>26</v>
      </c>
      <c r="Z15" s="446">
        <v>0.44151600000000002</v>
      </c>
      <c r="AA15" s="446">
        <v>0.38108045031028315</v>
      </c>
      <c r="AB15" s="446">
        <v>0.41379611267546407</v>
      </c>
      <c r="AC15" s="446">
        <v>0.48608445811659523</v>
      </c>
      <c r="AD15" s="448">
        <v>0.51268534190564852</v>
      </c>
      <c r="AE15" s="444"/>
      <c r="AF15" s="445">
        <v>26</v>
      </c>
      <c r="AG15" s="446">
        <v>0.44780428</v>
      </c>
      <c r="AH15" s="446">
        <v>0.38304053217926509</v>
      </c>
      <c r="AI15" s="446">
        <v>0.40758803276813643</v>
      </c>
      <c r="AJ15" s="446">
        <v>0.47156577805206079</v>
      </c>
      <c r="AK15" s="448">
        <v>0.51140706671747449</v>
      </c>
      <c r="AL15" s="444"/>
      <c r="AM15" s="445">
        <v>26</v>
      </c>
      <c r="AN15" s="446">
        <v>0.44673078999999999</v>
      </c>
      <c r="AO15" s="446">
        <v>0.37428711427904426</v>
      </c>
      <c r="AP15" s="446">
        <v>0.38838589646562205</v>
      </c>
      <c r="AQ15" s="446">
        <v>0.44785698474287899</v>
      </c>
      <c r="AR15" s="448">
        <v>0.48941717238041638</v>
      </c>
    </row>
    <row r="16" spans="4:44">
      <c r="D16" s="19">
        <v>27</v>
      </c>
      <c r="E16" s="20">
        <v>0.44450360999999999</v>
      </c>
      <c r="F16" s="20">
        <v>0.38688023166987989</v>
      </c>
      <c r="G16" s="20">
        <v>0.42984996726329583</v>
      </c>
      <c r="H16" s="20">
        <v>0.55346351662924387</v>
      </c>
      <c r="I16" s="30">
        <v>0.61064757599727426</v>
      </c>
      <c r="K16" s="19">
        <v>27</v>
      </c>
      <c r="L16" s="20">
        <v>0.45083445</v>
      </c>
      <c r="M16" s="20">
        <v>0.3888520665222962</v>
      </c>
      <c r="N16" s="20">
        <v>0.42485390214448154</v>
      </c>
      <c r="O16" s="20">
        <v>0.55190950234884661</v>
      </c>
      <c r="P16" s="30">
        <v>0.6358565982010399</v>
      </c>
      <c r="R16" s="19">
        <v>27</v>
      </c>
      <c r="S16" s="20">
        <v>0.44975369999999998</v>
      </c>
      <c r="T16" s="20">
        <v>0.37991766433102447</v>
      </c>
      <c r="U16" s="20">
        <v>0.40628640336675514</v>
      </c>
      <c r="V16" s="20">
        <v>0.52896161431659017</v>
      </c>
      <c r="W16" s="30">
        <v>0.61380124564192629</v>
      </c>
      <c r="Y16" s="445">
        <v>27</v>
      </c>
      <c r="Z16" s="446">
        <v>0.44462657</v>
      </c>
      <c r="AA16" s="446">
        <v>0.38214443744400722</v>
      </c>
      <c r="AB16" s="446">
        <v>0.41561447533061907</v>
      </c>
      <c r="AC16" s="446">
        <v>0.49787742625713777</v>
      </c>
      <c r="AD16" s="448">
        <v>0.53076998594463076</v>
      </c>
      <c r="AE16" s="444"/>
      <c r="AF16" s="445">
        <v>27</v>
      </c>
      <c r="AG16" s="446">
        <v>0.45095914999999998</v>
      </c>
      <c r="AH16" s="446">
        <v>0.38415712559362164</v>
      </c>
      <c r="AI16" s="446">
        <v>0.40954419956812121</v>
      </c>
      <c r="AJ16" s="446">
        <v>0.48590522952303233</v>
      </c>
      <c r="AK16" s="448">
        <v>0.53483368965283384</v>
      </c>
      <c r="AL16" s="444"/>
      <c r="AM16" s="445">
        <v>27</v>
      </c>
      <c r="AN16" s="446">
        <v>0.4498781</v>
      </c>
      <c r="AO16" s="446">
        <v>0.37552222794383516</v>
      </c>
      <c r="AP16" s="446">
        <v>0.39043794515949809</v>
      </c>
      <c r="AQ16" s="446">
        <v>0.46235418695054564</v>
      </c>
      <c r="AR16" s="448">
        <v>0.51282902522864915</v>
      </c>
    </row>
    <row r="17" spans="4:44">
      <c r="D17" s="19">
        <v>28</v>
      </c>
      <c r="E17" s="20">
        <v>0.44762870999999999</v>
      </c>
      <c r="F17" s="20">
        <v>0.38883725253695639</v>
      </c>
      <c r="G17" s="20">
        <v>0.43741814285721997</v>
      </c>
      <c r="H17" s="20">
        <v>0.57993633407146905</v>
      </c>
      <c r="I17" s="30">
        <v>0.64718611413728977</v>
      </c>
      <c r="K17" s="19">
        <v>28</v>
      </c>
      <c r="L17" s="20">
        <v>0.45400404999999999</v>
      </c>
      <c r="M17" s="20">
        <v>0.39088475209272572</v>
      </c>
      <c r="N17" s="20">
        <v>0.43307887240182136</v>
      </c>
      <c r="O17" s="20">
        <v>0.58311901138769373</v>
      </c>
      <c r="P17" s="30">
        <v>0.68152465353645997</v>
      </c>
      <c r="R17" s="19">
        <v>28</v>
      </c>
      <c r="S17" s="20">
        <v>0.45291571000000003</v>
      </c>
      <c r="T17" s="20">
        <v>0.38204434893477718</v>
      </c>
      <c r="U17" s="20">
        <v>0.41505645945050035</v>
      </c>
      <c r="V17" s="20">
        <v>0.56065764480748514</v>
      </c>
      <c r="W17" s="30">
        <v>0.6596715104362828</v>
      </c>
      <c r="Y17" s="445">
        <v>28</v>
      </c>
      <c r="Z17" s="446">
        <v>0.44775365</v>
      </c>
      <c r="AA17" s="446">
        <v>0.38320039703189246</v>
      </c>
      <c r="AB17" s="446">
        <v>0.41849773025025633</v>
      </c>
      <c r="AC17" s="446">
        <v>0.51268267271336021</v>
      </c>
      <c r="AD17" s="448">
        <v>0.55274880027397022</v>
      </c>
      <c r="AE17" s="444"/>
      <c r="AF17" s="445">
        <v>28</v>
      </c>
      <c r="AG17" s="446">
        <v>0.45413077000000002</v>
      </c>
      <c r="AH17" s="446">
        <v>0.38520867101908612</v>
      </c>
      <c r="AI17" s="446">
        <v>0.41263110532272018</v>
      </c>
      <c r="AJ17" s="446">
        <v>0.50369464600263947</v>
      </c>
      <c r="AK17" s="448">
        <v>0.5629812200104295</v>
      </c>
      <c r="AL17" s="444"/>
      <c r="AM17" s="445">
        <v>28</v>
      </c>
      <c r="AN17" s="446">
        <v>0.45304211999999999</v>
      </c>
      <c r="AO17" s="446">
        <v>0.37656362964874801</v>
      </c>
      <c r="AP17" s="446">
        <v>0.39365039753526615</v>
      </c>
      <c r="AQ17" s="446">
        <v>0.48033015496917641</v>
      </c>
      <c r="AR17" s="448">
        <v>0.54096627482875492</v>
      </c>
    </row>
    <row r="18" spans="4:44">
      <c r="D18" s="19">
        <v>29</v>
      </c>
      <c r="E18" s="20">
        <v>0.44381317999999997</v>
      </c>
      <c r="F18" s="20">
        <v>0.39071147573368448</v>
      </c>
      <c r="G18" s="20">
        <v>0.44682453583601589</v>
      </c>
      <c r="H18" s="20">
        <v>0.61121670024910901</v>
      </c>
      <c r="I18" s="30">
        <v>0.68960611069097089</v>
      </c>
      <c r="K18" s="19">
        <v>29</v>
      </c>
      <c r="L18" s="20">
        <v>0.45013417</v>
      </c>
      <c r="M18" s="20">
        <v>0.3929462626190347</v>
      </c>
      <c r="N18" s="20">
        <v>0.44341787994905052</v>
      </c>
      <c r="O18" s="20">
        <v>0.61993911108216659</v>
      </c>
      <c r="P18" s="30">
        <v>0.73431063414149345</v>
      </c>
      <c r="R18" s="19">
        <v>29</v>
      </c>
      <c r="S18" s="20">
        <v>0.44905509999999998</v>
      </c>
      <c r="T18" s="20">
        <v>0.38460317494788426</v>
      </c>
      <c r="U18" s="20">
        <v>0.42640922000056031</v>
      </c>
      <c r="V18" s="20">
        <v>0.59831441808288599</v>
      </c>
      <c r="W18" s="30">
        <v>0.71295868146217356</v>
      </c>
      <c r="Y18" s="445">
        <v>29</v>
      </c>
      <c r="Z18" s="446">
        <v>0.44393461000000001</v>
      </c>
      <c r="AA18" s="446">
        <v>0.38513630574823415</v>
      </c>
      <c r="AB18" s="446">
        <v>0.42309269680334927</v>
      </c>
      <c r="AC18" s="446">
        <v>0.53124055580772633</v>
      </c>
      <c r="AD18" s="448">
        <v>0.57936771534555565</v>
      </c>
      <c r="AE18" s="444"/>
      <c r="AF18" s="445">
        <v>29</v>
      </c>
      <c r="AG18" s="446">
        <v>0.45025734000000001</v>
      </c>
      <c r="AH18" s="446">
        <v>0.38711712027395934</v>
      </c>
      <c r="AI18" s="446">
        <v>0.41749538276724746</v>
      </c>
      <c r="AJ18" s="446">
        <v>0.5256564812465182</v>
      </c>
      <c r="AK18" s="448">
        <v>0.59656646450732709</v>
      </c>
      <c r="AL18" s="444"/>
      <c r="AM18" s="445">
        <v>29</v>
      </c>
      <c r="AN18" s="446">
        <v>0.44917796999999998</v>
      </c>
      <c r="AO18" s="446">
        <v>0.37830972582764111</v>
      </c>
      <c r="AP18" s="446">
        <v>0.3985863323651555</v>
      </c>
      <c r="AQ18" s="446">
        <v>0.50242900753292052</v>
      </c>
      <c r="AR18" s="448">
        <v>0.5744772329339124</v>
      </c>
    </row>
    <row r="19" spans="4:44">
      <c r="D19" s="19">
        <v>30</v>
      </c>
      <c r="E19" s="20">
        <v>0.44689476</v>
      </c>
      <c r="F19" s="20">
        <v>0.39648673409272905</v>
      </c>
      <c r="G19" s="20">
        <v>0.46125210283180967</v>
      </c>
      <c r="H19" s="20">
        <v>0.65066508714368199</v>
      </c>
      <c r="I19" s="30">
        <v>0.74104805002851337</v>
      </c>
      <c r="K19" s="19">
        <v>30</v>
      </c>
      <c r="L19" s="20">
        <v>0.45325965000000001</v>
      </c>
      <c r="M19" s="20">
        <v>0.39891053033829571</v>
      </c>
      <c r="N19" s="20">
        <v>0.45877568618051145</v>
      </c>
      <c r="O19" s="20">
        <v>0.6653673618054341</v>
      </c>
      <c r="P19" s="30">
        <v>0.79693298976482352</v>
      </c>
      <c r="R19" s="19">
        <v>30</v>
      </c>
      <c r="S19" s="20">
        <v>0.45217309</v>
      </c>
      <c r="T19" s="20">
        <v>0.39088855408792839</v>
      </c>
      <c r="U19" s="20">
        <v>0.44260895067962203</v>
      </c>
      <c r="V19" s="20">
        <v>0.6443715288702162</v>
      </c>
      <c r="W19" s="30">
        <v>0.77587547375858046</v>
      </c>
      <c r="Y19" s="445">
        <v>30</v>
      </c>
      <c r="Z19" s="446">
        <v>0.44701235</v>
      </c>
      <c r="AA19" s="446">
        <v>0.38688023166987989</v>
      </c>
      <c r="AB19" s="446">
        <v>0.42984996726329583</v>
      </c>
      <c r="AC19" s="446">
        <v>0.55346351662924387</v>
      </c>
      <c r="AD19" s="448">
        <v>0.61064757599727426</v>
      </c>
      <c r="AE19" s="444"/>
      <c r="AF19" s="445">
        <v>30</v>
      </c>
      <c r="AG19" s="446">
        <v>0.45337891000000002</v>
      </c>
      <c r="AH19" s="446">
        <v>0.3888520665222962</v>
      </c>
      <c r="AI19" s="446">
        <v>0.42485390214448154</v>
      </c>
      <c r="AJ19" s="446">
        <v>0.55190950234884661</v>
      </c>
      <c r="AK19" s="448">
        <v>0.6358565982010399</v>
      </c>
      <c r="AL19" s="444"/>
      <c r="AM19" s="445">
        <v>30</v>
      </c>
      <c r="AN19" s="446">
        <v>0.45229206</v>
      </c>
      <c r="AO19" s="446">
        <v>0.37991766433102447</v>
      </c>
      <c r="AP19" s="446">
        <v>0.40628640336675514</v>
      </c>
      <c r="AQ19" s="446">
        <v>0.52896161431659017</v>
      </c>
      <c r="AR19" s="448">
        <v>0.61380124564192629</v>
      </c>
    </row>
    <row r="20" spans="4:44">
      <c r="D20" s="19">
        <v>31</v>
      </c>
      <c r="E20" s="20">
        <v>0.44997856000000003</v>
      </c>
      <c r="F20" s="20">
        <v>0.40518254093903006</v>
      </c>
      <c r="G20" s="20">
        <v>0.48026469369052843</v>
      </c>
      <c r="H20" s="20">
        <v>0.698000156503365</v>
      </c>
      <c r="I20" s="30">
        <v>0.80142115775467138</v>
      </c>
      <c r="K20" s="19">
        <v>31</v>
      </c>
      <c r="L20" s="20">
        <v>0.45638737000000001</v>
      </c>
      <c r="M20" s="20">
        <v>0.40788670166600977</v>
      </c>
      <c r="N20" s="20">
        <v>0.47888604184459305</v>
      </c>
      <c r="O20" s="20">
        <v>0.71931085276970397</v>
      </c>
      <c r="P20" s="30">
        <v>0.86955163873279173</v>
      </c>
      <c r="R20" s="19">
        <v>31</v>
      </c>
      <c r="S20" s="20">
        <v>0.45529331000000001</v>
      </c>
      <c r="T20" s="20">
        <v>0.40034879653079664</v>
      </c>
      <c r="U20" s="20">
        <v>0.46370902310683337</v>
      </c>
      <c r="V20" s="20">
        <v>0.69898816995806812</v>
      </c>
      <c r="W20" s="30">
        <v>0.84881051409968911</v>
      </c>
      <c r="Y20" s="445">
        <v>31</v>
      </c>
      <c r="Z20" s="446">
        <v>0.45009178</v>
      </c>
      <c r="AA20" s="446">
        <v>0.38883725253695639</v>
      </c>
      <c r="AB20" s="446">
        <v>0.43741814285721997</v>
      </c>
      <c r="AC20" s="446">
        <v>0.57993633407146905</v>
      </c>
      <c r="AD20" s="448">
        <v>0.64718611413728977</v>
      </c>
      <c r="AE20" s="444"/>
      <c r="AF20" s="445">
        <v>31</v>
      </c>
      <c r="AG20" s="446">
        <v>0.45650220000000002</v>
      </c>
      <c r="AH20" s="446">
        <v>0.39088475209272572</v>
      </c>
      <c r="AI20" s="446">
        <v>0.43307887240182136</v>
      </c>
      <c r="AJ20" s="446">
        <v>0.58311901138769373</v>
      </c>
      <c r="AK20" s="448">
        <v>0.68152465353645997</v>
      </c>
      <c r="AL20" s="444"/>
      <c r="AM20" s="445">
        <v>31</v>
      </c>
      <c r="AN20" s="446">
        <v>0.45540786999999999</v>
      </c>
      <c r="AO20" s="446">
        <v>0.38204434893477718</v>
      </c>
      <c r="AP20" s="446">
        <v>0.41505645945050035</v>
      </c>
      <c r="AQ20" s="446">
        <v>0.56065764480748514</v>
      </c>
      <c r="AR20" s="448">
        <v>0.6596715104362828</v>
      </c>
    </row>
    <row r="21" spans="4:44">
      <c r="D21" s="19">
        <v>32</v>
      </c>
      <c r="E21" s="20">
        <v>0.46014190999999999</v>
      </c>
      <c r="F21" s="20">
        <v>0.42072723780668908</v>
      </c>
      <c r="G21" s="20">
        <v>0.50584572544917783</v>
      </c>
      <c r="H21" s="20">
        <v>0.75531345214647549</v>
      </c>
      <c r="I21" s="30">
        <v>0.87264564456700855</v>
      </c>
      <c r="K21" s="19">
        <v>32</v>
      </c>
      <c r="L21" s="20">
        <v>0.46669547</v>
      </c>
      <c r="M21" s="20">
        <v>0.42392454166020516</v>
      </c>
      <c r="N21" s="20">
        <v>0.50565283536642869</v>
      </c>
      <c r="O21" s="20">
        <v>0.7837331764690757</v>
      </c>
      <c r="P21" s="30">
        <v>0.95389027341620258</v>
      </c>
      <c r="R21" s="19">
        <v>32</v>
      </c>
      <c r="S21" s="20">
        <v>0.46557670000000001</v>
      </c>
      <c r="T21" s="20">
        <v>0.41712463272615719</v>
      </c>
      <c r="U21" s="20">
        <v>0.49128109058074604</v>
      </c>
      <c r="V21" s="20">
        <v>0.76382413054829823</v>
      </c>
      <c r="W21" s="30">
        <v>0.93321502874317741</v>
      </c>
      <c r="Y21" s="445">
        <v>32</v>
      </c>
      <c r="Z21" s="446">
        <v>0.46025423999999998</v>
      </c>
      <c r="AA21" s="446">
        <v>0.39071147573368448</v>
      </c>
      <c r="AB21" s="446">
        <v>0.44682453583601589</v>
      </c>
      <c r="AC21" s="446">
        <v>0.61121670024910901</v>
      </c>
      <c r="AD21" s="448">
        <v>0.68960611069097089</v>
      </c>
      <c r="AE21" s="444"/>
      <c r="AF21" s="445">
        <v>32</v>
      </c>
      <c r="AG21" s="446">
        <v>0.46680939999999999</v>
      </c>
      <c r="AH21" s="446">
        <v>0.3929462626190347</v>
      </c>
      <c r="AI21" s="446">
        <v>0.44341787994905052</v>
      </c>
      <c r="AJ21" s="446">
        <v>0.61993911108216659</v>
      </c>
      <c r="AK21" s="448">
        <v>0.73431063414149345</v>
      </c>
      <c r="AL21" s="444"/>
      <c r="AM21" s="445">
        <v>32</v>
      </c>
      <c r="AN21" s="446">
        <v>0.46569034999999998</v>
      </c>
      <c r="AO21" s="446">
        <v>0.38460317494788426</v>
      </c>
      <c r="AP21" s="446">
        <v>0.42640922000056031</v>
      </c>
      <c r="AQ21" s="446">
        <v>0.59831441808288599</v>
      </c>
      <c r="AR21" s="448">
        <v>0.71295868146217356</v>
      </c>
    </row>
    <row r="22" spans="4:44">
      <c r="D22" s="19">
        <v>33</v>
      </c>
      <c r="E22" s="20">
        <v>0.47040662</v>
      </c>
      <c r="F22" s="20">
        <v>0.43876328195129488</v>
      </c>
      <c r="G22" s="20">
        <v>0.53749271120982223</v>
      </c>
      <c r="H22" s="20">
        <v>0.8227049452481151</v>
      </c>
      <c r="I22" s="30">
        <v>0.95521741552003125</v>
      </c>
      <c r="K22" s="19">
        <v>33</v>
      </c>
      <c r="L22" s="20">
        <v>0.47710637</v>
      </c>
      <c r="M22" s="20">
        <v>0.44236470097948621</v>
      </c>
      <c r="N22" s="20">
        <v>0.5386504669038521</v>
      </c>
      <c r="O22" s="20">
        <v>0.85892112490762473</v>
      </c>
      <c r="P22" s="30">
        <v>1.0508322753850909</v>
      </c>
      <c r="R22" s="19">
        <v>33</v>
      </c>
      <c r="S22" s="20">
        <v>0.47596263999999999</v>
      </c>
      <c r="T22" s="20">
        <v>0.43617641902095844</v>
      </c>
      <c r="U22" s="20">
        <v>0.52527208224936239</v>
      </c>
      <c r="V22" s="20">
        <v>0.83947658670561953</v>
      </c>
      <c r="W22" s="30">
        <v>1.0302421323094568</v>
      </c>
      <c r="Y22" s="445">
        <v>33</v>
      </c>
      <c r="Z22" s="446">
        <v>0.47052073999999999</v>
      </c>
      <c r="AA22" s="446">
        <v>0.39648673409272905</v>
      </c>
      <c r="AB22" s="446">
        <v>0.46125210283180967</v>
      </c>
      <c r="AC22" s="446">
        <v>0.65066508714368199</v>
      </c>
      <c r="AD22" s="448">
        <v>0.74104805002851337</v>
      </c>
      <c r="AE22" s="444"/>
      <c r="AF22" s="445">
        <v>33</v>
      </c>
      <c r="AG22" s="446">
        <v>0.47722212000000003</v>
      </c>
      <c r="AH22" s="446">
        <v>0.39891053033829571</v>
      </c>
      <c r="AI22" s="446">
        <v>0.45877568618051145</v>
      </c>
      <c r="AJ22" s="446">
        <v>0.6653673618054341</v>
      </c>
      <c r="AK22" s="448">
        <v>0.79693298976482352</v>
      </c>
      <c r="AL22" s="444"/>
      <c r="AM22" s="445">
        <v>33</v>
      </c>
      <c r="AN22" s="446">
        <v>0.47607811999999999</v>
      </c>
      <c r="AO22" s="446">
        <v>0.39088855408792839</v>
      </c>
      <c r="AP22" s="446">
        <v>0.44260895067962203</v>
      </c>
      <c r="AQ22" s="446">
        <v>0.6443715288702162</v>
      </c>
      <c r="AR22" s="448">
        <v>0.77587547375858046</v>
      </c>
    </row>
    <row r="23" spans="4:44">
      <c r="D23" s="19">
        <v>34</v>
      </c>
      <c r="E23" s="20">
        <v>0.48793558999999997</v>
      </c>
      <c r="F23" s="20">
        <v>0.46343755094466499</v>
      </c>
      <c r="G23" s="20">
        <v>0.57725914451520099</v>
      </c>
      <c r="H23" s="20">
        <v>0.90265962026579349</v>
      </c>
      <c r="I23" s="30">
        <v>1.0508681505962005</v>
      </c>
      <c r="K23" s="19">
        <v>34</v>
      </c>
      <c r="L23" s="20">
        <v>0.49488500000000002</v>
      </c>
      <c r="M23" s="20">
        <v>0.46746196589011862</v>
      </c>
      <c r="N23" s="20">
        <v>0.57973340278988394</v>
      </c>
      <c r="O23" s="20">
        <v>0.94712267002084738</v>
      </c>
      <c r="P23" s="30">
        <v>1.1614605486396092</v>
      </c>
      <c r="R23" s="19">
        <v>34</v>
      </c>
      <c r="S23" s="20">
        <v>0.49369865000000002</v>
      </c>
      <c r="T23" s="20">
        <v>0.46166589530295915</v>
      </c>
      <c r="U23" s="20">
        <v>0.5670637069541985</v>
      </c>
      <c r="V23" s="20">
        <v>0.92780371580450893</v>
      </c>
      <c r="W23" s="30">
        <v>1.1406526132704866</v>
      </c>
      <c r="Y23" s="445">
        <v>34</v>
      </c>
      <c r="Z23" s="446">
        <v>0.48805397</v>
      </c>
      <c r="AA23" s="446">
        <v>0.40518254093903006</v>
      </c>
      <c r="AB23" s="446">
        <v>0.48026469369052843</v>
      </c>
      <c r="AC23" s="446">
        <v>0.698000156503365</v>
      </c>
      <c r="AD23" s="448">
        <v>0.80142115775467138</v>
      </c>
      <c r="AE23" s="444"/>
      <c r="AF23" s="445">
        <v>34</v>
      </c>
      <c r="AG23" s="446">
        <v>0.49500506</v>
      </c>
      <c r="AH23" s="446">
        <v>0.40788670166600977</v>
      </c>
      <c r="AI23" s="446">
        <v>0.47888604184459305</v>
      </c>
      <c r="AJ23" s="446">
        <v>0.71931085276970397</v>
      </c>
      <c r="AK23" s="448">
        <v>0.86955163873279173</v>
      </c>
      <c r="AL23" s="444"/>
      <c r="AM23" s="445">
        <v>34</v>
      </c>
      <c r="AN23" s="446">
        <v>0.49381842999999997</v>
      </c>
      <c r="AO23" s="446">
        <v>0.40034879653079664</v>
      </c>
      <c r="AP23" s="446">
        <v>0.46370902310683337</v>
      </c>
      <c r="AQ23" s="446">
        <v>0.69898816995806812</v>
      </c>
      <c r="AR23" s="448">
        <v>0.84881051409968911</v>
      </c>
    </row>
    <row r="24" spans="4:44">
      <c r="D24" s="19">
        <v>35</v>
      </c>
      <c r="E24" s="20">
        <v>0.51288075</v>
      </c>
      <c r="F24" s="20">
        <v>0.4954747574966652</v>
      </c>
      <c r="G24" s="20">
        <v>0.62646577278551063</v>
      </c>
      <c r="H24" s="20">
        <v>0.99664718920374729</v>
      </c>
      <c r="I24" s="30">
        <v>1.161132757474636</v>
      </c>
      <c r="K24" s="19">
        <v>35</v>
      </c>
      <c r="L24" s="20">
        <v>0.52018544</v>
      </c>
      <c r="M24" s="20">
        <v>0.49992494932344084</v>
      </c>
      <c r="N24" s="20">
        <v>0.6302653133681777</v>
      </c>
      <c r="O24" s="20">
        <v>1.0498223659792971</v>
      </c>
      <c r="P24" s="30">
        <v>1.2873992346592513</v>
      </c>
      <c r="R24" s="19">
        <v>35</v>
      </c>
      <c r="S24" s="20">
        <v>0.51893844</v>
      </c>
      <c r="T24" s="20">
        <v>0.49414177147010624</v>
      </c>
      <c r="U24" s="20">
        <v>0.61794120612609915</v>
      </c>
      <c r="V24" s="20">
        <v>1.0301920872663131</v>
      </c>
      <c r="W24" s="30">
        <v>1.2659719907284244</v>
      </c>
      <c r="Y24" s="445">
        <v>35</v>
      </c>
      <c r="Z24" s="446">
        <v>0.51300517000000001</v>
      </c>
      <c r="AA24" s="446">
        <v>0.42072723780668908</v>
      </c>
      <c r="AB24" s="446">
        <v>0.50584572544917783</v>
      </c>
      <c r="AC24" s="446">
        <v>0.75531345214647549</v>
      </c>
      <c r="AD24" s="448">
        <v>0.87264564456700855</v>
      </c>
      <c r="AE24" s="444"/>
      <c r="AF24" s="445">
        <v>35</v>
      </c>
      <c r="AG24" s="446">
        <v>0.52031163999999996</v>
      </c>
      <c r="AH24" s="446">
        <v>0.42392454166020516</v>
      </c>
      <c r="AI24" s="446">
        <v>0.50565283536642869</v>
      </c>
      <c r="AJ24" s="446">
        <v>0.7837331764690757</v>
      </c>
      <c r="AK24" s="448">
        <v>0.95389027341620258</v>
      </c>
      <c r="AL24" s="444"/>
      <c r="AM24" s="445">
        <v>35</v>
      </c>
      <c r="AN24" s="446">
        <v>0.51906434000000001</v>
      </c>
      <c r="AO24" s="446">
        <v>0.41712463272615719</v>
      </c>
      <c r="AP24" s="446">
        <v>0.49128109058074604</v>
      </c>
      <c r="AQ24" s="446">
        <v>0.76382413054829823</v>
      </c>
      <c r="AR24" s="448">
        <v>0.93321502874317741</v>
      </c>
    </row>
    <row r="25" spans="4:44">
      <c r="D25" s="19">
        <v>36</v>
      </c>
      <c r="E25" s="20">
        <v>0.56718727000000002</v>
      </c>
      <c r="F25" s="20">
        <v>0.53630776826634652</v>
      </c>
      <c r="G25" s="20">
        <v>0.68626329917711248</v>
      </c>
      <c r="H25" s="20">
        <v>1.1061831368391386</v>
      </c>
      <c r="I25" s="30">
        <v>1.2512448668340879</v>
      </c>
      <c r="K25" s="19">
        <v>36</v>
      </c>
      <c r="L25" s="20">
        <v>0.57526542000000003</v>
      </c>
      <c r="M25" s="20">
        <v>0.54115970192083207</v>
      </c>
      <c r="N25" s="20">
        <v>0.69132176052285654</v>
      </c>
      <c r="O25" s="20">
        <v>1.1684446596130742</v>
      </c>
      <c r="P25" s="30">
        <v>1.375442676273388</v>
      </c>
      <c r="R25" s="19">
        <v>36</v>
      </c>
      <c r="S25" s="20">
        <v>0.57388638999999997</v>
      </c>
      <c r="T25" s="20">
        <v>0.53477323974897395</v>
      </c>
      <c r="U25" s="20">
        <v>0.6787284759162393</v>
      </c>
      <c r="V25" s="20">
        <v>1.1478596404995072</v>
      </c>
      <c r="W25" s="30">
        <v>1.35377014428265</v>
      </c>
      <c r="Y25" s="445">
        <v>36</v>
      </c>
      <c r="Z25" s="446">
        <v>0.56732486999999998</v>
      </c>
      <c r="AA25" s="446">
        <v>0.43876328195129488</v>
      </c>
      <c r="AB25" s="446">
        <v>0.53749271120982223</v>
      </c>
      <c r="AC25" s="446">
        <v>0.8227049452481151</v>
      </c>
      <c r="AD25" s="448">
        <v>0.95521741552003125</v>
      </c>
      <c r="AE25" s="444"/>
      <c r="AF25" s="445">
        <v>36</v>
      </c>
      <c r="AG25" s="446">
        <v>0.57540497999999995</v>
      </c>
      <c r="AH25" s="446">
        <v>0.44236470097948621</v>
      </c>
      <c r="AI25" s="446">
        <v>0.5386504669038521</v>
      </c>
      <c r="AJ25" s="446">
        <v>0.85892112490762473</v>
      </c>
      <c r="AK25" s="448">
        <v>1.0508322753850909</v>
      </c>
      <c r="AL25" s="444"/>
      <c r="AM25" s="445">
        <v>36</v>
      </c>
      <c r="AN25" s="446">
        <v>0.57402560999999996</v>
      </c>
      <c r="AO25" s="446">
        <v>0.43617641902095844</v>
      </c>
      <c r="AP25" s="446">
        <v>0.52527208224936239</v>
      </c>
      <c r="AQ25" s="446">
        <v>0.83947658670561953</v>
      </c>
      <c r="AR25" s="448">
        <v>1.0302421323094568</v>
      </c>
    </row>
    <row r="26" spans="4:44">
      <c r="D26" s="19">
        <v>37</v>
      </c>
      <c r="E26" s="20">
        <v>0.58558589000000005</v>
      </c>
      <c r="F26" s="20">
        <v>0.57566515931079709</v>
      </c>
      <c r="G26" s="20">
        <v>0.74885737467869362</v>
      </c>
      <c r="H26" s="20">
        <v>1.2247013354216667</v>
      </c>
      <c r="I26" s="30">
        <v>1.3445666821446205</v>
      </c>
      <c r="K26" s="19">
        <v>37</v>
      </c>
      <c r="L26" s="20">
        <v>0.59392608999999996</v>
      </c>
      <c r="M26" s="20">
        <v>0.58152397104190279</v>
      </c>
      <c r="N26" s="20">
        <v>0.75616132120571922</v>
      </c>
      <c r="O26" s="20">
        <v>1.2980065428144114</v>
      </c>
      <c r="P26" s="30">
        <v>1.4669909472051319</v>
      </c>
      <c r="R26" s="19">
        <v>37</v>
      </c>
      <c r="S26" s="20">
        <v>0.59250232000000003</v>
      </c>
      <c r="T26" s="20">
        <v>0.5766770684245961</v>
      </c>
      <c r="U26" s="20">
        <v>0.7452064636767084</v>
      </c>
      <c r="V26" s="20">
        <v>1.2779366767368749</v>
      </c>
      <c r="W26" s="30">
        <v>1.446342422312656</v>
      </c>
      <c r="Y26" s="445">
        <v>37</v>
      </c>
      <c r="Z26" s="446">
        <v>0.58572736999999997</v>
      </c>
      <c r="AA26" s="446">
        <v>0.46343755094466499</v>
      </c>
      <c r="AB26" s="446">
        <v>0.57725914451520099</v>
      </c>
      <c r="AC26" s="446">
        <v>0.90265962026579349</v>
      </c>
      <c r="AD26" s="448">
        <v>1.0508681505962005</v>
      </c>
      <c r="AE26" s="444"/>
      <c r="AF26" s="445">
        <v>37</v>
      </c>
      <c r="AG26" s="446">
        <v>0.59406957999999999</v>
      </c>
      <c r="AH26" s="446">
        <v>0.46746196589011862</v>
      </c>
      <c r="AI26" s="446">
        <v>0.57973340278988394</v>
      </c>
      <c r="AJ26" s="446">
        <v>0.94712267002084738</v>
      </c>
      <c r="AK26" s="448">
        <v>1.1614605486396092</v>
      </c>
      <c r="AL26" s="444"/>
      <c r="AM26" s="445">
        <v>37</v>
      </c>
      <c r="AN26" s="446">
        <v>0.59264545999999996</v>
      </c>
      <c r="AO26" s="446">
        <v>0.46166589530295915</v>
      </c>
      <c r="AP26" s="446">
        <v>0.5670637069541985</v>
      </c>
      <c r="AQ26" s="446">
        <v>0.92780371580450893</v>
      </c>
      <c r="AR26" s="448">
        <v>1.1406526132704866</v>
      </c>
    </row>
    <row r="27" spans="4:44">
      <c r="D27" s="19">
        <v>38</v>
      </c>
      <c r="E27" s="20">
        <v>0.63362622000000002</v>
      </c>
      <c r="F27" s="20">
        <v>0.6310015396378259</v>
      </c>
      <c r="G27" s="20">
        <v>0.82891458660495621</v>
      </c>
      <c r="H27" s="20">
        <v>1.3660092832027095</v>
      </c>
      <c r="I27" s="30">
        <v>1.4531198482895582</v>
      </c>
      <c r="K27" s="19">
        <v>38</v>
      </c>
      <c r="L27" s="20">
        <v>0.64265063</v>
      </c>
      <c r="M27" s="20">
        <v>0.63773450363295425</v>
      </c>
      <c r="N27" s="20">
        <v>0.83810805856502357</v>
      </c>
      <c r="O27" s="20">
        <v>1.4502233516916572</v>
      </c>
      <c r="P27" s="30">
        <v>1.5716123482356361</v>
      </c>
      <c r="R27" s="19">
        <v>38</v>
      </c>
      <c r="S27" s="20">
        <v>0.64111004999999999</v>
      </c>
      <c r="T27" s="20">
        <v>0.63334734325554853</v>
      </c>
      <c r="U27" s="20">
        <v>0.82752206267588513</v>
      </c>
      <c r="V27" s="20">
        <v>1.4293500380832271</v>
      </c>
      <c r="W27" s="30">
        <v>1.5506136166905162</v>
      </c>
      <c r="Y27" s="445">
        <v>38</v>
      </c>
      <c r="Z27" s="446">
        <v>0.63377676999999999</v>
      </c>
      <c r="AA27" s="446">
        <v>0.4954747574966652</v>
      </c>
      <c r="AB27" s="446">
        <v>0.62646577278551063</v>
      </c>
      <c r="AC27" s="446">
        <v>0.99664718920374729</v>
      </c>
      <c r="AD27" s="448">
        <v>1.161132757474636</v>
      </c>
      <c r="AE27" s="444"/>
      <c r="AF27" s="445">
        <v>38</v>
      </c>
      <c r="AG27" s="446">
        <v>0.64280331999999996</v>
      </c>
      <c r="AH27" s="446">
        <v>0.49992494932344084</v>
      </c>
      <c r="AI27" s="446">
        <v>0.6302653133681777</v>
      </c>
      <c r="AJ27" s="446">
        <v>1.0498223659792971</v>
      </c>
      <c r="AK27" s="448">
        <v>1.2873992346592513</v>
      </c>
      <c r="AL27" s="444"/>
      <c r="AM27" s="445">
        <v>38</v>
      </c>
      <c r="AN27" s="446">
        <v>0.64126238000000002</v>
      </c>
      <c r="AO27" s="446">
        <v>0.49414177147010624</v>
      </c>
      <c r="AP27" s="446">
        <v>0.61794120612609915</v>
      </c>
      <c r="AQ27" s="446">
        <v>1.0301920872663131</v>
      </c>
      <c r="AR27" s="448">
        <v>1.2659719907284244</v>
      </c>
    </row>
    <row r="28" spans="4:44">
      <c r="D28" s="19">
        <v>39</v>
      </c>
      <c r="E28" s="20">
        <v>0.68966481000000002</v>
      </c>
      <c r="F28" s="20">
        <v>0.69602008439506791</v>
      </c>
      <c r="G28" s="20">
        <v>0.92243905388392311</v>
      </c>
      <c r="H28" s="20">
        <v>1.5258738689382496</v>
      </c>
      <c r="I28" s="30">
        <v>1.5733666816521406</v>
      </c>
      <c r="K28" s="19">
        <v>39</v>
      </c>
      <c r="L28" s="20">
        <v>0.69948734999999995</v>
      </c>
      <c r="M28" s="20">
        <v>0.70368707001628739</v>
      </c>
      <c r="N28" s="20">
        <v>0.93368394977235891</v>
      </c>
      <c r="O28" s="20">
        <v>1.6212154605984281</v>
      </c>
      <c r="P28" s="30">
        <v>1.686660299133492</v>
      </c>
      <c r="R28" s="19">
        <v>39</v>
      </c>
      <c r="S28" s="20">
        <v>0.69781051999999999</v>
      </c>
      <c r="T28" s="20">
        <v>0.69963096594018814</v>
      </c>
      <c r="U28" s="20">
        <v>0.92334339213523242</v>
      </c>
      <c r="V28" s="20">
        <v>1.5992128263812082</v>
      </c>
      <c r="W28" s="30">
        <v>1.6647564449720906</v>
      </c>
      <c r="Y28" s="445">
        <v>39</v>
      </c>
      <c r="Z28" s="446">
        <v>0.68982487999999997</v>
      </c>
      <c r="AA28" s="446">
        <v>0.53630776826634652</v>
      </c>
      <c r="AB28" s="446">
        <v>0.68626329917711248</v>
      </c>
      <c r="AC28" s="446">
        <v>1.1061831368391386</v>
      </c>
      <c r="AD28" s="448">
        <v>1.2512448668340879</v>
      </c>
      <c r="AE28" s="444"/>
      <c r="AF28" s="445">
        <v>39</v>
      </c>
      <c r="AG28" s="446">
        <v>0.69964970000000004</v>
      </c>
      <c r="AH28" s="446">
        <v>0.54115970192083207</v>
      </c>
      <c r="AI28" s="446">
        <v>0.69132176052285654</v>
      </c>
      <c r="AJ28" s="446">
        <v>1.1684446596130742</v>
      </c>
      <c r="AK28" s="448">
        <v>1.375442676273388</v>
      </c>
      <c r="AL28" s="444"/>
      <c r="AM28" s="445">
        <v>39</v>
      </c>
      <c r="AN28" s="446">
        <v>0.69797248999999995</v>
      </c>
      <c r="AO28" s="446">
        <v>0.53477323974897395</v>
      </c>
      <c r="AP28" s="446">
        <v>0.6787284759162393</v>
      </c>
      <c r="AQ28" s="446">
        <v>1.1478596404995072</v>
      </c>
      <c r="AR28" s="448">
        <v>1.35377014428265</v>
      </c>
    </row>
    <row r="29" spans="4:44">
      <c r="D29" s="19">
        <v>40</v>
      </c>
      <c r="E29" s="20">
        <v>0.76128404999999999</v>
      </c>
      <c r="F29" s="20">
        <v>0.77368257852202238</v>
      </c>
      <c r="G29" s="20">
        <v>1.0324516727083706</v>
      </c>
      <c r="H29" s="20">
        <v>1.7072355937037802</v>
      </c>
      <c r="I29" s="30">
        <v>1.7072355937037802</v>
      </c>
      <c r="K29" s="19">
        <v>40</v>
      </c>
      <c r="L29" s="20">
        <v>0.77212661999999999</v>
      </c>
      <c r="M29" s="20">
        <v>0.78235406441003774</v>
      </c>
      <c r="N29" s="20">
        <v>1.0458985146872526</v>
      </c>
      <c r="O29" s="20">
        <v>1.8138489738503429</v>
      </c>
      <c r="P29" s="30">
        <v>1.8138489738503429</v>
      </c>
      <c r="R29" s="19">
        <v>40</v>
      </c>
      <c r="S29" s="20">
        <v>0.77027566000000003</v>
      </c>
      <c r="T29" s="20">
        <v>0.77828185309587961</v>
      </c>
      <c r="U29" s="20">
        <v>1.0354019731159776</v>
      </c>
      <c r="V29" s="20">
        <v>1.790071862044083</v>
      </c>
      <c r="W29" s="30">
        <v>1.790071862044083</v>
      </c>
      <c r="Y29" s="445">
        <v>40</v>
      </c>
      <c r="Z29" s="446">
        <v>0.76145731999999999</v>
      </c>
      <c r="AA29" s="446">
        <v>0.57566515931079709</v>
      </c>
      <c r="AB29" s="446">
        <v>0.74885737467869362</v>
      </c>
      <c r="AC29" s="446">
        <v>1.2247013354216667</v>
      </c>
      <c r="AD29" s="448">
        <v>1.3445666821446205</v>
      </c>
      <c r="AE29" s="444"/>
      <c r="AF29" s="445">
        <v>40</v>
      </c>
      <c r="AG29" s="446">
        <v>0.77230235999999997</v>
      </c>
      <c r="AH29" s="446">
        <v>0.58152397104190279</v>
      </c>
      <c r="AI29" s="446">
        <v>0.75616132120571922</v>
      </c>
      <c r="AJ29" s="446">
        <v>1.2980065428144114</v>
      </c>
      <c r="AK29" s="448">
        <v>1.4669909472051319</v>
      </c>
      <c r="AL29" s="444"/>
      <c r="AM29" s="445">
        <v>40</v>
      </c>
      <c r="AN29" s="446">
        <v>0.77045098000000001</v>
      </c>
      <c r="AO29" s="446">
        <v>0.5766770684245961</v>
      </c>
      <c r="AP29" s="446">
        <v>0.7452064636767084</v>
      </c>
      <c r="AQ29" s="446">
        <v>1.2779366767368749</v>
      </c>
      <c r="AR29" s="448">
        <v>1.446342422312656</v>
      </c>
    </row>
    <row r="30" spans="4:44">
      <c r="D30" s="19">
        <v>41</v>
      </c>
      <c r="E30" s="20">
        <v>0.84880171000000004</v>
      </c>
      <c r="F30" s="20">
        <v>0.86369729375204507</v>
      </c>
      <c r="G30" s="20">
        <v>1.1590696716127962</v>
      </c>
      <c r="H30" s="20">
        <v>1.8549988782097826</v>
      </c>
      <c r="I30" s="30">
        <v>1.8549988782097826</v>
      </c>
      <c r="K30" s="19">
        <v>41</v>
      </c>
      <c r="L30" s="20">
        <v>0.86089075000000004</v>
      </c>
      <c r="M30" s="20">
        <v>0.87348502723322119</v>
      </c>
      <c r="N30" s="20">
        <v>1.1748832878003936</v>
      </c>
      <c r="O30" s="20">
        <v>1.953609038099114</v>
      </c>
      <c r="P30" s="30">
        <v>1.953609038099114</v>
      </c>
      <c r="R30" s="19">
        <v>41</v>
      </c>
      <c r="S30" s="20">
        <v>0.85882700000000001</v>
      </c>
      <c r="T30" s="20">
        <v>0.86919706203162095</v>
      </c>
      <c r="U30" s="20">
        <v>1.1639864890460405</v>
      </c>
      <c r="V30" s="20">
        <v>1.9269854566373352</v>
      </c>
      <c r="W30" s="30">
        <v>1.9269854566373352</v>
      </c>
      <c r="Y30" s="445">
        <v>41</v>
      </c>
      <c r="Z30" s="446">
        <v>0.84899404999999994</v>
      </c>
      <c r="AA30" s="446">
        <v>0.6310015396378259</v>
      </c>
      <c r="AB30" s="446">
        <v>0.82891458660495621</v>
      </c>
      <c r="AC30" s="446">
        <v>1.3660092832027095</v>
      </c>
      <c r="AD30" s="448">
        <v>1.4531198482895582</v>
      </c>
      <c r="AE30" s="444"/>
      <c r="AF30" s="445">
        <v>41</v>
      </c>
      <c r="AG30" s="446">
        <v>0.86108583000000005</v>
      </c>
      <c r="AH30" s="446">
        <v>0.63773450363295425</v>
      </c>
      <c r="AI30" s="446">
        <v>0.83810805856502357</v>
      </c>
      <c r="AJ30" s="446">
        <v>1.4502233516916572</v>
      </c>
      <c r="AK30" s="448">
        <v>1.5716123482356361</v>
      </c>
      <c r="AL30" s="444"/>
      <c r="AM30" s="445">
        <v>41</v>
      </c>
      <c r="AN30" s="446">
        <v>0.85902162000000004</v>
      </c>
      <c r="AO30" s="446">
        <v>0.63334734325554853</v>
      </c>
      <c r="AP30" s="446">
        <v>0.82752206267588513</v>
      </c>
      <c r="AQ30" s="446">
        <v>1.4293500380832271</v>
      </c>
      <c r="AR30" s="448">
        <v>1.5506136166905162</v>
      </c>
    </row>
    <row r="31" spans="4:44">
      <c r="D31" s="19">
        <v>42</v>
      </c>
      <c r="E31" s="20">
        <v>0.94490085000000001</v>
      </c>
      <c r="F31" s="20">
        <v>0.96578051920030883</v>
      </c>
      <c r="G31" s="20">
        <v>1.3027584386523579</v>
      </c>
      <c r="H31" s="20">
        <v>2.0166126371080031</v>
      </c>
      <c r="I31" s="30">
        <v>2.0166126371080031</v>
      </c>
      <c r="K31" s="19">
        <v>42</v>
      </c>
      <c r="L31" s="20">
        <v>0.95835857999999996</v>
      </c>
      <c r="M31" s="20">
        <v>0.9769453652725274</v>
      </c>
      <c r="N31" s="20">
        <v>1.3213231357622341</v>
      </c>
      <c r="O31" s="20">
        <v>2.1061602700059696</v>
      </c>
      <c r="P31" s="30">
        <v>2.1061602700059692</v>
      </c>
      <c r="R31" s="19">
        <v>42</v>
      </c>
      <c r="S31" s="20">
        <v>0.95606117999999995</v>
      </c>
      <c r="T31" s="20">
        <v>0.97276979227587512</v>
      </c>
      <c r="U31" s="20">
        <v>1.3102161290699705</v>
      </c>
      <c r="V31" s="20">
        <v>2.0758727017434095</v>
      </c>
      <c r="W31" s="30">
        <v>2.0758727017434095</v>
      </c>
      <c r="Y31" s="445">
        <v>42</v>
      </c>
      <c r="Z31" s="446">
        <v>0.94511970000000001</v>
      </c>
      <c r="AA31" s="446">
        <v>0.69602008439506791</v>
      </c>
      <c r="AB31" s="446">
        <v>0.92243905388392311</v>
      </c>
      <c r="AC31" s="446">
        <v>1.5258738689382496</v>
      </c>
      <c r="AD31" s="448">
        <v>1.5733666816521406</v>
      </c>
      <c r="AE31" s="444"/>
      <c r="AF31" s="445">
        <v>42</v>
      </c>
      <c r="AG31" s="446">
        <v>0.95858054000000004</v>
      </c>
      <c r="AH31" s="446">
        <v>0.70368707001628739</v>
      </c>
      <c r="AI31" s="446">
        <v>0.93368394977235891</v>
      </c>
      <c r="AJ31" s="446">
        <v>1.6212154605984281</v>
      </c>
      <c r="AK31" s="448">
        <v>1.686660299133492</v>
      </c>
      <c r="AL31" s="444"/>
      <c r="AM31" s="445">
        <v>42</v>
      </c>
      <c r="AN31" s="446">
        <v>0.95628261999999997</v>
      </c>
      <c r="AO31" s="446">
        <v>0.69963096594018814</v>
      </c>
      <c r="AP31" s="446">
        <v>0.92334339213523242</v>
      </c>
      <c r="AQ31" s="446">
        <v>1.5992128263812082</v>
      </c>
      <c r="AR31" s="448">
        <v>1.6647564449720906</v>
      </c>
    </row>
    <row r="32" spans="4:44">
      <c r="D32" s="19">
        <v>43</v>
      </c>
      <c r="E32" s="20">
        <v>1.0497638600000001</v>
      </c>
      <c r="F32" s="20">
        <v>1.0829976839789246</v>
      </c>
      <c r="G32" s="20">
        <v>1.46631712632791</v>
      </c>
      <c r="H32" s="20">
        <v>2.1946282700952677</v>
      </c>
      <c r="I32" s="30">
        <v>2.1946282700952677</v>
      </c>
      <c r="K32" s="19">
        <v>43</v>
      </c>
      <c r="L32" s="20">
        <v>1.0647150999999999</v>
      </c>
      <c r="M32" s="20">
        <v>1.0958075268524177</v>
      </c>
      <c r="N32" s="20">
        <v>1.487885139962994</v>
      </c>
      <c r="O32" s="20">
        <v>2.2738968259277406</v>
      </c>
      <c r="P32" s="30">
        <v>2.2738968259277406</v>
      </c>
      <c r="R32" s="19">
        <v>43</v>
      </c>
      <c r="S32" s="20">
        <v>1.06216274</v>
      </c>
      <c r="T32" s="20">
        <v>1.0920046555167033</v>
      </c>
      <c r="U32" s="20">
        <v>1.4765501673173291</v>
      </c>
      <c r="V32" s="20">
        <v>2.2387087265486785</v>
      </c>
      <c r="W32" s="30">
        <v>2.2387087265486785</v>
      </c>
      <c r="Y32" s="445">
        <v>43</v>
      </c>
      <c r="Z32" s="446">
        <v>1.0500206599999999</v>
      </c>
      <c r="AA32" s="446">
        <v>0.77368257852202238</v>
      </c>
      <c r="AB32" s="446">
        <v>1.0324516727083706</v>
      </c>
      <c r="AC32" s="446">
        <v>1.7072355937037802</v>
      </c>
      <c r="AD32" s="448">
        <v>1.7072355937037802</v>
      </c>
      <c r="AE32" s="444"/>
      <c r="AF32" s="445">
        <v>43</v>
      </c>
      <c r="AG32" s="446">
        <v>1.06497555</v>
      </c>
      <c r="AH32" s="446">
        <v>0.78235406441003774</v>
      </c>
      <c r="AI32" s="446">
        <v>1.0458985146872526</v>
      </c>
      <c r="AJ32" s="446">
        <v>1.8138489738503429</v>
      </c>
      <c r="AK32" s="448">
        <v>1.8138489738503429</v>
      </c>
      <c r="AL32" s="444"/>
      <c r="AM32" s="445">
        <v>43</v>
      </c>
      <c r="AN32" s="446">
        <v>1.0624225700000001</v>
      </c>
      <c r="AO32" s="446">
        <v>0.77828185309587961</v>
      </c>
      <c r="AP32" s="446">
        <v>1.0354019731159776</v>
      </c>
      <c r="AQ32" s="446">
        <v>1.790071862044083</v>
      </c>
      <c r="AR32" s="448">
        <v>1.790071862044083</v>
      </c>
    </row>
    <row r="33" spans="4:44">
      <c r="D33" s="19">
        <v>44</v>
      </c>
      <c r="E33" s="20">
        <v>1.1788219900000001</v>
      </c>
      <c r="F33" s="20">
        <v>1.2201305701684397</v>
      </c>
      <c r="G33" s="20">
        <v>1.654238462938872</v>
      </c>
      <c r="H33" s="20">
        <v>2.3933241411748387</v>
      </c>
      <c r="I33" s="30">
        <v>2.3933241411748387</v>
      </c>
      <c r="K33" s="19">
        <v>44</v>
      </c>
      <c r="L33" s="20">
        <v>1.1956113399999999</v>
      </c>
      <c r="M33" s="20">
        <v>1.234720431934448</v>
      </c>
      <c r="N33" s="20">
        <v>1.6787829811305379</v>
      </c>
      <c r="O33" s="20">
        <v>2.460718870790338</v>
      </c>
      <c r="P33" s="30">
        <v>2.460718870790338</v>
      </c>
      <c r="R33" s="19">
        <v>44</v>
      </c>
      <c r="S33" s="20">
        <v>1.1927451899999999</v>
      </c>
      <c r="T33" s="20">
        <v>1.230899091508761</v>
      </c>
      <c r="U33" s="20">
        <v>1.6665275174291443</v>
      </c>
      <c r="V33" s="20">
        <v>2.4184428130846545</v>
      </c>
      <c r="W33" s="30">
        <v>2.4184428130846545</v>
      </c>
      <c r="Y33" s="445">
        <v>44</v>
      </c>
      <c r="Z33" s="446">
        <v>1.1791321800000001</v>
      </c>
      <c r="AA33" s="446">
        <v>0.86369729375204507</v>
      </c>
      <c r="AB33" s="446">
        <v>1.1590696716127962</v>
      </c>
      <c r="AC33" s="446">
        <v>1.8549988782097826</v>
      </c>
      <c r="AD33" s="448">
        <v>1.8549988782097826</v>
      </c>
      <c r="AE33" s="444"/>
      <c r="AF33" s="445">
        <v>44</v>
      </c>
      <c r="AG33" s="446">
        <v>1.1959259499999999</v>
      </c>
      <c r="AH33" s="446">
        <v>0.87348502723322119</v>
      </c>
      <c r="AI33" s="446">
        <v>1.1748832878003936</v>
      </c>
      <c r="AJ33" s="446">
        <v>1.953609038099114</v>
      </c>
      <c r="AK33" s="448">
        <v>1.953609038099114</v>
      </c>
      <c r="AL33" s="444"/>
      <c r="AM33" s="445">
        <v>44</v>
      </c>
      <c r="AN33" s="446">
        <v>1.19305905</v>
      </c>
      <c r="AO33" s="446">
        <v>0.86919706203162095</v>
      </c>
      <c r="AP33" s="446">
        <v>1.1639864890460405</v>
      </c>
      <c r="AQ33" s="446">
        <v>1.9269854566373352</v>
      </c>
      <c r="AR33" s="448">
        <v>1.9269854566373352</v>
      </c>
    </row>
    <row r="34" spans="4:44">
      <c r="D34" s="19">
        <v>45</v>
      </c>
      <c r="E34" s="20">
        <v>1.3248053799999999</v>
      </c>
      <c r="F34" s="20">
        <v>1.3779954906505834</v>
      </c>
      <c r="G34" s="20">
        <v>1.8671566375608766</v>
      </c>
      <c r="H34" s="20">
        <v>2.6135547790356788</v>
      </c>
      <c r="I34" s="30">
        <v>2.6135547790356788</v>
      </c>
      <c r="K34" s="19">
        <v>45</v>
      </c>
      <c r="L34" s="20">
        <v>1.34367389</v>
      </c>
      <c r="M34" s="20">
        <v>1.3946998982858176</v>
      </c>
      <c r="N34" s="20">
        <v>1.894836241278161</v>
      </c>
      <c r="O34" s="20">
        <v>2.6678292199128775</v>
      </c>
      <c r="P34" s="30">
        <v>2.6678292199128775</v>
      </c>
      <c r="R34" s="19">
        <v>45</v>
      </c>
      <c r="S34" s="20">
        <v>1.3404528099999999</v>
      </c>
      <c r="T34" s="20">
        <v>1.391036639901398</v>
      </c>
      <c r="U34" s="20">
        <v>1.8812727736076627</v>
      </c>
      <c r="V34" s="20">
        <v>2.6161399980955631</v>
      </c>
      <c r="W34" s="30">
        <v>2.6161399980955631</v>
      </c>
      <c r="Y34" s="445">
        <v>45</v>
      </c>
      <c r="Z34" s="446">
        <v>1.32518117</v>
      </c>
      <c r="AA34" s="446">
        <v>0.96578051920030883</v>
      </c>
      <c r="AB34" s="446">
        <v>1.3027584386523579</v>
      </c>
      <c r="AC34" s="446">
        <v>2.0166126371080031</v>
      </c>
      <c r="AD34" s="448">
        <v>2.0166126371080031</v>
      </c>
      <c r="AE34" s="444"/>
      <c r="AF34" s="445">
        <v>45</v>
      </c>
      <c r="AG34" s="446">
        <v>1.34405503</v>
      </c>
      <c r="AH34" s="446">
        <v>0.9769453652725274</v>
      </c>
      <c r="AI34" s="446">
        <v>1.3213231357622341</v>
      </c>
      <c r="AJ34" s="446">
        <v>2.1061602700059696</v>
      </c>
      <c r="AK34" s="448">
        <v>2.1061602700059692</v>
      </c>
      <c r="AL34" s="444"/>
      <c r="AM34" s="445">
        <v>45</v>
      </c>
      <c r="AN34" s="446">
        <v>1.3408330399999999</v>
      </c>
      <c r="AO34" s="446">
        <v>0.97276979227587512</v>
      </c>
      <c r="AP34" s="446">
        <v>1.3102161290699705</v>
      </c>
      <c r="AQ34" s="446">
        <v>2.0758727017434095</v>
      </c>
      <c r="AR34" s="448">
        <v>2.0758727017434095</v>
      </c>
    </row>
    <row r="35" spans="4:44">
      <c r="D35" s="19">
        <v>46</v>
      </c>
      <c r="E35" s="20">
        <v>1.49572627</v>
      </c>
      <c r="F35" s="20">
        <v>1.5590916582350227</v>
      </c>
      <c r="G35" s="20">
        <v>2.1082797230504347</v>
      </c>
      <c r="H35" s="20">
        <v>2.8595386259135491</v>
      </c>
      <c r="I35" s="30">
        <v>2.8595386259135491</v>
      </c>
      <c r="K35" s="19">
        <v>46</v>
      </c>
      <c r="L35" s="20">
        <v>1.5170291199999999</v>
      </c>
      <c r="M35" s="20">
        <v>1.5780781240725898</v>
      </c>
      <c r="N35" s="20">
        <v>2.1390575534388399</v>
      </c>
      <c r="O35" s="20">
        <v>2.8993590331894228</v>
      </c>
      <c r="P35" s="30">
        <v>2.8993590331894223</v>
      </c>
      <c r="R35" s="19">
        <v>46</v>
      </c>
      <c r="S35" s="20">
        <v>1.5133924599999999</v>
      </c>
      <c r="T35" s="20">
        <v>1.5742226384589211</v>
      </c>
      <c r="U35" s="20">
        <v>2.123416670564545</v>
      </c>
      <c r="V35" s="20">
        <v>2.835040965082178</v>
      </c>
      <c r="W35" s="30">
        <v>2.835040965082178</v>
      </c>
      <c r="Y35" s="445">
        <v>46</v>
      </c>
      <c r="Z35" s="446">
        <v>1.49618048</v>
      </c>
      <c r="AA35" s="446">
        <v>1.0829976839789246</v>
      </c>
      <c r="AB35" s="446">
        <v>1.46631712632791</v>
      </c>
      <c r="AC35" s="446">
        <v>2.1946282700952677</v>
      </c>
      <c r="AD35" s="448">
        <v>2.1946282700952677</v>
      </c>
      <c r="AE35" s="444"/>
      <c r="AF35" s="445">
        <v>46</v>
      </c>
      <c r="AG35" s="446">
        <v>1.5174898000000001</v>
      </c>
      <c r="AH35" s="446">
        <v>1.0958075268524177</v>
      </c>
      <c r="AI35" s="446">
        <v>1.487885139962994</v>
      </c>
      <c r="AJ35" s="446">
        <v>2.2738968259277406</v>
      </c>
      <c r="AK35" s="448">
        <v>2.2738968259277406</v>
      </c>
      <c r="AL35" s="444"/>
      <c r="AM35" s="445">
        <v>46</v>
      </c>
      <c r="AN35" s="446">
        <v>1.51385204</v>
      </c>
      <c r="AO35" s="446">
        <v>1.0920046555167033</v>
      </c>
      <c r="AP35" s="446">
        <v>1.4765501673173291</v>
      </c>
      <c r="AQ35" s="446">
        <v>2.2387087265486785</v>
      </c>
      <c r="AR35" s="448">
        <v>2.2387087265486785</v>
      </c>
    </row>
    <row r="36" spans="4:44">
      <c r="D36" s="19">
        <v>47</v>
      </c>
      <c r="E36" s="20">
        <v>1.6920300699999999</v>
      </c>
      <c r="F36" s="20">
        <v>1.7653193643520428</v>
      </c>
      <c r="G36" s="20">
        <v>2.3790170132920681</v>
      </c>
      <c r="H36" s="20">
        <v>3.1346880467043348</v>
      </c>
      <c r="I36" s="30">
        <v>3.1346880467043348</v>
      </c>
      <c r="K36" s="19">
        <v>47</v>
      </c>
      <c r="L36" s="20">
        <v>1.7161287700000001</v>
      </c>
      <c r="M36" s="20">
        <v>1.7868322284407872</v>
      </c>
      <c r="N36" s="20">
        <v>2.4128144589347515</v>
      </c>
      <c r="O36" s="20">
        <v>3.1589562860428271</v>
      </c>
      <c r="P36" s="30">
        <v>3.1589562860428271</v>
      </c>
      <c r="R36" s="19">
        <v>47</v>
      </c>
      <c r="S36" s="20">
        <v>1.7120148399999999</v>
      </c>
      <c r="T36" s="20">
        <v>1.7825596883619075</v>
      </c>
      <c r="U36" s="20">
        <v>2.394262583376539</v>
      </c>
      <c r="V36" s="20">
        <v>3.0780795099674108</v>
      </c>
      <c r="W36" s="30">
        <v>3.0780795099674108</v>
      </c>
      <c r="Y36" s="445">
        <v>47</v>
      </c>
      <c r="Z36" s="446">
        <v>1.6925701500000001</v>
      </c>
      <c r="AA36" s="446">
        <v>1.2201305701684397</v>
      </c>
      <c r="AB36" s="446">
        <v>1.654238462938872</v>
      </c>
      <c r="AC36" s="446">
        <v>2.3933241411748387</v>
      </c>
      <c r="AD36" s="448">
        <v>2.3933241411748387</v>
      </c>
      <c r="AE36" s="444"/>
      <c r="AF36" s="445">
        <v>47</v>
      </c>
      <c r="AG36" s="446">
        <v>1.7166765500000001</v>
      </c>
      <c r="AH36" s="446">
        <v>1.234720431934448</v>
      </c>
      <c r="AI36" s="446">
        <v>1.6787829811305379</v>
      </c>
      <c r="AJ36" s="446">
        <v>2.460718870790338</v>
      </c>
      <c r="AK36" s="448">
        <v>2.460718870790338</v>
      </c>
      <c r="AL36" s="444"/>
      <c r="AM36" s="445">
        <v>47</v>
      </c>
      <c r="AN36" s="446">
        <v>1.7125613</v>
      </c>
      <c r="AO36" s="446">
        <v>1.230899091508761</v>
      </c>
      <c r="AP36" s="446">
        <v>1.6665275174291443</v>
      </c>
      <c r="AQ36" s="446">
        <v>2.4184428130846545</v>
      </c>
      <c r="AR36" s="448">
        <v>2.4184428130846545</v>
      </c>
    </row>
    <row r="37" spans="4:44">
      <c r="D37" s="19">
        <v>48</v>
      </c>
      <c r="E37" s="20">
        <v>1.9141234300000001</v>
      </c>
      <c r="F37" s="20">
        <v>1.9984720027320193</v>
      </c>
      <c r="G37" s="20">
        <v>2.6834874079308579</v>
      </c>
      <c r="H37" s="20">
        <v>3.4443189707633333</v>
      </c>
      <c r="I37" s="30">
        <v>3.4443189707633333</v>
      </c>
      <c r="K37" s="19">
        <v>48</v>
      </c>
      <c r="L37" s="20">
        <v>1.9413852899999999</v>
      </c>
      <c r="M37" s="20">
        <v>2.0227147666100724</v>
      </c>
      <c r="N37" s="20">
        <v>2.7204903803795815</v>
      </c>
      <c r="O37" s="20">
        <v>3.4521391674386432</v>
      </c>
      <c r="P37" s="30">
        <v>3.4521391674386432</v>
      </c>
      <c r="R37" s="19">
        <v>48</v>
      </c>
      <c r="S37" s="20">
        <v>1.93673136</v>
      </c>
      <c r="T37" s="20">
        <v>2.0176157672253181</v>
      </c>
      <c r="U37" s="20">
        <v>2.6982156309825225</v>
      </c>
      <c r="V37" s="20">
        <v>3.3497224383659785</v>
      </c>
      <c r="W37" s="30">
        <v>3.3497224383659785</v>
      </c>
      <c r="Y37" s="445">
        <v>48</v>
      </c>
      <c r="Z37" s="446">
        <v>1.9147535600000001</v>
      </c>
      <c r="AA37" s="446">
        <v>1.3779954906505834</v>
      </c>
      <c r="AB37" s="446">
        <v>1.8671566375608766</v>
      </c>
      <c r="AC37" s="446">
        <v>2.6135547790356788</v>
      </c>
      <c r="AD37" s="448">
        <v>2.6135547790356788</v>
      </c>
      <c r="AE37" s="444"/>
      <c r="AF37" s="445">
        <v>48</v>
      </c>
      <c r="AG37" s="446">
        <v>1.9420244</v>
      </c>
      <c r="AH37" s="446">
        <v>1.3946998982858176</v>
      </c>
      <c r="AI37" s="446">
        <v>1.894836241278161</v>
      </c>
      <c r="AJ37" s="446">
        <v>2.6678292199128775</v>
      </c>
      <c r="AK37" s="448">
        <v>2.6678292199128775</v>
      </c>
      <c r="AL37" s="444"/>
      <c r="AM37" s="445">
        <v>48</v>
      </c>
      <c r="AN37" s="446">
        <v>1.93736894</v>
      </c>
      <c r="AO37" s="446">
        <v>1.391036639901398</v>
      </c>
      <c r="AP37" s="446">
        <v>1.8812727736076627</v>
      </c>
      <c r="AQ37" s="446">
        <v>2.6161399980955631</v>
      </c>
      <c r="AR37" s="448">
        <v>2.6161399980955631</v>
      </c>
    </row>
    <row r="38" spans="4:44">
      <c r="D38" s="19">
        <v>49</v>
      </c>
      <c r="E38" s="20">
        <v>2.1782273399999998</v>
      </c>
      <c r="F38" s="20">
        <v>2.2619667837512303</v>
      </c>
      <c r="G38" s="20">
        <v>3.0209972456835703</v>
      </c>
      <c r="H38" s="20">
        <v>3.7968209930495624</v>
      </c>
      <c r="I38" s="30">
        <v>3.7968209930495624</v>
      </c>
      <c r="K38" s="19">
        <v>49</v>
      </c>
      <c r="L38" s="20">
        <v>2.2092507000000001</v>
      </c>
      <c r="M38" s="20">
        <v>2.2890629404087108</v>
      </c>
      <c r="N38" s="20">
        <v>3.0604624773012259</v>
      </c>
      <c r="O38" s="20">
        <v>3.7874032312772008</v>
      </c>
      <c r="P38" s="30">
        <v>3.7874032312772008</v>
      </c>
      <c r="R38" s="19">
        <v>49</v>
      </c>
      <c r="S38" s="20">
        <v>2.2039546400000001</v>
      </c>
      <c r="T38" s="20">
        <v>2.2822453650600463</v>
      </c>
      <c r="U38" s="20">
        <v>3.0327608804635706</v>
      </c>
      <c r="V38" s="20">
        <v>3.6567020643177663</v>
      </c>
      <c r="W38" s="30">
        <v>3.6567020643177663</v>
      </c>
      <c r="Y38" s="445">
        <v>49</v>
      </c>
      <c r="Z38" s="446">
        <v>2.1789640600000002</v>
      </c>
      <c r="AA38" s="446">
        <v>1.5590916582350227</v>
      </c>
      <c r="AB38" s="446">
        <v>2.1082797230504347</v>
      </c>
      <c r="AC38" s="446">
        <v>2.8595386259135491</v>
      </c>
      <c r="AD38" s="448">
        <v>2.8595386259135491</v>
      </c>
      <c r="AE38" s="444"/>
      <c r="AF38" s="445">
        <v>49</v>
      </c>
      <c r="AG38" s="446">
        <v>2.2099979099999998</v>
      </c>
      <c r="AH38" s="446">
        <v>1.5780781240725898</v>
      </c>
      <c r="AI38" s="446">
        <v>2.1390575534388399</v>
      </c>
      <c r="AJ38" s="446">
        <v>2.8993590331894228</v>
      </c>
      <c r="AK38" s="448">
        <v>2.8993590331894223</v>
      </c>
      <c r="AL38" s="444"/>
      <c r="AM38" s="445">
        <v>49</v>
      </c>
      <c r="AN38" s="446">
        <v>2.20470006</v>
      </c>
      <c r="AO38" s="446">
        <v>1.5742226384589211</v>
      </c>
      <c r="AP38" s="446">
        <v>2.123416670564545</v>
      </c>
      <c r="AQ38" s="446">
        <v>2.835040965082178</v>
      </c>
      <c r="AR38" s="448">
        <v>2.835040965082178</v>
      </c>
    </row>
    <row r="39" spans="4:44">
      <c r="D39" s="19">
        <v>50</v>
      </c>
      <c r="E39" s="20">
        <v>2.4616452299999998</v>
      </c>
      <c r="F39" s="20">
        <v>2.5529877831218841</v>
      </c>
      <c r="G39" s="20">
        <v>3.3905341795767603</v>
      </c>
      <c r="H39" s="20">
        <v>4.1973486671239808</v>
      </c>
      <c r="I39" s="30">
        <v>4.1973486671239808</v>
      </c>
      <c r="K39" s="19">
        <v>50</v>
      </c>
      <c r="L39" s="20">
        <v>2.4967051599999999</v>
      </c>
      <c r="M39" s="20">
        <v>2.5833659393275461</v>
      </c>
      <c r="N39" s="20">
        <v>3.432397387632768</v>
      </c>
      <c r="O39" s="20">
        <v>4.1709550173319574</v>
      </c>
      <c r="P39" s="30">
        <v>4.1709550173319574</v>
      </c>
      <c r="R39" s="19">
        <v>50</v>
      </c>
      <c r="S39" s="20">
        <v>2.49072001</v>
      </c>
      <c r="T39" s="20">
        <v>2.5750877921597799</v>
      </c>
      <c r="U39" s="20">
        <v>3.398608587148805</v>
      </c>
      <c r="V39" s="20">
        <v>4.0048247575747524</v>
      </c>
      <c r="W39" s="30">
        <v>4.0048247575747524</v>
      </c>
      <c r="Y39" s="445">
        <v>50</v>
      </c>
      <c r="Z39" s="446">
        <v>2.4625135399999998</v>
      </c>
      <c r="AA39" s="446">
        <v>1.7653193643520428</v>
      </c>
      <c r="AB39" s="446">
        <v>2.3790170132920681</v>
      </c>
      <c r="AC39" s="446">
        <v>3.1346880467043348</v>
      </c>
      <c r="AD39" s="448">
        <v>3.1346880467043348</v>
      </c>
      <c r="AE39" s="444"/>
      <c r="AF39" s="445">
        <v>50</v>
      </c>
      <c r="AG39" s="446">
        <v>2.4975858400000002</v>
      </c>
      <c r="AH39" s="446">
        <v>1.7868322284407872</v>
      </c>
      <c r="AI39" s="446">
        <v>2.4128144589347515</v>
      </c>
      <c r="AJ39" s="446">
        <v>3.1589562860428271</v>
      </c>
      <c r="AK39" s="448">
        <v>3.1589562860428271</v>
      </c>
      <c r="AL39" s="444"/>
      <c r="AM39" s="445">
        <v>50</v>
      </c>
      <c r="AN39" s="446">
        <v>2.4915985799999998</v>
      </c>
      <c r="AO39" s="446">
        <v>1.7825596883619075</v>
      </c>
      <c r="AP39" s="446">
        <v>2.394262583376539</v>
      </c>
      <c r="AQ39" s="446">
        <v>3.0780795099674108</v>
      </c>
      <c r="AR39" s="448">
        <v>3.0780795099674108</v>
      </c>
    </row>
    <row r="40" spans="4:44">
      <c r="D40" s="19">
        <v>51</v>
      </c>
      <c r="E40" s="20">
        <v>2.7858059800000001</v>
      </c>
      <c r="F40" s="20">
        <v>2.8779447389656734</v>
      </c>
      <c r="G40" s="20">
        <v>3.7140044121790883</v>
      </c>
      <c r="H40" s="20">
        <v>4.6550257946487843</v>
      </c>
      <c r="I40" s="30">
        <v>4.6550257946487843</v>
      </c>
      <c r="K40" s="19">
        <v>51</v>
      </c>
      <c r="L40" s="20">
        <v>2.8254827599999999</v>
      </c>
      <c r="M40" s="20">
        <v>2.911815582777157</v>
      </c>
      <c r="N40" s="20">
        <v>3.7449514956786678</v>
      </c>
      <c r="O40" s="20">
        <v>4.6104721231690258</v>
      </c>
      <c r="P40" s="30">
        <v>4.6104721231690258</v>
      </c>
      <c r="R40" s="19">
        <v>51</v>
      </c>
      <c r="S40" s="20">
        <v>2.81870946</v>
      </c>
      <c r="T40" s="20">
        <v>2.9013621532816374</v>
      </c>
      <c r="U40" s="20">
        <v>3.6905990215513391</v>
      </c>
      <c r="V40" s="20">
        <v>4.398318584516308</v>
      </c>
      <c r="W40" s="30">
        <v>4.398318584516308</v>
      </c>
      <c r="Y40" s="445">
        <v>51</v>
      </c>
      <c r="Z40" s="446">
        <v>2.7868611599999999</v>
      </c>
      <c r="AA40" s="446">
        <v>1.9984720027320193</v>
      </c>
      <c r="AB40" s="446">
        <v>2.6834874079308579</v>
      </c>
      <c r="AC40" s="446">
        <v>3.4443189707633333</v>
      </c>
      <c r="AD40" s="448">
        <v>3.4443189707633333</v>
      </c>
      <c r="AE40" s="444"/>
      <c r="AF40" s="445">
        <v>51</v>
      </c>
      <c r="AG40" s="446">
        <v>2.8265529699999998</v>
      </c>
      <c r="AH40" s="446">
        <v>2.0227147666100724</v>
      </c>
      <c r="AI40" s="446">
        <v>2.7204903803795815</v>
      </c>
      <c r="AJ40" s="446">
        <v>3.4521391674386432</v>
      </c>
      <c r="AK40" s="448">
        <v>3.4521391674386432</v>
      </c>
      <c r="AL40" s="444"/>
      <c r="AM40" s="445">
        <v>51</v>
      </c>
      <c r="AN40" s="446">
        <v>2.8197771</v>
      </c>
      <c r="AO40" s="446">
        <v>2.0176157672253181</v>
      </c>
      <c r="AP40" s="446">
        <v>2.6982156309825225</v>
      </c>
      <c r="AQ40" s="446">
        <v>3.3497224383659785</v>
      </c>
      <c r="AR40" s="448">
        <v>3.3497224383659785</v>
      </c>
    </row>
    <row r="41" spans="4:44">
      <c r="D41" s="19">
        <v>52</v>
      </c>
      <c r="E41" s="20">
        <v>3.1414795999999998</v>
      </c>
      <c r="F41" s="20">
        <v>3.235599260254332</v>
      </c>
      <c r="G41" s="20">
        <v>4.079894667820593</v>
      </c>
      <c r="H41" s="20">
        <v>5.1953783241660094</v>
      </c>
      <c r="I41" s="30">
        <v>5.1953783241660094</v>
      </c>
      <c r="K41" s="19">
        <v>52</v>
      </c>
      <c r="L41" s="20">
        <v>3.18622205</v>
      </c>
      <c r="M41" s="20">
        <v>3.2732457348428907</v>
      </c>
      <c r="N41" s="20">
        <v>4.1011063662817655</v>
      </c>
      <c r="O41" s="20">
        <v>5.1333455231565264</v>
      </c>
      <c r="P41" s="30">
        <v>5.1333455231565264</v>
      </c>
      <c r="R41" s="19">
        <v>52</v>
      </c>
      <c r="S41" s="20">
        <v>3.17858398</v>
      </c>
      <c r="T41" s="20">
        <v>3.2602728669284158</v>
      </c>
      <c r="U41" s="20">
        <v>4.0207534919839851</v>
      </c>
      <c r="V41" s="20">
        <v>4.8623858915118232</v>
      </c>
      <c r="W41" s="30">
        <v>4.8623858915118223</v>
      </c>
      <c r="Y41" s="445">
        <v>52</v>
      </c>
      <c r="Z41" s="446">
        <v>3.1428078699999999</v>
      </c>
      <c r="AA41" s="446">
        <v>2.2619667837512303</v>
      </c>
      <c r="AB41" s="446">
        <v>3.0209972456835703</v>
      </c>
      <c r="AC41" s="446">
        <v>3.7968209930495624</v>
      </c>
      <c r="AD41" s="448">
        <v>3.7968209930495624</v>
      </c>
      <c r="AE41" s="444"/>
      <c r="AF41" s="445">
        <v>52</v>
      </c>
      <c r="AG41" s="446">
        <v>3.1875692500000001</v>
      </c>
      <c r="AH41" s="446">
        <v>2.2890629404087108</v>
      </c>
      <c r="AI41" s="446">
        <v>3.0604624773012259</v>
      </c>
      <c r="AJ41" s="446">
        <v>3.7874032312772008</v>
      </c>
      <c r="AK41" s="448">
        <v>3.7874032312772008</v>
      </c>
      <c r="AL41" s="444"/>
      <c r="AM41" s="445">
        <v>52</v>
      </c>
      <c r="AN41" s="446">
        <v>3.1799279399999998</v>
      </c>
      <c r="AO41" s="446">
        <v>2.2822453650600463</v>
      </c>
      <c r="AP41" s="446">
        <v>3.0327608804635706</v>
      </c>
      <c r="AQ41" s="446">
        <v>3.6567020643177663</v>
      </c>
      <c r="AR41" s="448">
        <v>3.6567020643177663</v>
      </c>
    </row>
    <row r="42" spans="4:44">
      <c r="D42" s="19">
        <v>53</v>
      </c>
      <c r="E42" s="20">
        <v>3.5365344799999998</v>
      </c>
      <c r="F42" s="20">
        <v>3.634006037607532</v>
      </c>
      <c r="G42" s="20">
        <v>4.5038495944896324</v>
      </c>
      <c r="H42" s="20">
        <v>5.8567233509550576</v>
      </c>
      <c r="I42" s="30">
        <v>5.8567233509550576</v>
      </c>
      <c r="K42" s="19">
        <v>53</v>
      </c>
      <c r="L42" s="20">
        <v>3.5869035</v>
      </c>
      <c r="M42" s="20">
        <v>3.6760074019637994</v>
      </c>
      <c r="N42" s="20">
        <v>4.5171318650183983</v>
      </c>
      <c r="O42" s="20">
        <v>5.7783896500818086</v>
      </c>
      <c r="P42" s="30">
        <v>5.7783896500818086</v>
      </c>
      <c r="R42" s="19">
        <v>53</v>
      </c>
      <c r="S42" s="20">
        <v>3.5783049099999999</v>
      </c>
      <c r="T42" s="20">
        <v>3.6604701719598962</v>
      </c>
      <c r="U42" s="20">
        <v>4.4038053783658846</v>
      </c>
      <c r="V42" s="20">
        <v>5.4311457698150925</v>
      </c>
      <c r="W42" s="30">
        <v>5.4311457698150925</v>
      </c>
      <c r="Y42" s="445">
        <v>53</v>
      </c>
      <c r="Z42" s="446">
        <v>3.5382599300000002</v>
      </c>
      <c r="AA42" s="446">
        <v>2.5529877831218841</v>
      </c>
      <c r="AB42" s="446">
        <v>3.3905341795767603</v>
      </c>
      <c r="AC42" s="446">
        <v>4.1973486671239808</v>
      </c>
      <c r="AD42" s="448">
        <v>4.1973486671239808</v>
      </c>
      <c r="AE42" s="444"/>
      <c r="AF42" s="445">
        <v>53</v>
      </c>
      <c r="AG42" s="446">
        <v>3.5886535199999998</v>
      </c>
      <c r="AH42" s="446">
        <v>2.5833659393275461</v>
      </c>
      <c r="AI42" s="446">
        <v>3.432397387632768</v>
      </c>
      <c r="AJ42" s="446">
        <v>4.1709550173319574</v>
      </c>
      <c r="AK42" s="448">
        <v>4.1709550173319574</v>
      </c>
      <c r="AL42" s="444"/>
      <c r="AM42" s="445">
        <v>53</v>
      </c>
      <c r="AN42" s="446">
        <v>3.5800507399999999</v>
      </c>
      <c r="AO42" s="446">
        <v>2.5750877921597799</v>
      </c>
      <c r="AP42" s="446">
        <v>3.398608587148805</v>
      </c>
      <c r="AQ42" s="446">
        <v>4.0048247575747524</v>
      </c>
      <c r="AR42" s="448">
        <v>4.0048247575747524</v>
      </c>
    </row>
    <row r="43" spans="4:44">
      <c r="D43" s="19">
        <v>54</v>
      </c>
      <c r="E43" s="20">
        <v>3.9788266299999999</v>
      </c>
      <c r="F43" s="20">
        <v>4.0667173718820537</v>
      </c>
      <c r="G43" s="20">
        <v>5.0092230447758412</v>
      </c>
      <c r="H43" s="20">
        <v>6.7044440721014142</v>
      </c>
      <c r="I43" s="30">
        <v>6.7044440721014116</v>
      </c>
      <c r="K43" s="19">
        <v>54</v>
      </c>
      <c r="L43" s="20">
        <v>4.0354949800000002</v>
      </c>
      <c r="M43" s="20">
        <v>4.1127598795910085</v>
      </c>
      <c r="N43" s="20">
        <v>5.0174089188958098</v>
      </c>
      <c r="O43" s="20">
        <v>6.6119337109679401</v>
      </c>
      <c r="P43" s="30">
        <v>6.6119337109679401</v>
      </c>
      <c r="R43" s="19">
        <v>54</v>
      </c>
      <c r="S43" s="20">
        <v>4.0258210200000004</v>
      </c>
      <c r="T43" s="20">
        <v>4.0927613088756072</v>
      </c>
      <c r="U43" s="20">
        <v>4.8639952452427737</v>
      </c>
      <c r="V43" s="20">
        <v>6.1667320206533009</v>
      </c>
      <c r="W43" s="30">
        <v>6.1667320206533009</v>
      </c>
      <c r="Y43" s="445">
        <v>54</v>
      </c>
      <c r="Z43" s="446">
        <v>3.9810567099999998</v>
      </c>
      <c r="AA43" s="446">
        <v>2.8779447389656734</v>
      </c>
      <c r="AB43" s="446">
        <v>3.7140044121790883</v>
      </c>
      <c r="AC43" s="446">
        <v>4.6550257946487843</v>
      </c>
      <c r="AD43" s="448">
        <v>4.6550257946487843</v>
      </c>
      <c r="AE43" s="444"/>
      <c r="AF43" s="445">
        <v>54</v>
      </c>
      <c r="AG43" s="446">
        <v>4.0377568200000002</v>
      </c>
      <c r="AH43" s="446">
        <v>2.911815582777157</v>
      </c>
      <c r="AI43" s="446">
        <v>3.7449514956786678</v>
      </c>
      <c r="AJ43" s="446">
        <v>4.6104721231690258</v>
      </c>
      <c r="AK43" s="448">
        <v>4.6104721231690258</v>
      </c>
      <c r="AL43" s="444"/>
      <c r="AM43" s="445">
        <v>54</v>
      </c>
      <c r="AN43" s="446">
        <v>4.0280774299999997</v>
      </c>
      <c r="AO43" s="446">
        <v>2.9013621532816374</v>
      </c>
      <c r="AP43" s="446">
        <v>3.6905990215513391</v>
      </c>
      <c r="AQ43" s="446">
        <v>4.398318584516308</v>
      </c>
      <c r="AR43" s="448">
        <v>4.398318584516308</v>
      </c>
    </row>
    <row r="44" spans="4:44">
      <c r="D44" s="19">
        <v>55</v>
      </c>
      <c r="E44" s="20">
        <v>4.46038085</v>
      </c>
      <c r="F44" s="20">
        <v>4.5350068428575456</v>
      </c>
      <c r="G44" s="20">
        <v>5.6338108945722878</v>
      </c>
      <c r="H44" s="20">
        <v>7.8634217565981306</v>
      </c>
      <c r="I44" s="30">
        <v>7.8634217565981306</v>
      </c>
      <c r="K44" s="19">
        <v>55</v>
      </c>
      <c r="L44" s="20">
        <v>4.5239077200000004</v>
      </c>
      <c r="M44" s="20">
        <v>4.5852405309405135</v>
      </c>
      <c r="N44" s="20">
        <v>5.6415105314276781</v>
      </c>
      <c r="O44" s="20">
        <v>7.7607579607896602</v>
      </c>
      <c r="P44" s="30">
        <v>7.7607579607896602</v>
      </c>
      <c r="R44" s="19">
        <v>55</v>
      </c>
      <c r="S44" s="20">
        <v>4.5130629200000003</v>
      </c>
      <c r="T44" s="20">
        <v>4.5598219180145856</v>
      </c>
      <c r="U44" s="20">
        <v>5.4440619517913653</v>
      </c>
      <c r="V44" s="20">
        <v>7.1959889472780691</v>
      </c>
      <c r="W44" s="30">
        <v>7.1959889472780683</v>
      </c>
      <c r="Y44" s="445">
        <v>55</v>
      </c>
      <c r="Z44" s="446">
        <v>4.4631667400000001</v>
      </c>
      <c r="AA44" s="446">
        <v>3.235599260254332</v>
      </c>
      <c r="AB44" s="446">
        <v>4.079894667820593</v>
      </c>
      <c r="AC44" s="446">
        <v>5.1953783241660094</v>
      </c>
      <c r="AD44" s="448">
        <v>5.1953783241660094</v>
      </c>
      <c r="AE44" s="444"/>
      <c r="AF44" s="445">
        <v>55</v>
      </c>
      <c r="AG44" s="446">
        <v>4.5267333000000001</v>
      </c>
      <c r="AH44" s="446">
        <v>3.2732457348428907</v>
      </c>
      <c r="AI44" s="446">
        <v>4.1011063662817655</v>
      </c>
      <c r="AJ44" s="446">
        <v>5.1333455231565264</v>
      </c>
      <c r="AK44" s="448">
        <v>5.1333455231565264</v>
      </c>
      <c r="AL44" s="444"/>
      <c r="AM44" s="445">
        <v>55</v>
      </c>
      <c r="AN44" s="446">
        <v>4.5158817300000003</v>
      </c>
      <c r="AO44" s="446">
        <v>3.2602728669284158</v>
      </c>
      <c r="AP44" s="446">
        <v>4.0207534919839851</v>
      </c>
      <c r="AQ44" s="446">
        <v>4.8623858915118232</v>
      </c>
      <c r="AR44" s="448">
        <v>4.8623858915118223</v>
      </c>
    </row>
    <row r="45" spans="4:44">
      <c r="D45" s="19">
        <v>56</v>
      </c>
      <c r="E45" s="20">
        <v>4.9811204199999999</v>
      </c>
      <c r="F45" s="20"/>
      <c r="G45" s="20"/>
      <c r="H45" s="20"/>
      <c r="K45" s="19">
        <v>56</v>
      </c>
      <c r="L45" s="20">
        <v>5.0520639200000002</v>
      </c>
      <c r="M45" s="20"/>
      <c r="N45" s="20"/>
      <c r="O45" s="20"/>
      <c r="R45" s="19">
        <v>56</v>
      </c>
      <c r="S45" s="20">
        <v>5.0399530099999996</v>
      </c>
      <c r="T45" s="20"/>
      <c r="U45" s="20"/>
      <c r="V45" s="20"/>
      <c r="Y45" s="19">
        <v>56</v>
      </c>
      <c r="Z45" s="20">
        <v>4.98442132</v>
      </c>
      <c r="AA45" s="20"/>
      <c r="AB45" s="20"/>
      <c r="AC45" s="20"/>
      <c r="AF45" s="19">
        <v>56</v>
      </c>
      <c r="AG45" s="20">
        <v>5.0554118399999997</v>
      </c>
      <c r="AH45" s="20"/>
      <c r="AI45" s="20"/>
      <c r="AJ45" s="20"/>
      <c r="AM45" s="19">
        <v>56</v>
      </c>
      <c r="AN45" s="20">
        <v>5.0432929099999999</v>
      </c>
      <c r="AO45" s="20"/>
      <c r="AP45" s="20"/>
      <c r="AQ45" s="20"/>
    </row>
    <row r="46" spans="4:44">
      <c r="D46" s="19">
        <v>57</v>
      </c>
      <c r="E46" s="20">
        <v>5.5962924300000001</v>
      </c>
      <c r="F46" s="20"/>
      <c r="G46" s="20"/>
      <c r="H46" s="20"/>
      <c r="K46" s="19">
        <v>57</v>
      </c>
      <c r="L46" s="20">
        <v>5.6759975000000003</v>
      </c>
      <c r="M46" s="20"/>
      <c r="N46" s="20"/>
      <c r="O46" s="20"/>
      <c r="R46" s="19">
        <v>57</v>
      </c>
      <c r="S46" s="20">
        <v>5.6623908900000002</v>
      </c>
      <c r="T46" s="20"/>
      <c r="U46" s="20"/>
      <c r="V46" s="20"/>
      <c r="Y46" s="19">
        <v>57</v>
      </c>
      <c r="Z46" s="20">
        <v>5.5999761299999999</v>
      </c>
      <c r="AA46" s="20"/>
      <c r="AB46" s="20"/>
      <c r="AC46" s="20"/>
      <c r="AF46" s="19">
        <v>57</v>
      </c>
      <c r="AG46" s="20">
        <v>5.6797336700000001</v>
      </c>
      <c r="AH46" s="20"/>
      <c r="AI46" s="20"/>
      <c r="AJ46" s="20"/>
      <c r="AM46" s="19">
        <v>57</v>
      </c>
      <c r="AN46" s="20">
        <v>5.6661181000000003</v>
      </c>
      <c r="AO46" s="20"/>
      <c r="AP46" s="20"/>
      <c r="AQ46" s="20"/>
    </row>
    <row r="47" spans="4:44">
      <c r="D47" s="19">
        <v>58</v>
      </c>
      <c r="E47" s="20">
        <v>6.1556101500000002</v>
      </c>
      <c r="F47" s="20"/>
      <c r="G47" s="20"/>
      <c r="H47" s="20"/>
      <c r="K47" s="19">
        <v>58</v>
      </c>
      <c r="L47" s="20">
        <v>6.2432812899999997</v>
      </c>
      <c r="M47" s="20"/>
      <c r="N47" s="20"/>
      <c r="O47" s="20"/>
      <c r="R47" s="19">
        <v>58</v>
      </c>
      <c r="S47" s="20">
        <v>6.2283147799999998</v>
      </c>
      <c r="T47" s="20"/>
      <c r="U47" s="20"/>
      <c r="V47" s="20"/>
      <c r="Y47" s="19">
        <v>58</v>
      </c>
      <c r="Z47" s="20">
        <v>6.1593328500000002</v>
      </c>
      <c r="AA47" s="20"/>
      <c r="AB47" s="20"/>
      <c r="AC47" s="20"/>
      <c r="AF47" s="19">
        <v>58</v>
      </c>
      <c r="AG47" s="20">
        <v>6.2470570199999997</v>
      </c>
      <c r="AH47" s="20"/>
      <c r="AI47" s="20"/>
      <c r="AJ47" s="20"/>
      <c r="AM47" s="19">
        <v>58</v>
      </c>
      <c r="AN47" s="20">
        <v>6.2320814499999999</v>
      </c>
      <c r="AO47" s="20"/>
      <c r="AP47" s="20"/>
      <c r="AQ47" s="20"/>
    </row>
    <row r="48" spans="4:44">
      <c r="D48" s="19">
        <v>59</v>
      </c>
      <c r="E48" s="20">
        <v>6.8012642699999999</v>
      </c>
      <c r="F48" s="20"/>
      <c r="G48" s="20"/>
      <c r="H48" s="20"/>
      <c r="K48" s="19">
        <v>59</v>
      </c>
      <c r="L48" s="20">
        <v>6.8981311300000003</v>
      </c>
      <c r="M48" s="20"/>
      <c r="N48" s="20"/>
      <c r="O48" s="20"/>
      <c r="R48" s="19">
        <v>59</v>
      </c>
      <c r="S48" s="20">
        <v>6.8815947900000003</v>
      </c>
      <c r="T48" s="20"/>
      <c r="U48" s="20"/>
      <c r="V48" s="20"/>
      <c r="Y48" s="19">
        <v>59</v>
      </c>
      <c r="Z48" s="20">
        <v>6.8049012900000001</v>
      </c>
      <c r="AA48" s="20"/>
      <c r="AB48" s="20"/>
      <c r="AC48" s="20"/>
      <c r="AF48" s="19">
        <v>59</v>
      </c>
      <c r="AG48" s="20">
        <v>6.9018199500000001</v>
      </c>
      <c r="AH48" s="20"/>
      <c r="AI48" s="20"/>
      <c r="AJ48" s="20"/>
      <c r="AM48" s="19">
        <v>59</v>
      </c>
      <c r="AN48" s="20">
        <v>6.8852747699999997</v>
      </c>
      <c r="AO48" s="20"/>
      <c r="AP48" s="20"/>
      <c r="AQ48" s="20"/>
    </row>
  </sheetData>
  <mergeCells count="18">
    <mergeCell ref="Y4:AC4"/>
    <mergeCell ref="AF4:AJ4"/>
    <mergeCell ref="AM4:AQ4"/>
    <mergeCell ref="Y5:Y6"/>
    <mergeCell ref="Z5:AC5"/>
    <mergeCell ref="AF5:AF6"/>
    <mergeCell ref="AG5:AJ5"/>
    <mergeCell ref="AM5:AM6"/>
    <mergeCell ref="AN5:AQ5"/>
    <mergeCell ref="D4:H4"/>
    <mergeCell ref="K4:O4"/>
    <mergeCell ref="R4:V4"/>
    <mergeCell ref="D5:D6"/>
    <mergeCell ref="E5:H5"/>
    <mergeCell ref="K5:K6"/>
    <mergeCell ref="L5:O5"/>
    <mergeCell ref="R5:R6"/>
    <mergeCell ref="S5:V5"/>
  </mergeCells>
  <phoneticPr fontId="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AD62"/>
  <sheetViews>
    <sheetView topLeftCell="F1" workbookViewId="0">
      <selection activeCell="AA8" sqref="AA8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1:30" ht="15">
      <c r="B1" s="389" t="s">
        <v>103</v>
      </c>
      <c r="L1" s="389" t="s">
        <v>103</v>
      </c>
      <c r="V1" s="389" t="s">
        <v>103</v>
      </c>
    </row>
    <row r="2" spans="1:30" ht="15">
      <c r="B2" s="389" t="s">
        <v>319</v>
      </c>
      <c r="L2" s="389" t="s">
        <v>319</v>
      </c>
      <c r="V2" s="389" t="s">
        <v>319</v>
      </c>
    </row>
    <row r="3" spans="1:30" ht="15">
      <c r="B3" s="389" t="s">
        <v>104</v>
      </c>
      <c r="L3" s="389" t="s">
        <v>104</v>
      </c>
      <c r="V3" s="389" t="s">
        <v>104</v>
      </c>
    </row>
    <row r="5" spans="1:30" s="391" customFormat="1" ht="15">
      <c r="B5" s="391" t="s">
        <v>105</v>
      </c>
      <c r="K5" s="392"/>
      <c r="L5" s="391" t="s">
        <v>106</v>
      </c>
      <c r="U5" s="392"/>
      <c r="V5" s="391" t="s">
        <v>107</v>
      </c>
    </row>
    <row r="7" spans="1:30" s="393" customFormat="1">
      <c r="B7" s="393" t="s">
        <v>320</v>
      </c>
      <c r="G7" s="393" t="s">
        <v>320</v>
      </c>
      <c r="K7" s="394"/>
      <c r="L7" s="393" t="s">
        <v>320</v>
      </c>
      <c r="Q7" s="393" t="s">
        <v>320</v>
      </c>
      <c r="U7" s="394"/>
      <c r="V7" s="393" t="s">
        <v>320</v>
      </c>
      <c r="AA7" s="393" t="s">
        <v>320</v>
      </c>
    </row>
    <row r="8" spans="1:30">
      <c r="B8" s="388" t="s">
        <v>109</v>
      </c>
      <c r="G8" s="388" t="s">
        <v>110</v>
      </c>
      <c r="L8" s="388" t="s">
        <v>109</v>
      </c>
      <c r="Q8" s="388" t="s">
        <v>110</v>
      </c>
      <c r="V8" s="388" t="s">
        <v>109</v>
      </c>
      <c r="AA8" s="388" t="s">
        <v>110</v>
      </c>
    </row>
    <row r="9" spans="1:30">
      <c r="B9" s="388" t="s">
        <v>4</v>
      </c>
      <c r="C9" s="388" t="s">
        <v>3</v>
      </c>
      <c r="D9" s="388" t="s">
        <v>111</v>
      </c>
      <c r="E9" s="388" t="s">
        <v>8</v>
      </c>
      <c r="G9" s="388" t="s">
        <v>4</v>
      </c>
      <c r="H9" s="388" t="s">
        <v>3</v>
      </c>
      <c r="I9" s="388" t="s">
        <v>111</v>
      </c>
      <c r="J9" s="388" t="s">
        <v>8</v>
      </c>
      <c r="L9" s="388" t="s">
        <v>4</v>
      </c>
      <c r="M9" s="388" t="s">
        <v>3</v>
      </c>
      <c r="N9" s="388" t="s">
        <v>111</v>
      </c>
      <c r="O9" s="388" t="s">
        <v>8</v>
      </c>
      <c r="Q9" s="388" t="s">
        <v>4</v>
      </c>
      <c r="R9" s="388" t="s">
        <v>3</v>
      </c>
      <c r="S9" s="388" t="s">
        <v>111</v>
      </c>
      <c r="T9" s="388" t="s">
        <v>8</v>
      </c>
      <c r="V9" s="388" t="s">
        <v>4</v>
      </c>
      <c r="W9" s="388" t="s">
        <v>3</v>
      </c>
      <c r="X9" s="388" t="s">
        <v>111</v>
      </c>
      <c r="Y9" s="388" t="s">
        <v>8</v>
      </c>
      <c r="AA9" s="388" t="s">
        <v>4</v>
      </c>
      <c r="AB9" s="388" t="s">
        <v>3</v>
      </c>
      <c r="AC9" s="388" t="s">
        <v>111</v>
      </c>
      <c r="AD9" s="388" t="s">
        <v>8</v>
      </c>
    </row>
    <row r="10" spans="1:30">
      <c r="A10" s="395"/>
      <c r="B10" s="396">
        <v>18</v>
      </c>
      <c r="C10" s="397">
        <v>2.5347995755251831</v>
      </c>
      <c r="D10" s="397">
        <v>2.4857452093550871</v>
      </c>
      <c r="E10" s="397">
        <v>2.4091791608414042</v>
      </c>
      <c r="G10" s="396">
        <v>18</v>
      </c>
      <c r="H10" s="397">
        <v>2.0564756090286336</v>
      </c>
      <c r="I10" s="397">
        <v>1.8831204635637115</v>
      </c>
      <c r="J10" s="397">
        <v>1.8103238829059289</v>
      </c>
      <c r="L10" s="396">
        <v>18</v>
      </c>
      <c r="M10" s="397">
        <v>2.3618727407924625</v>
      </c>
      <c r="N10" s="397">
        <v>2.3475007648818664</v>
      </c>
      <c r="O10" s="397">
        <v>2.2663102893133984</v>
      </c>
      <c r="Q10" s="396">
        <v>18</v>
      </c>
      <c r="R10" s="397">
        <v>1.876267690610335</v>
      </c>
      <c r="S10" s="397">
        <v>1.7440068812284164</v>
      </c>
      <c r="T10" s="397">
        <v>1.6670868530281422</v>
      </c>
      <c r="V10" s="396">
        <v>18</v>
      </c>
      <c r="W10" s="397">
        <v>2.2147491109123969</v>
      </c>
      <c r="X10" s="397">
        <v>2.2293737344136897</v>
      </c>
      <c r="Y10" s="397">
        <v>2.1437741992330031</v>
      </c>
      <c r="AA10" s="396">
        <v>18</v>
      </c>
      <c r="AB10" s="397">
        <v>1.7190893162815577</v>
      </c>
      <c r="AC10" s="397">
        <v>1.6212447685238085</v>
      </c>
      <c r="AD10" s="397">
        <v>1.5402017235664747</v>
      </c>
    </row>
    <row r="11" spans="1:30">
      <c r="A11" s="395"/>
      <c r="B11" s="396">
        <v>19</v>
      </c>
      <c r="C11" s="397">
        <v>2.6106626986563368</v>
      </c>
      <c r="D11" s="397">
        <v>2.5649210924290715</v>
      </c>
      <c r="E11" s="397">
        <v>2.4862568080220036</v>
      </c>
      <c r="G11" s="396">
        <v>19</v>
      </c>
      <c r="H11" s="397">
        <v>2.0922604074996922</v>
      </c>
      <c r="I11" s="397">
        <v>1.92505313556611</v>
      </c>
      <c r="J11" s="397">
        <v>1.8517774268542559</v>
      </c>
      <c r="L11" s="396">
        <v>19</v>
      </c>
      <c r="M11" s="397">
        <v>2.4366773070693646</v>
      </c>
      <c r="N11" s="397">
        <v>2.4257815584545028</v>
      </c>
      <c r="O11" s="397">
        <v>2.3424891227710152</v>
      </c>
      <c r="Q11" s="396">
        <v>19</v>
      </c>
      <c r="R11" s="397">
        <v>1.9115138000602265</v>
      </c>
      <c r="S11" s="397">
        <v>1.7854403776678081</v>
      </c>
      <c r="T11" s="397">
        <v>1.7080330642324373</v>
      </c>
      <c r="V11" s="396">
        <v>19</v>
      </c>
      <c r="W11" s="397">
        <v>2.289235256792014</v>
      </c>
      <c r="X11" s="397">
        <v>2.3073797276111119</v>
      </c>
      <c r="Y11" s="397">
        <v>2.2196811106766381</v>
      </c>
      <c r="AA11" s="396">
        <v>19</v>
      </c>
      <c r="AB11" s="397">
        <v>1.7541747788747486</v>
      </c>
      <c r="AC11" s="397">
        <v>1.6625259961434837</v>
      </c>
      <c r="AD11" s="397">
        <v>1.5809954624021862</v>
      </c>
    </row>
    <row r="12" spans="1:30">
      <c r="A12" s="395"/>
      <c r="B12" s="396">
        <v>20</v>
      </c>
      <c r="C12" s="397">
        <v>2.6920889423469876</v>
      </c>
      <c r="D12" s="397">
        <v>2.6495773065927284</v>
      </c>
      <c r="E12" s="397">
        <v>2.5677122846674272</v>
      </c>
      <c r="G12" s="396">
        <v>20</v>
      </c>
      <c r="H12" s="397">
        <v>2.1329376967262696</v>
      </c>
      <c r="I12" s="397">
        <v>1.972210856505507</v>
      </c>
      <c r="J12" s="397">
        <v>1.8983708664271928</v>
      </c>
      <c r="L12" s="396">
        <v>20</v>
      </c>
      <c r="M12" s="397">
        <v>2.5169671152982342</v>
      </c>
      <c r="N12" s="397">
        <v>2.5094811498019451</v>
      </c>
      <c r="O12" s="397">
        <v>2.4229948080802095</v>
      </c>
      <c r="Q12" s="396">
        <v>20</v>
      </c>
      <c r="R12" s="397">
        <v>1.9515783947587626</v>
      </c>
      <c r="S12" s="397">
        <v>1.8320365136461672</v>
      </c>
      <c r="T12" s="397">
        <v>1.7540560800062128</v>
      </c>
      <c r="V12" s="396">
        <v>20</v>
      </c>
      <c r="W12" s="397">
        <v>2.369183170147946</v>
      </c>
      <c r="X12" s="397">
        <v>2.3907859941959053</v>
      </c>
      <c r="Y12" s="397">
        <v>2.2998995756521685</v>
      </c>
      <c r="AA12" s="396">
        <v>20</v>
      </c>
      <c r="AB12" s="397">
        <v>1.7940564725078934</v>
      </c>
      <c r="AC12" s="397">
        <v>1.7089507477280712</v>
      </c>
      <c r="AD12" s="397">
        <v>1.6268469601460727</v>
      </c>
    </row>
    <row r="13" spans="1:30">
      <c r="A13" s="395"/>
      <c r="B13" s="396">
        <v>21</v>
      </c>
      <c r="C13" s="397">
        <v>2.778852764990746</v>
      </c>
      <c r="D13" s="397">
        <v>2.7396313504411984</v>
      </c>
      <c r="E13" s="397">
        <v>2.6530430193718293</v>
      </c>
      <c r="G13" s="396">
        <v>21</v>
      </c>
      <c r="H13" s="397">
        <v>2.178838951963149</v>
      </c>
      <c r="I13" s="397">
        <v>2.0249273645396904</v>
      </c>
      <c r="J13" s="397">
        <v>1.9503169096113155</v>
      </c>
      <c r="L13" s="396">
        <v>21</v>
      </c>
      <c r="M13" s="397">
        <v>2.6025200698124853</v>
      </c>
      <c r="N13" s="397">
        <v>2.5985182556332083</v>
      </c>
      <c r="O13" s="397">
        <v>2.5073308455041556</v>
      </c>
      <c r="Q13" s="396">
        <v>21</v>
      </c>
      <c r="R13" s="397">
        <v>1.9967879290582116</v>
      </c>
      <c r="S13" s="397">
        <v>1.8841250757296777</v>
      </c>
      <c r="T13" s="397">
        <v>1.805365995602854</v>
      </c>
      <c r="V13" s="396">
        <v>21</v>
      </c>
      <c r="W13" s="397">
        <v>2.4543719696728612</v>
      </c>
      <c r="X13" s="397">
        <v>2.4795117960801414</v>
      </c>
      <c r="Y13" s="397">
        <v>2.3839350549381519</v>
      </c>
      <c r="AA13" s="396">
        <v>21</v>
      </c>
      <c r="AB13" s="397">
        <v>1.8390593453134618</v>
      </c>
      <c r="AC13" s="397">
        <v>1.7608476324463336</v>
      </c>
      <c r="AD13" s="397">
        <v>1.6779655305942291</v>
      </c>
    </row>
    <row r="14" spans="1:30">
      <c r="A14" s="395"/>
      <c r="B14" s="396">
        <v>22</v>
      </c>
      <c r="C14" s="397">
        <v>2.8698994414736729</v>
      </c>
      <c r="D14" s="397">
        <v>2.8343647501576905</v>
      </c>
      <c r="E14" s="397">
        <v>2.7413013018789791</v>
      </c>
      <c r="G14" s="396">
        <v>22</v>
      </c>
      <c r="H14" s="397">
        <v>2.2306407481224624</v>
      </c>
      <c r="I14" s="397">
        <v>2.0839324177130356</v>
      </c>
      <c r="J14" s="397">
        <v>2.0081292481362105</v>
      </c>
      <c r="L14" s="396">
        <v>22</v>
      </c>
      <c r="M14" s="397">
        <v>2.6922965545938351</v>
      </c>
      <c r="N14" s="397">
        <v>2.692182787436761</v>
      </c>
      <c r="O14" s="397">
        <v>2.5945608206733755</v>
      </c>
      <c r="Q14" s="396">
        <v>22</v>
      </c>
      <c r="R14" s="397">
        <v>2.0478088533584042</v>
      </c>
      <c r="S14" s="397">
        <v>1.9424272593712293</v>
      </c>
      <c r="T14" s="397">
        <v>1.8624702933179964</v>
      </c>
      <c r="V14" s="396">
        <v>22</v>
      </c>
      <c r="W14" s="397">
        <v>2.5437668029963438</v>
      </c>
      <c r="X14" s="397">
        <v>2.5728497697115515</v>
      </c>
      <c r="Y14" s="397">
        <v>2.470854686080123</v>
      </c>
      <c r="AA14" s="396">
        <v>22</v>
      </c>
      <c r="AB14" s="397">
        <v>1.8898468730491378</v>
      </c>
      <c r="AC14" s="397">
        <v>1.8189353238704993</v>
      </c>
      <c r="AD14" s="397">
        <v>1.7348568452140873</v>
      </c>
    </row>
    <row r="15" spans="1:30">
      <c r="A15" s="395"/>
      <c r="B15" s="396">
        <v>23</v>
      </c>
      <c r="C15" s="397">
        <v>2.9630183746637484</v>
      </c>
      <c r="D15" s="397">
        <v>2.9321710446002021</v>
      </c>
      <c r="E15" s="397">
        <v>2.8310539175569756</v>
      </c>
      <c r="G15" s="396">
        <v>23</v>
      </c>
      <c r="H15" s="397">
        <v>2.2896785374928967</v>
      </c>
      <c r="I15" s="397">
        <v>2.1506075099672453</v>
      </c>
      <c r="J15" s="397">
        <v>2.0727404107237617</v>
      </c>
      <c r="L15" s="396">
        <v>23</v>
      </c>
      <c r="M15" s="397">
        <v>2.7841172524658648</v>
      </c>
      <c r="N15" s="397">
        <v>2.7888866001723125</v>
      </c>
      <c r="O15" s="397">
        <v>2.683268466560504</v>
      </c>
      <c r="Q15" s="396">
        <v>23</v>
      </c>
      <c r="R15" s="397">
        <v>2.1059565836145122</v>
      </c>
      <c r="S15" s="397">
        <v>2.0083082942610977</v>
      </c>
      <c r="T15" s="397">
        <v>1.9262901881028174</v>
      </c>
      <c r="V15" s="396">
        <v>23</v>
      </c>
      <c r="W15" s="397">
        <v>2.6351979861910566</v>
      </c>
      <c r="X15" s="397">
        <v>2.6692174710168795</v>
      </c>
      <c r="Y15" s="397">
        <v>2.5592474483573624</v>
      </c>
      <c r="AA15" s="396">
        <v>23</v>
      </c>
      <c r="AB15" s="397">
        <v>1.947728548502115</v>
      </c>
      <c r="AC15" s="397">
        <v>1.8845742187583716</v>
      </c>
      <c r="AD15" s="397">
        <v>1.7984387888350162</v>
      </c>
    </row>
    <row r="16" spans="1:30">
      <c r="A16" s="395"/>
      <c r="B16" s="396">
        <v>24</v>
      </c>
      <c r="C16" s="397">
        <v>3.0548931452935078</v>
      </c>
      <c r="D16" s="397">
        <v>3.0306304194944111</v>
      </c>
      <c r="E16" s="397">
        <v>2.9206150855232837</v>
      </c>
      <c r="G16" s="396">
        <v>24</v>
      </c>
      <c r="H16" s="397">
        <v>2.3582015500799924</v>
      </c>
      <c r="I16" s="397">
        <v>2.2271346565516481</v>
      </c>
      <c r="J16" s="397">
        <v>2.1454917938850064</v>
      </c>
      <c r="L16" s="396">
        <v>24</v>
      </c>
      <c r="M16" s="397">
        <v>2.8747123897679936</v>
      </c>
      <c r="N16" s="397">
        <v>2.8862371785771717</v>
      </c>
      <c r="O16" s="397">
        <v>2.7717878226329051</v>
      </c>
      <c r="Q16" s="396">
        <v>24</v>
      </c>
      <c r="R16" s="397">
        <v>2.1734467647819256</v>
      </c>
      <c r="S16" s="397">
        <v>2.0839246263593019</v>
      </c>
      <c r="T16" s="397">
        <v>1.9981508676213178</v>
      </c>
      <c r="V16" s="396">
        <v>24</v>
      </c>
      <c r="W16" s="397">
        <v>2.7254099435216235</v>
      </c>
      <c r="X16" s="397">
        <v>2.7662307119583143</v>
      </c>
      <c r="Y16" s="397">
        <v>2.6474534474245064</v>
      </c>
      <c r="AA16" s="396">
        <v>24</v>
      </c>
      <c r="AB16" s="397">
        <v>2.0149101739989734</v>
      </c>
      <c r="AC16" s="397">
        <v>1.9599132275921909</v>
      </c>
      <c r="AD16" s="397">
        <v>1.8700318128413114</v>
      </c>
    </row>
    <row r="17" spans="1:30">
      <c r="A17" s="395"/>
      <c r="B17" s="396">
        <v>25</v>
      </c>
      <c r="C17" s="397">
        <v>3.143136609194717</v>
      </c>
      <c r="D17" s="397">
        <v>3.1282460109540673</v>
      </c>
      <c r="E17" s="397">
        <v>3.0093242459933762</v>
      </c>
      <c r="G17" s="396">
        <v>25</v>
      </c>
      <c r="H17" s="397">
        <v>2.4322861109593412</v>
      </c>
      <c r="I17" s="397">
        <v>2.3106416749601815</v>
      </c>
      <c r="J17" s="397">
        <v>2.2243583674927963</v>
      </c>
      <c r="L17" s="396">
        <v>25</v>
      </c>
      <c r="M17" s="397">
        <v>2.961728396761218</v>
      </c>
      <c r="N17" s="397">
        <v>2.9827544153025074</v>
      </c>
      <c r="O17" s="397">
        <v>2.8594661172207498</v>
      </c>
      <c r="Q17" s="396">
        <v>25</v>
      </c>
      <c r="R17" s="397">
        <v>2.2464151892016617</v>
      </c>
      <c r="S17" s="397">
        <v>2.1664381907716015</v>
      </c>
      <c r="T17" s="397">
        <v>2.076052234622642</v>
      </c>
      <c r="V17" s="396">
        <v>25</v>
      </c>
      <c r="W17" s="397">
        <v>2.8120593049487543</v>
      </c>
      <c r="X17" s="397">
        <v>2.8624144150165267</v>
      </c>
      <c r="Y17" s="397">
        <v>2.7348222954065431</v>
      </c>
      <c r="AA17" s="396">
        <v>25</v>
      </c>
      <c r="AB17" s="397">
        <v>2.0875455008847341</v>
      </c>
      <c r="AC17" s="397">
        <v>2.0421246635176482</v>
      </c>
      <c r="AD17" s="397">
        <v>1.9476434036693357</v>
      </c>
    </row>
    <row r="18" spans="1:30">
      <c r="A18" s="395"/>
      <c r="B18" s="396">
        <v>26</v>
      </c>
      <c r="C18" s="397">
        <v>3.2268119817932068</v>
      </c>
      <c r="D18" s="397">
        <v>3.224853398346688</v>
      </c>
      <c r="E18" s="397">
        <v>3.097785961688988</v>
      </c>
      <c r="G18" s="396">
        <v>26</v>
      </c>
      <c r="H18" s="397">
        <v>2.5111378270119804</v>
      </c>
      <c r="I18" s="397">
        <v>2.4007696253225848</v>
      </c>
      <c r="J18" s="397">
        <v>2.3091814731070279</v>
      </c>
      <c r="L18" s="396">
        <v>26</v>
      </c>
      <c r="M18" s="397">
        <v>3.0442416953230014</v>
      </c>
      <c r="N18" s="397">
        <v>3.0782755113570932</v>
      </c>
      <c r="O18" s="397">
        <v>2.9469008640695367</v>
      </c>
      <c r="Q18" s="396">
        <v>26</v>
      </c>
      <c r="R18" s="397">
        <v>2.3240796635904339</v>
      </c>
      <c r="S18" s="397">
        <v>2.2554942925785539</v>
      </c>
      <c r="T18" s="397">
        <v>2.1598376482512185</v>
      </c>
      <c r="V18" s="396">
        <v>26</v>
      </c>
      <c r="W18" s="397">
        <v>2.8942264992382594</v>
      </c>
      <c r="X18" s="397">
        <v>2.9576061383727033</v>
      </c>
      <c r="Y18" s="397">
        <v>2.8219493636750337</v>
      </c>
      <c r="AA18" s="396">
        <v>26</v>
      </c>
      <c r="AB18" s="397">
        <v>2.164856109017963</v>
      </c>
      <c r="AC18" s="397">
        <v>2.1308551306089072</v>
      </c>
      <c r="AD18" s="397">
        <v>2.0311175775990065</v>
      </c>
    </row>
    <row r="19" spans="1:30">
      <c r="A19" s="395"/>
      <c r="B19" s="396">
        <v>27</v>
      </c>
      <c r="C19" s="397">
        <v>3.3065702358996321</v>
      </c>
      <c r="D19" s="397">
        <v>3.3217026836027013</v>
      </c>
      <c r="E19" s="397">
        <v>3.187861254441593</v>
      </c>
      <c r="G19" s="396">
        <v>27</v>
      </c>
      <c r="H19" s="397">
        <v>2.5941746166444957</v>
      </c>
      <c r="I19" s="397">
        <v>2.4972617212610557</v>
      </c>
      <c r="J19" s="397">
        <v>2.3999566249933411</v>
      </c>
      <c r="L19" s="396">
        <v>27</v>
      </c>
      <c r="M19" s="397">
        <v>3.1228941801293484</v>
      </c>
      <c r="N19" s="397">
        <v>3.1740361575241933</v>
      </c>
      <c r="O19" s="397">
        <v>3.0359313132674233</v>
      </c>
      <c r="Q19" s="396">
        <v>27</v>
      </c>
      <c r="R19" s="397">
        <v>2.4058670479949336</v>
      </c>
      <c r="S19" s="397">
        <v>2.3508390761098328</v>
      </c>
      <c r="T19" s="397">
        <v>2.2495026886148715</v>
      </c>
      <c r="V19" s="396">
        <v>27</v>
      </c>
      <c r="W19" s="397">
        <v>2.9725506703406861</v>
      </c>
      <c r="X19" s="397">
        <v>3.0530370097549606</v>
      </c>
      <c r="Y19" s="397">
        <v>2.9106672820079771</v>
      </c>
      <c r="AA19" s="396">
        <v>27</v>
      </c>
      <c r="AB19" s="397">
        <v>2.2462716213836482</v>
      </c>
      <c r="AC19" s="397">
        <v>2.2258516179900321</v>
      </c>
      <c r="AD19" s="397">
        <v>2.1204499487798412</v>
      </c>
    </row>
    <row r="20" spans="1:30">
      <c r="A20" s="395"/>
      <c r="B20" s="396">
        <v>28</v>
      </c>
      <c r="C20" s="397">
        <v>3.3850761476283453</v>
      </c>
      <c r="D20" s="397">
        <v>3.4217869717735558</v>
      </c>
      <c r="E20" s="397">
        <v>3.2827761465733531</v>
      </c>
      <c r="G20" s="396">
        <v>28</v>
      </c>
      <c r="H20" s="397">
        <v>2.6810263640158758</v>
      </c>
      <c r="I20" s="397">
        <v>2.5999520091871147</v>
      </c>
      <c r="J20" s="397">
        <v>2.4968484003245073</v>
      </c>
      <c r="L20" s="396">
        <v>28</v>
      </c>
      <c r="M20" s="397">
        <v>3.2003133414126275</v>
      </c>
      <c r="N20" s="397">
        <v>3.2729953599053578</v>
      </c>
      <c r="O20" s="397">
        <v>3.1297457517555434</v>
      </c>
      <c r="Q20" s="396">
        <v>28</v>
      </c>
      <c r="R20" s="397">
        <v>2.4914128820863475</v>
      </c>
      <c r="S20" s="397">
        <v>2.4523083227398197</v>
      </c>
      <c r="T20" s="397">
        <v>2.3452098468049511</v>
      </c>
      <c r="V20" s="396">
        <v>28</v>
      </c>
      <c r="W20" s="397">
        <v>3.0496480408261633</v>
      </c>
      <c r="X20" s="397">
        <v>3.1516554748695813</v>
      </c>
      <c r="Y20" s="397">
        <v>3.0041528831931319</v>
      </c>
      <c r="AA20" s="396">
        <v>28</v>
      </c>
      <c r="AB20" s="397">
        <v>2.3314293058657762</v>
      </c>
      <c r="AC20" s="397">
        <v>2.3269503276706005</v>
      </c>
      <c r="AD20" s="397">
        <v>2.2158023512174445</v>
      </c>
    </row>
    <row r="21" spans="1:30">
      <c r="A21" s="395"/>
      <c r="B21" s="396">
        <v>29</v>
      </c>
      <c r="C21" s="397">
        <v>3.4669830331237348</v>
      </c>
      <c r="D21" s="397">
        <v>3.5297760000142437</v>
      </c>
      <c r="E21" s="397">
        <v>3.3869151944433336</v>
      </c>
      <c r="G21" s="396">
        <v>29</v>
      </c>
      <c r="H21" s="397">
        <v>2.7717146612853356</v>
      </c>
      <c r="I21" s="397">
        <v>2.7090033871482513</v>
      </c>
      <c r="J21" s="397">
        <v>2.6004270021695142</v>
      </c>
      <c r="L21" s="396">
        <v>29</v>
      </c>
      <c r="M21" s="397">
        <v>3.2810874584858096</v>
      </c>
      <c r="N21" s="397">
        <v>3.3797699242706543</v>
      </c>
      <c r="O21" s="397">
        <v>3.2326775024642442</v>
      </c>
      <c r="Q21" s="396">
        <v>29</v>
      </c>
      <c r="R21" s="397">
        <v>2.5807383939216222</v>
      </c>
      <c r="S21" s="397">
        <v>2.5600626582322508</v>
      </c>
      <c r="T21" s="397">
        <v>2.4475221968507404</v>
      </c>
      <c r="V21" s="396">
        <v>29</v>
      </c>
      <c r="W21" s="397">
        <v>3.1300873009434489</v>
      </c>
      <c r="X21" s="397">
        <v>3.2580621080553929</v>
      </c>
      <c r="Y21" s="397">
        <v>3.1067239817115793</v>
      </c>
      <c r="AA21" s="396">
        <v>29</v>
      </c>
      <c r="AB21" s="397">
        <v>2.4203502576892655</v>
      </c>
      <c r="AC21" s="397">
        <v>2.4343110427193149</v>
      </c>
      <c r="AD21" s="397">
        <v>2.3177356484790463</v>
      </c>
    </row>
    <row r="22" spans="1:30">
      <c r="A22" s="395"/>
      <c r="B22" s="396">
        <v>30</v>
      </c>
      <c r="C22" s="397">
        <v>3.5571966801216703</v>
      </c>
      <c r="D22" s="397">
        <v>3.6505547031422401</v>
      </c>
      <c r="E22" s="397">
        <v>3.5047588566953523</v>
      </c>
      <c r="G22" s="396">
        <v>30</v>
      </c>
      <c r="H22" s="397">
        <v>2.8674710185619734</v>
      </c>
      <c r="I22" s="397">
        <v>2.8259775786639154</v>
      </c>
      <c r="J22" s="397">
        <v>2.7125680020838105</v>
      </c>
      <c r="L22" s="396">
        <v>30</v>
      </c>
      <c r="M22" s="397">
        <v>3.3700537850371561</v>
      </c>
      <c r="N22" s="397">
        <v>3.4991894451730259</v>
      </c>
      <c r="O22" s="397">
        <v>3.3491546854899097</v>
      </c>
      <c r="Q22" s="396">
        <v>30</v>
      </c>
      <c r="R22" s="397">
        <v>2.6750563832342702</v>
      </c>
      <c r="S22" s="397">
        <v>2.6756449195624992</v>
      </c>
      <c r="T22" s="397">
        <v>2.5582921843070814</v>
      </c>
      <c r="V22" s="396">
        <v>30</v>
      </c>
      <c r="W22" s="397">
        <v>3.218685090378643</v>
      </c>
      <c r="X22" s="397">
        <v>3.377069581295677</v>
      </c>
      <c r="Y22" s="397">
        <v>3.2227928796506413</v>
      </c>
      <c r="AA22" s="396">
        <v>30</v>
      </c>
      <c r="AB22" s="397">
        <v>2.5142416112315003</v>
      </c>
      <c r="AC22" s="397">
        <v>2.5494707394069729</v>
      </c>
      <c r="AD22" s="397">
        <v>2.4280952726646006</v>
      </c>
    </row>
    <row r="23" spans="1:30">
      <c r="A23" s="395"/>
      <c r="B23" s="396">
        <v>31</v>
      </c>
      <c r="C23" s="397">
        <v>3.6604978111169233</v>
      </c>
      <c r="D23" s="397">
        <v>3.7889162339546929</v>
      </c>
      <c r="E23" s="397">
        <v>3.6406781351428568</v>
      </c>
      <c r="G23" s="396">
        <v>31</v>
      </c>
      <c r="H23" s="397">
        <v>2.9707535693969267</v>
      </c>
      <c r="I23" s="397">
        <v>2.9539225287753834</v>
      </c>
      <c r="J23" s="397">
        <v>2.8365153101282927</v>
      </c>
      <c r="L23" s="396">
        <v>31</v>
      </c>
      <c r="M23" s="397">
        <v>3.4719262681029135</v>
      </c>
      <c r="N23" s="397">
        <v>3.6359927380814021</v>
      </c>
      <c r="O23" s="397">
        <v>3.4834972333313496</v>
      </c>
      <c r="Q23" s="396">
        <v>31</v>
      </c>
      <c r="R23" s="397">
        <v>2.7767877298476971</v>
      </c>
      <c r="S23" s="397">
        <v>2.8020665688878839</v>
      </c>
      <c r="T23" s="397">
        <v>2.6807238545714394</v>
      </c>
      <c r="V23" s="396">
        <v>31</v>
      </c>
      <c r="W23" s="397">
        <v>3.3201352888034514</v>
      </c>
      <c r="X23" s="397">
        <v>3.513400116694358</v>
      </c>
      <c r="Y23" s="397">
        <v>3.3566640914840167</v>
      </c>
      <c r="AA23" s="396">
        <v>31</v>
      </c>
      <c r="AB23" s="397">
        <v>2.6155130253178003</v>
      </c>
      <c r="AC23" s="397">
        <v>2.6754297466498529</v>
      </c>
      <c r="AD23" s="397">
        <v>2.5500732533587822</v>
      </c>
    </row>
    <row r="24" spans="1:30">
      <c r="A24" s="395"/>
      <c r="B24" s="396">
        <v>32</v>
      </c>
      <c r="C24" s="397">
        <v>3.7815893609311173</v>
      </c>
      <c r="D24" s="397">
        <v>3.9496035517975945</v>
      </c>
      <c r="E24" s="397">
        <v>3.7989687308175415</v>
      </c>
      <c r="G24" s="396">
        <v>32</v>
      </c>
      <c r="H24" s="397">
        <v>3.0855294413602694</v>
      </c>
      <c r="I24" s="397">
        <v>3.0976167603798523</v>
      </c>
      <c r="J24" s="397">
        <v>2.9770591591070663</v>
      </c>
      <c r="L24" s="396">
        <v>32</v>
      </c>
      <c r="M24" s="397">
        <v>3.5913421789552071</v>
      </c>
      <c r="N24" s="397">
        <v>3.7948689489544458</v>
      </c>
      <c r="O24" s="397">
        <v>3.6399506396448085</v>
      </c>
      <c r="Q24" s="396">
        <v>32</v>
      </c>
      <c r="R24" s="397">
        <v>2.8898395432010955</v>
      </c>
      <c r="S24" s="397">
        <v>2.9440491302443776</v>
      </c>
      <c r="T24" s="397">
        <v>2.81954867511871</v>
      </c>
      <c r="V24" s="396">
        <v>32</v>
      </c>
      <c r="W24" s="397">
        <v>3.4390554616640241</v>
      </c>
      <c r="X24" s="397">
        <v>3.6717264551560218</v>
      </c>
      <c r="Y24" s="397">
        <v>3.5125679705371891</v>
      </c>
      <c r="AA24" s="396">
        <v>32</v>
      </c>
      <c r="AB24" s="397">
        <v>2.7280535986319001</v>
      </c>
      <c r="AC24" s="397">
        <v>2.8168923066338634</v>
      </c>
      <c r="AD24" s="397">
        <v>2.6883834095059473</v>
      </c>
    </row>
    <row r="25" spans="1:30">
      <c r="A25" s="395"/>
      <c r="B25" s="396">
        <v>33</v>
      </c>
      <c r="C25" s="397">
        <v>3.9241009965679114</v>
      </c>
      <c r="D25" s="397">
        <v>4.1365077237626817</v>
      </c>
      <c r="E25" s="397">
        <v>3.983270980945457</v>
      </c>
      <c r="G25" s="396">
        <v>33</v>
      </c>
      <c r="H25" s="397">
        <v>3.2179692721021431</v>
      </c>
      <c r="I25" s="397">
        <v>3.2641616662091884</v>
      </c>
      <c r="J25" s="397">
        <v>3.1407920121163686</v>
      </c>
      <c r="L25" s="396">
        <v>33</v>
      </c>
      <c r="M25" s="397">
        <v>3.731880436149873</v>
      </c>
      <c r="N25" s="397">
        <v>3.9796647424499372</v>
      </c>
      <c r="O25" s="397">
        <v>3.8221126018818667</v>
      </c>
      <c r="Q25" s="396">
        <v>33</v>
      </c>
      <c r="R25" s="397">
        <v>3.0202891690389788</v>
      </c>
      <c r="S25" s="397">
        <v>3.1086093598277675</v>
      </c>
      <c r="T25" s="397">
        <v>2.9812782819106114</v>
      </c>
      <c r="V25" s="396">
        <v>33</v>
      </c>
      <c r="W25" s="397">
        <v>3.5790092844808137</v>
      </c>
      <c r="X25" s="397">
        <v>3.8558816808307457</v>
      </c>
      <c r="Y25" s="397">
        <v>3.6940893497691945</v>
      </c>
      <c r="AA25" s="396">
        <v>33</v>
      </c>
      <c r="AB25" s="397">
        <v>2.8579127304666136</v>
      </c>
      <c r="AC25" s="397">
        <v>2.9808495726463664</v>
      </c>
      <c r="AD25" s="397">
        <v>2.8495131461543304</v>
      </c>
    </row>
    <row r="26" spans="1:30">
      <c r="A26" s="395"/>
      <c r="B26" s="396">
        <v>34</v>
      </c>
      <c r="C26" s="397">
        <v>4.0909911717588852</v>
      </c>
      <c r="D26" s="397">
        <v>4.3529375068238227</v>
      </c>
      <c r="E26" s="397">
        <v>4.1967445106702339</v>
      </c>
      <c r="G26" s="396">
        <v>34</v>
      </c>
      <c r="H26" s="397">
        <v>3.375556697159559</v>
      </c>
      <c r="I26" s="397">
        <v>3.4619070340408156</v>
      </c>
      <c r="J26" s="397">
        <v>3.3350313323971728</v>
      </c>
      <c r="L26" s="396">
        <v>34</v>
      </c>
      <c r="M26" s="397">
        <v>3.8964581026383684</v>
      </c>
      <c r="N26" s="397">
        <v>4.1936509468588143</v>
      </c>
      <c r="O26" s="397">
        <v>4.0331056488143187</v>
      </c>
      <c r="Q26" s="396">
        <v>34</v>
      </c>
      <c r="R26" s="397">
        <v>3.1755072981092667</v>
      </c>
      <c r="S26" s="397">
        <v>3.3039976113935068</v>
      </c>
      <c r="T26" s="397">
        <v>3.1731404662296274</v>
      </c>
      <c r="V26" s="396">
        <v>34</v>
      </c>
      <c r="W26" s="397">
        <v>3.742901401484819</v>
      </c>
      <c r="X26" s="397">
        <v>4.069125031706549</v>
      </c>
      <c r="Y26" s="397">
        <v>3.9043395699261807</v>
      </c>
      <c r="AA26" s="396">
        <v>34</v>
      </c>
      <c r="AB26" s="397">
        <v>3.0124274108301168</v>
      </c>
      <c r="AC26" s="397">
        <v>3.1755219301636122</v>
      </c>
      <c r="AD26" s="397">
        <v>3.0406634357045759</v>
      </c>
    </row>
    <row r="27" spans="1:30">
      <c r="A27" s="395"/>
      <c r="B27" s="396">
        <v>35</v>
      </c>
      <c r="C27" s="397">
        <v>4.285600775021952</v>
      </c>
      <c r="D27" s="397">
        <v>4.6025003638195354</v>
      </c>
      <c r="E27" s="397">
        <v>4.4427305374827677</v>
      </c>
      <c r="G27" s="396">
        <v>35</v>
      </c>
      <c r="H27" s="397">
        <v>3.562703801200644</v>
      </c>
      <c r="I27" s="397">
        <v>3.6958373101410382</v>
      </c>
      <c r="J27" s="397">
        <v>3.5642265665510275</v>
      </c>
      <c r="L27" s="396">
        <v>35</v>
      </c>
      <c r="M27" s="397">
        <v>4.0883693603875946</v>
      </c>
      <c r="N27" s="397">
        <v>4.4403936067387937</v>
      </c>
      <c r="O27" s="397">
        <v>4.2762317552889657</v>
      </c>
      <c r="Q27" s="396">
        <v>35</v>
      </c>
      <c r="R27" s="397">
        <v>3.3598394590989527</v>
      </c>
      <c r="S27" s="397">
        <v>3.535138456441214</v>
      </c>
      <c r="T27" s="397">
        <v>3.3995299775772914</v>
      </c>
      <c r="V27" s="396">
        <v>35</v>
      </c>
      <c r="W27" s="397">
        <v>3.934012017794307</v>
      </c>
      <c r="X27" s="397">
        <v>4.3150099255246337</v>
      </c>
      <c r="Y27" s="397">
        <v>4.1466087998718271</v>
      </c>
      <c r="AA27" s="396">
        <v>35</v>
      </c>
      <c r="AB27" s="397">
        <v>3.1959233902681654</v>
      </c>
      <c r="AC27" s="397">
        <v>3.4058158231113924</v>
      </c>
      <c r="AD27" s="397">
        <v>3.2662126736581021</v>
      </c>
    </row>
    <row r="28" spans="1:30">
      <c r="A28" s="395"/>
      <c r="B28" s="396">
        <v>36</v>
      </c>
      <c r="C28" s="397">
        <v>4.5120559065625949</v>
      </c>
      <c r="D28" s="397">
        <v>4.8894211402816081</v>
      </c>
      <c r="E28" s="397">
        <v>4.7248948810937161</v>
      </c>
      <c r="G28" s="396">
        <v>36</v>
      </c>
      <c r="H28" s="397">
        <v>3.7829346676607862</v>
      </c>
      <c r="I28" s="397">
        <v>3.9690879114703748</v>
      </c>
      <c r="J28" s="397">
        <v>3.830882114385791</v>
      </c>
      <c r="L28" s="396">
        <v>36</v>
      </c>
      <c r="M28" s="397">
        <v>4.3116825818370099</v>
      </c>
      <c r="N28" s="397">
        <v>4.7240689777308047</v>
      </c>
      <c r="O28" s="397">
        <v>4.5551136062433795</v>
      </c>
      <c r="Q28" s="396">
        <v>36</v>
      </c>
      <c r="R28" s="397">
        <v>3.5767564094952644</v>
      </c>
      <c r="S28" s="397">
        <v>3.8051288642727537</v>
      </c>
      <c r="T28" s="397">
        <v>3.6629200500783528</v>
      </c>
      <c r="V28" s="396">
        <v>36</v>
      </c>
      <c r="W28" s="397">
        <v>4.1563922287205814</v>
      </c>
      <c r="X28" s="397">
        <v>4.5976978185770969</v>
      </c>
      <c r="Y28" s="397">
        <v>4.4245067473910682</v>
      </c>
      <c r="AA28" s="396">
        <v>36</v>
      </c>
      <c r="AB28" s="397">
        <v>3.4118555544121807</v>
      </c>
      <c r="AC28" s="397">
        <v>3.6748163984833488</v>
      </c>
      <c r="AD28" s="397">
        <v>3.5286246989724335</v>
      </c>
    </row>
    <row r="29" spans="1:30">
      <c r="A29" s="395"/>
      <c r="B29" s="396">
        <v>37</v>
      </c>
      <c r="C29" s="397">
        <v>4.7757721085914389</v>
      </c>
      <c r="D29" s="397">
        <v>5.2189305871492655</v>
      </c>
      <c r="E29" s="397">
        <v>5.0473575663759576</v>
      </c>
      <c r="G29" s="396">
        <v>37</v>
      </c>
      <c r="H29" s="397">
        <v>4.0398500960364956</v>
      </c>
      <c r="I29" s="397">
        <v>4.2836802943844097</v>
      </c>
      <c r="J29" s="397">
        <v>4.1359148963174546</v>
      </c>
      <c r="L29" s="396">
        <v>37</v>
      </c>
      <c r="M29" s="397">
        <v>4.5717377282906364</v>
      </c>
      <c r="N29" s="397">
        <v>5.0498478349872959</v>
      </c>
      <c r="O29" s="397">
        <v>4.8738227794186368</v>
      </c>
      <c r="Q29" s="396">
        <v>37</v>
      </c>
      <c r="R29" s="397">
        <v>3.8298044327706813</v>
      </c>
      <c r="S29" s="397">
        <v>4.1159647619413615</v>
      </c>
      <c r="T29" s="397">
        <v>3.9642156733908536</v>
      </c>
      <c r="V29" s="396">
        <v>37</v>
      </c>
      <c r="W29" s="397">
        <v>4.4153594810705039</v>
      </c>
      <c r="X29" s="397">
        <v>4.922341344502283</v>
      </c>
      <c r="Y29" s="397">
        <v>4.7420904696993551</v>
      </c>
      <c r="AA29" s="396">
        <v>37</v>
      </c>
      <c r="AB29" s="397">
        <v>3.6637539900823257</v>
      </c>
      <c r="AC29" s="397">
        <v>3.984511618771458</v>
      </c>
      <c r="AD29" s="397">
        <v>3.8288008183297886</v>
      </c>
    </row>
    <row r="30" spans="1:30">
      <c r="A30" s="395"/>
      <c r="B30" s="396">
        <v>38</v>
      </c>
      <c r="C30" s="397">
        <v>5.0762864102746645</v>
      </c>
      <c r="D30" s="397">
        <v>5.5913113322698971</v>
      </c>
      <c r="E30" s="397">
        <v>5.4108606110778519</v>
      </c>
      <c r="G30" s="396">
        <v>38</v>
      </c>
      <c r="H30" s="397">
        <v>4.3294988715674219</v>
      </c>
      <c r="I30" s="397">
        <v>4.6343164934960166</v>
      </c>
      <c r="J30" s="397">
        <v>4.474645717348257</v>
      </c>
      <c r="L30" s="396">
        <v>38</v>
      </c>
      <c r="M30" s="397">
        <v>4.868078169479487</v>
      </c>
      <c r="N30" s="397">
        <v>5.4180081565426672</v>
      </c>
      <c r="O30" s="397">
        <v>5.2330920577097242</v>
      </c>
      <c r="Q30" s="396">
        <v>38</v>
      </c>
      <c r="R30" s="397">
        <v>4.1150916301554119</v>
      </c>
      <c r="S30" s="397">
        <v>4.4624091872338925</v>
      </c>
      <c r="T30" s="397">
        <v>4.2987940412426635</v>
      </c>
      <c r="V30" s="396">
        <v>38</v>
      </c>
      <c r="W30" s="397">
        <v>4.7104591598779564</v>
      </c>
      <c r="X30" s="397">
        <v>5.2892169891496268</v>
      </c>
      <c r="Y30" s="397">
        <v>5.1000899969132352</v>
      </c>
      <c r="AA30" s="396">
        <v>38</v>
      </c>
      <c r="AB30" s="397">
        <v>3.9477445414197572</v>
      </c>
      <c r="AC30" s="397">
        <v>4.3296825046867591</v>
      </c>
      <c r="AD30" s="397">
        <v>4.1621349256732678</v>
      </c>
    </row>
    <row r="31" spans="1:30">
      <c r="A31" s="395"/>
      <c r="B31" s="396">
        <v>39</v>
      </c>
      <c r="C31" s="397">
        <v>5.4150763094453112</v>
      </c>
      <c r="D31" s="397">
        <v>6.0084518745924527</v>
      </c>
      <c r="E31" s="397">
        <v>5.817366550623646</v>
      </c>
      <c r="G31" s="396">
        <v>39</v>
      </c>
      <c r="H31" s="397">
        <v>4.6469693015148765</v>
      </c>
      <c r="I31" s="397">
        <v>5.0142740794896081</v>
      </c>
      <c r="J31" s="397">
        <v>4.8412905600794574</v>
      </c>
      <c r="L31" s="396">
        <v>39</v>
      </c>
      <c r="M31" s="397">
        <v>5.2021605364235732</v>
      </c>
      <c r="N31" s="397">
        <v>5.8304153494455964</v>
      </c>
      <c r="O31" s="397">
        <v>5.634860315280549</v>
      </c>
      <c r="Q31" s="396">
        <v>39</v>
      </c>
      <c r="R31" s="397">
        <v>4.4277797969021568</v>
      </c>
      <c r="S31" s="397">
        <v>4.8378173967068481</v>
      </c>
      <c r="T31" s="397">
        <v>4.6609408169667095</v>
      </c>
      <c r="V31" s="396">
        <v>39</v>
      </c>
      <c r="W31" s="397">
        <v>5.0431417286735929</v>
      </c>
      <c r="X31" s="397">
        <v>5.7001830507375759</v>
      </c>
      <c r="Y31" s="397">
        <v>5.5004370807975258</v>
      </c>
      <c r="AA31" s="396">
        <v>39</v>
      </c>
      <c r="AB31" s="397">
        <v>4.2590108088582204</v>
      </c>
      <c r="AC31" s="397">
        <v>4.7037072166981959</v>
      </c>
      <c r="AD31" s="397">
        <v>4.5229332509928577</v>
      </c>
    </row>
    <row r="32" spans="1:30">
      <c r="A32" s="395"/>
      <c r="B32" s="396">
        <v>40</v>
      </c>
      <c r="C32" s="397">
        <v>5.793656273826568</v>
      </c>
      <c r="D32" s="397">
        <v>6.4721502782746674</v>
      </c>
      <c r="E32" s="397">
        <v>6.2688111640215007</v>
      </c>
      <c r="G32" s="396">
        <v>40</v>
      </c>
      <c r="H32" s="397">
        <v>4.9892819034586671</v>
      </c>
      <c r="I32" s="397">
        <v>5.4196740262876002</v>
      </c>
      <c r="J32" s="397">
        <v>5.2328672725776961</v>
      </c>
      <c r="L32" s="396">
        <v>40</v>
      </c>
      <c r="M32" s="397">
        <v>5.5754777440697882</v>
      </c>
      <c r="N32" s="397">
        <v>6.2888449604281123</v>
      </c>
      <c r="O32" s="397">
        <v>6.0810397341174829</v>
      </c>
      <c r="Q32" s="396">
        <v>40</v>
      </c>
      <c r="R32" s="397">
        <v>4.764933612290065</v>
      </c>
      <c r="S32" s="397">
        <v>5.2383545320637719</v>
      </c>
      <c r="T32" s="397">
        <v>5.0477092773846701</v>
      </c>
      <c r="V32" s="396">
        <v>40</v>
      </c>
      <c r="W32" s="397">
        <v>5.4148936895110715</v>
      </c>
      <c r="X32" s="397">
        <v>6.1570080818901571</v>
      </c>
      <c r="Y32" s="397">
        <v>5.9450367593044664</v>
      </c>
      <c r="AA32" s="396">
        <v>40</v>
      </c>
      <c r="AB32" s="397">
        <v>4.5946304466743886</v>
      </c>
      <c r="AC32" s="397">
        <v>5.1027638505208328</v>
      </c>
      <c r="AD32" s="397">
        <v>4.9082594314179202</v>
      </c>
    </row>
    <row r="33" spans="1:30">
      <c r="A33" s="395"/>
      <c r="B33" s="396">
        <v>41</v>
      </c>
      <c r="C33" s="397">
        <v>6.21374661006947</v>
      </c>
      <c r="D33" s="397">
        <v>6.9842251580368435</v>
      </c>
      <c r="E33" s="397">
        <v>6.7671644066103065</v>
      </c>
      <c r="G33" s="396">
        <v>41</v>
      </c>
      <c r="H33" s="397">
        <v>5.3566172430564523</v>
      </c>
      <c r="I33" s="397">
        <v>5.8509530547876061</v>
      </c>
      <c r="J33" s="397">
        <v>5.650416173491192</v>
      </c>
      <c r="L33" s="396">
        <v>41</v>
      </c>
      <c r="M33" s="397">
        <v>5.9897254549247076</v>
      </c>
      <c r="N33" s="397">
        <v>6.7950923591108188</v>
      </c>
      <c r="O33" s="397">
        <v>6.5735759828288467</v>
      </c>
      <c r="Q33" s="396">
        <v>41</v>
      </c>
      <c r="R33" s="397">
        <v>5.1267299802063118</v>
      </c>
      <c r="S33" s="397">
        <v>5.6644504385195544</v>
      </c>
      <c r="T33" s="397">
        <v>5.4601259759738001</v>
      </c>
      <c r="V33" s="396">
        <v>41</v>
      </c>
      <c r="W33" s="397">
        <v>5.8274033154827496</v>
      </c>
      <c r="X33" s="397">
        <v>6.6614801815952012</v>
      </c>
      <c r="Y33" s="397">
        <v>6.4358273044664847</v>
      </c>
      <c r="AA33" s="396">
        <v>41</v>
      </c>
      <c r="AB33" s="397">
        <v>4.954779037884733</v>
      </c>
      <c r="AC33" s="397">
        <v>5.5272800229173331</v>
      </c>
      <c r="AD33" s="397">
        <v>5.3191357449045871</v>
      </c>
    </row>
    <row r="34" spans="1:30">
      <c r="A34" s="395"/>
      <c r="B34" s="396">
        <v>42</v>
      </c>
      <c r="C34" s="397">
        <v>6.6773065119546731</v>
      </c>
      <c r="D34" s="397">
        <v>7.5465336715297182</v>
      </c>
      <c r="E34" s="397">
        <v>7.3144325078710581</v>
      </c>
      <c r="G34" s="396">
        <v>42</v>
      </c>
      <c r="H34" s="397">
        <v>5.7525785880036899</v>
      </c>
      <c r="I34" s="397">
        <v>6.3130841506330029</v>
      </c>
      <c r="J34" s="397">
        <v>6.0991127735488435</v>
      </c>
      <c r="L34" s="396">
        <v>42</v>
      </c>
      <c r="M34" s="397">
        <v>6.4468346175686841</v>
      </c>
      <c r="N34" s="397">
        <v>7.3509904825763996</v>
      </c>
      <c r="O34" s="397">
        <v>7.1144502527050886</v>
      </c>
      <c r="Q34" s="396">
        <v>42</v>
      </c>
      <c r="R34" s="397">
        <v>5.5167167332590941</v>
      </c>
      <c r="S34" s="397">
        <v>6.1210173316019088</v>
      </c>
      <c r="T34" s="397">
        <v>5.9033020122948088</v>
      </c>
      <c r="V34" s="396">
        <v>42</v>
      </c>
      <c r="W34" s="397">
        <v>6.2825930311255469</v>
      </c>
      <c r="X34" s="397">
        <v>7.2154246734455496</v>
      </c>
      <c r="Y34" s="397">
        <v>6.9747822413431804</v>
      </c>
      <c r="AA34" s="396">
        <v>42</v>
      </c>
      <c r="AB34" s="397">
        <v>5.3429876750587395</v>
      </c>
      <c r="AC34" s="397">
        <v>5.9821496652217876</v>
      </c>
      <c r="AD34" s="397">
        <v>5.7606539635346454</v>
      </c>
    </row>
    <row r="35" spans="1:30">
      <c r="A35" s="395"/>
      <c r="B35" s="396">
        <v>43</v>
      </c>
      <c r="C35" s="397">
        <v>7.1866203163624442</v>
      </c>
      <c r="D35" s="397">
        <v>8.161035611402033</v>
      </c>
      <c r="E35" s="397">
        <v>7.9126862835168588</v>
      </c>
      <c r="G35" s="396">
        <v>43</v>
      </c>
      <c r="H35" s="397">
        <v>6.1847971098661727</v>
      </c>
      <c r="I35" s="397">
        <v>6.8160844373814085</v>
      </c>
      <c r="J35" s="397">
        <v>6.588536992178943</v>
      </c>
      <c r="L35" s="396">
        <v>43</v>
      </c>
      <c r="M35" s="397">
        <v>6.9490564589355355</v>
      </c>
      <c r="N35" s="397">
        <v>7.9584731532688151</v>
      </c>
      <c r="O35" s="397">
        <v>7.705707196754533</v>
      </c>
      <c r="Q35" s="396">
        <v>43</v>
      </c>
      <c r="R35" s="397">
        <v>5.9424086941308687</v>
      </c>
      <c r="S35" s="397">
        <v>6.6179513150685283</v>
      </c>
      <c r="T35" s="397">
        <v>6.3866988454221323</v>
      </c>
      <c r="V35" s="396">
        <v>43</v>
      </c>
      <c r="W35" s="397">
        <v>6.7827040219228296</v>
      </c>
      <c r="X35" s="397">
        <v>7.8207671995241412</v>
      </c>
      <c r="Y35" s="397">
        <v>7.5639381771725125</v>
      </c>
      <c r="AA35" s="396">
        <v>43</v>
      </c>
      <c r="AB35" s="397">
        <v>5.7667363539285068</v>
      </c>
      <c r="AC35" s="397">
        <v>6.4772326163365586</v>
      </c>
      <c r="AD35" s="397">
        <v>6.2422401674326515</v>
      </c>
    </row>
    <row r="36" spans="1:30">
      <c r="A36" s="395"/>
      <c r="B36" s="396">
        <v>44</v>
      </c>
      <c r="C36" s="397">
        <v>7.7446043198930052</v>
      </c>
      <c r="D36" s="397">
        <v>8.8302748560857314</v>
      </c>
      <c r="E36" s="397">
        <v>8.5644858374923274</v>
      </c>
      <c r="G36" s="396">
        <v>44</v>
      </c>
      <c r="H36" s="397">
        <v>6.6645949523777066</v>
      </c>
      <c r="I36" s="397">
        <v>7.374301519815682</v>
      </c>
      <c r="J36" s="397">
        <v>7.1318327173989093</v>
      </c>
      <c r="L36" s="396">
        <v>44</v>
      </c>
      <c r="M36" s="397">
        <v>7.4992649929566877</v>
      </c>
      <c r="N36" s="397">
        <v>8.6200511051742659</v>
      </c>
      <c r="O36" s="397">
        <v>8.3498746814750078</v>
      </c>
      <c r="Q36" s="396">
        <v>44</v>
      </c>
      <c r="R36" s="397">
        <v>6.4149558460852152</v>
      </c>
      <c r="S36" s="397">
        <v>7.169426792504793</v>
      </c>
      <c r="T36" s="397">
        <v>6.9232979915441497</v>
      </c>
      <c r="V36" s="396">
        <v>44</v>
      </c>
      <c r="W36" s="397">
        <v>7.3305974718139</v>
      </c>
      <c r="X36" s="397">
        <v>8.4800081548778774</v>
      </c>
      <c r="Y36" s="397">
        <v>8.2058130956095212</v>
      </c>
      <c r="AA36" s="396">
        <v>44</v>
      </c>
      <c r="AB36" s="397">
        <v>6.2371237373491839</v>
      </c>
      <c r="AC36" s="397">
        <v>7.0266514263271747</v>
      </c>
      <c r="AD36" s="397">
        <v>6.7768274733144791</v>
      </c>
    </row>
    <row r="37" spans="1:30">
      <c r="A37" s="395"/>
      <c r="B37" s="396">
        <v>45</v>
      </c>
      <c r="C37" s="397">
        <v>8.3555953747081517</v>
      </c>
      <c r="D37" s="397">
        <v>9.5589559766198029</v>
      </c>
      <c r="E37" s="397">
        <v>9.2744177776460628</v>
      </c>
      <c r="G37" s="396">
        <v>45</v>
      </c>
      <c r="H37" s="397">
        <v>7.2027231741131592</v>
      </c>
      <c r="I37" s="397">
        <v>8.0011753921710351</v>
      </c>
      <c r="J37" s="397">
        <v>7.7412166327811969</v>
      </c>
      <c r="L37" s="396">
        <v>45</v>
      </c>
      <c r="M37" s="397">
        <v>8.1017346851654892</v>
      </c>
      <c r="N37" s="397">
        <v>9.3403709071384551</v>
      </c>
      <c r="O37" s="397">
        <v>9.0514831858393396</v>
      </c>
      <c r="Q37" s="396">
        <v>45</v>
      </c>
      <c r="R37" s="397">
        <v>6.9449455323522988</v>
      </c>
      <c r="S37" s="397">
        <v>7.7887200812565407</v>
      </c>
      <c r="T37" s="397">
        <v>7.525164574709617</v>
      </c>
      <c r="V37" s="396">
        <v>45</v>
      </c>
      <c r="W37" s="397">
        <v>7.930529028169178</v>
      </c>
      <c r="X37" s="397">
        <v>9.1977764007528844</v>
      </c>
      <c r="Y37" s="397">
        <v>8.904920503846304</v>
      </c>
      <c r="AA37" s="396">
        <v>45</v>
      </c>
      <c r="AB37" s="397">
        <v>6.7646884870082618</v>
      </c>
      <c r="AC37" s="397">
        <v>7.6436333188519772</v>
      </c>
      <c r="AD37" s="397">
        <v>7.3764358331454387</v>
      </c>
    </row>
    <row r="38" spans="1:30">
      <c r="A38" s="395"/>
      <c r="B38" s="396">
        <v>46</v>
      </c>
      <c r="C38" s="397">
        <v>9.0255841761498257</v>
      </c>
      <c r="D38" s="397">
        <v>10.354361105245127</v>
      </c>
      <c r="E38" s="397">
        <v>10.049497653530125</v>
      </c>
      <c r="G38" s="396">
        <v>46</v>
      </c>
      <c r="H38" s="397">
        <v>7.6212991147838132</v>
      </c>
      <c r="I38" s="397">
        <v>8.5045925417591839</v>
      </c>
      <c r="J38" s="397">
        <v>8.2451087680613959</v>
      </c>
      <c r="L38" s="396">
        <v>46</v>
      </c>
      <c r="M38" s="397">
        <v>8.7623704693185296</v>
      </c>
      <c r="N38" s="397">
        <v>10.12662687705671</v>
      </c>
      <c r="O38" s="397">
        <v>9.8174634525334064</v>
      </c>
      <c r="Q38" s="396">
        <v>46</v>
      </c>
      <c r="R38" s="397">
        <v>7.3633925414526455</v>
      </c>
      <c r="S38" s="397">
        <v>8.2910271284424635</v>
      </c>
      <c r="T38" s="397">
        <v>8.0275455692179527</v>
      </c>
      <c r="V38" s="396">
        <v>46</v>
      </c>
      <c r="W38" s="397">
        <v>8.5883778775165158</v>
      </c>
      <c r="X38" s="397">
        <v>9.9812396923696323</v>
      </c>
      <c r="Y38" s="397">
        <v>9.66816567008504</v>
      </c>
      <c r="AA38" s="396">
        <v>46</v>
      </c>
      <c r="AB38" s="397">
        <v>7.1854816734891953</v>
      </c>
      <c r="AC38" s="397">
        <v>8.1474057355810299</v>
      </c>
      <c r="AD38" s="397">
        <v>7.8801110609599085</v>
      </c>
    </row>
    <row r="39" spans="1:30">
      <c r="A39" s="395"/>
      <c r="B39" s="396">
        <v>47</v>
      </c>
      <c r="C39" s="397">
        <v>9.7623158650964257</v>
      </c>
      <c r="D39" s="397">
        <v>11.226423136993315</v>
      </c>
      <c r="E39" s="397">
        <v>10.899222071290884</v>
      </c>
      <c r="G39" s="396">
        <v>47</v>
      </c>
      <c r="H39" s="397">
        <v>8.0912469297829439</v>
      </c>
      <c r="I39" s="397">
        <v>9.0693138990959046</v>
      </c>
      <c r="J39" s="397">
        <v>8.8084551772514299</v>
      </c>
      <c r="L39" s="396">
        <v>47</v>
      </c>
      <c r="M39" s="397">
        <v>9.4888068868773594</v>
      </c>
      <c r="N39" s="397">
        <v>10.988633033973214</v>
      </c>
      <c r="O39" s="397">
        <v>10.657197812383815</v>
      </c>
      <c r="Q39" s="396">
        <v>47</v>
      </c>
      <c r="R39" s="397">
        <v>7.832478672108202</v>
      </c>
      <c r="S39" s="397">
        <v>8.8539728803219298</v>
      </c>
      <c r="T39" s="397">
        <v>8.588738589420867</v>
      </c>
      <c r="V39" s="396">
        <v>47</v>
      </c>
      <c r="W39" s="397">
        <v>9.3117454734760781</v>
      </c>
      <c r="X39" s="397">
        <v>10.840176226326069</v>
      </c>
      <c r="Y39" s="397">
        <v>10.504896710906504</v>
      </c>
      <c r="AA39" s="396">
        <v>47</v>
      </c>
      <c r="AB39" s="397">
        <v>7.6565887938883179</v>
      </c>
      <c r="AC39" s="397">
        <v>8.7115348545329372</v>
      </c>
      <c r="AD39" s="397">
        <v>8.4423341077449852</v>
      </c>
    </row>
    <row r="40" spans="1:30">
      <c r="A40" s="395"/>
      <c r="B40" s="396">
        <v>48</v>
      </c>
      <c r="C40" s="397">
        <v>10.575462270344371</v>
      </c>
      <c r="D40" s="397">
        <v>12.187847526809835</v>
      </c>
      <c r="E40" s="397">
        <v>11.835638732705116</v>
      </c>
      <c r="G40" s="396">
        <v>48</v>
      </c>
      <c r="H40" s="397">
        <v>8.6136775965186168</v>
      </c>
      <c r="I40" s="397">
        <v>9.6967981683836584</v>
      </c>
      <c r="J40" s="397">
        <v>9.4332691242725506</v>
      </c>
      <c r="L40" s="396">
        <v>48</v>
      </c>
      <c r="M40" s="397">
        <v>10.290577834260263</v>
      </c>
      <c r="N40" s="397">
        <v>11.938942976624059</v>
      </c>
      <c r="O40" s="397">
        <v>11.582589167676073</v>
      </c>
      <c r="Q40" s="396">
        <v>48</v>
      </c>
      <c r="R40" s="397">
        <v>8.3533488643319966</v>
      </c>
      <c r="S40" s="397">
        <v>9.4790393793487269</v>
      </c>
      <c r="T40" s="397">
        <v>9.2107713932744542</v>
      </c>
      <c r="V40" s="396">
        <v>48</v>
      </c>
      <c r="W40" s="397">
        <v>10.11012456169675</v>
      </c>
      <c r="X40" s="397">
        <v>11.78709391193982</v>
      </c>
      <c r="Y40" s="397">
        <v>11.426973255749914</v>
      </c>
      <c r="AA40" s="396">
        <v>48</v>
      </c>
      <c r="AB40" s="397">
        <v>8.1791721408348348</v>
      </c>
      <c r="AC40" s="397">
        <v>9.3375145677534643</v>
      </c>
      <c r="AD40" s="397">
        <v>9.0651412730300969</v>
      </c>
    </row>
    <row r="41" spans="1:30">
      <c r="A41" s="395"/>
      <c r="B41" s="396">
        <v>49</v>
      </c>
      <c r="C41" s="397">
        <v>11.476381800714433</v>
      </c>
      <c r="D41" s="397">
        <v>13.253604462607116</v>
      </c>
      <c r="E41" s="397">
        <v>12.872825017185271</v>
      </c>
      <c r="G41" s="396">
        <v>49</v>
      </c>
      <c r="H41" s="397">
        <v>9.1877526921365789</v>
      </c>
      <c r="I41" s="397">
        <v>10.386175109184865</v>
      </c>
      <c r="J41" s="397">
        <v>10.119961090594195</v>
      </c>
      <c r="L41" s="396">
        <v>49</v>
      </c>
      <c r="M41" s="397">
        <v>11.178879675545032</v>
      </c>
      <c r="N41" s="397">
        <v>12.992347106094034</v>
      </c>
      <c r="O41" s="397">
        <v>12.607545336158305</v>
      </c>
      <c r="Q41" s="396">
        <v>49</v>
      </c>
      <c r="R41" s="397">
        <v>8.9252224090382057</v>
      </c>
      <c r="S41" s="397">
        <v>10.16540227125061</v>
      </c>
      <c r="T41" s="397">
        <v>9.894085466325313</v>
      </c>
      <c r="V41" s="396">
        <v>49</v>
      </c>
      <c r="W41" s="397">
        <v>10.9946632654206</v>
      </c>
      <c r="X41" s="397">
        <v>12.83672905810716</v>
      </c>
      <c r="Y41" s="397">
        <v>12.448252492240787</v>
      </c>
      <c r="AA41" s="396">
        <v>49</v>
      </c>
      <c r="AB41" s="397">
        <v>8.7524747306196442</v>
      </c>
      <c r="AC41" s="397">
        <v>10.024538567660727</v>
      </c>
      <c r="AD41" s="397">
        <v>9.7489870840459822</v>
      </c>
    </row>
    <row r="42" spans="1:30">
      <c r="A42" s="395"/>
      <c r="B42" s="396">
        <v>50</v>
      </c>
      <c r="C42" s="397">
        <v>12.476408258850379</v>
      </c>
      <c r="D42" s="397">
        <v>14.438397394040644</v>
      </c>
      <c r="E42" s="397">
        <v>14.024581418116384</v>
      </c>
      <c r="G42" s="396">
        <v>50</v>
      </c>
      <c r="H42" s="397">
        <v>9.8140743641175376</v>
      </c>
      <c r="I42" s="397">
        <v>11.137712275075989</v>
      </c>
      <c r="J42" s="397">
        <v>10.869980292867995</v>
      </c>
      <c r="L42" s="396">
        <v>50</v>
      </c>
      <c r="M42" s="397">
        <v>12.164883733576254</v>
      </c>
      <c r="N42" s="397">
        <v>14.163368991249493</v>
      </c>
      <c r="O42" s="397">
        <v>13.745698984553723</v>
      </c>
      <c r="Q42" s="396">
        <v>50</v>
      </c>
      <c r="R42" s="397">
        <v>9.5487343427309064</v>
      </c>
      <c r="S42" s="397">
        <v>10.913357985683406</v>
      </c>
      <c r="T42" s="397">
        <v>10.640146554918386</v>
      </c>
      <c r="V42" s="396">
        <v>50</v>
      </c>
      <c r="W42" s="397">
        <v>11.976484599348332</v>
      </c>
      <c r="X42" s="397">
        <v>14.003550970371432</v>
      </c>
      <c r="Y42" s="397">
        <v>13.582316940643716</v>
      </c>
      <c r="AA42" s="396">
        <v>50</v>
      </c>
      <c r="AB42" s="397">
        <v>9.3771472231506827</v>
      </c>
      <c r="AC42" s="397">
        <v>10.772915736695843</v>
      </c>
      <c r="AD42" s="397">
        <v>10.495345616378238</v>
      </c>
    </row>
    <row r="43" spans="1:30">
      <c r="A43" s="395"/>
      <c r="B43" s="396">
        <v>51</v>
      </c>
      <c r="C43" s="397">
        <v>13.586352557417111</v>
      </c>
      <c r="D43" s="397">
        <v>15.755933513787518</v>
      </c>
      <c r="E43" s="397">
        <v>15.303760881995027</v>
      </c>
      <c r="G43" s="396">
        <v>51</v>
      </c>
      <c r="H43" s="397">
        <v>10.609103510830515</v>
      </c>
      <c r="I43" s="397">
        <v>12.080233155407829</v>
      </c>
      <c r="J43" s="397">
        <v>11.801312741224605</v>
      </c>
      <c r="L43" s="396">
        <v>51</v>
      </c>
      <c r="M43" s="397">
        <v>13.259244785078982</v>
      </c>
      <c r="N43" s="397">
        <v>15.465543582870865</v>
      </c>
      <c r="O43" s="397">
        <v>15.009744517966425</v>
      </c>
      <c r="Q43" s="396">
        <v>51</v>
      </c>
      <c r="R43" s="397">
        <v>10.335957422946432</v>
      </c>
      <c r="S43" s="397">
        <v>11.848000291962675</v>
      </c>
      <c r="T43" s="397">
        <v>11.563392931404016</v>
      </c>
      <c r="V43" s="396">
        <v>51</v>
      </c>
      <c r="W43" s="397">
        <v>13.066196958531485</v>
      </c>
      <c r="X43" s="397">
        <v>15.301042462923998</v>
      </c>
      <c r="Y43" s="397">
        <v>14.841813573674811</v>
      </c>
      <c r="AA43" s="396">
        <v>51</v>
      </c>
      <c r="AB43" s="397">
        <v>10.163011669118292</v>
      </c>
      <c r="AC43" s="397">
        <v>11.705887834740194</v>
      </c>
      <c r="AD43" s="397">
        <v>11.416883911931656</v>
      </c>
    </row>
    <row r="44" spans="1:30">
      <c r="A44" s="395"/>
      <c r="B44" s="396">
        <v>52</v>
      </c>
      <c r="C44" s="397">
        <v>14.816429858002056</v>
      </c>
      <c r="D44" s="397">
        <v>17.218814872393313</v>
      </c>
      <c r="E44" s="397">
        <v>16.722155298697785</v>
      </c>
      <c r="G44" s="396">
        <v>52</v>
      </c>
      <c r="H44" s="397">
        <v>11.476722148107569</v>
      </c>
      <c r="I44" s="397">
        <v>13.106196605078797</v>
      </c>
      <c r="J44" s="397">
        <v>12.817041499429688</v>
      </c>
      <c r="L44" s="396">
        <v>52</v>
      </c>
      <c r="M44" s="397">
        <v>14.472029040643314</v>
      </c>
      <c r="N44" s="397">
        <v>16.911309083179834</v>
      </c>
      <c r="O44" s="397">
        <v>16.411325645354943</v>
      </c>
      <c r="Q44" s="396">
        <v>52</v>
      </c>
      <c r="R44" s="397">
        <v>11.194967187468082</v>
      </c>
      <c r="S44" s="397">
        <v>12.865318986390383</v>
      </c>
      <c r="T44" s="397">
        <v>12.570249361564294</v>
      </c>
      <c r="V44" s="396">
        <v>52</v>
      </c>
      <c r="W44" s="397">
        <v>14.273822327403341</v>
      </c>
      <c r="X44" s="397">
        <v>16.74159196475512</v>
      </c>
      <c r="Y44" s="397">
        <v>16.238341695602742</v>
      </c>
      <c r="AA44" s="396">
        <v>52</v>
      </c>
      <c r="AB44" s="397">
        <v>11.02040304548987</v>
      </c>
      <c r="AC44" s="397">
        <v>12.721285844285095</v>
      </c>
      <c r="AD44" s="397">
        <v>12.421781350432806</v>
      </c>
    </row>
    <row r="45" spans="1:30">
      <c r="A45" s="395"/>
      <c r="B45" s="396">
        <v>53</v>
      </c>
      <c r="C45" s="397">
        <v>16.176205799486386</v>
      </c>
      <c r="D45" s="397">
        <v>18.838459373493038</v>
      </c>
      <c r="E45" s="397">
        <v>18.290405554964099</v>
      </c>
      <c r="G45" s="396">
        <v>53</v>
      </c>
      <c r="H45" s="397">
        <v>12.42550292344435</v>
      </c>
      <c r="I45" s="397">
        <v>14.222834505648018</v>
      </c>
      <c r="J45" s="397">
        <v>13.922871564192704</v>
      </c>
      <c r="L45" s="396">
        <v>53</v>
      </c>
      <c r="M45" s="397">
        <v>15.812660935411959</v>
      </c>
      <c r="N45" s="397">
        <v>18.511928328525109</v>
      </c>
      <c r="O45" s="397">
        <v>17.960946219513982</v>
      </c>
      <c r="Q45" s="396">
        <v>53</v>
      </c>
      <c r="R45" s="397">
        <v>12.134245994307143</v>
      </c>
      <c r="S45" s="397">
        <v>13.972482901715781</v>
      </c>
      <c r="T45" s="397">
        <v>13.666376332122622</v>
      </c>
      <c r="V45" s="396">
        <v>53</v>
      </c>
      <c r="W45" s="397">
        <v>15.608743216741669</v>
      </c>
      <c r="X45" s="397">
        <v>18.336415031767029</v>
      </c>
      <c r="Y45" s="397">
        <v>17.782364011011332</v>
      </c>
      <c r="AA45" s="396">
        <v>53</v>
      </c>
      <c r="AB45" s="397">
        <v>11.957777045923136</v>
      </c>
      <c r="AC45" s="397">
        <v>13.826259555503849</v>
      </c>
      <c r="AD45" s="397">
        <v>13.515685184805855</v>
      </c>
    </row>
    <row r="46" spans="1:30">
      <c r="A46" s="395"/>
      <c r="B46" s="396">
        <v>54</v>
      </c>
      <c r="C46" s="397">
        <v>17.679082602374777</v>
      </c>
      <c r="D46" s="397">
        <v>20.632812598291768</v>
      </c>
      <c r="E46" s="397">
        <v>20.025303201233299</v>
      </c>
      <c r="G46" s="396">
        <v>54</v>
      </c>
      <c r="H46" s="397">
        <v>13.467803266265681</v>
      </c>
      <c r="I46" s="397">
        <v>15.441496342116473</v>
      </c>
      <c r="J46" s="397">
        <v>15.126606758075081</v>
      </c>
      <c r="L46" s="396">
        <v>54</v>
      </c>
      <c r="M46" s="397">
        <v>17.294346687432657</v>
      </c>
      <c r="N46" s="397">
        <v>20.2851125611279</v>
      </c>
      <c r="O46" s="397">
        <v>19.675186489714573</v>
      </c>
      <c r="Q46" s="396">
        <v>54</v>
      </c>
      <c r="R46" s="397">
        <v>13.166015749587688</v>
      </c>
      <c r="S46" s="397">
        <v>15.180737696575928</v>
      </c>
      <c r="T46" s="397">
        <v>14.859512360137758</v>
      </c>
      <c r="V46" s="396">
        <v>54</v>
      </c>
      <c r="W46" s="397">
        <v>17.084107779436138</v>
      </c>
      <c r="X46" s="397">
        <v>20.103152110238653</v>
      </c>
      <c r="Y46" s="397">
        <v>19.490397638251846</v>
      </c>
      <c r="AA46" s="396">
        <v>54</v>
      </c>
      <c r="AB46" s="397">
        <v>12.987315679395451</v>
      </c>
      <c r="AC46" s="397">
        <v>15.032023743204975</v>
      </c>
      <c r="AD46" s="397">
        <v>14.706314743717028</v>
      </c>
    </row>
    <row r="47" spans="1:30">
      <c r="A47" s="395"/>
      <c r="B47" s="396">
        <v>55</v>
      </c>
      <c r="C47" s="397">
        <v>19.330788642642396</v>
      </c>
      <c r="D47" s="397">
        <v>22.606531006961298</v>
      </c>
      <c r="E47" s="397">
        <v>21.93107250232574</v>
      </c>
      <c r="G47" s="396">
        <v>55</v>
      </c>
      <c r="H47" s="397">
        <v>14.766085749205063</v>
      </c>
      <c r="I47" s="397">
        <v>16.769529015203116</v>
      </c>
      <c r="J47" s="397">
        <v>16.432083140743178</v>
      </c>
      <c r="L47" s="396">
        <v>55</v>
      </c>
      <c r="M47" s="397">
        <v>18.922723764549136</v>
      </c>
      <c r="N47" s="397">
        <v>22.235427748151483</v>
      </c>
      <c r="O47" s="397">
        <v>21.558202661095592</v>
      </c>
      <c r="Q47" s="396">
        <v>55</v>
      </c>
      <c r="R47" s="397">
        <v>14.447400384561742</v>
      </c>
      <c r="S47" s="397">
        <v>16.49737148010923</v>
      </c>
      <c r="T47" s="397">
        <v>16.153473344307258</v>
      </c>
      <c r="V47" s="396">
        <v>55</v>
      </c>
      <c r="W47" s="397">
        <v>18.705526424016774</v>
      </c>
      <c r="X47" s="397">
        <v>22.046340683094471</v>
      </c>
      <c r="Y47" s="397">
        <v>21.366577899211102</v>
      </c>
      <c r="AA47" s="396">
        <v>55</v>
      </c>
      <c r="AB47" s="397">
        <v>14.263659620570474</v>
      </c>
      <c r="AC47" s="397">
        <v>16.345849606489033</v>
      </c>
      <c r="AD47" s="397">
        <v>15.997480553932389</v>
      </c>
    </row>
    <row r="48" spans="1:30">
      <c r="A48" s="395"/>
      <c r="B48" s="396">
        <v>56</v>
      </c>
      <c r="C48" s="397">
        <v>21.135755440784745</v>
      </c>
      <c r="D48" s="397">
        <v>24.76216407753612</v>
      </c>
      <c r="E48" s="397">
        <v>24.009958865190512</v>
      </c>
      <c r="G48" s="396">
        <v>56</v>
      </c>
      <c r="H48" s="397">
        <v>16.19461295722104</v>
      </c>
      <c r="I48" s="397">
        <v>18.20968745340544</v>
      </c>
      <c r="J48" s="397">
        <v>17.839511402853645</v>
      </c>
      <c r="L48" s="396">
        <v>56</v>
      </c>
      <c r="M48" s="397">
        <v>20.702148800409187</v>
      </c>
      <c r="N48" s="397">
        <v>24.365351121337927</v>
      </c>
      <c r="O48" s="397">
        <v>23.612192180310327</v>
      </c>
      <c r="Q48" s="396">
        <v>56</v>
      </c>
      <c r="R48" s="397">
        <v>15.857309459768732</v>
      </c>
      <c r="S48" s="397">
        <v>17.925129378451089</v>
      </c>
      <c r="T48" s="397">
        <v>17.548489561614279</v>
      </c>
      <c r="V48" s="396">
        <v>56</v>
      </c>
      <c r="W48" s="397">
        <v>20.477333355250821</v>
      </c>
      <c r="X48" s="397">
        <v>24.16843490011151</v>
      </c>
      <c r="Y48" s="397">
        <v>23.413087244475015</v>
      </c>
      <c r="AA48" s="396">
        <v>56</v>
      </c>
      <c r="AB48" s="397">
        <v>15.668014895678208</v>
      </c>
      <c r="AC48" s="397">
        <v>17.770480346614637</v>
      </c>
      <c r="AD48" s="397">
        <v>17.389419647438118</v>
      </c>
    </row>
    <row r="49" spans="1:30">
      <c r="A49" s="395"/>
      <c r="B49" s="396">
        <v>57</v>
      </c>
      <c r="C49" s="397">
        <v>23.098280662978489</v>
      </c>
      <c r="D49" s="397">
        <v>27.102192262561811</v>
      </c>
      <c r="E49" s="397">
        <v>26.264212986333444</v>
      </c>
      <c r="G49" s="396">
        <v>57</v>
      </c>
      <c r="H49" s="397">
        <v>17.752775593461195</v>
      </c>
      <c r="I49" s="397">
        <v>19.759995087781991</v>
      </c>
      <c r="J49" s="397">
        <v>19.346243268747287</v>
      </c>
      <c r="L49" s="396">
        <v>57</v>
      </c>
      <c r="M49" s="397">
        <v>22.636843978110701</v>
      </c>
      <c r="N49" s="397">
        <v>26.677285547554082</v>
      </c>
      <c r="O49" s="397">
        <v>25.839354336553185</v>
      </c>
      <c r="Q49" s="396">
        <v>57</v>
      </c>
      <c r="R49" s="397">
        <v>17.395139434163699</v>
      </c>
      <c r="S49" s="397">
        <v>19.462072837706174</v>
      </c>
      <c r="T49" s="397">
        <v>19.041961986340088</v>
      </c>
      <c r="V49" s="396">
        <v>57</v>
      </c>
      <c r="W49" s="397">
        <v>22.403728018917477</v>
      </c>
      <c r="X49" s="397">
        <v>26.471812986121645</v>
      </c>
      <c r="Y49" s="397">
        <v>25.632108878025885</v>
      </c>
      <c r="AA49" s="396">
        <v>57</v>
      </c>
      <c r="AB49" s="397">
        <v>17.199780931995157</v>
      </c>
      <c r="AC49" s="397">
        <v>19.303989850314032</v>
      </c>
      <c r="AD49" s="397">
        <v>18.879548666030757</v>
      </c>
    </row>
    <row r="50" spans="1:30">
      <c r="A50" s="395"/>
      <c r="B50" s="396">
        <v>58</v>
      </c>
      <c r="C50" s="397">
        <v>25.222524593176221</v>
      </c>
      <c r="D50" s="397">
        <v>29.629142933772503</v>
      </c>
      <c r="E50" s="397">
        <v>28.696328561305982</v>
      </c>
      <c r="G50" s="396">
        <v>58</v>
      </c>
      <c r="H50" s="397">
        <v>19.430624678108817</v>
      </c>
      <c r="I50" s="397">
        <v>21.411430308067832</v>
      </c>
      <c r="J50" s="397">
        <v>20.946414400353692</v>
      </c>
      <c r="L50" s="396">
        <v>58</v>
      </c>
      <c r="M50" s="397">
        <v>24.730893049884408</v>
      </c>
      <c r="N50" s="397">
        <v>29.173673377664244</v>
      </c>
      <c r="O50" s="397">
        <v>28.242124589963705</v>
      </c>
      <c r="Q50" s="396">
        <v>58</v>
      </c>
      <c r="R50" s="397">
        <v>19.051070400215625</v>
      </c>
      <c r="S50" s="397">
        <v>21.099286871390476</v>
      </c>
      <c r="T50" s="397">
        <v>20.628107081539209</v>
      </c>
      <c r="V50" s="396">
        <v>58</v>
      </c>
      <c r="W50" s="397">
        <v>24.488770964367294</v>
      </c>
      <c r="X50" s="397">
        <v>28.958890447119703</v>
      </c>
      <c r="Y50" s="397">
        <v>28.026060059855748</v>
      </c>
      <c r="AA50" s="396">
        <v>58</v>
      </c>
      <c r="AB50" s="397">
        <v>18.849177689748437</v>
      </c>
      <c r="AC50" s="397">
        <v>20.937495927863441</v>
      </c>
      <c r="AD50" s="397">
        <v>20.462109016651912</v>
      </c>
    </row>
    <row r="51" spans="1:30">
      <c r="A51" s="395"/>
      <c r="B51" s="396">
        <v>59</v>
      </c>
      <c r="C51" s="397">
        <v>27.516094255381411</v>
      </c>
      <c r="D51" s="397">
        <v>32.35172082605321</v>
      </c>
      <c r="E51" s="397">
        <v>31.31498755190033</v>
      </c>
      <c r="G51" s="396">
        <v>59</v>
      </c>
      <c r="H51" s="397">
        <v>21.209153693182962</v>
      </c>
      <c r="I51" s="397">
        <v>23.381594362314434</v>
      </c>
      <c r="J51" s="397">
        <v>22.845134969731145</v>
      </c>
      <c r="L51" s="396">
        <v>59</v>
      </c>
      <c r="M51" s="397">
        <v>26.991774560277666</v>
      </c>
      <c r="N51" s="397">
        <v>31.863055076453474</v>
      </c>
      <c r="O51" s="397">
        <v>30.829049043619769</v>
      </c>
      <c r="Q51" s="396">
        <v>59</v>
      </c>
      <c r="R51" s="397">
        <v>20.806343027310586</v>
      </c>
      <c r="S51" s="397">
        <v>23.048955600628457</v>
      </c>
      <c r="T51" s="397">
        <v>22.506849648189256</v>
      </c>
      <c r="V51" s="396">
        <v>59</v>
      </c>
      <c r="W51" s="397">
        <v>26.7399020154369</v>
      </c>
      <c r="X51" s="397">
        <v>31.638157422142971</v>
      </c>
      <c r="Y51" s="397">
        <v>30.60344561377396</v>
      </c>
      <c r="AA51" s="396">
        <v>59</v>
      </c>
      <c r="AB51" s="397">
        <v>20.5975204172146</v>
      </c>
      <c r="AC51" s="397">
        <v>22.880907586333375</v>
      </c>
      <c r="AD51" s="397">
        <v>22.334844927247598</v>
      </c>
    </row>
    <row r="52" spans="1:30">
      <c r="A52" s="395"/>
      <c r="B52" s="396">
        <v>60</v>
      </c>
      <c r="C52" s="397">
        <v>29.984541483378706</v>
      </c>
      <c r="D52" s="397">
        <v>35.274043133483303</v>
      </c>
      <c r="E52" s="397">
        <v>34.124780392599057</v>
      </c>
      <c r="G52" s="396">
        <v>60</v>
      </c>
      <c r="H52" s="397">
        <v>23.080114686645334</v>
      </c>
      <c r="I52" s="397">
        <v>25.469642238229728</v>
      </c>
      <c r="J52" s="397">
        <v>24.86782088892485</v>
      </c>
      <c r="L52" s="396">
        <v>60</v>
      </c>
      <c r="M52" s="397">
        <v>29.424935348648901</v>
      </c>
      <c r="N52" s="397">
        <v>34.749425099120053</v>
      </c>
      <c r="O52" s="397">
        <v>33.604623542481882</v>
      </c>
      <c r="Q52" s="396">
        <v>60</v>
      </c>
      <c r="R52" s="397">
        <v>22.652810861939436</v>
      </c>
      <c r="S52" s="397">
        <v>25.115147300025871</v>
      </c>
      <c r="T52" s="397">
        <v>24.508192889089671</v>
      </c>
      <c r="V52" s="396">
        <v>60</v>
      </c>
      <c r="W52" s="397">
        <v>29.162535902347184</v>
      </c>
      <c r="X52" s="397">
        <v>34.513570026666642</v>
      </c>
      <c r="Y52" s="397">
        <v>33.368732037227289</v>
      </c>
      <c r="AA52" s="396">
        <v>60</v>
      </c>
      <c r="AB52" s="397">
        <v>22.436692397498145</v>
      </c>
      <c r="AC52" s="397">
        <v>24.940425330705427</v>
      </c>
      <c r="AD52" s="397">
        <v>24.329771068868858</v>
      </c>
    </row>
    <row r="53" spans="1:30">
      <c r="A53" s="395"/>
      <c r="B53" s="396">
        <v>61</v>
      </c>
      <c r="C53" s="397">
        <v>32.635751626029581</v>
      </c>
      <c r="D53" s="397">
        <v>38.402707478647692</v>
      </c>
      <c r="E53" s="397">
        <v>37.132931311697583</v>
      </c>
      <c r="G53" s="396">
        <v>61</v>
      </c>
      <c r="H53" s="397">
        <v>25.050779155467566</v>
      </c>
      <c r="I53" s="397">
        <v>27.68505590845432</v>
      </c>
      <c r="J53" s="397">
        <v>27.031896063894493</v>
      </c>
      <c r="L53" s="396">
        <v>61</v>
      </c>
      <c r="M53" s="397">
        <v>32.038115979216826</v>
      </c>
      <c r="N53" s="397">
        <v>37.839217228512396</v>
      </c>
      <c r="O53" s="397">
        <v>36.575938583464335</v>
      </c>
      <c r="Q53" s="396">
        <v>61</v>
      </c>
      <c r="R53" s="397">
        <v>24.597634774361403</v>
      </c>
      <c r="S53" s="397">
        <v>27.30720516048908</v>
      </c>
      <c r="T53" s="397">
        <v>26.649354969037876</v>
      </c>
      <c r="V53" s="396">
        <v>61</v>
      </c>
      <c r="W53" s="397">
        <v>31.764368906160602</v>
      </c>
      <c r="X53" s="397">
        <v>37.591511301349335</v>
      </c>
      <c r="Y53" s="397">
        <v>36.32896861234714</v>
      </c>
      <c r="AA53" s="396">
        <v>61</v>
      </c>
      <c r="AB53" s="397">
        <v>24.373819447038088</v>
      </c>
      <c r="AC53" s="397">
        <v>27.125347732040225</v>
      </c>
      <c r="AD53" s="397">
        <v>26.464042123290572</v>
      </c>
    </row>
    <row r="54" spans="1:30">
      <c r="A54" s="395"/>
      <c r="B54" s="396">
        <v>62</v>
      </c>
      <c r="C54" s="397">
        <v>35.480539207941646</v>
      </c>
      <c r="D54" s="397">
        <v>41.747416059220384</v>
      </c>
      <c r="E54" s="397">
        <v>40.350052969988276</v>
      </c>
      <c r="G54" s="396">
        <v>62</v>
      </c>
      <c r="H54" s="397">
        <v>27.146210452329505</v>
      </c>
      <c r="I54" s="397">
        <v>30.051348004236488</v>
      </c>
      <c r="J54" s="397">
        <v>29.366056285566305</v>
      </c>
      <c r="L54" s="396">
        <v>62</v>
      </c>
      <c r="M54" s="397">
        <v>34.84193559242437</v>
      </c>
      <c r="N54" s="397">
        <v>41.141918253863906</v>
      </c>
      <c r="O54" s="397">
        <v>39.753422613470029</v>
      </c>
      <c r="Q54" s="396">
        <v>62</v>
      </c>
      <c r="R54" s="397">
        <v>26.66552215948219</v>
      </c>
      <c r="S54" s="397">
        <v>29.648345496150185</v>
      </c>
      <c r="T54" s="397">
        <v>28.958697543659206</v>
      </c>
      <c r="V54" s="396">
        <v>62</v>
      </c>
      <c r="W54" s="397">
        <v>34.555960431127289</v>
      </c>
      <c r="X54" s="397">
        <v>40.881401714380608</v>
      </c>
      <c r="Y54" s="397">
        <v>39.49452728042035</v>
      </c>
      <c r="AA54" s="396">
        <v>62</v>
      </c>
      <c r="AB54" s="397">
        <v>26.433499432577079</v>
      </c>
      <c r="AC54" s="397">
        <v>29.458798418373846</v>
      </c>
      <c r="AD54" s="397">
        <v>28.765917202229769</v>
      </c>
    </row>
    <row r="55" spans="1:30">
      <c r="A55" s="395"/>
      <c r="B55" s="396">
        <v>63</v>
      </c>
      <c r="C55" s="397">
        <v>38.546445689001231</v>
      </c>
      <c r="D55" s="397">
        <v>45.34476657846416</v>
      </c>
      <c r="E55" s="397">
        <v>43.812956414867621</v>
      </c>
      <c r="G55" s="396">
        <v>63</v>
      </c>
      <c r="H55" s="397">
        <v>29.416856448149328</v>
      </c>
      <c r="I55" s="397">
        <v>32.611999269171946</v>
      </c>
      <c r="J55" s="397">
        <v>31.912345484953445</v>
      </c>
      <c r="L55" s="396">
        <v>63</v>
      </c>
      <c r="M55" s="397">
        <v>37.863492281028392</v>
      </c>
      <c r="N55" s="397">
        <v>44.693574787904581</v>
      </c>
      <c r="O55" s="397">
        <v>43.173377639195095</v>
      </c>
      <c r="Q55" s="396">
        <v>63</v>
      </c>
      <c r="R55" s="397">
        <v>28.906215577379566</v>
      </c>
      <c r="S55" s="397">
        <v>32.18152950723951</v>
      </c>
      <c r="T55" s="397">
        <v>31.477777754965192</v>
      </c>
      <c r="V55" s="396">
        <v>63</v>
      </c>
      <c r="W55" s="397">
        <v>37.564275133619802</v>
      </c>
      <c r="X55" s="397">
        <v>44.419121951399333</v>
      </c>
      <c r="Y55" s="397">
        <v>42.901557127077332</v>
      </c>
      <c r="AA55" s="396">
        <v>63</v>
      </c>
      <c r="AB55" s="397">
        <v>28.665260169271509</v>
      </c>
      <c r="AC55" s="397">
        <v>31.983578535789981</v>
      </c>
      <c r="AD55" s="397">
        <v>31.276804885693416</v>
      </c>
    </row>
    <row r="56" spans="1:30">
      <c r="A56" s="395"/>
      <c r="B56" s="396">
        <v>64</v>
      </c>
      <c r="C56" s="397">
        <v>41.855105320298186</v>
      </c>
      <c r="D56" s="397">
        <v>49.21739082744476</v>
      </c>
      <c r="E56" s="397">
        <v>47.546225636519644</v>
      </c>
      <c r="G56" s="396">
        <v>64</v>
      </c>
      <c r="H56" s="397">
        <v>31.940115735719072</v>
      </c>
      <c r="I56" s="397">
        <v>35.431530388993103</v>
      </c>
      <c r="J56" s="397">
        <v>34.72389336714744</v>
      </c>
      <c r="L56" s="396">
        <v>64</v>
      </c>
      <c r="M56" s="397">
        <v>41.124042130079651</v>
      </c>
      <c r="N56" s="397">
        <v>48.516396642551825</v>
      </c>
      <c r="O56" s="397">
        <v>46.860001852502833</v>
      </c>
      <c r="Q56" s="396">
        <v>64</v>
      </c>
      <c r="R56" s="397">
        <v>31.396036482155452</v>
      </c>
      <c r="S56" s="397">
        <v>34.970520611381303</v>
      </c>
      <c r="T56" s="397">
        <v>34.259108797305345</v>
      </c>
      <c r="V56" s="396">
        <v>64</v>
      </c>
      <c r="W56" s="397">
        <v>40.810454142135789</v>
      </c>
      <c r="X56" s="397">
        <v>48.226752948003508</v>
      </c>
      <c r="Y56" s="397">
        <v>46.574139100437669</v>
      </c>
      <c r="AA56" s="396">
        <v>64</v>
      </c>
      <c r="AB56" s="397">
        <v>31.145097428712933</v>
      </c>
      <c r="AC56" s="397">
        <v>34.763220679246011</v>
      </c>
      <c r="AD56" s="397">
        <v>34.049031268348493</v>
      </c>
    </row>
    <row r="57" spans="1:30">
      <c r="A57" s="395"/>
      <c r="B57" s="396">
        <v>65</v>
      </c>
      <c r="C57" s="397">
        <v>45.435764957481197</v>
      </c>
      <c r="D57" s="397">
        <v>53.394956697189578</v>
      </c>
      <c r="E57" s="397">
        <v>51.58118116543389</v>
      </c>
      <c r="G57" s="396">
        <v>65</v>
      </c>
      <c r="H57" s="397">
        <v>34.785197210679002</v>
      </c>
      <c r="I57" s="397">
        <v>38.567079132485816</v>
      </c>
      <c r="J57" s="397">
        <v>37.843930321663393</v>
      </c>
      <c r="L57" s="396">
        <v>65</v>
      </c>
      <c r="M57" s="397">
        <v>44.652320222693689</v>
      </c>
      <c r="N57" s="397">
        <v>52.639506712360259</v>
      </c>
      <c r="O57" s="397">
        <v>50.844122857758116</v>
      </c>
      <c r="Q57" s="396">
        <v>65</v>
      </c>
      <c r="R57" s="397">
        <v>34.203211378649165</v>
      </c>
      <c r="S57" s="397">
        <v>38.071756522921746</v>
      </c>
      <c r="T57" s="397">
        <v>37.345398733296427</v>
      </c>
      <c r="V57" s="396">
        <v>65</v>
      </c>
      <c r="W57" s="397">
        <v>44.323076967085896</v>
      </c>
      <c r="X57" s="397">
        <v>52.333251340652382</v>
      </c>
      <c r="Y57" s="397">
        <v>50.54295108218264</v>
      </c>
      <c r="AA57" s="396">
        <v>65</v>
      </c>
      <c r="AB57" s="397">
        <v>33.940941628866234</v>
      </c>
      <c r="AC57" s="397">
        <v>37.853950520361835</v>
      </c>
      <c r="AD57" s="397">
        <v>37.1251464821529</v>
      </c>
    </row>
    <row r="58" spans="1:30">
      <c r="A58" s="395"/>
      <c r="B58" s="396">
        <v>66</v>
      </c>
      <c r="C58" s="397">
        <v>49.326187106705284</v>
      </c>
      <c r="D58" s="397">
        <v>57.914913507985197</v>
      </c>
      <c r="E58" s="397">
        <v>55.955770342311219</v>
      </c>
      <c r="G58" s="396">
        <v>66</v>
      </c>
      <c r="H58" s="397">
        <v>38.003938013486554</v>
      </c>
      <c r="I58" s="397">
        <v>42.061302511136347</v>
      </c>
      <c r="J58" s="397">
        <v>41.301440070047796</v>
      </c>
      <c r="L58" s="396">
        <v>66</v>
      </c>
      <c r="M58" s="397">
        <v>48.485422737903001</v>
      </c>
      <c r="N58" s="397">
        <v>57.099667574271983</v>
      </c>
      <c r="O58" s="397">
        <v>55.163082398775444</v>
      </c>
      <c r="Q58" s="396">
        <v>66</v>
      </c>
      <c r="R58" s="397">
        <v>37.37881262058292</v>
      </c>
      <c r="S58" s="397">
        <v>41.527326402241698</v>
      </c>
      <c r="T58" s="397">
        <v>40.765251218799236</v>
      </c>
      <c r="V58" s="396">
        <v>66</v>
      </c>
      <c r="W58" s="397">
        <v>48.139037424524325</v>
      </c>
      <c r="X58" s="397">
        <v>56.775170695568441</v>
      </c>
      <c r="Y58" s="397">
        <v>54.845151058905337</v>
      </c>
      <c r="AA58" s="396">
        <v>66</v>
      </c>
      <c r="AB58" s="397">
        <v>37.10363558495547</v>
      </c>
      <c r="AC58" s="397">
        <v>41.297686460690521</v>
      </c>
      <c r="AD58" s="397">
        <v>40.533639898716871</v>
      </c>
    </row>
    <row r="59" spans="1:30">
      <c r="A59" s="395"/>
      <c r="B59" s="396">
        <v>67</v>
      </c>
      <c r="C59" s="397">
        <v>53.574670299412318</v>
      </c>
      <c r="D59" s="397">
        <v>62.824316628674239</v>
      </c>
      <c r="E59" s="397">
        <v>60.715020529150586</v>
      </c>
      <c r="G59" s="396">
        <v>67</v>
      </c>
      <c r="H59" s="397">
        <v>41.627976674309913</v>
      </c>
      <c r="I59" s="397">
        <v>45.94030733346505</v>
      </c>
      <c r="J59" s="397">
        <v>45.110621477946736</v>
      </c>
      <c r="L59" s="396">
        <v>67</v>
      </c>
      <c r="M59" s="397">
        <v>52.670789200667258</v>
      </c>
      <c r="N59" s="397">
        <v>61.943072752532188</v>
      </c>
      <c r="O59" s="397">
        <v>59.861177190661948</v>
      </c>
      <c r="Q59" s="396">
        <v>67</v>
      </c>
      <c r="R59" s="397">
        <v>40.953970784809776</v>
      </c>
      <c r="S59" s="397">
        <v>45.362925393752363</v>
      </c>
      <c r="T59" s="397">
        <v>44.532634858926528</v>
      </c>
      <c r="V59" s="396">
        <v>67</v>
      </c>
      <c r="W59" s="397">
        <v>52.305514780381358</v>
      </c>
      <c r="X59" s="397">
        <v>61.598443167666886</v>
      </c>
      <c r="Y59" s="397">
        <v>59.524814518174054</v>
      </c>
      <c r="AA59" s="396">
        <v>67</v>
      </c>
      <c r="AB59" s="397">
        <v>40.664158466986756</v>
      </c>
      <c r="AC59" s="397">
        <v>45.120001066632931</v>
      </c>
      <c r="AD59" s="397">
        <v>44.28841153856942</v>
      </c>
    </row>
    <row r="60" spans="1:30">
      <c r="A60" s="395"/>
      <c r="B60" s="396">
        <v>68</v>
      </c>
      <c r="C60" s="397">
        <v>58.290501464122542</v>
      </c>
      <c r="D60" s="397">
        <v>68.264719336054583</v>
      </c>
      <c r="E60" s="397">
        <v>65.988453186344756</v>
      </c>
      <c r="G60" s="396">
        <v>68</v>
      </c>
      <c r="H60" s="397">
        <v>45.659870491447592</v>
      </c>
      <c r="I60" s="397">
        <v>50.206500904770159</v>
      </c>
      <c r="J60" s="397">
        <v>49.267606022692512</v>
      </c>
      <c r="L60" s="396">
        <v>68</v>
      </c>
      <c r="M60" s="397">
        <v>57.315921210868574</v>
      </c>
      <c r="N60" s="397">
        <v>67.309186190499574</v>
      </c>
      <c r="O60" s="397">
        <v>65.066124833372612</v>
      </c>
      <c r="Q60" s="396">
        <v>68</v>
      </c>
      <c r="R60" s="397">
        <v>44.931116007197446</v>
      </c>
      <c r="S60" s="397">
        <v>49.580786965604368</v>
      </c>
      <c r="T60" s="397">
        <v>48.643639135478004</v>
      </c>
      <c r="V60" s="396">
        <v>68</v>
      </c>
      <c r="W60" s="397">
        <v>56.929476463158984</v>
      </c>
      <c r="X60" s="397">
        <v>66.941908375116824</v>
      </c>
      <c r="Y60" s="397">
        <v>64.709120586332631</v>
      </c>
      <c r="AA60" s="396">
        <v>68</v>
      </c>
      <c r="AB60" s="397">
        <v>44.624903931123121</v>
      </c>
      <c r="AC60" s="397">
        <v>49.323077576963101</v>
      </c>
      <c r="AD60" s="397">
        <v>48.385539269531854</v>
      </c>
    </row>
    <row r="61" spans="1:30">
      <c r="A61" s="395"/>
      <c r="B61" s="396">
        <v>69</v>
      </c>
      <c r="C61" s="397">
        <v>63.606074040819962</v>
      </c>
      <c r="D61" s="397">
        <v>74.402307251677271</v>
      </c>
      <c r="E61" s="397">
        <v>71.921390919963002</v>
      </c>
      <c r="G61" s="396">
        <v>69</v>
      </c>
      <c r="H61" s="397">
        <v>50.069260443992079</v>
      </c>
      <c r="I61" s="397">
        <v>54.835587927321761</v>
      </c>
      <c r="J61" s="397">
        <v>53.751224739178369</v>
      </c>
      <c r="L61" s="396">
        <v>69</v>
      </c>
      <c r="M61" s="397">
        <v>62.551022631536235</v>
      </c>
      <c r="N61" s="397">
        <v>73.361651231931575</v>
      </c>
      <c r="O61" s="397">
        <v>70.921169789921237</v>
      </c>
      <c r="Q61" s="396">
        <v>69</v>
      </c>
      <c r="R61" s="397">
        <v>49.280199585588441</v>
      </c>
      <c r="S61" s="397">
        <v>54.156718027999155</v>
      </c>
      <c r="T61" s="397">
        <v>53.077235132813286</v>
      </c>
      <c r="V61" s="396">
        <v>69</v>
      </c>
      <c r="W61" s="397">
        <v>62.140473194795504</v>
      </c>
      <c r="X61" s="397">
        <v>72.968450164889887</v>
      </c>
      <c r="Y61" s="397">
        <v>70.540694082962702</v>
      </c>
      <c r="AA61" s="396">
        <v>69</v>
      </c>
      <c r="AB61" s="397">
        <v>48.955917781672724</v>
      </c>
      <c r="AC61" s="397">
        <v>53.882755628217978</v>
      </c>
      <c r="AD61" s="397">
        <v>52.804037122996021</v>
      </c>
    </row>
    <row r="62" spans="1:30">
      <c r="A62" s="395"/>
      <c r="B62" s="396">
        <v>70</v>
      </c>
      <c r="C62" s="397">
        <v>69.595200557540309</v>
      </c>
      <c r="D62" s="397">
        <v>81.301764854047306</v>
      </c>
      <c r="E62" s="397">
        <v>78.559877677172764</v>
      </c>
      <c r="G62" s="396">
        <v>70</v>
      </c>
      <c r="H62" s="397">
        <v>54.964446615901757</v>
      </c>
      <c r="I62" s="397">
        <v>60.034138571198774</v>
      </c>
      <c r="J62" s="397">
        <v>58.763872989824506</v>
      </c>
      <c r="L62" s="396">
        <v>70</v>
      </c>
      <c r="M62" s="397">
        <v>68.448486482838931</v>
      </c>
      <c r="N62" s="397">
        <v>80.163697002468354</v>
      </c>
      <c r="O62" s="397">
        <v>77.471406140554095</v>
      </c>
      <c r="Q62" s="396">
        <v>70</v>
      </c>
      <c r="R62" s="397">
        <v>54.107996862912955</v>
      </c>
      <c r="S62" s="397">
        <v>59.294942702798807</v>
      </c>
      <c r="T62" s="397">
        <v>58.033575297454838</v>
      </c>
      <c r="V62" s="396">
        <v>70</v>
      </c>
      <c r="W62" s="397">
        <v>68.010473754092956</v>
      </c>
      <c r="X62" s="397">
        <v>79.740859272048255</v>
      </c>
      <c r="Y62" s="397">
        <v>77.064343488432911</v>
      </c>
      <c r="AA62" s="396">
        <v>70</v>
      </c>
      <c r="AB62" s="397">
        <v>53.763528052790036</v>
      </c>
      <c r="AC62" s="397">
        <v>59.002566796106031</v>
      </c>
      <c r="AD62" s="397">
        <v>57.743394764568109</v>
      </c>
    </row>
  </sheetData>
  <phoneticPr fontId="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D61"/>
  <sheetViews>
    <sheetView workbookViewId="0"/>
  </sheetViews>
  <sheetFormatPr baseColWidth="10" defaultColWidth="10.85546875" defaultRowHeight="12"/>
  <cols>
    <col min="1" max="1" width="2.42578125" style="18" customWidth="1"/>
    <col min="2" max="2" width="6.140625" style="18" customWidth="1"/>
    <col min="3" max="3" width="6.28515625" style="18" customWidth="1"/>
    <col min="4" max="4" width="9.85546875" style="18" bestFit="1" customWidth="1"/>
    <col min="5" max="5" width="7.140625" style="18" bestFit="1" customWidth="1"/>
    <col min="6" max="6" width="3.42578125" style="18" customWidth="1"/>
    <col min="7" max="7" width="6.140625" style="18" customWidth="1"/>
    <col min="8" max="8" width="5.42578125" style="18" bestFit="1" customWidth="1"/>
    <col min="9" max="9" width="9.85546875" style="18" bestFit="1" customWidth="1"/>
    <col min="10" max="10" width="7.140625" style="18" bestFit="1" customWidth="1"/>
    <col min="11" max="11" width="4.85546875" style="22" customWidth="1"/>
    <col min="12" max="12" width="7.140625" style="18" customWidth="1"/>
    <col min="13" max="13" width="5.42578125" style="18" bestFit="1" customWidth="1"/>
    <col min="14" max="14" width="9.85546875" style="18" bestFit="1" customWidth="1"/>
    <col min="15" max="15" width="7.140625" style="18" bestFit="1" customWidth="1"/>
    <col min="16" max="16" width="4.42578125" style="18" customWidth="1"/>
    <col min="17" max="17" width="7.42578125" style="18" customWidth="1"/>
    <col min="18" max="18" width="5.42578125" style="18" bestFit="1" customWidth="1"/>
    <col min="19" max="19" width="9.85546875" style="18" bestFit="1" customWidth="1"/>
    <col min="20" max="20" width="7.140625" style="18" bestFit="1" customWidth="1"/>
    <col min="21" max="21" width="4.42578125" style="22" customWidth="1"/>
    <col min="22" max="22" width="7.42578125" style="18" customWidth="1"/>
    <col min="23" max="23" width="5.42578125" style="18" bestFit="1" customWidth="1"/>
    <col min="24" max="24" width="9.85546875" style="18" bestFit="1" customWidth="1"/>
    <col min="25" max="25" width="7.140625" style="18" bestFit="1" customWidth="1"/>
    <col min="26" max="26" width="3.85546875" style="18" customWidth="1"/>
    <col min="27" max="27" width="7.28515625" style="18" customWidth="1"/>
    <col min="28" max="28" width="5.42578125" style="18" bestFit="1" customWidth="1"/>
    <col min="29" max="29" width="9.85546875" style="18" bestFit="1" customWidth="1"/>
    <col min="30" max="30" width="7.140625" style="18" bestFit="1" customWidth="1"/>
    <col min="31" max="16384" width="10.85546875" style="18"/>
  </cols>
  <sheetData>
    <row r="1" spans="1:30" ht="15">
      <c r="B1" s="17" t="s">
        <v>103</v>
      </c>
    </row>
    <row r="2" spans="1:30" ht="15">
      <c r="B2" s="17" t="s">
        <v>104</v>
      </c>
    </row>
    <row r="4" spans="1:30" s="23" customFormat="1" ht="15">
      <c r="B4" s="23" t="s">
        <v>105</v>
      </c>
      <c r="K4" s="24"/>
      <c r="L4" s="23" t="s">
        <v>106</v>
      </c>
      <c r="U4" s="24"/>
      <c r="V4" s="23" t="s">
        <v>107</v>
      </c>
    </row>
    <row r="6" spans="1:30" s="25" customFormat="1">
      <c r="B6" s="25" t="s">
        <v>108</v>
      </c>
      <c r="G6" s="25" t="s">
        <v>108</v>
      </c>
      <c r="K6" s="26"/>
      <c r="L6" s="25" t="s">
        <v>108</v>
      </c>
      <c r="Q6" s="25" t="s">
        <v>108</v>
      </c>
      <c r="U6" s="26"/>
      <c r="V6" s="25" t="s">
        <v>108</v>
      </c>
      <c r="AA6" s="25" t="s">
        <v>108</v>
      </c>
    </row>
    <row r="7" spans="1:30">
      <c r="B7" s="18" t="s">
        <v>109</v>
      </c>
      <c r="G7" s="18" t="s">
        <v>110</v>
      </c>
      <c r="L7" s="18" t="s">
        <v>109</v>
      </c>
      <c r="Q7" s="18" t="s">
        <v>110</v>
      </c>
      <c r="V7" s="18" t="s">
        <v>109</v>
      </c>
      <c r="AA7" s="18" t="s">
        <v>110</v>
      </c>
    </row>
    <row r="8" spans="1:30">
      <c r="B8" s="18" t="s">
        <v>4</v>
      </c>
      <c r="C8" s="18" t="s">
        <v>3</v>
      </c>
      <c r="D8" s="18" t="s">
        <v>111</v>
      </c>
      <c r="E8" s="18" t="s">
        <v>8</v>
      </c>
      <c r="G8" s="18" t="s">
        <v>4</v>
      </c>
      <c r="H8" s="18" t="s">
        <v>3</v>
      </c>
      <c r="I8" s="18" t="s">
        <v>111</v>
      </c>
      <c r="J8" s="18" t="s">
        <v>8</v>
      </c>
      <c r="L8" s="18" t="s">
        <v>4</v>
      </c>
      <c r="M8" s="18" t="s">
        <v>3</v>
      </c>
      <c r="N8" s="18" t="s">
        <v>111</v>
      </c>
      <c r="O8" s="18" t="s">
        <v>8</v>
      </c>
      <c r="Q8" s="18" t="s">
        <v>4</v>
      </c>
      <c r="R8" s="18" t="s">
        <v>3</v>
      </c>
      <c r="S8" s="18" t="s">
        <v>111</v>
      </c>
      <c r="T8" s="18" t="s">
        <v>8</v>
      </c>
      <c r="V8" s="18" t="s">
        <v>4</v>
      </c>
      <c r="W8" s="18" t="s">
        <v>3</v>
      </c>
      <c r="X8" s="18" t="s">
        <v>111</v>
      </c>
      <c r="Y8" s="18" t="s">
        <v>8</v>
      </c>
      <c r="AA8" s="18" t="s">
        <v>4</v>
      </c>
      <c r="AB8" s="18" t="s">
        <v>3</v>
      </c>
      <c r="AC8" s="18" t="s">
        <v>111</v>
      </c>
      <c r="AD8" s="18" t="s">
        <v>8</v>
      </c>
    </row>
    <row r="9" spans="1:30">
      <c r="A9" s="27"/>
      <c r="B9" s="28">
        <v>18</v>
      </c>
      <c r="C9" s="29">
        <v>2.5169820302577457</v>
      </c>
      <c r="D9" s="29">
        <v>2.490808260171733</v>
      </c>
      <c r="E9" s="29">
        <v>2.3871543848705201</v>
      </c>
      <c r="G9" s="28">
        <v>18</v>
      </c>
      <c r="H9" s="29">
        <v>2.0421722328262146</v>
      </c>
      <c r="I9" s="29">
        <v>1.8901551846666136</v>
      </c>
      <c r="J9" s="29">
        <v>1.7893730024860357</v>
      </c>
      <c r="L9" s="28">
        <v>18</v>
      </c>
      <c r="M9" s="29">
        <v>2.345393334106495</v>
      </c>
      <c r="N9" s="29">
        <v>2.3476220286643881</v>
      </c>
      <c r="O9" s="29">
        <v>2.2430646869948037</v>
      </c>
      <c r="Q9" s="28">
        <v>18</v>
      </c>
      <c r="R9" s="29">
        <v>1.8629500805884958</v>
      </c>
      <c r="S9" s="29">
        <v>1.7457203227461897</v>
      </c>
      <c r="T9" s="29">
        <v>1.644690148237488</v>
      </c>
      <c r="V9" s="28">
        <v>18</v>
      </c>
      <c r="W9" s="29">
        <v>2.1992640505166392</v>
      </c>
      <c r="X9" s="29">
        <v>2.2253358228120472</v>
      </c>
      <c r="Y9" s="29">
        <v>2.1193470232904699</v>
      </c>
      <c r="AA9" s="28">
        <v>18</v>
      </c>
      <c r="AB9" s="29">
        <v>1.7065020265537998</v>
      </c>
      <c r="AC9" s="29">
        <v>1.6183483606241951</v>
      </c>
      <c r="AD9" s="29">
        <v>1.5163841747705848</v>
      </c>
    </row>
    <row r="10" spans="1:30">
      <c r="A10" s="27"/>
      <c r="B10" s="28">
        <v>19</v>
      </c>
      <c r="C10" s="29">
        <v>2.5902933701750195</v>
      </c>
      <c r="D10" s="29">
        <v>2.5655399478183041</v>
      </c>
      <c r="E10" s="29">
        <v>2.4597764137261739</v>
      </c>
      <c r="G10" s="28">
        <v>19</v>
      </c>
      <c r="H10" s="29">
        <v>2.0720118902245739</v>
      </c>
      <c r="I10" s="29">
        <v>1.9230285428910951</v>
      </c>
      <c r="J10" s="29">
        <v>1.8221716344477947</v>
      </c>
      <c r="L10" s="28">
        <v>19</v>
      </c>
      <c r="M10" s="29">
        <v>2.4176862951685321</v>
      </c>
      <c r="N10" s="29">
        <v>2.4214787947342882</v>
      </c>
      <c r="O10" s="29">
        <v>2.3148300297358118</v>
      </c>
      <c r="Q10" s="28">
        <v>19</v>
      </c>
      <c r="R10" s="29">
        <v>1.8923411460992228</v>
      </c>
      <c r="S10" s="29">
        <v>1.778187280267304</v>
      </c>
      <c r="T10" s="29">
        <v>1.677081870428019</v>
      </c>
      <c r="V10" s="28">
        <v>19</v>
      </c>
      <c r="W10" s="29">
        <v>2.2712496061102425</v>
      </c>
      <c r="X10" s="29">
        <v>2.2989239956778027</v>
      </c>
      <c r="Y10" s="29">
        <v>2.1908526292951822</v>
      </c>
      <c r="AA10" s="28">
        <v>19</v>
      </c>
      <c r="AB10" s="29">
        <v>1.735758550954023</v>
      </c>
      <c r="AC10" s="29">
        <v>1.6506912266254459</v>
      </c>
      <c r="AD10" s="29">
        <v>1.5486532022068047</v>
      </c>
    </row>
    <row r="11" spans="1:30">
      <c r="A11" s="27"/>
      <c r="B11" s="28">
        <v>20</v>
      </c>
      <c r="C11" s="29">
        <v>2.6682813326982138</v>
      </c>
      <c r="D11" s="29">
        <v>2.6442573041714854</v>
      </c>
      <c r="E11" s="29">
        <v>2.5352339907499615</v>
      </c>
      <c r="G11" s="28">
        <v>20</v>
      </c>
      <c r="H11" s="29">
        <v>2.1066764261022599</v>
      </c>
      <c r="I11" s="29">
        <v>1.9610636178083127</v>
      </c>
      <c r="J11" s="29">
        <v>1.8600352747570097</v>
      </c>
      <c r="L11" s="28">
        <v>20</v>
      </c>
      <c r="M11" s="29">
        <v>2.4945905093905294</v>
      </c>
      <c r="N11" s="29">
        <v>2.4992748356865682</v>
      </c>
      <c r="O11" s="29">
        <v>2.3893973763999119</v>
      </c>
      <c r="Q11" s="28">
        <v>20</v>
      </c>
      <c r="R11" s="29">
        <v>1.9264842909577693</v>
      </c>
      <c r="S11" s="29">
        <v>1.8157522354345996</v>
      </c>
      <c r="T11" s="29">
        <v>1.7144757279027367</v>
      </c>
      <c r="V11" s="28">
        <v>20</v>
      </c>
      <c r="W11" s="29">
        <v>2.3478265591229226</v>
      </c>
      <c r="X11" s="29">
        <v>2.3764374733322042</v>
      </c>
      <c r="Y11" s="29">
        <v>2.2651500993967866</v>
      </c>
      <c r="AA11" s="28">
        <v>20</v>
      </c>
      <c r="AB11" s="29">
        <v>1.7697451881773008</v>
      </c>
      <c r="AC11" s="29">
        <v>1.6881127152217372</v>
      </c>
      <c r="AD11" s="29">
        <v>1.5859054045580345</v>
      </c>
    </row>
    <row r="12" spans="1:30">
      <c r="A12" s="27"/>
      <c r="B12" s="28">
        <v>21</v>
      </c>
      <c r="C12" s="29">
        <v>2.7507362425018904</v>
      </c>
      <c r="D12" s="29">
        <v>2.7269148225121849</v>
      </c>
      <c r="E12" s="29">
        <v>2.613017934538298</v>
      </c>
      <c r="G12" s="28">
        <v>21</v>
      </c>
      <c r="H12" s="29">
        <v>2.14668905063149</v>
      </c>
      <c r="I12" s="29">
        <v>2.0048618973760699</v>
      </c>
      <c r="J12" s="29">
        <v>1.9034241451621301</v>
      </c>
      <c r="L12" s="28">
        <v>21</v>
      </c>
      <c r="M12" s="29">
        <v>2.5758995226871213</v>
      </c>
      <c r="N12" s="29">
        <v>2.5809655799667324</v>
      </c>
      <c r="O12" s="29">
        <v>2.4662638091480722</v>
      </c>
      <c r="Q12" s="28">
        <v>21</v>
      </c>
      <c r="R12" s="29">
        <v>1.9658948713573121</v>
      </c>
      <c r="S12" s="29">
        <v>1.8590093290727401</v>
      </c>
      <c r="T12" s="29">
        <v>1.7573262634291373</v>
      </c>
      <c r="V12" s="28">
        <v>21</v>
      </c>
      <c r="W12" s="29">
        <v>2.4287896111421743</v>
      </c>
      <c r="X12" s="29">
        <v>2.4578321991247103</v>
      </c>
      <c r="Y12" s="29">
        <v>2.3417385606814873</v>
      </c>
      <c r="AA12" s="28">
        <v>21</v>
      </c>
      <c r="AB12" s="29">
        <v>1.8089749545415565</v>
      </c>
      <c r="AC12" s="29">
        <v>1.731204786591193</v>
      </c>
      <c r="AD12" s="29">
        <v>1.6285936380216526</v>
      </c>
    </row>
    <row r="13" spans="1:30">
      <c r="A13" s="27"/>
      <c r="B13" s="28">
        <v>22</v>
      </c>
      <c r="C13" s="29">
        <v>2.8365184400718206</v>
      </c>
      <c r="D13" s="29">
        <v>2.8126915078826853</v>
      </c>
      <c r="E13" s="29">
        <v>2.692060935081158</v>
      </c>
      <c r="G13" s="28">
        <v>22</v>
      </c>
      <c r="H13" s="29">
        <v>2.1926464448195166</v>
      </c>
      <c r="I13" s="29">
        <v>2.0549880099796813</v>
      </c>
      <c r="J13" s="29">
        <v>1.952678342608519</v>
      </c>
      <c r="L13" s="28">
        <v>22</v>
      </c>
      <c r="M13" s="29">
        <v>2.660489882434883</v>
      </c>
      <c r="N13" s="29">
        <v>2.665740002900387</v>
      </c>
      <c r="O13" s="29">
        <v>2.5443748844504408</v>
      </c>
      <c r="Q13" s="28">
        <v>22</v>
      </c>
      <c r="R13" s="29">
        <v>2.0111606763503356</v>
      </c>
      <c r="S13" s="29">
        <v>1.9085163138937091</v>
      </c>
      <c r="T13" s="29">
        <v>1.805969425261815</v>
      </c>
      <c r="V13" s="28">
        <v>22</v>
      </c>
      <c r="W13" s="29">
        <v>2.513020411432449</v>
      </c>
      <c r="X13" s="29">
        <v>2.5423004031910081</v>
      </c>
      <c r="Y13" s="29">
        <v>2.4195676186989283</v>
      </c>
      <c r="AA13" s="28">
        <v>22</v>
      </c>
      <c r="AB13" s="29">
        <v>1.8540330276483754</v>
      </c>
      <c r="AC13" s="29">
        <v>1.7805231683097229</v>
      </c>
      <c r="AD13" s="29">
        <v>1.6770526500516245</v>
      </c>
    </row>
    <row r="14" spans="1:30">
      <c r="A14" s="27"/>
      <c r="B14" s="28">
        <v>23</v>
      </c>
      <c r="C14" s="29">
        <v>2.9232044247534668</v>
      </c>
      <c r="D14" s="29">
        <v>2.8997065068204999</v>
      </c>
      <c r="E14" s="29">
        <v>2.7706878919664852</v>
      </c>
      <c r="G14" s="28">
        <v>23</v>
      </c>
      <c r="H14" s="29">
        <v>2.2455231156276247</v>
      </c>
      <c r="I14" s="29">
        <v>2.1122170697113289</v>
      </c>
      <c r="J14" s="29">
        <v>2.00811083797187</v>
      </c>
      <c r="L14" s="28">
        <v>23</v>
      </c>
      <c r="M14" s="29">
        <v>2.7459721313663388</v>
      </c>
      <c r="N14" s="29">
        <v>2.7517394900649057</v>
      </c>
      <c r="O14" s="29">
        <v>2.6220755085768821</v>
      </c>
      <c r="Q14" s="28">
        <v>23</v>
      </c>
      <c r="R14" s="29">
        <v>2.063241625275003</v>
      </c>
      <c r="S14" s="29">
        <v>1.9650388036977919</v>
      </c>
      <c r="T14" s="29">
        <v>1.8607143442348013</v>
      </c>
      <c r="V14" s="28">
        <v>23</v>
      </c>
      <c r="W14" s="29">
        <v>2.5981399712632096</v>
      </c>
      <c r="X14" s="29">
        <v>2.6279904003787333</v>
      </c>
      <c r="Y14" s="29">
        <v>2.4969883664323786</v>
      </c>
      <c r="AA14" s="28">
        <v>23</v>
      </c>
      <c r="AB14" s="29">
        <v>1.9058750018926021</v>
      </c>
      <c r="AC14" s="29">
        <v>1.8368306386932474</v>
      </c>
      <c r="AD14" s="29">
        <v>1.7315904490172669</v>
      </c>
    </row>
    <row r="15" spans="1:30">
      <c r="A15" s="27"/>
      <c r="B15" s="28">
        <v>24</v>
      </c>
      <c r="C15" s="29">
        <v>3.0071365543196675</v>
      </c>
      <c r="D15" s="29">
        <v>2.9850956821751482</v>
      </c>
      <c r="E15" s="29">
        <v>2.8468668432116044</v>
      </c>
      <c r="G15" s="28">
        <v>24</v>
      </c>
      <c r="H15" s="29">
        <v>2.307021827411889</v>
      </c>
      <c r="I15" s="29">
        <v>2.1778370937133711</v>
      </c>
      <c r="J15" s="29">
        <v>2.07012465649699</v>
      </c>
      <c r="L15" s="28">
        <v>24</v>
      </c>
      <c r="M15" s="29">
        <v>2.8287397029177148</v>
      </c>
      <c r="N15" s="29">
        <v>2.8361334014351112</v>
      </c>
      <c r="O15" s="29">
        <v>2.6973578408870167</v>
      </c>
      <c r="Q15" s="28">
        <v>24</v>
      </c>
      <c r="R15" s="29">
        <v>2.1238151680917432</v>
      </c>
      <c r="S15" s="29">
        <v>2.0298491917558668</v>
      </c>
      <c r="T15" s="29">
        <v>1.9219591812678463</v>
      </c>
      <c r="V15" s="28">
        <v>24</v>
      </c>
      <c r="W15" s="29">
        <v>2.6805572495417094</v>
      </c>
      <c r="X15" s="29">
        <v>2.7120817800163355</v>
      </c>
      <c r="Y15" s="29">
        <v>2.5720003351134406</v>
      </c>
      <c r="AA15" s="28">
        <v>24</v>
      </c>
      <c r="AB15" s="29">
        <v>1.9661709141156587</v>
      </c>
      <c r="AC15" s="29">
        <v>1.901395013465607</v>
      </c>
      <c r="AD15" s="29">
        <v>1.7926038186901141</v>
      </c>
    </row>
    <row r="16" spans="1:30">
      <c r="A16" s="27"/>
      <c r="B16" s="28">
        <v>25</v>
      </c>
      <c r="C16" s="29">
        <v>3.0855984376332519</v>
      </c>
      <c r="D16" s="29">
        <v>3.0669266308260608</v>
      </c>
      <c r="E16" s="29">
        <v>2.919610189514136</v>
      </c>
      <c r="G16" s="28">
        <v>25</v>
      </c>
      <c r="H16" s="29">
        <v>2.3723951479404759</v>
      </c>
      <c r="I16" s="29">
        <v>2.2478189712228396</v>
      </c>
      <c r="J16" s="29">
        <v>2.135682889390524</v>
      </c>
      <c r="L16" s="28">
        <v>25</v>
      </c>
      <c r="M16" s="29">
        <v>2.9061141064939777</v>
      </c>
      <c r="N16" s="29">
        <v>2.9170118014799162</v>
      </c>
      <c r="O16" s="29">
        <v>2.7692460051616812</v>
      </c>
      <c r="Q16" s="28">
        <v>25</v>
      </c>
      <c r="R16" s="29">
        <v>2.1882053907319281</v>
      </c>
      <c r="S16" s="29">
        <v>2.0989679619161334</v>
      </c>
      <c r="T16" s="29">
        <v>1.986704741151867</v>
      </c>
      <c r="V16" s="28">
        <v>25</v>
      </c>
      <c r="W16" s="29">
        <v>2.7576052400274964</v>
      </c>
      <c r="X16" s="29">
        <v>2.7926713811635868</v>
      </c>
      <c r="Y16" s="29">
        <v>2.6436312183930819</v>
      </c>
      <c r="AA16" s="28">
        <v>25</v>
      </c>
      <c r="AB16" s="29">
        <v>2.0302663797171205</v>
      </c>
      <c r="AC16" s="29">
        <v>1.9702517972378892</v>
      </c>
      <c r="AD16" s="29">
        <v>1.8571049556322548</v>
      </c>
    </row>
    <row r="17" spans="1:30">
      <c r="A17" s="27"/>
      <c r="B17" s="28">
        <v>26</v>
      </c>
      <c r="C17" s="29">
        <v>3.1573676421204628</v>
      </c>
      <c r="D17" s="29">
        <v>3.1446449266041383</v>
      </c>
      <c r="E17" s="29">
        <v>2.9892318527600987</v>
      </c>
      <c r="G17" s="28">
        <v>26</v>
      </c>
      <c r="H17" s="29">
        <v>2.4405558216412255</v>
      </c>
      <c r="I17" s="29">
        <v>2.3214283281446879</v>
      </c>
      <c r="J17" s="29">
        <v>2.2042856064717462</v>
      </c>
      <c r="L17" s="28">
        <v>26</v>
      </c>
      <c r="M17" s="29">
        <v>2.9768899427088624</v>
      </c>
      <c r="N17" s="29">
        <v>2.9938265205505479</v>
      </c>
      <c r="O17" s="29">
        <v>2.8380502096960458</v>
      </c>
      <c r="Q17" s="28">
        <v>26</v>
      </c>
      <c r="R17" s="29">
        <v>2.2553415504402148</v>
      </c>
      <c r="S17" s="29">
        <v>2.1716698420911333</v>
      </c>
      <c r="T17" s="29">
        <v>2.054457375509247</v>
      </c>
      <c r="V17" s="28">
        <v>26</v>
      </c>
      <c r="W17" s="29">
        <v>2.8280836724990777</v>
      </c>
      <c r="X17" s="29">
        <v>2.8692128014212965</v>
      </c>
      <c r="Y17" s="29">
        <v>2.7121900776386618</v>
      </c>
      <c r="AA17" s="28">
        <v>26</v>
      </c>
      <c r="AB17" s="29">
        <v>2.0970957006738224</v>
      </c>
      <c r="AC17" s="29">
        <v>2.0426785148867874</v>
      </c>
      <c r="AD17" s="29">
        <v>1.9246021523960957</v>
      </c>
    </row>
    <row r="18" spans="1:30">
      <c r="A18" s="27"/>
      <c r="B18" s="28">
        <v>27</v>
      </c>
      <c r="C18" s="29">
        <v>3.2228565147007338</v>
      </c>
      <c r="D18" s="29">
        <v>3.2191577638836137</v>
      </c>
      <c r="E18" s="29">
        <v>3.0573301797933681</v>
      </c>
      <c r="G18" s="28">
        <v>27</v>
      </c>
      <c r="H18" s="29">
        <v>2.5109799015031058</v>
      </c>
      <c r="I18" s="29">
        <v>2.3985833740790974</v>
      </c>
      <c r="J18" s="29">
        <v>2.2761151290544164</v>
      </c>
      <c r="L18" s="28">
        <v>27</v>
      </c>
      <c r="M18" s="29">
        <v>3.041473771437238</v>
      </c>
      <c r="N18" s="29">
        <v>3.0674738547085756</v>
      </c>
      <c r="O18" s="29">
        <v>2.9053498677090293</v>
      </c>
      <c r="Q18" s="28">
        <v>27</v>
      </c>
      <c r="R18" s="29">
        <v>2.3247077386578918</v>
      </c>
      <c r="S18" s="29">
        <v>2.2478740984027317</v>
      </c>
      <c r="T18" s="29">
        <v>2.1253972295041526</v>
      </c>
      <c r="V18" s="28">
        <v>27</v>
      </c>
      <c r="W18" s="29">
        <v>2.8923973054102174</v>
      </c>
      <c r="X18" s="29">
        <v>2.9425988369764764</v>
      </c>
      <c r="Y18" s="29">
        <v>2.779250542073922</v>
      </c>
      <c r="AA18" s="28">
        <v>27</v>
      </c>
      <c r="AB18" s="29">
        <v>2.1661454658098687</v>
      </c>
      <c r="AC18" s="29">
        <v>2.1185947868767663</v>
      </c>
      <c r="AD18" s="29">
        <v>1.9952749494885749</v>
      </c>
    </row>
    <row r="19" spans="1:30">
      <c r="A19" s="27"/>
      <c r="B19" s="28">
        <v>28</v>
      </c>
      <c r="C19" s="29">
        <v>3.2845609433850878</v>
      </c>
      <c r="D19" s="29">
        <v>3.2931899241263789</v>
      </c>
      <c r="E19" s="29">
        <v>3.1268994322818933</v>
      </c>
      <c r="G19" s="28">
        <v>28</v>
      </c>
      <c r="H19" s="29">
        <v>2.5837420443536026</v>
      </c>
      <c r="I19" s="29">
        <v>2.4798828230365841</v>
      </c>
      <c r="J19" s="29">
        <v>2.3520934584970541</v>
      </c>
      <c r="L19" s="28">
        <v>28</v>
      </c>
      <c r="M19" s="29">
        <v>3.1023266734978621</v>
      </c>
      <c r="N19" s="29">
        <v>3.1406464396234637</v>
      </c>
      <c r="O19" s="29">
        <v>2.9741038035763854</v>
      </c>
      <c r="Q19" s="28">
        <v>28</v>
      </c>
      <c r="R19" s="29">
        <v>2.3963776174257787</v>
      </c>
      <c r="S19" s="29">
        <v>2.3281720791379641</v>
      </c>
      <c r="T19" s="29">
        <v>2.2004349365389122</v>
      </c>
      <c r="V19" s="28">
        <v>28</v>
      </c>
      <c r="W19" s="29">
        <v>2.9529966456830028</v>
      </c>
      <c r="X19" s="29">
        <v>3.0155121510255398</v>
      </c>
      <c r="Y19" s="29">
        <v>2.8477606477395447</v>
      </c>
      <c r="AA19" s="28">
        <v>28</v>
      </c>
      <c r="AB19" s="29">
        <v>2.2374891070351461</v>
      </c>
      <c r="AC19" s="29">
        <v>2.198589745101283</v>
      </c>
      <c r="AD19" s="29">
        <v>2.0700305998692707</v>
      </c>
    </row>
    <row r="20" spans="1:30">
      <c r="A20" s="27"/>
      <c r="B20" s="28">
        <v>29</v>
      </c>
      <c r="C20" s="29">
        <v>3.3470398472856528</v>
      </c>
      <c r="D20" s="29">
        <v>3.3712230914215979</v>
      </c>
      <c r="E20" s="29">
        <v>3.2021143021968128</v>
      </c>
      <c r="G20" s="28">
        <v>29</v>
      </c>
      <c r="H20" s="29">
        <v>2.6595389446165796</v>
      </c>
      <c r="I20" s="29">
        <v>2.5665752453914128</v>
      </c>
      <c r="J20" s="29">
        <v>2.4338669978069811</v>
      </c>
      <c r="L20" s="28">
        <v>29</v>
      </c>
      <c r="M20" s="29">
        <v>3.1639441385776648</v>
      </c>
      <c r="N20" s="29">
        <v>3.2177734053736482</v>
      </c>
      <c r="O20" s="29">
        <v>3.0484373767716382</v>
      </c>
      <c r="Q20" s="28">
        <v>29</v>
      </c>
      <c r="R20" s="29">
        <v>2.4710374565066835</v>
      </c>
      <c r="S20" s="29">
        <v>2.4137968913394969</v>
      </c>
      <c r="T20" s="29">
        <v>2.2811964967014724</v>
      </c>
      <c r="V20" s="28">
        <v>29</v>
      </c>
      <c r="W20" s="29">
        <v>3.014358019461687</v>
      </c>
      <c r="X20" s="29">
        <v>3.0923657582616584</v>
      </c>
      <c r="Y20" s="29">
        <v>2.9218307887917212</v>
      </c>
      <c r="AA20" s="28">
        <v>29</v>
      </c>
      <c r="AB20" s="29">
        <v>2.3118097969526263</v>
      </c>
      <c r="AC20" s="29">
        <v>2.2838917837895423</v>
      </c>
      <c r="AD20" s="29">
        <v>2.1504889798529692</v>
      </c>
    </row>
    <row r="21" spans="1:30">
      <c r="A21" s="27"/>
      <c r="B21" s="28">
        <v>30</v>
      </c>
      <c r="C21" s="29">
        <v>3.4151095138068595</v>
      </c>
      <c r="D21" s="29">
        <v>3.4579564171214696</v>
      </c>
      <c r="E21" s="29">
        <v>3.2872352930416326</v>
      </c>
      <c r="G21" s="28">
        <v>30</v>
      </c>
      <c r="H21" s="29">
        <v>2.7397555244857386</v>
      </c>
      <c r="I21" s="29">
        <v>2.6604186660787503</v>
      </c>
      <c r="J21" s="29">
        <v>2.5235429855079445</v>
      </c>
      <c r="L21" s="28">
        <v>30</v>
      </c>
      <c r="M21" s="29">
        <v>3.2310754794347267</v>
      </c>
      <c r="N21" s="29">
        <v>3.3034988687629867</v>
      </c>
      <c r="O21" s="29">
        <v>3.132560774666362</v>
      </c>
      <c r="Q21" s="28">
        <v>30</v>
      </c>
      <c r="R21" s="29">
        <v>2.5500512390663692</v>
      </c>
      <c r="S21" s="29">
        <v>2.5064846211956868</v>
      </c>
      <c r="T21" s="29">
        <v>2.3697629032299314</v>
      </c>
      <c r="V21" s="28">
        <v>30</v>
      </c>
      <c r="W21" s="29">
        <v>3.0812105362248658</v>
      </c>
      <c r="X21" s="29">
        <v>3.1777869563527479</v>
      </c>
      <c r="Y21" s="29">
        <v>3.0056559174110715</v>
      </c>
      <c r="AA21" s="28">
        <v>30</v>
      </c>
      <c r="AB21" s="29">
        <v>2.3904651860008159</v>
      </c>
      <c r="AC21" s="29">
        <v>2.3762302187884043</v>
      </c>
      <c r="AD21" s="29">
        <v>2.2387231381097874</v>
      </c>
    </row>
    <row r="22" spans="1:30">
      <c r="A22" s="27"/>
      <c r="B22" s="28">
        <v>31</v>
      </c>
      <c r="C22" s="29">
        <v>3.4934535696000744</v>
      </c>
      <c r="D22" s="29">
        <v>3.5579878481261833</v>
      </c>
      <c r="E22" s="29">
        <v>3.3864030348236893</v>
      </c>
      <c r="G22" s="28">
        <v>31</v>
      </c>
      <c r="H22" s="29">
        <v>2.8262118305257125</v>
      </c>
      <c r="I22" s="29">
        <v>2.7633647318645798</v>
      </c>
      <c r="J22" s="29">
        <v>2.6233634716726506</v>
      </c>
      <c r="L22" s="28">
        <v>31</v>
      </c>
      <c r="M22" s="29">
        <v>3.3083392000795344</v>
      </c>
      <c r="N22" s="29">
        <v>3.4023669390899309</v>
      </c>
      <c r="O22" s="29">
        <v>3.2305657347256838</v>
      </c>
      <c r="Q22" s="28">
        <v>31</v>
      </c>
      <c r="R22" s="29">
        <v>2.6352113748401043</v>
      </c>
      <c r="S22" s="29">
        <v>2.6081624299826394</v>
      </c>
      <c r="T22" s="29">
        <v>2.4683481592692722</v>
      </c>
      <c r="V22" s="28">
        <v>31</v>
      </c>
      <c r="W22" s="29">
        <v>3.1581530717344446</v>
      </c>
      <c r="X22" s="29">
        <v>3.2763034328339029</v>
      </c>
      <c r="Y22" s="29">
        <v>3.1033129864185089</v>
      </c>
      <c r="AA22" s="28">
        <v>31</v>
      </c>
      <c r="AB22" s="29">
        <v>2.4752392698640038</v>
      </c>
      <c r="AC22" s="29">
        <v>2.477524599747194</v>
      </c>
      <c r="AD22" s="29">
        <v>2.3369385310277435</v>
      </c>
    </row>
    <row r="23" spans="1:30">
      <c r="A23" s="27"/>
      <c r="B23" s="28">
        <v>32</v>
      </c>
      <c r="C23" s="29">
        <v>3.586674389786932</v>
      </c>
      <c r="D23" s="29">
        <v>3.6758617590513412</v>
      </c>
      <c r="E23" s="29">
        <v>3.5036775074539617</v>
      </c>
      <c r="G23" s="28">
        <v>32</v>
      </c>
      <c r="H23" s="29">
        <v>2.9213758456129204</v>
      </c>
      <c r="I23" s="29">
        <v>2.8777265620620525</v>
      </c>
      <c r="J23" s="29">
        <v>2.735797242716723</v>
      </c>
      <c r="L23" s="28">
        <v>32</v>
      </c>
      <c r="M23" s="29">
        <v>3.4002737058225514</v>
      </c>
      <c r="N23" s="29">
        <v>3.5188687934839677</v>
      </c>
      <c r="O23" s="29">
        <v>3.3464642998189609</v>
      </c>
      <c r="Q23" s="28">
        <v>32</v>
      </c>
      <c r="R23" s="29">
        <v>2.7289483355326318</v>
      </c>
      <c r="S23" s="29">
        <v>2.7211143739003192</v>
      </c>
      <c r="T23" s="29">
        <v>2.5793900949244195</v>
      </c>
      <c r="V23" s="28">
        <v>32</v>
      </c>
      <c r="W23" s="29">
        <v>3.2497047778468082</v>
      </c>
      <c r="X23" s="29">
        <v>3.3923901770409826</v>
      </c>
      <c r="Y23" s="29">
        <v>3.2187995642927025</v>
      </c>
      <c r="AA23" s="28">
        <v>32</v>
      </c>
      <c r="AB23" s="29">
        <v>2.5685510920106536</v>
      </c>
      <c r="AC23" s="29">
        <v>2.5900499433731485</v>
      </c>
      <c r="AD23" s="29">
        <v>2.4475635296032046</v>
      </c>
    </row>
    <row r="24" spans="1:30">
      <c r="A24" s="27"/>
      <c r="B24" s="28">
        <v>33</v>
      </c>
      <c r="C24" s="29">
        <v>3.6982303059437798</v>
      </c>
      <c r="D24" s="29">
        <v>3.8151837562768782</v>
      </c>
      <c r="E24" s="29">
        <v>3.6424010031194771</v>
      </c>
      <c r="G24" s="28">
        <v>33</v>
      </c>
      <c r="H24" s="29">
        <v>3.0290110074688092</v>
      </c>
      <c r="I24" s="29">
        <v>3.0067293056489857</v>
      </c>
      <c r="J24" s="29">
        <v>2.8637133764734459</v>
      </c>
      <c r="L24" s="28">
        <v>33</v>
      </c>
      <c r="M24" s="29">
        <v>3.510289154874576</v>
      </c>
      <c r="N24" s="29">
        <v>3.6565676504135856</v>
      </c>
      <c r="O24" s="29">
        <v>3.483559223686195</v>
      </c>
      <c r="Q24" s="28">
        <v>33</v>
      </c>
      <c r="R24" s="29">
        <v>2.8349683957961447</v>
      </c>
      <c r="S24" s="29">
        <v>2.8485251593449252</v>
      </c>
      <c r="T24" s="29">
        <v>2.7057217624355685</v>
      </c>
      <c r="V24" s="28">
        <v>33</v>
      </c>
      <c r="W24" s="29">
        <v>3.3592612852670021</v>
      </c>
      <c r="X24" s="29">
        <v>3.5295974709782638</v>
      </c>
      <c r="Y24" s="29">
        <v>3.3554064583698908</v>
      </c>
      <c r="AA24" s="28">
        <v>33</v>
      </c>
      <c r="AB24" s="29">
        <v>2.6740895454139699</v>
      </c>
      <c r="AC24" s="29">
        <v>2.7169784346482313</v>
      </c>
      <c r="AD24" s="29">
        <v>2.5734201686125608</v>
      </c>
    </row>
    <row r="25" spans="1:30">
      <c r="A25" s="27"/>
      <c r="B25" s="28">
        <v>34</v>
      </c>
      <c r="C25" s="29">
        <v>3.8308863523839851</v>
      </c>
      <c r="D25" s="29">
        <v>3.978955322566776</v>
      </c>
      <c r="E25" s="29">
        <v>3.805424841100189</v>
      </c>
      <c r="G25" s="28">
        <v>34</v>
      </c>
      <c r="H25" s="29">
        <v>3.1536935865297884</v>
      </c>
      <c r="I25" s="29">
        <v>3.1541389660178307</v>
      </c>
      <c r="J25" s="29">
        <v>3.0099626399743258</v>
      </c>
      <c r="L25" s="28">
        <v>34</v>
      </c>
      <c r="M25" s="29">
        <v>3.6411120154809034</v>
      </c>
      <c r="N25" s="29">
        <v>3.8184296265871067</v>
      </c>
      <c r="O25" s="29">
        <v>3.6446680348485772</v>
      </c>
      <c r="Q25" s="28">
        <v>34</v>
      </c>
      <c r="R25" s="29">
        <v>2.9577785238076646</v>
      </c>
      <c r="S25" s="29">
        <v>2.9941138430600645</v>
      </c>
      <c r="T25" s="29">
        <v>2.8501581686367787</v>
      </c>
      <c r="V25" s="28">
        <v>34</v>
      </c>
      <c r="W25" s="29">
        <v>3.4895374372799224</v>
      </c>
      <c r="X25" s="29">
        <v>3.6908806592547774</v>
      </c>
      <c r="Y25" s="29">
        <v>3.5159409933782677</v>
      </c>
      <c r="AA25" s="28">
        <v>34</v>
      </c>
      <c r="AB25" s="29">
        <v>2.7963406592302587</v>
      </c>
      <c r="AC25" s="29">
        <v>2.8620147741730877</v>
      </c>
      <c r="AD25" s="29">
        <v>2.7173125663364508</v>
      </c>
    </row>
    <row r="26" spans="1:30">
      <c r="A26" s="27"/>
      <c r="B26" s="28">
        <v>35</v>
      </c>
      <c r="C26" s="29">
        <v>3.9879212963146355</v>
      </c>
      <c r="D26" s="29">
        <v>4.1706875069998599</v>
      </c>
      <c r="E26" s="29">
        <v>3.9959702346638371</v>
      </c>
      <c r="G26" s="28">
        <v>35</v>
      </c>
      <c r="H26" s="29">
        <v>3.2983581664428177</v>
      </c>
      <c r="I26" s="29">
        <v>3.3228091362817973</v>
      </c>
      <c r="J26" s="29">
        <v>3.1768830189946824</v>
      </c>
      <c r="L26" s="28">
        <v>35</v>
      </c>
      <c r="M26" s="29">
        <v>3.7959753983195572</v>
      </c>
      <c r="N26" s="29">
        <v>4.0079244515648051</v>
      </c>
      <c r="O26" s="29">
        <v>3.832973823788036</v>
      </c>
      <c r="Q26" s="28">
        <v>35</v>
      </c>
      <c r="R26" s="29">
        <v>3.1002689195079904</v>
      </c>
      <c r="S26" s="29">
        <v>3.1606985931259768</v>
      </c>
      <c r="T26" s="29">
        <v>3.0150081299649063</v>
      </c>
      <c r="V26" s="28">
        <v>35</v>
      </c>
      <c r="W26" s="29">
        <v>3.6437526379469665</v>
      </c>
      <c r="X26" s="29">
        <v>3.8796969430521164</v>
      </c>
      <c r="Y26" s="29">
        <v>3.7035747969121005</v>
      </c>
      <c r="AA26" s="28">
        <v>35</v>
      </c>
      <c r="AB26" s="29">
        <v>2.9381813084514428</v>
      </c>
      <c r="AC26" s="29">
        <v>3.0279664493866538</v>
      </c>
      <c r="AD26" s="29">
        <v>2.8815407829372068</v>
      </c>
    </row>
    <row r="27" spans="1:30">
      <c r="A27" s="27"/>
      <c r="B27" s="28">
        <v>36</v>
      </c>
      <c r="C27" s="29">
        <v>4.1735867548020424</v>
      </c>
      <c r="D27" s="29">
        <v>4.3947983876328811</v>
      </c>
      <c r="E27" s="29">
        <v>4.2178295090714037</v>
      </c>
      <c r="G27" s="28">
        <v>36</v>
      </c>
      <c r="H27" s="29">
        <v>3.4673742004966339</v>
      </c>
      <c r="I27" s="29">
        <v>3.5174849141227202</v>
      </c>
      <c r="J27" s="29">
        <v>3.3683930416069154</v>
      </c>
      <c r="L27" s="28">
        <v>36</v>
      </c>
      <c r="M27" s="29">
        <v>3.9790717228725443</v>
      </c>
      <c r="N27" s="29">
        <v>4.2294182143783141</v>
      </c>
      <c r="O27" s="29">
        <v>4.0522240153139135</v>
      </c>
      <c r="Q27" s="28">
        <v>36</v>
      </c>
      <c r="R27" s="29">
        <v>3.2667432456978842</v>
      </c>
      <c r="S27" s="29">
        <v>3.3529660032232007</v>
      </c>
      <c r="T27" s="29">
        <v>3.2041415930171135</v>
      </c>
      <c r="V27" s="28">
        <v>36</v>
      </c>
      <c r="W27" s="29">
        <v>3.8260815539409463</v>
      </c>
      <c r="X27" s="29">
        <v>4.1003966764337711</v>
      </c>
      <c r="Y27" s="29">
        <v>3.9220418073049608</v>
      </c>
      <c r="AA27" s="28">
        <v>36</v>
      </c>
      <c r="AB27" s="29">
        <v>3.1038955536463986</v>
      </c>
      <c r="AC27" s="29">
        <v>3.2195025787898177</v>
      </c>
      <c r="AD27" s="29">
        <v>3.0699603111844591</v>
      </c>
    </row>
    <row r="28" spans="1:30">
      <c r="A28" s="27"/>
      <c r="B28" s="28">
        <v>37</v>
      </c>
      <c r="C28" s="29">
        <v>4.3936565571386428</v>
      </c>
      <c r="D28" s="29">
        <v>4.6570552205107978</v>
      </c>
      <c r="E28" s="29">
        <v>4.475522697862492</v>
      </c>
      <c r="G28" s="28">
        <v>37</v>
      </c>
      <c r="H28" s="29">
        <v>3.6678007911569948</v>
      </c>
      <c r="I28" s="29">
        <v>3.7458647924217177</v>
      </c>
      <c r="J28" s="29">
        <v>3.590638787927253</v>
      </c>
      <c r="L28" s="28">
        <v>37</v>
      </c>
      <c r="M28" s="29">
        <v>4.1960946756794186</v>
      </c>
      <c r="N28" s="29">
        <v>4.4886105462228798</v>
      </c>
      <c r="O28" s="29">
        <v>4.3068852209812869</v>
      </c>
      <c r="Q28" s="28">
        <v>37</v>
      </c>
      <c r="R28" s="29">
        <v>3.4641547414517246</v>
      </c>
      <c r="S28" s="29">
        <v>3.578520002858443</v>
      </c>
      <c r="T28" s="29">
        <v>3.4236286773914721</v>
      </c>
      <c r="V28" s="28">
        <v>37</v>
      </c>
      <c r="W28" s="29">
        <v>4.0421939736724539</v>
      </c>
      <c r="X28" s="29">
        <v>4.3586591616460897</v>
      </c>
      <c r="Y28" s="29">
        <v>4.1757926621853789</v>
      </c>
      <c r="AA28" s="28">
        <v>37</v>
      </c>
      <c r="AB28" s="29">
        <v>3.300405292558855</v>
      </c>
      <c r="AC28" s="29">
        <v>3.4441989870529177</v>
      </c>
      <c r="AD28" s="29">
        <v>3.2886187702569427</v>
      </c>
    </row>
    <row r="29" spans="1:30">
      <c r="A29" s="27"/>
      <c r="B29" s="28">
        <v>38</v>
      </c>
      <c r="C29" s="29">
        <v>4.647786586020457</v>
      </c>
      <c r="D29" s="29">
        <v>4.9580095731651115</v>
      </c>
      <c r="E29" s="29">
        <v>4.7700979449612095</v>
      </c>
      <c r="G29" s="28">
        <v>38</v>
      </c>
      <c r="H29" s="29">
        <v>3.9014480996184884</v>
      </c>
      <c r="I29" s="29">
        <v>4.0119622818867562</v>
      </c>
      <c r="J29" s="29">
        <v>3.8478229920709461</v>
      </c>
      <c r="L29" s="28">
        <v>38</v>
      </c>
      <c r="M29" s="29">
        <v>4.4467047354267937</v>
      </c>
      <c r="N29" s="29">
        <v>4.7860458107364874</v>
      </c>
      <c r="O29" s="29">
        <v>4.5979929135466993</v>
      </c>
      <c r="Q29" s="28">
        <v>38</v>
      </c>
      <c r="R29" s="29">
        <v>3.6942868305438998</v>
      </c>
      <c r="S29" s="29">
        <v>3.8413248651693777</v>
      </c>
      <c r="T29" s="29">
        <v>3.6776203520543267</v>
      </c>
      <c r="V29" s="28">
        <v>38</v>
      </c>
      <c r="W29" s="29">
        <v>4.2917518683162257</v>
      </c>
      <c r="X29" s="29">
        <v>4.6550266145024688</v>
      </c>
      <c r="Y29" s="29">
        <v>4.4658591005108335</v>
      </c>
      <c r="AA29" s="28">
        <v>38</v>
      </c>
      <c r="AB29" s="29">
        <v>3.5294864054938029</v>
      </c>
      <c r="AC29" s="29">
        <v>3.7060055506380234</v>
      </c>
      <c r="AD29" s="29">
        <v>3.5416519795292647</v>
      </c>
    </row>
    <row r="30" spans="1:30">
      <c r="A30" s="27"/>
      <c r="B30" s="28">
        <v>39</v>
      </c>
      <c r="C30" s="29">
        <v>4.9378771893297975</v>
      </c>
      <c r="D30" s="29">
        <v>5.3002598816244273</v>
      </c>
      <c r="E30" s="29">
        <v>5.1042071636070805</v>
      </c>
      <c r="G30" s="28">
        <v>39</v>
      </c>
      <c r="H30" s="29">
        <v>4.1709657347780622</v>
      </c>
      <c r="I30" s="29">
        <v>4.3209462289560312</v>
      </c>
      <c r="J30" s="29">
        <v>4.1455672904033056</v>
      </c>
      <c r="L30" s="28">
        <v>39</v>
      </c>
      <c r="M30" s="29">
        <v>4.7327756036221942</v>
      </c>
      <c r="N30" s="29">
        <v>5.1242911428673894</v>
      </c>
      <c r="O30" s="29">
        <v>4.9281673026867612</v>
      </c>
      <c r="Q30" s="28">
        <v>39</v>
      </c>
      <c r="R30" s="29">
        <v>3.9597496822167595</v>
      </c>
      <c r="S30" s="29">
        <v>4.146485572881776</v>
      </c>
      <c r="T30" s="29">
        <v>3.971668722852165</v>
      </c>
      <c r="V30" s="28">
        <v>39</v>
      </c>
      <c r="W30" s="29">
        <v>4.5766210511417524</v>
      </c>
      <c r="X30" s="29">
        <v>4.9920567115424417</v>
      </c>
      <c r="Y30" s="29">
        <v>4.7948518559672291</v>
      </c>
      <c r="AA30" s="28">
        <v>39</v>
      </c>
      <c r="AB30" s="29">
        <v>3.7937377067097788</v>
      </c>
      <c r="AC30" s="29">
        <v>4.0100083363179015</v>
      </c>
      <c r="AD30" s="29">
        <v>3.8345915291333315</v>
      </c>
    </row>
    <row r="31" spans="1:30">
      <c r="A31" s="27"/>
      <c r="B31" s="28">
        <v>40</v>
      </c>
      <c r="C31" s="29">
        <v>5.2660368425917348</v>
      </c>
      <c r="D31" s="29">
        <v>5.6865889062969197</v>
      </c>
      <c r="E31" s="29">
        <v>5.480742797389266</v>
      </c>
      <c r="G31" s="28">
        <v>40</v>
      </c>
      <c r="H31" s="29">
        <v>4.4782469559401372</v>
      </c>
      <c r="I31" s="29">
        <v>4.676279064300874</v>
      </c>
      <c r="J31" s="29">
        <v>4.4880186661473509</v>
      </c>
      <c r="L31" s="28">
        <v>40</v>
      </c>
      <c r="M31" s="29">
        <v>5.056386061057907</v>
      </c>
      <c r="N31" s="29">
        <v>5.5060954893703924</v>
      </c>
      <c r="O31" s="29">
        <v>5.3002660877319707</v>
      </c>
      <c r="Q31" s="28">
        <v>40</v>
      </c>
      <c r="R31" s="29">
        <v>4.2624079532529269</v>
      </c>
      <c r="S31" s="29">
        <v>4.4974206414290983</v>
      </c>
      <c r="T31" s="29">
        <v>4.3098688706129673</v>
      </c>
      <c r="V31" s="28">
        <v>40</v>
      </c>
      <c r="W31" s="29">
        <v>4.8988714742600301</v>
      </c>
      <c r="X31" s="29">
        <v>5.3724881255554626</v>
      </c>
      <c r="Y31" s="29">
        <v>5.1656182057157087</v>
      </c>
      <c r="AA31" s="28">
        <v>40</v>
      </c>
      <c r="AB31" s="29">
        <v>4.0950155021613055</v>
      </c>
      <c r="AC31" s="29">
        <v>4.3596125330893285</v>
      </c>
      <c r="AD31" s="29">
        <v>4.1715170040166365</v>
      </c>
    </row>
    <row r="32" spans="1:30">
      <c r="A32" s="27"/>
      <c r="B32" s="28">
        <v>41</v>
      </c>
      <c r="C32" s="29">
        <v>5.6347673666950007</v>
      </c>
      <c r="D32" s="29">
        <v>6.1200939683406999</v>
      </c>
      <c r="E32" s="29">
        <v>5.9029121269536304</v>
      </c>
      <c r="G32" s="28">
        <v>41</v>
      </c>
      <c r="H32" s="29">
        <v>4.8242903967860933</v>
      </c>
      <c r="I32" s="29">
        <v>5.0791446671971965</v>
      </c>
      <c r="J32" s="29">
        <v>4.8770813010922822</v>
      </c>
      <c r="L32" s="28">
        <v>41</v>
      </c>
      <c r="M32" s="29">
        <v>5.4200025679701573</v>
      </c>
      <c r="N32" s="29">
        <v>5.9345182593826467</v>
      </c>
      <c r="O32" s="29">
        <v>5.7174578390941884</v>
      </c>
      <c r="Q32" s="28">
        <v>41</v>
      </c>
      <c r="R32" s="29">
        <v>4.603244420041424</v>
      </c>
      <c r="S32" s="29">
        <v>4.895296952161341</v>
      </c>
      <c r="T32" s="29">
        <v>4.6941001100425117</v>
      </c>
      <c r="V32" s="28">
        <v>41</v>
      </c>
      <c r="W32" s="29">
        <v>5.2609590356014211</v>
      </c>
      <c r="X32" s="29">
        <v>5.7993686950570558</v>
      </c>
      <c r="Y32" s="29">
        <v>5.5813150682168056</v>
      </c>
      <c r="AA32" s="28">
        <v>41</v>
      </c>
      <c r="AB32" s="29">
        <v>4.4342977249922662</v>
      </c>
      <c r="AC32" s="29">
        <v>4.7559793728912361</v>
      </c>
      <c r="AD32" s="29">
        <v>4.5543000214966165</v>
      </c>
    </row>
    <row r="33" spans="1:30">
      <c r="A33" s="27"/>
      <c r="B33" s="28">
        <v>42</v>
      </c>
      <c r="C33" s="29">
        <v>6.047006500093719</v>
      </c>
      <c r="D33" s="29">
        <v>6.60421148975938</v>
      </c>
      <c r="E33" s="29">
        <v>6.3742452541951788</v>
      </c>
      <c r="G33" s="28">
        <v>42</v>
      </c>
      <c r="H33" s="29">
        <v>5.2091214081486763</v>
      </c>
      <c r="I33" s="29">
        <v>5.5283075325710245</v>
      </c>
      <c r="J33" s="29">
        <v>5.3121450139486104</v>
      </c>
      <c r="L33" s="28">
        <v>42</v>
      </c>
      <c r="M33" s="29">
        <v>5.8265211971456035</v>
      </c>
      <c r="N33" s="29">
        <v>6.4129535095786068</v>
      </c>
      <c r="O33" s="29">
        <v>6.1832298415443576</v>
      </c>
      <c r="Q33" s="28">
        <v>42</v>
      </c>
      <c r="R33" s="29">
        <v>4.9822824629295512</v>
      </c>
      <c r="S33" s="29">
        <v>5.3388908003993274</v>
      </c>
      <c r="T33" s="29">
        <v>5.1237578435228999</v>
      </c>
      <c r="V33" s="28">
        <v>42</v>
      </c>
      <c r="W33" s="29">
        <v>5.6657673171944918</v>
      </c>
      <c r="X33" s="29">
        <v>6.276079506848065</v>
      </c>
      <c r="Y33" s="29">
        <v>6.0454168048416728</v>
      </c>
      <c r="AA33" s="28">
        <v>42</v>
      </c>
      <c r="AB33" s="29">
        <v>4.8116067661798843</v>
      </c>
      <c r="AC33" s="29">
        <v>5.1978878356184186</v>
      </c>
      <c r="AD33" s="29">
        <v>4.9823371463302024</v>
      </c>
    </row>
    <row r="34" spans="1:30">
      <c r="A34" s="27"/>
      <c r="B34" s="28">
        <v>43</v>
      </c>
      <c r="C34" s="29">
        <v>6.5062265743560896</v>
      </c>
      <c r="D34" s="29">
        <v>7.1427905957572717</v>
      </c>
      <c r="E34" s="29">
        <v>6.8986304143472621</v>
      </c>
      <c r="G34" s="28">
        <v>43</v>
      </c>
      <c r="H34" s="29">
        <v>5.6320582520780791</v>
      </c>
      <c r="I34" s="29">
        <v>6.020282565759838</v>
      </c>
      <c r="J34" s="29">
        <v>5.7899764071604753</v>
      </c>
      <c r="L34" s="28">
        <v>43</v>
      </c>
      <c r="M34" s="29">
        <v>6.2793648785152341</v>
      </c>
      <c r="N34" s="29">
        <v>6.9452026039243693</v>
      </c>
      <c r="O34" s="29">
        <v>6.7014229331808499</v>
      </c>
      <c r="Q34" s="28">
        <v>43</v>
      </c>
      <c r="R34" s="29">
        <v>5.398848227042941</v>
      </c>
      <c r="S34" s="29">
        <v>5.8247558004430342</v>
      </c>
      <c r="T34" s="29">
        <v>5.5956461429703941</v>
      </c>
      <c r="V34" s="28">
        <v>43</v>
      </c>
      <c r="W34" s="29">
        <v>6.1167043984744254</v>
      </c>
      <c r="X34" s="29">
        <v>6.8064072771841282</v>
      </c>
      <c r="Y34" s="29">
        <v>6.5617499179246854</v>
      </c>
      <c r="AA34" s="28">
        <v>43</v>
      </c>
      <c r="AB34" s="29">
        <v>5.2262704509331632</v>
      </c>
      <c r="AC34" s="29">
        <v>5.681902088304942</v>
      </c>
      <c r="AD34" s="29">
        <v>5.4524429495485505</v>
      </c>
    </row>
    <row r="35" spans="1:30">
      <c r="A35" s="27"/>
      <c r="B35" s="28">
        <v>44</v>
      </c>
      <c r="C35" s="29">
        <v>7.0164339571210173</v>
      </c>
      <c r="D35" s="29">
        <v>7.7400504957528407</v>
      </c>
      <c r="E35" s="29">
        <v>7.4802387696358572</v>
      </c>
      <c r="G35" s="28">
        <v>44</v>
      </c>
      <c r="H35" s="29">
        <v>6.0925689118597237</v>
      </c>
      <c r="I35" s="29">
        <v>6.5506758071654909</v>
      </c>
      <c r="J35" s="29">
        <v>6.3057921570355049</v>
      </c>
      <c r="L35" s="28">
        <v>44</v>
      </c>
      <c r="M35" s="29">
        <v>6.7824827776938372</v>
      </c>
      <c r="N35" s="29">
        <v>7.5354319908021914</v>
      </c>
      <c r="O35" s="29">
        <v>7.2761571157061793</v>
      </c>
      <c r="Q35" s="28">
        <v>44</v>
      </c>
      <c r="R35" s="29">
        <v>5.8524147721545496</v>
      </c>
      <c r="S35" s="29">
        <v>6.3485476426057526</v>
      </c>
      <c r="T35" s="29">
        <v>6.1050380600283951</v>
      </c>
      <c r="V35" s="28">
        <v>44</v>
      </c>
      <c r="W35" s="29">
        <v>6.6177022148089701</v>
      </c>
      <c r="X35" s="29">
        <v>7.394502253938052</v>
      </c>
      <c r="Y35" s="29">
        <v>7.1344189063476824</v>
      </c>
      <c r="AA35" s="28">
        <v>44</v>
      </c>
      <c r="AB35" s="29">
        <v>5.6777625542924719</v>
      </c>
      <c r="AC35" s="29">
        <v>6.2036916912208735</v>
      </c>
      <c r="AD35" s="29">
        <v>5.959906584863762</v>
      </c>
    </row>
    <row r="36" spans="1:30">
      <c r="A36" s="27"/>
      <c r="B36" s="28">
        <v>45</v>
      </c>
      <c r="C36" s="29">
        <v>7.5816750172551703</v>
      </c>
      <c r="D36" s="29">
        <v>8.4000252140742653</v>
      </c>
      <c r="E36" s="29">
        <v>8.1230386617729824</v>
      </c>
      <c r="G36" s="28">
        <v>45</v>
      </c>
      <c r="H36" s="29">
        <v>6.5918656015681654</v>
      </c>
      <c r="I36" s="29">
        <v>7.1181785623581817</v>
      </c>
      <c r="J36" s="29">
        <v>6.8576269753751742</v>
      </c>
      <c r="L36" s="28">
        <v>45</v>
      </c>
      <c r="M36" s="29">
        <v>7.3398630188062688</v>
      </c>
      <c r="N36" s="29">
        <v>8.1876242781710644</v>
      </c>
      <c r="O36" s="29">
        <v>7.9113514376325771</v>
      </c>
      <c r="Q36" s="28">
        <v>45</v>
      </c>
      <c r="R36" s="29">
        <v>6.3441733035814538</v>
      </c>
      <c r="S36" s="29">
        <v>6.9089700824562117</v>
      </c>
      <c r="T36" s="29">
        <v>6.6499901826992751</v>
      </c>
      <c r="V36" s="28">
        <v>45</v>
      </c>
      <c r="W36" s="29">
        <v>7.1727312905768175</v>
      </c>
      <c r="X36" s="29">
        <v>8.0443311918564326</v>
      </c>
      <c r="Y36" s="29">
        <v>7.7673278271260555</v>
      </c>
      <c r="AA36" s="28">
        <v>45</v>
      </c>
      <c r="AB36" s="29">
        <v>6.1672674363670135</v>
      </c>
      <c r="AC36" s="29">
        <v>6.7619636221010833</v>
      </c>
      <c r="AD36" s="29">
        <v>6.5027907273190646</v>
      </c>
    </row>
    <row r="37" spans="1:30">
      <c r="A37" s="27"/>
      <c r="B37" s="28">
        <v>46</v>
      </c>
      <c r="C37" s="29">
        <v>8.2058702025595753</v>
      </c>
      <c r="D37" s="29">
        <v>9.1263779798831006</v>
      </c>
      <c r="E37" s="29">
        <v>8.8306153218678176</v>
      </c>
      <c r="G37" s="28">
        <v>46</v>
      </c>
      <c r="H37" s="29">
        <v>6.9584612210818078</v>
      </c>
      <c r="I37" s="29">
        <v>7.5391589980661475</v>
      </c>
      <c r="J37" s="29">
        <v>7.2827038826087529</v>
      </c>
      <c r="L37" s="28">
        <v>46</v>
      </c>
      <c r="M37" s="29">
        <v>7.9553689819296034</v>
      </c>
      <c r="N37" s="29">
        <v>8.9053947159075175</v>
      </c>
      <c r="O37" s="29">
        <v>8.6105457679018294</v>
      </c>
      <c r="Q37" s="28">
        <v>46</v>
      </c>
      <c r="R37" s="29">
        <v>6.7113217032432111</v>
      </c>
      <c r="S37" s="29">
        <v>7.3297566248663033</v>
      </c>
      <c r="T37" s="29">
        <v>7.0743939588876019</v>
      </c>
      <c r="V37" s="28">
        <v>46</v>
      </c>
      <c r="W37" s="29">
        <v>7.785637697683657</v>
      </c>
      <c r="X37" s="29">
        <v>8.7594944755855852</v>
      </c>
      <c r="Y37" s="29">
        <v>8.4640026899664189</v>
      </c>
      <c r="AA37" s="28">
        <v>46</v>
      </c>
      <c r="AB37" s="29">
        <v>6.537009825722051</v>
      </c>
      <c r="AC37" s="29">
        <v>7.1846317977872962</v>
      </c>
      <c r="AD37" s="29">
        <v>6.9288090342875384</v>
      </c>
    </row>
    <row r="38" spans="1:30">
      <c r="A38" s="27"/>
      <c r="B38" s="28">
        <v>47</v>
      </c>
      <c r="C38" s="29">
        <v>8.8928170352076936</v>
      </c>
      <c r="D38" s="29">
        <v>9.9223951416021823</v>
      </c>
      <c r="E38" s="29">
        <v>9.6061315150108193</v>
      </c>
      <c r="G38" s="28">
        <v>47</v>
      </c>
      <c r="H38" s="29">
        <v>7.3535368170630457</v>
      </c>
      <c r="I38" s="29">
        <v>7.9855633254697631</v>
      </c>
      <c r="J38" s="29">
        <v>7.7325291998100818</v>
      </c>
      <c r="L38" s="28">
        <v>47</v>
      </c>
      <c r="M38" s="29">
        <v>8.6327421800449677</v>
      </c>
      <c r="N38" s="29">
        <v>9.6919851344654315</v>
      </c>
      <c r="O38" s="29">
        <v>9.3768618640484434</v>
      </c>
      <c r="Q38" s="28">
        <v>47</v>
      </c>
      <c r="R38" s="29">
        <v>7.1065110611765769</v>
      </c>
      <c r="S38" s="29">
        <v>7.7756623289835334</v>
      </c>
      <c r="T38" s="29">
        <v>7.5232730985413383</v>
      </c>
      <c r="V38" s="28">
        <v>47</v>
      </c>
      <c r="W38" s="29">
        <v>8.4601459011776132</v>
      </c>
      <c r="X38" s="29">
        <v>9.5432200852488496</v>
      </c>
      <c r="Y38" s="29">
        <v>9.2275526624433706</v>
      </c>
      <c r="AA38" s="28">
        <v>47</v>
      </c>
      <c r="AB38" s="29">
        <v>6.9345483538061972</v>
      </c>
      <c r="AC38" s="29">
        <v>7.6322354002318953</v>
      </c>
      <c r="AD38" s="29">
        <v>7.3791424919897954</v>
      </c>
    </row>
    <row r="39" spans="1:30">
      <c r="A39" s="27"/>
      <c r="B39" s="28">
        <v>48</v>
      </c>
      <c r="C39" s="29">
        <v>9.6462748814501467</v>
      </c>
      <c r="D39" s="29">
        <v>10.791053962499536</v>
      </c>
      <c r="E39" s="29">
        <v>10.452326028479819</v>
      </c>
      <c r="G39" s="28">
        <v>48</v>
      </c>
      <c r="H39" s="29">
        <v>7.7831047119823644</v>
      </c>
      <c r="I39" s="29">
        <v>8.4669372930062412</v>
      </c>
      <c r="J39" s="29">
        <v>8.2166841989539883</v>
      </c>
      <c r="L39" s="28">
        <v>48</v>
      </c>
      <c r="M39" s="29">
        <v>9.3756857683684043</v>
      </c>
      <c r="N39" s="29">
        <v>10.550330911279588</v>
      </c>
      <c r="O39" s="29">
        <v>10.213001846151522</v>
      </c>
      <c r="Q39" s="28">
        <v>48</v>
      </c>
      <c r="R39" s="29">
        <v>7.535699893099661</v>
      </c>
      <c r="S39" s="29">
        <v>8.2561438910081311</v>
      </c>
      <c r="T39" s="29">
        <v>8.0061146703237345</v>
      </c>
      <c r="V39" s="28">
        <v>48</v>
      </c>
      <c r="W39" s="29">
        <v>9.1999418989932984</v>
      </c>
      <c r="X39" s="29">
        <v>10.398430335130486</v>
      </c>
      <c r="Y39" s="29">
        <v>10.060668551572768</v>
      </c>
      <c r="AA39" s="28">
        <v>48</v>
      </c>
      <c r="AB39" s="29">
        <v>7.3658335479251322</v>
      </c>
      <c r="AC39" s="29">
        <v>8.1142112771541548</v>
      </c>
      <c r="AD39" s="29">
        <v>7.8632553087057797</v>
      </c>
    </row>
    <row r="40" spans="1:30">
      <c r="A40" s="27"/>
      <c r="B40" s="28">
        <v>49</v>
      </c>
      <c r="C40" s="29">
        <v>10.470446296977554</v>
      </c>
      <c r="D40" s="29">
        <v>11.735760053335841</v>
      </c>
      <c r="E40" s="29">
        <v>11.372167337521153</v>
      </c>
      <c r="G40" s="28">
        <v>49</v>
      </c>
      <c r="H40" s="29">
        <v>8.2543736810083228</v>
      </c>
      <c r="I40" s="29">
        <v>8.995194690659023</v>
      </c>
      <c r="J40" s="29">
        <v>8.7478279437363131</v>
      </c>
      <c r="L40" s="28">
        <v>49</v>
      </c>
      <c r="M40" s="29">
        <v>10.188339202596563</v>
      </c>
      <c r="N40" s="29">
        <v>11.483789866605113</v>
      </c>
      <c r="O40" s="29">
        <v>11.121894214916043</v>
      </c>
      <c r="Q40" s="28">
        <v>49</v>
      </c>
      <c r="R40" s="29">
        <v>8.0060315699939562</v>
      </c>
      <c r="S40" s="29">
        <v>8.7830065237739792</v>
      </c>
      <c r="T40" s="29">
        <v>8.5354558481693328</v>
      </c>
      <c r="V40" s="28">
        <v>49</v>
      </c>
      <c r="W40" s="29">
        <v>10.009145929853732</v>
      </c>
      <c r="X40" s="29">
        <v>11.328468279535995</v>
      </c>
      <c r="Y40" s="29">
        <v>10.966266584458763</v>
      </c>
      <c r="AA40" s="28">
        <v>49</v>
      </c>
      <c r="AB40" s="29">
        <v>7.8379966347578724</v>
      </c>
      <c r="AC40" s="29">
        <v>8.6423381977945848</v>
      </c>
      <c r="AD40" s="29">
        <v>8.3936530606340067</v>
      </c>
    </row>
    <row r="41" spans="1:30">
      <c r="A41" s="27"/>
      <c r="B41" s="28">
        <v>50</v>
      </c>
      <c r="C41" s="29">
        <v>11.371384971376594</v>
      </c>
      <c r="D41" s="29">
        <v>12.762861541623018</v>
      </c>
      <c r="E41" s="29">
        <v>12.371388708167721</v>
      </c>
      <c r="G41" s="28">
        <v>50</v>
      </c>
      <c r="H41" s="29">
        <v>8.7750649585811829</v>
      </c>
      <c r="I41" s="29">
        <v>9.5817254435471657</v>
      </c>
      <c r="J41" s="29">
        <v>9.3381613943783446</v>
      </c>
      <c r="L41" s="28">
        <v>50</v>
      </c>
      <c r="M41" s="29">
        <v>11.076666803619668</v>
      </c>
      <c r="N41" s="29">
        <v>12.498627270303704</v>
      </c>
      <c r="O41" s="29">
        <v>12.10919927034413</v>
      </c>
      <c r="Q41" s="28">
        <v>50</v>
      </c>
      <c r="R41" s="29">
        <v>8.5251600426638312</v>
      </c>
      <c r="S41" s="29">
        <v>9.3675448572834537</v>
      </c>
      <c r="T41" s="29">
        <v>9.1233895467817714</v>
      </c>
      <c r="V41" s="28">
        <v>50</v>
      </c>
      <c r="W41" s="29">
        <v>10.893695383383946</v>
      </c>
      <c r="X41" s="29">
        <v>12.339574146798393</v>
      </c>
      <c r="Y41" s="29">
        <v>11.949985088943023</v>
      </c>
      <c r="AA41" s="28">
        <v>50</v>
      </c>
      <c r="AB41" s="29">
        <v>8.3586779782200011</v>
      </c>
      <c r="AC41" s="29">
        <v>9.2278872891396073</v>
      </c>
      <c r="AD41" s="29">
        <v>8.9824005226860688</v>
      </c>
    </row>
    <row r="42" spans="1:30">
      <c r="A42" s="27"/>
      <c r="B42" s="28">
        <v>51</v>
      </c>
      <c r="C42" s="29">
        <v>12.357432626496021</v>
      </c>
      <c r="D42" s="29">
        <v>13.882356990662643</v>
      </c>
      <c r="E42" s="29">
        <v>13.459210309925897</v>
      </c>
      <c r="G42" s="28">
        <v>51</v>
      </c>
      <c r="H42" s="29">
        <v>9.4566417411716497</v>
      </c>
      <c r="I42" s="29">
        <v>10.348412544060789</v>
      </c>
      <c r="J42" s="29">
        <v>10.099163313115515</v>
      </c>
      <c r="L42" s="28">
        <v>51</v>
      </c>
      <c r="M42" s="29">
        <v>12.048888510852072</v>
      </c>
      <c r="N42" s="29">
        <v>13.604715055315502</v>
      </c>
      <c r="O42" s="29">
        <v>13.184022520141706</v>
      </c>
      <c r="Q42" s="28">
        <v>51</v>
      </c>
      <c r="R42" s="29">
        <v>9.200357043820544</v>
      </c>
      <c r="S42" s="29">
        <v>10.128007160299772</v>
      </c>
      <c r="T42" s="29">
        <v>9.8780214720886903</v>
      </c>
      <c r="V42" s="28">
        <v>51</v>
      </c>
      <c r="W42" s="29">
        <v>11.861773765823381</v>
      </c>
      <c r="X42" s="29">
        <v>13.441581935673295</v>
      </c>
      <c r="Y42" s="29">
        <v>13.020895318993928</v>
      </c>
      <c r="AA42" s="28">
        <v>51</v>
      </c>
      <c r="AB42" s="29">
        <v>9.0329412891294023</v>
      </c>
      <c r="AC42" s="29">
        <v>9.9872381372757175</v>
      </c>
      <c r="AD42" s="29">
        <v>9.7358603189982684</v>
      </c>
    </row>
    <row r="43" spans="1:30">
      <c r="A43" s="27"/>
      <c r="B43" s="28">
        <v>52</v>
      </c>
      <c r="C43" s="29">
        <v>13.439347349683244</v>
      </c>
      <c r="D43" s="29">
        <v>15.108011583501199</v>
      </c>
      <c r="E43" s="29">
        <v>14.648459079348404</v>
      </c>
      <c r="G43" s="28">
        <v>52</v>
      </c>
      <c r="H43" s="29">
        <v>10.214899820814585</v>
      </c>
      <c r="I43" s="29">
        <v>11.205136154681648</v>
      </c>
      <c r="J43" s="29">
        <v>10.950765778107836</v>
      </c>
      <c r="L43" s="28">
        <v>52</v>
      </c>
      <c r="M43" s="29">
        <v>13.11560623496527</v>
      </c>
      <c r="N43" s="29">
        <v>14.815645891191531</v>
      </c>
      <c r="O43" s="29">
        <v>14.359032751904916</v>
      </c>
      <c r="Q43" s="28">
        <v>52</v>
      </c>
      <c r="R43" s="29">
        <v>9.9513522519000617</v>
      </c>
      <c r="S43" s="29">
        <v>10.977633233116464</v>
      </c>
      <c r="T43" s="29">
        <v>10.72236805741162</v>
      </c>
      <c r="V43" s="28">
        <v>52</v>
      </c>
      <c r="W43" s="29">
        <v>12.923936477242828</v>
      </c>
      <c r="X43" s="29">
        <v>14.648032793527571</v>
      </c>
      <c r="Y43" s="29">
        <v>14.19161897123217</v>
      </c>
      <c r="AA43" s="28">
        <v>52</v>
      </c>
      <c r="AB43" s="29">
        <v>9.7827172783809839</v>
      </c>
      <c r="AC43" s="29">
        <v>10.835471465413704</v>
      </c>
      <c r="AD43" s="29">
        <v>10.578753918260331</v>
      </c>
    </row>
    <row r="44" spans="1:30">
      <c r="A44" s="27"/>
      <c r="B44" s="28">
        <v>53</v>
      </c>
      <c r="C44" s="29">
        <v>14.630434329234829</v>
      </c>
      <c r="D44" s="29">
        <v>16.457463289576946</v>
      </c>
      <c r="E44" s="29">
        <v>15.955676013283258</v>
      </c>
      <c r="G44" s="28">
        <v>53</v>
      </c>
      <c r="H44" s="29">
        <v>11.060398634606807</v>
      </c>
      <c r="I44" s="29">
        <v>12.161944207074534</v>
      </c>
      <c r="J44" s="29">
        <v>11.901282770614033</v>
      </c>
      <c r="L44" s="28">
        <v>53</v>
      </c>
      <c r="M44" s="29">
        <v>14.289932510064503</v>
      </c>
      <c r="N44" s="29">
        <v>16.148837139624352</v>
      </c>
      <c r="O44" s="29">
        <v>15.65056756507472</v>
      </c>
      <c r="Q44" s="28">
        <v>53</v>
      </c>
      <c r="R44" s="29">
        <v>10.78859193234995</v>
      </c>
      <c r="S44" s="29">
        <v>11.926381960251589</v>
      </c>
      <c r="T44" s="29">
        <v>11.664673870670622</v>
      </c>
      <c r="V44" s="28">
        <v>53</v>
      </c>
      <c r="W44" s="29">
        <v>14.093238851842273</v>
      </c>
      <c r="X44" s="29">
        <v>15.976278242992102</v>
      </c>
      <c r="Y44" s="29">
        <v>15.478433165763734</v>
      </c>
      <c r="AA44" s="28">
        <v>53</v>
      </c>
      <c r="AB44" s="29">
        <v>10.618418788764419</v>
      </c>
      <c r="AC44" s="29">
        <v>11.782519244490766</v>
      </c>
      <c r="AD44" s="29">
        <v>11.519305214721562</v>
      </c>
    </row>
    <row r="45" spans="1:30">
      <c r="A45" s="27"/>
      <c r="B45" s="28">
        <v>54</v>
      </c>
      <c r="C45" s="29">
        <v>15.946071183398605</v>
      </c>
      <c r="D45" s="29">
        <v>17.951408990022966</v>
      </c>
      <c r="E45" s="29">
        <v>17.400343115226665</v>
      </c>
      <c r="G45" s="28">
        <v>54</v>
      </c>
      <c r="H45" s="29">
        <v>12.004790492273784</v>
      </c>
      <c r="I45" s="29">
        <v>13.228661828376806</v>
      </c>
      <c r="J45" s="29">
        <v>12.956808521884852</v>
      </c>
      <c r="L45" s="28">
        <v>54</v>
      </c>
      <c r="M45" s="29">
        <v>15.587022042582664</v>
      </c>
      <c r="N45" s="29">
        <v>17.624725265388633</v>
      </c>
      <c r="O45" s="29">
        <v>17.077868776001655</v>
      </c>
      <c r="Q45" s="28">
        <v>54</v>
      </c>
      <c r="R45" s="29">
        <v>11.723605530282596</v>
      </c>
      <c r="S45" s="29">
        <v>12.983994303417628</v>
      </c>
      <c r="T45" s="29">
        <v>12.710989896496546</v>
      </c>
      <c r="V45" s="28">
        <v>54</v>
      </c>
      <c r="W45" s="29">
        <v>15.384769537519526</v>
      </c>
      <c r="X45" s="29">
        <v>17.446676964777975</v>
      </c>
      <c r="Y45" s="29">
        <v>16.900508315685027</v>
      </c>
      <c r="AA45" s="28">
        <v>54</v>
      </c>
      <c r="AB45" s="29">
        <v>11.551539118306648</v>
      </c>
      <c r="AC45" s="29">
        <v>12.838097182289264</v>
      </c>
      <c r="AD45" s="29">
        <v>12.563552468076763</v>
      </c>
    </row>
    <row r="46" spans="1:30">
      <c r="A46" s="27"/>
      <c r="B46" s="28">
        <v>55</v>
      </c>
      <c r="C46" s="29">
        <v>17.401440452692512</v>
      </c>
      <c r="D46" s="29">
        <v>19.610111980670251</v>
      </c>
      <c r="E46" s="29">
        <v>19.001564887023896</v>
      </c>
      <c r="G46" s="28">
        <v>55</v>
      </c>
      <c r="H46" s="29">
        <v>13.195393223578044</v>
      </c>
      <c r="I46" s="29">
        <v>14.410265525387087</v>
      </c>
      <c r="J46" s="29">
        <v>14.118675089788002</v>
      </c>
      <c r="L46" s="28">
        <v>55</v>
      </c>
      <c r="M46" s="29">
        <v>17.02183522672776</v>
      </c>
      <c r="N46" s="29">
        <v>19.26331288549957</v>
      </c>
      <c r="O46" s="29">
        <v>18.659802289765469</v>
      </c>
      <c r="Q46" s="28">
        <v>55</v>
      </c>
      <c r="R46" s="29">
        <v>12.898747808777189</v>
      </c>
      <c r="S46" s="29">
        <v>14.155417376796329</v>
      </c>
      <c r="T46" s="29">
        <v>13.862658099819704</v>
      </c>
      <c r="V46" s="28">
        <v>55</v>
      </c>
      <c r="W46" s="29">
        <v>16.813423144991916</v>
      </c>
      <c r="X46" s="29">
        <v>19.079153470522463</v>
      </c>
      <c r="Y46" s="29">
        <v>18.476639303067195</v>
      </c>
      <c r="AA46" s="28">
        <v>55</v>
      </c>
      <c r="AB46" s="29">
        <v>12.722047408929528</v>
      </c>
      <c r="AC46" s="29">
        <v>14.007144106073962</v>
      </c>
      <c r="AD46" s="29">
        <v>13.712841164110916</v>
      </c>
    </row>
    <row r="47" spans="1:30">
      <c r="A47" s="27"/>
      <c r="B47" s="28">
        <v>56</v>
      </c>
      <c r="C47" s="29">
        <v>19.010949787600733</v>
      </c>
      <c r="D47" s="29">
        <v>21.452489120797697</v>
      </c>
      <c r="E47" s="29">
        <v>20.777226782407858</v>
      </c>
      <c r="G47" s="28">
        <v>56</v>
      </c>
      <c r="H47" s="29">
        <v>14.516962927688963</v>
      </c>
      <c r="I47" s="29">
        <v>15.706784725850884</v>
      </c>
      <c r="J47" s="29">
        <v>15.384344978193608</v>
      </c>
      <c r="L47" s="28">
        <v>56</v>
      </c>
      <c r="M47" s="29">
        <v>18.608565986363004</v>
      </c>
      <c r="N47" s="29">
        <v>21.083265603268892</v>
      </c>
      <c r="O47" s="29">
        <v>20.414025906099354</v>
      </c>
      <c r="Q47" s="28">
        <v>56</v>
      </c>
      <c r="R47" s="29">
        <v>14.203130861231308</v>
      </c>
      <c r="S47" s="29">
        <v>15.440704558669989</v>
      </c>
      <c r="T47" s="29">
        <v>15.117192451174054</v>
      </c>
      <c r="V47" s="28">
        <v>56</v>
      </c>
      <c r="W47" s="29">
        <v>18.393330307831306</v>
      </c>
      <c r="X47" s="29">
        <v>20.892297777016196</v>
      </c>
      <c r="Y47" s="29">
        <v>20.224416020491933</v>
      </c>
      <c r="AA47" s="28">
        <v>56</v>
      </c>
      <c r="AB47" s="29">
        <v>14.021280486591788</v>
      </c>
      <c r="AC47" s="29">
        <v>15.289721492973483</v>
      </c>
      <c r="AD47" s="29">
        <v>14.964701511542112</v>
      </c>
    </row>
    <row r="48" spans="1:30">
      <c r="A48" s="27"/>
      <c r="B48" s="28">
        <v>57</v>
      </c>
      <c r="C48" s="29">
        <v>20.788130188839137</v>
      </c>
      <c r="D48" s="29">
        <v>23.495980479282906</v>
      </c>
      <c r="E48" s="29">
        <v>22.743928641866287</v>
      </c>
      <c r="G48" s="28">
        <v>57</v>
      </c>
      <c r="H48" s="29">
        <v>15.966949297891157</v>
      </c>
      <c r="I48" s="29">
        <v>17.113235862482682</v>
      </c>
      <c r="J48" s="29">
        <v>16.748307292858378</v>
      </c>
      <c r="L48" s="28">
        <v>57</v>
      </c>
      <c r="M48" s="29">
        <v>20.360540981378097</v>
      </c>
      <c r="N48" s="29">
        <v>23.10178214359129</v>
      </c>
      <c r="O48" s="29">
        <v>22.356922911285078</v>
      </c>
      <c r="Q48" s="28">
        <v>57</v>
      </c>
      <c r="R48" s="29">
        <v>15.634233562934103</v>
      </c>
      <c r="S48" s="29">
        <v>16.834947438227523</v>
      </c>
      <c r="T48" s="29">
        <v>16.469163502318754</v>
      </c>
      <c r="V48" s="28">
        <v>57</v>
      </c>
      <c r="W48" s="29">
        <v>20.137757125543182</v>
      </c>
      <c r="X48" s="29">
        <v>22.90323567689612</v>
      </c>
      <c r="Y48" s="29">
        <v>22.160156979536982</v>
      </c>
      <c r="AA48" s="28">
        <v>57</v>
      </c>
      <c r="AB48" s="29">
        <v>15.446727204291387</v>
      </c>
      <c r="AC48" s="29">
        <v>16.680944485922154</v>
      </c>
      <c r="AD48" s="29">
        <v>16.313729338448585</v>
      </c>
    </row>
    <row r="49" spans="1:30">
      <c r="A49" s="27"/>
      <c r="B49" s="28">
        <v>58</v>
      </c>
      <c r="C49" s="29">
        <v>22.745394840527123</v>
      </c>
      <c r="D49" s="29">
        <v>25.756312083757283</v>
      </c>
      <c r="E49" s="29">
        <v>24.91688672471642</v>
      </c>
      <c r="G49" s="28">
        <v>58</v>
      </c>
      <c r="H49" s="29">
        <v>17.532982199537454</v>
      </c>
      <c r="I49" s="29">
        <v>18.617224710824061</v>
      </c>
      <c r="J49" s="29">
        <v>18.201760141928844</v>
      </c>
      <c r="L49" s="28">
        <v>58</v>
      </c>
      <c r="M49" s="29">
        <v>22.289981282114049</v>
      </c>
      <c r="N49" s="29">
        <v>25.33435872267793</v>
      </c>
      <c r="O49" s="29">
        <v>24.503504519688885</v>
      </c>
      <c r="Q49" s="28">
        <v>58</v>
      </c>
      <c r="R49" s="29">
        <v>17.179843647076943</v>
      </c>
      <c r="S49" s="29">
        <v>18.325900160140929</v>
      </c>
      <c r="T49" s="29">
        <v>17.909882287030225</v>
      </c>
      <c r="V49" s="28">
        <v>58</v>
      </c>
      <c r="W49" s="29">
        <v>22.058867629598499</v>
      </c>
      <c r="X49" s="29">
        <v>25.127393584692598</v>
      </c>
      <c r="Y49" s="29">
        <v>24.298811843835793</v>
      </c>
      <c r="AA49" s="28">
        <v>58</v>
      </c>
      <c r="AB49" s="29">
        <v>16.986223768634478</v>
      </c>
      <c r="AC49" s="29">
        <v>18.168612567784621</v>
      </c>
      <c r="AD49" s="29">
        <v>17.751270224204887</v>
      </c>
    </row>
    <row r="50" spans="1:30">
      <c r="A50" s="27"/>
      <c r="B50" s="28">
        <v>59</v>
      </c>
      <c r="C50" s="29">
        <v>24.902646932836348</v>
      </c>
      <c r="D50" s="29">
        <v>28.260696942273999</v>
      </c>
      <c r="E50" s="29">
        <v>27.322835754135149</v>
      </c>
      <c r="G50" s="28">
        <v>59</v>
      </c>
      <c r="H50" s="29">
        <v>19.195724966549665</v>
      </c>
      <c r="I50" s="29">
        <v>20.411532441965271</v>
      </c>
      <c r="J50" s="29">
        <v>19.926864508400254</v>
      </c>
      <c r="L50" s="28">
        <v>59</v>
      </c>
      <c r="M50" s="29">
        <v>24.416489503377573</v>
      </c>
      <c r="N50" s="29">
        <v>27.807832318246987</v>
      </c>
      <c r="O50" s="29">
        <v>26.880157874906967</v>
      </c>
      <c r="Q50" s="28">
        <v>59</v>
      </c>
      <c r="R50" s="29">
        <v>18.820873036770731</v>
      </c>
      <c r="S50" s="29">
        <v>20.101280195225709</v>
      </c>
      <c r="T50" s="29">
        <v>19.616753068553866</v>
      </c>
      <c r="V50" s="28">
        <v>59</v>
      </c>
      <c r="W50" s="29">
        <v>24.176175280810796</v>
      </c>
      <c r="X50" s="29">
        <v>27.591495175214316</v>
      </c>
      <c r="Y50" s="29">
        <v>26.66666387600538</v>
      </c>
      <c r="AA50" s="28">
        <v>59</v>
      </c>
      <c r="AB50" s="29">
        <v>18.62075718645124</v>
      </c>
      <c r="AC50" s="29">
        <v>19.938240478362001</v>
      </c>
      <c r="AD50" s="29">
        <v>19.452657631920086</v>
      </c>
    </row>
    <row r="51" spans="1:30">
      <c r="A51" s="27"/>
      <c r="B51" s="28">
        <v>60</v>
      </c>
      <c r="C51" s="29">
        <v>27.267112023310688</v>
      </c>
      <c r="D51" s="29">
        <v>31.015710617669047</v>
      </c>
      <c r="E51" s="29">
        <v>29.968853904220214</v>
      </c>
      <c r="G51" s="28">
        <v>60</v>
      </c>
      <c r="H51" s="29">
        <v>20.94758070767174</v>
      </c>
      <c r="I51" s="29">
        <v>22.318554209940064</v>
      </c>
      <c r="J51" s="29">
        <v>21.771831000940438</v>
      </c>
      <c r="L51" s="28">
        <v>60</v>
      </c>
      <c r="M51" s="29">
        <v>26.747161051221436</v>
      </c>
      <c r="N51" s="29">
        <v>30.528631318106747</v>
      </c>
      <c r="O51" s="29">
        <v>29.49383781188202</v>
      </c>
      <c r="Q51" s="28">
        <v>60</v>
      </c>
      <c r="R51" s="29">
        <v>20.549816141830163</v>
      </c>
      <c r="S51" s="29">
        <v>21.988091626232723</v>
      </c>
      <c r="T51" s="29">
        <v>21.442171431009882</v>
      </c>
      <c r="V51" s="28">
        <v>60</v>
      </c>
      <c r="W51" s="29">
        <v>26.496736203732549</v>
      </c>
      <c r="X51" s="29">
        <v>30.301922464197652</v>
      </c>
      <c r="Y51" s="29">
        <v>29.27062983583572</v>
      </c>
      <c r="AA51" s="28">
        <v>60</v>
      </c>
      <c r="AB51" s="29">
        <v>20.342848591754358</v>
      </c>
      <c r="AC51" s="29">
        <v>21.818909374106337</v>
      </c>
      <c r="AD51" s="29">
        <v>21.272197884914561</v>
      </c>
    </row>
    <row r="52" spans="1:30">
      <c r="A52" s="27"/>
      <c r="B52" s="28">
        <v>61</v>
      </c>
      <c r="C52" s="29">
        <v>29.845819058970775</v>
      </c>
      <c r="D52" s="29">
        <v>34.026477011472778</v>
      </c>
      <c r="E52" s="29">
        <v>32.860863084058344</v>
      </c>
      <c r="G52" s="28">
        <v>61</v>
      </c>
      <c r="H52" s="29">
        <v>22.797587871983474</v>
      </c>
      <c r="I52" s="29">
        <v>24.350276349093832</v>
      </c>
      <c r="J52" s="29">
        <v>23.756988461530906</v>
      </c>
      <c r="L52" s="28">
        <v>61</v>
      </c>
      <c r="M52" s="29">
        <v>29.288890274707498</v>
      </c>
      <c r="N52" s="29">
        <v>33.501735916562879</v>
      </c>
      <c r="O52" s="29">
        <v>32.35034798433432</v>
      </c>
      <c r="Q52" s="28">
        <v>61</v>
      </c>
      <c r="R52" s="29">
        <v>22.375577553888473</v>
      </c>
      <c r="S52" s="29">
        <v>23.998162618781201</v>
      </c>
      <c r="T52" s="29">
        <v>23.406232020510238</v>
      </c>
      <c r="V52" s="28">
        <v>61</v>
      </c>
      <c r="W52" s="29">
        <v>29.027403697591371</v>
      </c>
      <c r="X52" s="29">
        <v>33.263609984217688</v>
      </c>
      <c r="Y52" s="29">
        <v>32.116476472360738</v>
      </c>
      <c r="AA52" s="28">
        <v>61</v>
      </c>
      <c r="AB52" s="29">
        <v>22.161360579863093</v>
      </c>
      <c r="AC52" s="29">
        <v>23.822397068286701</v>
      </c>
      <c r="AD52" s="29">
        <v>23.229913657014773</v>
      </c>
    </row>
    <row r="53" spans="1:30">
      <c r="A53" s="27"/>
      <c r="B53" s="28">
        <v>62</v>
      </c>
      <c r="C53" s="29">
        <v>32.648167388537992</v>
      </c>
      <c r="D53" s="29">
        <v>37.300408788401413</v>
      </c>
      <c r="E53" s="29">
        <v>36.007385447018549</v>
      </c>
      <c r="G53" s="28">
        <v>62</v>
      </c>
      <c r="H53" s="29">
        <v>24.773641676589261</v>
      </c>
      <c r="I53" s="29">
        <v>26.534077094810868</v>
      </c>
      <c r="J53" s="29">
        <v>25.91495739160893</v>
      </c>
      <c r="L53" s="28">
        <v>62</v>
      </c>
      <c r="M53" s="29">
        <v>32.050899372002689</v>
      </c>
      <c r="N53" s="29">
        <v>36.734371623754662</v>
      </c>
      <c r="O53" s="29">
        <v>35.458050670659702</v>
      </c>
      <c r="Q53" s="28">
        <v>62</v>
      </c>
      <c r="R53" s="29">
        <v>24.325660943067007</v>
      </c>
      <c r="S53" s="29">
        <v>26.15853958513139</v>
      </c>
      <c r="T53" s="29">
        <v>25.54118196030846</v>
      </c>
      <c r="V53" s="28">
        <v>62</v>
      </c>
      <c r="W53" s="29">
        <v>31.777345815740741</v>
      </c>
      <c r="X53" s="29">
        <v>36.483724427896782</v>
      </c>
      <c r="Y53" s="29">
        <v>35.212516489244564</v>
      </c>
      <c r="AA53" s="28">
        <v>62</v>
      </c>
      <c r="AB53" s="29">
        <v>24.103676653032124</v>
      </c>
      <c r="AC53" s="29">
        <v>25.975646666340214</v>
      </c>
      <c r="AD53" s="29">
        <v>25.357937790432445</v>
      </c>
    </row>
    <row r="54" spans="1:30">
      <c r="A54" s="27"/>
      <c r="B54" s="28">
        <v>63</v>
      </c>
      <c r="C54" s="29">
        <v>35.686458821561324</v>
      </c>
      <c r="D54" s="29">
        <v>40.847818226928105</v>
      </c>
      <c r="E54" s="29">
        <v>39.420424235753863</v>
      </c>
      <c r="G54" s="28">
        <v>63</v>
      </c>
      <c r="H54" s="29">
        <v>26.930192582527901</v>
      </c>
      <c r="I54" s="29">
        <v>28.918807660273114</v>
      </c>
      <c r="J54" s="29">
        <v>28.292664330876967</v>
      </c>
      <c r="L54" s="28">
        <v>63</v>
      </c>
      <c r="M54" s="29">
        <v>35.045259767159735</v>
      </c>
      <c r="N54" s="29">
        <v>40.236608789875262</v>
      </c>
      <c r="O54" s="29">
        <v>38.828733940406693</v>
      </c>
      <c r="Q54" s="28">
        <v>63</v>
      </c>
      <c r="R54" s="29">
        <v>26.453762386663065</v>
      </c>
      <c r="S54" s="29">
        <v>28.517500181263561</v>
      </c>
      <c r="T54" s="29">
        <v>27.893411532999966</v>
      </c>
      <c r="V54" s="28">
        <v>63</v>
      </c>
      <c r="W54" s="29">
        <v>34.758563483550269</v>
      </c>
      <c r="X54" s="29">
        <v>39.972260746325247</v>
      </c>
      <c r="Y54" s="29">
        <v>38.570471586970022</v>
      </c>
      <c r="AA54" s="28">
        <v>63</v>
      </c>
      <c r="AB54" s="29">
        <v>26.223263498549382</v>
      </c>
      <c r="AC54" s="29">
        <v>28.32675957592248</v>
      </c>
      <c r="AD54" s="29">
        <v>27.702497216561479</v>
      </c>
    </row>
    <row r="55" spans="1:30">
      <c r="A55" s="27"/>
      <c r="B55" s="28">
        <v>64</v>
      </c>
      <c r="C55" s="29">
        <v>38.983708523026181</v>
      </c>
      <c r="D55" s="29">
        <v>44.693345170026738</v>
      </c>
      <c r="E55" s="29">
        <v>43.126656487859002</v>
      </c>
      <c r="G55" s="28">
        <v>64</v>
      </c>
      <c r="H55" s="29">
        <v>29.349549620031553</v>
      </c>
      <c r="I55" s="29">
        <v>31.575557791321732</v>
      </c>
      <c r="J55" s="29">
        <v>30.948706680548121</v>
      </c>
      <c r="L55" s="28">
        <v>64</v>
      </c>
      <c r="M55" s="29">
        <v>38.29458814785643</v>
      </c>
      <c r="N55" s="29">
        <v>44.032646616820365</v>
      </c>
      <c r="O55" s="29">
        <v>42.488665431850045</v>
      </c>
      <c r="Q55" s="28">
        <v>64</v>
      </c>
      <c r="R55" s="29">
        <v>28.841054119068254</v>
      </c>
      <c r="S55" s="29">
        <v>31.145307686095297</v>
      </c>
      <c r="T55" s="29">
        <v>30.520845848942347</v>
      </c>
      <c r="V55" s="28">
        <v>64</v>
      </c>
      <c r="W55" s="29">
        <v>37.99355248642204</v>
      </c>
      <c r="X55" s="29">
        <v>43.753283472892463</v>
      </c>
      <c r="Y55" s="29">
        <v>42.216485071114427</v>
      </c>
      <c r="AA55" s="28">
        <v>64</v>
      </c>
      <c r="AB55" s="29">
        <v>28.600949939702797</v>
      </c>
      <c r="AC55" s="29">
        <v>30.94574753985485</v>
      </c>
      <c r="AD55" s="29">
        <v>30.321313319636971</v>
      </c>
    </row>
    <row r="56" spans="1:30">
      <c r="A56" s="27"/>
      <c r="B56" s="28">
        <v>65</v>
      </c>
      <c r="C56" s="29">
        <v>42.563989888920169</v>
      </c>
      <c r="D56" s="29">
        <v>48.858554587686299</v>
      </c>
      <c r="E56" s="29">
        <v>47.149646170189968</v>
      </c>
      <c r="G56" s="28">
        <v>65</v>
      </c>
      <c r="H56" s="29">
        <v>32.105112644104949</v>
      </c>
      <c r="I56" s="29">
        <v>34.567239461610221</v>
      </c>
      <c r="J56" s="29">
        <v>33.931036106411547</v>
      </c>
      <c r="L56" s="28">
        <v>65</v>
      </c>
      <c r="M56" s="29">
        <v>41.822518261203072</v>
      </c>
      <c r="N56" s="29">
        <v>48.143607722760294</v>
      </c>
      <c r="O56" s="29">
        <v>46.461010645595323</v>
      </c>
      <c r="Q56" s="28">
        <v>65</v>
      </c>
      <c r="R56" s="29">
        <v>31.559901585149611</v>
      </c>
      <c r="S56" s="29">
        <v>34.104115964993369</v>
      </c>
      <c r="T56" s="29">
        <v>33.470866877679597</v>
      </c>
      <c r="V56" s="28">
        <v>65</v>
      </c>
      <c r="W56" s="29">
        <v>41.505812262178303</v>
      </c>
      <c r="X56" s="29">
        <v>47.847778940768507</v>
      </c>
      <c r="Y56" s="29">
        <v>46.173600472099409</v>
      </c>
      <c r="AA56" s="28">
        <v>65</v>
      </c>
      <c r="AB56" s="29">
        <v>31.308790033695331</v>
      </c>
      <c r="AC56" s="29">
        <v>33.894535076447291</v>
      </c>
      <c r="AD56" s="29">
        <v>33.261596120327646</v>
      </c>
    </row>
    <row r="57" spans="1:30">
      <c r="A57" s="27"/>
      <c r="B57" s="28">
        <v>66</v>
      </c>
      <c r="C57" s="29">
        <v>46.460009404400552</v>
      </c>
      <c r="D57" s="29">
        <v>53.373242018216956</v>
      </c>
      <c r="E57" s="29">
        <v>51.519880063702949</v>
      </c>
      <c r="G57" s="28">
        <v>66</v>
      </c>
      <c r="H57" s="29">
        <v>35.251959021295541</v>
      </c>
      <c r="I57" s="29">
        <v>37.941237169124463</v>
      </c>
      <c r="J57" s="29">
        <v>37.272567680598556</v>
      </c>
      <c r="L57" s="28">
        <v>66</v>
      </c>
      <c r="M57" s="29">
        <v>45.661161803670872</v>
      </c>
      <c r="N57" s="29">
        <v>52.598701546583612</v>
      </c>
      <c r="O57" s="29">
        <v>50.775743661775472</v>
      </c>
      <c r="Q57" s="28">
        <v>66</v>
      </c>
      <c r="R57" s="29">
        <v>34.664575333190101</v>
      </c>
      <c r="S57" s="29">
        <v>37.4406982556347</v>
      </c>
      <c r="T57" s="29">
        <v>36.775971105430813</v>
      </c>
      <c r="V57" s="28">
        <v>66</v>
      </c>
      <c r="W57" s="29">
        <v>45.327273246965895</v>
      </c>
      <c r="X57" s="29">
        <v>52.284777138332501</v>
      </c>
      <c r="Y57" s="29">
        <v>50.471635487811376</v>
      </c>
      <c r="AA57" s="28">
        <v>66</v>
      </c>
      <c r="AB57" s="29">
        <v>34.400812614505661</v>
      </c>
      <c r="AC57" s="29">
        <v>37.21971181485543</v>
      </c>
      <c r="AD57" s="29">
        <v>36.555716540182225</v>
      </c>
    </row>
    <row r="58" spans="1:30">
      <c r="A58" s="27"/>
      <c r="B58" s="28">
        <v>67</v>
      </c>
      <c r="C58" s="29">
        <v>50.715108257627826</v>
      </c>
      <c r="D58" s="29">
        <v>58.277243893946682</v>
      </c>
      <c r="E58" s="29">
        <v>56.275175322757775</v>
      </c>
      <c r="G58" s="28">
        <v>67</v>
      </c>
      <c r="H58" s="29">
        <v>38.824123000958593</v>
      </c>
      <c r="I58" s="29">
        <v>41.727484338742059</v>
      </c>
      <c r="J58" s="29">
        <v>40.990863788600137</v>
      </c>
      <c r="L58" s="28">
        <v>67</v>
      </c>
      <c r="M58" s="29">
        <v>49.853072602660795</v>
      </c>
      <c r="N58" s="29">
        <v>57.437002717683207</v>
      </c>
      <c r="O58" s="29">
        <v>55.470043685987058</v>
      </c>
      <c r="Q58" s="28">
        <v>67</v>
      </c>
      <c r="R58" s="29">
        <v>38.18856832804201</v>
      </c>
      <c r="S58" s="29">
        <v>41.18454572315688</v>
      </c>
      <c r="T58" s="29">
        <v>40.45345851177543</v>
      </c>
      <c r="V58" s="28">
        <v>67</v>
      </c>
      <c r="W58" s="29">
        <v>49.500250194144023</v>
      </c>
      <c r="X58" s="29">
        <v>57.103120907195098</v>
      </c>
      <c r="Y58" s="29">
        <v>55.14757552821429</v>
      </c>
      <c r="AA58" s="28">
        <v>67</v>
      </c>
      <c r="AB58" s="29">
        <v>37.910349777862123</v>
      </c>
      <c r="AC58" s="29">
        <v>40.9506373663475</v>
      </c>
      <c r="AD58" s="29">
        <v>40.220896666000691</v>
      </c>
    </row>
    <row r="59" spans="1:30">
      <c r="A59" s="27"/>
      <c r="B59" s="28">
        <v>68</v>
      </c>
      <c r="C59" s="29">
        <v>55.415836451853004</v>
      </c>
      <c r="D59" s="29">
        <v>63.667669469983196</v>
      </c>
      <c r="E59" s="29">
        <v>61.503331428523538</v>
      </c>
      <c r="G59" s="28">
        <v>68</v>
      </c>
      <c r="H59" s="29">
        <v>42.825683571253542</v>
      </c>
      <c r="I59" s="29">
        <v>45.931266772268955</v>
      </c>
      <c r="J59" s="29">
        <v>45.084946232393612</v>
      </c>
      <c r="L59" s="28">
        <v>68</v>
      </c>
      <c r="M59" s="29">
        <v>54.483343410830827</v>
      </c>
      <c r="N59" s="29">
        <v>62.754083485407278</v>
      </c>
      <c r="O59" s="29">
        <v>60.630418976189588</v>
      </c>
      <c r="Q59" s="28">
        <v>68</v>
      </c>
      <c r="R59" s="29">
        <v>42.135808275328976</v>
      </c>
      <c r="S59" s="29">
        <v>45.340753352800206</v>
      </c>
      <c r="T59" s="29">
        <v>44.502282121800221</v>
      </c>
      <c r="V59" s="28">
        <v>68</v>
      </c>
      <c r="W59" s="29">
        <v>54.109398461217296</v>
      </c>
      <c r="X59" s="29">
        <v>62.397921548798912</v>
      </c>
      <c r="Y59" s="29">
        <v>60.287541968015574</v>
      </c>
      <c r="AA59" s="28">
        <v>68</v>
      </c>
      <c r="AB59" s="29">
        <v>41.841286126217213</v>
      </c>
      <c r="AC59" s="29">
        <v>45.092351580169073</v>
      </c>
      <c r="AD59" s="29">
        <v>44.256070240423149</v>
      </c>
    </row>
    <row r="60" spans="1:30">
      <c r="A60" s="27"/>
      <c r="B60" s="28">
        <v>69</v>
      </c>
      <c r="C60" s="29">
        <v>60.647250443306056</v>
      </c>
      <c r="D60" s="29">
        <v>69.626950720224229</v>
      </c>
      <c r="E60" s="29">
        <v>67.269844869183942</v>
      </c>
      <c r="G60" s="28">
        <v>69</v>
      </c>
      <c r="H60" s="29">
        <v>47.227150355061475</v>
      </c>
      <c r="I60" s="29">
        <v>50.530474555178337</v>
      </c>
      <c r="J60" s="29">
        <v>49.536345111615255</v>
      </c>
      <c r="L60" s="28">
        <v>69</v>
      </c>
      <c r="M60" s="29">
        <v>59.635522931292591</v>
      </c>
      <c r="N60" s="29">
        <v>68.630916948181408</v>
      </c>
      <c r="O60" s="29">
        <v>66.321285373831614</v>
      </c>
      <c r="Q60" s="28">
        <v>69</v>
      </c>
      <c r="R60" s="29">
        <v>46.477098187705856</v>
      </c>
      <c r="S60" s="29">
        <v>49.887306681836407</v>
      </c>
      <c r="T60" s="29">
        <v>48.904087526224146</v>
      </c>
      <c r="V60" s="28">
        <v>69</v>
      </c>
      <c r="W60" s="29">
        <v>59.237814133893281</v>
      </c>
      <c r="X60" s="29">
        <v>68.249713807645733</v>
      </c>
      <c r="Y60" s="29">
        <v>65.955625968320902</v>
      </c>
      <c r="AA60" s="28">
        <v>69</v>
      </c>
      <c r="AB60" s="29">
        <v>46.164514739758239</v>
      </c>
      <c r="AC60" s="29">
        <v>49.622870796691352</v>
      </c>
      <c r="AD60" s="29">
        <v>48.642918787390258</v>
      </c>
    </row>
    <row r="61" spans="1:30">
      <c r="A61" s="27"/>
      <c r="B61" s="28">
        <v>70</v>
      </c>
      <c r="C61" s="29">
        <v>66.488894538789282</v>
      </c>
      <c r="D61" s="29">
        <v>76.232769355131708</v>
      </c>
      <c r="E61" s="29">
        <v>73.63224233599469</v>
      </c>
      <c r="G61" s="28">
        <v>70</v>
      </c>
      <c r="H61" s="29">
        <v>52.00028780332832</v>
      </c>
      <c r="I61" s="29">
        <v>55.504729183980103</v>
      </c>
      <c r="J61" s="29">
        <v>54.330846415225011</v>
      </c>
      <c r="L61" s="28">
        <v>70</v>
      </c>
      <c r="M61" s="29">
        <v>65.387664093525956</v>
      </c>
      <c r="N61" s="29">
        <v>75.143699891002186</v>
      </c>
      <c r="O61" s="29">
        <v>72.599138199096586</v>
      </c>
      <c r="Q61" s="28">
        <v>70</v>
      </c>
      <c r="R61" s="29">
        <v>51.184473314796243</v>
      </c>
      <c r="S61" s="29">
        <v>54.803890203486496</v>
      </c>
      <c r="T61" s="29">
        <v>53.644721554090978</v>
      </c>
      <c r="V61" s="28">
        <v>70</v>
      </c>
      <c r="W61" s="29">
        <v>64.963104304394633</v>
      </c>
      <c r="X61" s="29">
        <v>74.73425076816639</v>
      </c>
      <c r="Y61" s="29">
        <v>72.20801439359424</v>
      </c>
      <c r="AA61" s="28">
        <v>70</v>
      </c>
      <c r="AB61" s="29">
        <v>50.852153535268485</v>
      </c>
      <c r="AC61" s="29">
        <v>54.521899699669845</v>
      </c>
      <c r="AD61" s="29">
        <v>53.367308140899866</v>
      </c>
    </row>
  </sheetData>
  <phoneticPr fontId="0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AD61"/>
  <sheetViews>
    <sheetView workbookViewId="0"/>
  </sheetViews>
  <sheetFormatPr baseColWidth="10" defaultColWidth="10.85546875" defaultRowHeight="12"/>
  <cols>
    <col min="1" max="1" width="2.42578125" style="18" customWidth="1"/>
    <col min="2" max="2" width="6.140625" style="18" customWidth="1"/>
    <col min="3" max="3" width="6.28515625" style="18" customWidth="1"/>
    <col min="4" max="4" width="9.85546875" style="18" bestFit="1" customWidth="1"/>
    <col min="5" max="5" width="7.140625" style="18" bestFit="1" customWidth="1"/>
    <col min="6" max="6" width="3.42578125" style="18" customWidth="1"/>
    <col min="7" max="7" width="6.140625" style="18" customWidth="1"/>
    <col min="8" max="8" width="5.42578125" style="18" bestFit="1" customWidth="1"/>
    <col min="9" max="9" width="9.85546875" style="18" bestFit="1" customWidth="1"/>
    <col min="10" max="10" width="7.140625" style="18" bestFit="1" customWidth="1"/>
    <col min="11" max="11" width="4.85546875" style="22" customWidth="1"/>
    <col min="12" max="12" width="7.140625" style="18" customWidth="1"/>
    <col min="13" max="13" width="5.42578125" style="18" bestFit="1" customWidth="1"/>
    <col min="14" max="14" width="9.85546875" style="18" bestFit="1" customWidth="1"/>
    <col min="15" max="15" width="7.140625" style="18" bestFit="1" customWidth="1"/>
    <col min="16" max="16" width="4.42578125" style="18" customWidth="1"/>
    <col min="17" max="17" width="7.42578125" style="18" customWidth="1"/>
    <col min="18" max="18" width="5.42578125" style="18" bestFit="1" customWidth="1"/>
    <col min="19" max="19" width="9.85546875" style="18" bestFit="1" customWidth="1"/>
    <col min="20" max="20" width="7.140625" style="18" bestFit="1" customWidth="1"/>
    <col min="21" max="21" width="4.42578125" style="22" customWidth="1"/>
    <col min="22" max="22" width="7.42578125" style="18" customWidth="1"/>
    <col min="23" max="23" width="5.42578125" style="18" bestFit="1" customWidth="1"/>
    <col min="24" max="24" width="9.85546875" style="18" bestFit="1" customWidth="1"/>
    <col min="25" max="25" width="7.140625" style="18" bestFit="1" customWidth="1"/>
    <col min="26" max="26" width="3.85546875" style="18" customWidth="1"/>
    <col min="27" max="27" width="7.28515625" style="18" customWidth="1"/>
    <col min="28" max="28" width="5.42578125" style="18" bestFit="1" customWidth="1"/>
    <col min="29" max="29" width="9.85546875" style="18" bestFit="1" customWidth="1"/>
    <col min="30" max="30" width="7.140625" style="18" bestFit="1" customWidth="1"/>
    <col min="31" max="16384" width="10.85546875" style="18"/>
  </cols>
  <sheetData>
    <row r="1" spans="2:30" ht="15">
      <c r="B1" s="17" t="s">
        <v>103</v>
      </c>
    </row>
    <row r="2" spans="2:30" ht="15">
      <c r="B2" s="17" t="s">
        <v>104</v>
      </c>
    </row>
    <row r="4" spans="2:30" s="23" customFormat="1" ht="15">
      <c r="B4" s="23" t="s">
        <v>105</v>
      </c>
      <c r="K4" s="24"/>
      <c r="L4" s="23" t="s">
        <v>106</v>
      </c>
      <c r="U4" s="24"/>
      <c r="V4" s="23" t="s">
        <v>107</v>
      </c>
    </row>
    <row r="6" spans="2:30" s="25" customFormat="1">
      <c r="B6" s="25" t="s">
        <v>112</v>
      </c>
      <c r="G6" s="25" t="s">
        <v>112</v>
      </c>
      <c r="K6" s="26"/>
      <c r="L6" s="25" t="s">
        <v>112</v>
      </c>
      <c r="Q6" s="25" t="s">
        <v>112</v>
      </c>
      <c r="U6" s="26"/>
      <c r="V6" s="25" t="s">
        <v>112</v>
      </c>
      <c r="AA6" s="25" t="s">
        <v>112</v>
      </c>
    </row>
    <row r="7" spans="2:30">
      <c r="B7" s="18" t="s">
        <v>109</v>
      </c>
      <c r="G7" s="18" t="s">
        <v>110</v>
      </c>
      <c r="L7" s="18" t="s">
        <v>109</v>
      </c>
      <c r="Q7" s="18" t="s">
        <v>110</v>
      </c>
      <c r="V7" s="18" t="s">
        <v>109</v>
      </c>
      <c r="AA7" s="18" t="s">
        <v>110</v>
      </c>
    </row>
    <row r="8" spans="2:30">
      <c r="B8" s="18" t="s">
        <v>4</v>
      </c>
      <c r="C8" s="18" t="s">
        <v>3</v>
      </c>
      <c r="D8" s="18" t="s">
        <v>111</v>
      </c>
      <c r="E8" s="18" t="s">
        <v>8</v>
      </c>
      <c r="G8" s="18" t="s">
        <v>4</v>
      </c>
      <c r="H8" s="18" t="s">
        <v>3</v>
      </c>
      <c r="I8" s="18" t="s">
        <v>111</v>
      </c>
      <c r="J8" s="18" t="s">
        <v>8</v>
      </c>
      <c r="L8" s="18" t="s">
        <v>4</v>
      </c>
      <c r="M8" s="18" t="s">
        <v>3</v>
      </c>
      <c r="N8" s="18" t="s">
        <v>111</v>
      </c>
      <c r="O8" s="18" t="s">
        <v>8</v>
      </c>
      <c r="Q8" s="18" t="s">
        <v>4</v>
      </c>
      <c r="R8" s="18" t="s">
        <v>3</v>
      </c>
      <c r="S8" s="18" t="s">
        <v>111</v>
      </c>
      <c r="T8" s="18" t="s">
        <v>8</v>
      </c>
      <c r="V8" s="18" t="s">
        <v>4</v>
      </c>
      <c r="W8" s="18" t="s">
        <v>3</v>
      </c>
      <c r="X8" s="18" t="s">
        <v>111</v>
      </c>
      <c r="Y8" s="18" t="s">
        <v>8</v>
      </c>
      <c r="AA8" s="18" t="s">
        <v>4</v>
      </c>
      <c r="AB8" s="18" t="s">
        <v>3</v>
      </c>
      <c r="AC8" s="18" t="s">
        <v>111</v>
      </c>
      <c r="AD8" s="18" t="s">
        <v>8</v>
      </c>
    </row>
    <row r="9" spans="2:30">
      <c r="B9" s="28">
        <v>18</v>
      </c>
      <c r="C9" s="29">
        <v>1.5328674880693571</v>
      </c>
      <c r="D9" s="29">
        <v>1.5522708712058584</v>
      </c>
      <c r="E9" s="29">
        <v>1.4874551545810906</v>
      </c>
      <c r="G9" s="28">
        <v>18</v>
      </c>
      <c r="H9" s="29">
        <v>1.2466605100579566</v>
      </c>
      <c r="I9" s="29">
        <v>1.2315274747052103</v>
      </c>
      <c r="J9" s="29">
        <v>1.1369314539209916</v>
      </c>
      <c r="L9" s="28">
        <v>18</v>
      </c>
      <c r="M9" s="29">
        <v>1.408878917001209</v>
      </c>
      <c r="N9" s="29">
        <v>1.4392736579610257</v>
      </c>
      <c r="O9" s="29">
        <v>1.376094540760145</v>
      </c>
      <c r="Q9" s="28">
        <v>18</v>
      </c>
      <c r="R9" s="29">
        <v>1.1067591443458955</v>
      </c>
      <c r="S9" s="29">
        <v>1.1042777809836146</v>
      </c>
      <c r="T9" s="29">
        <v>1.0130238593363499</v>
      </c>
      <c r="V9" s="28">
        <v>18</v>
      </c>
      <c r="W9" s="29">
        <v>1.2971862617863206</v>
      </c>
      <c r="X9" s="29">
        <v>1.3375349209493035</v>
      </c>
      <c r="Y9" s="29">
        <v>1.2754441880967342</v>
      </c>
      <c r="AA9" s="28">
        <v>18</v>
      </c>
      <c r="AB9" s="29">
        <v>0.97871307727752954</v>
      </c>
      <c r="AC9" s="29">
        <v>0.98762406685856463</v>
      </c>
      <c r="AD9" s="29">
        <v>0.8987657155662625</v>
      </c>
    </row>
    <row r="10" spans="2:30">
      <c r="B10" s="28">
        <v>19</v>
      </c>
      <c r="C10" s="29">
        <v>1.6093570979705891</v>
      </c>
      <c r="D10" s="29">
        <v>1.6338573224434225</v>
      </c>
      <c r="E10" s="29">
        <v>1.5707588537484185</v>
      </c>
      <c r="G10" s="28">
        <v>19</v>
      </c>
      <c r="H10" s="29">
        <v>1.2693114122042908</v>
      </c>
      <c r="I10" s="29">
        <v>1.257102873374383</v>
      </c>
      <c r="J10" s="29">
        <v>1.1637603062416659</v>
      </c>
      <c r="L10" s="28">
        <v>19</v>
      </c>
      <c r="M10" s="29">
        <v>1.4845419319926612</v>
      </c>
      <c r="N10" s="29">
        <v>1.5200561674128719</v>
      </c>
      <c r="O10" s="29">
        <v>1.4585864749328448</v>
      </c>
      <c r="Q10" s="28">
        <v>19</v>
      </c>
      <c r="R10" s="29">
        <v>1.1291273837244227</v>
      </c>
      <c r="S10" s="29">
        <v>1.1295620973091125</v>
      </c>
      <c r="T10" s="29">
        <v>1.0395532874236697</v>
      </c>
      <c r="V10" s="28">
        <v>19</v>
      </c>
      <c r="W10" s="29">
        <v>1.3726022163950795</v>
      </c>
      <c r="X10" s="29">
        <v>1.4180757909734247</v>
      </c>
      <c r="Y10" s="29">
        <v>1.3576931365132279</v>
      </c>
      <c r="AA10" s="28">
        <v>19</v>
      </c>
      <c r="AB10" s="29">
        <v>1.0009973335733264</v>
      </c>
      <c r="AC10" s="29">
        <v>1.0128215301643613</v>
      </c>
      <c r="AD10" s="29">
        <v>0.92520603540489776</v>
      </c>
    </row>
    <row r="11" spans="2:30">
      <c r="B11" s="28">
        <v>20</v>
      </c>
      <c r="C11" s="29">
        <v>1.6920593456062734</v>
      </c>
      <c r="D11" s="29">
        <v>1.7206861615284574</v>
      </c>
      <c r="E11" s="29">
        <v>1.6582797006559022</v>
      </c>
      <c r="G11" s="28">
        <v>20</v>
      </c>
      <c r="H11" s="29">
        <v>1.2976328415933545</v>
      </c>
      <c r="I11" s="29">
        <v>1.2887596546252431</v>
      </c>
      <c r="J11" s="29">
        <v>1.1969447107251718</v>
      </c>
      <c r="L11" s="28">
        <v>20</v>
      </c>
      <c r="M11" s="29">
        <v>1.5663498894517478</v>
      </c>
      <c r="N11" s="29">
        <v>1.6060287299214882</v>
      </c>
      <c r="O11" s="29">
        <v>1.545253903264078</v>
      </c>
      <c r="Q11" s="28">
        <v>20</v>
      </c>
      <c r="R11" s="29">
        <v>1.1570951841134136</v>
      </c>
      <c r="S11" s="29">
        <v>1.1608582948104706</v>
      </c>
      <c r="T11" s="29">
        <v>1.0723671277758073</v>
      </c>
      <c r="V11" s="28">
        <v>20</v>
      </c>
      <c r="W11" s="29">
        <v>1.4541425900346787</v>
      </c>
      <c r="X11" s="29">
        <v>1.5037906415241997</v>
      </c>
      <c r="Y11" s="29">
        <v>1.4441048200513116</v>
      </c>
      <c r="AA11" s="28">
        <v>20</v>
      </c>
      <c r="AB11" s="29">
        <v>1.0288599453610558</v>
      </c>
      <c r="AC11" s="29">
        <v>1.0440099671957872</v>
      </c>
      <c r="AD11" s="29">
        <v>0.95790947199425469</v>
      </c>
    </row>
    <row r="12" spans="2:30">
      <c r="B12" s="28">
        <v>21</v>
      </c>
      <c r="C12" s="29">
        <v>1.7795522084830682</v>
      </c>
      <c r="D12" s="29">
        <v>1.8109367684256481</v>
      </c>
      <c r="E12" s="29">
        <v>1.7475408377686299</v>
      </c>
      <c r="G12" s="28">
        <v>21</v>
      </c>
      <c r="H12" s="29">
        <v>1.331664378698352</v>
      </c>
      <c r="I12" s="29">
        <v>1.3262921057701484</v>
      </c>
      <c r="J12" s="29">
        <v>1.236114820183754</v>
      </c>
      <c r="L12" s="28">
        <v>21</v>
      </c>
      <c r="M12" s="29">
        <v>1.6528960892178464</v>
      </c>
      <c r="N12" s="29">
        <v>1.6953886883241625</v>
      </c>
      <c r="O12" s="29">
        <v>1.6336440949875142</v>
      </c>
      <c r="Q12" s="28">
        <v>21</v>
      </c>
      <c r="R12" s="29">
        <v>1.1907014951616477</v>
      </c>
      <c r="S12" s="29">
        <v>1.1979628559667719</v>
      </c>
      <c r="T12" s="29">
        <v>1.1110995353242665</v>
      </c>
      <c r="V12" s="28">
        <v>21</v>
      </c>
      <c r="W12" s="29">
        <v>1.5404052496253229</v>
      </c>
      <c r="X12" s="29">
        <v>1.5928822427942677</v>
      </c>
      <c r="Y12" s="29">
        <v>1.5322337339845469</v>
      </c>
      <c r="AA12" s="28">
        <v>21</v>
      </c>
      <c r="AB12" s="29">
        <v>1.0623395950435031</v>
      </c>
      <c r="AC12" s="29">
        <v>1.0809864316429723</v>
      </c>
      <c r="AD12" s="29">
        <v>0.99651129799002058</v>
      </c>
    </row>
    <row r="13" spans="2:30">
      <c r="B13" s="28">
        <v>22</v>
      </c>
      <c r="C13" s="29">
        <v>1.8693348437706563</v>
      </c>
      <c r="D13" s="29">
        <v>1.901913806728178</v>
      </c>
      <c r="E13" s="29">
        <v>1.8354014441805473</v>
      </c>
      <c r="G13" s="28">
        <v>22</v>
      </c>
      <c r="H13" s="29">
        <v>1.3713661650924307</v>
      </c>
      <c r="I13" s="29">
        <v>1.3693310595350552</v>
      </c>
      <c r="J13" s="29">
        <v>1.2805924341379187</v>
      </c>
      <c r="L13" s="28">
        <v>22</v>
      </c>
      <c r="M13" s="29">
        <v>1.7417067823041947</v>
      </c>
      <c r="N13" s="29">
        <v>1.7854674155103476</v>
      </c>
      <c r="O13" s="29">
        <v>1.7206469359644658</v>
      </c>
      <c r="Q13" s="28">
        <v>22</v>
      </c>
      <c r="R13" s="29">
        <v>1.2299068473913892</v>
      </c>
      <c r="S13" s="29">
        <v>1.2405107135134672</v>
      </c>
      <c r="T13" s="29">
        <v>1.1550797982504188</v>
      </c>
      <c r="V13" s="28">
        <v>22</v>
      </c>
      <c r="W13" s="29">
        <v>1.6289245936866616</v>
      </c>
      <c r="X13" s="29">
        <v>1.6826900900650374</v>
      </c>
      <c r="Y13" s="29">
        <v>1.6189790178850723</v>
      </c>
      <c r="AA13" s="28">
        <v>22</v>
      </c>
      <c r="AB13" s="29">
        <v>1.1013968679717836</v>
      </c>
      <c r="AC13" s="29">
        <v>1.1233870248093081</v>
      </c>
      <c r="AD13" s="29">
        <v>1.0403429860171576</v>
      </c>
    </row>
    <row r="14" spans="2:30">
      <c r="B14" s="28">
        <v>23</v>
      </c>
      <c r="C14" s="29">
        <v>1.9575934865083819</v>
      </c>
      <c r="D14" s="29">
        <v>1.9899428514725923</v>
      </c>
      <c r="E14" s="29">
        <v>1.9182433775980958</v>
      </c>
      <c r="G14" s="28">
        <v>23</v>
      </c>
      <c r="H14" s="29">
        <v>1.4170612003126264</v>
      </c>
      <c r="I14" s="29">
        <v>1.4177554993161419</v>
      </c>
      <c r="J14" s="29">
        <v>1.3296101525339259</v>
      </c>
      <c r="L14" s="28">
        <v>23</v>
      </c>
      <c r="M14" s="29">
        <v>1.8290096192077303</v>
      </c>
      <c r="N14" s="29">
        <v>1.8726269690264234</v>
      </c>
      <c r="O14" s="29">
        <v>1.8026797580601071</v>
      </c>
      <c r="Q14" s="28">
        <v>23</v>
      </c>
      <c r="R14" s="29">
        <v>1.2750300702442272</v>
      </c>
      <c r="S14" s="29">
        <v>1.2883821231544732</v>
      </c>
      <c r="T14" s="29">
        <v>1.2035489957678378</v>
      </c>
      <c r="V14" s="28">
        <v>23</v>
      </c>
      <c r="W14" s="29">
        <v>1.715940767643181</v>
      </c>
      <c r="X14" s="29">
        <v>1.7695873590346898</v>
      </c>
      <c r="Y14" s="29">
        <v>1.7007687419444466</v>
      </c>
      <c r="AA14" s="28">
        <v>23</v>
      </c>
      <c r="AB14" s="29">
        <v>1.1463492775332176</v>
      </c>
      <c r="AC14" s="29">
        <v>1.1710923272616327</v>
      </c>
      <c r="AD14" s="29">
        <v>1.0886480926039996</v>
      </c>
    </row>
    <row r="15" spans="2:30">
      <c r="B15" s="28">
        <v>24</v>
      </c>
      <c r="C15" s="29">
        <v>2.0388126636454431</v>
      </c>
      <c r="D15" s="29">
        <v>2.0699287942369282</v>
      </c>
      <c r="E15" s="29">
        <v>1.9917187029662036</v>
      </c>
      <c r="G15" s="28">
        <v>24</v>
      </c>
      <c r="H15" s="29">
        <v>1.4699468739157404</v>
      </c>
      <c r="I15" s="29">
        <v>1.4721730058523739</v>
      </c>
      <c r="J15" s="29">
        <v>1.3825746260324165</v>
      </c>
      <c r="L15" s="28">
        <v>24</v>
      </c>
      <c r="M15" s="29">
        <v>1.909349003392353</v>
      </c>
      <c r="N15" s="29">
        <v>1.9518227383226618</v>
      </c>
      <c r="O15" s="29">
        <v>1.875437253147852</v>
      </c>
      <c r="Q15" s="28">
        <v>24</v>
      </c>
      <c r="R15" s="29">
        <v>1.3272535634019669</v>
      </c>
      <c r="S15" s="29">
        <v>1.3421777890231921</v>
      </c>
      <c r="T15" s="29">
        <v>1.2559204028421933</v>
      </c>
      <c r="V15" s="28">
        <v>24</v>
      </c>
      <c r="W15" s="29">
        <v>1.7960162113281661</v>
      </c>
      <c r="X15" s="29">
        <v>1.8485447588425978</v>
      </c>
      <c r="Y15" s="29">
        <v>1.7733104885950626</v>
      </c>
      <c r="AA15" s="28">
        <v>24</v>
      </c>
      <c r="AB15" s="29">
        <v>1.1983747517078476</v>
      </c>
      <c r="AC15" s="29">
        <v>1.2247010258827251</v>
      </c>
      <c r="AD15" s="29">
        <v>1.1408418720822111</v>
      </c>
    </row>
    <row r="16" spans="2:30">
      <c r="B16" s="28">
        <v>25</v>
      </c>
      <c r="C16" s="29">
        <v>2.1082870613354481</v>
      </c>
      <c r="D16" s="29">
        <v>2.1376458654136976</v>
      </c>
      <c r="E16" s="29">
        <v>2.0525283459184651</v>
      </c>
      <c r="G16" s="28">
        <v>25</v>
      </c>
      <c r="H16" s="29">
        <v>1.522948622002452</v>
      </c>
      <c r="I16" s="29">
        <v>1.5258429835612015</v>
      </c>
      <c r="J16" s="29">
        <v>1.4337387787908877</v>
      </c>
      <c r="L16" s="28">
        <v>25</v>
      </c>
      <c r="M16" s="29">
        <v>1.9780707217039266</v>
      </c>
      <c r="N16" s="29">
        <v>2.0188708235239923</v>
      </c>
      <c r="O16" s="29">
        <v>1.9356527119526721</v>
      </c>
      <c r="Q16" s="28">
        <v>25</v>
      </c>
      <c r="R16" s="29">
        <v>1.3795913927573114</v>
      </c>
      <c r="S16" s="29">
        <v>1.3952341792807403</v>
      </c>
      <c r="T16" s="29">
        <v>1.306511369607396</v>
      </c>
      <c r="V16" s="28">
        <v>25</v>
      </c>
      <c r="W16" s="29">
        <v>1.8645121009308474</v>
      </c>
      <c r="X16" s="29">
        <v>1.9153910689522233</v>
      </c>
      <c r="Y16" s="29">
        <v>1.8333473371829612</v>
      </c>
      <c r="AA16" s="28">
        <v>25</v>
      </c>
      <c r="AB16" s="29">
        <v>1.2505138967574683</v>
      </c>
      <c r="AC16" s="29">
        <v>1.2775727881779475</v>
      </c>
      <c r="AD16" s="29">
        <v>1.1912610185852057</v>
      </c>
    </row>
    <row r="17" spans="2:30">
      <c r="B17" s="28">
        <v>26</v>
      </c>
      <c r="C17" s="29">
        <v>2.1629157846752727</v>
      </c>
      <c r="D17" s="29">
        <v>2.1904440339498827</v>
      </c>
      <c r="E17" s="29">
        <v>2.0989354076259348</v>
      </c>
      <c r="G17" s="28">
        <v>26</v>
      </c>
      <c r="H17" s="29">
        <v>1.5736911509816365</v>
      </c>
      <c r="I17" s="29">
        <v>1.5765366339552334</v>
      </c>
      <c r="J17" s="29">
        <v>1.4810701578669803</v>
      </c>
      <c r="L17" s="28">
        <v>26</v>
      </c>
      <c r="M17" s="29">
        <v>2.0321075712029648</v>
      </c>
      <c r="N17" s="29">
        <v>2.0711474397672633</v>
      </c>
      <c r="O17" s="29">
        <v>1.9816062979038527</v>
      </c>
      <c r="Q17" s="28">
        <v>26</v>
      </c>
      <c r="R17" s="29">
        <v>1.4296980990232946</v>
      </c>
      <c r="S17" s="29">
        <v>1.4453480916808719</v>
      </c>
      <c r="T17" s="29">
        <v>1.3533123049730311</v>
      </c>
      <c r="V17" s="28">
        <v>26</v>
      </c>
      <c r="W17" s="29">
        <v>1.918371376775164</v>
      </c>
      <c r="X17" s="29">
        <v>1.9675104330747168</v>
      </c>
      <c r="Y17" s="29">
        <v>1.879164614496595</v>
      </c>
      <c r="AA17" s="28">
        <v>26</v>
      </c>
      <c r="AB17" s="29">
        <v>1.3004302297361401</v>
      </c>
      <c r="AC17" s="29">
        <v>1.3275121808007828</v>
      </c>
      <c r="AD17" s="29">
        <v>1.2379028480402507</v>
      </c>
    </row>
    <row r="18" spans="2:30">
      <c r="B18" s="28">
        <v>27</v>
      </c>
      <c r="C18" s="29">
        <v>2.2014630103814974</v>
      </c>
      <c r="D18" s="29">
        <v>2.2274538601388683</v>
      </c>
      <c r="E18" s="29">
        <v>2.1308563537453233</v>
      </c>
      <c r="G18" s="28">
        <v>27</v>
      </c>
      <c r="H18" s="29">
        <v>1.6200939481811998</v>
      </c>
      <c r="I18" s="29">
        <v>1.6223593632903697</v>
      </c>
      <c r="J18" s="29">
        <v>1.5229347550934069</v>
      </c>
      <c r="L18" s="28">
        <v>27</v>
      </c>
      <c r="M18" s="29">
        <v>2.0702371696403103</v>
      </c>
      <c r="N18" s="29">
        <v>2.1077917405315336</v>
      </c>
      <c r="O18" s="29">
        <v>2.0132153364629835</v>
      </c>
      <c r="Q18" s="28">
        <v>27</v>
      </c>
      <c r="R18" s="29">
        <v>1.4755193300092824</v>
      </c>
      <c r="S18" s="29">
        <v>1.4906467127242637</v>
      </c>
      <c r="T18" s="29">
        <v>1.3947076093607542</v>
      </c>
      <c r="V18" s="28">
        <v>27</v>
      </c>
      <c r="W18" s="29">
        <v>1.9563756990932482</v>
      </c>
      <c r="X18" s="29">
        <v>2.0040445763939116</v>
      </c>
      <c r="Y18" s="29">
        <v>1.9106799147899349</v>
      </c>
      <c r="AA18" s="28">
        <v>27</v>
      </c>
      <c r="AB18" s="29">
        <v>1.3460772815088216</v>
      </c>
      <c r="AC18" s="29">
        <v>1.3726530082960877</v>
      </c>
      <c r="AD18" s="29">
        <v>1.2791573355935759</v>
      </c>
    </row>
    <row r="19" spans="2:30">
      <c r="B19" s="28">
        <v>28</v>
      </c>
      <c r="C19" s="29">
        <v>2.2271452940598802</v>
      </c>
      <c r="D19" s="29">
        <v>2.2525172055312148</v>
      </c>
      <c r="E19" s="29">
        <v>2.1526793361442738</v>
      </c>
      <c r="G19" s="28">
        <v>28</v>
      </c>
      <c r="H19" s="29">
        <v>1.6626046880509184</v>
      </c>
      <c r="I19" s="29">
        <v>1.6644677452240517</v>
      </c>
      <c r="J19" s="29">
        <v>1.561009293757661</v>
      </c>
      <c r="L19" s="28">
        <v>28</v>
      </c>
      <c r="M19" s="29">
        <v>2.0956413845655084</v>
      </c>
      <c r="N19" s="29">
        <v>2.1326078145554863</v>
      </c>
      <c r="O19" s="29">
        <v>2.0348252913448084</v>
      </c>
      <c r="Q19" s="28">
        <v>28</v>
      </c>
      <c r="R19" s="29">
        <v>1.5174974452228385</v>
      </c>
      <c r="S19" s="29">
        <v>1.5322737725028142</v>
      </c>
      <c r="T19" s="29">
        <v>1.4323555375555492</v>
      </c>
      <c r="V19" s="28">
        <v>28</v>
      </c>
      <c r="W19" s="29">
        <v>1.9816966070385935</v>
      </c>
      <c r="X19" s="29">
        <v>2.0287862857380561</v>
      </c>
      <c r="Y19" s="29">
        <v>1.9322259708701559</v>
      </c>
      <c r="AA19" s="28">
        <v>28</v>
      </c>
      <c r="AB19" s="29">
        <v>1.387895988534698</v>
      </c>
      <c r="AC19" s="29">
        <v>1.4141353534670453</v>
      </c>
      <c r="AD19" s="29">
        <v>1.3166773839113699</v>
      </c>
    </row>
    <row r="20" spans="2:30">
      <c r="B20" s="28">
        <v>29</v>
      </c>
      <c r="C20" s="29">
        <v>2.2452788503334977</v>
      </c>
      <c r="D20" s="29">
        <v>2.2711749121374987</v>
      </c>
      <c r="E20" s="29">
        <v>2.1698678433616156</v>
      </c>
      <c r="G20" s="28">
        <v>29</v>
      </c>
      <c r="H20" s="29">
        <v>1.7021149978510475</v>
      </c>
      <c r="I20" s="29">
        <v>1.7044229011435461</v>
      </c>
      <c r="J20" s="29">
        <v>1.5975095021219425</v>
      </c>
      <c r="L20" s="28">
        <v>29</v>
      </c>
      <c r="M20" s="29">
        <v>2.1135789164342556</v>
      </c>
      <c r="N20" s="29">
        <v>2.1510818393227678</v>
      </c>
      <c r="O20" s="29">
        <v>2.0518463537878802</v>
      </c>
      <c r="Q20" s="28">
        <v>29</v>
      </c>
      <c r="R20" s="29">
        <v>1.5565131431777275</v>
      </c>
      <c r="S20" s="29">
        <v>1.5717728087612866</v>
      </c>
      <c r="T20" s="29">
        <v>1.4684472391022079</v>
      </c>
      <c r="V20" s="28">
        <v>29</v>
      </c>
      <c r="W20" s="29">
        <v>1.999575589279742</v>
      </c>
      <c r="X20" s="29">
        <v>2.0472052920860992</v>
      </c>
      <c r="Y20" s="29">
        <v>1.9491970027892722</v>
      </c>
      <c r="AA20" s="28">
        <v>29</v>
      </c>
      <c r="AB20" s="29">
        <v>1.426763915053082</v>
      </c>
      <c r="AC20" s="29">
        <v>1.4534976137059197</v>
      </c>
      <c r="AD20" s="29">
        <v>1.352646917350576</v>
      </c>
    </row>
    <row r="21" spans="2:30">
      <c r="B21" s="28">
        <v>30</v>
      </c>
      <c r="C21" s="29">
        <v>2.2614422001390309</v>
      </c>
      <c r="D21" s="29">
        <v>2.2891163148572962</v>
      </c>
      <c r="E21" s="29">
        <v>2.1878856226733694</v>
      </c>
      <c r="G21" s="28">
        <v>30</v>
      </c>
      <c r="H21" s="29">
        <v>1.7401763679824171</v>
      </c>
      <c r="I21" s="29">
        <v>1.7443084963351272</v>
      </c>
      <c r="J21" s="29">
        <v>1.6351249949185367</v>
      </c>
      <c r="L21" s="28">
        <v>30</v>
      </c>
      <c r="M21" s="29">
        <v>2.129567910194909</v>
      </c>
      <c r="N21" s="29">
        <v>2.168846994057688</v>
      </c>
      <c r="O21" s="29">
        <v>2.0696889479444982</v>
      </c>
      <c r="Q21" s="28">
        <v>30</v>
      </c>
      <c r="R21" s="29">
        <v>1.5940986167070501</v>
      </c>
      <c r="S21" s="29">
        <v>1.6112037674396626</v>
      </c>
      <c r="T21" s="29">
        <v>1.5056423247003443</v>
      </c>
      <c r="V21" s="28">
        <v>30</v>
      </c>
      <c r="W21" s="29">
        <v>2.0155127143185547</v>
      </c>
      <c r="X21" s="29">
        <v>2.0649178704162625</v>
      </c>
      <c r="Y21" s="29">
        <v>1.9669874459249308</v>
      </c>
      <c r="AA21" s="28">
        <v>30</v>
      </c>
      <c r="AB21" s="29">
        <v>1.4642075563748431</v>
      </c>
      <c r="AC21" s="29">
        <v>1.4927926563949743</v>
      </c>
      <c r="AD21" s="29">
        <v>1.3897166282653408</v>
      </c>
    </row>
    <row r="22" spans="2:30">
      <c r="B22" s="28">
        <v>31</v>
      </c>
      <c r="C22" s="29">
        <v>2.2808269923959812</v>
      </c>
      <c r="D22" s="29">
        <v>2.3115591842125154</v>
      </c>
      <c r="E22" s="29">
        <v>2.2116809355775708</v>
      </c>
      <c r="G22" s="28">
        <v>31</v>
      </c>
      <c r="H22" s="29">
        <v>1.7787531152321756</v>
      </c>
      <c r="I22" s="29">
        <v>1.786388140479044</v>
      </c>
      <c r="J22" s="29">
        <v>1.6766373408308841</v>
      </c>
      <c r="L22" s="28">
        <v>31</v>
      </c>
      <c r="M22" s="29">
        <v>2.1487438032224397</v>
      </c>
      <c r="N22" s="29">
        <v>2.1910695182253956</v>
      </c>
      <c r="O22" s="29">
        <v>2.0932530195040813</v>
      </c>
      <c r="Q22" s="28">
        <v>31</v>
      </c>
      <c r="R22" s="29">
        <v>1.6321935775244829</v>
      </c>
      <c r="S22" s="29">
        <v>1.6528043036103592</v>
      </c>
      <c r="T22" s="29">
        <v>1.5466911832350345</v>
      </c>
      <c r="V22" s="28">
        <v>31</v>
      </c>
      <c r="W22" s="29">
        <v>2.0346265794539904</v>
      </c>
      <c r="X22" s="29">
        <v>2.0870747339750735</v>
      </c>
      <c r="Y22" s="29">
        <v>1.9904827469702036</v>
      </c>
      <c r="AA22" s="28">
        <v>31</v>
      </c>
      <c r="AB22" s="29">
        <v>1.5021592613143318</v>
      </c>
      <c r="AC22" s="29">
        <v>1.5342502848589821</v>
      </c>
      <c r="AD22" s="29">
        <v>1.4306275510126842</v>
      </c>
    </row>
    <row r="23" spans="2:30">
      <c r="B23" s="28">
        <v>32</v>
      </c>
      <c r="C23" s="29">
        <v>2.3082416152025376</v>
      </c>
      <c r="D23" s="29">
        <v>2.3432510129714363</v>
      </c>
      <c r="E23" s="29">
        <v>2.2456767199186518</v>
      </c>
      <c r="G23" s="28">
        <v>32</v>
      </c>
      <c r="H23" s="29">
        <v>1.8204570247246299</v>
      </c>
      <c r="I23" s="29">
        <v>1.8333071334729807</v>
      </c>
      <c r="J23" s="29">
        <v>1.7250232891812405</v>
      </c>
      <c r="L23" s="28">
        <v>32</v>
      </c>
      <c r="M23" s="29">
        <v>2.1758629087321948</v>
      </c>
      <c r="N23" s="29">
        <v>2.2224500029679017</v>
      </c>
      <c r="O23" s="29">
        <v>2.1269183006846846</v>
      </c>
      <c r="Q23" s="28">
        <v>32</v>
      </c>
      <c r="R23" s="29">
        <v>1.6733769766294642</v>
      </c>
      <c r="S23" s="29">
        <v>1.6991892638329209</v>
      </c>
      <c r="T23" s="29">
        <v>1.5945370835265587</v>
      </c>
      <c r="V23" s="28">
        <v>32</v>
      </c>
      <c r="W23" s="29">
        <v>2.0616578914676427</v>
      </c>
      <c r="X23" s="29">
        <v>2.1183623366285684</v>
      </c>
      <c r="Y23" s="29">
        <v>2.0240496636381029</v>
      </c>
      <c r="AA23" s="28">
        <v>32</v>
      </c>
      <c r="AB23" s="29">
        <v>1.5431880904213848</v>
      </c>
      <c r="AC23" s="29">
        <v>1.5804760667964253</v>
      </c>
      <c r="AD23" s="29">
        <v>1.4783128464255186</v>
      </c>
    </row>
    <row r="24" spans="2:30">
      <c r="B24" s="28">
        <v>33</v>
      </c>
      <c r="C24" s="29">
        <v>2.3466517267307667</v>
      </c>
      <c r="D24" s="29">
        <v>2.3871544631107371</v>
      </c>
      <c r="E24" s="29">
        <v>2.2926970514893097</v>
      </c>
      <c r="G24" s="28">
        <v>33</v>
      </c>
      <c r="H24" s="29">
        <v>1.8693424194392765</v>
      </c>
      <c r="I24" s="29">
        <v>1.8888363019867001</v>
      </c>
      <c r="J24" s="29">
        <v>1.7837272501112764</v>
      </c>
      <c r="L24" s="28">
        <v>33</v>
      </c>
      <c r="M24" s="29">
        <v>2.2138587244629404</v>
      </c>
      <c r="N24" s="29">
        <v>2.2659217700946357</v>
      </c>
      <c r="O24" s="29">
        <v>2.1734812363916789</v>
      </c>
      <c r="Q24" s="28">
        <v>33</v>
      </c>
      <c r="R24" s="29">
        <v>1.7216521112592296</v>
      </c>
      <c r="S24" s="29">
        <v>1.7540860442404829</v>
      </c>
      <c r="T24" s="29">
        <v>1.6525856081803822</v>
      </c>
      <c r="V24" s="28">
        <v>33</v>
      </c>
      <c r="W24" s="29">
        <v>2.0995304886785355</v>
      </c>
      <c r="X24" s="29">
        <v>2.1617051209842537</v>
      </c>
      <c r="Y24" s="29">
        <v>2.0704763219793096</v>
      </c>
      <c r="AA24" s="28">
        <v>33</v>
      </c>
      <c r="AB24" s="29">
        <v>1.5912819438712138</v>
      </c>
      <c r="AC24" s="29">
        <v>1.6351841611873283</v>
      </c>
      <c r="AD24" s="29">
        <v>1.5361663290683449</v>
      </c>
    </row>
    <row r="25" spans="2:30">
      <c r="B25" s="28">
        <v>34</v>
      </c>
      <c r="C25" s="29">
        <v>2.3981660593016385</v>
      </c>
      <c r="D25" s="29">
        <v>2.4453374722537653</v>
      </c>
      <c r="E25" s="29">
        <v>2.3547701365998299</v>
      </c>
      <c r="G25" s="28">
        <v>34</v>
      </c>
      <c r="H25" s="29">
        <v>1.930597577043617</v>
      </c>
      <c r="I25" s="29">
        <v>1.9575486322100561</v>
      </c>
      <c r="J25" s="29">
        <v>1.8562761372711365</v>
      </c>
      <c r="L25" s="28">
        <v>34</v>
      </c>
      <c r="M25" s="29">
        <v>2.264817058587405</v>
      </c>
      <c r="N25" s="29">
        <v>2.323532213882098</v>
      </c>
      <c r="O25" s="29">
        <v>2.2349501301852972</v>
      </c>
      <c r="Q25" s="28">
        <v>34</v>
      </c>
      <c r="R25" s="29">
        <v>1.7821420033920257</v>
      </c>
      <c r="S25" s="29">
        <v>1.8220150629653116</v>
      </c>
      <c r="T25" s="29">
        <v>1.7243238829106708</v>
      </c>
      <c r="V25" s="28">
        <v>34</v>
      </c>
      <c r="W25" s="29">
        <v>2.1503232666830145</v>
      </c>
      <c r="X25" s="29">
        <v>2.219144235836819</v>
      </c>
      <c r="Y25" s="29">
        <v>2.131765005812162</v>
      </c>
      <c r="AA25" s="28">
        <v>34</v>
      </c>
      <c r="AB25" s="29">
        <v>1.6515441847779249</v>
      </c>
      <c r="AC25" s="29">
        <v>1.7028790328092089</v>
      </c>
      <c r="AD25" s="29">
        <v>1.6076630564458081</v>
      </c>
    </row>
    <row r="26" spans="2:30">
      <c r="B26" s="28">
        <v>35</v>
      </c>
      <c r="C26" s="29">
        <v>2.4653560918464028</v>
      </c>
      <c r="D26" s="29">
        <v>2.5202756710087484</v>
      </c>
      <c r="E26" s="29">
        <v>2.4341829697415527</v>
      </c>
      <c r="G26" s="28">
        <v>35</v>
      </c>
      <c r="H26" s="29">
        <v>2.006579833221759</v>
      </c>
      <c r="I26" s="29">
        <v>2.0414374752565556</v>
      </c>
      <c r="J26" s="29">
        <v>1.9440951631391032</v>
      </c>
      <c r="L26" s="28">
        <v>35</v>
      </c>
      <c r="M26" s="29">
        <v>2.3312814674901627</v>
      </c>
      <c r="N26" s="29">
        <v>2.397732423343264</v>
      </c>
      <c r="O26" s="29">
        <v>2.3135895698498472</v>
      </c>
      <c r="Q26" s="28">
        <v>35</v>
      </c>
      <c r="R26" s="29">
        <v>1.8571742745209432</v>
      </c>
      <c r="S26" s="29">
        <v>1.9049467036263781</v>
      </c>
      <c r="T26" s="29">
        <v>1.8111609835336355</v>
      </c>
      <c r="V26" s="28">
        <v>35</v>
      </c>
      <c r="W26" s="29">
        <v>2.2165713841413233</v>
      </c>
      <c r="X26" s="29">
        <v>2.2931233439882028</v>
      </c>
      <c r="Y26" s="29">
        <v>2.2101735508880904</v>
      </c>
      <c r="AA26" s="28">
        <v>35</v>
      </c>
      <c r="AB26" s="29">
        <v>1.7262934607893496</v>
      </c>
      <c r="AC26" s="29">
        <v>1.7855240859088759</v>
      </c>
      <c r="AD26" s="29">
        <v>1.6942071925647499</v>
      </c>
    </row>
    <row r="27" spans="2:30">
      <c r="B27" s="28">
        <v>36</v>
      </c>
      <c r="C27" s="29">
        <v>2.5518625238243069</v>
      </c>
      <c r="D27" s="29">
        <v>2.6154203779129404</v>
      </c>
      <c r="E27" s="29">
        <v>2.5338355333545932</v>
      </c>
      <c r="G27" s="28">
        <v>36</v>
      </c>
      <c r="H27" s="29">
        <v>2.1007361682809256</v>
      </c>
      <c r="I27" s="29">
        <v>2.143674035184461</v>
      </c>
      <c r="J27" s="29">
        <v>2.0495005953390573</v>
      </c>
      <c r="L27" s="28">
        <v>36</v>
      </c>
      <c r="M27" s="29">
        <v>2.4168531290008541</v>
      </c>
      <c r="N27" s="29">
        <v>2.4919395440177121</v>
      </c>
      <c r="O27" s="29">
        <v>2.4122711363952201</v>
      </c>
      <c r="Q27" s="28">
        <v>36</v>
      </c>
      <c r="R27" s="29">
        <v>1.9501526168825918</v>
      </c>
      <c r="S27" s="29">
        <v>2.0060158749902715</v>
      </c>
      <c r="T27" s="29">
        <v>1.9153871600436554</v>
      </c>
      <c r="V27" s="28">
        <v>36</v>
      </c>
      <c r="W27" s="29">
        <v>2.3018641438202159</v>
      </c>
      <c r="X27" s="29">
        <v>2.3870492787740245</v>
      </c>
      <c r="Y27" s="29">
        <v>2.3085649915804449</v>
      </c>
      <c r="AA27" s="28">
        <v>36</v>
      </c>
      <c r="AB27" s="29">
        <v>1.8189204881966483</v>
      </c>
      <c r="AC27" s="29">
        <v>1.8862433387680562</v>
      </c>
      <c r="AD27" s="29">
        <v>1.7980811858083905</v>
      </c>
    </row>
    <row r="28" spans="2:30">
      <c r="B28" s="28">
        <v>37</v>
      </c>
      <c r="C28" s="29">
        <v>2.6630300497162169</v>
      </c>
      <c r="D28" s="29">
        <v>2.7357359361881488</v>
      </c>
      <c r="E28" s="29">
        <v>2.6574590932560258</v>
      </c>
      <c r="G28" s="28">
        <v>37</v>
      </c>
      <c r="H28" s="29">
        <v>2.2190901906997471</v>
      </c>
      <c r="I28" s="29">
        <v>2.2699444214238276</v>
      </c>
      <c r="J28" s="29">
        <v>2.1765460016626994</v>
      </c>
      <c r="L28" s="28">
        <v>37</v>
      </c>
      <c r="M28" s="29">
        <v>2.5268188423827009</v>
      </c>
      <c r="N28" s="29">
        <v>2.6110689292104903</v>
      </c>
      <c r="O28" s="29">
        <v>2.5346896344343364</v>
      </c>
      <c r="Q28" s="28">
        <v>37</v>
      </c>
      <c r="R28" s="29">
        <v>2.0670252682581385</v>
      </c>
      <c r="S28" s="29">
        <v>2.1308439079421366</v>
      </c>
      <c r="T28" s="29">
        <v>2.0410106664169727</v>
      </c>
      <c r="V28" s="28">
        <v>37</v>
      </c>
      <c r="W28" s="29">
        <v>2.4114710242460298</v>
      </c>
      <c r="X28" s="29">
        <v>2.5058227069614869</v>
      </c>
      <c r="Y28" s="29">
        <v>2.4306232126165139</v>
      </c>
      <c r="AA28" s="28">
        <v>37</v>
      </c>
      <c r="AB28" s="29">
        <v>1.9353510681068558</v>
      </c>
      <c r="AC28" s="29">
        <v>2.0106388480805832</v>
      </c>
      <c r="AD28" s="29">
        <v>1.92327982018017</v>
      </c>
    </row>
    <row r="29" spans="2:30">
      <c r="B29" s="28">
        <v>38</v>
      </c>
      <c r="C29" s="29">
        <v>2.7960860250793851</v>
      </c>
      <c r="D29" s="29">
        <v>2.8786580417071512</v>
      </c>
      <c r="E29" s="29">
        <v>2.8030020418247847</v>
      </c>
      <c r="G29" s="28">
        <v>38</v>
      </c>
      <c r="H29" s="29">
        <v>2.3591957671219563</v>
      </c>
      <c r="I29" s="29">
        <v>2.4182594188835229</v>
      </c>
      <c r="J29" s="29">
        <v>2.3236606657063965</v>
      </c>
      <c r="L29" s="28">
        <v>38</v>
      </c>
      <c r="M29" s="29">
        <v>2.6584359478791368</v>
      </c>
      <c r="N29" s="29">
        <v>2.7525815185430358</v>
      </c>
      <c r="O29" s="29">
        <v>2.6788134543339708</v>
      </c>
      <c r="Q29" s="28">
        <v>38</v>
      </c>
      <c r="R29" s="29">
        <v>2.2053769020665541</v>
      </c>
      <c r="S29" s="29">
        <v>2.2774645391912856</v>
      </c>
      <c r="T29" s="29">
        <v>2.1864785682747314</v>
      </c>
      <c r="V29" s="28">
        <v>38</v>
      </c>
      <c r="W29" s="29">
        <v>2.5426583651732337</v>
      </c>
      <c r="X29" s="29">
        <v>2.6469121799624835</v>
      </c>
      <c r="Y29" s="29">
        <v>2.5743226233834697</v>
      </c>
      <c r="AA29" s="28">
        <v>38</v>
      </c>
      <c r="AB29" s="29">
        <v>2.0731792328705207</v>
      </c>
      <c r="AC29" s="29">
        <v>2.1567514332776492</v>
      </c>
      <c r="AD29" s="29">
        <v>2.0682556385953093</v>
      </c>
    </row>
    <row r="30" spans="2:30">
      <c r="B30" s="28">
        <v>39</v>
      </c>
      <c r="C30" s="29">
        <v>2.950844141788977</v>
      </c>
      <c r="D30" s="29">
        <v>3.0440973986588848</v>
      </c>
      <c r="E30" s="29">
        <v>2.9704700623716147</v>
      </c>
      <c r="G30" s="28">
        <v>39</v>
      </c>
      <c r="H30" s="29">
        <v>2.5188115480618256</v>
      </c>
      <c r="I30" s="29">
        <v>2.5870314224330455</v>
      </c>
      <c r="J30" s="29">
        <v>2.4900729494786122</v>
      </c>
      <c r="L30" s="28">
        <v>39</v>
      </c>
      <c r="M30" s="29">
        <v>2.8115201092182707</v>
      </c>
      <c r="N30" s="29">
        <v>2.9163888279639316</v>
      </c>
      <c r="O30" s="29">
        <v>2.8446481811014892</v>
      </c>
      <c r="Q30" s="28">
        <v>39</v>
      </c>
      <c r="R30" s="29">
        <v>2.3629944333531285</v>
      </c>
      <c r="S30" s="29">
        <v>2.4443085037514063</v>
      </c>
      <c r="T30" s="29">
        <v>2.3510280678162663</v>
      </c>
      <c r="V30" s="28">
        <v>39</v>
      </c>
      <c r="W30" s="29">
        <v>2.6952424424521775</v>
      </c>
      <c r="X30" s="29">
        <v>2.8102294838682029</v>
      </c>
      <c r="Y30" s="29">
        <v>2.7396688017143007</v>
      </c>
      <c r="AA30" s="28">
        <v>39</v>
      </c>
      <c r="AB30" s="29">
        <v>2.2302005045479216</v>
      </c>
      <c r="AC30" s="29">
        <v>2.3230175108739588</v>
      </c>
      <c r="AD30" s="29">
        <v>2.232248646168483</v>
      </c>
    </row>
    <row r="31" spans="2:30">
      <c r="B31" s="28">
        <v>40</v>
      </c>
      <c r="C31" s="29">
        <v>3.1274348252681636</v>
      </c>
      <c r="D31" s="29">
        <v>3.2323646295556006</v>
      </c>
      <c r="E31" s="29">
        <v>3.1603501523581334</v>
      </c>
      <c r="G31" s="28">
        <v>40</v>
      </c>
      <c r="H31" s="29">
        <v>2.6959045859491506</v>
      </c>
      <c r="I31" s="29">
        <v>2.7747894011797296</v>
      </c>
      <c r="J31" s="29">
        <v>2.6752805951027798</v>
      </c>
      <c r="L31" s="28">
        <v>40</v>
      </c>
      <c r="M31" s="29">
        <v>2.9862002967618202</v>
      </c>
      <c r="N31" s="29">
        <v>3.1027983400786181</v>
      </c>
      <c r="O31" s="29">
        <v>3.0326760185479027</v>
      </c>
      <c r="Q31" s="28">
        <v>40</v>
      </c>
      <c r="R31" s="29">
        <v>2.5378704588136616</v>
      </c>
      <c r="S31" s="29">
        <v>2.6299215859832046</v>
      </c>
      <c r="T31" s="29">
        <v>2.5341625964803143</v>
      </c>
      <c r="V31" s="28">
        <v>40</v>
      </c>
      <c r="W31" s="29">
        <v>2.8693518209593356</v>
      </c>
      <c r="X31" s="29">
        <v>2.9960811907888818</v>
      </c>
      <c r="Y31" s="29">
        <v>2.9271425457494038</v>
      </c>
      <c r="AA31" s="28">
        <v>40</v>
      </c>
      <c r="AB31" s="29">
        <v>2.4044152050077647</v>
      </c>
      <c r="AC31" s="29">
        <v>2.5079879771631148</v>
      </c>
      <c r="AD31" s="29">
        <v>2.414764057241634</v>
      </c>
    </row>
    <row r="32" spans="2:30">
      <c r="B32" s="28">
        <v>41</v>
      </c>
      <c r="C32" s="29">
        <v>3.3266557552141234</v>
      </c>
      <c r="D32" s="29">
        <v>3.4445029414217094</v>
      </c>
      <c r="E32" s="29">
        <v>3.3738922246003864</v>
      </c>
      <c r="G32" s="28">
        <v>41</v>
      </c>
      <c r="H32" s="29">
        <v>2.8893174962670201</v>
      </c>
      <c r="I32" s="29">
        <v>2.980693539051209</v>
      </c>
      <c r="J32" s="29">
        <v>2.8792830826982643</v>
      </c>
      <c r="L32" s="28">
        <v>41</v>
      </c>
      <c r="M32" s="29">
        <v>3.1832655053245036</v>
      </c>
      <c r="N32" s="29">
        <v>3.312842875606782</v>
      </c>
      <c r="O32" s="29">
        <v>3.2441346314840822</v>
      </c>
      <c r="Q32" s="28">
        <v>41</v>
      </c>
      <c r="R32" s="29">
        <v>2.7288620029367947</v>
      </c>
      <c r="S32" s="29">
        <v>2.8334733397073402</v>
      </c>
      <c r="T32" s="29">
        <v>2.7358815183962935</v>
      </c>
      <c r="V32" s="28">
        <v>41</v>
      </c>
      <c r="W32" s="29">
        <v>3.0657729316668876</v>
      </c>
      <c r="X32" s="29">
        <v>3.2054970369622291</v>
      </c>
      <c r="Y32" s="29">
        <v>3.1379778863380001</v>
      </c>
      <c r="AA32" s="28">
        <v>41</v>
      </c>
      <c r="AB32" s="29">
        <v>2.5946846614275287</v>
      </c>
      <c r="AC32" s="29">
        <v>2.7108351389430601</v>
      </c>
      <c r="AD32" s="29">
        <v>2.6158011825937986</v>
      </c>
    </row>
    <row r="33" spans="2:30">
      <c r="B33" s="28">
        <v>42</v>
      </c>
      <c r="C33" s="29">
        <v>3.5500592522094991</v>
      </c>
      <c r="D33" s="29">
        <v>3.6823589775685597</v>
      </c>
      <c r="E33" s="29">
        <v>3.6131648693900322</v>
      </c>
      <c r="G33" s="28">
        <v>42</v>
      </c>
      <c r="H33" s="29">
        <v>3.0989715065594221</v>
      </c>
      <c r="I33" s="29">
        <v>3.2046879451574992</v>
      </c>
      <c r="J33" s="29">
        <v>3.1025702902994201</v>
      </c>
      <c r="L33" s="28">
        <v>42</v>
      </c>
      <c r="M33" s="29">
        <v>3.4042511824570072</v>
      </c>
      <c r="N33" s="29">
        <v>3.5483507268053596</v>
      </c>
      <c r="O33" s="29">
        <v>3.4810723495169769</v>
      </c>
      <c r="Q33" s="28">
        <v>42</v>
      </c>
      <c r="R33" s="29">
        <v>2.9358910113709213</v>
      </c>
      <c r="S33" s="29">
        <v>3.0549080729157114</v>
      </c>
      <c r="T33" s="29">
        <v>2.956668923849521</v>
      </c>
      <c r="V33" s="28">
        <v>42</v>
      </c>
      <c r="W33" s="29">
        <v>3.2860362103450682</v>
      </c>
      <c r="X33" s="29">
        <v>3.4402998359472399</v>
      </c>
      <c r="Y33" s="29">
        <v>3.3742171203842934</v>
      </c>
      <c r="AA33" s="28">
        <v>42</v>
      </c>
      <c r="AB33" s="29">
        <v>2.8009309412261061</v>
      </c>
      <c r="AC33" s="29">
        <v>2.9315032047483753</v>
      </c>
      <c r="AD33" s="29">
        <v>2.8358422762250943</v>
      </c>
    </row>
    <row r="34" spans="2:30">
      <c r="B34" s="28">
        <v>43</v>
      </c>
      <c r="C34" s="29">
        <v>3.8001048118088896</v>
      </c>
      <c r="D34" s="29">
        <v>3.948712260059092</v>
      </c>
      <c r="E34" s="29">
        <v>3.8811465192957866</v>
      </c>
      <c r="G34" s="28">
        <v>43</v>
      </c>
      <c r="H34" s="29">
        <v>3.3264920297709586</v>
      </c>
      <c r="I34" s="29">
        <v>3.4480480728018406</v>
      </c>
      <c r="J34" s="29">
        <v>3.3463288748333322</v>
      </c>
      <c r="L34" s="28">
        <v>43</v>
      </c>
      <c r="M34" s="29">
        <v>3.6515900938706487</v>
      </c>
      <c r="N34" s="29">
        <v>3.8120737990366718</v>
      </c>
      <c r="O34" s="29">
        <v>3.746438423991663</v>
      </c>
      <c r="Q34" s="28">
        <v>43</v>
      </c>
      <c r="R34" s="29">
        <v>3.1605620840067834</v>
      </c>
      <c r="S34" s="29">
        <v>3.2954860458207329</v>
      </c>
      <c r="T34" s="29">
        <v>3.1976977164272129</v>
      </c>
      <c r="V34" s="28">
        <v>43</v>
      </c>
      <c r="W34" s="29">
        <v>3.5325664607001532</v>
      </c>
      <c r="X34" s="29">
        <v>3.7032332259029261</v>
      </c>
      <c r="Y34" s="29">
        <v>3.6388007927513977</v>
      </c>
      <c r="AA34" s="28">
        <v>43</v>
      </c>
      <c r="AB34" s="29">
        <v>3.0247522589543925</v>
      </c>
      <c r="AC34" s="29">
        <v>3.171247654358369</v>
      </c>
      <c r="AD34" s="29">
        <v>3.0760559580532854</v>
      </c>
    </row>
    <row r="35" spans="2:30">
      <c r="B35" s="28">
        <v>44</v>
      </c>
      <c r="C35" s="29">
        <v>4.0802418331341013</v>
      </c>
      <c r="D35" s="29">
        <v>4.2473379246095808</v>
      </c>
      <c r="E35" s="29">
        <v>4.1817517544203229</v>
      </c>
      <c r="G35" s="28">
        <v>44</v>
      </c>
      <c r="H35" s="29">
        <v>3.5759144496164184</v>
      </c>
      <c r="I35" s="29">
        <v>3.714202014005318</v>
      </c>
      <c r="J35" s="29">
        <v>3.6130424970543435</v>
      </c>
      <c r="L35" s="28">
        <v>44</v>
      </c>
      <c r="M35" s="29">
        <v>3.9286941386739231</v>
      </c>
      <c r="N35" s="29">
        <v>4.1077497029300369</v>
      </c>
      <c r="O35" s="29">
        <v>4.0441090577767991</v>
      </c>
      <c r="Q35" s="28">
        <v>44</v>
      </c>
      <c r="R35" s="29">
        <v>3.4068595277180669</v>
      </c>
      <c r="S35" s="29">
        <v>3.5585955487561076</v>
      </c>
      <c r="T35" s="29">
        <v>3.4614232382524679</v>
      </c>
      <c r="V35" s="28">
        <v>44</v>
      </c>
      <c r="W35" s="29">
        <v>3.8087643957413122</v>
      </c>
      <c r="X35" s="29">
        <v>3.9980235684679828</v>
      </c>
      <c r="Y35" s="29">
        <v>3.9355936423589699</v>
      </c>
      <c r="AA35" s="28">
        <v>44</v>
      </c>
      <c r="AB35" s="29">
        <v>3.2701175009845254</v>
      </c>
      <c r="AC35" s="29">
        <v>3.4334446645048007</v>
      </c>
      <c r="AD35" s="29">
        <v>3.338888944506154</v>
      </c>
    </row>
    <row r="36" spans="2:30">
      <c r="B36" s="28">
        <v>45</v>
      </c>
      <c r="C36" s="29">
        <v>4.39455886749165</v>
      </c>
      <c r="D36" s="29">
        <v>4.5826745296420368</v>
      </c>
      <c r="E36" s="29">
        <v>4.5195599809616613</v>
      </c>
      <c r="G36" s="28">
        <v>45</v>
      </c>
      <c r="H36" s="29">
        <v>3.8532451969434427</v>
      </c>
      <c r="I36" s="29">
        <v>4.0091497011987709</v>
      </c>
      <c r="J36" s="29">
        <v>3.9077847484722561</v>
      </c>
      <c r="L36" s="28">
        <v>45</v>
      </c>
      <c r="M36" s="29">
        <v>4.2396073770096399</v>
      </c>
      <c r="N36" s="29">
        <v>4.4397728133623771</v>
      </c>
      <c r="O36" s="29">
        <v>4.378618712889021</v>
      </c>
      <c r="Q36" s="28">
        <v>45</v>
      </c>
      <c r="R36" s="29">
        <v>3.6807142384330667</v>
      </c>
      <c r="S36" s="29">
        <v>3.8501676867461501</v>
      </c>
      <c r="T36" s="29">
        <v>3.7528620377096935</v>
      </c>
      <c r="V36" s="28">
        <v>45</v>
      </c>
      <c r="W36" s="29">
        <v>4.1186607950725049</v>
      </c>
      <c r="X36" s="29">
        <v>4.3290519818075186</v>
      </c>
      <c r="Y36" s="29">
        <v>4.2691166963656615</v>
      </c>
      <c r="AA36" s="28">
        <v>45</v>
      </c>
      <c r="AB36" s="29">
        <v>3.5429350141323717</v>
      </c>
      <c r="AC36" s="29">
        <v>3.7240047777443261</v>
      </c>
      <c r="AD36" s="29">
        <v>3.6293407630077548</v>
      </c>
    </row>
    <row r="37" spans="2:30">
      <c r="B37" s="28">
        <v>46</v>
      </c>
      <c r="C37" s="29">
        <v>4.7477164781500534</v>
      </c>
      <c r="D37" s="29">
        <v>4.9597506217252949</v>
      </c>
      <c r="E37" s="29">
        <v>4.8997478046333454</v>
      </c>
      <c r="G37" s="28">
        <v>46</v>
      </c>
      <c r="H37" s="29">
        <v>4.0736884642448619</v>
      </c>
      <c r="I37" s="29">
        <v>4.2443053003047115</v>
      </c>
      <c r="J37" s="29">
        <v>4.1500508825525815</v>
      </c>
      <c r="L37" s="28">
        <v>46</v>
      </c>
      <c r="M37" s="29">
        <v>4.5889395894172074</v>
      </c>
      <c r="N37" s="29">
        <v>4.8131215232297073</v>
      </c>
      <c r="O37" s="29">
        <v>4.755093115889685</v>
      </c>
      <c r="Q37" s="28">
        <v>46</v>
      </c>
      <c r="R37" s="29">
        <v>3.9022448893750639</v>
      </c>
      <c r="S37" s="29">
        <v>4.0862105399237407</v>
      </c>
      <c r="T37" s="29">
        <v>3.9956732287052246</v>
      </c>
      <c r="V37" s="28">
        <v>46</v>
      </c>
      <c r="W37" s="29">
        <v>4.4668502702673134</v>
      </c>
      <c r="X37" s="29">
        <v>4.7012817980358896</v>
      </c>
      <c r="Y37" s="29">
        <v>4.6444804617884605</v>
      </c>
      <c r="AA37" s="28">
        <v>46</v>
      </c>
      <c r="AB37" s="29">
        <v>3.7666609095928849</v>
      </c>
      <c r="AC37" s="29">
        <v>3.9620303543432294</v>
      </c>
      <c r="AD37" s="29">
        <v>3.8738935029749477</v>
      </c>
    </row>
    <row r="38" spans="2:30">
      <c r="B38" s="28">
        <v>47</v>
      </c>
      <c r="C38" s="29">
        <v>5.1450324669439942</v>
      </c>
      <c r="D38" s="29">
        <v>5.384252137366782</v>
      </c>
      <c r="E38" s="29">
        <v>5.3281261656972845</v>
      </c>
      <c r="G38" s="28">
        <v>47</v>
      </c>
      <c r="H38" s="29">
        <v>4.3286183802736717</v>
      </c>
      <c r="I38" s="29">
        <v>4.5164278443512735</v>
      </c>
      <c r="J38" s="29">
        <v>4.4285946361541013</v>
      </c>
      <c r="L38" s="28">
        <v>47</v>
      </c>
      <c r="M38" s="29">
        <v>4.9819505484979825</v>
      </c>
      <c r="N38" s="29">
        <v>5.2334249385261886</v>
      </c>
      <c r="O38" s="29">
        <v>5.1792859994542431</v>
      </c>
      <c r="Q38" s="28">
        <v>47</v>
      </c>
      <c r="R38" s="29">
        <v>4.1578019725815576</v>
      </c>
      <c r="S38" s="29">
        <v>4.3587771961826407</v>
      </c>
      <c r="T38" s="29">
        <v>4.2743499238576934</v>
      </c>
      <c r="V38" s="28">
        <v>47</v>
      </c>
      <c r="W38" s="29">
        <v>4.8585752490197054</v>
      </c>
      <c r="X38" s="29">
        <v>5.1203250453372151</v>
      </c>
      <c r="Y38" s="29">
        <v>5.0674215482100067</v>
      </c>
      <c r="AA38" s="28">
        <v>47</v>
      </c>
      <c r="AB38" s="29">
        <v>4.0241963689989602</v>
      </c>
      <c r="AC38" s="29">
        <v>4.236373351231931</v>
      </c>
      <c r="AD38" s="29">
        <v>4.154125277992212</v>
      </c>
    </row>
    <row r="39" spans="2:30">
      <c r="B39" s="28">
        <v>48</v>
      </c>
      <c r="C39" s="29">
        <v>5.5926646321220934</v>
      </c>
      <c r="D39" s="29">
        <v>5.8626793223355937</v>
      </c>
      <c r="E39" s="29">
        <v>5.8112294230254031</v>
      </c>
      <c r="G39" s="28">
        <v>48</v>
      </c>
      <c r="H39" s="29">
        <v>4.6270326011322842</v>
      </c>
      <c r="I39" s="29">
        <v>4.8366761372168519</v>
      </c>
      <c r="J39" s="29">
        <v>4.7558375086051843</v>
      </c>
      <c r="L39" s="28">
        <v>48</v>
      </c>
      <c r="M39" s="29">
        <v>5.4247307559974596</v>
      </c>
      <c r="N39" s="29">
        <v>5.7071181973666869</v>
      </c>
      <c r="O39" s="29">
        <v>5.6576672785408215</v>
      </c>
      <c r="Q39" s="28">
        <v>48</v>
      </c>
      <c r="R39" s="29">
        <v>4.4563071467173678</v>
      </c>
      <c r="S39" s="29">
        <v>4.6789356678204381</v>
      </c>
      <c r="T39" s="29">
        <v>4.6012078151566982</v>
      </c>
      <c r="V39" s="28">
        <v>48</v>
      </c>
      <c r="W39" s="29">
        <v>5.2999061067251105</v>
      </c>
      <c r="X39" s="29">
        <v>5.5925972875984238</v>
      </c>
      <c r="Y39" s="29">
        <v>5.544390571919716</v>
      </c>
      <c r="AA39" s="28">
        <v>48</v>
      </c>
      <c r="AB39" s="29">
        <v>4.3244456488120653</v>
      </c>
      <c r="AC39" s="29">
        <v>4.5580795703581103</v>
      </c>
      <c r="AD39" s="29">
        <v>4.4823242167615405</v>
      </c>
    </row>
    <row r="40" spans="2:30">
      <c r="B40" s="28">
        <v>49</v>
      </c>
      <c r="C40" s="29">
        <v>6.0975691973325521</v>
      </c>
      <c r="D40" s="29">
        <v>6.4022644223562724</v>
      </c>
      <c r="E40" s="29">
        <v>6.3561654547022011</v>
      </c>
      <c r="G40" s="28">
        <v>49</v>
      </c>
      <c r="H40" s="29">
        <v>4.9774450921243796</v>
      </c>
      <c r="I40" s="29">
        <v>5.2158927068685985</v>
      </c>
      <c r="J40" s="29">
        <v>5.1449537357119697</v>
      </c>
      <c r="L40" s="28">
        <v>49</v>
      </c>
      <c r="M40" s="29">
        <v>5.9241602758107117</v>
      </c>
      <c r="N40" s="29">
        <v>6.2413609153483414</v>
      </c>
      <c r="O40" s="29">
        <v>6.1972745708678358</v>
      </c>
      <c r="Q40" s="28">
        <v>49</v>
      </c>
      <c r="R40" s="29">
        <v>4.8062100150635079</v>
      </c>
      <c r="S40" s="29">
        <v>5.0574480432353699</v>
      </c>
      <c r="T40" s="29">
        <v>4.9893154814957947</v>
      </c>
      <c r="V40" s="28">
        <v>49</v>
      </c>
      <c r="W40" s="29">
        <v>5.7977001209978649</v>
      </c>
      <c r="X40" s="29">
        <v>6.1252362985551772</v>
      </c>
      <c r="Y40" s="29">
        <v>6.0824041012219192</v>
      </c>
      <c r="AA40" s="28">
        <v>49</v>
      </c>
      <c r="AB40" s="29">
        <v>4.6758439008294879</v>
      </c>
      <c r="AC40" s="29">
        <v>4.9378913775247915</v>
      </c>
      <c r="AD40" s="29">
        <v>4.8715309346230713</v>
      </c>
    </row>
    <row r="41" spans="2:30">
      <c r="B41" s="28">
        <v>50</v>
      </c>
      <c r="C41" s="29">
        <v>6.6664388215727834</v>
      </c>
      <c r="D41" s="29">
        <v>7.0098675124105263</v>
      </c>
      <c r="E41" s="29">
        <v>6.9695960196107727</v>
      </c>
      <c r="G41" s="28">
        <v>50</v>
      </c>
      <c r="H41" s="29">
        <v>5.3847047219117137</v>
      </c>
      <c r="I41" s="29">
        <v>5.6595751087889088</v>
      </c>
      <c r="J41" s="29">
        <v>5.6033599946417523</v>
      </c>
      <c r="L41" s="28">
        <v>50</v>
      </c>
      <c r="M41" s="29">
        <v>6.4868581985461597</v>
      </c>
      <c r="N41" s="29">
        <v>6.8429438495942332</v>
      </c>
      <c r="O41" s="29">
        <v>6.8047034655294469</v>
      </c>
      <c r="Q41" s="28">
        <v>50</v>
      </c>
      <c r="R41" s="29">
        <v>5.2123407023546608</v>
      </c>
      <c r="S41" s="29">
        <v>5.4997915143294298</v>
      </c>
      <c r="T41" s="29">
        <v>5.4460493316933078</v>
      </c>
      <c r="V41" s="28">
        <v>50</v>
      </c>
      <c r="W41" s="29">
        <v>6.3585543539822309</v>
      </c>
      <c r="X41" s="29">
        <v>6.7250119659009133</v>
      </c>
      <c r="Y41" s="29">
        <v>6.6880378812142345</v>
      </c>
      <c r="AA41" s="28">
        <v>50</v>
      </c>
      <c r="AB41" s="29">
        <v>5.0832196381409513</v>
      </c>
      <c r="AC41" s="29">
        <v>5.3812833065040078</v>
      </c>
      <c r="AD41" s="29">
        <v>5.3291126907899695</v>
      </c>
    </row>
    <row r="42" spans="2:30">
      <c r="B42" s="28">
        <v>51</v>
      </c>
      <c r="C42" s="29">
        <v>7.3053795026270016</v>
      </c>
      <c r="D42" s="29">
        <v>7.691650802011134</v>
      </c>
      <c r="E42" s="29">
        <v>7.657429676594866</v>
      </c>
      <c r="G42" s="28">
        <v>51</v>
      </c>
      <c r="H42" s="29">
        <v>5.8491136903466723</v>
      </c>
      <c r="I42" s="29">
        <v>6.1666885444129447</v>
      </c>
      <c r="J42" s="29">
        <v>6.1308846088756486</v>
      </c>
      <c r="L42" s="28">
        <v>51</v>
      </c>
      <c r="M42" s="29">
        <v>7.1188630109285587</v>
      </c>
      <c r="N42" s="29">
        <v>7.517966384341408</v>
      </c>
      <c r="O42" s="29">
        <v>7.4858034137091973</v>
      </c>
      <c r="Q42" s="28">
        <v>51</v>
      </c>
      <c r="R42" s="29">
        <v>5.6750333954302876</v>
      </c>
      <c r="S42" s="29">
        <v>6.0049770075063238</v>
      </c>
      <c r="T42" s="29">
        <v>5.9712748459511715</v>
      </c>
      <c r="V42" s="28">
        <v>51</v>
      </c>
      <c r="W42" s="29">
        <v>6.9884870579976646</v>
      </c>
      <c r="X42" s="29">
        <v>7.398004734424549</v>
      </c>
      <c r="Y42" s="29">
        <v>7.367123615147138</v>
      </c>
      <c r="AA42" s="28">
        <v>51</v>
      </c>
      <c r="AB42" s="29">
        <v>5.5469198729304283</v>
      </c>
      <c r="AC42" s="29">
        <v>5.8872826619957044</v>
      </c>
      <c r="AD42" s="29">
        <v>5.8549483239457825</v>
      </c>
    </row>
    <row r="43" spans="2:30">
      <c r="B43" s="28">
        <v>52</v>
      </c>
      <c r="C43" s="29">
        <v>8.0198547692132607</v>
      </c>
      <c r="D43" s="29">
        <v>8.453032559729218</v>
      </c>
      <c r="E43" s="29">
        <v>8.4247633478763024</v>
      </c>
      <c r="G43" s="28">
        <v>52</v>
      </c>
      <c r="H43" s="29">
        <v>6.3668150503869629</v>
      </c>
      <c r="I43" s="29">
        <v>6.7302348859164027</v>
      </c>
      <c r="J43" s="29">
        <v>6.7198380732262795</v>
      </c>
      <c r="L43" s="28">
        <v>52</v>
      </c>
      <c r="M43" s="29">
        <v>7.8255773660194006</v>
      </c>
      <c r="N43" s="29">
        <v>8.2717908889377902</v>
      </c>
      <c r="O43" s="29">
        <v>8.2456198469865942</v>
      </c>
      <c r="Q43" s="28">
        <v>52</v>
      </c>
      <c r="R43" s="29">
        <v>6.1905048733919896</v>
      </c>
      <c r="S43" s="29">
        <v>6.5661065296499048</v>
      </c>
      <c r="T43" s="29">
        <v>6.5574095500526512</v>
      </c>
      <c r="V43" s="28">
        <v>52</v>
      </c>
      <c r="W43" s="29">
        <v>7.6928826223465911</v>
      </c>
      <c r="X43" s="29">
        <v>8.1495601028925897</v>
      </c>
      <c r="Y43" s="29">
        <v>8.1246912544548913</v>
      </c>
      <c r="AA43" s="28">
        <v>52</v>
      </c>
      <c r="AB43" s="29">
        <v>6.0631861378974961</v>
      </c>
      <c r="AC43" s="29">
        <v>6.4490236630896769</v>
      </c>
      <c r="AD43" s="29">
        <v>6.4414891867130732</v>
      </c>
    </row>
    <row r="44" spans="2:30">
      <c r="B44" s="28">
        <v>53</v>
      </c>
      <c r="C44" s="29">
        <v>8.814634131529127</v>
      </c>
      <c r="D44" s="29">
        <v>9.2986473866486286</v>
      </c>
      <c r="E44" s="29">
        <v>9.2758247091763355</v>
      </c>
      <c r="G44" s="28">
        <v>53</v>
      </c>
      <c r="H44" s="29">
        <v>6.9312960971307147</v>
      </c>
      <c r="I44" s="29">
        <v>7.3388696071632316</v>
      </c>
      <c r="J44" s="29">
        <v>7.355676669792123</v>
      </c>
      <c r="L44" s="28">
        <v>53</v>
      </c>
      <c r="M44" s="29">
        <v>8.6117170738428808</v>
      </c>
      <c r="N44" s="29">
        <v>9.1090033732663809</v>
      </c>
      <c r="O44" s="29">
        <v>9.0883371243555171</v>
      </c>
      <c r="Q44" s="28">
        <v>53</v>
      </c>
      <c r="R44" s="29">
        <v>6.7523381070893747</v>
      </c>
      <c r="S44" s="29">
        <v>7.1719697030201006</v>
      </c>
      <c r="T44" s="29">
        <v>7.190074301080263</v>
      </c>
      <c r="V44" s="28">
        <v>53</v>
      </c>
      <c r="W44" s="29">
        <v>8.4764407308167833</v>
      </c>
      <c r="X44" s="29">
        <v>8.9842494037351468</v>
      </c>
      <c r="Y44" s="29">
        <v>8.9649121191736629</v>
      </c>
      <c r="AA44" s="28">
        <v>53</v>
      </c>
      <c r="AB44" s="29">
        <v>6.6256323403235271</v>
      </c>
      <c r="AC44" s="29">
        <v>7.0553381310330812</v>
      </c>
      <c r="AD44" s="29">
        <v>7.0744069439694579</v>
      </c>
    </row>
    <row r="45" spans="2:30">
      <c r="B45" s="28">
        <v>54</v>
      </c>
      <c r="C45" s="29">
        <v>9.6935689270288599</v>
      </c>
      <c r="D45" s="29">
        <v>10.232106485479184</v>
      </c>
      <c r="E45" s="29">
        <v>10.213711252834987</v>
      </c>
      <c r="G45" s="28">
        <v>54</v>
      </c>
      <c r="H45" s="29">
        <v>7.5356477507968407</v>
      </c>
      <c r="I45" s="29">
        <v>7.980012317936918</v>
      </c>
      <c r="J45" s="29">
        <v>8.0197612011691497</v>
      </c>
      <c r="L45" s="28">
        <v>54</v>
      </c>
      <c r="M45" s="29">
        <v>9.4810893673853531</v>
      </c>
      <c r="N45" s="29">
        <v>10.033176127270227</v>
      </c>
      <c r="O45" s="29">
        <v>10.017020148365468</v>
      </c>
      <c r="Q45" s="28">
        <v>54</v>
      </c>
      <c r="R45" s="29">
        <v>7.35371661709262</v>
      </c>
      <c r="S45" s="29">
        <v>7.8101225581294917</v>
      </c>
      <c r="T45" s="29">
        <v>7.8508217226772583</v>
      </c>
      <c r="V45" s="28">
        <v>54</v>
      </c>
      <c r="W45" s="29">
        <v>9.3429553542794057</v>
      </c>
      <c r="X45" s="29">
        <v>9.9056331583911721</v>
      </c>
      <c r="Y45" s="29">
        <v>9.8908412808881412</v>
      </c>
      <c r="AA45" s="28">
        <v>54</v>
      </c>
      <c r="AB45" s="29">
        <v>7.2274719514671144</v>
      </c>
      <c r="AC45" s="29">
        <v>7.6938251833103344</v>
      </c>
      <c r="AD45" s="29">
        <v>7.7353132706696197</v>
      </c>
    </row>
    <row r="46" spans="2:30">
      <c r="B46" s="28">
        <v>55</v>
      </c>
      <c r="C46" s="29">
        <v>10.658824787210275</v>
      </c>
      <c r="D46" s="29">
        <v>11.255133858124875</v>
      </c>
      <c r="E46" s="29">
        <v>11.239520361666033</v>
      </c>
      <c r="G46" s="28">
        <v>55</v>
      </c>
      <c r="H46" s="29">
        <v>8.1736834817107695</v>
      </c>
      <c r="I46" s="29">
        <v>8.6442993574321907</v>
      </c>
      <c r="J46" s="29">
        <v>8.6970994044733541</v>
      </c>
      <c r="L46" s="28">
        <v>55</v>
      </c>
      <c r="M46" s="29">
        <v>10.435833694675276</v>
      </c>
      <c r="N46" s="29">
        <v>11.046012479152838</v>
      </c>
      <c r="O46" s="29">
        <v>11.032752956131285</v>
      </c>
      <c r="Q46" s="28">
        <v>55</v>
      </c>
      <c r="R46" s="29">
        <v>7.9885336550493431</v>
      </c>
      <c r="S46" s="29">
        <v>8.4713002247976892</v>
      </c>
      <c r="T46" s="29">
        <v>8.5248061128811319</v>
      </c>
      <c r="V46" s="28">
        <v>55</v>
      </c>
      <c r="W46" s="29">
        <v>10.294558023013066</v>
      </c>
      <c r="X46" s="29">
        <v>10.91540839146702</v>
      </c>
      <c r="Y46" s="29">
        <v>10.903558691329959</v>
      </c>
      <c r="AA46" s="28">
        <v>55</v>
      </c>
      <c r="AB46" s="29">
        <v>7.862624817935477</v>
      </c>
      <c r="AC46" s="29">
        <v>8.3552525943453411</v>
      </c>
      <c r="AD46" s="29">
        <v>8.4094086238433512</v>
      </c>
    </row>
    <row r="47" spans="2:30">
      <c r="B47" s="28">
        <v>56</v>
      </c>
      <c r="C47" s="29">
        <v>11.710572069751148</v>
      </c>
      <c r="D47" s="29">
        <v>12.367266902458473</v>
      </c>
      <c r="E47" s="29">
        <v>12.352064295350395</v>
      </c>
      <c r="G47" s="28">
        <v>56</v>
      </c>
      <c r="H47" s="29">
        <v>8.840389548589128</v>
      </c>
      <c r="I47" s="29">
        <v>9.3267644069251361</v>
      </c>
      <c r="J47" s="29">
        <v>9.3789323164210163</v>
      </c>
      <c r="L47" s="28">
        <v>56</v>
      </c>
      <c r="M47" s="29">
        <v>11.47611557998197</v>
      </c>
      <c r="N47" s="29">
        <v>12.147050473519229</v>
      </c>
      <c r="O47" s="29">
        <v>12.134356584979928</v>
      </c>
      <c r="Q47" s="28">
        <v>56</v>
      </c>
      <c r="R47" s="29">
        <v>8.651839564532148</v>
      </c>
      <c r="S47" s="29">
        <v>9.1505903553066084</v>
      </c>
      <c r="T47" s="29">
        <v>9.2033504802443922</v>
      </c>
      <c r="V47" s="28">
        <v>56</v>
      </c>
      <c r="W47" s="29">
        <v>11.331412719885627</v>
      </c>
      <c r="X47" s="29">
        <v>12.013113244077079</v>
      </c>
      <c r="Y47" s="29">
        <v>12.001887917827135</v>
      </c>
      <c r="AA47" s="28">
        <v>56</v>
      </c>
      <c r="AB47" s="29">
        <v>8.5261636997439219</v>
      </c>
      <c r="AC47" s="29">
        <v>9.0347279245262477</v>
      </c>
      <c r="AD47" s="29">
        <v>9.088043458547217</v>
      </c>
    </row>
    <row r="48" spans="2:30">
      <c r="B48" s="28">
        <v>57</v>
      </c>
      <c r="C48" s="29">
        <v>12.846722689786494</v>
      </c>
      <c r="D48" s="29">
        <v>13.565643549586687</v>
      </c>
      <c r="E48" s="29">
        <v>13.547703545932402</v>
      </c>
      <c r="G48" s="28">
        <v>57</v>
      </c>
      <c r="H48" s="29">
        <v>9.5309124502829725</v>
      </c>
      <c r="I48" s="29">
        <v>10.025754365933341</v>
      </c>
      <c r="J48" s="29">
        <v>10.062784885282884</v>
      </c>
      <c r="L48" s="28">
        <v>57</v>
      </c>
      <c r="M48" s="29">
        <v>12.599866434845563</v>
      </c>
      <c r="N48" s="29">
        <v>13.333452305045828</v>
      </c>
      <c r="O48" s="29">
        <v>13.318224198144462</v>
      </c>
      <c r="Q48" s="28">
        <v>57</v>
      </c>
      <c r="R48" s="29">
        <v>9.3388406798653154</v>
      </c>
      <c r="S48" s="29">
        <v>9.8463622640043678</v>
      </c>
      <c r="T48" s="29">
        <v>9.8840018084548635</v>
      </c>
      <c r="V48" s="28">
        <v>57</v>
      </c>
      <c r="W48" s="29">
        <v>12.451456591636129</v>
      </c>
      <c r="X48" s="29">
        <v>13.195917110489756</v>
      </c>
      <c r="Y48" s="29">
        <v>13.182231808950103</v>
      </c>
      <c r="AA48" s="28">
        <v>57</v>
      </c>
      <c r="AB48" s="29">
        <v>9.2133164315770379</v>
      </c>
      <c r="AC48" s="29">
        <v>9.7306312660248544</v>
      </c>
      <c r="AD48" s="29">
        <v>9.7687746225653047</v>
      </c>
    </row>
    <row r="49" spans="2:30">
      <c r="B49" s="28">
        <v>58</v>
      </c>
      <c r="C49" s="29">
        <v>14.062440441920145</v>
      </c>
      <c r="D49" s="29">
        <v>14.844582174224303</v>
      </c>
      <c r="E49" s="29">
        <v>14.820047726229468</v>
      </c>
      <c r="G49" s="28">
        <v>58</v>
      </c>
      <c r="H49" s="29">
        <v>10.236776091250997</v>
      </c>
      <c r="I49" s="29">
        <v>10.739275656528967</v>
      </c>
      <c r="J49" s="29">
        <v>10.751105532877782</v>
      </c>
      <c r="L49" s="28">
        <v>58</v>
      </c>
      <c r="M49" s="29">
        <v>13.802299396309165</v>
      </c>
      <c r="N49" s="29">
        <v>14.599588663326836</v>
      </c>
      <c r="O49" s="29">
        <v>14.578025100455676</v>
      </c>
      <c r="Q49" s="28">
        <v>58</v>
      </c>
      <c r="R49" s="29">
        <v>10.041153674085191</v>
      </c>
      <c r="S49" s="29">
        <v>10.556647763742699</v>
      </c>
      <c r="T49" s="29">
        <v>10.569187079834258</v>
      </c>
      <c r="V49" s="28">
        <v>58</v>
      </c>
      <c r="W49" s="29">
        <v>13.649917446354431</v>
      </c>
      <c r="X49" s="29">
        <v>14.458206324796054</v>
      </c>
      <c r="Y49" s="29">
        <v>14.438277456032724</v>
      </c>
      <c r="AA49" s="28">
        <v>58</v>
      </c>
      <c r="AB49" s="29">
        <v>9.9157312276722678</v>
      </c>
      <c r="AC49" s="29">
        <v>10.441006087068102</v>
      </c>
      <c r="AD49" s="29">
        <v>10.454026053787546</v>
      </c>
    </row>
    <row r="50" spans="2:30">
      <c r="B50" s="28">
        <v>59</v>
      </c>
      <c r="C50" s="29">
        <v>15.351450819280247</v>
      </c>
      <c r="D50" s="29">
        <v>16.1973036847487</v>
      </c>
      <c r="E50" s="29">
        <v>16.161933917307035</v>
      </c>
      <c r="G50" s="28">
        <v>59</v>
      </c>
      <c r="H50" s="29">
        <v>11.138185961380172</v>
      </c>
      <c r="I50" s="29">
        <v>11.666994618263621</v>
      </c>
      <c r="J50" s="29">
        <v>11.64345140212003</v>
      </c>
      <c r="L50" s="28">
        <v>59</v>
      </c>
      <c r="M50" s="29">
        <v>15.077205225036753</v>
      </c>
      <c r="N50" s="29">
        <v>15.938744145754118</v>
      </c>
      <c r="O50" s="29">
        <v>15.906664011625731</v>
      </c>
      <c r="Q50" s="28">
        <v>59</v>
      </c>
      <c r="R50" s="29">
        <v>10.93376193087046</v>
      </c>
      <c r="S50" s="29">
        <v>11.476084863389481</v>
      </c>
      <c r="T50" s="29">
        <v>11.453629919505447</v>
      </c>
      <c r="V50" s="28">
        <v>59</v>
      </c>
      <c r="W50" s="29">
        <v>14.920605546733265</v>
      </c>
      <c r="X50" s="29">
        <v>15.793284645229694</v>
      </c>
      <c r="Y50" s="29">
        <v>15.762949824319431</v>
      </c>
      <c r="AA50" s="28">
        <v>59</v>
      </c>
      <c r="AB50" s="29">
        <v>10.805703451978918</v>
      </c>
      <c r="AC50" s="29">
        <v>11.357951236655547</v>
      </c>
      <c r="AD50" s="29">
        <v>11.336099432371938</v>
      </c>
    </row>
    <row r="51" spans="2:30">
      <c r="B51" s="28">
        <v>60</v>
      </c>
      <c r="C51" s="29">
        <v>16.713660690780337</v>
      </c>
      <c r="D51" s="29">
        <v>17.624870345794619</v>
      </c>
      <c r="E51" s="29">
        <v>17.574746935738411</v>
      </c>
      <c r="G51" s="28">
        <v>60</v>
      </c>
      <c r="H51" s="29">
        <v>12.06416095481446</v>
      </c>
      <c r="I51" s="29">
        <v>12.636539820161556</v>
      </c>
      <c r="J51" s="29">
        <v>12.588547719647217</v>
      </c>
      <c r="L51" s="28">
        <v>60</v>
      </c>
      <c r="M51" s="29">
        <v>16.424489516277315</v>
      </c>
      <c r="N51" s="29">
        <v>17.351967775694476</v>
      </c>
      <c r="O51" s="29">
        <v>17.305510337174564</v>
      </c>
      <c r="Q51" s="28">
        <v>60</v>
      </c>
      <c r="R51" s="29">
        <v>11.850698322949473</v>
      </c>
      <c r="S51" s="29">
        <v>12.436978345662599</v>
      </c>
      <c r="T51" s="29">
        <v>12.390360430414734</v>
      </c>
      <c r="V51" s="28">
        <v>60</v>
      </c>
      <c r="W51" s="29">
        <v>16.263426379811584</v>
      </c>
      <c r="X51" s="29">
        <v>17.202197556808432</v>
      </c>
      <c r="Y51" s="29">
        <v>17.157614028740138</v>
      </c>
      <c r="AA51" s="28">
        <v>60</v>
      </c>
      <c r="AB51" s="29">
        <v>11.719936185581206</v>
      </c>
      <c r="AC51" s="29">
        <v>12.316245706630578</v>
      </c>
      <c r="AD51" s="29">
        <v>12.270325283500537</v>
      </c>
    </row>
    <row r="52" spans="2:30">
      <c r="B52" s="28">
        <v>61</v>
      </c>
      <c r="C52" s="29">
        <v>18.157718969175441</v>
      </c>
      <c r="D52" s="29">
        <v>19.138980835309145</v>
      </c>
      <c r="E52" s="29">
        <v>19.07145224739104</v>
      </c>
      <c r="G52" s="28">
        <v>61</v>
      </c>
      <c r="H52" s="29">
        <v>13.026503898129006</v>
      </c>
      <c r="I52" s="29">
        <v>13.665727841249721</v>
      </c>
      <c r="J52" s="29">
        <v>13.615272300462161</v>
      </c>
      <c r="L52" s="28">
        <v>61</v>
      </c>
      <c r="M52" s="29">
        <v>17.852705248248139</v>
      </c>
      <c r="N52" s="29">
        <v>18.850839576860036</v>
      </c>
      <c r="O52" s="29">
        <v>18.787400867262868</v>
      </c>
      <c r="Q52" s="28">
        <v>61</v>
      </c>
      <c r="R52" s="29">
        <v>12.803651954391047</v>
      </c>
      <c r="S52" s="29">
        <v>13.456984340146807</v>
      </c>
      <c r="T52" s="29">
        <v>13.408000508438764</v>
      </c>
      <c r="V52" s="28">
        <v>61</v>
      </c>
      <c r="W52" s="29">
        <v>17.686904822090554</v>
      </c>
      <c r="X52" s="29">
        <v>18.696490264510022</v>
      </c>
      <c r="Y52" s="29">
        <v>18.635068989132385</v>
      </c>
      <c r="AA52" s="28">
        <v>61</v>
      </c>
      <c r="AB52" s="29">
        <v>12.670084767798814</v>
      </c>
      <c r="AC52" s="29">
        <v>13.333496937585526</v>
      </c>
      <c r="AD52" s="29">
        <v>13.285248795861825</v>
      </c>
    </row>
    <row r="53" spans="2:30">
      <c r="B53" s="28">
        <v>62</v>
      </c>
      <c r="C53" s="29">
        <v>19.701793149303299</v>
      </c>
      <c r="D53" s="29">
        <v>20.762610428963004</v>
      </c>
      <c r="E53" s="29">
        <v>20.677493791296971</v>
      </c>
      <c r="G53" s="28">
        <v>62</v>
      </c>
      <c r="H53" s="29">
        <v>14.054708380366456</v>
      </c>
      <c r="I53" s="29">
        <v>14.786967818704678</v>
      </c>
      <c r="J53" s="29">
        <v>14.763920914974356</v>
      </c>
      <c r="L53" s="28">
        <v>62</v>
      </c>
      <c r="M53" s="29">
        <v>19.379820194285532</v>
      </c>
      <c r="N53" s="29">
        <v>20.45810304185143</v>
      </c>
      <c r="O53" s="29">
        <v>20.37752781974239</v>
      </c>
      <c r="Q53" s="28">
        <v>62</v>
      </c>
      <c r="R53" s="29">
        <v>13.821826474351216</v>
      </c>
      <c r="S53" s="29">
        <v>14.568216429922227</v>
      </c>
      <c r="T53" s="29">
        <v>14.546484890441338</v>
      </c>
      <c r="V53" s="28">
        <v>62</v>
      </c>
      <c r="W53" s="29">
        <v>19.208949761651038</v>
      </c>
      <c r="X53" s="29">
        <v>20.298837699554891</v>
      </c>
      <c r="Y53" s="29">
        <v>20.220432450482068</v>
      </c>
      <c r="AA53" s="28">
        <v>62</v>
      </c>
      <c r="AB53" s="29">
        <v>13.685265505795561</v>
      </c>
      <c r="AC53" s="29">
        <v>14.441728254990327</v>
      </c>
      <c r="AD53" s="29">
        <v>14.420695687736805</v>
      </c>
    </row>
    <row r="54" spans="2:30">
      <c r="B54" s="28">
        <v>63</v>
      </c>
      <c r="C54" s="29">
        <v>21.37420101655815</v>
      </c>
      <c r="D54" s="29">
        <v>22.53047933889432</v>
      </c>
      <c r="E54" s="29">
        <v>22.431665420915774</v>
      </c>
      <c r="G54" s="28">
        <v>63</v>
      </c>
      <c r="H54" s="29">
        <v>15.204631848169425</v>
      </c>
      <c r="I54" s="29">
        <v>16.054857503110252</v>
      </c>
      <c r="J54" s="29">
        <v>16.089493576193</v>
      </c>
      <c r="L54" s="28">
        <v>63</v>
      </c>
      <c r="M54" s="29">
        <v>21.033840739585735</v>
      </c>
      <c r="N54" s="29">
        <v>22.20812699873126</v>
      </c>
      <c r="O54" s="29">
        <v>22.114300364399327</v>
      </c>
      <c r="Q54" s="28">
        <v>63</v>
      </c>
      <c r="R54" s="29">
        <v>14.960527042685243</v>
      </c>
      <c r="S54" s="29">
        <v>15.824772935636526</v>
      </c>
      <c r="T54" s="29">
        <v>15.860317475153787</v>
      </c>
      <c r="V54" s="28">
        <v>63</v>
      </c>
      <c r="W54" s="29">
        <v>20.857475464034366</v>
      </c>
      <c r="X54" s="29">
        <v>22.043504279747243</v>
      </c>
      <c r="Y54" s="29">
        <v>21.951999423078057</v>
      </c>
      <c r="AA54" s="28">
        <v>63</v>
      </c>
      <c r="AB54" s="29">
        <v>14.820616917474007</v>
      </c>
      <c r="AC54" s="29">
        <v>15.694885793588497</v>
      </c>
      <c r="AD54" s="29">
        <v>15.731019712838535</v>
      </c>
    </row>
    <row r="55" spans="2:30">
      <c r="B55" s="28">
        <v>64</v>
      </c>
      <c r="C55" s="29">
        <v>23.212921386309105</v>
      </c>
      <c r="D55" s="29">
        <v>24.487915308397952</v>
      </c>
      <c r="E55" s="29">
        <v>24.385048900050815</v>
      </c>
      <c r="G55" s="28">
        <v>64</v>
      </c>
      <c r="H55" s="29">
        <v>16.560021908666712</v>
      </c>
      <c r="I55" s="29">
        <v>17.547295393145017</v>
      </c>
      <c r="J55" s="29">
        <v>17.659259396773635</v>
      </c>
      <c r="L55" s="28">
        <v>64</v>
      </c>
      <c r="M55" s="29">
        <v>22.852326223300548</v>
      </c>
      <c r="N55" s="29">
        <v>24.145776820555927</v>
      </c>
      <c r="O55" s="29">
        <v>24.048290975638576</v>
      </c>
      <c r="Q55" s="28">
        <v>64</v>
      </c>
      <c r="R55" s="29">
        <v>16.302671029889527</v>
      </c>
      <c r="S55" s="29">
        <v>17.303838942599238</v>
      </c>
      <c r="T55" s="29">
        <v>17.416157525681008</v>
      </c>
      <c r="V55" s="28">
        <v>64</v>
      </c>
      <c r="W55" s="29">
        <v>22.669916785083061</v>
      </c>
      <c r="X55" s="29">
        <v>23.975217416903057</v>
      </c>
      <c r="Y55" s="29">
        <v>23.880190813594016</v>
      </c>
      <c r="AA55" s="28">
        <v>64</v>
      </c>
      <c r="AB55" s="29">
        <v>16.158806175722411</v>
      </c>
      <c r="AC55" s="29">
        <v>17.16993816890718</v>
      </c>
      <c r="AD55" s="29">
        <v>17.282695694464667</v>
      </c>
    </row>
    <row r="56" spans="2:30">
      <c r="B56" s="28">
        <v>65</v>
      </c>
      <c r="C56" s="29">
        <v>25.262216813723068</v>
      </c>
      <c r="D56" s="29">
        <v>26.685403791842219</v>
      </c>
      <c r="E56" s="29">
        <v>26.593955437214131</v>
      </c>
      <c r="G56" s="28">
        <v>65</v>
      </c>
      <c r="H56" s="29">
        <v>18.193186530041682</v>
      </c>
      <c r="I56" s="29">
        <v>19.329848711564836</v>
      </c>
      <c r="J56" s="29">
        <v>19.52523824900225</v>
      </c>
      <c r="L56" s="28">
        <v>65</v>
      </c>
      <c r="M56" s="29">
        <v>24.879045530093695</v>
      </c>
      <c r="N56" s="29">
        <v>26.321014921250654</v>
      </c>
      <c r="O56" s="29">
        <v>26.235243292401471</v>
      </c>
      <c r="Q56" s="28">
        <v>65</v>
      </c>
      <c r="R56" s="29">
        <v>17.919843846435946</v>
      </c>
      <c r="S56" s="29">
        <v>19.070374013312385</v>
      </c>
      <c r="T56" s="29">
        <v>19.265546754508865</v>
      </c>
      <c r="V56" s="28">
        <v>65</v>
      </c>
      <c r="W56" s="29">
        <v>24.689895467486643</v>
      </c>
      <c r="X56" s="29">
        <v>26.143782587491373</v>
      </c>
      <c r="Y56" s="29">
        <v>26.060580690065088</v>
      </c>
      <c r="AA56" s="28">
        <v>65</v>
      </c>
      <c r="AB56" s="29">
        <v>17.771201011607214</v>
      </c>
      <c r="AC56" s="29">
        <v>18.931660952551027</v>
      </c>
      <c r="AD56" s="29">
        <v>19.12712077182778</v>
      </c>
    </row>
    <row r="57" spans="2:30">
      <c r="B57" s="28">
        <v>66</v>
      </c>
      <c r="C57" s="29">
        <v>27.571694336807234</v>
      </c>
      <c r="D57" s="29">
        <v>29.176864965506653</v>
      </c>
      <c r="E57" s="29">
        <v>29.117189768855898</v>
      </c>
      <c r="G57" s="28">
        <v>66</v>
      </c>
      <c r="H57" s="29">
        <v>20.153735423918707</v>
      </c>
      <c r="I57" s="29">
        <v>21.446069376464592</v>
      </c>
      <c r="J57" s="29">
        <v>21.717582168353445</v>
      </c>
      <c r="L57" s="28">
        <v>66</v>
      </c>
      <c r="M57" s="29">
        <v>27.163045467812708</v>
      </c>
      <c r="N57" s="29">
        <v>28.78719195223271</v>
      </c>
      <c r="O57" s="29">
        <v>28.733360638779168</v>
      </c>
      <c r="Q57" s="28">
        <v>66</v>
      </c>
      <c r="R57" s="29">
        <v>19.861151053918075</v>
      </c>
      <c r="S57" s="29">
        <v>21.167515472809619</v>
      </c>
      <c r="T57" s="29">
        <v>21.438350498891285</v>
      </c>
      <c r="V57" s="28">
        <v>66</v>
      </c>
      <c r="W57" s="29">
        <v>26.966290648187464</v>
      </c>
      <c r="X57" s="29">
        <v>28.602378729657822</v>
      </c>
      <c r="Y57" s="29">
        <v>28.551192003973437</v>
      </c>
      <c r="AA57" s="28">
        <v>66</v>
      </c>
      <c r="AB57" s="29">
        <v>19.706755248380681</v>
      </c>
      <c r="AC57" s="29">
        <v>21.023066379848551</v>
      </c>
      <c r="AD57" s="29">
        <v>21.294073719009553</v>
      </c>
    </row>
    <row r="58" spans="2:30">
      <c r="B58" s="28">
        <v>67</v>
      </c>
      <c r="C58" s="29">
        <v>30.197966504070454</v>
      </c>
      <c r="D58" s="29">
        <v>32.020963806768435</v>
      </c>
      <c r="E58" s="29">
        <v>32.016086899381662</v>
      </c>
      <c r="G58" s="28">
        <v>67</v>
      </c>
      <c r="H58" s="29">
        <v>22.464981296417736</v>
      </c>
      <c r="I58" s="29">
        <v>23.914671163386569</v>
      </c>
      <c r="J58" s="29">
        <v>24.24341703024254</v>
      </c>
      <c r="L58" s="28">
        <v>67</v>
      </c>
      <c r="M58" s="29">
        <v>29.760290772052077</v>
      </c>
      <c r="N58" s="29">
        <v>31.602340664305828</v>
      </c>
      <c r="O58" s="29">
        <v>31.60333999951024</v>
      </c>
      <c r="Q58" s="28">
        <v>67</v>
      </c>
      <c r="R58" s="29">
        <v>22.149655712938355</v>
      </c>
      <c r="S58" s="29">
        <v>23.613782022004063</v>
      </c>
      <c r="T58" s="29">
        <v>23.941610906839404</v>
      </c>
      <c r="V58" s="28">
        <v>67</v>
      </c>
      <c r="W58" s="29">
        <v>29.554872608165748</v>
      </c>
      <c r="X58" s="29">
        <v>31.408847421631837</v>
      </c>
      <c r="Y58" s="29">
        <v>31.412529838860436</v>
      </c>
      <c r="AA58" s="28">
        <v>67</v>
      </c>
      <c r="AB58" s="29">
        <v>21.988457013997582</v>
      </c>
      <c r="AC58" s="29">
        <v>23.462614841305683</v>
      </c>
      <c r="AD58" s="29">
        <v>23.790571561600316</v>
      </c>
    </row>
    <row r="59" spans="2:30">
      <c r="B59" s="28">
        <v>68</v>
      </c>
      <c r="C59" s="29">
        <v>33.209956189905988</v>
      </c>
      <c r="D59" s="29">
        <v>35.285883728287601</v>
      </c>
      <c r="E59" s="29">
        <v>35.356551000079968</v>
      </c>
      <c r="G59" s="28">
        <v>68</v>
      </c>
      <c r="H59" s="29">
        <v>25.114513255738906</v>
      </c>
      <c r="I59" s="29">
        <v>26.721236099501677</v>
      </c>
      <c r="J59" s="29">
        <v>27.082395719689778</v>
      </c>
      <c r="L59" s="28">
        <v>68</v>
      </c>
      <c r="M59" s="29">
        <v>32.738906570380919</v>
      </c>
      <c r="N59" s="29">
        <v>34.833897216916661</v>
      </c>
      <c r="O59" s="29">
        <v>34.910387597523439</v>
      </c>
      <c r="Q59" s="28">
        <v>68</v>
      </c>
      <c r="R59" s="29">
        <v>24.773047104046864</v>
      </c>
      <c r="S59" s="29">
        <v>26.394857848503921</v>
      </c>
      <c r="T59" s="29">
        <v>26.755142287739005</v>
      </c>
      <c r="V59" s="28">
        <v>68</v>
      </c>
      <c r="W59" s="29">
        <v>32.523526702417499</v>
      </c>
      <c r="X59" s="29">
        <v>34.630398768987597</v>
      </c>
      <c r="Y59" s="29">
        <v>34.709590171782992</v>
      </c>
      <c r="AA59" s="28">
        <v>68</v>
      </c>
      <c r="AB59" s="29">
        <v>24.604025990326459</v>
      </c>
      <c r="AC59" s="29">
        <v>26.236022165456017</v>
      </c>
      <c r="AD59" s="29">
        <v>26.596477488281728</v>
      </c>
    </row>
    <row r="60" spans="2:30">
      <c r="B60" s="28">
        <v>69</v>
      </c>
      <c r="C60" s="29">
        <v>36.718841057192002</v>
      </c>
      <c r="D60" s="29">
        <v>39.085548818050434</v>
      </c>
      <c r="E60" s="29">
        <v>39.245557245258652</v>
      </c>
      <c r="G60" s="28">
        <v>69</v>
      </c>
      <c r="H60" s="29">
        <v>28.059426261419048</v>
      </c>
      <c r="I60" s="29">
        <v>29.826016194918132</v>
      </c>
      <c r="J60" s="29">
        <v>30.198865550486854</v>
      </c>
      <c r="L60" s="28">
        <v>69</v>
      </c>
      <c r="M60" s="29">
        <v>36.208791958716986</v>
      </c>
      <c r="N60" s="29">
        <v>38.594557279352067</v>
      </c>
      <c r="O60" s="29">
        <v>38.760358730057632</v>
      </c>
      <c r="Q60" s="28">
        <v>69</v>
      </c>
      <c r="R60" s="29">
        <v>27.688823401493341</v>
      </c>
      <c r="S60" s="29">
        <v>29.471329060896107</v>
      </c>
      <c r="T60" s="29">
        <v>29.843593664192969</v>
      </c>
      <c r="V60" s="28">
        <v>69</v>
      </c>
      <c r="W60" s="29">
        <v>35.981769381633839</v>
      </c>
      <c r="X60" s="29">
        <v>38.37935957077368</v>
      </c>
      <c r="Y60" s="29">
        <v>38.547892878234769</v>
      </c>
      <c r="AA60" s="28">
        <v>69</v>
      </c>
      <c r="AB60" s="29">
        <v>27.511082038349532</v>
      </c>
      <c r="AC60" s="29">
        <v>29.303976285342824</v>
      </c>
      <c r="AD60" s="29">
        <v>29.676531981737078</v>
      </c>
    </row>
    <row r="61" spans="2:30">
      <c r="B61" s="28">
        <v>70</v>
      </c>
      <c r="C61" s="29">
        <v>40.779718889770542</v>
      </c>
      <c r="D61" s="29">
        <v>43.465880896710445</v>
      </c>
      <c r="E61" s="29">
        <v>43.715935127792555</v>
      </c>
      <c r="G61" s="28">
        <v>70</v>
      </c>
      <c r="H61" s="29">
        <v>31.258644006348888</v>
      </c>
      <c r="I61" s="29">
        <v>33.192244598856682</v>
      </c>
      <c r="J61" s="29">
        <v>33.562887979900793</v>
      </c>
      <c r="L61" s="28">
        <v>70</v>
      </c>
      <c r="M61" s="29">
        <v>40.224358344633764</v>
      </c>
      <c r="N61" s="29">
        <v>42.929667218922646</v>
      </c>
      <c r="O61" s="29">
        <v>43.185674193286538</v>
      </c>
      <c r="Q61" s="28">
        <v>70</v>
      </c>
      <c r="R61" s="29">
        <v>30.8562960780148</v>
      </c>
      <c r="S61" s="29">
        <v>32.806737932099274</v>
      </c>
      <c r="T61" s="29">
        <v>33.17727880735999</v>
      </c>
      <c r="V61" s="28">
        <v>70</v>
      </c>
      <c r="W61" s="29">
        <v>39.98380494984319</v>
      </c>
      <c r="X61" s="29">
        <v>42.700901158227254</v>
      </c>
      <c r="Y61" s="29">
        <v>42.959734349163504</v>
      </c>
      <c r="AA61" s="28">
        <v>70</v>
      </c>
      <c r="AB61" s="29">
        <v>30.669053658143973</v>
      </c>
      <c r="AC61" s="29">
        <v>32.63011352582442</v>
      </c>
      <c r="AD61" s="29">
        <v>33.001125364036596</v>
      </c>
    </row>
  </sheetData>
  <phoneticPr fontId="0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D89"/>
  <sheetViews>
    <sheetView workbookViewId="0">
      <selection activeCell="T7" sqref="T7:T89"/>
    </sheetView>
  </sheetViews>
  <sheetFormatPr baseColWidth="10" defaultColWidth="10.85546875" defaultRowHeight="12"/>
  <cols>
    <col min="1" max="1" width="2.42578125" style="18" customWidth="1"/>
    <col min="2" max="2" width="6.140625" style="18" customWidth="1"/>
    <col min="3" max="3" width="6.28515625" style="18" customWidth="1"/>
    <col min="4" max="4" width="9.85546875" style="18" bestFit="1" customWidth="1"/>
    <col min="5" max="5" width="7.140625" style="18" bestFit="1" customWidth="1"/>
    <col min="6" max="6" width="3.42578125" style="18" customWidth="1"/>
    <col min="7" max="7" width="6.140625" style="18" customWidth="1"/>
    <col min="8" max="8" width="5.42578125" style="18" bestFit="1" customWidth="1"/>
    <col min="9" max="9" width="9.85546875" style="18" bestFit="1" customWidth="1"/>
    <col min="10" max="10" width="7.140625" style="18" bestFit="1" customWidth="1"/>
    <col min="11" max="11" width="4.85546875" style="22" customWidth="1"/>
    <col min="12" max="12" width="7.140625" style="18" customWidth="1"/>
    <col min="13" max="13" width="6.5703125" style="18" bestFit="1" customWidth="1"/>
    <col min="14" max="14" width="9.85546875" style="18" bestFit="1" customWidth="1"/>
    <col min="15" max="15" width="7.140625" style="18" bestFit="1" customWidth="1"/>
    <col min="16" max="16" width="4.42578125" style="18" customWidth="1"/>
    <col min="17" max="17" width="7.42578125" style="18" customWidth="1"/>
    <col min="18" max="18" width="6.5703125" style="18" bestFit="1" customWidth="1"/>
    <col min="19" max="19" width="9.85546875" style="18" bestFit="1" customWidth="1"/>
    <col min="20" max="20" width="7.140625" style="18" bestFit="1" customWidth="1"/>
    <col min="21" max="21" width="4.42578125" style="22" customWidth="1"/>
    <col min="22" max="22" width="7.42578125" style="18" customWidth="1"/>
    <col min="23" max="23" width="5.42578125" style="18" bestFit="1" customWidth="1"/>
    <col min="24" max="24" width="9.85546875" style="18" bestFit="1" customWidth="1"/>
    <col min="25" max="25" width="7.140625" style="18" bestFit="1" customWidth="1"/>
    <col min="26" max="26" width="3.85546875" style="18" customWidth="1"/>
    <col min="27" max="27" width="7.28515625" style="18" customWidth="1"/>
    <col min="28" max="28" width="5.42578125" style="18" bestFit="1" customWidth="1"/>
    <col min="29" max="29" width="9.85546875" style="18" bestFit="1" customWidth="1"/>
    <col min="30" max="30" width="7.140625" style="18" bestFit="1" customWidth="1"/>
    <col min="31" max="16384" width="10.85546875" style="18"/>
  </cols>
  <sheetData>
    <row r="1" spans="1:30" ht="15">
      <c r="B1" s="17" t="s">
        <v>103</v>
      </c>
    </row>
    <row r="2" spans="1:30" ht="15">
      <c r="B2" s="17" t="s">
        <v>104</v>
      </c>
    </row>
    <row r="4" spans="1:30">
      <c r="B4" s="25" t="s">
        <v>113</v>
      </c>
      <c r="C4" s="25"/>
      <c r="D4" s="25"/>
      <c r="E4" s="25"/>
      <c r="F4" s="25"/>
      <c r="G4" s="25" t="s">
        <v>113</v>
      </c>
      <c r="H4" s="25"/>
      <c r="I4" s="25"/>
      <c r="J4" s="25"/>
      <c r="L4" s="25" t="s">
        <v>114</v>
      </c>
      <c r="M4" s="25"/>
      <c r="N4" s="25"/>
      <c r="O4" s="25"/>
      <c r="P4" s="25"/>
      <c r="Q4" s="25" t="s">
        <v>114</v>
      </c>
      <c r="R4" s="25"/>
      <c r="S4" s="25"/>
      <c r="T4" s="25"/>
    </row>
    <row r="5" spans="1:30">
      <c r="B5" s="18" t="s">
        <v>109</v>
      </c>
      <c r="G5" s="18" t="s">
        <v>110</v>
      </c>
      <c r="L5" s="18" t="s">
        <v>109</v>
      </c>
      <c r="Q5" s="18" t="s">
        <v>110</v>
      </c>
    </row>
    <row r="6" spans="1:30">
      <c r="B6" s="18" t="s">
        <v>4</v>
      </c>
      <c r="C6" s="18" t="s">
        <v>3</v>
      </c>
      <c r="D6" s="18" t="s">
        <v>111</v>
      </c>
      <c r="E6" s="18" t="s">
        <v>8</v>
      </c>
      <c r="G6" s="18" t="s">
        <v>4</v>
      </c>
      <c r="H6" s="18" t="s">
        <v>3</v>
      </c>
      <c r="I6" s="18" t="s">
        <v>111</v>
      </c>
      <c r="J6" s="18" t="s">
        <v>8</v>
      </c>
      <c r="L6" s="18" t="s">
        <v>4</v>
      </c>
      <c r="M6" s="18" t="s">
        <v>3</v>
      </c>
      <c r="N6" s="18" t="s">
        <v>111</v>
      </c>
      <c r="O6" s="18" t="s">
        <v>8</v>
      </c>
      <c r="Q6" s="18" t="s">
        <v>4</v>
      </c>
      <c r="R6" s="18" t="s">
        <v>3</v>
      </c>
      <c r="S6" s="18" t="s">
        <v>111</v>
      </c>
      <c r="T6" s="18" t="s">
        <v>8</v>
      </c>
    </row>
    <row r="7" spans="1:30">
      <c r="B7" s="28">
        <v>18</v>
      </c>
      <c r="C7" s="30">
        <v>1.1690033193198139</v>
      </c>
      <c r="D7" s="30">
        <v>1.1747890159163663</v>
      </c>
      <c r="E7" s="30">
        <v>1.1469963354538684</v>
      </c>
      <c r="G7" s="28">
        <v>18</v>
      </c>
      <c r="H7" s="30">
        <v>0.94307277283781976</v>
      </c>
      <c r="I7" s="30">
        <v>0.93970547243709457</v>
      </c>
      <c r="J7" s="30">
        <v>0.89988235368853053</v>
      </c>
      <c r="L7" s="28">
        <v>18</v>
      </c>
      <c r="M7" s="30">
        <v>1.1254517500000001</v>
      </c>
      <c r="N7" s="30">
        <v>1.13887961</v>
      </c>
      <c r="O7" s="30">
        <v>1.1365873099999999</v>
      </c>
      <c r="Q7" s="28">
        <v>18</v>
      </c>
      <c r="R7" s="30">
        <v>0.92234293000000001</v>
      </c>
      <c r="S7" s="30">
        <v>0.93255785000000002</v>
      </c>
      <c r="T7" s="30">
        <v>0.93081404000000001</v>
      </c>
    </row>
    <row r="8" spans="1:30">
      <c r="B8" s="28">
        <v>19</v>
      </c>
      <c r="C8" s="30">
        <v>1.2148612625562336</v>
      </c>
      <c r="D8" s="30">
        <v>1.2227297611657777</v>
      </c>
      <c r="E8" s="30">
        <v>1.1976814933189968</v>
      </c>
      <c r="G8" s="28">
        <v>19</v>
      </c>
      <c r="H8" s="30">
        <v>0.94637259649024186</v>
      </c>
      <c r="I8" s="30">
        <v>0.94309488507970896</v>
      </c>
      <c r="J8" s="30">
        <v>0.90332496568434062</v>
      </c>
      <c r="L8" s="28">
        <v>19</v>
      </c>
      <c r="M8" s="30">
        <v>1.1645869900000001</v>
      </c>
      <c r="N8" s="30">
        <v>1.1785722199999999</v>
      </c>
      <c r="O8" s="30">
        <v>1.17618478</v>
      </c>
      <c r="Q8" s="28">
        <v>19</v>
      </c>
      <c r="R8" s="30">
        <v>0.92833637000000002</v>
      </c>
      <c r="S8" s="30">
        <v>0.93863664999999996</v>
      </c>
      <c r="T8" s="30">
        <v>0.93687827000000001</v>
      </c>
    </row>
    <row r="9" spans="1:30" s="22" customFormat="1">
      <c r="A9" s="18"/>
      <c r="B9" s="28">
        <v>20</v>
      </c>
      <c r="C9" s="30">
        <v>1.2741424181707361</v>
      </c>
      <c r="D9" s="30">
        <v>1.2846134811246419</v>
      </c>
      <c r="E9" s="30">
        <v>1.2629802487790813</v>
      </c>
      <c r="F9" s="18"/>
      <c r="G9" s="28">
        <v>20</v>
      </c>
      <c r="H9" s="30">
        <v>0.95313826592310569</v>
      </c>
      <c r="I9" s="30">
        <v>0.95030479287230785</v>
      </c>
      <c r="J9" s="30">
        <v>0.91115902474574861</v>
      </c>
      <c r="L9" s="28">
        <v>20</v>
      </c>
      <c r="M9" s="30">
        <v>1.21439546</v>
      </c>
      <c r="N9" s="30">
        <v>1.2290901000000001</v>
      </c>
      <c r="O9" s="30">
        <v>1.2265815499999999</v>
      </c>
      <c r="P9" s="18"/>
      <c r="Q9" s="28">
        <v>20</v>
      </c>
      <c r="R9" s="30">
        <v>0.93233200000000005</v>
      </c>
      <c r="S9" s="30">
        <v>0.94268918000000002</v>
      </c>
      <c r="T9" s="30">
        <v>0.94092109000000002</v>
      </c>
      <c r="V9" s="18"/>
      <c r="W9" s="18"/>
      <c r="X9" s="18"/>
      <c r="Y9" s="18"/>
      <c r="Z9" s="18"/>
      <c r="AA9" s="18"/>
      <c r="AB9" s="18"/>
      <c r="AC9" s="18"/>
      <c r="AD9" s="18"/>
    </row>
    <row r="10" spans="1:30" s="22" customFormat="1">
      <c r="A10" s="18"/>
      <c r="B10" s="28">
        <v>21</v>
      </c>
      <c r="C10" s="30">
        <v>1.3480394090260575</v>
      </c>
      <c r="D10" s="30">
        <v>1.3614184812063788</v>
      </c>
      <c r="E10" s="30">
        <v>1.3433356251966448</v>
      </c>
      <c r="F10" s="18"/>
      <c r="G10" s="28">
        <v>21</v>
      </c>
      <c r="H10" s="30">
        <v>0.96496328602702752</v>
      </c>
      <c r="I10" s="30">
        <v>0.96297006660882378</v>
      </c>
      <c r="J10" s="30">
        <v>0.92514746099060707</v>
      </c>
      <c r="L10" s="28">
        <v>21</v>
      </c>
      <c r="M10" s="30">
        <v>1.28199269</v>
      </c>
      <c r="N10" s="30">
        <v>1.29765007</v>
      </c>
      <c r="O10" s="30">
        <v>1.2949771699999999</v>
      </c>
      <c r="P10" s="18"/>
      <c r="Q10" s="28">
        <v>21</v>
      </c>
      <c r="R10" s="30">
        <v>0.93832543000000002</v>
      </c>
      <c r="S10" s="30">
        <v>0.94876797999999996</v>
      </c>
      <c r="T10" s="30">
        <v>0.94698530999999997</v>
      </c>
      <c r="V10" s="18"/>
      <c r="W10" s="18"/>
      <c r="X10" s="18"/>
      <c r="Y10" s="18"/>
      <c r="Z10" s="18"/>
      <c r="AA10" s="18"/>
      <c r="AB10" s="18"/>
      <c r="AC10" s="18"/>
      <c r="AD10" s="18"/>
    </row>
    <row r="11" spans="1:30" s="22" customFormat="1">
      <c r="A11" s="18"/>
      <c r="B11" s="28">
        <v>22</v>
      </c>
      <c r="C11" s="30">
        <v>1.4349318142230512</v>
      </c>
      <c r="D11" s="30">
        <v>1.4512032241914274</v>
      </c>
      <c r="E11" s="30">
        <v>1.4360879281396295</v>
      </c>
      <c r="F11" s="18"/>
      <c r="G11" s="28">
        <v>22</v>
      </c>
      <c r="H11" s="30">
        <v>0.98355716411463356</v>
      </c>
      <c r="I11" s="30">
        <v>0.98277261706787089</v>
      </c>
      <c r="J11" s="30">
        <v>0.94693221195579724</v>
      </c>
      <c r="L11" s="28">
        <v>22</v>
      </c>
      <c r="M11" s="30">
        <v>1.37627302</v>
      </c>
      <c r="N11" s="30">
        <v>1.3932731899999999</v>
      </c>
      <c r="O11" s="30">
        <v>1.3903710600000001</v>
      </c>
      <c r="P11" s="18"/>
      <c r="Q11" s="28">
        <v>22</v>
      </c>
      <c r="R11" s="30">
        <v>0.94232106000000004</v>
      </c>
      <c r="S11" s="30">
        <v>0.95282051000000001</v>
      </c>
      <c r="T11" s="30">
        <v>0.95102812999999997</v>
      </c>
      <c r="V11" s="18"/>
      <c r="W11" s="18"/>
      <c r="X11" s="18"/>
      <c r="Y11" s="18"/>
      <c r="Z11" s="18"/>
      <c r="AA11" s="18"/>
      <c r="AB11" s="18"/>
      <c r="AC11" s="18"/>
      <c r="AD11" s="18"/>
    </row>
    <row r="12" spans="1:30" s="22" customFormat="1">
      <c r="A12" s="18"/>
      <c r="B12" s="28">
        <v>23</v>
      </c>
      <c r="C12" s="30">
        <v>1.5294447735332712</v>
      </c>
      <c r="D12" s="30">
        <v>1.5482435006477269</v>
      </c>
      <c r="E12" s="30">
        <v>1.5348763310751206</v>
      </c>
      <c r="F12" s="18"/>
      <c r="G12" s="28">
        <v>23</v>
      </c>
      <c r="H12" s="30">
        <v>1.0113615356079491</v>
      </c>
      <c r="I12" s="30">
        <v>1.0120430371471512</v>
      </c>
      <c r="J12" s="30">
        <v>0.97845293063529126</v>
      </c>
      <c r="L12" s="28">
        <v>23</v>
      </c>
      <c r="M12" s="30">
        <v>1.5025730900000001</v>
      </c>
      <c r="N12" s="30">
        <v>1.5213720900000001</v>
      </c>
      <c r="O12" s="30">
        <v>1.51816288</v>
      </c>
      <c r="P12" s="18"/>
      <c r="Q12" s="28">
        <v>23</v>
      </c>
      <c r="R12" s="30">
        <v>0.94831449999999995</v>
      </c>
      <c r="S12" s="30">
        <v>0.95889930999999995</v>
      </c>
      <c r="T12" s="30">
        <v>0.95709235999999998</v>
      </c>
      <c r="V12" s="18"/>
      <c r="W12" s="18"/>
      <c r="X12" s="18"/>
      <c r="Y12" s="18"/>
      <c r="Z12" s="18"/>
      <c r="AA12" s="18"/>
      <c r="AB12" s="18"/>
      <c r="AC12" s="18"/>
      <c r="AD12" s="18"/>
    </row>
    <row r="13" spans="1:30" s="22" customFormat="1">
      <c r="A13" s="18"/>
      <c r="B13" s="28">
        <v>24</v>
      </c>
      <c r="C13" s="30">
        <v>1.6224445740932645</v>
      </c>
      <c r="D13" s="30">
        <v>1.6431466415832772</v>
      </c>
      <c r="E13" s="30">
        <v>1.6300964766823105</v>
      </c>
      <c r="F13" s="18"/>
      <c r="G13" s="28">
        <v>24</v>
      </c>
      <c r="H13" s="30">
        <v>1.052013359695593</v>
      </c>
      <c r="I13" s="30">
        <v>1.0541427950854636</v>
      </c>
      <c r="J13" s="30">
        <v>1.0220639684235511</v>
      </c>
      <c r="L13" s="28">
        <v>24</v>
      </c>
      <c r="M13" s="30">
        <v>1.64844078</v>
      </c>
      <c r="N13" s="30">
        <v>1.6693172999999999</v>
      </c>
      <c r="O13" s="30">
        <v>1.6657534199999999</v>
      </c>
      <c r="P13" s="18"/>
      <c r="Q13" s="28">
        <v>24</v>
      </c>
      <c r="R13" s="30">
        <v>0.99426418999999999</v>
      </c>
      <c r="S13" s="30">
        <v>1.00550344</v>
      </c>
      <c r="T13" s="30">
        <v>1.0035847600000001</v>
      </c>
      <c r="V13" s="18"/>
      <c r="W13" s="18"/>
      <c r="X13" s="18"/>
      <c r="Y13" s="18"/>
      <c r="Z13" s="18"/>
      <c r="AA13" s="18"/>
      <c r="AB13" s="18"/>
      <c r="AC13" s="18"/>
      <c r="AD13" s="18"/>
    </row>
    <row r="14" spans="1:30" s="22" customFormat="1">
      <c r="A14" s="18"/>
      <c r="B14" s="28">
        <v>25</v>
      </c>
      <c r="C14" s="30">
        <v>1.7056205051716662</v>
      </c>
      <c r="D14" s="30">
        <v>1.7275198147517901</v>
      </c>
      <c r="E14" s="30">
        <v>1.7135028612371705</v>
      </c>
      <c r="F14" s="18"/>
      <c r="G14" s="28">
        <v>25</v>
      </c>
      <c r="H14" s="30">
        <v>1.0979268509987163</v>
      </c>
      <c r="I14" s="30">
        <v>1.1014899532166496</v>
      </c>
      <c r="J14" s="30">
        <v>1.070638177488346</v>
      </c>
      <c r="L14" s="28">
        <v>25</v>
      </c>
      <c r="M14" s="30">
        <v>1.7996450900000001</v>
      </c>
      <c r="N14" s="30">
        <v>1.8226751299999999</v>
      </c>
      <c r="O14" s="30">
        <v>1.8187436299999999</v>
      </c>
      <c r="P14" s="18"/>
      <c r="Q14" s="28">
        <v>25</v>
      </c>
      <c r="R14" s="30">
        <v>1.05619638</v>
      </c>
      <c r="S14" s="30">
        <v>1.0683176999999999</v>
      </c>
      <c r="T14" s="30">
        <v>1.0662484400000001</v>
      </c>
      <c r="V14" s="18"/>
      <c r="W14" s="18"/>
      <c r="X14" s="18"/>
      <c r="Y14" s="18"/>
      <c r="Z14" s="18"/>
      <c r="AA14" s="18"/>
      <c r="AB14" s="18"/>
      <c r="AC14" s="18"/>
      <c r="AD14" s="18"/>
    </row>
    <row r="15" spans="1:30" s="22" customFormat="1">
      <c r="A15" s="18"/>
      <c r="B15" s="28">
        <v>26</v>
      </c>
      <c r="C15" s="30">
        <v>1.7729090282625266</v>
      </c>
      <c r="D15" s="30">
        <v>1.7953732336514745</v>
      </c>
      <c r="E15" s="30">
        <v>1.7795358151214513</v>
      </c>
      <c r="F15" s="18"/>
      <c r="G15" s="28">
        <v>26</v>
      </c>
      <c r="H15" s="30">
        <v>1.1462751816596699</v>
      </c>
      <c r="I15" s="30">
        <v>1.151155047203382</v>
      </c>
      <c r="J15" s="30">
        <v>1.1211424174423095</v>
      </c>
      <c r="L15" s="28">
        <v>26</v>
      </c>
      <c r="M15" s="30">
        <v>1.94017616</v>
      </c>
      <c r="N15" s="30">
        <v>1.9652077100000001</v>
      </c>
      <c r="O15" s="30">
        <v>1.9609345199999999</v>
      </c>
      <c r="P15" s="18"/>
      <c r="Q15" s="28">
        <v>26</v>
      </c>
      <c r="R15" s="30">
        <v>1.12611982</v>
      </c>
      <c r="S15" s="30">
        <v>1.1392370199999999</v>
      </c>
      <c r="T15" s="30">
        <v>1.1369977600000001</v>
      </c>
      <c r="V15" s="18"/>
      <c r="W15" s="18"/>
      <c r="X15" s="18"/>
      <c r="Y15" s="18"/>
      <c r="Z15" s="18"/>
      <c r="AA15" s="18"/>
      <c r="AB15" s="18"/>
      <c r="AC15" s="18"/>
      <c r="AD15" s="18"/>
    </row>
    <row r="16" spans="1:30" s="22" customFormat="1">
      <c r="A16" s="18"/>
      <c r="B16" s="28">
        <v>27</v>
      </c>
      <c r="C16" s="30">
        <v>1.8209451393566549</v>
      </c>
      <c r="D16" s="30">
        <v>1.8435182602468976</v>
      </c>
      <c r="E16" s="30">
        <v>1.8256129697802992</v>
      </c>
      <c r="F16" s="18"/>
      <c r="G16" s="28">
        <v>27</v>
      </c>
      <c r="H16" s="30">
        <v>1.193934425939766</v>
      </c>
      <c r="I16" s="30">
        <v>1.1999001192619692</v>
      </c>
      <c r="J16" s="30">
        <v>1.170215966064903</v>
      </c>
      <c r="L16" s="28">
        <v>27</v>
      </c>
      <c r="M16" s="30">
        <v>2.0558029800000002</v>
      </c>
      <c r="N16" s="30">
        <v>2.0824813500000001</v>
      </c>
      <c r="O16" s="30">
        <v>2.0779270300000001</v>
      </c>
      <c r="P16" s="18"/>
      <c r="Q16" s="28">
        <v>27</v>
      </c>
      <c r="R16" s="30">
        <v>1.2040345100000001</v>
      </c>
      <c r="S16" s="30">
        <v>1.21826141</v>
      </c>
      <c r="T16" s="30">
        <v>1.2158327099999999</v>
      </c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s="22" customFormat="1">
      <c r="A17" s="18"/>
      <c r="B17" s="28">
        <v>28</v>
      </c>
      <c r="C17" s="30">
        <v>1.8505317309281484</v>
      </c>
      <c r="D17" s="30">
        <v>1.8730188152077529</v>
      </c>
      <c r="E17" s="30">
        <v>1.8534199991107776</v>
      </c>
      <c r="F17" s="18"/>
      <c r="G17" s="28">
        <v>28</v>
      </c>
      <c r="H17" s="30">
        <v>1.2373835555832067</v>
      </c>
      <c r="I17" s="30">
        <v>1.2440869825552718</v>
      </c>
      <c r="J17" s="30">
        <v>1.2141068467776541</v>
      </c>
      <c r="L17" s="28">
        <v>28</v>
      </c>
      <c r="M17" s="30">
        <v>2.1358523200000001</v>
      </c>
      <c r="N17" s="30">
        <v>2.1636707899999998</v>
      </c>
      <c r="O17" s="30">
        <v>2.1589218400000001</v>
      </c>
      <c r="P17" s="18"/>
      <c r="Q17" s="28">
        <v>28</v>
      </c>
      <c r="R17" s="30">
        <v>1.28394702</v>
      </c>
      <c r="S17" s="30">
        <v>1.29931207</v>
      </c>
      <c r="T17" s="30">
        <v>1.29668907</v>
      </c>
      <c r="V17" s="18"/>
      <c r="W17" s="18"/>
      <c r="X17" s="18"/>
      <c r="Y17" s="18"/>
      <c r="Z17" s="18"/>
      <c r="AA17" s="18"/>
      <c r="AB17" s="18"/>
      <c r="AC17" s="18"/>
      <c r="AD17" s="18"/>
    </row>
    <row r="18" spans="1:30" s="22" customFormat="1">
      <c r="A18" s="18"/>
      <c r="B18" s="28">
        <v>29</v>
      </c>
      <c r="C18" s="30">
        <v>1.8662200724790206</v>
      </c>
      <c r="D18" s="30">
        <v>1.8885945135814755</v>
      </c>
      <c r="E18" s="30">
        <v>1.8678903819827046</v>
      </c>
      <c r="F18" s="18"/>
      <c r="G18" s="28">
        <v>29</v>
      </c>
      <c r="H18" s="30">
        <v>1.2729750231208825</v>
      </c>
      <c r="I18" s="30">
        <v>1.2799880851239227</v>
      </c>
      <c r="J18" s="30">
        <v>1.2490636336077772</v>
      </c>
      <c r="L18" s="28">
        <v>29</v>
      </c>
      <c r="M18" s="30">
        <v>2.1856608</v>
      </c>
      <c r="N18" s="30">
        <v>2.21418866</v>
      </c>
      <c r="O18" s="30">
        <v>2.2093186199999999</v>
      </c>
      <c r="P18" s="18"/>
      <c r="Q18" s="28">
        <v>29</v>
      </c>
      <c r="R18" s="30">
        <v>1.3618617099999999</v>
      </c>
      <c r="S18" s="30">
        <v>1.3783364600000001</v>
      </c>
      <c r="T18" s="30">
        <v>1.3755240200000001</v>
      </c>
      <c r="V18" s="18"/>
      <c r="W18" s="18"/>
      <c r="X18" s="18"/>
      <c r="Y18" s="18"/>
      <c r="Z18" s="18"/>
      <c r="AA18" s="18"/>
      <c r="AB18" s="18"/>
      <c r="AC18" s="18"/>
      <c r="AD18" s="18"/>
    </row>
    <row r="19" spans="1:30" s="22" customFormat="1">
      <c r="A19" s="18"/>
      <c r="B19" s="28">
        <v>30</v>
      </c>
      <c r="C19" s="30">
        <v>1.8728343835198236</v>
      </c>
      <c r="D19" s="30">
        <v>1.8951478641280031</v>
      </c>
      <c r="E19" s="30">
        <v>1.8739241170002412</v>
      </c>
      <c r="F19" s="18"/>
      <c r="G19" s="28">
        <v>30</v>
      </c>
      <c r="H19" s="30">
        <v>1.299246662578482</v>
      </c>
      <c r="I19" s="30">
        <v>1.3062852116526391</v>
      </c>
      <c r="J19" s="30">
        <v>1.2741174240489281</v>
      </c>
      <c r="L19" s="28">
        <v>30</v>
      </c>
      <c r="M19" s="30">
        <v>2.2087861700000002</v>
      </c>
      <c r="N19" s="30">
        <v>2.2376433900000001</v>
      </c>
      <c r="O19" s="30">
        <v>2.2327171200000002</v>
      </c>
      <c r="P19" s="18"/>
      <c r="Q19" s="28">
        <v>30</v>
      </c>
      <c r="R19" s="30">
        <v>1.4297873400000001</v>
      </c>
      <c r="S19" s="30">
        <v>1.44722952</v>
      </c>
      <c r="T19" s="30">
        <v>1.4442519300000001</v>
      </c>
      <c r="V19" s="18"/>
      <c r="W19" s="18"/>
      <c r="X19" s="18"/>
      <c r="Y19" s="18"/>
      <c r="Z19" s="18"/>
      <c r="AA19" s="18"/>
      <c r="AB19" s="18"/>
      <c r="AC19" s="18"/>
      <c r="AD19" s="18"/>
    </row>
    <row r="20" spans="1:30" s="22" customFormat="1">
      <c r="A20" s="18"/>
      <c r="B20" s="28">
        <v>31</v>
      </c>
      <c r="C20" s="30">
        <v>1.8746724060987188</v>
      </c>
      <c r="D20" s="30">
        <v>1.8969908411615133</v>
      </c>
      <c r="E20" s="30">
        <v>1.8756800113644068</v>
      </c>
      <c r="F20" s="18"/>
      <c r="G20" s="28">
        <v>31</v>
      </c>
      <c r="H20" s="30">
        <v>1.3158971147844352</v>
      </c>
      <c r="I20" s="30">
        <v>1.3228468738008519</v>
      </c>
      <c r="J20" s="30">
        <v>1.2895662054204868</v>
      </c>
      <c r="L20" s="28">
        <v>31</v>
      </c>
      <c r="M20" s="30">
        <v>2.2141227899999998</v>
      </c>
      <c r="N20" s="30">
        <v>2.24305602</v>
      </c>
      <c r="O20" s="30">
        <v>2.23811677</v>
      </c>
      <c r="P20" s="18"/>
      <c r="Q20" s="28">
        <v>31</v>
      </c>
      <c r="R20" s="30">
        <v>1.48173047</v>
      </c>
      <c r="S20" s="30">
        <v>1.4999124500000001</v>
      </c>
      <c r="T20" s="30">
        <v>1.4968085600000001</v>
      </c>
      <c r="V20" s="18"/>
      <c r="W20" s="18"/>
      <c r="X20" s="18"/>
      <c r="Y20" s="18"/>
      <c r="Z20" s="18"/>
      <c r="AA20" s="18"/>
      <c r="AB20" s="18"/>
      <c r="AC20" s="18"/>
      <c r="AD20" s="18"/>
    </row>
    <row r="21" spans="1:30" s="22" customFormat="1">
      <c r="A21" s="18"/>
      <c r="B21" s="28">
        <v>32</v>
      </c>
      <c r="C21" s="30">
        <v>1.8754943008884359</v>
      </c>
      <c r="D21" s="30">
        <v>1.89783573556388</v>
      </c>
      <c r="E21" s="30">
        <v>1.8765434997928947</v>
      </c>
      <c r="F21" s="18"/>
      <c r="G21" s="28">
        <v>32</v>
      </c>
      <c r="H21" s="30">
        <v>1.3238965177687039</v>
      </c>
      <c r="I21" s="30">
        <v>1.3307854558866625</v>
      </c>
      <c r="J21" s="30">
        <v>1.2968918991274883</v>
      </c>
      <c r="L21" s="28">
        <v>32</v>
      </c>
      <c r="M21" s="30">
        <v>2.2159016600000001</v>
      </c>
      <c r="N21" s="30">
        <v>2.24486023</v>
      </c>
      <c r="O21" s="30">
        <v>2.23991666</v>
      </c>
      <c r="P21" s="18"/>
      <c r="Q21" s="28">
        <v>32</v>
      </c>
      <c r="R21" s="30">
        <v>1.51369547</v>
      </c>
      <c r="S21" s="30">
        <v>1.5323327099999999</v>
      </c>
      <c r="T21" s="30">
        <v>1.5291511099999999</v>
      </c>
      <c r="V21" s="18"/>
      <c r="W21" s="18"/>
      <c r="X21" s="18"/>
      <c r="Y21" s="18"/>
      <c r="Z21" s="18"/>
      <c r="AA21" s="18"/>
      <c r="AB21" s="18"/>
      <c r="AC21" s="18"/>
      <c r="AD21" s="18"/>
    </row>
    <row r="22" spans="1:30" s="22" customFormat="1">
      <c r="A22" s="18"/>
      <c r="B22" s="28">
        <v>33</v>
      </c>
      <c r="C22" s="30">
        <v>1.8801282212858614</v>
      </c>
      <c r="D22" s="30">
        <v>1.9028828582759967</v>
      </c>
      <c r="E22" s="30">
        <v>1.8822456068397273</v>
      </c>
      <c r="F22" s="18"/>
      <c r="G22" s="28">
        <v>33</v>
      </c>
      <c r="H22" s="30">
        <v>1.3301866373303655</v>
      </c>
      <c r="I22" s="30">
        <v>1.3375149120957133</v>
      </c>
      <c r="J22" s="30">
        <v>1.3042283986333143</v>
      </c>
      <c r="L22" s="28">
        <v>33</v>
      </c>
      <c r="M22" s="30">
        <v>2.2159016600000001</v>
      </c>
      <c r="N22" s="30">
        <v>2.24486023</v>
      </c>
      <c r="O22" s="30">
        <v>2.23991666</v>
      </c>
      <c r="P22" s="18"/>
      <c r="Q22" s="28">
        <v>33</v>
      </c>
      <c r="R22" s="30">
        <v>1.5196889099999999</v>
      </c>
      <c r="S22" s="30">
        <v>1.53841151</v>
      </c>
      <c r="T22" s="30">
        <v>1.53521533</v>
      </c>
      <c r="V22" s="18"/>
      <c r="W22" s="18"/>
      <c r="X22" s="18"/>
      <c r="Y22" s="18"/>
      <c r="Z22" s="18"/>
      <c r="AA22" s="18"/>
      <c r="AB22" s="18"/>
      <c r="AC22" s="18"/>
      <c r="AD22" s="18"/>
    </row>
    <row r="23" spans="1:30" s="22" customFormat="1">
      <c r="A23" s="18"/>
      <c r="B23" s="28">
        <v>34</v>
      </c>
      <c r="C23" s="30">
        <v>1.8915673966186659</v>
      </c>
      <c r="D23" s="30">
        <v>1.9152967590916683</v>
      </c>
      <c r="E23" s="30">
        <v>1.8962999591558987</v>
      </c>
      <c r="F23" s="18"/>
      <c r="G23" s="28">
        <v>34</v>
      </c>
      <c r="H23" s="30">
        <v>1.3439883000591768</v>
      </c>
      <c r="I23" s="30">
        <v>1.3524834560207133</v>
      </c>
      <c r="J23" s="30">
        <v>1.3211131042968169</v>
      </c>
      <c r="L23" s="28">
        <v>34</v>
      </c>
      <c r="M23" s="30">
        <v>2.2176805399999999</v>
      </c>
      <c r="N23" s="30">
        <v>2.24666444</v>
      </c>
      <c r="O23" s="30">
        <v>2.2417165400000001</v>
      </c>
      <c r="P23" s="18"/>
      <c r="Q23" s="28">
        <v>34</v>
      </c>
      <c r="R23" s="30">
        <v>1.5216867199999999</v>
      </c>
      <c r="S23" s="30">
        <v>1.54043777</v>
      </c>
      <c r="T23" s="30">
        <v>1.53723674</v>
      </c>
      <c r="V23" s="18"/>
      <c r="W23" s="18"/>
      <c r="X23" s="18"/>
      <c r="Y23" s="18"/>
      <c r="Z23" s="18"/>
      <c r="AA23" s="18"/>
      <c r="AB23" s="18"/>
      <c r="AC23" s="18"/>
      <c r="AD23" s="18"/>
    </row>
    <row r="24" spans="1:30" s="22" customFormat="1">
      <c r="A24" s="18"/>
      <c r="B24" s="28">
        <v>35</v>
      </c>
      <c r="C24" s="30">
        <v>1.9133765290544369</v>
      </c>
      <c r="D24" s="30">
        <v>1.9387390773282029</v>
      </c>
      <c r="E24" s="30">
        <v>1.9225571480750556</v>
      </c>
      <c r="F24" s="18"/>
      <c r="G24" s="28">
        <v>35</v>
      </c>
      <c r="H24" s="30">
        <v>1.3705599135116602</v>
      </c>
      <c r="I24" s="30">
        <v>1.3810661101841089</v>
      </c>
      <c r="J24" s="30">
        <v>1.3530942114973978</v>
      </c>
      <c r="L24" s="28">
        <v>35</v>
      </c>
      <c r="M24" s="30">
        <v>2.2194594099999998</v>
      </c>
      <c r="N24" s="30">
        <v>2.24846865</v>
      </c>
      <c r="O24" s="30">
        <v>2.2435164300000001</v>
      </c>
      <c r="P24" s="18"/>
      <c r="Q24" s="28">
        <v>35</v>
      </c>
      <c r="R24" s="30">
        <v>1.5236845299999999</v>
      </c>
      <c r="S24" s="30">
        <v>1.54246404</v>
      </c>
      <c r="T24" s="30">
        <v>1.53925815</v>
      </c>
      <c r="V24" s="18"/>
      <c r="W24" s="18"/>
      <c r="X24" s="18"/>
      <c r="Y24" s="18"/>
      <c r="Z24" s="18"/>
      <c r="AA24" s="18"/>
      <c r="AB24" s="18"/>
      <c r="AC24" s="18"/>
      <c r="AD24" s="18"/>
    </row>
    <row r="25" spans="1:30" s="22" customFormat="1">
      <c r="A25" s="18"/>
      <c r="B25" s="28">
        <v>36</v>
      </c>
      <c r="C25" s="30">
        <v>1.9503803096508883</v>
      </c>
      <c r="D25" s="30">
        <v>1.9780171568524354</v>
      </c>
      <c r="E25" s="30">
        <v>1.9655907779114834</v>
      </c>
      <c r="F25" s="18"/>
      <c r="G25" s="28">
        <v>36</v>
      </c>
      <c r="H25" s="30">
        <v>1.4150174533154953</v>
      </c>
      <c r="I25" s="30">
        <v>1.4282816528936657</v>
      </c>
      <c r="J25" s="30">
        <v>1.404804196966627</v>
      </c>
      <c r="L25" s="28">
        <v>36</v>
      </c>
      <c r="M25" s="30">
        <v>2.2212382900000001</v>
      </c>
      <c r="N25" s="30">
        <v>2.2502728599999999</v>
      </c>
      <c r="O25" s="30">
        <v>2.2453163100000002</v>
      </c>
      <c r="P25" s="18"/>
      <c r="Q25" s="28">
        <v>36</v>
      </c>
      <c r="R25" s="30">
        <v>1.5256823399999999</v>
      </c>
      <c r="S25" s="30">
        <v>1.54449031</v>
      </c>
      <c r="T25" s="30">
        <v>1.54127956</v>
      </c>
      <c r="V25" s="18"/>
      <c r="W25" s="18"/>
      <c r="X25" s="18"/>
      <c r="Y25" s="18"/>
      <c r="Z25" s="18"/>
      <c r="AA25" s="18"/>
      <c r="AB25" s="18"/>
      <c r="AC25" s="18"/>
      <c r="AD25" s="18"/>
    </row>
    <row r="26" spans="1:30" s="22" customFormat="1">
      <c r="A26" s="18"/>
      <c r="B26" s="28">
        <v>37</v>
      </c>
      <c r="C26" s="30">
        <v>2.0095582556563443</v>
      </c>
      <c r="D26" s="30">
        <v>2.0398782181273929</v>
      </c>
      <c r="E26" s="30">
        <v>2.0311039596281648</v>
      </c>
      <c r="F26" s="18"/>
      <c r="G26" s="28">
        <v>37</v>
      </c>
      <c r="H26" s="30">
        <v>1.4839560945032391</v>
      </c>
      <c r="I26" s="30">
        <v>1.5003155279268026</v>
      </c>
      <c r="J26" s="30">
        <v>1.4809810214172947</v>
      </c>
      <c r="L26" s="28">
        <v>37</v>
      </c>
      <c r="M26" s="30">
        <v>2.2639312700000001</v>
      </c>
      <c r="N26" s="30">
        <v>2.2935738899999998</v>
      </c>
      <c r="O26" s="30">
        <v>2.2885135399999998</v>
      </c>
      <c r="P26" s="18"/>
      <c r="Q26" s="28">
        <v>37</v>
      </c>
      <c r="R26" s="30">
        <v>1.5776254700000001</v>
      </c>
      <c r="S26" s="30">
        <v>1.5971732300000001</v>
      </c>
      <c r="T26" s="30">
        <v>1.5938361999999999</v>
      </c>
      <c r="V26" s="18"/>
      <c r="W26" s="18"/>
      <c r="X26" s="18"/>
      <c r="Y26" s="18"/>
      <c r="Z26" s="18"/>
      <c r="AA26" s="18"/>
      <c r="AB26" s="18"/>
      <c r="AC26" s="18"/>
      <c r="AD26" s="18"/>
    </row>
    <row r="27" spans="1:30" s="22" customFormat="1">
      <c r="A27" s="18"/>
      <c r="B27" s="28">
        <v>38</v>
      </c>
      <c r="C27" s="30">
        <v>2.086980156687813</v>
      </c>
      <c r="D27" s="30">
        <v>2.1204103155303415</v>
      </c>
      <c r="E27" s="30">
        <v>2.1154566018336394</v>
      </c>
      <c r="F27" s="18"/>
      <c r="G27" s="28">
        <v>38</v>
      </c>
      <c r="H27" s="30">
        <v>1.5720655357970763</v>
      </c>
      <c r="I27" s="30">
        <v>1.5916067180785556</v>
      </c>
      <c r="J27" s="30">
        <v>1.5757022402414875</v>
      </c>
      <c r="L27" s="28">
        <v>38</v>
      </c>
      <c r="M27" s="30">
        <v>2.3350862399999999</v>
      </c>
      <c r="N27" s="30">
        <v>2.36574229</v>
      </c>
      <c r="O27" s="30">
        <v>2.3605089299999999</v>
      </c>
      <c r="P27" s="18"/>
      <c r="Q27" s="28">
        <v>38</v>
      </c>
      <c r="R27" s="30">
        <v>1.6735204800000001</v>
      </c>
      <c r="S27" s="30">
        <v>1.6944340200000001</v>
      </c>
      <c r="T27" s="30">
        <v>1.6908638300000001</v>
      </c>
      <c r="V27" s="18"/>
      <c r="W27" s="18"/>
      <c r="X27" s="18"/>
      <c r="Y27" s="18"/>
      <c r="Z27" s="18"/>
      <c r="AA27" s="18"/>
      <c r="AB27" s="18"/>
      <c r="AC27" s="18"/>
      <c r="AD27" s="18"/>
    </row>
    <row r="28" spans="1:30" s="22" customFormat="1">
      <c r="A28" s="18"/>
      <c r="B28" s="28">
        <v>39</v>
      </c>
      <c r="C28" s="30">
        <v>2.1817034149168113</v>
      </c>
      <c r="D28" s="30">
        <v>2.2186357844286051</v>
      </c>
      <c r="E28" s="30">
        <v>2.2176258239195712</v>
      </c>
      <c r="F28" s="18"/>
      <c r="G28" s="28">
        <v>39</v>
      </c>
      <c r="H28" s="30">
        <v>1.6725954716206823</v>
      </c>
      <c r="I28" s="30">
        <v>1.6952065246793873</v>
      </c>
      <c r="J28" s="30">
        <v>1.6818488289822409</v>
      </c>
      <c r="L28" s="28">
        <v>39</v>
      </c>
      <c r="M28" s="30">
        <v>2.4347032</v>
      </c>
      <c r="N28" s="30">
        <v>2.4667780399999999</v>
      </c>
      <c r="O28" s="30">
        <v>2.4613024800000001</v>
      </c>
      <c r="P28" s="18"/>
      <c r="Q28" s="28">
        <v>39</v>
      </c>
      <c r="R28" s="30">
        <v>1.8073739200000001</v>
      </c>
      <c r="S28" s="30">
        <v>1.83019387</v>
      </c>
      <c r="T28" s="30">
        <v>1.8262982299999999</v>
      </c>
      <c r="V28" s="18"/>
      <c r="W28" s="18"/>
      <c r="X28" s="18"/>
      <c r="Y28" s="18"/>
      <c r="Z28" s="18"/>
      <c r="AA28" s="18"/>
      <c r="AB28" s="18"/>
      <c r="AC28" s="18"/>
      <c r="AD28" s="18"/>
    </row>
    <row r="29" spans="1:30" s="22" customFormat="1">
      <c r="A29" s="18"/>
      <c r="B29" s="28">
        <v>40</v>
      </c>
      <c r="C29" s="30">
        <v>2.2927652814917612</v>
      </c>
      <c r="D29" s="30">
        <v>2.3335915641899123</v>
      </c>
      <c r="E29" s="30">
        <v>2.3366853591216437</v>
      </c>
      <c r="F29" s="18"/>
      <c r="G29" s="28">
        <v>40</v>
      </c>
      <c r="H29" s="30">
        <v>1.7797833872983608</v>
      </c>
      <c r="I29" s="30">
        <v>1.8053610220357987</v>
      </c>
      <c r="J29" s="30">
        <v>1.7939129609914855</v>
      </c>
      <c r="L29" s="28">
        <v>40</v>
      </c>
      <c r="M29" s="30">
        <v>2.5610032700000001</v>
      </c>
      <c r="N29" s="30">
        <v>2.5948769399999998</v>
      </c>
      <c r="O29" s="30">
        <v>2.5890942899999998</v>
      </c>
      <c r="P29" s="18"/>
      <c r="Q29" s="28">
        <v>40</v>
      </c>
      <c r="R29" s="30">
        <v>1.9671989299999999</v>
      </c>
      <c r="S29" s="30">
        <v>1.9922951799999999</v>
      </c>
      <c r="T29" s="30">
        <v>1.9880109500000001</v>
      </c>
      <c r="V29" s="18"/>
      <c r="W29" s="18"/>
      <c r="X29" s="18"/>
      <c r="Y29" s="18"/>
      <c r="Z29" s="18"/>
      <c r="AA29" s="18"/>
      <c r="AB29" s="18"/>
      <c r="AC29" s="18"/>
      <c r="AD29" s="18"/>
    </row>
    <row r="30" spans="1:30" s="22" customFormat="1">
      <c r="A30" s="18"/>
      <c r="B30" s="28">
        <v>41</v>
      </c>
      <c r="C30" s="30">
        <v>2.419604254231535</v>
      </c>
      <c r="D30" s="30">
        <v>2.4647438238289543</v>
      </c>
      <c r="E30" s="30">
        <v>2.4721891442161747</v>
      </c>
      <c r="F30" s="18"/>
      <c r="G30" s="28">
        <v>41</v>
      </c>
      <c r="H30" s="30">
        <v>1.8904973198567929</v>
      </c>
      <c r="I30" s="30">
        <v>1.9191301201797633</v>
      </c>
      <c r="J30" s="30">
        <v>1.9095286027228717</v>
      </c>
      <c r="L30" s="28">
        <v>41</v>
      </c>
      <c r="M30" s="30">
        <v>2.7104287</v>
      </c>
      <c r="N30" s="30">
        <v>2.7464305599999999</v>
      </c>
      <c r="O30" s="30">
        <v>2.7402846099999998</v>
      </c>
      <c r="P30" s="18"/>
      <c r="Q30" s="28">
        <v>41</v>
      </c>
      <c r="R30" s="30">
        <v>2.1390108200000002</v>
      </c>
      <c r="S30" s="30">
        <v>2.1665540999999999</v>
      </c>
      <c r="T30" s="30">
        <v>2.1618521300000002</v>
      </c>
      <c r="V30" s="18"/>
      <c r="W30" s="18"/>
      <c r="X30" s="18"/>
      <c r="Y30" s="18"/>
      <c r="Z30" s="18"/>
      <c r="AA30" s="18"/>
      <c r="AB30" s="18"/>
      <c r="AC30" s="18"/>
      <c r="AD30" s="18"/>
    </row>
    <row r="31" spans="1:30" s="22" customFormat="1">
      <c r="A31" s="18"/>
      <c r="B31" s="28">
        <v>42</v>
      </c>
      <c r="C31" s="30">
        <v>2.5621403955505824</v>
      </c>
      <c r="D31" s="30">
        <v>2.6120586869373725</v>
      </c>
      <c r="E31" s="30">
        <v>2.6242228886562531</v>
      </c>
      <c r="F31" s="18"/>
      <c r="G31" s="28">
        <v>42</v>
      </c>
      <c r="H31" s="30">
        <v>2.0047620214175814</v>
      </c>
      <c r="I31" s="30">
        <v>2.0368514030186304</v>
      </c>
      <c r="J31" s="30">
        <v>2.0298100347501116</v>
      </c>
      <c r="L31" s="28">
        <v>42</v>
      </c>
      <c r="M31" s="30">
        <v>2.8812006299999999</v>
      </c>
      <c r="N31" s="30">
        <v>2.9196347</v>
      </c>
      <c r="O31" s="30">
        <v>2.91307355</v>
      </c>
      <c r="P31" s="18"/>
      <c r="Q31" s="28">
        <v>42</v>
      </c>
      <c r="R31" s="30">
        <v>2.3108227000000001</v>
      </c>
      <c r="S31" s="30">
        <v>2.3408130100000002</v>
      </c>
      <c r="T31" s="30">
        <v>2.3356933</v>
      </c>
      <c r="V31" s="18"/>
      <c r="W31" s="18"/>
      <c r="X31" s="18"/>
      <c r="Y31" s="18"/>
      <c r="Z31" s="18"/>
      <c r="AA31" s="18"/>
      <c r="AB31" s="18"/>
      <c r="AC31" s="18"/>
      <c r="AD31" s="18"/>
    </row>
    <row r="32" spans="1:30" s="22" customFormat="1">
      <c r="A32" s="18"/>
      <c r="B32" s="28">
        <v>43</v>
      </c>
      <c r="C32" s="30">
        <v>2.7209370299799986</v>
      </c>
      <c r="D32" s="30">
        <v>2.7761503970088839</v>
      </c>
      <c r="E32" s="30">
        <v>2.7935067270109268</v>
      </c>
      <c r="F32" s="18"/>
      <c r="G32" s="28">
        <v>43</v>
      </c>
      <c r="H32" s="30">
        <v>2.1268166436489158</v>
      </c>
      <c r="I32" s="30">
        <v>2.1631099496753143</v>
      </c>
      <c r="J32" s="30">
        <v>2.1600240484077702</v>
      </c>
      <c r="L32" s="28">
        <v>43</v>
      </c>
      <c r="M32" s="30">
        <v>3.0733190499999998</v>
      </c>
      <c r="N32" s="30">
        <v>3.1144893599999999</v>
      </c>
      <c r="O32" s="30">
        <v>3.1074611000000001</v>
      </c>
      <c r="P32" s="18"/>
      <c r="Q32" s="28">
        <v>43</v>
      </c>
      <c r="R32" s="30">
        <v>2.4746433300000001</v>
      </c>
      <c r="S32" s="30">
        <v>2.50696685</v>
      </c>
      <c r="T32" s="30">
        <v>2.5014488400000001</v>
      </c>
      <c r="V32" s="18"/>
      <c r="W32" s="18"/>
      <c r="X32" s="18"/>
      <c r="Y32" s="18"/>
      <c r="Z32" s="18"/>
      <c r="AA32" s="18"/>
      <c r="AB32" s="18"/>
      <c r="AC32" s="18"/>
      <c r="AD32" s="18"/>
    </row>
    <row r="33" spans="1:30" s="22" customFormat="1">
      <c r="A33" s="18"/>
      <c r="B33" s="28">
        <v>44</v>
      </c>
      <c r="C33" s="30">
        <v>2.8973510319706568</v>
      </c>
      <c r="D33" s="30">
        <v>2.9584265046147107</v>
      </c>
      <c r="E33" s="30">
        <v>2.9815062622830495</v>
      </c>
      <c r="F33" s="18"/>
      <c r="G33" s="28">
        <v>44</v>
      </c>
      <c r="H33" s="30">
        <v>2.2650536489423314</v>
      </c>
      <c r="I33" s="30">
        <v>2.3065372962964616</v>
      </c>
      <c r="J33" s="30">
        <v>2.3089927829093844</v>
      </c>
      <c r="L33" s="28">
        <v>44</v>
      </c>
      <c r="M33" s="30">
        <v>3.2867839600000002</v>
      </c>
      <c r="N33" s="30">
        <v>3.3309945399999998</v>
      </c>
      <c r="O33" s="30">
        <v>3.32344727</v>
      </c>
      <c r="P33" s="18"/>
      <c r="Q33" s="28">
        <v>44</v>
      </c>
      <c r="R33" s="30">
        <v>2.6404617799999999</v>
      </c>
      <c r="S33" s="30">
        <v>2.6751469700000001</v>
      </c>
      <c r="T33" s="30">
        <v>2.66922579</v>
      </c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s="22" customFormat="1">
      <c r="A34" s="18"/>
      <c r="B34" s="28">
        <v>45</v>
      </c>
      <c r="C34" s="30">
        <v>3.0933609688630832</v>
      </c>
      <c r="D34" s="30">
        <v>3.1609590069602618</v>
      </c>
      <c r="E34" s="30">
        <v>3.1904122814438591</v>
      </c>
      <c r="F34" s="18"/>
      <c r="G34" s="28">
        <v>45</v>
      </c>
      <c r="H34" s="30">
        <v>2.4266036517644252</v>
      </c>
      <c r="I34" s="30">
        <v>2.4742724825647167</v>
      </c>
      <c r="J34" s="30">
        <v>2.4835921819402564</v>
      </c>
      <c r="L34" s="28">
        <v>45</v>
      </c>
      <c r="M34" s="30">
        <v>3.5251531100000002</v>
      </c>
      <c r="N34" s="30">
        <v>3.5727586599999999</v>
      </c>
      <c r="O34" s="30">
        <v>3.5646318199999998</v>
      </c>
      <c r="P34" s="18"/>
      <c r="Q34" s="28">
        <v>45</v>
      </c>
      <c r="R34" s="30">
        <v>2.8262583499999998</v>
      </c>
      <c r="S34" s="30">
        <v>2.8635897400000001</v>
      </c>
      <c r="T34" s="30">
        <v>2.85721683</v>
      </c>
      <c r="V34" s="18"/>
      <c r="W34" s="18"/>
      <c r="X34" s="18"/>
      <c r="Y34" s="18"/>
      <c r="Z34" s="18"/>
      <c r="AA34" s="18"/>
      <c r="AB34" s="18"/>
      <c r="AC34" s="18"/>
      <c r="AD34" s="18"/>
    </row>
    <row r="35" spans="1:30" s="22" customFormat="1">
      <c r="A35" s="18"/>
      <c r="B35" s="28">
        <v>46</v>
      </c>
      <c r="C35" s="30">
        <v>3.3115715900266203</v>
      </c>
      <c r="D35" s="30">
        <v>3.3864900361565726</v>
      </c>
      <c r="E35" s="30">
        <v>3.4231663449988292</v>
      </c>
      <c r="F35" s="18"/>
      <c r="G35" s="28">
        <v>46</v>
      </c>
      <c r="H35" s="30">
        <v>2.615627241034951</v>
      </c>
      <c r="I35" s="30">
        <v>2.6702780647411246</v>
      </c>
      <c r="J35" s="30">
        <v>2.6871527851625299</v>
      </c>
      <c r="L35" s="28">
        <v>46</v>
      </c>
      <c r="M35" s="30">
        <v>3.7695503000000001</v>
      </c>
      <c r="N35" s="30">
        <v>3.8206508499999998</v>
      </c>
      <c r="O35" s="30">
        <v>3.8119273699999998</v>
      </c>
      <c r="P35" s="18"/>
      <c r="Q35" s="28">
        <v>46</v>
      </c>
      <c r="R35" s="30">
        <v>3.01311617</v>
      </c>
      <c r="S35" s="30">
        <v>3.05313854</v>
      </c>
      <c r="T35" s="30">
        <v>3.0463062399999998</v>
      </c>
      <c r="V35" s="18"/>
      <c r="W35" s="18"/>
      <c r="X35" s="18"/>
      <c r="Y35" s="18"/>
      <c r="Z35" s="18"/>
      <c r="AA35" s="18"/>
      <c r="AB35" s="18"/>
      <c r="AC35" s="18"/>
      <c r="AD35" s="18"/>
    </row>
    <row r="36" spans="1:30" s="22" customFormat="1">
      <c r="A36" s="18"/>
      <c r="B36" s="28">
        <v>47</v>
      </c>
      <c r="C36" s="30">
        <v>3.5553389784147154</v>
      </c>
      <c r="D36" s="30">
        <v>3.6385419089486031</v>
      </c>
      <c r="E36" s="30">
        <v>3.6835408307885356</v>
      </c>
      <c r="F36" s="18"/>
      <c r="G36" s="28">
        <v>47</v>
      </c>
      <c r="H36" s="30">
        <v>2.8327238793504166</v>
      </c>
      <c r="I36" s="30">
        <v>2.8948193522929166</v>
      </c>
      <c r="J36" s="30">
        <v>2.9190801951534953</v>
      </c>
      <c r="L36" s="28">
        <v>47</v>
      </c>
      <c r="M36" s="30">
        <v>4.0376920700000003</v>
      </c>
      <c r="N36" s="30">
        <v>4.0926256399999996</v>
      </c>
      <c r="O36" s="30">
        <v>4.0832478200000004</v>
      </c>
      <c r="P36" s="18"/>
      <c r="Q36" s="28">
        <v>47</v>
      </c>
      <c r="R36" s="30">
        <v>3.2432017900000001</v>
      </c>
      <c r="S36" s="30">
        <v>3.28653021</v>
      </c>
      <c r="T36" s="30">
        <v>3.2791335300000002</v>
      </c>
      <c r="V36" s="18"/>
      <c r="W36" s="18"/>
      <c r="X36" s="18"/>
      <c r="Y36" s="18"/>
      <c r="Z36" s="18"/>
      <c r="AA36" s="18"/>
      <c r="AB36" s="18"/>
      <c r="AC36" s="18"/>
      <c r="AD36" s="18"/>
    </row>
    <row r="37" spans="1:30" s="22" customFormat="1">
      <c r="A37" s="18"/>
      <c r="B37" s="28">
        <v>48</v>
      </c>
      <c r="C37" s="30">
        <v>3.8290237992674894</v>
      </c>
      <c r="D37" s="30">
        <v>3.9216490905729078</v>
      </c>
      <c r="E37" s="30">
        <v>3.9762994417655428</v>
      </c>
      <c r="F37" s="18"/>
      <c r="G37" s="28">
        <v>48</v>
      </c>
      <c r="H37" s="30">
        <v>3.0737434230112299</v>
      </c>
      <c r="I37" s="30">
        <v>3.1433748581354752</v>
      </c>
      <c r="J37" s="30">
        <v>3.174100207735266</v>
      </c>
      <c r="L37" s="28">
        <v>48</v>
      </c>
      <c r="M37" s="30">
        <v>4.3361948200000002</v>
      </c>
      <c r="N37" s="30">
        <v>4.3953936799999997</v>
      </c>
      <c r="O37" s="30">
        <v>4.3852877299999999</v>
      </c>
      <c r="P37" s="18"/>
      <c r="Q37" s="28">
        <v>48</v>
      </c>
      <c r="R37" s="30">
        <v>3.52685388</v>
      </c>
      <c r="S37" s="30">
        <v>3.5742506999999999</v>
      </c>
      <c r="T37" s="30">
        <v>3.56615949</v>
      </c>
      <c r="V37" s="18"/>
      <c r="W37" s="18"/>
      <c r="X37" s="18"/>
      <c r="Y37" s="18"/>
      <c r="Z37" s="18"/>
      <c r="AA37" s="18"/>
      <c r="AB37" s="18"/>
      <c r="AC37" s="18"/>
      <c r="AD37" s="18"/>
    </row>
    <row r="38" spans="1:30" s="22" customFormat="1">
      <c r="A38" s="18"/>
      <c r="B38" s="28">
        <v>49</v>
      </c>
      <c r="C38" s="30">
        <v>4.1380896326432079</v>
      </c>
      <c r="D38" s="30">
        <v>4.2414345321238365</v>
      </c>
      <c r="E38" s="30">
        <v>4.3071971437981444</v>
      </c>
      <c r="F38" s="18"/>
      <c r="G38" s="28">
        <v>49</v>
      </c>
      <c r="H38" s="30">
        <v>3.330654662606003</v>
      </c>
      <c r="I38" s="30">
        <v>3.407744114882453</v>
      </c>
      <c r="J38" s="30">
        <v>3.4439445043374328</v>
      </c>
      <c r="L38" s="28">
        <v>49</v>
      </c>
      <c r="M38" s="30">
        <v>4.66805162</v>
      </c>
      <c r="N38" s="30">
        <v>4.7319906700000001</v>
      </c>
      <c r="O38" s="30">
        <v>4.7210755100000004</v>
      </c>
      <c r="P38" s="18"/>
      <c r="Q38" s="28">
        <v>49</v>
      </c>
      <c r="R38" s="30">
        <v>3.8490556300000001</v>
      </c>
      <c r="S38" s="30">
        <v>3.9010693299999999</v>
      </c>
      <c r="T38" s="30">
        <v>3.89218997</v>
      </c>
      <c r="V38" s="18"/>
      <c r="W38" s="18"/>
      <c r="X38" s="18"/>
      <c r="Y38" s="18"/>
      <c r="Z38" s="18"/>
      <c r="AA38" s="18"/>
      <c r="AB38" s="18"/>
      <c r="AC38" s="18"/>
      <c r="AD38" s="18"/>
    </row>
    <row r="39" spans="1:30" s="22" customFormat="1">
      <c r="A39" s="18"/>
      <c r="B39" s="28">
        <v>50</v>
      </c>
      <c r="C39" s="30">
        <v>4.4882672944610107</v>
      </c>
      <c r="D39" s="30">
        <v>4.603788863627944</v>
      </c>
      <c r="E39" s="30">
        <v>4.6822417213688601</v>
      </c>
      <c r="F39" s="18"/>
      <c r="G39" s="28">
        <v>50</v>
      </c>
      <c r="H39" s="30">
        <v>3.6009288060390321</v>
      </c>
      <c r="I39" s="30">
        <v>3.6858795980850494</v>
      </c>
      <c r="J39" s="30">
        <v>3.7276549489305175</v>
      </c>
      <c r="L39" s="28">
        <v>50</v>
      </c>
      <c r="M39" s="30">
        <v>5.0431174299999997</v>
      </c>
      <c r="N39" s="30">
        <v>5.1124119200000004</v>
      </c>
      <c r="O39" s="30">
        <v>5.1005825199999997</v>
      </c>
      <c r="P39" s="18"/>
      <c r="Q39" s="28">
        <v>50</v>
      </c>
      <c r="R39" s="30">
        <v>4.1953762599999997</v>
      </c>
      <c r="S39" s="30">
        <v>4.2523497900000002</v>
      </c>
      <c r="T39" s="30">
        <v>4.24262373</v>
      </c>
      <c r="V39" s="18"/>
      <c r="W39" s="18"/>
      <c r="X39" s="18"/>
      <c r="Y39" s="18"/>
      <c r="Z39" s="18"/>
      <c r="AA39" s="18"/>
      <c r="AB39" s="18"/>
      <c r="AC39" s="18"/>
      <c r="AD39" s="18"/>
    </row>
    <row r="40" spans="1:30" s="22" customFormat="1">
      <c r="A40" s="18"/>
      <c r="B40" s="28">
        <v>51</v>
      </c>
      <c r="C40" s="30">
        <v>4.8625900690713149</v>
      </c>
      <c r="D40" s="30">
        <v>4.9911305441845064</v>
      </c>
      <c r="E40" s="30">
        <v>5.0840873468804748</v>
      </c>
      <c r="F40" s="18"/>
      <c r="G40" s="28">
        <v>51</v>
      </c>
      <c r="H40" s="30">
        <v>3.8594899531604927</v>
      </c>
      <c r="I40" s="30">
        <v>3.9527866640895835</v>
      </c>
      <c r="J40" s="30">
        <v>4.0027896660441478</v>
      </c>
      <c r="L40" s="28">
        <v>51</v>
      </c>
      <c r="M40" s="30">
        <v>5.46759358</v>
      </c>
      <c r="N40" s="30">
        <v>5.5429471000000001</v>
      </c>
      <c r="O40" s="30">
        <v>5.53008335</v>
      </c>
      <c r="P40" s="18"/>
      <c r="Q40" s="28">
        <v>51</v>
      </c>
      <c r="R40" s="30">
        <v>4.5500606699999997</v>
      </c>
      <c r="S40" s="30">
        <v>4.6121126400000003</v>
      </c>
      <c r="T40" s="30">
        <v>4.6015196300000003</v>
      </c>
      <c r="V40" s="18"/>
      <c r="W40" s="18"/>
      <c r="X40" s="18"/>
      <c r="Y40" s="18"/>
      <c r="Z40" s="18"/>
      <c r="AA40" s="18"/>
      <c r="AB40" s="18"/>
      <c r="AC40" s="18"/>
      <c r="AD40" s="18"/>
    </row>
    <row r="41" spans="1:30" s="22" customFormat="1">
      <c r="A41" s="18"/>
      <c r="B41" s="28">
        <v>52</v>
      </c>
      <c r="C41" s="30">
        <v>5.2856679755949241</v>
      </c>
      <c r="D41" s="30">
        <v>5.4288474339928303</v>
      </c>
      <c r="E41" s="30">
        <v>5.5380931688483566</v>
      </c>
      <c r="F41" s="18"/>
      <c r="G41" s="28">
        <v>52</v>
      </c>
      <c r="H41" s="30">
        <v>4.149636422635405</v>
      </c>
      <c r="I41" s="30">
        <v>4.2540495589065088</v>
      </c>
      <c r="J41" s="30">
        <v>4.3173387140611963</v>
      </c>
      <c r="L41" s="28">
        <v>52</v>
      </c>
      <c r="M41" s="30">
        <v>5.9475505100000001</v>
      </c>
      <c r="N41" s="30">
        <v>6.0297530899999998</v>
      </c>
      <c r="O41" s="30">
        <v>6.0157201300000001</v>
      </c>
      <c r="P41" s="18"/>
      <c r="Q41" s="28">
        <v>52</v>
      </c>
      <c r="R41" s="30">
        <v>4.8960928800000003</v>
      </c>
      <c r="S41" s="30">
        <v>4.96309954</v>
      </c>
      <c r="T41" s="30">
        <v>4.9516607099999996</v>
      </c>
      <c r="V41" s="18"/>
      <c r="W41" s="18"/>
      <c r="X41" s="18"/>
      <c r="Y41" s="18"/>
      <c r="Z41" s="18"/>
      <c r="AA41" s="18"/>
      <c r="AB41" s="18"/>
      <c r="AC41" s="18"/>
      <c r="AD41" s="18"/>
    </row>
    <row r="42" spans="1:30" s="22" customFormat="1">
      <c r="A42" s="18"/>
      <c r="B42" s="28">
        <v>53</v>
      </c>
      <c r="C42" s="30">
        <v>5.7626491644624265</v>
      </c>
      <c r="D42" s="30">
        <v>5.9222244838124638</v>
      </c>
      <c r="E42" s="30">
        <v>6.0496707047894596</v>
      </c>
      <c r="F42" s="18"/>
      <c r="G42" s="28">
        <v>53</v>
      </c>
      <c r="H42" s="30">
        <v>4.500591604369264</v>
      </c>
      <c r="I42" s="30">
        <v>4.6203791315500231</v>
      </c>
      <c r="J42" s="30">
        <v>4.7044290490897165</v>
      </c>
      <c r="L42" s="28">
        <v>53</v>
      </c>
      <c r="M42" s="30">
        <v>6.4923395199999998</v>
      </c>
      <c r="N42" s="30">
        <v>6.5823144100000004</v>
      </c>
      <c r="O42" s="30">
        <v>6.5669546199999997</v>
      </c>
      <c r="P42" s="18"/>
      <c r="Q42" s="28">
        <v>53</v>
      </c>
      <c r="R42" s="30">
        <v>5.2337189200000003</v>
      </c>
      <c r="S42" s="30">
        <v>5.3055600500000004</v>
      </c>
      <c r="T42" s="30">
        <v>5.2932959100000003</v>
      </c>
      <c r="V42" s="18"/>
      <c r="W42" s="18"/>
      <c r="X42" s="18"/>
      <c r="Y42" s="18"/>
      <c r="Z42" s="18"/>
      <c r="AA42" s="18"/>
      <c r="AB42" s="18"/>
      <c r="AC42" s="18"/>
      <c r="AD42" s="18"/>
    </row>
    <row r="43" spans="1:30" s="22" customFormat="1">
      <c r="A43" s="18"/>
      <c r="B43" s="28">
        <v>54</v>
      </c>
      <c r="C43" s="30">
        <v>6.2984832927183563</v>
      </c>
      <c r="D43" s="30">
        <v>6.4763243107209307</v>
      </c>
      <c r="E43" s="30">
        <v>6.6239708491328457</v>
      </c>
      <c r="F43" s="18"/>
      <c r="G43" s="28">
        <v>54</v>
      </c>
      <c r="H43" s="30">
        <v>4.9520315457901933</v>
      </c>
      <c r="I43" s="30">
        <v>5.0923356012000953</v>
      </c>
      <c r="J43" s="30">
        <v>5.2050912324526371</v>
      </c>
      <c r="L43" s="28">
        <v>54</v>
      </c>
      <c r="M43" s="30">
        <v>7.1094213399999999</v>
      </c>
      <c r="N43" s="30">
        <v>7.2081980100000003</v>
      </c>
      <c r="O43" s="30">
        <v>7.1913356500000001</v>
      </c>
      <c r="P43" s="18"/>
      <c r="Q43" s="28">
        <v>54</v>
      </c>
      <c r="R43" s="30">
        <v>5.6217030499999998</v>
      </c>
      <c r="S43" s="30">
        <v>5.6990953900000001</v>
      </c>
      <c r="T43" s="30">
        <v>5.6858835900000004</v>
      </c>
      <c r="V43" s="18"/>
      <c r="W43" s="18"/>
      <c r="X43" s="18"/>
      <c r="Y43" s="18"/>
      <c r="Z43" s="18"/>
      <c r="AA43" s="18"/>
      <c r="AB43" s="18"/>
      <c r="AC43" s="18"/>
      <c r="AD43" s="18"/>
    </row>
    <row r="44" spans="1:30" s="22" customFormat="1">
      <c r="A44" s="18"/>
      <c r="B44" s="28">
        <v>55</v>
      </c>
      <c r="C44" s="30">
        <v>6.8970849352451946</v>
      </c>
      <c r="D44" s="30">
        <v>7.0950832312092347</v>
      </c>
      <c r="E44" s="30">
        <v>7.264872078143461</v>
      </c>
      <c r="F44" s="18"/>
      <c r="G44" s="28">
        <v>55</v>
      </c>
      <c r="H44" s="30">
        <v>5.5283631695940931</v>
      </c>
      <c r="I44" s="30">
        <v>5.6934925120590831</v>
      </c>
      <c r="J44" s="30">
        <v>5.8403588120656877</v>
      </c>
      <c r="L44" s="28">
        <v>55</v>
      </c>
      <c r="M44" s="30">
        <v>7.8044151700000004</v>
      </c>
      <c r="N44" s="30">
        <v>7.9131031600000004</v>
      </c>
      <c r="O44" s="30">
        <v>7.8945488199999998</v>
      </c>
      <c r="P44" s="18"/>
      <c r="Q44" s="28">
        <v>55</v>
      </c>
      <c r="R44" s="30">
        <v>6.1238708300000004</v>
      </c>
      <c r="S44" s="30">
        <v>6.2084401600000003</v>
      </c>
      <c r="T44" s="30">
        <v>6.1940031600000003</v>
      </c>
      <c r="V44" s="18"/>
      <c r="W44" s="18"/>
      <c r="X44" s="18"/>
      <c r="Y44" s="18"/>
      <c r="Z44" s="18"/>
      <c r="AA44" s="18"/>
      <c r="AB44" s="18"/>
      <c r="AC44" s="18"/>
      <c r="AD44" s="18"/>
    </row>
    <row r="45" spans="1:30" s="22" customFormat="1">
      <c r="A45" s="18"/>
      <c r="B45" s="28">
        <v>56</v>
      </c>
      <c r="C45" s="30">
        <v>7.5956032911188966</v>
      </c>
      <c r="D45" s="30">
        <v>7.8168583184932627</v>
      </c>
      <c r="E45" s="30">
        <v>8.0105968939465644</v>
      </c>
      <c r="F45" s="18"/>
      <c r="G45" s="28">
        <v>56</v>
      </c>
      <c r="H45" s="30">
        <v>6.2307817950856732</v>
      </c>
      <c r="I45" s="30">
        <v>6.4226820679803041</v>
      </c>
      <c r="J45" s="30">
        <v>6.6037935411777342</v>
      </c>
      <c r="L45" s="28">
        <v>56</v>
      </c>
      <c r="M45" s="30">
        <v>8.6307831200000003</v>
      </c>
      <c r="N45" s="30">
        <v>8.7512406299999999</v>
      </c>
      <c r="O45" s="30">
        <v>8.7306770900000004</v>
      </c>
      <c r="P45" s="18"/>
      <c r="Q45" s="28">
        <v>56</v>
      </c>
      <c r="R45" s="30">
        <v>6.8106711500000001</v>
      </c>
      <c r="S45" s="30">
        <v>6.9050466400000001</v>
      </c>
      <c r="T45" s="30">
        <v>6.8889356199999998</v>
      </c>
      <c r="V45" s="18"/>
      <c r="W45" s="18"/>
      <c r="X45" s="18"/>
      <c r="Y45" s="18"/>
      <c r="Z45" s="18"/>
      <c r="AA45" s="18"/>
      <c r="AB45" s="18"/>
      <c r="AC45" s="18"/>
      <c r="AD45" s="18"/>
    </row>
    <row r="46" spans="1:30" s="22" customFormat="1">
      <c r="A46" s="18"/>
      <c r="B46" s="28">
        <v>57</v>
      </c>
      <c r="C46" s="30">
        <v>8.3671722241204396</v>
      </c>
      <c r="D46" s="30">
        <v>8.6136627963610941</v>
      </c>
      <c r="E46" s="30">
        <v>8.8328630761613596</v>
      </c>
      <c r="F46" s="18"/>
      <c r="G46" s="28">
        <v>57</v>
      </c>
      <c r="H46" s="30">
        <v>7.0338654456365788</v>
      </c>
      <c r="I46" s="30">
        <v>7.2511901035759898</v>
      </c>
      <c r="J46" s="30">
        <v>7.4598080236977182</v>
      </c>
      <c r="L46" s="28">
        <v>57</v>
      </c>
      <c r="M46" s="30">
        <v>9.5583389800000003</v>
      </c>
      <c r="N46" s="30">
        <v>9.6920071799999992</v>
      </c>
      <c r="O46" s="30">
        <v>9.6691884199999993</v>
      </c>
      <c r="P46" s="18"/>
      <c r="Q46" s="28">
        <v>57</v>
      </c>
      <c r="R46" s="30">
        <v>7.7428639400000003</v>
      </c>
      <c r="S46" s="30">
        <v>7.8505401499999996</v>
      </c>
      <c r="T46" s="30">
        <v>7.8321585300000001</v>
      </c>
      <c r="V46" s="18"/>
      <c r="W46" s="18"/>
      <c r="X46" s="18"/>
      <c r="Y46" s="18"/>
      <c r="Z46" s="18"/>
      <c r="AA46" s="18"/>
      <c r="AB46" s="18"/>
      <c r="AC46" s="18"/>
      <c r="AD46" s="18"/>
    </row>
    <row r="47" spans="1:30" s="22" customFormat="1">
      <c r="A47" s="18"/>
      <c r="B47" s="28">
        <v>58</v>
      </c>
      <c r="C47" s="30">
        <v>9.2116949606190808</v>
      </c>
      <c r="D47" s="30">
        <v>9.4852980340336366</v>
      </c>
      <c r="E47" s="30">
        <v>9.7312191222892039</v>
      </c>
      <c r="F47" s="18"/>
      <c r="G47" s="28">
        <v>58</v>
      </c>
      <c r="H47" s="30">
        <v>7.8778022583570477</v>
      </c>
      <c r="I47" s="30">
        <v>8.1157643556298815</v>
      </c>
      <c r="J47" s="30">
        <v>8.339172816558472</v>
      </c>
      <c r="L47" s="28">
        <v>58</v>
      </c>
      <c r="M47" s="30">
        <v>10.595515069999999</v>
      </c>
      <c r="N47" s="30">
        <v>10.743955229999999</v>
      </c>
      <c r="O47" s="30">
        <v>10.71861472</v>
      </c>
      <c r="P47" s="18"/>
      <c r="Q47" s="28">
        <v>58</v>
      </c>
      <c r="R47" s="30">
        <v>8.9455169300000001</v>
      </c>
      <c r="S47" s="30">
        <v>9.0703454400000005</v>
      </c>
      <c r="T47" s="30">
        <v>9.0490357199999991</v>
      </c>
      <c r="V47" s="18"/>
      <c r="W47" s="18"/>
      <c r="X47" s="18"/>
      <c r="Y47" s="18"/>
      <c r="Z47" s="18"/>
      <c r="AA47" s="18"/>
      <c r="AB47" s="18"/>
      <c r="AC47" s="18"/>
      <c r="AD47" s="18"/>
    </row>
    <row r="48" spans="1:30" s="22" customFormat="1">
      <c r="A48" s="18"/>
      <c r="B48" s="28">
        <v>59</v>
      </c>
      <c r="C48" s="30">
        <v>10.12658990877606</v>
      </c>
      <c r="D48" s="30">
        <v>10.429081623579856</v>
      </c>
      <c r="E48" s="30">
        <v>10.70287755590916</v>
      </c>
      <c r="F48" s="18"/>
      <c r="G48" s="28">
        <v>59</v>
      </c>
      <c r="H48" s="30">
        <v>8.672283198106248</v>
      </c>
      <c r="I48" s="30">
        <v>8.9238984361437321</v>
      </c>
      <c r="J48" s="30">
        <v>9.1479059468106882</v>
      </c>
      <c r="L48" s="28">
        <v>59</v>
      </c>
      <c r="M48" s="30">
        <v>11.738938470000001</v>
      </c>
      <c r="N48" s="30">
        <v>11.90366382</v>
      </c>
      <c r="O48" s="30">
        <v>11.87554323</v>
      </c>
      <c r="P48" s="18"/>
      <c r="Q48" s="28">
        <v>59</v>
      </c>
      <c r="R48" s="30">
        <v>10.29430642</v>
      </c>
      <c r="S48" s="30">
        <v>10.438368150000001</v>
      </c>
      <c r="T48" s="30">
        <v>10.41377509</v>
      </c>
      <c r="V48" s="18"/>
      <c r="W48" s="18"/>
      <c r="X48" s="18"/>
      <c r="Y48" s="18"/>
      <c r="Z48" s="18"/>
      <c r="AA48" s="18"/>
      <c r="AB48" s="18"/>
      <c r="AC48" s="18"/>
      <c r="AD48" s="18"/>
    </row>
    <row r="49" spans="1:30" s="22" customFormat="1">
      <c r="A49" s="18"/>
      <c r="B49" s="28">
        <v>60</v>
      </c>
      <c r="C49" s="30">
        <v>11.10734543100812</v>
      </c>
      <c r="D49" s="30">
        <v>11.440275473731768</v>
      </c>
      <c r="E49" s="30">
        <v>11.742818799646827</v>
      </c>
      <c r="F49" s="18"/>
      <c r="G49" s="28">
        <v>60</v>
      </c>
      <c r="H49" s="30">
        <v>9.3511250012466132</v>
      </c>
      <c r="I49" s="30">
        <v>9.6102397444125991</v>
      </c>
      <c r="J49" s="30">
        <v>9.8247237820676521</v>
      </c>
      <c r="L49" s="28">
        <v>60</v>
      </c>
      <c r="M49" s="30">
        <v>12.988609179999999</v>
      </c>
      <c r="N49" s="30">
        <v>13.171132930000001</v>
      </c>
      <c r="O49" s="30">
        <v>13.139973940000001</v>
      </c>
      <c r="P49" s="18"/>
      <c r="Q49" s="28">
        <v>60</v>
      </c>
      <c r="R49" s="30">
        <v>11.639894679999999</v>
      </c>
      <c r="S49" s="30">
        <v>11.803143629999999</v>
      </c>
      <c r="T49" s="30">
        <v>11.77527508</v>
      </c>
      <c r="V49" s="18"/>
      <c r="W49" s="18"/>
      <c r="X49" s="18"/>
      <c r="Y49" s="18"/>
      <c r="Z49" s="18"/>
      <c r="AA49" s="18"/>
      <c r="AB49" s="18"/>
      <c r="AC49" s="18"/>
      <c r="AD49" s="18"/>
    </row>
    <row r="50" spans="1:30" s="22" customFormat="1">
      <c r="A50" s="18"/>
      <c r="B50" s="28">
        <v>61</v>
      </c>
      <c r="C50" s="30">
        <v>12.147508064971582</v>
      </c>
      <c r="D50" s="30">
        <v>12.512069954230428</v>
      </c>
      <c r="E50" s="30">
        <v>12.843713457875989</v>
      </c>
      <c r="F50" s="18"/>
      <c r="G50" s="28">
        <v>61</v>
      </c>
      <c r="H50" s="30">
        <v>9.88879968852061</v>
      </c>
      <c r="I50" s="30">
        <v>10.152758522532345</v>
      </c>
      <c r="J50" s="30">
        <v>10.356507579409612</v>
      </c>
      <c r="L50" s="28">
        <v>61</v>
      </c>
      <c r="M50" s="30">
        <v>14.33778133</v>
      </c>
      <c r="N50" s="30">
        <v>14.539520639999999</v>
      </c>
      <c r="O50" s="30">
        <v>14.505081329999999</v>
      </c>
      <c r="P50" s="18"/>
      <c r="Q50" s="28">
        <v>61</v>
      </c>
      <c r="R50" s="30">
        <v>12.82962607</v>
      </c>
      <c r="S50" s="30">
        <v>13.00984205</v>
      </c>
      <c r="T50" s="30">
        <v>12.979077029999999</v>
      </c>
      <c r="V50" s="18"/>
      <c r="W50" s="18"/>
      <c r="X50" s="18"/>
      <c r="Y50" s="18"/>
      <c r="Z50" s="18"/>
      <c r="AA50" s="18"/>
      <c r="AB50" s="18"/>
      <c r="AC50" s="18"/>
      <c r="AD50" s="18"/>
    </row>
    <row r="51" spans="1:30" s="22" customFormat="1">
      <c r="A51" s="18"/>
      <c r="B51" s="28">
        <v>62</v>
      </c>
      <c r="C51" s="30">
        <v>13.238307905316042</v>
      </c>
      <c r="D51" s="30">
        <v>13.635254143256644</v>
      </c>
      <c r="E51" s="30">
        <v>13.995680106904111</v>
      </c>
      <c r="F51" s="18"/>
      <c r="G51" s="28">
        <v>62</v>
      </c>
      <c r="H51" s="30">
        <v>10.306808587187746</v>
      </c>
      <c r="I51" s="30">
        <v>10.578109618717781</v>
      </c>
      <c r="J51" s="30">
        <v>10.781733807027077</v>
      </c>
      <c r="L51" s="28">
        <v>62</v>
      </c>
      <c r="M51" s="30">
        <v>15.784768469999999</v>
      </c>
      <c r="N51" s="30">
        <v>16.007116459999999</v>
      </c>
      <c r="O51" s="30">
        <v>15.969158999999999</v>
      </c>
      <c r="P51" s="18"/>
      <c r="Q51" s="28">
        <v>62</v>
      </c>
      <c r="R51" s="30">
        <v>13.72128148</v>
      </c>
      <c r="S51" s="30">
        <v>13.91421877</v>
      </c>
      <c r="T51" s="30">
        <v>13.88128206</v>
      </c>
      <c r="V51" s="18"/>
      <c r="W51" s="18"/>
      <c r="X51" s="18"/>
      <c r="Y51" s="18"/>
      <c r="Z51" s="18"/>
      <c r="AA51" s="18"/>
      <c r="AB51" s="18"/>
      <c r="AC51" s="18"/>
      <c r="AD51" s="18"/>
    </row>
    <row r="52" spans="1:30" s="22" customFormat="1">
      <c r="A52" s="18"/>
      <c r="B52" s="28">
        <v>63</v>
      </c>
      <c r="C52" s="30">
        <v>14.367889848530673</v>
      </c>
      <c r="D52" s="30">
        <v>14.797509327306509</v>
      </c>
      <c r="E52" s="30">
        <v>15.185788636664949</v>
      </c>
      <c r="F52" s="18"/>
      <c r="G52" s="28">
        <v>63</v>
      </c>
      <c r="H52" s="30">
        <v>10.766813672402357</v>
      </c>
      <c r="I52" s="30">
        <v>11.056121444891762</v>
      </c>
      <c r="J52" s="30">
        <v>11.28042456676164</v>
      </c>
      <c r="L52" s="28">
        <v>63</v>
      </c>
      <c r="M52" s="30">
        <v>17.324511189999999</v>
      </c>
      <c r="N52" s="30">
        <v>17.56878893</v>
      </c>
      <c r="O52" s="30">
        <v>17.5270878</v>
      </c>
      <c r="P52" s="18"/>
      <c r="Q52" s="28">
        <v>63</v>
      </c>
      <c r="R52" s="30">
        <v>14.23996635</v>
      </c>
      <c r="S52" s="30">
        <v>14.44031253</v>
      </c>
      <c r="T52" s="30">
        <v>14.406111040000001</v>
      </c>
      <c r="V52" s="18"/>
      <c r="W52" s="18"/>
      <c r="X52" s="18"/>
      <c r="Y52" s="18"/>
      <c r="Z52" s="18"/>
      <c r="AA52" s="18"/>
      <c r="AB52" s="18"/>
      <c r="AC52" s="18"/>
      <c r="AD52" s="18"/>
    </row>
    <row r="53" spans="1:30" s="22" customFormat="1">
      <c r="A53" s="18"/>
      <c r="B53" s="28">
        <v>64</v>
      </c>
      <c r="C53" s="30">
        <v>15.524133504014642</v>
      </c>
      <c r="D53" s="30">
        <v>15.986616410710633</v>
      </c>
      <c r="E53" s="30">
        <v>16.402032687896369</v>
      </c>
      <c r="F53" s="18"/>
      <c r="G53" s="28">
        <v>64</v>
      </c>
      <c r="H53" s="30">
        <v>11.338451061273595</v>
      </c>
      <c r="I53" s="30">
        <v>11.657975919188507</v>
      </c>
      <c r="J53" s="30">
        <v>11.927692042477368</v>
      </c>
      <c r="L53" s="28">
        <v>64</v>
      </c>
      <c r="M53" s="30">
        <v>18.936771920000002</v>
      </c>
      <c r="N53" s="30">
        <v>19.204012250000002</v>
      </c>
      <c r="O53" s="30">
        <v>19.158391120000001</v>
      </c>
      <c r="P53" s="18"/>
      <c r="Q53" s="28">
        <v>64</v>
      </c>
      <c r="R53" s="30">
        <v>14.693625490000001</v>
      </c>
      <c r="S53" s="30">
        <v>14.9004329</v>
      </c>
      <c r="T53" s="30">
        <v>14.8651284</v>
      </c>
      <c r="V53" s="18"/>
      <c r="W53" s="18"/>
      <c r="X53" s="18"/>
      <c r="Y53" s="18"/>
      <c r="Z53" s="18"/>
      <c r="AA53" s="18"/>
      <c r="AB53" s="18"/>
      <c r="AC53" s="18"/>
      <c r="AD53" s="18"/>
    </row>
    <row r="54" spans="1:30" s="22" customFormat="1">
      <c r="A54" s="18"/>
      <c r="B54" s="28">
        <v>65</v>
      </c>
      <c r="C54" s="30">
        <v>16.710105290779204</v>
      </c>
      <c r="D54" s="30">
        <v>17.207074671557884</v>
      </c>
      <c r="E54" s="30">
        <v>17.651778944125642</v>
      </c>
      <c r="F54" s="18"/>
      <c r="G54" s="28">
        <v>65</v>
      </c>
      <c r="H54" s="30">
        <v>12.150858891516407</v>
      </c>
      <c r="I54" s="30">
        <v>12.513979270709413</v>
      </c>
      <c r="J54" s="30">
        <v>12.851733450475493</v>
      </c>
      <c r="L54" s="28">
        <v>65</v>
      </c>
      <c r="M54" s="30">
        <v>20.602999530000002</v>
      </c>
      <c r="N54" s="30">
        <v>20.893971069999999</v>
      </c>
      <c r="O54" s="30">
        <v>20.844298739999999</v>
      </c>
      <c r="P54" s="18"/>
      <c r="Q54" s="28">
        <v>65</v>
      </c>
      <c r="R54" s="30">
        <v>15.19956505</v>
      </c>
      <c r="S54" s="30">
        <v>15.41357829</v>
      </c>
      <c r="T54" s="30">
        <v>15.377043670000001</v>
      </c>
      <c r="V54" s="18"/>
      <c r="W54" s="18"/>
      <c r="X54" s="18"/>
      <c r="Y54" s="18"/>
      <c r="Z54" s="18"/>
      <c r="AA54" s="18"/>
      <c r="AB54" s="18"/>
      <c r="AC54" s="18"/>
      <c r="AD54" s="18"/>
    </row>
    <row r="55" spans="1:30" s="22" customFormat="1">
      <c r="A55" s="18"/>
      <c r="B55" s="28">
        <v>66</v>
      </c>
      <c r="C55" s="30">
        <v>17.949672425857944</v>
      </c>
      <c r="D55" s="30">
        <v>18.485645893646694</v>
      </c>
      <c r="E55" s="30">
        <v>18.967405119635931</v>
      </c>
      <c r="F55" s="18"/>
      <c r="G55" s="28">
        <v>66</v>
      </c>
      <c r="H55" s="30">
        <v>13.295871221702324</v>
      </c>
      <c r="I55" s="30">
        <v>13.714614528495913</v>
      </c>
      <c r="J55" s="30">
        <v>14.136313904857388</v>
      </c>
      <c r="L55" s="28">
        <v>66</v>
      </c>
      <c r="M55" s="30">
        <v>22.299583510000001</v>
      </c>
      <c r="N55" s="30">
        <v>22.614718610000001</v>
      </c>
      <c r="O55" s="30">
        <v>22.560921279999999</v>
      </c>
      <c r="P55" s="18"/>
      <c r="Q55" s="28">
        <v>66</v>
      </c>
      <c r="R55" s="30">
        <v>15.99726308</v>
      </c>
      <c r="S55" s="30">
        <v>16.22263753</v>
      </c>
      <c r="T55" s="30">
        <v>16.18416341</v>
      </c>
      <c r="V55" s="18"/>
      <c r="W55" s="18"/>
      <c r="X55" s="18"/>
      <c r="Y55" s="18"/>
      <c r="Z55" s="18"/>
      <c r="AA55" s="18"/>
      <c r="AB55" s="18"/>
      <c r="AC55" s="18"/>
      <c r="AD55" s="18"/>
    </row>
    <row r="56" spans="1:30" s="22" customFormat="1">
      <c r="A56" s="18"/>
      <c r="B56" s="28">
        <v>67</v>
      </c>
      <c r="C56" s="30">
        <v>19.291587371112868</v>
      </c>
      <c r="D56" s="30">
        <v>19.874935638726257</v>
      </c>
      <c r="E56" s="30">
        <v>20.408900104843973</v>
      </c>
      <c r="F56" s="18"/>
      <c r="G56" s="28">
        <v>67</v>
      </c>
      <c r="H56" s="30">
        <v>14.820982246018058</v>
      </c>
      <c r="I56" s="30">
        <v>15.304392517389511</v>
      </c>
      <c r="J56" s="30">
        <v>15.816350356541138</v>
      </c>
      <c r="L56" s="28">
        <v>67</v>
      </c>
      <c r="M56" s="30">
        <v>24.006286289999998</v>
      </c>
      <c r="N56" s="30">
        <v>24.345729070000001</v>
      </c>
      <c r="O56" s="30">
        <v>24.287782119999999</v>
      </c>
      <c r="P56" s="18"/>
      <c r="Q56" s="28">
        <v>67</v>
      </c>
      <c r="R56" s="30">
        <v>17.3194518</v>
      </c>
      <c r="S56" s="30">
        <v>17.56365748</v>
      </c>
      <c r="T56" s="30">
        <v>17.521968650000002</v>
      </c>
      <c r="V56" s="18"/>
      <c r="W56" s="18"/>
      <c r="X56" s="18"/>
      <c r="Y56" s="18"/>
      <c r="Z56" s="18"/>
      <c r="AA56" s="18"/>
      <c r="AB56" s="18"/>
      <c r="AC56" s="18"/>
      <c r="AD56" s="18"/>
    </row>
    <row r="57" spans="1:30" s="22" customFormat="1">
      <c r="A57" s="18"/>
      <c r="B57" s="28">
        <v>68</v>
      </c>
      <c r="C57" s="30">
        <v>20.817855432762961</v>
      </c>
      <c r="D57" s="30">
        <v>21.461049220969098</v>
      </c>
      <c r="E57" s="30">
        <v>22.069135042558393</v>
      </c>
      <c r="F57" s="18"/>
      <c r="G57" s="28">
        <v>68</v>
      </c>
      <c r="H57" s="30">
        <v>16.715306936441994</v>
      </c>
      <c r="I57" s="30">
        <v>17.269043013034175</v>
      </c>
      <c r="J57" s="30">
        <v>17.869132115276692</v>
      </c>
      <c r="L57" s="28">
        <v>68</v>
      </c>
      <c r="M57" s="30">
        <v>25.73659958</v>
      </c>
      <c r="N57" s="30">
        <v>26.10068631</v>
      </c>
      <c r="O57" s="30">
        <v>26.03853234</v>
      </c>
      <c r="P57" s="18"/>
      <c r="Q57" s="28">
        <v>68</v>
      </c>
      <c r="R57" s="30">
        <v>19.346582959999999</v>
      </c>
      <c r="S57" s="30">
        <v>19.61966001</v>
      </c>
      <c r="T57" s="30">
        <v>19.573042489999999</v>
      </c>
      <c r="V57" s="18"/>
      <c r="W57" s="18"/>
      <c r="X57" s="18"/>
      <c r="Y57" s="18"/>
      <c r="Z57" s="18"/>
      <c r="AA57" s="18"/>
      <c r="AB57" s="18"/>
      <c r="AC57" s="18"/>
      <c r="AD57" s="18"/>
    </row>
    <row r="58" spans="1:30" s="22" customFormat="1">
      <c r="A58" s="18"/>
      <c r="B58" s="28">
        <v>69</v>
      </c>
      <c r="C58" s="30">
        <v>22.642695374838311</v>
      </c>
      <c r="D58" s="30">
        <v>23.361400817487766</v>
      </c>
      <c r="E58" s="30">
        <v>24.068396652950099</v>
      </c>
      <c r="F58" s="18"/>
      <c r="G58" s="28">
        <v>69</v>
      </c>
      <c r="H58" s="30">
        <v>18.907030060014851</v>
      </c>
      <c r="I58" s="30">
        <v>19.534484126783966</v>
      </c>
      <c r="J58" s="30">
        <v>20.218071314635754</v>
      </c>
      <c r="L58" s="28">
        <v>69</v>
      </c>
      <c r="M58" s="30">
        <v>27.64061878</v>
      </c>
      <c r="N58" s="30">
        <v>28.031823459999998</v>
      </c>
      <c r="O58" s="30">
        <v>27.965040139999999</v>
      </c>
      <c r="P58" s="18"/>
      <c r="Q58" s="28">
        <v>69</v>
      </c>
      <c r="R58" s="30">
        <v>22.01288443</v>
      </c>
      <c r="S58" s="30">
        <v>22.323936230000001</v>
      </c>
      <c r="T58" s="30">
        <v>22.270835959999999</v>
      </c>
      <c r="V58" s="18"/>
      <c r="W58" s="18"/>
      <c r="X58" s="18"/>
      <c r="Y58" s="18"/>
      <c r="Z58" s="18"/>
      <c r="AA58" s="18"/>
      <c r="AB58" s="18"/>
      <c r="AC58" s="18"/>
      <c r="AD58" s="18"/>
    </row>
    <row r="59" spans="1:30" s="22" customFormat="1">
      <c r="A59" s="18"/>
      <c r="B59" s="28">
        <v>70</v>
      </c>
      <c r="C59" s="30">
        <v>24.867730784684316</v>
      </c>
      <c r="D59" s="30">
        <v>25.678823788976047</v>
      </c>
      <c r="E59" s="30">
        <v>26.508501271031857</v>
      </c>
      <c r="F59" s="18"/>
      <c r="G59" s="28">
        <v>70</v>
      </c>
      <c r="H59" s="30">
        <v>21.322353158741258</v>
      </c>
      <c r="I59" s="30">
        <v>22.025944273460389</v>
      </c>
      <c r="J59" s="30">
        <v>22.788986167592316</v>
      </c>
      <c r="L59" s="28">
        <v>70</v>
      </c>
      <c r="M59" s="30">
        <v>29.905541540000002</v>
      </c>
      <c r="N59" s="30">
        <v>30.32900433</v>
      </c>
      <c r="O59" s="30">
        <v>30.256714160000001</v>
      </c>
      <c r="P59" s="18"/>
      <c r="Q59" s="28">
        <v>70</v>
      </c>
      <c r="R59" s="30">
        <v>25.195244249999998</v>
      </c>
      <c r="S59" s="30">
        <v>25.551620740000001</v>
      </c>
      <c r="T59" s="30">
        <v>25.490783</v>
      </c>
      <c r="V59" s="18"/>
      <c r="W59" s="18"/>
      <c r="X59" s="18"/>
      <c r="Y59" s="18"/>
      <c r="Z59" s="18"/>
      <c r="AA59" s="18"/>
      <c r="AB59" s="18"/>
      <c r="AC59" s="18"/>
      <c r="AD59" s="18"/>
    </row>
    <row r="60" spans="1:30">
      <c r="L60" s="28">
        <v>71</v>
      </c>
      <c r="M60" s="30">
        <v>32.718565480000002</v>
      </c>
      <c r="N60" s="30">
        <v>33.182092699999998</v>
      </c>
      <c r="O60" s="30">
        <v>33.10296306</v>
      </c>
      <c r="Q60" s="28">
        <v>71</v>
      </c>
      <c r="R60" s="30">
        <v>28.770550459999999</v>
      </c>
      <c r="S60" s="30">
        <v>29.177848170000001</v>
      </c>
      <c r="T60" s="30">
        <v>29.108317570000001</v>
      </c>
    </row>
    <row r="61" spans="1:30">
      <c r="L61" s="28">
        <v>72</v>
      </c>
      <c r="M61" s="30">
        <v>36.261828850000001</v>
      </c>
      <c r="N61" s="30">
        <v>36.775820930000002</v>
      </c>
      <c r="O61" s="30">
        <v>36.68807632</v>
      </c>
      <c r="Q61" s="28">
        <v>72</v>
      </c>
      <c r="R61" s="30">
        <v>32.614004639999997</v>
      </c>
      <c r="S61" s="30">
        <v>33.076042659999999</v>
      </c>
      <c r="T61" s="30">
        <v>32.997167230000002</v>
      </c>
    </row>
    <row r="62" spans="1:30">
      <c r="L62" s="28">
        <v>73</v>
      </c>
      <c r="M62" s="30">
        <v>40.683740589999999</v>
      </c>
      <c r="N62" s="30">
        <v>41.260711649999998</v>
      </c>
      <c r="O62" s="30">
        <v>41.162215779999997</v>
      </c>
      <c r="Q62" s="28">
        <v>73</v>
      </c>
      <c r="R62" s="30">
        <v>36.629478259999999</v>
      </c>
      <c r="S62" s="30">
        <v>37.148706580000002</v>
      </c>
      <c r="T62" s="30">
        <v>37.060068090000001</v>
      </c>
    </row>
    <row r="63" spans="1:30">
      <c r="L63" s="28">
        <v>74</v>
      </c>
      <c r="M63" s="30">
        <v>45.962376640000002</v>
      </c>
      <c r="N63" s="30">
        <v>46.614528559999997</v>
      </c>
      <c r="O63" s="30">
        <v>46.503198419999997</v>
      </c>
      <c r="Q63" s="28">
        <v>74</v>
      </c>
      <c r="R63" s="30">
        <v>40.811911940000002</v>
      </c>
      <c r="S63" s="30">
        <v>41.390708480000001</v>
      </c>
      <c r="T63" s="30">
        <v>41.291900980000001</v>
      </c>
    </row>
    <row r="64" spans="1:30">
      <c r="L64" s="28">
        <v>75</v>
      </c>
      <c r="M64" s="30">
        <v>52.037024270000003</v>
      </c>
      <c r="N64" s="30">
        <v>52.775694219999998</v>
      </c>
      <c r="O64" s="30">
        <v>52.64959442</v>
      </c>
      <c r="Q64" s="28">
        <v>75</v>
      </c>
      <c r="R64" s="30">
        <v>45.18828912</v>
      </c>
      <c r="S64" s="30">
        <v>45.829416109999997</v>
      </c>
      <c r="T64" s="30">
        <v>45.719968059999999</v>
      </c>
    </row>
    <row r="65" spans="12:20">
      <c r="L65" s="28">
        <v>76</v>
      </c>
      <c r="M65" s="30">
        <v>58.84528426</v>
      </c>
      <c r="N65" s="30">
        <v>59.680920710000002</v>
      </c>
      <c r="O65" s="30">
        <v>59.538267560000001</v>
      </c>
      <c r="Q65" s="28">
        <v>76</v>
      </c>
      <c r="R65" s="30">
        <v>49.78222031</v>
      </c>
      <c r="S65" s="30">
        <v>50.488776260000002</v>
      </c>
      <c r="T65" s="30">
        <v>50.368158700000002</v>
      </c>
    </row>
    <row r="66" spans="12:20">
      <c r="L66" s="28">
        <v>77</v>
      </c>
      <c r="M66" s="30">
        <v>66.326443859999998</v>
      </c>
      <c r="N66" s="30">
        <v>67.268630560000005</v>
      </c>
      <c r="O66" s="30">
        <v>67.107787999999999</v>
      </c>
      <c r="Q66" s="28">
        <v>77</v>
      </c>
      <c r="R66" s="30">
        <v>54.613943089999999</v>
      </c>
      <c r="S66" s="30">
        <v>55.389314749999997</v>
      </c>
      <c r="T66" s="30">
        <v>55.256949519999999</v>
      </c>
    </row>
    <row r="67" spans="12:20">
      <c r="L67" s="28">
        <v>78</v>
      </c>
      <c r="M67" s="30">
        <v>75.116300449999997</v>
      </c>
      <c r="N67" s="30">
        <v>76.183676489999996</v>
      </c>
      <c r="O67" s="30">
        <v>76.001462619999998</v>
      </c>
      <c r="Q67" s="28">
        <v>78</v>
      </c>
      <c r="R67" s="30">
        <v>59.917876120000003</v>
      </c>
      <c r="S67" s="30">
        <v>60.768788929999999</v>
      </c>
      <c r="T67" s="30">
        <v>60.623527930000002</v>
      </c>
    </row>
    <row r="68" spans="12:20">
      <c r="L68" s="28">
        <v>79</v>
      </c>
      <c r="M68" s="30">
        <v>84.074803549999999</v>
      </c>
      <c r="N68" s="30">
        <v>85.269770879999996</v>
      </c>
      <c r="O68" s="30">
        <v>85.065775650000006</v>
      </c>
      <c r="Q68" s="28">
        <v>79</v>
      </c>
      <c r="R68" s="30">
        <v>65.737867499999993</v>
      </c>
      <c r="S68" s="30">
        <v>66.671671419999996</v>
      </c>
      <c r="T68" s="30">
        <v>66.512259909999997</v>
      </c>
    </row>
    <row r="69" spans="12:20">
      <c r="L69" s="28">
        <v>80</v>
      </c>
      <c r="M69" s="30">
        <v>93.031620200000006</v>
      </c>
      <c r="N69" s="30">
        <v>94.354154789999996</v>
      </c>
      <c r="O69" s="30">
        <v>94.128382299999998</v>
      </c>
      <c r="Q69" s="28">
        <v>80</v>
      </c>
      <c r="R69" s="30">
        <v>72.126197660000003</v>
      </c>
      <c r="S69" s="30">
        <v>73.150987220000005</v>
      </c>
      <c r="T69" s="30">
        <v>72.976043369999999</v>
      </c>
    </row>
    <row r="70" spans="12:20">
      <c r="L70" s="28">
        <v>81</v>
      </c>
      <c r="M70" s="30">
        <v>101.98843684000001</v>
      </c>
      <c r="N70" s="30">
        <v>103.4385387</v>
      </c>
      <c r="O70" s="30">
        <v>103.19098895</v>
      </c>
      <c r="Q70" s="28">
        <v>81</v>
      </c>
      <c r="R70" s="30">
        <v>79.135147000000003</v>
      </c>
      <c r="S70" s="30">
        <v>80.25976138</v>
      </c>
      <c r="T70" s="30">
        <v>80.067776240000001</v>
      </c>
    </row>
    <row r="71" spans="12:20">
      <c r="L71" s="28">
        <v>82</v>
      </c>
      <c r="M71" s="30">
        <v>110.94525348000001</v>
      </c>
      <c r="N71" s="30">
        <v>112.52292260999999</v>
      </c>
      <c r="O71" s="30">
        <v>112.2535956</v>
      </c>
      <c r="Q71" s="28">
        <v>82</v>
      </c>
      <c r="R71" s="30">
        <v>86.827114750000007</v>
      </c>
      <c r="S71" s="30">
        <v>88.061281809999997</v>
      </c>
      <c r="T71" s="30">
        <v>87.850594709999996</v>
      </c>
    </row>
    <row r="72" spans="12:20">
      <c r="L72" s="28">
        <v>83</v>
      </c>
      <c r="M72" s="30">
        <v>120.55810509</v>
      </c>
      <c r="N72" s="30">
        <v>122.27268504</v>
      </c>
      <c r="O72" s="30">
        <v>121.97998570999999</v>
      </c>
      <c r="Q72" s="28">
        <v>83</v>
      </c>
      <c r="R72" s="30">
        <v>95.269559509999993</v>
      </c>
      <c r="S72" s="30">
        <v>96.623967899999997</v>
      </c>
      <c r="T72" s="30">
        <v>96.392754170000003</v>
      </c>
    </row>
    <row r="73" spans="12:20">
      <c r="L73" s="28">
        <v>84</v>
      </c>
      <c r="M73" s="30">
        <v>130.17264315</v>
      </c>
      <c r="N73" s="30">
        <v>132.02415796</v>
      </c>
      <c r="O73" s="30">
        <v>131.70808220999999</v>
      </c>
      <c r="Q73" s="28">
        <v>84</v>
      </c>
      <c r="R73" s="30">
        <v>104.53331282000001</v>
      </c>
      <c r="S73" s="30">
        <v>106.01966001</v>
      </c>
      <c r="T73" s="30">
        <v>105.76592275</v>
      </c>
    </row>
    <row r="74" spans="12:20">
      <c r="L74" s="28">
        <v>85</v>
      </c>
      <c r="M74" s="30">
        <v>139.78549476000001</v>
      </c>
      <c r="N74" s="30">
        <v>141.77392039</v>
      </c>
      <c r="O74" s="30">
        <v>141.43447232</v>
      </c>
      <c r="Q74" s="28">
        <v>85</v>
      </c>
      <c r="R74" s="30">
        <v>114.70101147</v>
      </c>
      <c r="S74" s="30">
        <v>116.33217189</v>
      </c>
      <c r="T74" s="30">
        <v>116.05371328</v>
      </c>
    </row>
    <row r="75" spans="12:20">
      <c r="L75" s="28">
        <v>86</v>
      </c>
      <c r="M75" s="30">
        <v>149.39834636000001</v>
      </c>
      <c r="N75" s="30">
        <v>151.52368282</v>
      </c>
      <c r="O75" s="30">
        <v>151.16086243999999</v>
      </c>
      <c r="Q75" s="28">
        <v>86</v>
      </c>
      <c r="R75" s="30">
        <v>125.85697872</v>
      </c>
      <c r="S75" s="30">
        <v>127.64702776999999</v>
      </c>
      <c r="T75" s="30">
        <v>127.34144496</v>
      </c>
    </row>
    <row r="76" spans="12:20">
      <c r="L76" s="28">
        <v>87</v>
      </c>
      <c r="M76" s="30">
        <v>162.39424714</v>
      </c>
      <c r="N76" s="30">
        <v>164.70467744000001</v>
      </c>
      <c r="O76" s="30">
        <v>164.31025932</v>
      </c>
      <c r="Q76" s="28">
        <v>87</v>
      </c>
      <c r="R76" s="30">
        <v>138.10071603</v>
      </c>
      <c r="S76" s="30">
        <v>140.06514623999999</v>
      </c>
      <c r="T76" s="30">
        <v>139.72979448000001</v>
      </c>
    </row>
    <row r="77" spans="12:20">
      <c r="L77" s="28">
        <v>88</v>
      </c>
      <c r="M77" s="30">
        <v>176.52345252999999</v>
      </c>
      <c r="N77" s="30">
        <v>179.03511773</v>
      </c>
      <c r="O77" s="30">
        <v>178.60634640000001</v>
      </c>
      <c r="Q77" s="28">
        <v>88</v>
      </c>
      <c r="R77" s="30">
        <v>151.53847069</v>
      </c>
      <c r="S77" s="30">
        <v>153.69428783000001</v>
      </c>
      <c r="T77" s="30">
        <v>153.32626403</v>
      </c>
    </row>
    <row r="78" spans="12:20">
      <c r="L78" s="28">
        <v>89</v>
      </c>
      <c r="M78" s="30">
        <v>191.88209105000001</v>
      </c>
      <c r="N78" s="30">
        <v>194.61250132000001</v>
      </c>
      <c r="O78" s="30">
        <v>194.14638758999999</v>
      </c>
      <c r="Q78" s="28">
        <v>89</v>
      </c>
      <c r="R78" s="30">
        <v>166.28323588000001</v>
      </c>
      <c r="S78" s="30">
        <v>168.64905501000001</v>
      </c>
      <c r="T78" s="30">
        <v>168.24518136</v>
      </c>
    </row>
    <row r="79" spans="12:20">
      <c r="L79" s="28">
        <v>90</v>
      </c>
      <c r="M79" s="30">
        <v>208.57809646999999</v>
      </c>
      <c r="N79" s="30">
        <v>211.54629922999999</v>
      </c>
      <c r="O79" s="30">
        <v>211.03959148000001</v>
      </c>
      <c r="Q79" s="28">
        <v>90</v>
      </c>
      <c r="R79" s="30">
        <v>182.46655587999999</v>
      </c>
      <c r="S79" s="30">
        <v>185.06286559</v>
      </c>
      <c r="T79" s="30">
        <v>184.61964442999999</v>
      </c>
    </row>
    <row r="80" spans="12:20">
      <c r="L80" s="28">
        <v>91</v>
      </c>
      <c r="M80" s="30">
        <v>226.72952135</v>
      </c>
      <c r="N80" s="30">
        <v>229.95624538000001</v>
      </c>
      <c r="O80" s="30">
        <v>229.40540494999999</v>
      </c>
      <c r="Q80" s="28">
        <v>91</v>
      </c>
      <c r="R80" s="30">
        <v>200.22503437</v>
      </c>
      <c r="S80" s="30">
        <v>203.07426881999999</v>
      </c>
      <c r="T80" s="30">
        <v>202.58787038</v>
      </c>
    </row>
    <row r="81" spans="12:20">
      <c r="L81" s="28">
        <v>92</v>
      </c>
      <c r="M81" s="30">
        <v>265.02914589</v>
      </c>
      <c r="N81" s="30">
        <v>268.80135149</v>
      </c>
      <c r="O81" s="30">
        <v>268.15739083</v>
      </c>
      <c r="Q81" s="28">
        <v>92</v>
      </c>
      <c r="R81" s="30">
        <v>219.71382614000001</v>
      </c>
      <c r="S81" s="30">
        <v>222.84062929000001</v>
      </c>
      <c r="T81" s="30">
        <v>222.30684654999999</v>
      </c>
    </row>
    <row r="82" spans="12:20">
      <c r="L82" s="28">
        <v>93</v>
      </c>
      <c r="M82" s="30">
        <v>333.74585667000002</v>
      </c>
      <c r="N82" s="30">
        <v>338.49675853000002</v>
      </c>
      <c r="O82" s="30">
        <v>337.68572268999998</v>
      </c>
      <c r="Q82" s="28">
        <v>93</v>
      </c>
      <c r="R82" s="30">
        <v>241.10157773</v>
      </c>
      <c r="S82" s="30">
        <v>244.53299546</v>
      </c>
      <c r="T82" s="30">
        <v>243.94721136000001</v>
      </c>
    </row>
    <row r="83" spans="12:20">
      <c r="L83" s="28">
        <v>94</v>
      </c>
      <c r="M83" s="30">
        <v>420.40149771</v>
      </c>
      <c r="N83" s="30">
        <v>426.38659065000002</v>
      </c>
      <c r="O83" s="30">
        <v>425.36486361999999</v>
      </c>
      <c r="Q83" s="28">
        <v>94</v>
      </c>
      <c r="R83" s="30">
        <v>327.75553230000003</v>
      </c>
      <c r="S83" s="30">
        <v>332.42111709</v>
      </c>
      <c r="T83" s="30">
        <v>331.62464590000002</v>
      </c>
    </row>
    <row r="84" spans="12:20">
      <c r="L84" s="28">
        <v>95</v>
      </c>
      <c r="M84" s="30">
        <v>529.56638969000005</v>
      </c>
      <c r="N84" s="30">
        <v>537.10626121999996</v>
      </c>
      <c r="O84" s="30">
        <v>535.81911487000002</v>
      </c>
      <c r="Q84" s="28">
        <v>95</v>
      </c>
      <c r="R84" s="30">
        <v>436.92211075</v>
      </c>
      <c r="S84" s="30">
        <v>443.14249814999999</v>
      </c>
      <c r="T84" s="30">
        <v>442.08060354000003</v>
      </c>
    </row>
    <row r="85" spans="12:20">
      <c r="L85" s="28">
        <v>96</v>
      </c>
      <c r="M85" s="30">
        <v>667.09256683000001</v>
      </c>
      <c r="N85" s="30">
        <v>676.59115194000003</v>
      </c>
      <c r="O85" s="30">
        <v>674.96962971999994</v>
      </c>
      <c r="Q85" s="28">
        <v>96</v>
      </c>
      <c r="R85" s="30">
        <v>574.44660141999998</v>
      </c>
      <c r="S85" s="30">
        <v>582.62567838999996</v>
      </c>
      <c r="T85" s="30">
        <v>581.22941201000003</v>
      </c>
    </row>
    <row r="86" spans="12:20">
      <c r="L86" s="28">
        <v>97</v>
      </c>
      <c r="M86" s="30">
        <v>840.34313616999998</v>
      </c>
      <c r="N86" s="30">
        <v>852.30923872999995</v>
      </c>
      <c r="O86" s="30">
        <v>850.26648174000002</v>
      </c>
      <c r="Q86" s="28">
        <v>97</v>
      </c>
      <c r="R86" s="30">
        <v>747.69885722000004</v>
      </c>
      <c r="S86" s="30">
        <v>758.34547566000003</v>
      </c>
      <c r="T86" s="30">
        <v>756.52797040999997</v>
      </c>
    </row>
    <row r="87" spans="12:20">
      <c r="L87" s="28">
        <v>98</v>
      </c>
      <c r="M87" s="30">
        <v>1058.60040213</v>
      </c>
      <c r="N87" s="30">
        <v>1073.67502904</v>
      </c>
      <c r="O87" s="30">
        <v>1071.1016097199999</v>
      </c>
      <c r="Q87" s="28">
        <v>98</v>
      </c>
      <c r="R87" s="30">
        <v>965.95612317999996</v>
      </c>
      <c r="S87" s="30">
        <v>979.71126597</v>
      </c>
      <c r="T87" s="30">
        <v>977.36309839</v>
      </c>
    </row>
    <row r="88" spans="12:20">
      <c r="L88" s="28">
        <v>99</v>
      </c>
      <c r="M88" s="30">
        <v>1333.5566278900001</v>
      </c>
      <c r="N88" s="30">
        <v>1352.54731285</v>
      </c>
      <c r="O88" s="30">
        <v>1349.30537553</v>
      </c>
      <c r="Q88" s="28">
        <v>99</v>
      </c>
      <c r="R88" s="30">
        <v>1240.91234895</v>
      </c>
      <c r="S88" s="30">
        <v>1258.5835497800001</v>
      </c>
      <c r="T88" s="30">
        <v>1255.5668642000001</v>
      </c>
    </row>
    <row r="89" spans="12:20">
      <c r="L89" s="28">
        <v>100</v>
      </c>
      <c r="M89" s="30">
        <v>1686.6383537500001</v>
      </c>
      <c r="N89" s="30">
        <v>1710.6577974899999</v>
      </c>
      <c r="O89" s="30">
        <v>1706.55739083</v>
      </c>
      <c r="Q89" s="28">
        <v>100</v>
      </c>
      <c r="R89" s="30">
        <v>1686.6383537500001</v>
      </c>
      <c r="S89" s="30">
        <v>1710.6577974899999</v>
      </c>
      <c r="T89" s="30">
        <v>1706.55739083</v>
      </c>
    </row>
  </sheetData>
  <phoneticPr fontId="0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AD62"/>
  <sheetViews>
    <sheetView workbookViewId="0">
      <selection activeCell="A9" sqref="A9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1:30" ht="15">
      <c r="B1" s="389" t="s">
        <v>103</v>
      </c>
      <c r="L1" s="389" t="s">
        <v>103</v>
      </c>
      <c r="V1" s="389" t="s">
        <v>103</v>
      </c>
    </row>
    <row r="2" spans="1:30" ht="15">
      <c r="B2" s="389" t="s">
        <v>481</v>
      </c>
      <c r="L2" s="389" t="s">
        <v>481</v>
      </c>
      <c r="V2" s="389" t="s">
        <v>481</v>
      </c>
    </row>
    <row r="3" spans="1:30" ht="15">
      <c r="B3" s="389" t="s">
        <v>104</v>
      </c>
      <c r="L3" s="389" t="s">
        <v>104</v>
      </c>
      <c r="V3" s="389" t="s">
        <v>104</v>
      </c>
    </row>
    <row r="5" spans="1:30" s="391" customFormat="1" ht="15">
      <c r="B5" s="391" t="s">
        <v>105</v>
      </c>
      <c r="K5" s="392"/>
      <c r="L5" s="391" t="s">
        <v>106</v>
      </c>
      <c r="U5" s="392"/>
      <c r="V5" s="391" t="s">
        <v>107</v>
      </c>
    </row>
    <row r="7" spans="1:30" s="393" customFormat="1">
      <c r="B7" s="393" t="s">
        <v>108</v>
      </c>
      <c r="G7" s="393" t="s">
        <v>108</v>
      </c>
      <c r="K7" s="394"/>
      <c r="L7" s="393" t="s">
        <v>108</v>
      </c>
      <c r="Q7" s="393" t="s">
        <v>108</v>
      </c>
      <c r="U7" s="394"/>
      <c r="V7" s="393" t="s">
        <v>108</v>
      </c>
      <c r="AA7" s="393" t="s">
        <v>108</v>
      </c>
    </row>
    <row r="8" spans="1:30">
      <c r="B8" s="388" t="s">
        <v>109</v>
      </c>
      <c r="G8" s="388" t="s">
        <v>110</v>
      </c>
      <c r="L8" s="388" t="s">
        <v>109</v>
      </c>
      <c r="Q8" s="388" t="s">
        <v>110</v>
      </c>
      <c r="V8" s="388" t="s">
        <v>109</v>
      </c>
      <c r="AA8" s="388" t="s">
        <v>110</v>
      </c>
    </row>
    <row r="9" spans="1:30">
      <c r="B9" s="388" t="s">
        <v>4</v>
      </c>
      <c r="C9" s="388" t="s">
        <v>3</v>
      </c>
      <c r="D9" s="388" t="s">
        <v>111</v>
      </c>
      <c r="E9" s="388" t="s">
        <v>8</v>
      </c>
      <c r="G9" s="388" t="s">
        <v>4</v>
      </c>
      <c r="H9" s="388" t="s">
        <v>3</v>
      </c>
      <c r="I9" s="388" t="s">
        <v>111</v>
      </c>
      <c r="J9" s="388" t="s">
        <v>8</v>
      </c>
      <c r="L9" s="388" t="s">
        <v>4</v>
      </c>
      <c r="M9" s="388" t="s">
        <v>3</v>
      </c>
      <c r="N9" s="388" t="s">
        <v>111</v>
      </c>
      <c r="O9" s="388" t="s">
        <v>8</v>
      </c>
      <c r="Q9" s="388" t="s">
        <v>4</v>
      </c>
      <c r="R9" s="388" t="s">
        <v>3</v>
      </c>
      <c r="S9" s="388" t="s">
        <v>111</v>
      </c>
      <c r="T9" s="388" t="s">
        <v>8</v>
      </c>
      <c r="V9" s="388" t="s">
        <v>4</v>
      </c>
      <c r="W9" s="388" t="s">
        <v>3</v>
      </c>
      <c r="X9" s="388" t="s">
        <v>111</v>
      </c>
      <c r="Y9" s="388" t="s">
        <v>8</v>
      </c>
      <c r="AA9" s="388" t="s">
        <v>4</v>
      </c>
      <c r="AB9" s="388" t="s">
        <v>3</v>
      </c>
      <c r="AC9" s="388" t="s">
        <v>111</v>
      </c>
      <c r="AD9" s="388" t="s">
        <v>8</v>
      </c>
    </row>
    <row r="10" spans="1:30">
      <c r="A10" s="395"/>
      <c r="B10" s="396">
        <v>18</v>
      </c>
      <c r="C10" s="397">
        <v>1.9973945085407432</v>
      </c>
      <c r="D10" s="397">
        <v>1.935397463177728</v>
      </c>
      <c r="E10" s="397">
        <v>1.8506159953573051</v>
      </c>
      <c r="G10" s="396">
        <v>18</v>
      </c>
      <c r="H10" s="397">
        <v>1.7607516656343074</v>
      </c>
      <c r="I10" s="397">
        <v>1.604330554862746</v>
      </c>
      <c r="J10" s="397">
        <v>1.5232142468386958</v>
      </c>
      <c r="L10" s="396">
        <v>18</v>
      </c>
      <c r="M10" s="397">
        <v>1.8330020344315554</v>
      </c>
      <c r="N10" s="397">
        <v>1.7986937353295818</v>
      </c>
      <c r="O10" s="397">
        <v>1.7128391742198452</v>
      </c>
      <c r="Q10" s="396">
        <v>18</v>
      </c>
      <c r="R10" s="397">
        <v>1.5857648203446597</v>
      </c>
      <c r="S10" s="397">
        <v>1.4634265124831523</v>
      </c>
      <c r="T10" s="397">
        <v>1.3818347544295448</v>
      </c>
      <c r="V10" s="396">
        <v>18</v>
      </c>
      <c r="W10" s="397">
        <v>1.689035429532634</v>
      </c>
      <c r="X10" s="397">
        <v>1.6783902478244717</v>
      </c>
      <c r="Y10" s="397">
        <v>1.5910286058043239</v>
      </c>
      <c r="AA10" s="396">
        <v>18</v>
      </c>
      <c r="AB10" s="397">
        <v>1.4305903169861232</v>
      </c>
      <c r="AC10" s="397">
        <v>1.3371320562503364</v>
      </c>
      <c r="AD10" s="397">
        <v>1.2545261602999918</v>
      </c>
    </row>
    <row r="11" spans="1:30">
      <c r="A11" s="395"/>
      <c r="B11" s="396">
        <v>19</v>
      </c>
      <c r="C11" s="397">
        <v>1.9973945085407432</v>
      </c>
      <c r="D11" s="397">
        <v>1.935397463177728</v>
      </c>
      <c r="E11" s="397">
        <v>1.8506159953573051</v>
      </c>
      <c r="G11" s="396">
        <v>19</v>
      </c>
      <c r="H11" s="397">
        <v>1.7658461076292873</v>
      </c>
      <c r="I11" s="397">
        <v>1.6181810825200047</v>
      </c>
      <c r="J11" s="397">
        <v>1.5474491240769379</v>
      </c>
      <c r="L11" s="396">
        <v>19</v>
      </c>
      <c r="M11" s="397">
        <v>1.8330020344315554</v>
      </c>
      <c r="N11" s="397">
        <v>1.7986937353295818</v>
      </c>
      <c r="O11" s="397">
        <v>1.7128391742198452</v>
      </c>
      <c r="Q11" s="396">
        <v>19</v>
      </c>
      <c r="R11" s="397">
        <v>1.5907799388895909</v>
      </c>
      <c r="S11" s="397">
        <v>1.4771018242981977</v>
      </c>
      <c r="T11" s="397">
        <v>1.4057675935312006</v>
      </c>
      <c r="V11" s="396">
        <v>19</v>
      </c>
      <c r="W11" s="397">
        <v>1.689035429532634</v>
      </c>
      <c r="X11" s="397">
        <v>1.6783902478244717</v>
      </c>
      <c r="Y11" s="397">
        <v>1.5910286058043239</v>
      </c>
      <c r="AA11" s="396">
        <v>19</v>
      </c>
      <c r="AB11" s="397">
        <v>1.4355800391200986</v>
      </c>
      <c r="AC11" s="397">
        <v>1.3507514536396519</v>
      </c>
      <c r="AD11" s="397">
        <v>1.2783670231902251</v>
      </c>
    </row>
    <row r="12" spans="1:30">
      <c r="A12" s="395"/>
      <c r="B12" s="396">
        <v>20</v>
      </c>
      <c r="C12" s="397">
        <v>1.9973945085407432</v>
      </c>
      <c r="D12" s="397">
        <v>1.935397463177728</v>
      </c>
      <c r="E12" s="397">
        <v>1.8506159953573051</v>
      </c>
      <c r="G12" s="396">
        <v>20</v>
      </c>
      <c r="H12" s="397">
        <v>1.836626168925894</v>
      </c>
      <c r="I12" s="397">
        <v>1.6869772088661728</v>
      </c>
      <c r="J12" s="397">
        <v>1.6086476569954011</v>
      </c>
      <c r="L12" s="396">
        <v>20</v>
      </c>
      <c r="M12" s="397">
        <v>1.8330020344315554</v>
      </c>
      <c r="N12" s="397">
        <v>1.7986937353295818</v>
      </c>
      <c r="O12" s="397">
        <v>1.7128391742198452</v>
      </c>
      <c r="Q12" s="396">
        <v>20</v>
      </c>
      <c r="R12" s="397">
        <v>1.6604945237020481</v>
      </c>
      <c r="S12" s="397">
        <v>1.545048849899465</v>
      </c>
      <c r="T12" s="397">
        <v>1.4662064265073875</v>
      </c>
      <c r="V12" s="396">
        <v>20</v>
      </c>
      <c r="W12" s="397">
        <v>1.689035429532634</v>
      </c>
      <c r="X12" s="397">
        <v>1.6783902478244717</v>
      </c>
      <c r="Y12" s="397">
        <v>1.5910286058043239</v>
      </c>
      <c r="AA12" s="396">
        <v>20</v>
      </c>
      <c r="AB12" s="397">
        <v>1.5049739818685313</v>
      </c>
      <c r="AC12" s="397">
        <v>1.4184396670889183</v>
      </c>
      <c r="AD12" s="397">
        <v>1.3385763281150949</v>
      </c>
    </row>
    <row r="13" spans="1:30">
      <c r="A13" s="395"/>
      <c r="B13" s="396">
        <v>21</v>
      </c>
      <c r="C13" s="397">
        <v>1.9973945085407432</v>
      </c>
      <c r="D13" s="397">
        <v>1.935397463177728</v>
      </c>
      <c r="E13" s="397">
        <v>1.8506159953573051</v>
      </c>
      <c r="G13" s="396">
        <v>21</v>
      </c>
      <c r="H13" s="397">
        <v>1.8987062963414019</v>
      </c>
      <c r="I13" s="397">
        <v>1.7475649217127462</v>
      </c>
      <c r="J13" s="397">
        <v>1.6624302255995662</v>
      </c>
      <c r="L13" s="396">
        <v>21</v>
      </c>
      <c r="M13" s="397">
        <v>1.8330020344315554</v>
      </c>
      <c r="N13" s="397">
        <v>1.7986937353295818</v>
      </c>
      <c r="O13" s="397">
        <v>1.7128391742198452</v>
      </c>
      <c r="Q13" s="396">
        <v>21</v>
      </c>
      <c r="R13" s="397">
        <v>1.7216407689596389</v>
      </c>
      <c r="S13" s="397">
        <v>1.6048891464206458</v>
      </c>
      <c r="T13" s="397">
        <v>1.5193217381743107</v>
      </c>
      <c r="V13" s="396">
        <v>21</v>
      </c>
      <c r="W13" s="397">
        <v>1.689035429532634</v>
      </c>
      <c r="X13" s="397">
        <v>1.6783902478244717</v>
      </c>
      <c r="Y13" s="397">
        <v>1.5910286058043239</v>
      </c>
      <c r="AA13" s="396">
        <v>21</v>
      </c>
      <c r="AB13" s="397">
        <v>1.5658396177285876</v>
      </c>
      <c r="AC13" s="397">
        <v>1.4780524405828437</v>
      </c>
      <c r="AD13" s="397">
        <v>1.3914903113164718</v>
      </c>
    </row>
    <row r="14" spans="1:30">
      <c r="A14" s="395"/>
      <c r="B14" s="396">
        <v>22</v>
      </c>
      <c r="C14" s="397">
        <v>1.9973945085407432</v>
      </c>
      <c r="D14" s="397">
        <v>1.935397463177728</v>
      </c>
      <c r="E14" s="397">
        <v>1.8506159953573051</v>
      </c>
      <c r="G14" s="396">
        <v>22</v>
      </c>
      <c r="H14" s="397">
        <v>1.8987062963414019</v>
      </c>
      <c r="I14" s="397">
        <v>1.7475649217127462</v>
      </c>
      <c r="J14" s="397">
        <v>1.6624302255995662</v>
      </c>
      <c r="L14" s="396">
        <v>22</v>
      </c>
      <c r="M14" s="397">
        <v>1.8330020344315554</v>
      </c>
      <c r="N14" s="397">
        <v>1.7986937353295818</v>
      </c>
      <c r="O14" s="397">
        <v>1.7128391742198452</v>
      </c>
      <c r="Q14" s="396">
        <v>22</v>
      </c>
      <c r="R14" s="397">
        <v>1.7216407689596389</v>
      </c>
      <c r="S14" s="397">
        <v>1.6048891464206458</v>
      </c>
      <c r="T14" s="397">
        <v>1.5193217381743107</v>
      </c>
      <c r="V14" s="396">
        <v>22</v>
      </c>
      <c r="W14" s="397">
        <v>1.689035429532634</v>
      </c>
      <c r="X14" s="397">
        <v>1.6783902478244717</v>
      </c>
      <c r="Y14" s="397">
        <v>1.5910286058043239</v>
      </c>
      <c r="AA14" s="396">
        <v>22</v>
      </c>
      <c r="AB14" s="397">
        <v>1.5658396177285876</v>
      </c>
      <c r="AC14" s="397">
        <v>1.4780524405828437</v>
      </c>
      <c r="AD14" s="397">
        <v>1.3914903113164718</v>
      </c>
    </row>
    <row r="15" spans="1:30">
      <c r="A15" s="395"/>
      <c r="B15" s="396">
        <v>23</v>
      </c>
      <c r="C15" s="397">
        <v>2.0602584831375474</v>
      </c>
      <c r="D15" s="397">
        <v>2.0046319910710522</v>
      </c>
      <c r="E15" s="397">
        <v>1.9167166150021653</v>
      </c>
      <c r="G15" s="396">
        <v>23</v>
      </c>
      <c r="H15" s="397">
        <v>1.950338132422222</v>
      </c>
      <c r="I15" s="397">
        <v>1.7987651672073852</v>
      </c>
      <c r="J15" s="397">
        <v>1.7086278593795226</v>
      </c>
      <c r="L15" s="396">
        <v>23</v>
      </c>
      <c r="M15" s="397">
        <v>1.8949967898160496</v>
      </c>
      <c r="N15" s="397">
        <v>1.8671225782187801</v>
      </c>
      <c r="O15" s="397">
        <v>1.7781636098503359</v>
      </c>
      <c r="Q15" s="396">
        <v>23</v>
      </c>
      <c r="R15" s="397">
        <v>1.7724955761221697</v>
      </c>
      <c r="S15" s="397">
        <v>1.6554571675156504</v>
      </c>
      <c r="T15" s="397">
        <v>1.5649460579930061</v>
      </c>
      <c r="V15" s="396">
        <v>23</v>
      </c>
      <c r="W15" s="397">
        <v>1.7507695761887454</v>
      </c>
      <c r="X15" s="397">
        <v>1.7465736746164859</v>
      </c>
      <c r="Y15" s="397">
        <v>1.6561192424390734</v>
      </c>
      <c r="AA15" s="396">
        <v>23</v>
      </c>
      <c r="AB15" s="397">
        <v>1.6164608096492794</v>
      </c>
      <c r="AC15" s="397">
        <v>1.5284277071532515</v>
      </c>
      <c r="AD15" s="397">
        <v>1.436941586541896</v>
      </c>
    </row>
    <row r="16" spans="1:30">
      <c r="A16" s="395"/>
      <c r="B16" s="396">
        <v>24</v>
      </c>
      <c r="C16" s="397">
        <v>2.0602584831375474</v>
      </c>
      <c r="D16" s="397">
        <v>2.0046319910710522</v>
      </c>
      <c r="E16" s="397">
        <v>1.9167166150021653</v>
      </c>
      <c r="G16" s="396">
        <v>24</v>
      </c>
      <c r="H16" s="397">
        <v>2.0152352862426048</v>
      </c>
      <c r="I16" s="397">
        <v>1.860483341069296</v>
      </c>
      <c r="J16" s="397">
        <v>1.7600347980427871</v>
      </c>
      <c r="L16" s="396">
        <v>24</v>
      </c>
      <c r="M16" s="397">
        <v>1.8949967898160496</v>
      </c>
      <c r="N16" s="397">
        <v>1.8671225782187801</v>
      </c>
      <c r="O16" s="397">
        <v>1.7781636098503359</v>
      </c>
      <c r="Q16" s="396">
        <v>24</v>
      </c>
      <c r="R16" s="397">
        <v>1.8364178495896435</v>
      </c>
      <c r="S16" s="397">
        <v>1.7164152478675729</v>
      </c>
      <c r="T16" s="397">
        <v>1.6157158351250054</v>
      </c>
      <c r="V16" s="396">
        <v>24</v>
      </c>
      <c r="W16" s="397">
        <v>1.7507695761887454</v>
      </c>
      <c r="X16" s="397">
        <v>1.7465736746164859</v>
      </c>
      <c r="Y16" s="397">
        <v>1.6561192424390734</v>
      </c>
      <c r="AA16" s="396">
        <v>24</v>
      </c>
      <c r="AB16" s="397">
        <v>1.6800910532823148</v>
      </c>
      <c r="AC16" s="397">
        <v>1.5891552653460566</v>
      </c>
      <c r="AD16" s="397">
        <v>1.4875195467161211</v>
      </c>
    </row>
    <row r="17" spans="1:30">
      <c r="A17" s="395"/>
      <c r="B17" s="396">
        <v>25</v>
      </c>
      <c r="C17" s="397">
        <v>2.1232045146527438</v>
      </c>
      <c r="D17" s="397">
        <v>2.0735929213653557</v>
      </c>
      <c r="E17" s="397">
        <v>1.9827560744988733</v>
      </c>
      <c r="G17" s="396">
        <v>25</v>
      </c>
      <c r="H17" s="397">
        <v>2.0152352862426048</v>
      </c>
      <c r="I17" s="397">
        <v>1.860483341069296</v>
      </c>
      <c r="J17" s="397">
        <v>1.7600347980427871</v>
      </c>
      <c r="L17" s="396">
        <v>25</v>
      </c>
      <c r="M17" s="397">
        <v>1.9570722066449298</v>
      </c>
      <c r="N17" s="397">
        <v>1.9352803365372768</v>
      </c>
      <c r="O17" s="397">
        <v>1.8434272327230519</v>
      </c>
      <c r="Q17" s="396">
        <v>25</v>
      </c>
      <c r="R17" s="397">
        <v>1.8364178495896435</v>
      </c>
      <c r="S17" s="397">
        <v>1.7164152478675729</v>
      </c>
      <c r="T17" s="397">
        <v>1.6157158351250054</v>
      </c>
      <c r="V17" s="396">
        <v>25</v>
      </c>
      <c r="W17" s="397">
        <v>1.812583866099257</v>
      </c>
      <c r="X17" s="397">
        <v>1.8144864889472565</v>
      </c>
      <c r="Y17" s="397">
        <v>1.7211490090793236</v>
      </c>
      <c r="AA17" s="396">
        <v>25</v>
      </c>
      <c r="AB17" s="397">
        <v>1.6800910532823148</v>
      </c>
      <c r="AC17" s="397">
        <v>1.5891552653460566</v>
      </c>
      <c r="AD17" s="397">
        <v>1.4875195467161211</v>
      </c>
    </row>
    <row r="18" spans="1:30">
      <c r="A18" s="395"/>
      <c r="B18" s="396">
        <v>26</v>
      </c>
      <c r="C18" s="397">
        <v>2.1878600511773518</v>
      </c>
      <c r="D18" s="397">
        <v>2.1435855805826094</v>
      </c>
      <c r="E18" s="397">
        <v>2.0495920043136335</v>
      </c>
      <c r="G18" s="396">
        <v>26</v>
      </c>
      <c r="H18" s="397">
        <v>2.0421722328262146</v>
      </c>
      <c r="I18" s="397">
        <v>1.8901551846666136</v>
      </c>
      <c r="J18" s="397">
        <v>1.7893730024860357</v>
      </c>
      <c r="L18" s="396">
        <v>26</v>
      </c>
      <c r="M18" s="397">
        <v>2.0208332383380356</v>
      </c>
      <c r="N18" s="397">
        <v>2.004457286932408</v>
      </c>
      <c r="O18" s="397">
        <v>1.9094776101772593</v>
      </c>
      <c r="Q18" s="396">
        <v>26</v>
      </c>
      <c r="R18" s="397">
        <v>1.8629500805884958</v>
      </c>
      <c r="S18" s="397">
        <v>1.7457203227461897</v>
      </c>
      <c r="T18" s="397">
        <v>1.644690148237488</v>
      </c>
      <c r="V18" s="396">
        <v>26</v>
      </c>
      <c r="W18" s="397">
        <v>1.876076517683033</v>
      </c>
      <c r="X18" s="397">
        <v>1.8834144697864075</v>
      </c>
      <c r="Y18" s="397">
        <v>1.7869624503975903</v>
      </c>
      <c r="AA18" s="396">
        <v>26</v>
      </c>
      <c r="AB18" s="397">
        <v>1.7065020265537998</v>
      </c>
      <c r="AC18" s="397">
        <v>1.6183483606241951</v>
      </c>
      <c r="AD18" s="397">
        <v>1.5163841747705848</v>
      </c>
    </row>
    <row r="19" spans="1:30">
      <c r="A19" s="395"/>
      <c r="B19" s="396">
        <v>27</v>
      </c>
      <c r="C19" s="397">
        <v>2.2518628855845657</v>
      </c>
      <c r="D19" s="397">
        <v>2.2125403185209827</v>
      </c>
      <c r="E19" s="397">
        <v>2.115930418911022</v>
      </c>
      <c r="G19" s="396">
        <v>27</v>
      </c>
      <c r="H19" s="397">
        <v>2.0720118902245739</v>
      </c>
      <c r="I19" s="397">
        <v>1.9230285428910951</v>
      </c>
      <c r="J19" s="397">
        <v>1.8221716344477947</v>
      </c>
      <c r="L19" s="396">
        <v>27</v>
      </c>
      <c r="M19" s="397">
        <v>2.0839502164838937</v>
      </c>
      <c r="N19" s="397">
        <v>2.0726076615848448</v>
      </c>
      <c r="O19" s="397">
        <v>1.9750358770312197</v>
      </c>
      <c r="Q19" s="396">
        <v>27</v>
      </c>
      <c r="R19" s="397">
        <v>1.8923411460992228</v>
      </c>
      <c r="S19" s="397">
        <v>1.778187280267304</v>
      </c>
      <c r="T19" s="397">
        <v>1.677081870428019</v>
      </c>
      <c r="V19" s="396">
        <v>27</v>
      </c>
      <c r="W19" s="397">
        <v>1.9389275487011934</v>
      </c>
      <c r="X19" s="397">
        <v>1.9513190101809776</v>
      </c>
      <c r="Y19" s="397">
        <v>1.8522852148526152</v>
      </c>
      <c r="AA19" s="396">
        <v>27</v>
      </c>
      <c r="AB19" s="397">
        <v>1.735758550954023</v>
      </c>
      <c r="AC19" s="397">
        <v>1.6506912266254459</v>
      </c>
      <c r="AD19" s="397">
        <v>1.5486532022068047</v>
      </c>
    </row>
    <row r="20" spans="1:30">
      <c r="A20" s="395"/>
      <c r="B20" s="396">
        <v>28</v>
      </c>
      <c r="C20" s="397">
        <v>2.2518628855845657</v>
      </c>
      <c r="D20" s="397">
        <v>2.2125403185209827</v>
      </c>
      <c r="E20" s="397">
        <v>2.115930418911022</v>
      </c>
      <c r="G20" s="396">
        <v>28</v>
      </c>
      <c r="H20" s="397">
        <v>2.1066764261022599</v>
      </c>
      <c r="I20" s="397">
        <v>1.9610636178083127</v>
      </c>
      <c r="J20" s="397">
        <v>1.8600352747570097</v>
      </c>
      <c r="L20" s="396">
        <v>28</v>
      </c>
      <c r="M20" s="397">
        <v>2.0839502164838937</v>
      </c>
      <c r="N20" s="397">
        <v>2.0726076615848448</v>
      </c>
      <c r="O20" s="397">
        <v>1.9750358770312197</v>
      </c>
      <c r="Q20" s="396">
        <v>28</v>
      </c>
      <c r="R20" s="397">
        <v>1.9264842909577693</v>
      </c>
      <c r="S20" s="397">
        <v>1.8157522354345996</v>
      </c>
      <c r="T20" s="397">
        <v>1.7144757279027367</v>
      </c>
      <c r="V20" s="396">
        <v>28</v>
      </c>
      <c r="W20" s="397">
        <v>1.9389275487011934</v>
      </c>
      <c r="X20" s="397">
        <v>1.9513190101809776</v>
      </c>
      <c r="Y20" s="397">
        <v>1.8522852148526152</v>
      </c>
      <c r="AA20" s="396">
        <v>28</v>
      </c>
      <c r="AB20" s="397">
        <v>1.7697451881773008</v>
      </c>
      <c r="AC20" s="397">
        <v>1.6881127152217372</v>
      </c>
      <c r="AD20" s="397">
        <v>1.5859054045580345</v>
      </c>
    </row>
    <row r="21" spans="1:30">
      <c r="A21" s="395"/>
      <c r="B21" s="396">
        <v>29</v>
      </c>
      <c r="C21" s="397">
        <v>2.3820081906846595</v>
      </c>
      <c r="D21" s="397">
        <v>2.3506929002178447</v>
      </c>
      <c r="E21" s="397">
        <v>2.2498530635927811</v>
      </c>
      <c r="G21" s="396">
        <v>29</v>
      </c>
      <c r="H21" s="397">
        <v>2.1926464448195166</v>
      </c>
      <c r="I21" s="397">
        <v>2.0549880099796813</v>
      </c>
      <c r="J21" s="397">
        <v>1.952678342608519</v>
      </c>
      <c r="L21" s="396">
        <v>29</v>
      </c>
      <c r="M21" s="397">
        <v>2.212292529385222</v>
      </c>
      <c r="N21" s="397">
        <v>2.2091464455100187</v>
      </c>
      <c r="O21" s="397">
        <v>2.107382008184445</v>
      </c>
      <c r="Q21" s="396">
        <v>29</v>
      </c>
      <c r="R21" s="397">
        <v>2.0111606763503356</v>
      </c>
      <c r="S21" s="397">
        <v>1.9085163138937091</v>
      </c>
      <c r="T21" s="397">
        <v>1.805969425261815</v>
      </c>
      <c r="V21" s="396">
        <v>29</v>
      </c>
      <c r="W21" s="397">
        <v>2.0667278189768212</v>
      </c>
      <c r="X21" s="397">
        <v>2.0873636244611435</v>
      </c>
      <c r="Y21" s="397">
        <v>1.9841547390753513</v>
      </c>
      <c r="AA21" s="396">
        <v>29</v>
      </c>
      <c r="AB21" s="397">
        <v>1.8540330276483754</v>
      </c>
      <c r="AC21" s="397">
        <v>1.7805231683097229</v>
      </c>
      <c r="AD21" s="397">
        <v>1.6770526500516245</v>
      </c>
    </row>
    <row r="22" spans="1:30">
      <c r="A22" s="395"/>
      <c r="B22" s="396">
        <v>30</v>
      </c>
      <c r="C22" s="397">
        <v>2.4476947098316999</v>
      </c>
      <c r="D22" s="397">
        <v>2.4193630459161062</v>
      </c>
      <c r="E22" s="397">
        <v>2.317239491722733</v>
      </c>
      <c r="G22" s="396">
        <v>30</v>
      </c>
      <c r="H22" s="397">
        <v>2.2455231156276247</v>
      </c>
      <c r="I22" s="397">
        <v>2.1122170697113289</v>
      </c>
      <c r="J22" s="397">
        <v>2.00811083797187</v>
      </c>
      <c r="L22" s="396">
        <v>30</v>
      </c>
      <c r="M22" s="397">
        <v>2.2770678787200267</v>
      </c>
      <c r="N22" s="397">
        <v>2.2770131353167149</v>
      </c>
      <c r="O22" s="397">
        <v>2.173974242410019</v>
      </c>
      <c r="Q22" s="396">
        <v>30</v>
      </c>
      <c r="R22" s="397">
        <v>2.063241625275003</v>
      </c>
      <c r="S22" s="397">
        <v>1.9650388036977919</v>
      </c>
      <c r="T22" s="397">
        <v>1.8607143442348013</v>
      </c>
      <c r="V22" s="396">
        <v>30</v>
      </c>
      <c r="W22" s="397">
        <v>2.1312286857976228</v>
      </c>
      <c r="X22" s="397">
        <v>2.1549837186470682</v>
      </c>
      <c r="Y22" s="397">
        <v>2.0505064483955304</v>
      </c>
      <c r="AA22" s="396">
        <v>30</v>
      </c>
      <c r="AB22" s="397">
        <v>1.9058750018926021</v>
      </c>
      <c r="AC22" s="397">
        <v>1.8368306386932474</v>
      </c>
      <c r="AD22" s="397">
        <v>1.7315904490172669</v>
      </c>
    </row>
    <row r="23" spans="1:30">
      <c r="A23" s="395"/>
      <c r="B23" s="396">
        <v>31</v>
      </c>
      <c r="C23" s="397">
        <v>2.5169820302577457</v>
      </c>
      <c r="D23" s="397">
        <v>2.490808260171733</v>
      </c>
      <c r="E23" s="397">
        <v>2.3871543848705201</v>
      </c>
      <c r="G23" s="396">
        <v>31</v>
      </c>
      <c r="H23" s="397">
        <v>2.307021827411889</v>
      </c>
      <c r="I23" s="397">
        <v>2.1778370937133711</v>
      </c>
      <c r="J23" s="397">
        <v>2.07012465649699</v>
      </c>
      <c r="L23" s="396">
        <v>31</v>
      </c>
      <c r="M23" s="397">
        <v>2.345393334106495</v>
      </c>
      <c r="N23" s="397">
        <v>2.3476220286643881</v>
      </c>
      <c r="O23" s="397">
        <v>2.2430646869948037</v>
      </c>
      <c r="Q23" s="396">
        <v>31</v>
      </c>
      <c r="R23" s="397">
        <v>2.1238151680917432</v>
      </c>
      <c r="S23" s="397">
        <v>2.0298491917558668</v>
      </c>
      <c r="T23" s="397">
        <v>1.9219591812678463</v>
      </c>
      <c r="V23" s="396">
        <v>31</v>
      </c>
      <c r="W23" s="397">
        <v>2.1992640505166392</v>
      </c>
      <c r="X23" s="397">
        <v>2.2253358228120472</v>
      </c>
      <c r="Y23" s="397">
        <v>2.1193470232904699</v>
      </c>
      <c r="AA23" s="396">
        <v>31</v>
      </c>
      <c r="AB23" s="397">
        <v>1.9661709141156587</v>
      </c>
      <c r="AC23" s="397">
        <v>1.901395013465607</v>
      </c>
      <c r="AD23" s="397">
        <v>1.7926038186901141</v>
      </c>
    </row>
    <row r="24" spans="1:30">
      <c r="A24" s="395"/>
      <c r="B24" s="396">
        <v>32</v>
      </c>
      <c r="C24" s="397">
        <v>2.5902933701750195</v>
      </c>
      <c r="D24" s="397">
        <v>2.5655399478183041</v>
      </c>
      <c r="E24" s="397">
        <v>2.4597764137261739</v>
      </c>
      <c r="G24" s="396">
        <v>32</v>
      </c>
      <c r="H24" s="397">
        <v>2.3723951479404759</v>
      </c>
      <c r="I24" s="397">
        <v>2.2478189712228396</v>
      </c>
      <c r="J24" s="397">
        <v>2.135682889390524</v>
      </c>
      <c r="L24" s="396">
        <v>32</v>
      </c>
      <c r="M24" s="397">
        <v>2.4176862951685321</v>
      </c>
      <c r="N24" s="397">
        <v>2.4214787947342882</v>
      </c>
      <c r="O24" s="397">
        <v>2.3148300297358118</v>
      </c>
      <c r="Q24" s="396">
        <v>32</v>
      </c>
      <c r="R24" s="397">
        <v>2.1882053907319281</v>
      </c>
      <c r="S24" s="397">
        <v>2.0989679619161334</v>
      </c>
      <c r="T24" s="397">
        <v>1.986704741151867</v>
      </c>
      <c r="V24" s="396">
        <v>32</v>
      </c>
      <c r="W24" s="397">
        <v>2.2712496061102425</v>
      </c>
      <c r="X24" s="397">
        <v>2.2989239956778027</v>
      </c>
      <c r="Y24" s="397">
        <v>2.1908526292951822</v>
      </c>
      <c r="AA24" s="396">
        <v>32</v>
      </c>
      <c r="AB24" s="397">
        <v>2.0302663797171205</v>
      </c>
      <c r="AC24" s="397">
        <v>1.9702517972378892</v>
      </c>
      <c r="AD24" s="397">
        <v>1.8571049556322548</v>
      </c>
    </row>
    <row r="25" spans="1:30">
      <c r="A25" s="395"/>
      <c r="B25" s="396">
        <v>33</v>
      </c>
      <c r="C25" s="397">
        <v>2.7507362425018904</v>
      </c>
      <c r="D25" s="397">
        <v>2.7269148225121849</v>
      </c>
      <c r="E25" s="397">
        <v>2.613017934538298</v>
      </c>
      <c r="G25" s="396">
        <v>33</v>
      </c>
      <c r="H25" s="397">
        <v>2.4405558216412255</v>
      </c>
      <c r="I25" s="397">
        <v>2.3214283281446879</v>
      </c>
      <c r="J25" s="397">
        <v>2.2042856064717462</v>
      </c>
      <c r="L25" s="396">
        <v>33</v>
      </c>
      <c r="M25" s="397">
        <v>2.5758995226871213</v>
      </c>
      <c r="N25" s="397">
        <v>2.5809655799667324</v>
      </c>
      <c r="O25" s="397">
        <v>2.4662638091480722</v>
      </c>
      <c r="Q25" s="396">
        <v>33</v>
      </c>
      <c r="R25" s="397">
        <v>2.2553415504402148</v>
      </c>
      <c r="S25" s="397">
        <v>2.1716698420911333</v>
      </c>
      <c r="T25" s="397">
        <v>2.054457375509247</v>
      </c>
      <c r="V25" s="396">
        <v>33</v>
      </c>
      <c r="W25" s="397">
        <v>2.4287896111421743</v>
      </c>
      <c r="X25" s="397">
        <v>2.4578321991247103</v>
      </c>
      <c r="Y25" s="397">
        <v>2.3417385606814873</v>
      </c>
      <c r="AA25" s="396">
        <v>33</v>
      </c>
      <c r="AB25" s="397">
        <v>2.0970957006738224</v>
      </c>
      <c r="AC25" s="397">
        <v>2.0426785148867874</v>
      </c>
      <c r="AD25" s="397">
        <v>1.9246021523960957</v>
      </c>
    </row>
    <row r="26" spans="1:30">
      <c r="A26" s="395"/>
      <c r="B26" s="396">
        <v>34</v>
      </c>
      <c r="C26" s="397">
        <v>2.9232044247534668</v>
      </c>
      <c r="D26" s="397">
        <v>2.8997065068204999</v>
      </c>
      <c r="E26" s="397">
        <v>2.7706878919664852</v>
      </c>
      <c r="G26" s="396">
        <v>34</v>
      </c>
      <c r="H26" s="397">
        <v>2.5109799015031058</v>
      </c>
      <c r="I26" s="397">
        <v>2.3985833740790974</v>
      </c>
      <c r="J26" s="397">
        <v>2.2761151290544164</v>
      </c>
      <c r="L26" s="396">
        <v>34</v>
      </c>
      <c r="M26" s="397">
        <v>2.7459721313663388</v>
      </c>
      <c r="N26" s="397">
        <v>2.7517394900649057</v>
      </c>
      <c r="O26" s="397">
        <v>2.6220755085768821</v>
      </c>
      <c r="Q26" s="396">
        <v>34</v>
      </c>
      <c r="R26" s="397">
        <v>2.3247077386578918</v>
      </c>
      <c r="S26" s="397">
        <v>2.2478740984027317</v>
      </c>
      <c r="T26" s="397">
        <v>2.1253972295041526</v>
      </c>
      <c r="V26" s="396">
        <v>34</v>
      </c>
      <c r="W26" s="397">
        <v>2.5981399712632096</v>
      </c>
      <c r="X26" s="397">
        <v>2.6279904003787333</v>
      </c>
      <c r="Y26" s="397">
        <v>2.4969883664323786</v>
      </c>
      <c r="AA26" s="396">
        <v>34</v>
      </c>
      <c r="AB26" s="397">
        <v>2.1661454658098687</v>
      </c>
      <c r="AC26" s="397">
        <v>2.1185947868767663</v>
      </c>
      <c r="AD26" s="397">
        <v>1.9952749494885749</v>
      </c>
    </row>
    <row r="27" spans="1:30">
      <c r="A27" s="395"/>
      <c r="B27" s="396">
        <v>35</v>
      </c>
      <c r="C27" s="397">
        <v>3.0855984376332519</v>
      </c>
      <c r="D27" s="397">
        <v>3.0669266308260608</v>
      </c>
      <c r="E27" s="397">
        <v>2.919610189514136</v>
      </c>
      <c r="G27" s="396">
        <v>35</v>
      </c>
      <c r="H27" s="397">
        <v>2.5837420443536026</v>
      </c>
      <c r="I27" s="397">
        <v>2.4798828230365841</v>
      </c>
      <c r="J27" s="397">
        <v>2.3520934584970541</v>
      </c>
      <c r="L27" s="396">
        <v>35</v>
      </c>
      <c r="M27" s="397">
        <v>2.9061141064939777</v>
      </c>
      <c r="N27" s="397">
        <v>2.9170118014799162</v>
      </c>
      <c r="O27" s="397">
        <v>2.7692460051616812</v>
      </c>
      <c r="Q27" s="396">
        <v>35</v>
      </c>
      <c r="R27" s="397">
        <v>2.3963776174257787</v>
      </c>
      <c r="S27" s="397">
        <v>2.3281720791379641</v>
      </c>
      <c r="T27" s="397">
        <v>2.2004349365389122</v>
      </c>
      <c r="V27" s="396">
        <v>35</v>
      </c>
      <c r="W27" s="397">
        <v>2.7576052400274964</v>
      </c>
      <c r="X27" s="397">
        <v>2.7926713811635868</v>
      </c>
      <c r="Y27" s="397">
        <v>2.6436312183930819</v>
      </c>
      <c r="AA27" s="396">
        <v>35</v>
      </c>
      <c r="AB27" s="397">
        <v>2.2374891070351461</v>
      </c>
      <c r="AC27" s="397">
        <v>2.198589745101283</v>
      </c>
      <c r="AD27" s="397">
        <v>2.0700305998692707</v>
      </c>
    </row>
    <row r="28" spans="1:30">
      <c r="A28" s="395"/>
      <c r="B28" s="396">
        <v>36</v>
      </c>
      <c r="C28" s="397">
        <v>3.1573676421204628</v>
      </c>
      <c r="D28" s="397">
        <v>3.1446449266041383</v>
      </c>
      <c r="E28" s="397">
        <v>2.9892318527600987</v>
      </c>
      <c r="G28" s="396">
        <v>36</v>
      </c>
      <c r="H28" s="397">
        <v>2.6595389446165796</v>
      </c>
      <c r="I28" s="397">
        <v>2.5665752453914128</v>
      </c>
      <c r="J28" s="397">
        <v>2.4338669978069811</v>
      </c>
      <c r="L28" s="396">
        <v>36</v>
      </c>
      <c r="M28" s="397">
        <v>2.9768899427088624</v>
      </c>
      <c r="N28" s="397">
        <v>2.9938265205505479</v>
      </c>
      <c r="O28" s="397">
        <v>2.8380502096960458</v>
      </c>
      <c r="Q28" s="396">
        <v>36</v>
      </c>
      <c r="R28" s="397">
        <v>2.4710374565066835</v>
      </c>
      <c r="S28" s="397">
        <v>2.4137968913394969</v>
      </c>
      <c r="T28" s="397">
        <v>2.2811964967014724</v>
      </c>
      <c r="V28" s="396">
        <v>36</v>
      </c>
      <c r="W28" s="397">
        <v>2.8280836724990777</v>
      </c>
      <c r="X28" s="397">
        <v>2.8692128014212965</v>
      </c>
      <c r="Y28" s="397">
        <v>2.7121900776386618</v>
      </c>
      <c r="AA28" s="396">
        <v>36</v>
      </c>
      <c r="AB28" s="397">
        <v>2.3118097969526263</v>
      </c>
      <c r="AC28" s="397">
        <v>2.2838917837895423</v>
      </c>
      <c r="AD28" s="397">
        <v>2.1504889798529692</v>
      </c>
    </row>
    <row r="29" spans="1:30">
      <c r="A29" s="395"/>
      <c r="B29" s="396">
        <v>37</v>
      </c>
      <c r="C29" s="397">
        <v>3.2845609433850878</v>
      </c>
      <c r="D29" s="397">
        <v>3.2931899241263789</v>
      </c>
      <c r="E29" s="397">
        <v>3.1268994322818933</v>
      </c>
      <c r="G29" s="396">
        <v>37</v>
      </c>
      <c r="H29" s="397">
        <v>2.7397555244857386</v>
      </c>
      <c r="I29" s="397">
        <v>2.6604186660787503</v>
      </c>
      <c r="J29" s="397">
        <v>2.5235429855079445</v>
      </c>
      <c r="L29" s="396">
        <v>37</v>
      </c>
      <c r="M29" s="397">
        <v>3.1023266734978621</v>
      </c>
      <c r="N29" s="397">
        <v>3.1406464396234637</v>
      </c>
      <c r="O29" s="397">
        <v>2.9741038035763854</v>
      </c>
      <c r="Q29" s="396">
        <v>37</v>
      </c>
      <c r="R29" s="397">
        <v>2.5500512390663692</v>
      </c>
      <c r="S29" s="397">
        <v>2.5064846211956868</v>
      </c>
      <c r="T29" s="397">
        <v>2.3697629032299314</v>
      </c>
      <c r="V29" s="396">
        <v>37</v>
      </c>
      <c r="W29" s="397">
        <v>2.9529966456830028</v>
      </c>
      <c r="X29" s="397">
        <v>3.0155121510255398</v>
      </c>
      <c r="Y29" s="397">
        <v>2.8477606477395447</v>
      </c>
      <c r="AA29" s="396">
        <v>37</v>
      </c>
      <c r="AB29" s="397">
        <v>2.3904651860008159</v>
      </c>
      <c r="AC29" s="397">
        <v>2.3762302187884043</v>
      </c>
      <c r="AD29" s="397">
        <v>2.2387231381097874</v>
      </c>
    </row>
    <row r="30" spans="1:30">
      <c r="A30" s="395"/>
      <c r="B30" s="396">
        <v>38</v>
      </c>
      <c r="C30" s="397">
        <v>3.4151095138068595</v>
      </c>
      <c r="D30" s="397">
        <v>3.4579564171214696</v>
      </c>
      <c r="E30" s="397">
        <v>3.2872352930416326</v>
      </c>
      <c r="G30" s="396">
        <v>38</v>
      </c>
      <c r="H30" s="397">
        <v>2.8262118305257125</v>
      </c>
      <c r="I30" s="397">
        <v>2.7633647318645798</v>
      </c>
      <c r="J30" s="397">
        <v>2.6233634716726506</v>
      </c>
      <c r="L30" s="396">
        <v>38</v>
      </c>
      <c r="M30" s="397">
        <v>3.2310754794347267</v>
      </c>
      <c r="N30" s="397">
        <v>3.3034988687629867</v>
      </c>
      <c r="O30" s="397">
        <v>3.132560774666362</v>
      </c>
      <c r="Q30" s="396">
        <v>38</v>
      </c>
      <c r="R30" s="397">
        <v>2.6352113748401043</v>
      </c>
      <c r="S30" s="397">
        <v>2.6081624299826394</v>
      </c>
      <c r="T30" s="397">
        <v>2.4683481592692722</v>
      </c>
      <c r="V30" s="396">
        <v>38</v>
      </c>
      <c r="W30" s="397">
        <v>3.0812105362248658</v>
      </c>
      <c r="X30" s="397">
        <v>3.1777869563527479</v>
      </c>
      <c r="Y30" s="397">
        <v>3.0056559174110715</v>
      </c>
      <c r="AA30" s="396">
        <v>38</v>
      </c>
      <c r="AB30" s="397">
        <v>2.4752392698640038</v>
      </c>
      <c r="AC30" s="397">
        <v>2.477524599747194</v>
      </c>
      <c r="AD30" s="397">
        <v>2.3369385310277435</v>
      </c>
    </row>
    <row r="31" spans="1:30">
      <c r="A31" s="395"/>
      <c r="B31" s="396">
        <v>39</v>
      </c>
      <c r="C31" s="397">
        <v>3.4934535696000744</v>
      </c>
      <c r="D31" s="397">
        <v>3.5579878481261833</v>
      </c>
      <c r="E31" s="397">
        <v>3.3864030348236893</v>
      </c>
      <c r="G31" s="396">
        <v>39</v>
      </c>
      <c r="H31" s="397">
        <v>3.0290110074688092</v>
      </c>
      <c r="I31" s="397">
        <v>3.0067293056489857</v>
      </c>
      <c r="J31" s="397">
        <v>2.8637133764734459</v>
      </c>
      <c r="L31" s="396">
        <v>39</v>
      </c>
      <c r="M31" s="397">
        <v>3.3083392000795344</v>
      </c>
      <c r="N31" s="397">
        <v>3.4023669390899309</v>
      </c>
      <c r="O31" s="397">
        <v>3.2305657347256838</v>
      </c>
      <c r="Q31" s="396">
        <v>39</v>
      </c>
      <c r="R31" s="397">
        <v>2.8349683957961447</v>
      </c>
      <c r="S31" s="397">
        <v>2.8485251593449252</v>
      </c>
      <c r="T31" s="397">
        <v>2.7057217624355685</v>
      </c>
      <c r="V31" s="396">
        <v>39</v>
      </c>
      <c r="W31" s="397">
        <v>3.1581530717344446</v>
      </c>
      <c r="X31" s="397">
        <v>3.2763034328339029</v>
      </c>
      <c r="Y31" s="397">
        <v>3.1033129864185089</v>
      </c>
      <c r="AA31" s="396">
        <v>39</v>
      </c>
      <c r="AB31" s="397">
        <v>2.6740895454139699</v>
      </c>
      <c r="AC31" s="397">
        <v>2.7169784346482313</v>
      </c>
      <c r="AD31" s="397">
        <v>2.5734201686125608</v>
      </c>
    </row>
    <row r="32" spans="1:30">
      <c r="A32" s="395"/>
      <c r="B32" s="396">
        <v>40</v>
      </c>
      <c r="C32" s="397">
        <v>3.6982303059437798</v>
      </c>
      <c r="D32" s="397">
        <v>3.8151837562768782</v>
      </c>
      <c r="E32" s="397">
        <v>3.6424010031194771</v>
      </c>
      <c r="G32" s="396">
        <v>40</v>
      </c>
      <c r="H32" s="397">
        <v>3.1536935865297884</v>
      </c>
      <c r="I32" s="397">
        <v>3.1541389660178307</v>
      </c>
      <c r="J32" s="397">
        <v>3.0099626399743258</v>
      </c>
      <c r="L32" s="396">
        <v>40</v>
      </c>
      <c r="M32" s="397">
        <v>3.510289154874576</v>
      </c>
      <c r="N32" s="397">
        <v>3.6565676504135856</v>
      </c>
      <c r="O32" s="397">
        <v>3.483559223686195</v>
      </c>
      <c r="Q32" s="396">
        <v>40</v>
      </c>
      <c r="R32" s="397">
        <v>2.9577785238076646</v>
      </c>
      <c r="S32" s="397">
        <v>2.9941138430600645</v>
      </c>
      <c r="T32" s="397">
        <v>2.8501581686367787</v>
      </c>
      <c r="V32" s="396">
        <v>40</v>
      </c>
      <c r="W32" s="397">
        <v>3.3592612852670021</v>
      </c>
      <c r="X32" s="397">
        <v>3.5295974709782638</v>
      </c>
      <c r="Y32" s="397">
        <v>3.3554064583698908</v>
      </c>
      <c r="AA32" s="396">
        <v>40</v>
      </c>
      <c r="AB32" s="397">
        <v>2.7963406592302587</v>
      </c>
      <c r="AC32" s="397">
        <v>2.8620147741730877</v>
      </c>
      <c r="AD32" s="397">
        <v>2.7173125663364508</v>
      </c>
    </row>
    <row r="33" spans="1:30">
      <c r="A33" s="395"/>
      <c r="B33" s="396">
        <v>41</v>
      </c>
      <c r="C33" s="397">
        <v>3.8308863523839851</v>
      </c>
      <c r="D33" s="397">
        <v>3.978955322566776</v>
      </c>
      <c r="E33" s="397">
        <v>3.805424841100189</v>
      </c>
      <c r="G33" s="396">
        <v>41</v>
      </c>
      <c r="H33" s="397">
        <v>3.2983581664428177</v>
      </c>
      <c r="I33" s="397">
        <v>3.3228091362817973</v>
      </c>
      <c r="J33" s="397">
        <v>3.1768830189946824</v>
      </c>
      <c r="L33" s="396">
        <v>41</v>
      </c>
      <c r="M33" s="397">
        <v>3.6411120154809034</v>
      </c>
      <c r="N33" s="397">
        <v>3.8184296265871067</v>
      </c>
      <c r="O33" s="397">
        <v>3.6446680348485772</v>
      </c>
      <c r="Q33" s="396">
        <v>41</v>
      </c>
      <c r="R33" s="397">
        <v>3.1002689195079904</v>
      </c>
      <c r="S33" s="397">
        <v>3.1606985931259768</v>
      </c>
      <c r="T33" s="397">
        <v>3.0150081299649063</v>
      </c>
      <c r="V33" s="396">
        <v>41</v>
      </c>
      <c r="W33" s="397">
        <v>3.4895374372799224</v>
      </c>
      <c r="X33" s="397">
        <v>3.6908806592547774</v>
      </c>
      <c r="Y33" s="397">
        <v>3.5159409933782677</v>
      </c>
      <c r="AA33" s="396">
        <v>41</v>
      </c>
      <c r="AB33" s="397">
        <v>2.9381813084514428</v>
      </c>
      <c r="AC33" s="397">
        <v>3.0279664493866538</v>
      </c>
      <c r="AD33" s="397">
        <v>2.8815407829372068</v>
      </c>
    </row>
    <row r="34" spans="1:30">
      <c r="A34" s="395"/>
      <c r="B34" s="396">
        <v>42</v>
      </c>
      <c r="C34" s="397">
        <v>3.9879212963146355</v>
      </c>
      <c r="D34" s="397">
        <v>4.1706875069998599</v>
      </c>
      <c r="E34" s="397">
        <v>3.9959702346638371</v>
      </c>
      <c r="G34" s="396">
        <v>42</v>
      </c>
      <c r="H34" s="397">
        <v>3.4673742004966339</v>
      </c>
      <c r="I34" s="397">
        <v>3.5174849141227202</v>
      </c>
      <c r="J34" s="397">
        <v>3.3683930416069154</v>
      </c>
      <c r="L34" s="396">
        <v>42</v>
      </c>
      <c r="M34" s="397">
        <v>3.7959753983195572</v>
      </c>
      <c r="N34" s="397">
        <v>4.0079244515648051</v>
      </c>
      <c r="O34" s="397">
        <v>3.832973823788036</v>
      </c>
      <c r="Q34" s="396">
        <v>42</v>
      </c>
      <c r="R34" s="397">
        <v>3.2667432456978842</v>
      </c>
      <c r="S34" s="397">
        <v>3.3529660032232007</v>
      </c>
      <c r="T34" s="397">
        <v>3.2041415930171135</v>
      </c>
      <c r="V34" s="396">
        <v>42</v>
      </c>
      <c r="W34" s="397">
        <v>3.6437526379469665</v>
      </c>
      <c r="X34" s="397">
        <v>3.8796969430521164</v>
      </c>
      <c r="Y34" s="397">
        <v>3.7035747969121005</v>
      </c>
      <c r="AA34" s="396">
        <v>42</v>
      </c>
      <c r="AB34" s="397">
        <v>3.1038955536463986</v>
      </c>
      <c r="AC34" s="397">
        <v>3.2195025787898177</v>
      </c>
      <c r="AD34" s="397">
        <v>3.0699603111844591</v>
      </c>
    </row>
    <row r="35" spans="1:30">
      <c r="A35" s="395"/>
      <c r="B35" s="396">
        <v>43</v>
      </c>
      <c r="C35" s="397">
        <v>4.1735867548020424</v>
      </c>
      <c r="D35" s="397">
        <v>4.3947983876328811</v>
      </c>
      <c r="E35" s="397">
        <v>4.2178295090714037</v>
      </c>
      <c r="G35" s="396">
        <v>43</v>
      </c>
      <c r="H35" s="397">
        <v>3.6678007911569948</v>
      </c>
      <c r="I35" s="397">
        <v>3.7458647924217177</v>
      </c>
      <c r="J35" s="397">
        <v>3.590638787927253</v>
      </c>
      <c r="L35" s="396">
        <v>43</v>
      </c>
      <c r="M35" s="397">
        <v>3.9790717228725443</v>
      </c>
      <c r="N35" s="397">
        <v>4.2294182143783141</v>
      </c>
      <c r="O35" s="397">
        <v>4.0522240153139135</v>
      </c>
      <c r="Q35" s="396">
        <v>43</v>
      </c>
      <c r="R35" s="397">
        <v>3.4641547414517246</v>
      </c>
      <c r="S35" s="397">
        <v>3.578520002858443</v>
      </c>
      <c r="T35" s="397">
        <v>3.4236286773914721</v>
      </c>
      <c r="V35" s="396">
        <v>43</v>
      </c>
      <c r="W35" s="397">
        <v>3.8260815539409463</v>
      </c>
      <c r="X35" s="397">
        <v>4.1003966764337711</v>
      </c>
      <c r="Y35" s="397">
        <v>3.9220418073049608</v>
      </c>
      <c r="AA35" s="396">
        <v>43</v>
      </c>
      <c r="AB35" s="397">
        <v>3.300405292558855</v>
      </c>
      <c r="AC35" s="397">
        <v>3.4441989870529177</v>
      </c>
      <c r="AD35" s="397">
        <v>3.2886187702569427</v>
      </c>
    </row>
    <row r="36" spans="1:30">
      <c r="A36" s="395"/>
      <c r="B36" s="396">
        <v>44</v>
      </c>
      <c r="C36" s="397">
        <v>4.3936565571386428</v>
      </c>
      <c r="D36" s="397">
        <v>4.6570552205107978</v>
      </c>
      <c r="E36" s="397">
        <v>4.475522697862492</v>
      </c>
      <c r="G36" s="396">
        <v>44</v>
      </c>
      <c r="H36" s="397">
        <v>3.9014480996184884</v>
      </c>
      <c r="I36" s="397">
        <v>4.0119622818867562</v>
      </c>
      <c r="J36" s="397">
        <v>3.8478229920709461</v>
      </c>
      <c r="L36" s="396">
        <v>44</v>
      </c>
      <c r="M36" s="397">
        <v>4.1960946756794186</v>
      </c>
      <c r="N36" s="397">
        <v>4.4886105462228798</v>
      </c>
      <c r="O36" s="397">
        <v>4.3068852209812869</v>
      </c>
      <c r="Q36" s="396">
        <v>44</v>
      </c>
      <c r="R36" s="397">
        <v>3.6942868305438998</v>
      </c>
      <c r="S36" s="397">
        <v>3.8413248651693777</v>
      </c>
      <c r="T36" s="397">
        <v>3.6776203520543267</v>
      </c>
      <c r="V36" s="396">
        <v>44</v>
      </c>
      <c r="W36" s="397">
        <v>4.0421939736724539</v>
      </c>
      <c r="X36" s="397">
        <v>4.3586591616460897</v>
      </c>
      <c r="Y36" s="397">
        <v>4.1757926621853789</v>
      </c>
      <c r="AA36" s="396">
        <v>44</v>
      </c>
      <c r="AB36" s="397">
        <v>3.5294864054938029</v>
      </c>
      <c r="AC36" s="397">
        <v>3.7060055506380234</v>
      </c>
      <c r="AD36" s="397">
        <v>3.5416519795292647</v>
      </c>
    </row>
    <row r="37" spans="1:30">
      <c r="A37" s="395"/>
      <c r="B37" s="396">
        <v>45</v>
      </c>
      <c r="C37" s="397">
        <v>4.647786586020457</v>
      </c>
      <c r="D37" s="397">
        <v>4.9580095731651115</v>
      </c>
      <c r="E37" s="397">
        <v>4.7700979449612095</v>
      </c>
      <c r="G37" s="396">
        <v>45</v>
      </c>
      <c r="H37" s="397">
        <v>4.1709657347780622</v>
      </c>
      <c r="I37" s="397">
        <v>4.3209462289560312</v>
      </c>
      <c r="J37" s="397">
        <v>4.1455672904033056</v>
      </c>
      <c r="L37" s="396">
        <v>45</v>
      </c>
      <c r="M37" s="397">
        <v>4.4467047354267937</v>
      </c>
      <c r="N37" s="397">
        <v>4.7860458107364874</v>
      </c>
      <c r="O37" s="397">
        <v>4.5979929135466993</v>
      </c>
      <c r="Q37" s="396">
        <v>45</v>
      </c>
      <c r="R37" s="397">
        <v>3.9597496822167595</v>
      </c>
      <c r="S37" s="397">
        <v>4.146485572881776</v>
      </c>
      <c r="T37" s="397">
        <v>3.971668722852165</v>
      </c>
      <c r="V37" s="396">
        <v>45</v>
      </c>
      <c r="W37" s="397">
        <v>4.2917518683162257</v>
      </c>
      <c r="X37" s="397">
        <v>4.6550266145024688</v>
      </c>
      <c r="Y37" s="397">
        <v>4.4658591005108335</v>
      </c>
      <c r="AA37" s="396">
        <v>45</v>
      </c>
      <c r="AB37" s="397">
        <v>3.7937377067097788</v>
      </c>
      <c r="AC37" s="397">
        <v>4.0100083363179015</v>
      </c>
      <c r="AD37" s="397">
        <v>3.8345915291333315</v>
      </c>
    </row>
    <row r="38" spans="1:30">
      <c r="A38" s="395"/>
      <c r="B38" s="396">
        <v>46</v>
      </c>
      <c r="C38" s="397">
        <v>4.9378771893297975</v>
      </c>
      <c r="D38" s="397">
        <v>5.3002598816244273</v>
      </c>
      <c r="E38" s="397">
        <v>5.1042071636070805</v>
      </c>
      <c r="G38" s="396">
        <v>46</v>
      </c>
      <c r="H38" s="397">
        <v>4.4782469559401372</v>
      </c>
      <c r="I38" s="397">
        <v>4.676279064300874</v>
      </c>
      <c r="J38" s="397">
        <v>4.4880186661473509</v>
      </c>
      <c r="L38" s="396">
        <v>46</v>
      </c>
      <c r="M38" s="397">
        <v>4.7327756036221942</v>
      </c>
      <c r="N38" s="397">
        <v>5.1242911428673894</v>
      </c>
      <c r="O38" s="397">
        <v>4.9281673026867612</v>
      </c>
      <c r="Q38" s="396">
        <v>46</v>
      </c>
      <c r="R38" s="397">
        <v>4.2624079532529269</v>
      </c>
      <c r="S38" s="397">
        <v>4.4974206414290983</v>
      </c>
      <c r="T38" s="397">
        <v>4.3098688706129673</v>
      </c>
      <c r="V38" s="396">
        <v>46</v>
      </c>
      <c r="W38" s="397">
        <v>4.5766210511417524</v>
      </c>
      <c r="X38" s="397">
        <v>4.9920567115424417</v>
      </c>
      <c r="Y38" s="397">
        <v>4.7948518559672291</v>
      </c>
      <c r="AA38" s="396">
        <v>46</v>
      </c>
      <c r="AB38" s="397">
        <v>4.0950155021613055</v>
      </c>
      <c r="AC38" s="397">
        <v>4.3596125330893285</v>
      </c>
      <c r="AD38" s="397">
        <v>4.1715170040166365</v>
      </c>
    </row>
    <row r="39" spans="1:30">
      <c r="A39" s="395"/>
      <c r="B39" s="396">
        <v>47</v>
      </c>
      <c r="C39" s="397">
        <v>5.6347673666950007</v>
      </c>
      <c r="D39" s="397">
        <v>6.1200939683406999</v>
      </c>
      <c r="E39" s="397">
        <v>5.9029121269536304</v>
      </c>
      <c r="G39" s="396">
        <v>47</v>
      </c>
      <c r="H39" s="397">
        <v>4.8242903967860933</v>
      </c>
      <c r="I39" s="397">
        <v>5.0791446671971965</v>
      </c>
      <c r="J39" s="397">
        <v>4.8770813010922822</v>
      </c>
      <c r="L39" s="396">
        <v>47</v>
      </c>
      <c r="M39" s="397">
        <v>5.4200025679701573</v>
      </c>
      <c r="N39" s="397">
        <v>5.9345182593826467</v>
      </c>
      <c r="O39" s="397">
        <v>5.7174578390941884</v>
      </c>
      <c r="Q39" s="396">
        <v>47</v>
      </c>
      <c r="R39" s="397">
        <v>4.603244420041424</v>
      </c>
      <c r="S39" s="397">
        <v>4.895296952161341</v>
      </c>
      <c r="T39" s="397">
        <v>4.6941001100425117</v>
      </c>
      <c r="V39" s="396">
        <v>47</v>
      </c>
      <c r="W39" s="397">
        <v>5.2609590356014211</v>
      </c>
      <c r="X39" s="397">
        <v>5.7993686950570558</v>
      </c>
      <c r="Y39" s="397">
        <v>5.5813150682168056</v>
      </c>
      <c r="AA39" s="396">
        <v>47</v>
      </c>
      <c r="AB39" s="397">
        <v>4.4342977249922662</v>
      </c>
      <c r="AC39" s="397">
        <v>4.7559793728912361</v>
      </c>
      <c r="AD39" s="397">
        <v>4.5543000214966165</v>
      </c>
    </row>
    <row r="40" spans="1:30">
      <c r="A40" s="395"/>
      <c r="B40" s="396">
        <v>48</v>
      </c>
      <c r="C40" s="397">
        <v>6.047006500093719</v>
      </c>
      <c r="D40" s="397">
        <v>6.60421148975938</v>
      </c>
      <c r="E40" s="397">
        <v>6.3742452541951788</v>
      </c>
      <c r="G40" s="396">
        <v>48</v>
      </c>
      <c r="H40" s="397">
        <v>5.2091214081486763</v>
      </c>
      <c r="I40" s="397">
        <v>5.5283075325710245</v>
      </c>
      <c r="J40" s="397">
        <v>5.3121450139486104</v>
      </c>
      <c r="L40" s="396">
        <v>48</v>
      </c>
      <c r="M40" s="397">
        <v>5.8265211971456035</v>
      </c>
      <c r="N40" s="397">
        <v>6.4129535095786068</v>
      </c>
      <c r="O40" s="397">
        <v>6.1832298415443576</v>
      </c>
      <c r="Q40" s="396">
        <v>48</v>
      </c>
      <c r="R40" s="397">
        <v>4.9822824629295512</v>
      </c>
      <c r="S40" s="397">
        <v>5.3388908003993274</v>
      </c>
      <c r="T40" s="397">
        <v>5.1237578435228999</v>
      </c>
      <c r="V40" s="396">
        <v>48</v>
      </c>
      <c r="W40" s="397">
        <v>5.6657673171944918</v>
      </c>
      <c r="X40" s="397">
        <v>6.276079506848065</v>
      </c>
      <c r="Y40" s="397">
        <v>6.0454168048416728</v>
      </c>
      <c r="AA40" s="396">
        <v>48</v>
      </c>
      <c r="AB40" s="397">
        <v>4.8116067661798843</v>
      </c>
      <c r="AC40" s="397">
        <v>5.1978878356184186</v>
      </c>
      <c r="AD40" s="397">
        <v>4.9823371463302024</v>
      </c>
    </row>
    <row r="41" spans="1:30">
      <c r="A41" s="395"/>
      <c r="B41" s="396">
        <v>49</v>
      </c>
      <c r="C41" s="397">
        <v>6.5062265743560896</v>
      </c>
      <c r="D41" s="397">
        <v>7.1427905957572717</v>
      </c>
      <c r="E41" s="397">
        <v>6.8986304143472621</v>
      </c>
      <c r="G41" s="396">
        <v>49</v>
      </c>
      <c r="H41" s="397">
        <v>5.6320582520780791</v>
      </c>
      <c r="I41" s="397">
        <v>6.020282565759838</v>
      </c>
      <c r="J41" s="397">
        <v>5.7899764071604753</v>
      </c>
      <c r="L41" s="396">
        <v>49</v>
      </c>
      <c r="M41" s="397">
        <v>6.2793648785152341</v>
      </c>
      <c r="N41" s="397">
        <v>6.9452026039243693</v>
      </c>
      <c r="O41" s="397">
        <v>6.7014229331808499</v>
      </c>
      <c r="Q41" s="396">
        <v>49</v>
      </c>
      <c r="R41" s="397">
        <v>5.398848227042941</v>
      </c>
      <c r="S41" s="397">
        <v>5.8247558004430342</v>
      </c>
      <c r="T41" s="397">
        <v>5.5956461429703941</v>
      </c>
      <c r="V41" s="396">
        <v>49</v>
      </c>
      <c r="W41" s="397">
        <v>6.1167043984744254</v>
      </c>
      <c r="X41" s="397">
        <v>6.8064072771841282</v>
      </c>
      <c r="Y41" s="397">
        <v>6.5617499179246854</v>
      </c>
      <c r="AA41" s="396">
        <v>49</v>
      </c>
      <c r="AB41" s="397">
        <v>5.2262704509331632</v>
      </c>
      <c r="AC41" s="397">
        <v>5.681902088304942</v>
      </c>
      <c r="AD41" s="397">
        <v>5.4524429495485505</v>
      </c>
    </row>
    <row r="42" spans="1:30">
      <c r="A42" s="395"/>
      <c r="B42" s="396">
        <v>50</v>
      </c>
      <c r="C42" s="397">
        <v>7.0164339571210173</v>
      </c>
      <c r="D42" s="397">
        <v>7.7400504957528407</v>
      </c>
      <c r="E42" s="397">
        <v>7.4802387696358572</v>
      </c>
      <c r="G42" s="396">
        <v>50</v>
      </c>
      <c r="H42" s="397">
        <v>6.0925689118597237</v>
      </c>
      <c r="I42" s="397">
        <v>6.5506758071654909</v>
      </c>
      <c r="J42" s="397">
        <v>6.3057921570355049</v>
      </c>
      <c r="L42" s="396">
        <v>50</v>
      </c>
      <c r="M42" s="397">
        <v>6.7824827776938372</v>
      </c>
      <c r="N42" s="397">
        <v>7.5354319908021914</v>
      </c>
      <c r="O42" s="397">
        <v>7.2761571157061793</v>
      </c>
      <c r="Q42" s="396">
        <v>50</v>
      </c>
      <c r="R42" s="397">
        <v>5.8524147721545496</v>
      </c>
      <c r="S42" s="397">
        <v>6.3485476426057526</v>
      </c>
      <c r="T42" s="397">
        <v>6.1050380600283951</v>
      </c>
      <c r="V42" s="396">
        <v>50</v>
      </c>
      <c r="W42" s="397">
        <v>6.6177022148089701</v>
      </c>
      <c r="X42" s="397">
        <v>7.394502253938052</v>
      </c>
      <c r="Y42" s="397">
        <v>7.1344189063476824</v>
      </c>
      <c r="AA42" s="396">
        <v>50</v>
      </c>
      <c r="AB42" s="397">
        <v>5.6777625542924719</v>
      </c>
      <c r="AC42" s="397">
        <v>6.2036916912208735</v>
      </c>
      <c r="AD42" s="397">
        <v>5.959906584863762</v>
      </c>
    </row>
    <row r="43" spans="1:30">
      <c r="A43" s="395"/>
      <c r="B43" s="396">
        <v>51</v>
      </c>
      <c r="C43" s="397">
        <v>7.5816750172551703</v>
      </c>
      <c r="D43" s="397">
        <v>8.4000252140742653</v>
      </c>
      <c r="E43" s="397">
        <v>8.1230386617729824</v>
      </c>
      <c r="G43" s="396">
        <v>51</v>
      </c>
      <c r="H43" s="397">
        <v>6.0925689118597237</v>
      </c>
      <c r="I43" s="397">
        <v>6.5506758071654909</v>
      </c>
      <c r="J43" s="397">
        <v>6.3057921570355049</v>
      </c>
      <c r="L43" s="396">
        <v>51</v>
      </c>
      <c r="M43" s="397">
        <v>7.3398630188062688</v>
      </c>
      <c r="N43" s="397">
        <v>8.1876242781710644</v>
      </c>
      <c r="O43" s="397">
        <v>7.9113514376325771</v>
      </c>
      <c r="Q43" s="396">
        <v>51</v>
      </c>
      <c r="R43" s="397">
        <v>5.8524147721545496</v>
      </c>
      <c r="S43" s="397">
        <v>6.3485476426057526</v>
      </c>
      <c r="T43" s="397">
        <v>6.1050380600283951</v>
      </c>
      <c r="V43" s="396">
        <v>51</v>
      </c>
      <c r="W43" s="397">
        <v>7.1727312905768175</v>
      </c>
      <c r="X43" s="397">
        <v>8.0443311918564326</v>
      </c>
      <c r="Y43" s="397">
        <v>7.7673278271260555</v>
      </c>
      <c r="AA43" s="396">
        <v>51</v>
      </c>
      <c r="AB43" s="397">
        <v>5.6777625542924719</v>
      </c>
      <c r="AC43" s="397">
        <v>6.2036916912208735</v>
      </c>
      <c r="AD43" s="397">
        <v>5.959906584863762</v>
      </c>
    </row>
    <row r="44" spans="1:30">
      <c r="A44" s="395"/>
      <c r="B44" s="396">
        <v>52</v>
      </c>
      <c r="C44" s="397">
        <v>8.2058702025595753</v>
      </c>
      <c r="D44" s="397">
        <v>9.1263779798831006</v>
      </c>
      <c r="E44" s="397">
        <v>8.8306153218678176</v>
      </c>
      <c r="G44" s="396">
        <v>52</v>
      </c>
      <c r="H44" s="397">
        <v>6.5918656015681654</v>
      </c>
      <c r="I44" s="397">
        <v>7.1181785623581817</v>
      </c>
      <c r="J44" s="397">
        <v>6.8576269753751742</v>
      </c>
      <c r="L44" s="396">
        <v>52</v>
      </c>
      <c r="M44" s="397">
        <v>7.9553689819296034</v>
      </c>
      <c r="N44" s="397">
        <v>8.9053947159075175</v>
      </c>
      <c r="O44" s="397">
        <v>8.6105457679018294</v>
      </c>
      <c r="Q44" s="396">
        <v>52</v>
      </c>
      <c r="R44" s="397">
        <v>6.3441733035814538</v>
      </c>
      <c r="S44" s="397">
        <v>6.9089700824562117</v>
      </c>
      <c r="T44" s="397">
        <v>6.6499901826992751</v>
      </c>
      <c r="V44" s="396">
        <v>52</v>
      </c>
      <c r="W44" s="397">
        <v>7.785637697683657</v>
      </c>
      <c r="X44" s="397">
        <v>8.7594944755855852</v>
      </c>
      <c r="Y44" s="397">
        <v>8.4640026899664189</v>
      </c>
      <c r="AA44" s="396">
        <v>52</v>
      </c>
      <c r="AB44" s="397">
        <v>6.1672674363670135</v>
      </c>
      <c r="AC44" s="397">
        <v>6.7619636221010833</v>
      </c>
      <c r="AD44" s="397">
        <v>6.5027907273190646</v>
      </c>
    </row>
    <row r="45" spans="1:30">
      <c r="A45" s="395"/>
      <c r="B45" s="396">
        <v>53</v>
      </c>
      <c r="C45" s="397">
        <v>8.8928170352076936</v>
      </c>
      <c r="D45" s="397">
        <v>9.9223951416021823</v>
      </c>
      <c r="E45" s="397">
        <v>9.6061315150108193</v>
      </c>
      <c r="G45" s="396">
        <v>53</v>
      </c>
      <c r="H45" s="397">
        <v>6.9584612210818078</v>
      </c>
      <c r="I45" s="397">
        <v>7.5391589980661475</v>
      </c>
      <c r="J45" s="397">
        <v>7.2827038826087529</v>
      </c>
      <c r="L45" s="396">
        <v>53</v>
      </c>
      <c r="M45" s="397">
        <v>8.6327421800449677</v>
      </c>
      <c r="N45" s="397">
        <v>9.6919851344654315</v>
      </c>
      <c r="O45" s="397">
        <v>9.3768618640484434</v>
      </c>
      <c r="Q45" s="396">
        <v>53</v>
      </c>
      <c r="R45" s="397">
        <v>6.7113217032432111</v>
      </c>
      <c r="S45" s="397">
        <v>7.3297566248663033</v>
      </c>
      <c r="T45" s="397">
        <v>7.0743939588876019</v>
      </c>
      <c r="V45" s="396">
        <v>53</v>
      </c>
      <c r="W45" s="397">
        <v>8.4601459011776132</v>
      </c>
      <c r="X45" s="397">
        <v>9.5432200852488496</v>
      </c>
      <c r="Y45" s="397">
        <v>9.2275526624433706</v>
      </c>
      <c r="AA45" s="396">
        <v>53</v>
      </c>
      <c r="AB45" s="397">
        <v>6.537009825722051</v>
      </c>
      <c r="AC45" s="397">
        <v>7.1846317977872962</v>
      </c>
      <c r="AD45" s="397">
        <v>6.9288090342875384</v>
      </c>
    </row>
    <row r="46" spans="1:30">
      <c r="A46" s="395"/>
      <c r="B46" s="396">
        <v>54</v>
      </c>
      <c r="C46" s="397">
        <v>9.6462748814501467</v>
      </c>
      <c r="D46" s="397">
        <v>10.791053962499536</v>
      </c>
      <c r="E46" s="397">
        <v>10.452326028479819</v>
      </c>
      <c r="G46" s="396">
        <v>54</v>
      </c>
      <c r="H46" s="397">
        <v>7.3535368170630457</v>
      </c>
      <c r="I46" s="397">
        <v>7.9855633254697631</v>
      </c>
      <c r="J46" s="397">
        <v>7.7325291998100818</v>
      </c>
      <c r="L46" s="396">
        <v>54</v>
      </c>
      <c r="M46" s="397">
        <v>9.3756857683684043</v>
      </c>
      <c r="N46" s="397">
        <v>10.550330911279588</v>
      </c>
      <c r="O46" s="397">
        <v>10.213001846151522</v>
      </c>
      <c r="Q46" s="396">
        <v>54</v>
      </c>
      <c r="R46" s="397">
        <v>7.1065110611765769</v>
      </c>
      <c r="S46" s="397">
        <v>7.7756623289835334</v>
      </c>
      <c r="T46" s="397">
        <v>7.5232730985413383</v>
      </c>
      <c r="V46" s="396">
        <v>54</v>
      </c>
      <c r="W46" s="397">
        <v>9.1999418989932984</v>
      </c>
      <c r="X46" s="397">
        <v>10.398430335130486</v>
      </c>
      <c r="Y46" s="397">
        <v>10.060668551572768</v>
      </c>
      <c r="AA46" s="396">
        <v>54</v>
      </c>
      <c r="AB46" s="397">
        <v>6.9345483538061972</v>
      </c>
      <c r="AC46" s="397">
        <v>7.6322354002318953</v>
      </c>
      <c r="AD46" s="397">
        <v>7.3791424919897954</v>
      </c>
    </row>
    <row r="47" spans="1:30">
      <c r="A47" s="395"/>
      <c r="B47" s="396">
        <v>55</v>
      </c>
      <c r="C47" s="397">
        <v>10.470446296977554</v>
      </c>
      <c r="D47" s="397">
        <v>11.735760053335841</v>
      </c>
      <c r="E47" s="397">
        <v>11.372167337521153</v>
      </c>
      <c r="G47" s="396">
        <v>55</v>
      </c>
      <c r="H47" s="397">
        <v>7.7831047119823644</v>
      </c>
      <c r="I47" s="397">
        <v>8.4669372930062412</v>
      </c>
      <c r="J47" s="397">
        <v>8.2166841989539883</v>
      </c>
      <c r="L47" s="396">
        <v>55</v>
      </c>
      <c r="M47" s="397">
        <v>10.188339202596563</v>
      </c>
      <c r="N47" s="397">
        <v>11.483789866605113</v>
      </c>
      <c r="O47" s="397">
        <v>11.121894214916043</v>
      </c>
      <c r="Q47" s="396">
        <v>55</v>
      </c>
      <c r="R47" s="397">
        <v>7.535699893099661</v>
      </c>
      <c r="S47" s="397">
        <v>8.2561438910081311</v>
      </c>
      <c r="T47" s="397">
        <v>8.0061146703237345</v>
      </c>
      <c r="V47" s="396">
        <v>55</v>
      </c>
      <c r="W47" s="397">
        <v>10.009145929853732</v>
      </c>
      <c r="X47" s="397">
        <v>11.328468279535995</v>
      </c>
      <c r="Y47" s="397">
        <v>10.966266584458763</v>
      </c>
      <c r="AA47" s="396">
        <v>55</v>
      </c>
      <c r="AB47" s="397">
        <v>7.3658335479251322</v>
      </c>
      <c r="AC47" s="397">
        <v>8.1142112771541548</v>
      </c>
      <c r="AD47" s="397">
        <v>7.8632553087057797</v>
      </c>
    </row>
    <row r="48" spans="1:30">
      <c r="A48" s="395"/>
      <c r="B48" s="396">
        <v>56</v>
      </c>
      <c r="C48" s="397">
        <v>12.357432626496021</v>
      </c>
      <c r="D48" s="397">
        <v>13.882356990662643</v>
      </c>
      <c r="E48" s="397">
        <v>13.459210309925897</v>
      </c>
      <c r="G48" s="396">
        <v>56</v>
      </c>
      <c r="H48" s="397">
        <v>8.2543736810083228</v>
      </c>
      <c r="I48" s="397">
        <v>8.995194690659023</v>
      </c>
      <c r="J48" s="397">
        <v>8.7478279437363131</v>
      </c>
      <c r="L48" s="396">
        <v>56</v>
      </c>
      <c r="M48" s="397">
        <v>12.048888510852072</v>
      </c>
      <c r="N48" s="397">
        <v>13.604715055315502</v>
      </c>
      <c r="O48" s="397">
        <v>13.184022520141706</v>
      </c>
      <c r="Q48" s="396">
        <v>56</v>
      </c>
      <c r="R48" s="397">
        <v>8.0060315699939562</v>
      </c>
      <c r="S48" s="397">
        <v>8.7830065237739792</v>
      </c>
      <c r="T48" s="397">
        <v>8.5354558481693328</v>
      </c>
      <c r="V48" s="396">
        <v>56</v>
      </c>
      <c r="W48" s="397">
        <v>11.861773765823381</v>
      </c>
      <c r="X48" s="397">
        <v>13.441581935673295</v>
      </c>
      <c r="Y48" s="397">
        <v>13.020895318993928</v>
      </c>
      <c r="AA48" s="396">
        <v>56</v>
      </c>
      <c r="AB48" s="397">
        <v>7.8379966347578724</v>
      </c>
      <c r="AC48" s="397">
        <v>8.6423381977945848</v>
      </c>
      <c r="AD48" s="397">
        <v>8.3936530606340067</v>
      </c>
    </row>
    <row r="49" spans="1:30">
      <c r="A49" s="395"/>
      <c r="B49" s="396">
        <v>57</v>
      </c>
      <c r="C49" s="397">
        <v>13.439347349683244</v>
      </c>
      <c r="D49" s="397">
        <v>15.108011583501199</v>
      </c>
      <c r="E49" s="397">
        <v>14.648459079348404</v>
      </c>
      <c r="G49" s="396">
        <v>57</v>
      </c>
      <c r="H49" s="397">
        <v>8.7750649585811829</v>
      </c>
      <c r="I49" s="397">
        <v>9.5817254435471657</v>
      </c>
      <c r="J49" s="397">
        <v>9.3381613943783446</v>
      </c>
      <c r="L49" s="396">
        <v>57</v>
      </c>
      <c r="M49" s="397">
        <v>13.11560623496527</v>
      </c>
      <c r="N49" s="397">
        <v>14.815645891191531</v>
      </c>
      <c r="O49" s="397">
        <v>14.359032751904916</v>
      </c>
      <c r="Q49" s="396">
        <v>57</v>
      </c>
      <c r="R49" s="397">
        <v>8.5251600426638312</v>
      </c>
      <c r="S49" s="397">
        <v>9.3675448572834537</v>
      </c>
      <c r="T49" s="397">
        <v>9.1233895467817714</v>
      </c>
      <c r="V49" s="396">
        <v>57</v>
      </c>
      <c r="W49" s="397">
        <v>12.923936477242828</v>
      </c>
      <c r="X49" s="397">
        <v>14.648032793527571</v>
      </c>
      <c r="Y49" s="397">
        <v>14.19161897123217</v>
      </c>
      <c r="AA49" s="396">
        <v>57</v>
      </c>
      <c r="AB49" s="397">
        <v>8.3586779782200011</v>
      </c>
      <c r="AC49" s="397">
        <v>9.2278872891396073</v>
      </c>
      <c r="AD49" s="397">
        <v>8.9824005226860688</v>
      </c>
    </row>
    <row r="50" spans="1:30">
      <c r="A50" s="395"/>
      <c r="B50" s="396">
        <v>58</v>
      </c>
      <c r="C50" s="397">
        <v>14.630434329234829</v>
      </c>
      <c r="D50" s="397">
        <v>16.457463289576946</v>
      </c>
      <c r="E50" s="397">
        <v>15.955676013283258</v>
      </c>
      <c r="G50" s="396">
        <v>58</v>
      </c>
      <c r="H50" s="397">
        <v>9.4566417411716497</v>
      </c>
      <c r="I50" s="397">
        <v>10.348412544060789</v>
      </c>
      <c r="J50" s="397">
        <v>10.099163313115515</v>
      </c>
      <c r="L50" s="396">
        <v>58</v>
      </c>
      <c r="M50" s="397">
        <v>14.289932510064503</v>
      </c>
      <c r="N50" s="397">
        <v>16.148837139624352</v>
      </c>
      <c r="O50" s="397">
        <v>15.65056756507472</v>
      </c>
      <c r="Q50" s="396">
        <v>58</v>
      </c>
      <c r="R50" s="397">
        <v>9.200357043820544</v>
      </c>
      <c r="S50" s="397">
        <v>10.128007160299772</v>
      </c>
      <c r="T50" s="397">
        <v>9.8780214720886903</v>
      </c>
      <c r="V50" s="396">
        <v>58</v>
      </c>
      <c r="W50" s="397">
        <v>14.093238851842273</v>
      </c>
      <c r="X50" s="397">
        <v>15.976278242992102</v>
      </c>
      <c r="Y50" s="397">
        <v>15.478433165763734</v>
      </c>
      <c r="AA50" s="396">
        <v>58</v>
      </c>
      <c r="AB50" s="397">
        <v>9.0329412891294023</v>
      </c>
      <c r="AC50" s="397">
        <v>9.9872381372757175</v>
      </c>
      <c r="AD50" s="397">
        <v>9.7358603189982684</v>
      </c>
    </row>
    <row r="51" spans="1:30">
      <c r="A51" s="395"/>
      <c r="B51" s="396">
        <v>59</v>
      </c>
      <c r="C51" s="397">
        <v>15.946071183398605</v>
      </c>
      <c r="D51" s="397">
        <v>17.951408990022966</v>
      </c>
      <c r="E51" s="397">
        <v>17.400343115226665</v>
      </c>
      <c r="G51" s="396">
        <v>59</v>
      </c>
      <c r="H51" s="397">
        <v>10.214899820814585</v>
      </c>
      <c r="I51" s="397">
        <v>11.205136154681648</v>
      </c>
      <c r="J51" s="397">
        <v>10.950765778107836</v>
      </c>
      <c r="L51" s="396">
        <v>59</v>
      </c>
      <c r="M51" s="397">
        <v>15.587022042582664</v>
      </c>
      <c r="N51" s="397">
        <v>17.624725265388633</v>
      </c>
      <c r="O51" s="397">
        <v>17.077868776001655</v>
      </c>
      <c r="Q51" s="396">
        <v>59</v>
      </c>
      <c r="R51" s="397">
        <v>9.9513522519000617</v>
      </c>
      <c r="S51" s="397">
        <v>10.977633233116464</v>
      </c>
      <c r="T51" s="397">
        <v>10.72236805741162</v>
      </c>
      <c r="V51" s="396">
        <v>59</v>
      </c>
      <c r="W51" s="397">
        <v>15.384769537519526</v>
      </c>
      <c r="X51" s="397">
        <v>17.446676964777975</v>
      </c>
      <c r="Y51" s="397">
        <v>16.900508315685027</v>
      </c>
      <c r="AA51" s="396">
        <v>59</v>
      </c>
      <c r="AB51" s="397">
        <v>9.7827172783809839</v>
      </c>
      <c r="AC51" s="397">
        <v>10.835471465413704</v>
      </c>
      <c r="AD51" s="397">
        <v>10.578753918260331</v>
      </c>
    </row>
    <row r="52" spans="1:30">
      <c r="A52" s="395"/>
      <c r="B52" s="396">
        <v>60</v>
      </c>
      <c r="C52" s="397">
        <v>17.401440452692512</v>
      </c>
      <c r="D52" s="397">
        <v>19.610111980670251</v>
      </c>
      <c r="E52" s="397">
        <v>19.001564887023896</v>
      </c>
      <c r="G52" s="396">
        <v>60</v>
      </c>
      <c r="H52" s="397">
        <v>11.060398634606807</v>
      </c>
      <c r="I52" s="397">
        <v>12.161944207074534</v>
      </c>
      <c r="J52" s="397">
        <v>11.901282770614033</v>
      </c>
      <c r="L52" s="396">
        <v>60</v>
      </c>
      <c r="M52" s="397">
        <v>17.02183522672776</v>
      </c>
      <c r="N52" s="397">
        <v>19.26331288549957</v>
      </c>
      <c r="O52" s="397">
        <v>18.659802289765469</v>
      </c>
      <c r="Q52" s="396">
        <v>60</v>
      </c>
      <c r="R52" s="397">
        <v>10.78859193234995</v>
      </c>
      <c r="S52" s="397">
        <v>11.926381960251589</v>
      </c>
      <c r="T52" s="397">
        <v>11.664673870670622</v>
      </c>
      <c r="V52" s="396">
        <v>60</v>
      </c>
      <c r="W52" s="397">
        <v>16.813423144991916</v>
      </c>
      <c r="X52" s="397">
        <v>19.079153470522463</v>
      </c>
      <c r="Y52" s="397">
        <v>18.476639303067195</v>
      </c>
      <c r="AA52" s="396">
        <v>60</v>
      </c>
      <c r="AB52" s="397">
        <v>10.618418788764419</v>
      </c>
      <c r="AC52" s="397">
        <v>11.782519244490766</v>
      </c>
      <c r="AD52" s="397">
        <v>11.519305214721562</v>
      </c>
    </row>
    <row r="53" spans="1:30">
      <c r="A53" s="395"/>
      <c r="B53" s="396">
        <v>61</v>
      </c>
      <c r="C53" s="397">
        <v>19.010949787600733</v>
      </c>
      <c r="D53" s="397">
        <v>21.452489120797697</v>
      </c>
      <c r="E53" s="397">
        <v>20.777226782407858</v>
      </c>
      <c r="G53" s="396">
        <v>61</v>
      </c>
      <c r="H53" s="397">
        <v>12.004790492273784</v>
      </c>
      <c r="I53" s="397">
        <v>13.228661828376806</v>
      </c>
      <c r="J53" s="397">
        <v>12.956808521884852</v>
      </c>
      <c r="L53" s="396">
        <v>61</v>
      </c>
      <c r="M53" s="397">
        <v>18.608565986363004</v>
      </c>
      <c r="N53" s="397">
        <v>21.083265603268892</v>
      </c>
      <c r="O53" s="397">
        <v>20.414025906099354</v>
      </c>
      <c r="Q53" s="396">
        <v>61</v>
      </c>
      <c r="R53" s="397">
        <v>11.723605530282596</v>
      </c>
      <c r="S53" s="397">
        <v>12.983994303417628</v>
      </c>
      <c r="T53" s="397">
        <v>12.710989896496546</v>
      </c>
      <c r="V53" s="396">
        <v>61</v>
      </c>
      <c r="W53" s="397">
        <v>18.393330307831306</v>
      </c>
      <c r="X53" s="397">
        <v>20.892297777016196</v>
      </c>
      <c r="Y53" s="397">
        <v>20.224416020491933</v>
      </c>
      <c r="AA53" s="396">
        <v>61</v>
      </c>
      <c r="AB53" s="397">
        <v>11.551539118306648</v>
      </c>
      <c r="AC53" s="397">
        <v>12.838097182289264</v>
      </c>
      <c r="AD53" s="397">
        <v>12.563552468076763</v>
      </c>
    </row>
    <row r="54" spans="1:30">
      <c r="A54" s="395"/>
      <c r="B54" s="396">
        <v>62</v>
      </c>
      <c r="C54" s="397">
        <v>20.788130188839137</v>
      </c>
      <c r="D54" s="397">
        <v>23.495980479282906</v>
      </c>
      <c r="E54" s="397">
        <v>22.743928641866287</v>
      </c>
      <c r="G54" s="396">
        <v>62</v>
      </c>
      <c r="H54" s="397">
        <v>13.195393223578044</v>
      </c>
      <c r="I54" s="397">
        <v>14.410265525387087</v>
      </c>
      <c r="J54" s="397">
        <v>14.118675089788002</v>
      </c>
      <c r="L54" s="396">
        <v>62</v>
      </c>
      <c r="M54" s="397">
        <v>20.360540981378097</v>
      </c>
      <c r="N54" s="397">
        <v>23.10178214359129</v>
      </c>
      <c r="O54" s="397">
        <v>22.356922911285078</v>
      </c>
      <c r="Q54" s="396">
        <v>62</v>
      </c>
      <c r="R54" s="397">
        <v>12.898747808777189</v>
      </c>
      <c r="S54" s="397">
        <v>14.155417376796329</v>
      </c>
      <c r="T54" s="397">
        <v>13.862658099819704</v>
      </c>
      <c r="V54" s="396">
        <v>62</v>
      </c>
      <c r="W54" s="397">
        <v>20.137757125543182</v>
      </c>
      <c r="X54" s="397">
        <v>22.90323567689612</v>
      </c>
      <c r="Y54" s="397">
        <v>22.160156979536982</v>
      </c>
      <c r="AA54" s="396">
        <v>62</v>
      </c>
      <c r="AB54" s="397">
        <v>12.722047408929528</v>
      </c>
      <c r="AC54" s="397">
        <v>14.007144106073962</v>
      </c>
      <c r="AD54" s="397">
        <v>13.712841164110916</v>
      </c>
    </row>
    <row r="55" spans="1:30">
      <c r="A55" s="395"/>
      <c r="B55" s="396">
        <v>63</v>
      </c>
      <c r="C55" s="397">
        <v>24.902646932836348</v>
      </c>
      <c r="D55" s="397">
        <v>28.260696942273999</v>
      </c>
      <c r="E55" s="397">
        <v>27.322835754135149</v>
      </c>
      <c r="G55" s="396">
        <v>63</v>
      </c>
      <c r="H55" s="397">
        <v>15.966949297891157</v>
      </c>
      <c r="I55" s="397">
        <v>17.113235862482682</v>
      </c>
      <c r="J55" s="397">
        <v>16.748307292858378</v>
      </c>
      <c r="L55" s="396">
        <v>63</v>
      </c>
      <c r="M55" s="397">
        <v>24.416489503377573</v>
      </c>
      <c r="N55" s="397">
        <v>27.807832318246987</v>
      </c>
      <c r="O55" s="397">
        <v>26.880157874906967</v>
      </c>
      <c r="Q55" s="396">
        <v>63</v>
      </c>
      <c r="R55" s="397">
        <v>15.634233562934103</v>
      </c>
      <c r="S55" s="397">
        <v>16.834947438227523</v>
      </c>
      <c r="T55" s="397">
        <v>16.469163502318754</v>
      </c>
      <c r="V55" s="396">
        <v>63</v>
      </c>
      <c r="W55" s="397">
        <v>24.176175280810796</v>
      </c>
      <c r="X55" s="397">
        <v>27.591495175214316</v>
      </c>
      <c r="Y55" s="397">
        <v>26.66666387600538</v>
      </c>
      <c r="AA55" s="396">
        <v>63</v>
      </c>
      <c r="AB55" s="397">
        <v>15.446727204291387</v>
      </c>
      <c r="AC55" s="397">
        <v>16.680944485922154</v>
      </c>
      <c r="AD55" s="397">
        <v>16.313729338448585</v>
      </c>
    </row>
    <row r="56" spans="1:30">
      <c r="A56" s="395"/>
      <c r="B56" s="396">
        <v>64</v>
      </c>
      <c r="C56" s="397">
        <v>27.267112023310688</v>
      </c>
      <c r="D56" s="397">
        <v>31.015710617669047</v>
      </c>
      <c r="E56" s="397">
        <v>29.968853904220214</v>
      </c>
      <c r="G56" s="396">
        <v>64</v>
      </c>
      <c r="H56" s="397">
        <v>17.532982199537454</v>
      </c>
      <c r="I56" s="397">
        <v>18.617224710824061</v>
      </c>
      <c r="J56" s="397">
        <v>18.201760141928844</v>
      </c>
      <c r="L56" s="396">
        <v>64</v>
      </c>
      <c r="M56" s="397">
        <v>26.747161051221436</v>
      </c>
      <c r="N56" s="397">
        <v>30.528631318106747</v>
      </c>
      <c r="O56" s="397">
        <v>29.49383781188202</v>
      </c>
      <c r="Q56" s="396">
        <v>64</v>
      </c>
      <c r="R56" s="397">
        <v>17.179843647076943</v>
      </c>
      <c r="S56" s="397">
        <v>18.325900160140929</v>
      </c>
      <c r="T56" s="397">
        <v>17.909882287030225</v>
      </c>
      <c r="V56" s="396">
        <v>64</v>
      </c>
      <c r="W56" s="397">
        <v>26.496736203732549</v>
      </c>
      <c r="X56" s="397">
        <v>30.301922464197652</v>
      </c>
      <c r="Y56" s="397">
        <v>29.27062983583572</v>
      </c>
      <c r="AA56" s="396">
        <v>64</v>
      </c>
      <c r="AB56" s="397">
        <v>16.986223768634478</v>
      </c>
      <c r="AC56" s="397">
        <v>18.168612567784621</v>
      </c>
      <c r="AD56" s="397">
        <v>17.751270224204887</v>
      </c>
    </row>
    <row r="57" spans="1:30">
      <c r="A57" s="395"/>
      <c r="B57" s="396">
        <v>65</v>
      </c>
      <c r="C57" s="397">
        <v>29.845819058970775</v>
      </c>
      <c r="D57" s="397">
        <v>34.026477011472778</v>
      </c>
      <c r="E57" s="397">
        <v>32.860863084058344</v>
      </c>
      <c r="G57" s="396">
        <v>65</v>
      </c>
      <c r="H57" s="397">
        <v>19.195724966549665</v>
      </c>
      <c r="I57" s="397">
        <v>20.411532441965271</v>
      </c>
      <c r="J57" s="397">
        <v>19.926864508400254</v>
      </c>
      <c r="L57" s="396">
        <v>65</v>
      </c>
      <c r="M57" s="397">
        <v>29.288890274707498</v>
      </c>
      <c r="N57" s="397">
        <v>33.501735916562879</v>
      </c>
      <c r="O57" s="397">
        <v>32.35034798433432</v>
      </c>
      <c r="Q57" s="396">
        <v>65</v>
      </c>
      <c r="R57" s="397">
        <v>18.820873036770731</v>
      </c>
      <c r="S57" s="397">
        <v>20.101280195225709</v>
      </c>
      <c r="T57" s="397">
        <v>19.616753068553866</v>
      </c>
      <c r="V57" s="396">
        <v>65</v>
      </c>
      <c r="W57" s="397">
        <v>29.027403697591371</v>
      </c>
      <c r="X57" s="397">
        <v>33.263609984217688</v>
      </c>
      <c r="Y57" s="397">
        <v>32.116476472360738</v>
      </c>
      <c r="AA57" s="396">
        <v>65</v>
      </c>
      <c r="AB57" s="397">
        <v>18.62075718645124</v>
      </c>
      <c r="AC57" s="397">
        <v>19.938240478362001</v>
      </c>
      <c r="AD57" s="397">
        <v>19.452657631920086</v>
      </c>
    </row>
    <row r="58" spans="1:30">
      <c r="A58" s="395"/>
      <c r="B58" s="396">
        <v>66</v>
      </c>
      <c r="C58" s="397">
        <v>32.648167388537992</v>
      </c>
      <c r="D58" s="397">
        <v>37.300408788401413</v>
      </c>
      <c r="E58" s="397">
        <v>36.007385447018549</v>
      </c>
      <c r="G58" s="396">
        <v>66</v>
      </c>
      <c r="H58" s="397">
        <v>20.94758070767174</v>
      </c>
      <c r="I58" s="397">
        <v>22.318554209940064</v>
      </c>
      <c r="J58" s="397">
        <v>21.771831000940438</v>
      </c>
      <c r="L58" s="396">
        <v>66</v>
      </c>
      <c r="M58" s="397">
        <v>32.050899372002689</v>
      </c>
      <c r="N58" s="397">
        <v>36.734371623754662</v>
      </c>
      <c r="O58" s="397">
        <v>35.458050670659702</v>
      </c>
      <c r="Q58" s="396">
        <v>66</v>
      </c>
      <c r="R58" s="397">
        <v>20.549816141830163</v>
      </c>
      <c r="S58" s="397">
        <v>21.988091626232723</v>
      </c>
      <c r="T58" s="397">
        <v>21.442171431009882</v>
      </c>
      <c r="V58" s="396">
        <v>66</v>
      </c>
      <c r="W58" s="397">
        <v>31.777345815740741</v>
      </c>
      <c r="X58" s="397">
        <v>36.483724427896782</v>
      </c>
      <c r="Y58" s="397">
        <v>35.212516489244564</v>
      </c>
      <c r="AA58" s="396">
        <v>66</v>
      </c>
      <c r="AB58" s="397">
        <v>20.342848591754358</v>
      </c>
      <c r="AC58" s="397">
        <v>21.818909374106337</v>
      </c>
      <c r="AD58" s="397">
        <v>21.272197884914561</v>
      </c>
    </row>
    <row r="59" spans="1:30">
      <c r="A59" s="395"/>
      <c r="B59" s="396">
        <v>67</v>
      </c>
      <c r="C59" s="397">
        <v>35.686458821561324</v>
      </c>
      <c r="D59" s="397">
        <v>40.847818226928105</v>
      </c>
      <c r="E59" s="397">
        <v>39.420424235753863</v>
      </c>
      <c r="G59" s="396">
        <v>67</v>
      </c>
      <c r="H59" s="397">
        <v>22.797587871983474</v>
      </c>
      <c r="I59" s="397">
        <v>24.350276349093832</v>
      </c>
      <c r="J59" s="397">
        <v>23.756988461530906</v>
      </c>
      <c r="L59" s="396">
        <v>67</v>
      </c>
      <c r="M59" s="397">
        <v>35.045259767159735</v>
      </c>
      <c r="N59" s="397">
        <v>40.236608789875262</v>
      </c>
      <c r="O59" s="397">
        <v>38.828733940406693</v>
      </c>
      <c r="Q59" s="396">
        <v>67</v>
      </c>
      <c r="R59" s="397">
        <v>22.375577553888473</v>
      </c>
      <c r="S59" s="397">
        <v>23.998162618781201</v>
      </c>
      <c r="T59" s="397">
        <v>23.406232020510238</v>
      </c>
      <c r="V59" s="396">
        <v>67</v>
      </c>
      <c r="W59" s="397">
        <v>34.758563483550269</v>
      </c>
      <c r="X59" s="397">
        <v>39.972260746325247</v>
      </c>
      <c r="Y59" s="397">
        <v>38.570471586970022</v>
      </c>
      <c r="AA59" s="396">
        <v>67</v>
      </c>
      <c r="AB59" s="397">
        <v>22.161360579863093</v>
      </c>
      <c r="AC59" s="397">
        <v>23.822397068286701</v>
      </c>
      <c r="AD59" s="397">
        <v>23.229913657014773</v>
      </c>
    </row>
    <row r="60" spans="1:30">
      <c r="A60" s="395"/>
      <c r="B60" s="396">
        <v>68</v>
      </c>
      <c r="C60" s="397">
        <v>38.983708523026181</v>
      </c>
      <c r="D60" s="397">
        <v>44.693345170026738</v>
      </c>
      <c r="E60" s="397">
        <v>43.126656487859002</v>
      </c>
      <c r="G60" s="396">
        <v>68</v>
      </c>
      <c r="H60" s="397">
        <v>24.773641676589261</v>
      </c>
      <c r="I60" s="397">
        <v>26.534077094810868</v>
      </c>
      <c r="J60" s="397">
        <v>25.91495739160893</v>
      </c>
      <c r="L60" s="396">
        <v>68</v>
      </c>
      <c r="M60" s="397">
        <v>38.29458814785643</v>
      </c>
      <c r="N60" s="397">
        <v>44.032646616820365</v>
      </c>
      <c r="O60" s="397">
        <v>42.488665431850045</v>
      </c>
      <c r="Q60" s="396">
        <v>68</v>
      </c>
      <c r="R60" s="397">
        <v>24.325660943067007</v>
      </c>
      <c r="S60" s="397">
        <v>26.15853958513139</v>
      </c>
      <c r="T60" s="397">
        <v>25.54118196030846</v>
      </c>
      <c r="V60" s="396">
        <v>68</v>
      </c>
      <c r="W60" s="397">
        <v>37.99355248642204</v>
      </c>
      <c r="X60" s="397">
        <v>43.753283472892463</v>
      </c>
      <c r="Y60" s="397">
        <v>42.216485071114427</v>
      </c>
      <c r="AA60" s="396">
        <v>68</v>
      </c>
      <c r="AB60" s="397">
        <v>24.103676653032124</v>
      </c>
      <c r="AC60" s="397">
        <v>25.975646666340214</v>
      </c>
      <c r="AD60" s="397">
        <v>25.357937790432445</v>
      </c>
    </row>
    <row r="61" spans="1:30">
      <c r="A61" s="395"/>
      <c r="B61" s="396">
        <v>69</v>
      </c>
      <c r="C61" s="397">
        <v>42.563989888920169</v>
      </c>
      <c r="D61" s="397">
        <v>48.858554587686299</v>
      </c>
      <c r="E61" s="397">
        <v>47.149646170189968</v>
      </c>
      <c r="G61" s="396">
        <v>69</v>
      </c>
      <c r="H61" s="397">
        <v>29.349549620031553</v>
      </c>
      <c r="I61" s="397">
        <v>31.575557791321732</v>
      </c>
      <c r="J61" s="397">
        <v>30.948706680548121</v>
      </c>
      <c r="L61" s="396">
        <v>69</v>
      </c>
      <c r="M61" s="397">
        <v>41.822518261203072</v>
      </c>
      <c r="N61" s="397">
        <v>48.143607722760294</v>
      </c>
      <c r="O61" s="397">
        <v>46.461010645595323</v>
      </c>
      <c r="Q61" s="396">
        <v>69</v>
      </c>
      <c r="R61" s="397">
        <v>28.841054119068254</v>
      </c>
      <c r="S61" s="397">
        <v>31.145307686095297</v>
      </c>
      <c r="T61" s="397">
        <v>30.520845848942347</v>
      </c>
      <c r="V61" s="396">
        <v>69</v>
      </c>
      <c r="W61" s="397">
        <v>41.505812262178303</v>
      </c>
      <c r="X61" s="397">
        <v>47.847778940768507</v>
      </c>
      <c r="Y61" s="397">
        <v>46.173600472099409</v>
      </c>
      <c r="AA61" s="396">
        <v>69</v>
      </c>
      <c r="AB61" s="397">
        <v>28.600949939702797</v>
      </c>
      <c r="AC61" s="397">
        <v>30.94574753985485</v>
      </c>
      <c r="AD61" s="397">
        <v>30.321313319636971</v>
      </c>
    </row>
    <row r="62" spans="1:30">
      <c r="A62" s="395"/>
      <c r="B62" s="396">
        <v>70</v>
      </c>
      <c r="C62" s="397">
        <v>50.715108257627826</v>
      </c>
      <c r="D62" s="397">
        <v>58.277243893946682</v>
      </c>
      <c r="E62" s="397">
        <v>56.275175322757775</v>
      </c>
      <c r="G62" s="396">
        <v>70</v>
      </c>
      <c r="H62" s="397">
        <v>32.105112644104949</v>
      </c>
      <c r="I62" s="397">
        <v>34.567239461610221</v>
      </c>
      <c r="J62" s="397">
        <v>33.931036106411547</v>
      </c>
      <c r="L62" s="396">
        <v>70</v>
      </c>
      <c r="M62" s="397">
        <v>49.853072602660795</v>
      </c>
      <c r="N62" s="397">
        <v>57.437002717683207</v>
      </c>
      <c r="O62" s="397">
        <v>55.470043685987058</v>
      </c>
      <c r="Q62" s="396">
        <v>70</v>
      </c>
      <c r="R62" s="397">
        <v>31.559901585149611</v>
      </c>
      <c r="S62" s="397">
        <v>34.104115964993369</v>
      </c>
      <c r="T62" s="397">
        <v>33.470866877679597</v>
      </c>
      <c r="V62" s="396">
        <v>70</v>
      </c>
      <c r="W62" s="397">
        <v>49.500250194144023</v>
      </c>
      <c r="X62" s="397">
        <v>57.103120907195098</v>
      </c>
      <c r="Y62" s="397">
        <v>55.14757552821429</v>
      </c>
      <c r="AA62" s="396">
        <v>70</v>
      </c>
      <c r="AB62" s="397">
        <v>31.308790033695331</v>
      </c>
      <c r="AC62" s="397">
        <v>33.894535076447291</v>
      </c>
      <c r="AD62" s="397">
        <v>33.261596120327646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BC87"/>
  <sheetViews>
    <sheetView zoomScale="80" zoomScaleNormal="80" workbookViewId="0">
      <selection activeCell="E16" sqref="E16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0.12353589165269713</v>
      </c>
      <c r="AL9" s="10">
        <v>0.40454281556033533</v>
      </c>
      <c r="AM9" s="10">
        <v>0.68230092762627814</v>
      </c>
      <c r="AN9" s="10">
        <v>0.88723278393355165</v>
      </c>
      <c r="AO9" s="10">
        <v>0.94511375812646181</v>
      </c>
      <c r="AP9" s="10">
        <v>0.79410668446230903</v>
      </c>
      <c r="AQ9" s="10">
        <v>0.4591895037508037</v>
      </c>
      <c r="AR9" s="10">
        <v>7.413447686351049E-2</v>
      </c>
      <c r="AS9" s="10">
        <v>0</v>
      </c>
      <c r="AT9" s="10">
        <v>0</v>
      </c>
      <c r="AU9" s="10">
        <v>0.3302558900950131</v>
      </c>
      <c r="AV9" s="10">
        <v>1.295981863677631</v>
      </c>
      <c r="AW9" s="10">
        <v>2.5575898885531467</v>
      </c>
      <c r="AX9" s="10">
        <v>3.8868977473195674</v>
      </c>
      <c r="AY9" s="10">
        <v>5.0414528231256526</v>
      </c>
      <c r="AZ9" s="10">
        <v>5.7919257251110583</v>
      </c>
      <c r="BA9" s="10">
        <v>6.0463411823473701</v>
      </c>
      <c r="BB9" s="10">
        <v>5.8820753170655546</v>
      </c>
      <c r="BC9" s="10">
        <v>5.4187809339469037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0.10782031951768467</v>
      </c>
      <c r="AB10" s="10">
        <v>0.40157677441180623</v>
      </c>
      <c r="AC10" s="10">
        <v>0.72086881451742868</v>
      </c>
      <c r="AD10" s="10">
        <v>1.0419647132389984</v>
      </c>
      <c r="AE10" s="10">
        <v>1.3466393404007806</v>
      </c>
      <c r="AF10" s="10">
        <v>1.6318065125514174</v>
      </c>
      <c r="AG10" s="10">
        <v>1.914635418256573</v>
      </c>
      <c r="AH10" s="10">
        <v>2.2325751188695468</v>
      </c>
      <c r="AI10" s="10">
        <v>2.6285956813542275</v>
      </c>
      <c r="AJ10" s="10">
        <v>3.1400475845324154</v>
      </c>
      <c r="AK10" s="10">
        <v>3.7708919551707814</v>
      </c>
      <c r="AL10" s="10">
        <v>4.4774623729438714</v>
      </c>
      <c r="AM10" s="10">
        <v>5.1660610419739097</v>
      </c>
      <c r="AN10" s="10">
        <v>5.7238742319550004</v>
      </c>
      <c r="AO10" s="10">
        <v>6.045887953676818</v>
      </c>
      <c r="AP10" s="10">
        <v>6.1084324788296946</v>
      </c>
      <c r="AQ10" s="10">
        <v>6.0071830038509324</v>
      </c>
      <c r="AR10" s="10">
        <v>5.9693612114707362</v>
      </c>
      <c r="AS10" s="10">
        <v>6.2725622556384364</v>
      </c>
      <c r="AT10" s="10">
        <v>7.1901532638653789</v>
      </c>
      <c r="AU10" s="10">
        <v>8.8575332622040239</v>
      </c>
      <c r="AV10" s="10">
        <v>11.204323696932249</v>
      </c>
      <c r="AW10" s="10">
        <v>13.944046243933943</v>
      </c>
      <c r="AX10" s="10">
        <v>16.720999733371823</v>
      </c>
      <c r="AY10" s="10">
        <v>19.179687366724568</v>
      </c>
      <c r="AZ10" s="10">
        <v>21.085446282186339</v>
      </c>
      <c r="BA10" s="10">
        <v>22.383961950376701</v>
      </c>
      <c r="BB10" s="10">
        <v>23.210550781307294</v>
      </c>
      <c r="BC10" s="10">
        <v>23.754624254663959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9.2393615915665334E-2</v>
      </c>
      <c r="X11" s="10">
        <v>0.29783220345275596</v>
      </c>
      <c r="Y11" s="10">
        <v>0.56006814283019946</v>
      </c>
      <c r="Z11" s="10">
        <v>0.89920550213235317</v>
      </c>
      <c r="AA11" s="10">
        <v>1.3185188202044924</v>
      </c>
      <c r="AB11" s="10">
        <v>1.8014995250446377</v>
      </c>
      <c r="AC11" s="10">
        <v>2.3129718890258917</v>
      </c>
      <c r="AD11" s="10">
        <v>2.8200501547939254</v>
      </c>
      <c r="AE11" s="10">
        <v>3.3077005045073977</v>
      </c>
      <c r="AF11" s="10">
        <v>3.783142370492973</v>
      </c>
      <c r="AG11" s="10">
        <v>4.2795305857506811</v>
      </c>
      <c r="AH11" s="10">
        <v>4.8557204222050219</v>
      </c>
      <c r="AI11" s="10">
        <v>5.570702755115585</v>
      </c>
      <c r="AJ11" s="10">
        <v>6.4478464445752586</v>
      </c>
      <c r="AK11" s="10">
        <v>7.4631194003326184</v>
      </c>
      <c r="AL11" s="10">
        <v>8.5357132593114677</v>
      </c>
      <c r="AM11" s="10">
        <v>9.5249539338663762</v>
      </c>
      <c r="AN11" s="10">
        <v>10.283155084891318</v>
      </c>
      <c r="AO11" s="10">
        <v>10.746300940643536</v>
      </c>
      <c r="AP11" s="10">
        <v>10.964635646186855</v>
      </c>
      <c r="AQ11" s="10">
        <v>11.127866159183847</v>
      </c>
      <c r="AR11" s="10">
        <v>11.582428136186859</v>
      </c>
      <c r="AS11" s="10">
        <v>12.708578503341492</v>
      </c>
      <c r="AT11" s="10">
        <v>14.749477317406098</v>
      </c>
      <c r="AU11" s="10">
        <v>17.756361823322255</v>
      </c>
      <c r="AV11" s="10">
        <v>21.546931052458611</v>
      </c>
      <c r="AW11" s="10">
        <v>25.693936042607916</v>
      </c>
      <c r="AX11" s="10">
        <v>29.713859546205256</v>
      </c>
      <c r="AY11" s="10">
        <v>33.242671089844464</v>
      </c>
      <c r="AZ11" s="10">
        <v>36.080650300732955</v>
      </c>
      <c r="BA11" s="10">
        <v>38.22761215735823</v>
      </c>
      <c r="BB11" s="10">
        <v>39.894402352262134</v>
      </c>
      <c r="BC11" s="10">
        <v>41.346777199742057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0.19617888648241177</v>
      </c>
      <c r="U12" s="10">
        <v>0.4761943078755923</v>
      </c>
      <c r="V12" s="10">
        <v>0.73033872237037933</v>
      </c>
      <c r="W12" s="10">
        <v>0.99457113327965085</v>
      </c>
      <c r="X12" s="10">
        <v>1.313873063989293</v>
      </c>
      <c r="Y12" s="10">
        <v>1.7224058968950926</v>
      </c>
      <c r="Z12" s="10">
        <v>2.2357216651626053</v>
      </c>
      <c r="AA12" s="10">
        <v>2.8490111151238984</v>
      </c>
      <c r="AB12" s="10">
        <v>3.5338020769294585</v>
      </c>
      <c r="AC12" s="10">
        <v>4.2427806699767423</v>
      </c>
      <c r="AD12" s="10">
        <v>4.9443218888573952</v>
      </c>
      <c r="AE12" s="10">
        <v>5.6322514862942947</v>
      </c>
      <c r="AF12" s="10">
        <v>6.3281835949899685</v>
      </c>
      <c r="AG12" s="10">
        <v>7.085779884281572</v>
      </c>
      <c r="AH12" s="10">
        <v>7.9813601251192345</v>
      </c>
      <c r="AI12" s="10">
        <v>9.057097289453683</v>
      </c>
      <c r="AJ12" s="10">
        <v>10.305093488740418</v>
      </c>
      <c r="AK12" s="10">
        <v>11.662353757104539</v>
      </c>
      <c r="AL12" s="10">
        <v>13.000402451480312</v>
      </c>
      <c r="AM12" s="10">
        <v>14.144872584513079</v>
      </c>
      <c r="AN12" s="10">
        <v>15.003255281415189</v>
      </c>
      <c r="AO12" s="10">
        <v>15.600286859816222</v>
      </c>
      <c r="AP12" s="10">
        <v>16.090687667217079</v>
      </c>
      <c r="AQ12" s="10">
        <v>16.787097345628027</v>
      </c>
      <c r="AR12" s="10">
        <v>18.139918205959198</v>
      </c>
      <c r="AS12" s="10">
        <v>20.477050661697472</v>
      </c>
      <c r="AT12" s="10">
        <v>23.934462775686711</v>
      </c>
      <c r="AU12" s="10">
        <v>28.43696831142406</v>
      </c>
      <c r="AV12" s="10">
        <v>33.655645050184866</v>
      </c>
      <c r="AW12" s="10">
        <v>39.034402019112264</v>
      </c>
      <c r="AX12" s="10">
        <v>44.101403717933138</v>
      </c>
      <c r="AY12" s="10">
        <v>48.547800708112931</v>
      </c>
      <c r="AZ12" s="10">
        <v>52.239572985661262</v>
      </c>
      <c r="BA12" s="10">
        <v>55.25514072760901</v>
      </c>
      <c r="BB12" s="10">
        <v>57.883839726885903</v>
      </c>
      <c r="BC12" s="10">
        <v>60.419727820616806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0.17828001930538656</v>
      </c>
      <c r="S13" s="10">
        <v>0.52890869964787934</v>
      </c>
      <c r="T13" s="10">
        <v>0.86483295021887518</v>
      </c>
      <c r="U13" s="10">
        <v>1.185193136340787</v>
      </c>
      <c r="V13" s="10">
        <v>1.4957773757068791</v>
      </c>
      <c r="W13" s="10">
        <v>1.8419463556777378</v>
      </c>
      <c r="X13" s="10">
        <v>2.2695902168836413</v>
      </c>
      <c r="Y13" s="10">
        <v>2.8096251172104596</v>
      </c>
      <c r="Z13" s="10">
        <v>3.4717549892814246</v>
      </c>
      <c r="AA13" s="10">
        <v>4.2424743700151781</v>
      </c>
      <c r="AB13" s="10">
        <v>5.0843648860696495</v>
      </c>
      <c r="AC13" s="10">
        <v>5.9503914211650191</v>
      </c>
      <c r="AD13" s="10">
        <v>6.8147969143748375</v>
      </c>
      <c r="AE13" s="10">
        <v>7.68156957814662</v>
      </c>
      <c r="AF13" s="10">
        <v>8.5871922882266727</v>
      </c>
      <c r="AG13" s="10">
        <v>9.5969955973565853</v>
      </c>
      <c r="AH13" s="10">
        <v>10.76948431866942</v>
      </c>
      <c r="AI13" s="10">
        <v>12.117806458977309</v>
      </c>
      <c r="AJ13" s="10">
        <v>13.599976965518248</v>
      </c>
      <c r="AK13" s="10">
        <v>15.113208228036482</v>
      </c>
      <c r="AL13" s="10">
        <v>16.505100747507385</v>
      </c>
      <c r="AM13" s="10">
        <v>17.66182989700016</v>
      </c>
      <c r="AN13" s="10">
        <v>18.579063266990907</v>
      </c>
      <c r="AO13" s="10">
        <v>19.379116384894051</v>
      </c>
      <c r="AP13" s="10">
        <v>20.325415186633041</v>
      </c>
      <c r="AQ13" s="10">
        <v>21.811118409720052</v>
      </c>
      <c r="AR13" s="10">
        <v>24.217229117440315</v>
      </c>
      <c r="AS13" s="10">
        <v>27.756299196849536</v>
      </c>
      <c r="AT13" s="10">
        <v>32.439604272536585</v>
      </c>
      <c r="AU13" s="10">
        <v>38.058302072420034</v>
      </c>
      <c r="AV13" s="10">
        <v>44.17855057644482</v>
      </c>
      <c r="AW13" s="10">
        <v>50.280766871556693</v>
      </c>
      <c r="AX13" s="10">
        <v>55.966587414159299</v>
      </c>
      <c r="AY13" s="10">
        <v>61.002890315622558</v>
      </c>
      <c r="AZ13" s="10">
        <v>65.334691615818087</v>
      </c>
      <c r="BA13" s="10">
        <v>69.10904356294256</v>
      </c>
      <c r="BB13" s="10">
        <v>72.629286127302763</v>
      </c>
      <c r="BC13" s="10">
        <v>76.192956135447218</v>
      </c>
    </row>
    <row r="14" spans="2:55" ht="18"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0.36746234039378156</v>
      </c>
      <c r="R14" s="10">
        <v>0.75364324061430454</v>
      </c>
      <c r="S14" s="10">
        <v>1.1324993258078551</v>
      </c>
      <c r="T14" s="10">
        <v>1.5002918484022225</v>
      </c>
      <c r="U14" s="10">
        <v>1.8655050971774274</v>
      </c>
      <c r="V14" s="10">
        <v>2.2431296443416389</v>
      </c>
      <c r="W14" s="10">
        <v>2.6789680561470179</v>
      </c>
      <c r="X14" s="10">
        <v>3.2174399746185167</v>
      </c>
      <c r="Y14" s="10">
        <v>3.8858859074911436</v>
      </c>
      <c r="Z14" s="10">
        <v>4.6875472972168799</v>
      </c>
      <c r="AA14" s="10">
        <v>5.6021083183726388</v>
      </c>
      <c r="AB14" s="10">
        <v>6.5934859342432102</v>
      </c>
      <c r="AC14" s="10">
        <v>7.6177519634837569</v>
      </c>
      <c r="AD14" s="10">
        <v>8.6556527206957288</v>
      </c>
      <c r="AE14" s="10">
        <v>9.7224670162027316</v>
      </c>
      <c r="AF14" s="10">
        <v>10.862901868668049</v>
      </c>
      <c r="AG14" s="10">
        <v>12.122083225817294</v>
      </c>
      <c r="AH14" s="10">
        <v>13.530612000380346</v>
      </c>
      <c r="AI14" s="10">
        <v>15.069617556647097</v>
      </c>
      <c r="AJ14" s="10">
        <v>16.659416787579769</v>
      </c>
      <c r="AK14" s="10">
        <v>18.175253122944032</v>
      </c>
      <c r="AL14" s="10">
        <v>19.52680137123107</v>
      </c>
      <c r="AM14" s="10">
        <v>20.689431500621478</v>
      </c>
      <c r="AN14" s="10">
        <v>21.757005038503141</v>
      </c>
      <c r="AO14" s="10">
        <v>22.960988581834179</v>
      </c>
      <c r="AP14" s="10">
        <v>24.646094314444547</v>
      </c>
      <c r="AQ14" s="10">
        <v>27.134263216315624</v>
      </c>
      <c r="AR14" s="10">
        <v>30.689616016490938</v>
      </c>
      <c r="AS14" s="10">
        <v>35.398023861721249</v>
      </c>
      <c r="AT14" s="10">
        <v>41.134996069951661</v>
      </c>
      <c r="AU14" s="10">
        <v>47.583812517419886</v>
      </c>
      <c r="AV14" s="10">
        <v>54.34419131068838</v>
      </c>
      <c r="AW14" s="10">
        <v>60.972720869791885</v>
      </c>
      <c r="AX14" s="10">
        <v>67.150684768180838</v>
      </c>
      <c r="AY14" s="10">
        <v>72.727772642789262</v>
      </c>
      <c r="AZ14" s="10">
        <v>77.721920602774574</v>
      </c>
      <c r="BA14" s="10">
        <v>82.298630965438434</v>
      </c>
      <c r="BB14" s="10">
        <v>86.764476187399708</v>
      </c>
      <c r="BC14" s="10">
        <v>91.423731952453963</v>
      </c>
    </row>
    <row r="15" spans="2:55" ht="15.75">
      <c r="B15" s="11" t="s">
        <v>21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0.1291432442839073</v>
      </c>
      <c r="P15" s="10">
        <v>0.48914051555164034</v>
      </c>
      <c r="Q15" s="10">
        <v>0.88367780865993706</v>
      </c>
      <c r="R15" s="10">
        <v>1.2917420748224038</v>
      </c>
      <c r="S15" s="10">
        <v>1.6951783319522316</v>
      </c>
      <c r="T15" s="10">
        <v>2.0984031078744856</v>
      </c>
      <c r="U15" s="10">
        <v>2.5177771705543055</v>
      </c>
      <c r="V15" s="10">
        <v>2.9685093298781746</v>
      </c>
      <c r="W15" s="10">
        <v>3.4944121404617383</v>
      </c>
      <c r="X15" s="10">
        <v>4.1383011978147648</v>
      </c>
      <c r="Y15" s="10">
        <v>4.9235805056007216</v>
      </c>
      <c r="Z15" s="10">
        <v>5.8491657317769894</v>
      </c>
      <c r="AA15" s="10">
        <v>6.8984542902350459</v>
      </c>
      <c r="AB15" s="10">
        <v>8.0396523791499792</v>
      </c>
      <c r="AC15" s="10">
        <v>9.232262951070096</v>
      </c>
      <c r="AD15" s="10">
        <v>10.464244850730605</v>
      </c>
      <c r="AE15" s="10">
        <v>11.7551165933245</v>
      </c>
      <c r="AF15" s="10">
        <v>13.125568998773131</v>
      </c>
      <c r="AG15" s="10">
        <v>14.590158125919176</v>
      </c>
      <c r="AH15" s="10">
        <v>16.148693778812881</v>
      </c>
      <c r="AI15" s="10">
        <v>17.746884237404519</v>
      </c>
      <c r="AJ15" s="10">
        <v>19.285360974015557</v>
      </c>
      <c r="AK15" s="10">
        <v>20.703513828681999</v>
      </c>
      <c r="AL15" s="10">
        <v>22.001918727599705</v>
      </c>
      <c r="AM15" s="10">
        <v>23.255259647619173</v>
      </c>
      <c r="AN15" s="10">
        <v>24.667212723000514</v>
      </c>
      <c r="AO15" s="10">
        <v>26.551105771967272</v>
      </c>
      <c r="AP15" s="10">
        <v>29.181660834953313</v>
      </c>
      <c r="AQ15" s="10">
        <v>32.761977839108781</v>
      </c>
      <c r="AR15" s="10">
        <v>37.427690920915069</v>
      </c>
      <c r="AS15" s="10">
        <v>43.126532557045572</v>
      </c>
      <c r="AT15" s="10">
        <v>49.623593413084144</v>
      </c>
      <c r="AU15" s="10">
        <v>56.632178068012543</v>
      </c>
      <c r="AV15" s="10">
        <v>63.825109726247788</v>
      </c>
      <c r="AW15" s="10">
        <v>70.841669076891407</v>
      </c>
      <c r="AX15" s="10">
        <v>77.450131951013361</v>
      </c>
      <c r="AY15" s="10">
        <v>83.57709121124762</v>
      </c>
      <c r="AZ15" s="10">
        <v>89.263756340560462</v>
      </c>
      <c r="BA15" s="10">
        <v>94.683646615409899</v>
      </c>
      <c r="BB15" s="10">
        <v>100.14980219723832</v>
      </c>
      <c r="BC15" s="10">
        <v>105.97740501156744</v>
      </c>
    </row>
    <row r="16" spans="2:55" ht="18">
      <c r="B16" s="11" t="s">
        <v>22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0.229350166502584</v>
      </c>
      <c r="O16" s="10">
        <v>0.5659855840603033</v>
      </c>
      <c r="P16" s="10">
        <v>0.94573547731416174</v>
      </c>
      <c r="Q16" s="10">
        <v>1.3555407584769883</v>
      </c>
      <c r="R16" s="10">
        <v>1.7811340784786613</v>
      </c>
      <c r="S16" s="10">
        <v>2.2119010083669397</v>
      </c>
      <c r="T16" s="10">
        <v>2.6588129401718015</v>
      </c>
      <c r="U16" s="10">
        <v>3.1369763927157952</v>
      </c>
      <c r="V16" s="10">
        <v>3.6593563336056039</v>
      </c>
      <c r="W16" s="10">
        <v>4.2675803176839517</v>
      </c>
      <c r="X16" s="10">
        <v>5.0027164928295242</v>
      </c>
      <c r="Y16" s="10">
        <v>5.88665034255766</v>
      </c>
      <c r="Z16" s="10">
        <v>6.9247760964996807</v>
      </c>
      <c r="AA16" s="10">
        <v>8.1074342078550004</v>
      </c>
      <c r="AB16" s="10">
        <v>9.4075867315448232</v>
      </c>
      <c r="AC16" s="10">
        <v>10.78852908974712</v>
      </c>
      <c r="AD16" s="10">
        <v>12.237917430807606</v>
      </c>
      <c r="AE16" s="10">
        <v>13.746830363257603</v>
      </c>
      <c r="AF16" s="10">
        <v>15.301138791303428</v>
      </c>
      <c r="AG16" s="10">
        <v>16.881606849139391</v>
      </c>
      <c r="AH16" s="10">
        <v>18.453948775088055</v>
      </c>
      <c r="AI16" s="10">
        <v>19.946662061535239</v>
      </c>
      <c r="AJ16" s="10">
        <v>21.326982990750075</v>
      </c>
      <c r="AK16" s="10">
        <v>22.627536347862165</v>
      </c>
      <c r="AL16" s="10">
        <v>23.950169921099377</v>
      </c>
      <c r="AM16" s="10">
        <v>25.480642981710869</v>
      </c>
      <c r="AN16" s="10">
        <v>27.50528800530498</v>
      </c>
      <c r="AO16" s="10">
        <v>30.26829607375106</v>
      </c>
      <c r="AP16" s="10">
        <v>33.926950432925914</v>
      </c>
      <c r="AQ16" s="10">
        <v>38.553547635705577</v>
      </c>
      <c r="AR16" s="10">
        <v>44.143362264172204</v>
      </c>
      <c r="AS16" s="10">
        <v>50.530787566994057</v>
      </c>
      <c r="AT16" s="10">
        <v>57.507849292441293</v>
      </c>
      <c r="AU16" s="10">
        <v>64.857181911317525</v>
      </c>
      <c r="AV16" s="10">
        <v>72.331188265519486</v>
      </c>
      <c r="AW16" s="10">
        <v>79.659523023287178</v>
      </c>
      <c r="AX16" s="10">
        <v>86.69187235598757</v>
      </c>
      <c r="AY16" s="10">
        <v>93.382532662637928</v>
      </c>
      <c r="AZ16" s="10">
        <v>99.785931310408856</v>
      </c>
      <c r="BA16" s="10">
        <v>106.0871181630755</v>
      </c>
      <c r="BB16" s="10">
        <v>112.60971861830308</v>
      </c>
      <c r="BC16" s="10">
        <v>119.56322562053407</v>
      </c>
    </row>
    <row r="17" spans="2:55" ht="15.75">
      <c r="B17" s="11" t="s">
        <v>23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5.890724388227242E-2</v>
      </c>
      <c r="M17" s="10">
        <v>0.30835914548888421</v>
      </c>
      <c r="N17" s="10">
        <v>0.61272139953806593</v>
      </c>
      <c r="O17" s="10">
        <v>0.9627200431596098</v>
      </c>
      <c r="P17" s="10">
        <v>1.350811126837834</v>
      </c>
      <c r="Q17" s="10">
        <v>1.7707886267781299</v>
      </c>
      <c r="R17" s="10">
        <v>2.2158726688318828</v>
      </c>
      <c r="S17" s="10">
        <v>2.6813184940892403</v>
      </c>
      <c r="T17" s="10">
        <v>3.1753738507884401</v>
      </c>
      <c r="U17" s="10">
        <v>3.7092638450601614</v>
      </c>
      <c r="V17" s="10">
        <v>4.2934788082097386</v>
      </c>
      <c r="W17" s="10">
        <v>4.9672470103214188</v>
      </c>
      <c r="X17" s="10">
        <v>5.7725475684206122</v>
      </c>
      <c r="Y17" s="10">
        <v>6.7408674724504198</v>
      </c>
      <c r="Z17" s="10">
        <v>7.8876277038841263</v>
      </c>
      <c r="AA17" s="10">
        <v>9.2108886039139293</v>
      </c>
      <c r="AB17" s="10">
        <v>10.688889133774426</v>
      </c>
      <c r="AC17" s="10">
        <v>12.280813429511511</v>
      </c>
      <c r="AD17" s="10">
        <v>13.940820239821894</v>
      </c>
      <c r="AE17" s="10">
        <v>15.620237868965075</v>
      </c>
      <c r="AF17" s="10">
        <v>17.266386048748011</v>
      </c>
      <c r="AG17" s="10">
        <v>18.822532690707551</v>
      </c>
      <c r="AH17" s="10">
        <v>20.238582484785411</v>
      </c>
      <c r="AI17" s="10">
        <v>21.512322817444794</v>
      </c>
      <c r="AJ17" s="10">
        <v>22.706994417148607</v>
      </c>
      <c r="AK17" s="10">
        <v>23.959178290221381</v>
      </c>
      <c r="AL17" s="10">
        <v>25.484067778274085</v>
      </c>
      <c r="AM17" s="10">
        <v>27.551535701700825</v>
      </c>
      <c r="AN17" s="10">
        <v>30.379723304661972</v>
      </c>
      <c r="AO17" s="10">
        <v>34.096300143082154</v>
      </c>
      <c r="AP17" s="10">
        <v>38.729196599298177</v>
      </c>
      <c r="AQ17" s="10">
        <v>44.207505311962493</v>
      </c>
      <c r="AR17" s="10">
        <v>50.410359165493318</v>
      </c>
      <c r="AS17" s="10">
        <v>57.195599532599189</v>
      </c>
      <c r="AT17" s="10">
        <v>64.421212664763615</v>
      </c>
      <c r="AU17" s="10">
        <v>71.945446148273248</v>
      </c>
      <c r="AV17" s="10">
        <v>79.607884626186234</v>
      </c>
      <c r="AW17" s="10">
        <v>87.223331161683006</v>
      </c>
      <c r="AX17" s="10">
        <v>94.674099583862116</v>
      </c>
      <c r="AY17" s="10">
        <v>101.93249295411674</v>
      </c>
      <c r="AZ17" s="10">
        <v>109.07002949457758</v>
      </c>
      <c r="BA17" s="10">
        <v>116.28770956910247</v>
      </c>
      <c r="BB17" s="10">
        <v>123.80363239157738</v>
      </c>
      <c r="BC17" s="10">
        <v>131.82023283242694</v>
      </c>
    </row>
    <row r="18" spans="2:55" ht="18">
      <c r="B18" s="11" t="s">
        <v>24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1.9301010941536953E-2</v>
      </c>
      <c r="K18" s="10">
        <v>0.18750965217687043</v>
      </c>
      <c r="L18" s="10">
        <v>0.41067752398347634</v>
      </c>
      <c r="M18" s="10">
        <v>0.68088859039712635</v>
      </c>
      <c r="N18" s="10">
        <v>0.99358731542097822</v>
      </c>
      <c r="O18" s="10">
        <v>1.3461514647820501</v>
      </c>
      <c r="P18" s="10">
        <v>1.7381444517584783</v>
      </c>
      <c r="Q18" s="10">
        <v>2.1710095485242311</v>
      </c>
      <c r="R18" s="10">
        <v>2.6438404953467738</v>
      </c>
      <c r="S18" s="10">
        <v>3.1484804106533244</v>
      </c>
      <c r="T18" s="10">
        <v>3.6877094602827345</v>
      </c>
      <c r="U18" s="10">
        <v>4.2685283027246914</v>
      </c>
      <c r="V18" s="10">
        <v>4.8988135668074397</v>
      </c>
      <c r="W18" s="10">
        <v>5.6180017541692209</v>
      </c>
      <c r="X18" s="10">
        <v>6.4804171275333902</v>
      </c>
      <c r="Y18" s="10">
        <v>7.5310840040088696</v>
      </c>
      <c r="Z18" s="10">
        <v>8.7966004895819285</v>
      </c>
      <c r="AA18" s="10">
        <v>10.283615022344959</v>
      </c>
      <c r="AB18" s="10">
        <v>11.967903051519224</v>
      </c>
      <c r="AC18" s="10">
        <v>13.770893261777783</v>
      </c>
      <c r="AD18" s="10">
        <v>15.601381249120683</v>
      </c>
      <c r="AE18" s="10">
        <v>17.366703107615777</v>
      </c>
      <c r="AF18" s="10">
        <v>18.971443731412819</v>
      </c>
      <c r="AG18" s="10">
        <v>20.339330778588689</v>
      </c>
      <c r="AH18" s="10">
        <v>21.491222289966792</v>
      </c>
      <c r="AI18" s="10">
        <v>22.524115843856567</v>
      </c>
      <c r="AJ18" s="10">
        <v>23.608579824533148</v>
      </c>
      <c r="AK18" s="10">
        <v>24.997861761126909</v>
      </c>
      <c r="AL18" s="10">
        <v>26.994130789269779</v>
      </c>
      <c r="AM18" s="10">
        <v>29.800917090175677</v>
      </c>
      <c r="AN18" s="10">
        <v>33.520997099473789</v>
      </c>
      <c r="AO18" s="10">
        <v>38.153685046366846</v>
      </c>
      <c r="AP18" s="10">
        <v>43.585114830255314</v>
      </c>
      <c r="AQ18" s="10">
        <v>49.624516137236149</v>
      </c>
      <c r="AR18" s="10">
        <v>56.170811235251321</v>
      </c>
      <c r="AS18" s="10">
        <v>63.143793274975529</v>
      </c>
      <c r="AT18" s="10">
        <v>70.473613329089972</v>
      </c>
      <c r="AU18" s="10">
        <v>78.102048930666669</v>
      </c>
      <c r="AV18" s="10">
        <v>85.951548960695433</v>
      </c>
      <c r="AW18" s="10">
        <v>93.875199989640038</v>
      </c>
      <c r="AX18" s="10">
        <v>101.78010110640359</v>
      </c>
      <c r="AY18" s="10">
        <v>109.66191930662531</v>
      </c>
      <c r="AZ18" s="10">
        <v>117.61478861700034</v>
      </c>
      <c r="BA18" s="10">
        <v>125.74026670046426</v>
      </c>
      <c r="BB18" s="10">
        <v>134.24865679252918</v>
      </c>
      <c r="BC18" s="10">
        <v>143.33511233837419</v>
      </c>
    </row>
    <row r="19" spans="2:55" ht="15.75">
      <c r="B19" s="11" t="s">
        <v>25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3.8952543759753454E-2</v>
      </c>
      <c r="I19" s="10">
        <v>0.13612337325789869</v>
      </c>
      <c r="J19" s="10">
        <v>0.2909267985054913</v>
      </c>
      <c r="K19" s="10">
        <v>0.49267421588727534</v>
      </c>
      <c r="L19" s="10">
        <v>0.73220600723541629</v>
      </c>
      <c r="M19" s="10">
        <v>1.0050464885765862</v>
      </c>
      <c r="N19" s="10">
        <v>1.3133880940289291</v>
      </c>
      <c r="O19" s="10">
        <v>1.6619938484021615</v>
      </c>
      <c r="P19" s="10">
        <v>2.0583199542256043</v>
      </c>
      <c r="Q19" s="10">
        <v>2.5098027013525979</v>
      </c>
      <c r="R19" s="10">
        <v>3.0120519277647038</v>
      </c>
      <c r="S19" s="10">
        <v>3.5506259785944607</v>
      </c>
      <c r="T19" s="10">
        <v>4.1222422683552429</v>
      </c>
      <c r="U19" s="10">
        <v>4.7292216686131914</v>
      </c>
      <c r="V19" s="10">
        <v>5.3793682663045796</v>
      </c>
      <c r="W19" s="10">
        <v>6.1236310392884015</v>
      </c>
      <c r="X19" s="10">
        <v>7.0328937921296619</v>
      </c>
      <c r="Y19" s="10">
        <v>8.1672565412783644</v>
      </c>
      <c r="Z19" s="10">
        <v>9.5657662834531525</v>
      </c>
      <c r="AA19" s="10">
        <v>11.236315053679675</v>
      </c>
      <c r="AB19" s="10">
        <v>13.11875619825009</v>
      </c>
      <c r="AC19" s="10">
        <v>15.084389505506488</v>
      </c>
      <c r="AD19" s="10">
        <v>16.991701578255391</v>
      </c>
      <c r="AE19" s="10">
        <v>18.699100643194289</v>
      </c>
      <c r="AF19" s="10">
        <v>20.085578851401525</v>
      </c>
      <c r="AG19" s="10">
        <v>21.141391332269372</v>
      </c>
      <c r="AH19" s="10">
        <v>21.988258037147435</v>
      </c>
      <c r="AI19" s="10">
        <v>22.833952757455396</v>
      </c>
      <c r="AJ19" s="10">
        <v>23.969393973193537</v>
      </c>
      <c r="AK19" s="10">
        <v>25.738387659052083</v>
      </c>
      <c r="AL19" s="10">
        <v>28.379563295685951</v>
      </c>
      <c r="AM19" s="10">
        <v>31.982786838116667</v>
      </c>
      <c r="AN19" s="10">
        <v>36.523519534382032</v>
      </c>
      <c r="AO19" s="10">
        <v>41.860219811462407</v>
      </c>
      <c r="AP19" s="10">
        <v>47.760717690499234</v>
      </c>
      <c r="AQ19" s="10">
        <v>54.050078622152306</v>
      </c>
      <c r="AR19" s="10">
        <v>60.685204241864533</v>
      </c>
      <c r="AS19" s="10">
        <v>67.65347551806714</v>
      </c>
      <c r="AT19" s="10">
        <v>74.964349786980137</v>
      </c>
      <c r="AU19" s="10">
        <v>82.637543859525437</v>
      </c>
      <c r="AV19" s="10">
        <v>90.629680899430426</v>
      </c>
      <c r="AW19" s="10">
        <v>98.823408572038034</v>
      </c>
      <c r="AX19" s="10">
        <v>107.15557639509102</v>
      </c>
      <c r="AY19" s="10">
        <v>115.65069985531595</v>
      </c>
      <c r="AZ19" s="10">
        <v>124.31048196281976</v>
      </c>
      <c r="BA19" s="10">
        <v>133.23575215143325</v>
      </c>
      <c r="BB19" s="10">
        <v>142.6290824117597</v>
      </c>
      <c r="BC19" s="10">
        <v>152.67885433322274</v>
      </c>
    </row>
    <row r="20" spans="2:55" ht="18">
      <c r="B20" s="11" t="s">
        <v>26</v>
      </c>
      <c r="C20" s="10">
        <v>8.9135952693373571E-2</v>
      </c>
      <c r="D20" s="10">
        <v>6.2096827148112356E-2</v>
      </c>
      <c r="E20" s="10">
        <v>4.5791727365024869E-2</v>
      </c>
      <c r="F20" s="10">
        <v>6.1213843079740635E-2</v>
      </c>
      <c r="G20" s="10">
        <v>0.1172706379758007</v>
      </c>
      <c r="H20" s="10">
        <v>0.21770690281328833</v>
      </c>
      <c r="I20" s="10">
        <v>0.36242238322626696</v>
      </c>
      <c r="J20" s="10">
        <v>0.54752554206570492</v>
      </c>
      <c r="K20" s="10">
        <v>0.76182884844348731</v>
      </c>
      <c r="L20" s="10">
        <v>0.99910061605601796</v>
      </c>
      <c r="M20" s="10">
        <v>1.261232938494214</v>
      </c>
      <c r="N20" s="10">
        <v>1.557911428144888</v>
      </c>
      <c r="O20" s="10">
        <v>1.9021022532276377</v>
      </c>
      <c r="P20" s="10">
        <v>2.3075267389916116</v>
      </c>
      <c r="Q20" s="10">
        <v>2.7782695163651017</v>
      </c>
      <c r="R20" s="10">
        <v>3.303574682210991</v>
      </c>
      <c r="S20" s="10">
        <v>3.8620253689264881</v>
      </c>
      <c r="T20" s="10">
        <v>4.4436111181330222</v>
      </c>
      <c r="U20" s="10">
        <v>5.0482774869066729</v>
      </c>
      <c r="V20" s="10">
        <v>5.6950171656032236</v>
      </c>
      <c r="W20" s="10">
        <v>6.450406229566549</v>
      </c>
      <c r="X20" s="10">
        <v>7.4037705217896015</v>
      </c>
      <c r="Y20" s="10">
        <v>8.6320091735506459</v>
      </c>
      <c r="Z20" s="10">
        <v>10.179717128985674</v>
      </c>
      <c r="AA20" s="10">
        <v>12.022968214595604</v>
      </c>
      <c r="AB20" s="10">
        <v>14.053525042800098</v>
      </c>
      <c r="AC20" s="10">
        <v>16.087071303274364</v>
      </c>
      <c r="AD20" s="10">
        <v>17.926114979647505</v>
      </c>
      <c r="AE20" s="10">
        <v>19.396533929498165</v>
      </c>
      <c r="AF20" s="10">
        <v>20.437052938493277</v>
      </c>
      <c r="AG20" s="10">
        <v>21.133786297555233</v>
      </c>
      <c r="AH20" s="10">
        <v>21.721119751293632</v>
      </c>
      <c r="AI20" s="10">
        <v>22.531170988953324</v>
      </c>
      <c r="AJ20" s="10">
        <v>23.949667262820864</v>
      </c>
      <c r="AK20" s="10">
        <v>26.26070189263125</v>
      </c>
      <c r="AL20" s="10">
        <v>29.592137214702731</v>
      </c>
      <c r="AM20" s="10">
        <v>33.908179906860873</v>
      </c>
      <c r="AN20" s="10">
        <v>39.044316095930043</v>
      </c>
      <c r="AO20" s="10">
        <v>44.74151266843095</v>
      </c>
      <c r="AP20" s="10">
        <v>50.785270283585078</v>
      </c>
      <c r="AQ20" s="10">
        <v>57.054060532367352</v>
      </c>
      <c r="AR20" s="10">
        <v>63.567918023633219</v>
      </c>
      <c r="AS20" s="10">
        <v>70.388509215542058</v>
      </c>
      <c r="AT20" s="10">
        <v>77.598598694410356</v>
      </c>
      <c r="AU20" s="10">
        <v>85.246420761616562</v>
      </c>
      <c r="AV20" s="10">
        <v>93.313488748400573</v>
      </c>
      <c r="AW20" s="10">
        <v>101.71735107027557</v>
      </c>
      <c r="AX20" s="10">
        <v>110.43063286285367</v>
      </c>
      <c r="AY20" s="10">
        <v>119.39150829092308</v>
      </c>
      <c r="AZ20" s="10">
        <v>128.60875913680513</v>
      </c>
      <c r="BA20" s="10">
        <v>138.18289677198553</v>
      </c>
      <c r="BB20" s="10">
        <v>148.30882098233553</v>
      </c>
      <c r="BC20" s="10">
        <v>159.16875323048367</v>
      </c>
    </row>
    <row r="21" spans="2:55" ht="15.75">
      <c r="B21" s="11" t="s">
        <v>27</v>
      </c>
      <c r="C21" s="10">
        <v>0.15139717681768391</v>
      </c>
      <c r="D21" s="10">
        <v>0.12323567951205097</v>
      </c>
      <c r="E21" s="10">
        <v>0.12323453221408688</v>
      </c>
      <c r="F21" s="10">
        <v>0.16392860823854269</v>
      </c>
      <c r="G21" s="10">
        <v>0.25359071260140209</v>
      </c>
      <c r="H21" s="10">
        <v>0.39657603909998113</v>
      </c>
      <c r="I21" s="10">
        <v>0.56804854044925202</v>
      </c>
      <c r="J21" s="10">
        <v>0.76210621834235315</v>
      </c>
      <c r="K21" s="10">
        <v>0.96991241977156284</v>
      </c>
      <c r="L21" s="10">
        <v>1.1910335576919717</v>
      </c>
      <c r="M21" s="10">
        <v>1.434432685849538</v>
      </c>
      <c r="N21" s="10">
        <v>1.7181198634467842</v>
      </c>
      <c r="O21" s="10">
        <v>2.0616726608516585</v>
      </c>
      <c r="P21" s="10">
        <v>2.4757619415406422</v>
      </c>
      <c r="Q21" s="10">
        <v>2.958252387188713</v>
      </c>
      <c r="R21" s="10">
        <v>3.4913216176482176</v>
      </c>
      <c r="S21" s="10">
        <v>4.0458053885808827</v>
      </c>
      <c r="T21" s="10">
        <v>4.6070354927458173</v>
      </c>
      <c r="U21" s="10">
        <v>5.183582257083116</v>
      </c>
      <c r="V21" s="10">
        <v>5.8096927070627364</v>
      </c>
      <c r="W21" s="10">
        <v>6.5693421874718476</v>
      </c>
      <c r="X21" s="10">
        <v>7.5724089680598281</v>
      </c>
      <c r="Y21" s="10">
        <v>8.9061871078501742</v>
      </c>
      <c r="Z21" s="10">
        <v>10.588209710299671</v>
      </c>
      <c r="AA21" s="10">
        <v>12.551011549109354</v>
      </c>
      <c r="AB21" s="10">
        <v>14.633019838953576</v>
      </c>
      <c r="AC21" s="10">
        <v>16.588030913853885</v>
      </c>
      <c r="AD21" s="10">
        <v>18.178166877185895</v>
      </c>
      <c r="AE21" s="10">
        <v>19.281329677772931</v>
      </c>
      <c r="AF21" s="10">
        <v>19.924456789302205</v>
      </c>
      <c r="AG21" s="10">
        <v>20.300707543323774</v>
      </c>
      <c r="AH21" s="10">
        <v>20.771039189237907</v>
      </c>
      <c r="AI21" s="10">
        <v>21.76698006113303</v>
      </c>
      <c r="AJ21" s="10">
        <v>23.619074547838416</v>
      </c>
      <c r="AK21" s="10">
        <v>26.504643970725613</v>
      </c>
      <c r="AL21" s="10">
        <v>30.428832866559382</v>
      </c>
      <c r="AM21" s="10">
        <v>35.217376524944726</v>
      </c>
      <c r="AN21" s="10">
        <v>40.589000518972313</v>
      </c>
      <c r="AO21" s="10">
        <v>46.303512725324467</v>
      </c>
      <c r="AP21" s="10">
        <v>52.201916796214022</v>
      </c>
      <c r="AQ21" s="10">
        <v>58.220500300805327</v>
      </c>
      <c r="AR21" s="10">
        <v>64.448635131821163</v>
      </c>
      <c r="AS21" s="10">
        <v>71.015708099246453</v>
      </c>
      <c r="AT21" s="10">
        <v>78.027498718104567</v>
      </c>
      <c r="AU21" s="10">
        <v>85.55060379289101</v>
      </c>
      <c r="AV21" s="10">
        <v>93.596075802577317</v>
      </c>
      <c r="AW21" s="10">
        <v>102.12275308127016</v>
      </c>
      <c r="AX21" s="10">
        <v>111.02328237142726</v>
      </c>
      <c r="AY21" s="10">
        <v>120.24996694954194</v>
      </c>
      <c r="AZ21" s="10">
        <v>129.81948015488999</v>
      </c>
      <c r="BA21" s="10">
        <v>139.8323018680191</v>
      </c>
      <c r="BB21" s="10">
        <v>150.475518526748</v>
      </c>
      <c r="BC21" s="10">
        <v>161.9257110318739</v>
      </c>
    </row>
    <row r="22" spans="2:55" ht="18">
      <c r="B22" s="11" t="s">
        <v>28</v>
      </c>
      <c r="C22" s="10">
        <v>0.18501118077528766</v>
      </c>
      <c r="D22" s="10">
        <v>0.16883719921613904</v>
      </c>
      <c r="E22" s="10">
        <v>0.18906886949268153</v>
      </c>
      <c r="F22" s="10">
        <v>0.25796447614109125</v>
      </c>
      <c r="G22" s="10">
        <v>0.38467716141194103</v>
      </c>
      <c r="H22" s="10">
        <v>0.54886972443429516</v>
      </c>
      <c r="I22" s="10">
        <v>0.72535744923177525</v>
      </c>
      <c r="J22" s="10">
        <v>0.90891033083693051</v>
      </c>
      <c r="K22" s="10">
        <v>1.0958484800903823</v>
      </c>
      <c r="L22" s="10">
        <v>1.2921763121392493</v>
      </c>
      <c r="M22" s="10">
        <v>1.5147126987437847</v>
      </c>
      <c r="N22" s="10">
        <v>1.7882151198356198</v>
      </c>
      <c r="O22" s="10">
        <v>2.1295938932786322</v>
      </c>
      <c r="P22" s="10">
        <v>2.5436326418729025</v>
      </c>
      <c r="Q22" s="10">
        <v>3.0212902989007073</v>
      </c>
      <c r="R22" s="10">
        <v>3.5368939834774524</v>
      </c>
      <c r="S22" s="10">
        <v>4.0554831007588978</v>
      </c>
      <c r="T22" s="10">
        <v>4.5684746319648672</v>
      </c>
      <c r="U22" s="10">
        <v>5.0968367582907863</v>
      </c>
      <c r="V22" s="10">
        <v>5.691788070894602</v>
      </c>
      <c r="W22" s="10">
        <v>6.4566925015387202</v>
      </c>
      <c r="X22" s="10">
        <v>7.5160006567791173</v>
      </c>
      <c r="Y22" s="10">
        <v>8.9352963976359217</v>
      </c>
      <c r="Z22" s="10">
        <v>10.693833767590187</v>
      </c>
      <c r="AA22" s="10">
        <v>12.675873566330043</v>
      </c>
      <c r="AB22" s="10">
        <v>14.660520662365162</v>
      </c>
      <c r="AC22" s="10">
        <v>16.354646713178926</v>
      </c>
      <c r="AD22" s="10">
        <v>17.563753308713466</v>
      </c>
      <c r="AE22" s="10">
        <v>18.245320552425486</v>
      </c>
      <c r="AF22" s="10">
        <v>18.524730263125409</v>
      </c>
      <c r="AG22" s="10">
        <v>18.715459024385417</v>
      </c>
      <c r="AH22" s="10">
        <v>19.280476296118721</v>
      </c>
      <c r="AI22" s="10">
        <v>20.601021794378532</v>
      </c>
      <c r="AJ22" s="10">
        <v>22.905622448598034</v>
      </c>
      <c r="AK22" s="10">
        <v>26.252991039751606</v>
      </c>
      <c r="AL22" s="10">
        <v>30.512675708261487</v>
      </c>
      <c r="AM22" s="10">
        <v>35.395044752558213</v>
      </c>
      <c r="AN22" s="10">
        <v>40.638871880814641</v>
      </c>
      <c r="AO22" s="10">
        <v>46.060905588785076</v>
      </c>
      <c r="AP22" s="10">
        <v>51.562306211787408</v>
      </c>
      <c r="AQ22" s="10">
        <v>57.142566460751304</v>
      </c>
      <c r="AR22" s="10">
        <v>62.953203547843202</v>
      </c>
      <c r="AS22" s="10">
        <v>69.139909610798213</v>
      </c>
      <c r="AT22" s="10">
        <v>75.820335544799804</v>
      </c>
      <c r="AU22" s="10">
        <v>83.083045810937946</v>
      </c>
      <c r="AV22" s="10">
        <v>90.974103068307841</v>
      </c>
      <c r="AW22" s="10">
        <v>99.376640802361408</v>
      </c>
      <c r="AX22" s="10">
        <v>108.2049466741142</v>
      </c>
      <c r="AY22" s="10">
        <v>117.42648641956238</v>
      </c>
      <c r="AZ22" s="10">
        <v>127.06634173427179</v>
      </c>
      <c r="BA22" s="10">
        <v>137.22481160717567</v>
      </c>
      <c r="BB22" s="10">
        <v>148.08044009233078</v>
      </c>
      <c r="BC22" s="10">
        <v>159.80417724124297</v>
      </c>
    </row>
    <row r="23" spans="2:55" ht="15.75">
      <c r="B23" s="11" t="s">
        <v>29</v>
      </c>
      <c r="C23" s="10">
        <v>0.19937079506671465</v>
      </c>
      <c r="D23" s="10">
        <v>0.19863397380530476</v>
      </c>
      <c r="E23" s="10">
        <v>0.24146861739034708</v>
      </c>
      <c r="F23" s="10">
        <v>0.34141115819923823</v>
      </c>
      <c r="G23" s="10">
        <v>0.48322078622052655</v>
      </c>
      <c r="H23" s="10">
        <v>0.64625969178052844</v>
      </c>
      <c r="I23" s="10">
        <v>0.80785899731223176</v>
      </c>
      <c r="J23" s="10">
        <v>0.96608129985336233</v>
      </c>
      <c r="K23" s="10">
        <v>1.1229721939651234</v>
      </c>
      <c r="L23" s="10">
        <v>1.2916888626413932</v>
      </c>
      <c r="M23" s="10">
        <v>1.4952770780269944</v>
      </c>
      <c r="N23" s="10">
        <v>1.7559762567935302</v>
      </c>
      <c r="O23" s="10">
        <v>2.0852328613993123</v>
      </c>
      <c r="P23" s="10">
        <v>2.4812922079832984</v>
      </c>
      <c r="Q23" s="10">
        <v>2.9274395803075994</v>
      </c>
      <c r="R23" s="10">
        <v>3.3920906699611892</v>
      </c>
      <c r="S23" s="10">
        <v>3.8451042802576993</v>
      </c>
      <c r="T23" s="10">
        <v>4.2874666218560931</v>
      </c>
      <c r="U23" s="10">
        <v>4.7539335693815508</v>
      </c>
      <c r="V23" s="10">
        <v>5.3146244989638864</v>
      </c>
      <c r="W23" s="10">
        <v>6.0861678815582643</v>
      </c>
      <c r="X23" s="10">
        <v>7.1759018638492318</v>
      </c>
      <c r="Y23" s="10">
        <v>8.6170392873212567</v>
      </c>
      <c r="Z23" s="10">
        <v>10.346384075035983</v>
      </c>
      <c r="AA23" s="10">
        <v>12.194513378855158</v>
      </c>
      <c r="AB23" s="10">
        <v>13.89656355631967</v>
      </c>
      <c r="AC23" s="10">
        <v>15.195717605884525</v>
      </c>
      <c r="AD23" s="10">
        <v>15.967429137209068</v>
      </c>
      <c r="AE23" s="10">
        <v>16.257922707844898</v>
      </c>
      <c r="AF23" s="10">
        <v>16.303266084157233</v>
      </c>
      <c r="AG23" s="10">
        <v>16.511960740325534</v>
      </c>
      <c r="AH23" s="10">
        <v>17.299302864748206</v>
      </c>
      <c r="AI23" s="10">
        <v>18.949678803478935</v>
      </c>
      <c r="AJ23" s="10">
        <v>21.577924062597241</v>
      </c>
      <c r="AK23" s="10">
        <v>25.111242627410196</v>
      </c>
      <c r="AL23" s="10">
        <v>29.306696365488623</v>
      </c>
      <c r="AM23" s="10">
        <v>33.896747838880948</v>
      </c>
      <c r="AN23" s="10">
        <v>38.678652063189062</v>
      </c>
      <c r="AO23" s="10">
        <v>43.530962911928249</v>
      </c>
      <c r="AP23" s="10">
        <v>48.420727680827326</v>
      </c>
      <c r="AQ23" s="10">
        <v>53.402418807863505</v>
      </c>
      <c r="AR23" s="10">
        <v>58.637026051005769</v>
      </c>
      <c r="AS23" s="10">
        <v>64.274169482386014</v>
      </c>
      <c r="AT23" s="10">
        <v>70.445808549319395</v>
      </c>
      <c r="AU23" s="10">
        <v>77.266599240247515</v>
      </c>
      <c r="AV23" s="10">
        <v>84.697420462550738</v>
      </c>
      <c r="AW23" s="10">
        <v>92.64827401551986</v>
      </c>
      <c r="AX23" s="10">
        <v>101.05621409882252</v>
      </c>
      <c r="AY23" s="10">
        <v>109.90431639252685</v>
      </c>
      <c r="AZ23" s="10">
        <v>119.22582012989199</v>
      </c>
      <c r="BA23" s="10">
        <v>129.11966840560112</v>
      </c>
      <c r="BB23" s="10">
        <v>139.75380959036647</v>
      </c>
      <c r="BC23" s="10">
        <v>151.29222827204731</v>
      </c>
    </row>
    <row r="24" spans="2:55" ht="18">
      <c r="B24" s="11" t="s">
        <v>30</v>
      </c>
      <c r="C24" s="10">
        <v>0.19377182253596395</v>
      </c>
      <c r="D24" s="10">
        <v>0.21030992383587033</v>
      </c>
      <c r="E24" s="10">
        <v>0.27797129145965299</v>
      </c>
      <c r="F24" s="10">
        <v>0.3863380638062337</v>
      </c>
      <c r="G24" s="10">
        <v>0.52020023365915169</v>
      </c>
      <c r="H24" s="10">
        <v>0.66149024087800101</v>
      </c>
      <c r="I24" s="10">
        <v>0.79287841690924832</v>
      </c>
      <c r="J24" s="10">
        <v>0.91608302527405916</v>
      </c>
      <c r="K24" s="10">
        <v>1.0395110026451853</v>
      </c>
      <c r="L24" s="10">
        <v>1.1817650389933498</v>
      </c>
      <c r="M24" s="10">
        <v>1.3627912452966948</v>
      </c>
      <c r="N24" s="10">
        <v>1.5995281570655302</v>
      </c>
      <c r="O24" s="10">
        <v>1.8973515208672471</v>
      </c>
      <c r="P24" s="10">
        <v>2.2472383196847772</v>
      </c>
      <c r="Q24" s="10">
        <v>2.6267586779473655</v>
      </c>
      <c r="R24" s="10">
        <v>3.0090269461066521</v>
      </c>
      <c r="S24" s="10">
        <v>3.3720607921568266</v>
      </c>
      <c r="T24" s="10">
        <v>3.7274817293873181</v>
      </c>
      <c r="U24" s="10">
        <v>4.1253978327211049</v>
      </c>
      <c r="V24" s="10">
        <v>4.6486286390417071</v>
      </c>
      <c r="W24" s="10">
        <v>5.3951677133516007</v>
      </c>
      <c r="X24" s="10">
        <v>6.4450375333338048</v>
      </c>
      <c r="Y24" s="10">
        <v>7.7955224342605831</v>
      </c>
      <c r="Z24" s="10">
        <v>9.3361931212279501</v>
      </c>
      <c r="AA24" s="10">
        <v>10.860022577906387</v>
      </c>
      <c r="AB24" s="10">
        <v>12.142108348332762</v>
      </c>
      <c r="AC24" s="10">
        <v>12.987812047277602</v>
      </c>
      <c r="AD24" s="10">
        <v>13.350551244667122</v>
      </c>
      <c r="AE24" s="10">
        <v>13.376359521514656</v>
      </c>
      <c r="AF24" s="10">
        <v>13.385481293677667</v>
      </c>
      <c r="AG24" s="10">
        <v>13.730512722529687</v>
      </c>
      <c r="AH24" s="10">
        <v>14.732528032835779</v>
      </c>
      <c r="AI24" s="10">
        <v>16.567588108567715</v>
      </c>
      <c r="AJ24" s="10">
        <v>19.223932596430753</v>
      </c>
      <c r="AK24" s="10">
        <v>22.520407476821514</v>
      </c>
      <c r="AL24" s="10">
        <v>26.239946815341671</v>
      </c>
      <c r="AM24" s="10">
        <v>30.176034212632874</v>
      </c>
      <c r="AN24" s="10">
        <v>34.189525477775518</v>
      </c>
      <c r="AO24" s="10">
        <v>38.226809179492712</v>
      </c>
      <c r="AP24" s="10">
        <v>42.312895752124867</v>
      </c>
      <c r="AQ24" s="10">
        <v>46.502747569376396</v>
      </c>
      <c r="AR24" s="10">
        <v>50.953114939676489</v>
      </c>
      <c r="AS24" s="10">
        <v>55.818542288599936</v>
      </c>
      <c r="AT24" s="10">
        <v>61.247920254220752</v>
      </c>
      <c r="AU24" s="10">
        <v>67.257708978702937</v>
      </c>
      <c r="AV24" s="10">
        <v>73.825330935967216</v>
      </c>
      <c r="AW24" s="10">
        <v>80.888314244023164</v>
      </c>
      <c r="AX24" s="10">
        <v>88.406608649683221</v>
      </c>
      <c r="AY24" s="10">
        <v>96.37806783026079</v>
      </c>
      <c r="AZ24" s="10">
        <v>104.8422124984338</v>
      </c>
      <c r="BA24" s="10">
        <v>113.89334919114896</v>
      </c>
      <c r="BB24" s="10">
        <v>123.68408978631753</v>
      </c>
      <c r="BC24" s="10">
        <v>134.36716785423795</v>
      </c>
    </row>
    <row r="25" spans="2:55" ht="15.75">
      <c r="B25" s="11" t="s">
        <v>31</v>
      </c>
      <c r="C25" s="10">
        <v>0.16541210347423677</v>
      </c>
      <c r="D25" s="10">
        <v>0.20085724597499258</v>
      </c>
      <c r="E25" s="10">
        <v>0.27002886840347573</v>
      </c>
      <c r="F25" s="10">
        <v>0.36302808206359383</v>
      </c>
      <c r="G25" s="10">
        <v>0.46758409378306948</v>
      </c>
      <c r="H25" s="10">
        <v>0.57103070289585889</v>
      </c>
      <c r="I25" s="10">
        <v>0.66196609473412238</v>
      </c>
      <c r="J25" s="10">
        <v>0.74617164402088165</v>
      </c>
      <c r="K25" s="10">
        <v>0.8366200879796688</v>
      </c>
      <c r="L25" s="10">
        <v>0.94794238987577772</v>
      </c>
      <c r="M25" s="10">
        <v>1.0941335514535999</v>
      </c>
      <c r="N25" s="10">
        <v>1.2862390515350712</v>
      </c>
      <c r="O25" s="10">
        <v>1.5228820493043871</v>
      </c>
      <c r="P25" s="10">
        <v>1.7897731916650508</v>
      </c>
      <c r="Q25" s="10">
        <v>2.0694079135932033</v>
      </c>
      <c r="R25" s="10">
        <v>2.3429302803073577</v>
      </c>
      <c r="S25" s="10">
        <v>2.597420001350772</v>
      </c>
      <c r="T25" s="10">
        <v>2.8563375094798396</v>
      </c>
      <c r="U25" s="10">
        <v>3.1785246940726459</v>
      </c>
      <c r="V25" s="10">
        <v>3.6274637431019725</v>
      </c>
      <c r="W25" s="10">
        <v>4.2720576289722834</v>
      </c>
      <c r="X25" s="10">
        <v>5.1619491703076452</v>
      </c>
      <c r="Y25" s="10">
        <v>6.2543809430708004</v>
      </c>
      <c r="Z25" s="10">
        <v>7.40854579076347</v>
      </c>
      <c r="AA25" s="10">
        <v>8.464861400459295</v>
      </c>
      <c r="AB25" s="10">
        <v>9.2649444900507198</v>
      </c>
      <c r="AC25" s="10">
        <v>9.6834868841790414</v>
      </c>
      <c r="AD25" s="10">
        <v>9.7616354535035477</v>
      </c>
      <c r="AE25" s="10">
        <v>9.7172909425180176</v>
      </c>
      <c r="AF25" s="10">
        <v>9.8021069227265762</v>
      </c>
      <c r="AG25" s="10">
        <v>10.264931538945334</v>
      </c>
      <c r="AH25" s="10">
        <v>11.321062839430551</v>
      </c>
      <c r="AI25" s="10">
        <v>13.025336115604187</v>
      </c>
      <c r="AJ25" s="10">
        <v>15.262575217943063</v>
      </c>
      <c r="AK25" s="10">
        <v>17.882616180702797</v>
      </c>
      <c r="AL25" s="10">
        <v>20.733957491274083</v>
      </c>
      <c r="AM25" s="10">
        <v>23.676641309117478</v>
      </c>
      <c r="AN25" s="10">
        <v>26.641499758380828</v>
      </c>
      <c r="AO25" s="10">
        <v>29.635058079688186</v>
      </c>
      <c r="AP25" s="10">
        <v>32.68546877040572</v>
      </c>
      <c r="AQ25" s="10">
        <v>35.832532793308978</v>
      </c>
      <c r="AR25" s="10">
        <v>39.228218205625964</v>
      </c>
      <c r="AS25" s="10">
        <v>43.032786448232869</v>
      </c>
      <c r="AT25" s="10">
        <v>47.283146146513054</v>
      </c>
      <c r="AU25" s="10">
        <v>51.99787628813641</v>
      </c>
      <c r="AV25" s="10">
        <v>57.168674492560299</v>
      </c>
      <c r="AW25" s="10">
        <v>62.759623754282124</v>
      </c>
      <c r="AX25" s="10">
        <v>68.751719854175121</v>
      </c>
      <c r="AY25" s="10">
        <v>75.154261783329204</v>
      </c>
      <c r="AZ25" s="10">
        <v>82.008021005504276</v>
      </c>
      <c r="BA25" s="10">
        <v>89.395333766050697</v>
      </c>
      <c r="BB25" s="10">
        <v>97.443555733402135</v>
      </c>
      <c r="BC25" s="10">
        <v>106.28389750043048</v>
      </c>
    </row>
    <row r="26" spans="2:55" ht="18">
      <c r="B26" s="11" t="s">
        <v>32</v>
      </c>
      <c r="C26" s="10">
        <v>0.11074278956362937</v>
      </c>
      <c r="D26" s="10">
        <v>0.1411177815683767</v>
      </c>
      <c r="E26" s="10">
        <v>0.18723293613722597</v>
      </c>
      <c r="F26" s="10">
        <v>0.24267122954559375</v>
      </c>
      <c r="G26" s="10">
        <v>0.30097478230129632</v>
      </c>
      <c r="H26" s="10">
        <v>0.35547612269288253</v>
      </c>
      <c r="I26" s="10">
        <v>0.40136002007061716</v>
      </c>
      <c r="J26" s="10">
        <v>0.44642065070391945</v>
      </c>
      <c r="K26" s="10">
        <v>0.49867731244065311</v>
      </c>
      <c r="L26" s="10">
        <v>0.56583665287079687</v>
      </c>
      <c r="M26" s="10">
        <v>0.65527329199284723</v>
      </c>
      <c r="N26" s="10">
        <v>0.7714728001210398</v>
      </c>
      <c r="O26" s="10">
        <v>0.90836250345142699</v>
      </c>
      <c r="P26" s="10">
        <v>1.0570848673975231</v>
      </c>
      <c r="Q26" s="10">
        <v>1.2084237767175752</v>
      </c>
      <c r="R26" s="10">
        <v>1.3524456976283841</v>
      </c>
      <c r="S26" s="10">
        <v>1.4863145020110056</v>
      </c>
      <c r="T26" s="10">
        <v>1.6382967186803929</v>
      </c>
      <c r="U26" s="10">
        <v>1.8434115767925952</v>
      </c>
      <c r="V26" s="10">
        <v>2.1351871018976754</v>
      </c>
      <c r="W26" s="10">
        <v>2.5500642535799734</v>
      </c>
      <c r="X26" s="10">
        <v>3.1037146604549704</v>
      </c>
      <c r="Y26" s="10">
        <v>3.7310081311742773</v>
      </c>
      <c r="Z26" s="10">
        <v>4.3470108268564829</v>
      </c>
      <c r="AA26" s="10">
        <v>4.8673359810889938</v>
      </c>
      <c r="AB26" s="10">
        <v>5.2079964236163789</v>
      </c>
      <c r="AC26" s="10">
        <v>5.3217946083827883</v>
      </c>
      <c r="AD26" s="10">
        <v>5.3080342726737193</v>
      </c>
      <c r="AE26" s="10">
        <v>5.3015462986086659</v>
      </c>
      <c r="AF26" s="10">
        <v>5.4357163758740246</v>
      </c>
      <c r="AG26" s="10">
        <v>5.8425737205200807</v>
      </c>
      <c r="AH26" s="10">
        <v>6.6183939821255349</v>
      </c>
      <c r="AI26" s="10">
        <v>7.7199680869231786</v>
      </c>
      <c r="AJ26" s="10">
        <v>9.069035135351319</v>
      </c>
      <c r="AK26" s="10">
        <v>10.58696349821205</v>
      </c>
      <c r="AL26" s="10">
        <v>12.194088256831993</v>
      </c>
      <c r="AM26" s="10">
        <v>13.823921135411577</v>
      </c>
      <c r="AN26" s="10">
        <v>15.469829601553149</v>
      </c>
      <c r="AO26" s="10">
        <v>17.143139714748969</v>
      </c>
      <c r="AP26" s="10">
        <v>18.859355046606574</v>
      </c>
      <c r="AQ26" s="10">
        <v>20.64034012707123</v>
      </c>
      <c r="AR26" s="10">
        <v>22.632124421569181</v>
      </c>
      <c r="AS26" s="10">
        <v>24.866421236944312</v>
      </c>
      <c r="AT26" s="10">
        <v>27.366915603281551</v>
      </c>
      <c r="AU26" s="10">
        <v>30.148158915873417</v>
      </c>
      <c r="AV26" s="10">
        <v>33.210982343351489</v>
      </c>
      <c r="AW26" s="10">
        <v>36.542056139888103</v>
      </c>
      <c r="AX26" s="10">
        <v>40.137907563179681</v>
      </c>
      <c r="AY26" s="10">
        <v>44.011321405843496</v>
      </c>
      <c r="AZ26" s="10">
        <v>48.193433106981132</v>
      </c>
      <c r="BA26" s="10">
        <v>52.739735180396067</v>
      </c>
      <c r="BB26" s="10">
        <v>57.73269763564015</v>
      </c>
      <c r="BC26" s="10">
        <v>63.260061210726164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0.93967992315981874</v>
      </c>
      <c r="AL29" s="13">
        <v>2.8810977336451722</v>
      </c>
      <c r="AM29" s="13">
        <v>4.5524310906144869</v>
      </c>
      <c r="AN29" s="13">
        <v>5.5495981192927974</v>
      </c>
      <c r="AO29" s="13">
        <v>5.5457916398532987</v>
      </c>
      <c r="AP29" s="13">
        <v>4.3745631439675341</v>
      </c>
      <c r="AQ29" s="13">
        <v>2.3766380476213689</v>
      </c>
      <c r="AR29" s="13">
        <v>0.36080135670094488</v>
      </c>
      <c r="AS29" s="13">
        <v>0</v>
      </c>
      <c r="AT29" s="13">
        <v>0</v>
      </c>
      <c r="AU29" s="13">
        <v>1.3437252705789968</v>
      </c>
      <c r="AV29" s="13">
        <v>4.9773781921662534</v>
      </c>
      <c r="AW29" s="13">
        <v>9.2821928550936761</v>
      </c>
      <c r="AX29" s="13">
        <v>13.345654352800052</v>
      </c>
      <c r="AY29" s="13">
        <v>16.395876105341937</v>
      </c>
      <c r="AZ29" s="13">
        <v>17.864632035054552</v>
      </c>
      <c r="BA29" s="13">
        <v>17.710470734146355</v>
      </c>
      <c r="BB29" s="13">
        <v>16.384485644512431</v>
      </c>
      <c r="BC29" s="13">
        <v>14.374419940516042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1.6148365587284808</v>
      </c>
      <c r="AB30" s="13">
        <v>5.6066360548932446</v>
      </c>
      <c r="AC30" s="13">
        <v>9.3848480595086272</v>
      </c>
      <c r="AD30" s="13">
        <v>12.653352128694724</v>
      </c>
      <c r="AE30" s="13">
        <v>15.259380140466273</v>
      </c>
      <c r="AF30" s="13">
        <v>17.260631042023469</v>
      </c>
      <c r="AG30" s="13">
        <v>18.912603111196386</v>
      </c>
      <c r="AH30" s="13">
        <v>20.603277894177474</v>
      </c>
      <c r="AI30" s="13">
        <v>22.673561838993169</v>
      </c>
      <c r="AJ30" s="13">
        <v>25.32880865755644</v>
      </c>
      <c r="AK30" s="13">
        <v>28.459937295262808</v>
      </c>
      <c r="AL30" s="13">
        <v>31.635859966239924</v>
      </c>
      <c r="AM30" s="13">
        <v>34.192245601493383</v>
      </c>
      <c r="AN30" s="13">
        <v>35.510467186698484</v>
      </c>
      <c r="AO30" s="13">
        <v>35.182157068380782</v>
      </c>
      <c r="AP30" s="13">
        <v>33.366024781926086</v>
      </c>
      <c r="AQ30" s="13">
        <v>30.824380922298342</v>
      </c>
      <c r="AR30" s="13">
        <v>28.797668995418654</v>
      </c>
      <c r="AS30" s="13">
        <v>28.474658012327943</v>
      </c>
      <c r="AT30" s="13">
        <v>30.742379969592943</v>
      </c>
      <c r="AU30" s="13">
        <v>35.704355174178161</v>
      </c>
      <c r="AV30" s="13">
        <v>42.623796221283925</v>
      </c>
      <c r="AW30" s="13">
        <v>50.116895545725846</v>
      </c>
      <c r="AX30" s="13">
        <v>56.843888237941954</v>
      </c>
      <c r="AY30" s="13">
        <v>61.746318219794034</v>
      </c>
      <c r="AZ30" s="13">
        <v>64.364665179017337</v>
      </c>
      <c r="BA30" s="13">
        <v>64.873640408010715</v>
      </c>
      <c r="BB30" s="13">
        <v>63.955761298647772</v>
      </c>
      <c r="BC30" s="13">
        <v>62.319899924541232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1.831127485834471</v>
      </c>
      <c r="X31" s="13">
        <v>5.496414774314335</v>
      </c>
      <c r="Y31" s="13">
        <v>9.6267261461184628</v>
      </c>
      <c r="Z31" s="13">
        <v>14.39910104452184</v>
      </c>
      <c r="AA31" s="13">
        <v>19.675005573337135</v>
      </c>
      <c r="AB31" s="13">
        <v>25.057395371029717</v>
      </c>
      <c r="AC31" s="13">
        <v>29.996925040216809</v>
      </c>
      <c r="AD31" s="13">
        <v>34.112112047956266</v>
      </c>
      <c r="AE31" s="13">
        <v>37.331611759052258</v>
      </c>
      <c r="AF31" s="13">
        <v>39.85334458438583</v>
      </c>
      <c r="AG31" s="13">
        <v>42.096114512074692</v>
      </c>
      <c r="AH31" s="13">
        <v>44.618788739083762</v>
      </c>
      <c r="AI31" s="13">
        <v>47.840063351604719</v>
      </c>
      <c r="AJ31" s="13">
        <v>51.775536040140558</v>
      </c>
      <c r="AK31" s="13">
        <v>56.064476489104472</v>
      </c>
      <c r="AL31" s="13">
        <v>60.021365308717328</v>
      </c>
      <c r="AM31" s="13">
        <v>62.731367754456002</v>
      </c>
      <c r="AN31" s="13">
        <v>63.471739679908055</v>
      </c>
      <c r="AO31" s="13">
        <v>62.206772858709407</v>
      </c>
      <c r="AP31" s="13">
        <v>59.567703963622527</v>
      </c>
      <c r="AQ31" s="13">
        <v>56.780309980854135</v>
      </c>
      <c r="AR31" s="13">
        <v>55.553027987902212</v>
      </c>
      <c r="AS31" s="13">
        <v>57.345802580969632</v>
      </c>
      <c r="AT31" s="13">
        <v>62.672093489634818</v>
      </c>
      <c r="AU31" s="13">
        <v>71.115558469493507</v>
      </c>
      <c r="AV31" s="13">
        <v>81.423830787813998</v>
      </c>
      <c r="AW31" s="13">
        <v>91.710712271647807</v>
      </c>
      <c r="AX31" s="13">
        <v>100.29159090699432</v>
      </c>
      <c r="AY31" s="13">
        <v>106.22699149335928</v>
      </c>
      <c r="AZ31" s="13">
        <v>109.2923231275708</v>
      </c>
      <c r="BA31" s="13">
        <v>109.90979455400053</v>
      </c>
      <c r="BB31" s="13">
        <v>109.02080936165162</v>
      </c>
      <c r="BC31" s="13">
        <v>107.54619661189004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4.8236599098527302</v>
      </c>
      <c r="U32" s="13">
        <v>10.895819628967272</v>
      </c>
      <c r="V32" s="13">
        <v>15.5535203396364</v>
      </c>
      <c r="W32" s="13">
        <v>19.71764301018899</v>
      </c>
      <c r="X32" s="13">
        <v>24.253548111862006</v>
      </c>
      <c r="Y32" s="13">
        <v>29.611582395322504</v>
      </c>
      <c r="Z32" s="13">
        <v>35.805526297003752</v>
      </c>
      <c r="AA32" s="13">
        <v>42.515130138528562</v>
      </c>
      <c r="AB32" s="13">
        <v>49.150704027281201</v>
      </c>
      <c r="AC32" s="13">
        <v>55.017857588921736</v>
      </c>
      <c r="AD32" s="13">
        <v>59.795480889899721</v>
      </c>
      <c r="AE32" s="13">
        <v>63.547459449396591</v>
      </c>
      <c r="AF32" s="13">
        <v>66.636138360288939</v>
      </c>
      <c r="AG32" s="13">
        <v>69.662895613542503</v>
      </c>
      <c r="AH32" s="13">
        <v>73.292045494988699</v>
      </c>
      <c r="AI32" s="13">
        <v>77.71904769808323</v>
      </c>
      <c r="AJ32" s="13">
        <v>82.672262756464789</v>
      </c>
      <c r="AK32" s="13">
        <v>87.515917756461306</v>
      </c>
      <c r="AL32" s="13">
        <v>91.303136754334432</v>
      </c>
      <c r="AM32" s="13">
        <v>93.027494262691164</v>
      </c>
      <c r="AN32" s="13">
        <v>92.459489160013817</v>
      </c>
      <c r="AO32" s="13">
        <v>90.14492326239538</v>
      </c>
      <c r="AP32" s="13">
        <v>87.243550898908069</v>
      </c>
      <c r="AQ32" s="13">
        <v>85.469403651884463</v>
      </c>
      <c r="AR32" s="13">
        <v>86.795106101582292</v>
      </c>
      <c r="AS32" s="13">
        <v>92.155243054740723</v>
      </c>
      <c r="AT32" s="13">
        <v>101.40549150381207</v>
      </c>
      <c r="AU32" s="13">
        <v>113.53204644652727</v>
      </c>
      <c r="AV32" s="13">
        <v>126.74442745352545</v>
      </c>
      <c r="AW32" s="13">
        <v>138.80852517162552</v>
      </c>
      <c r="AX32" s="13">
        <v>148.25372826406351</v>
      </c>
      <c r="AY32" s="13">
        <v>154.46101461980788</v>
      </c>
      <c r="AZ32" s="13">
        <v>157.50065152819559</v>
      </c>
      <c r="BA32" s="13">
        <v>158.07115011257756</v>
      </c>
      <c r="BB32" s="13">
        <v>157.33414564666336</v>
      </c>
      <c r="BC32" s="13">
        <v>156.25861440747175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5.0894575368978057</v>
      </c>
      <c r="S33" s="13">
        <v>14.04559674550076</v>
      </c>
      <c r="T33" s="13">
        <v>21.367304628141621</v>
      </c>
      <c r="U33" s="13">
        <v>27.247826093296084</v>
      </c>
      <c r="V33" s="13">
        <v>32.004478362625761</v>
      </c>
      <c r="W33" s="13">
        <v>36.686410380619535</v>
      </c>
      <c r="X33" s="13">
        <v>42.087298540151835</v>
      </c>
      <c r="Y33" s="13">
        <v>48.520092923276472</v>
      </c>
      <c r="Z33" s="13">
        <v>55.845865903867058</v>
      </c>
      <c r="AA33" s="13">
        <v>63.582957639300176</v>
      </c>
      <c r="AB33" s="13">
        <v>71.015744958809378</v>
      </c>
      <c r="AC33" s="13">
        <v>77.479997593348926</v>
      </c>
      <c r="AD33" s="13">
        <v>82.748132377972922</v>
      </c>
      <c r="AE33" s="13">
        <v>87.008031913029654</v>
      </c>
      <c r="AF33" s="13">
        <v>90.765497781430753</v>
      </c>
      <c r="AG33" s="13">
        <v>94.696073307665955</v>
      </c>
      <c r="AH33" s="13">
        <v>99.241646042764884</v>
      </c>
      <c r="AI33" s="13">
        <v>104.33216877199163</v>
      </c>
      <c r="AJ33" s="13">
        <v>109.45412416482959</v>
      </c>
      <c r="AK33" s="13">
        <v>113.75414865653946</v>
      </c>
      <c r="AL33" s="13">
        <v>116.2460631754243</v>
      </c>
      <c r="AM33" s="13">
        <v>116.46460111293609</v>
      </c>
      <c r="AN33" s="13">
        <v>114.77480144702753</v>
      </c>
      <c r="AO33" s="13">
        <v>112.22856124459926</v>
      </c>
      <c r="AP33" s="13">
        <v>110.42242590376023</v>
      </c>
      <c r="AQ33" s="13">
        <v>111.24107345055256</v>
      </c>
      <c r="AR33" s="13">
        <v>116.04388851074016</v>
      </c>
      <c r="AS33" s="13">
        <v>125.06419405927622</v>
      </c>
      <c r="AT33" s="13">
        <v>137.56370859872547</v>
      </c>
      <c r="AU33" s="13">
        <v>152.03436718194155</v>
      </c>
      <c r="AV33" s="13">
        <v>166.41750553073368</v>
      </c>
      <c r="AW33" s="13">
        <v>178.78837539226589</v>
      </c>
      <c r="AX33" s="13">
        <v>188.05957776821793</v>
      </c>
      <c r="AY33" s="13">
        <v>193.93247673940726</v>
      </c>
      <c r="AZ33" s="13">
        <v>196.74751503224857</v>
      </c>
      <c r="BA33" s="13">
        <v>197.38833564443959</v>
      </c>
      <c r="BB33" s="13">
        <v>197.0162582468345</v>
      </c>
      <c r="BC33" s="13">
        <v>196.56991760227035</v>
      </c>
    </row>
    <row r="34" spans="2:55" ht="18"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11.391512758328012</v>
      </c>
      <c r="R34" s="13">
        <v>21.729137278491681</v>
      </c>
      <c r="S34" s="13">
        <v>30.372349544719061</v>
      </c>
      <c r="T34" s="13">
        <v>37.432324947768386</v>
      </c>
      <c r="U34" s="13">
        <v>43.307534965956208</v>
      </c>
      <c r="V34" s="13">
        <v>48.460748927786625</v>
      </c>
      <c r="W34" s="13">
        <v>53.871480852223435</v>
      </c>
      <c r="X34" s="13">
        <v>60.233822077734139</v>
      </c>
      <c r="Y34" s="13">
        <v>67.740733047360607</v>
      </c>
      <c r="Z34" s="13">
        <v>76.108712901802321</v>
      </c>
      <c r="AA34" s="13">
        <v>84.737451834329875</v>
      </c>
      <c r="AB34" s="13">
        <v>92.938069836680398</v>
      </c>
      <c r="AC34" s="13">
        <v>100.08779951049456</v>
      </c>
      <c r="AD34" s="13">
        <v>106.0380580960022</v>
      </c>
      <c r="AE34" s="13">
        <v>111.09242247974535</v>
      </c>
      <c r="AF34" s="13">
        <v>115.81220539501106</v>
      </c>
      <c r="AG34" s="13">
        <v>120.62706042323035</v>
      </c>
      <c r="AH34" s="13">
        <v>125.72441045134831</v>
      </c>
      <c r="AI34" s="13">
        <v>130.80515875278903</v>
      </c>
      <c r="AJ34" s="13">
        <v>135.14507305336369</v>
      </c>
      <c r="AK34" s="13">
        <v>137.86473629434366</v>
      </c>
      <c r="AL34" s="13">
        <v>138.56756339323115</v>
      </c>
      <c r="AM34" s="13">
        <v>137.42982904668628</v>
      </c>
      <c r="AN34" s="13">
        <v>135.36062403369488</v>
      </c>
      <c r="AO34" s="13">
        <v>133.88146518771279</v>
      </c>
      <c r="AP34" s="13">
        <v>134.77531766351868</v>
      </c>
      <c r="AQ34" s="13">
        <v>139.25964646383537</v>
      </c>
      <c r="AR34" s="13">
        <v>147.93786044619839</v>
      </c>
      <c r="AS34" s="13">
        <v>160.39842549343948</v>
      </c>
      <c r="AT34" s="13">
        <v>175.36503768553877</v>
      </c>
      <c r="AU34" s="13">
        <v>191.02921731646435</v>
      </c>
      <c r="AV34" s="13">
        <v>205.64837562147648</v>
      </c>
      <c r="AW34" s="13">
        <v>217.71324132784775</v>
      </c>
      <c r="AX34" s="13">
        <v>226.48910506193883</v>
      </c>
      <c r="AY34" s="13">
        <v>231.97530323300421</v>
      </c>
      <c r="AZ34" s="13">
        <v>234.72073186080175</v>
      </c>
      <c r="BA34" s="13">
        <v>235.62137754229337</v>
      </c>
      <c r="BB34" s="13">
        <v>235.80488969532064</v>
      </c>
      <c r="BC34" s="13">
        <v>236.18822742127449</v>
      </c>
    </row>
    <row r="35" spans="2:55" ht="15.75">
      <c r="B35" s="12" t="s">
        <v>41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4.7042038849685373</v>
      </c>
      <c r="P35" s="13">
        <v>16.566429313247095</v>
      </c>
      <c r="Q35" s="13">
        <v>27.830211250456383</v>
      </c>
      <c r="R35" s="13">
        <v>37.833647781758337</v>
      </c>
      <c r="S35" s="13">
        <v>46.179839266611573</v>
      </c>
      <c r="T35" s="13">
        <v>53.177260583178516</v>
      </c>
      <c r="U35" s="13">
        <v>59.363042347342535</v>
      </c>
      <c r="V35" s="13">
        <v>65.129174465402343</v>
      </c>
      <c r="W35" s="13">
        <v>71.355619851919727</v>
      </c>
      <c r="X35" s="13">
        <v>78.663385250072636</v>
      </c>
      <c r="Y35" s="13">
        <v>87.140387475611107</v>
      </c>
      <c r="Z35" s="13">
        <v>96.408271427918962</v>
      </c>
      <c r="AA35" s="13">
        <v>105.916434400695</v>
      </c>
      <c r="AB35" s="13">
        <v>115.0138862736361</v>
      </c>
      <c r="AC35" s="13">
        <v>123.09492776507999</v>
      </c>
      <c r="AD35" s="13">
        <v>130.07268431346898</v>
      </c>
      <c r="AE35" s="13">
        <v>136.26608517272908</v>
      </c>
      <c r="AF35" s="13">
        <v>141.94080129033173</v>
      </c>
      <c r="AG35" s="13">
        <v>147.24356003795481</v>
      </c>
      <c r="AH35" s="13">
        <v>152.14895314782547</v>
      </c>
      <c r="AI35" s="13">
        <v>156.16610967222252</v>
      </c>
      <c r="AJ35" s="13">
        <v>158.56972947872549</v>
      </c>
      <c r="AK35" s="13">
        <v>159.13692796889302</v>
      </c>
      <c r="AL35" s="13">
        <v>158.17662308401066</v>
      </c>
      <c r="AM35" s="13">
        <v>156.45656580668131</v>
      </c>
      <c r="AN35" s="13">
        <v>155.39440410969212</v>
      </c>
      <c r="AO35" s="13">
        <v>156.71469332531944</v>
      </c>
      <c r="AP35" s="13">
        <v>161.48622343026327</v>
      </c>
      <c r="AQ35" s="13">
        <v>170.09837147355296</v>
      </c>
      <c r="AR35" s="13">
        <v>182.45327825524487</v>
      </c>
      <c r="AS35" s="13">
        <v>197.5501324716582</v>
      </c>
      <c r="AT35" s="13">
        <v>213.77781522781254</v>
      </c>
      <c r="AU35" s="13">
        <v>229.65075327747329</v>
      </c>
      <c r="AV35" s="13">
        <v>243.85874483469297</v>
      </c>
      <c r="AW35" s="13">
        <v>255.2775464651784</v>
      </c>
      <c r="AX35" s="13">
        <v>263.50245185485363</v>
      </c>
      <c r="AY35" s="13">
        <v>268.76541105885548</v>
      </c>
      <c r="AZ35" s="13">
        <v>271.64172535408619</v>
      </c>
      <c r="BA35" s="13">
        <v>273.00396867886491</v>
      </c>
      <c r="BB35" s="13">
        <v>273.95559874652071</v>
      </c>
      <c r="BC35" s="13">
        <v>275.40369226872525</v>
      </c>
    </row>
    <row r="36" spans="2:55" ht="18">
      <c r="B36" s="12" t="s">
        <v>42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9.1935329893383138</v>
      </c>
      <c r="O36" s="13">
        <v>21.09108995342579</v>
      </c>
      <c r="P36" s="13">
        <v>32.765358090383245</v>
      </c>
      <c r="Q36" s="13">
        <v>43.667193761976563</v>
      </c>
      <c r="R36" s="13">
        <v>53.356669372434709</v>
      </c>
      <c r="S36" s="13">
        <v>61.62543210639128</v>
      </c>
      <c r="T36" s="13">
        <v>68.904316678453185</v>
      </c>
      <c r="U36" s="13">
        <v>75.631026622585864</v>
      </c>
      <c r="V36" s="13">
        <v>82.09009780895785</v>
      </c>
      <c r="W36" s="13">
        <v>89.092356969235496</v>
      </c>
      <c r="X36" s="13">
        <v>97.211347145410457</v>
      </c>
      <c r="Y36" s="13">
        <v>106.49222490931815</v>
      </c>
      <c r="Z36" s="13">
        <v>116.65174890738245</v>
      </c>
      <c r="AA36" s="13">
        <v>127.20498081884722</v>
      </c>
      <c r="AB36" s="13">
        <v>137.51202332104671</v>
      </c>
      <c r="AC36" s="13">
        <v>146.95313971141741</v>
      </c>
      <c r="AD36" s="13">
        <v>155.38309423963864</v>
      </c>
      <c r="AE36" s="13">
        <v>162.74397847020271</v>
      </c>
      <c r="AF36" s="13">
        <v>168.95798976136848</v>
      </c>
      <c r="AG36" s="13">
        <v>173.92901464837072</v>
      </c>
      <c r="AH36" s="13">
        <v>177.46400246305276</v>
      </c>
      <c r="AI36" s="13">
        <v>179.11377333282789</v>
      </c>
      <c r="AJ36" s="13">
        <v>178.900701581758</v>
      </c>
      <c r="AK36" s="13">
        <v>177.39652336759974</v>
      </c>
      <c r="AL36" s="13">
        <v>175.57107999517237</v>
      </c>
      <c r="AM36" s="13">
        <v>174.75104469509182</v>
      </c>
      <c r="AN36" s="13">
        <v>176.57740367989607</v>
      </c>
      <c r="AO36" s="13">
        <v>182.0016659001528</v>
      </c>
      <c r="AP36" s="13">
        <v>191.19663667933924</v>
      </c>
      <c r="AQ36" s="13">
        <v>203.77036804335845</v>
      </c>
      <c r="AR36" s="13">
        <v>218.97755316459771</v>
      </c>
      <c r="AS36" s="13">
        <v>235.4410846453782</v>
      </c>
      <c r="AT36" s="13">
        <v>251.88457324545797</v>
      </c>
      <c r="AU36" s="13">
        <v>267.27425371721108</v>
      </c>
      <c r="AV36" s="13">
        <v>280.70429826127918</v>
      </c>
      <c r="AW36" s="13">
        <v>291.41370763622291</v>
      </c>
      <c r="AX36" s="13">
        <v>299.25884767609983</v>
      </c>
      <c r="AY36" s="13">
        <v>304.51110537191562</v>
      </c>
      <c r="AZ36" s="13">
        <v>307.73351454111219</v>
      </c>
      <c r="BA36" s="13">
        <v>309.78453589540328</v>
      </c>
      <c r="BB36" s="13">
        <v>311.75680705549814</v>
      </c>
      <c r="BC36" s="13">
        <v>314.2368127963706</v>
      </c>
    </row>
    <row r="37" spans="2:55" ht="15.75">
      <c r="B37" s="12" t="s">
        <v>43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2.8193782112486123</v>
      </c>
      <c r="M37" s="13">
        <v>13.716475834533542</v>
      </c>
      <c r="N37" s="13">
        <v>25.333877118294026</v>
      </c>
      <c r="O37" s="13">
        <v>37.001391819994289</v>
      </c>
      <c r="P37" s="13">
        <v>48.265068676607463</v>
      </c>
      <c r="Q37" s="13">
        <v>58.82615716966508</v>
      </c>
      <c r="R37" s="13">
        <v>68.448541727219563</v>
      </c>
      <c r="S37" s="13">
        <v>77.025093810682066</v>
      </c>
      <c r="T37" s="13">
        <v>84.841924817955828</v>
      </c>
      <c r="U37" s="13">
        <v>92.191422625130528</v>
      </c>
      <c r="V37" s="13">
        <v>99.280219911013276</v>
      </c>
      <c r="W37" s="13">
        <v>106.87984326772074</v>
      </c>
      <c r="X37" s="13">
        <v>115.59740563119203</v>
      </c>
      <c r="Y37" s="13">
        <v>125.65713886807865</v>
      </c>
      <c r="Z37" s="13">
        <v>136.89729394446942</v>
      </c>
      <c r="AA37" s="13">
        <v>148.87527316181556</v>
      </c>
      <c r="AB37" s="13">
        <v>160.92645998948126</v>
      </c>
      <c r="AC37" s="13">
        <v>172.26869524947108</v>
      </c>
      <c r="AD37" s="13">
        <v>182.24969617596662</v>
      </c>
      <c r="AE37" s="13">
        <v>190.36745590037003</v>
      </c>
      <c r="AF37" s="13">
        <v>196.23252072449728</v>
      </c>
      <c r="AG37" s="13">
        <v>199.55073469394515</v>
      </c>
      <c r="AH37" s="13">
        <v>200.22471784882293</v>
      </c>
      <c r="AI37" s="13">
        <v>198.67942677440638</v>
      </c>
      <c r="AJ37" s="13">
        <v>195.85459341053468</v>
      </c>
      <c r="AK37" s="13">
        <v>193.08398433035762</v>
      </c>
      <c r="AL37" s="13">
        <v>191.97571828412347</v>
      </c>
      <c r="AM37" s="13">
        <v>194.10968360205899</v>
      </c>
      <c r="AN37" s="13">
        <v>200.28227531663674</v>
      </c>
      <c r="AO37" s="13">
        <v>210.46240415652369</v>
      </c>
      <c r="AP37" s="13">
        <v>223.96479023254045</v>
      </c>
      <c r="AQ37" s="13">
        <v>239.66013957596181</v>
      </c>
      <c r="AR37" s="13">
        <v>256.37889219394924</v>
      </c>
      <c r="AS37" s="13">
        <v>273.09242198052789</v>
      </c>
      <c r="AT37" s="13">
        <v>289.00356296262049</v>
      </c>
      <c r="AU37" s="13">
        <v>303.50607092805836</v>
      </c>
      <c r="AV37" s="13">
        <v>316.08056686420815</v>
      </c>
      <c r="AW37" s="13">
        <v>326.25731067870032</v>
      </c>
      <c r="AX37" s="13">
        <v>333.94715318946328</v>
      </c>
      <c r="AY37" s="13">
        <v>339.41886695261962</v>
      </c>
      <c r="AZ37" s="13">
        <v>343.2323882183195</v>
      </c>
      <c r="BA37" s="13">
        <v>346.24617699429706</v>
      </c>
      <c r="BB37" s="13">
        <v>349.21046086536137</v>
      </c>
      <c r="BC37" s="13">
        <v>352.69578101915204</v>
      </c>
    </row>
    <row r="38" spans="2:55" ht="18">
      <c r="B38" s="12" t="s">
        <v>44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1.1145782965334969</v>
      </c>
      <c r="K38" s="13">
        <v>10.061586408527676</v>
      </c>
      <c r="L38" s="13">
        <v>20.478027829235884</v>
      </c>
      <c r="M38" s="13">
        <v>31.553950631238237</v>
      </c>
      <c r="N38" s="13">
        <v>42.796185793815511</v>
      </c>
      <c r="O38" s="13">
        <v>53.893879350933183</v>
      </c>
      <c r="P38" s="13">
        <v>64.687167465375083</v>
      </c>
      <c r="Q38" s="13">
        <v>75.114552248122479</v>
      </c>
      <c r="R38" s="13">
        <v>85.049923842770099</v>
      </c>
      <c r="S38" s="13">
        <v>94.182492934239562</v>
      </c>
      <c r="T38" s="13">
        <v>102.59192600491104</v>
      </c>
      <c r="U38" s="13">
        <v>110.45181564856664</v>
      </c>
      <c r="V38" s="13">
        <v>117.92012471123996</v>
      </c>
      <c r="W38" s="13">
        <v>125.82053888062553</v>
      </c>
      <c r="X38" s="13">
        <v>135.0590422083142</v>
      </c>
      <c r="Y38" s="13">
        <v>146.08572464822683</v>
      </c>
      <c r="Z38" s="13">
        <v>158.84619422591501</v>
      </c>
      <c r="AA38" s="13">
        <v>172.9056967963499</v>
      </c>
      <c r="AB38" s="13">
        <v>187.40564586978377</v>
      </c>
      <c r="AC38" s="13">
        <v>200.87537385998505</v>
      </c>
      <c r="AD38" s="13">
        <v>212.05285136515946</v>
      </c>
      <c r="AE38" s="13">
        <v>220.00498228906585</v>
      </c>
      <c r="AF38" s="13">
        <v>224.06689166536475</v>
      </c>
      <c r="AG38" s="13">
        <v>224.03431258854803</v>
      </c>
      <c r="AH38" s="13">
        <v>220.84419132040776</v>
      </c>
      <c r="AI38" s="13">
        <v>216.01274396781537</v>
      </c>
      <c r="AJ38" s="13">
        <v>211.38704298166724</v>
      </c>
      <c r="AK38" s="13">
        <v>209.0601625750534</v>
      </c>
      <c r="AL38" s="13">
        <v>210.95609941804</v>
      </c>
      <c r="AM38" s="13">
        <v>217.72857049720645</v>
      </c>
      <c r="AN38" s="13">
        <v>229.08209174573858</v>
      </c>
      <c r="AO38" s="13">
        <v>244.02525657943019</v>
      </c>
      <c r="AP38" s="13">
        <v>261.04583558474854</v>
      </c>
      <c r="AQ38" s="13">
        <v>278.50070090893144</v>
      </c>
      <c r="AR38" s="13">
        <v>295.58513660762321</v>
      </c>
      <c r="AS38" s="13">
        <v>311.78213285690691</v>
      </c>
      <c r="AT38" s="13">
        <v>326.7557328874525</v>
      </c>
      <c r="AU38" s="13">
        <v>340.3174914824769</v>
      </c>
      <c r="AV38" s="13">
        <v>352.26579944082226</v>
      </c>
      <c r="AW38" s="13">
        <v>362.20493130294756</v>
      </c>
      <c r="AX38" s="13">
        <v>370.05760124445806</v>
      </c>
      <c r="AY38" s="13">
        <v>376.1005838711759</v>
      </c>
      <c r="AZ38" s="13">
        <v>380.90552205288202</v>
      </c>
      <c r="BA38" s="13">
        <v>384.96873823041625</v>
      </c>
      <c r="BB38" s="13">
        <v>389.02121464628988</v>
      </c>
      <c r="BC38" s="13">
        <v>393.61302151925327</v>
      </c>
    </row>
    <row r="39" spans="2:55" ht="15.75">
      <c r="B39" s="12" t="s">
        <v>45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2.7489754316573571</v>
      </c>
      <c r="I39" s="13">
        <v>8.9248645095769401</v>
      </c>
      <c r="J39" s="13">
        <v>17.721901473676919</v>
      </c>
      <c r="K39" s="13">
        <v>27.885066967745018</v>
      </c>
      <c r="L39" s="13">
        <v>38.51059146836792</v>
      </c>
      <c r="M39" s="13">
        <v>49.123623288340141</v>
      </c>
      <c r="N39" s="13">
        <v>59.660266177997457</v>
      </c>
      <c r="O39" s="13">
        <v>70.167000033276423</v>
      </c>
      <c r="P39" s="13">
        <v>80.77299529329045</v>
      </c>
      <c r="Q39" s="13">
        <v>91.554917376497386</v>
      </c>
      <c r="R39" s="13">
        <v>102.15189463336051</v>
      </c>
      <c r="S39" s="13">
        <v>111.96245988560365</v>
      </c>
      <c r="T39" s="13">
        <v>120.87532066407368</v>
      </c>
      <c r="U39" s="13">
        <v>128.96796019606566</v>
      </c>
      <c r="V39" s="13">
        <v>136.44858168975463</v>
      </c>
      <c r="W39" s="13">
        <v>144.50032509782784</v>
      </c>
      <c r="X39" s="13">
        <v>154.41200042200188</v>
      </c>
      <c r="Y39" s="13">
        <v>166.87253460450745</v>
      </c>
      <c r="Z39" s="13">
        <v>181.91392721473284</v>
      </c>
      <c r="AA39" s="13">
        <v>198.9280801144015</v>
      </c>
      <c r="AB39" s="13">
        <v>216.26082133017954</v>
      </c>
      <c r="AC39" s="13">
        <v>231.59374968084225</v>
      </c>
      <c r="AD39" s="13">
        <v>243.02797661398498</v>
      </c>
      <c r="AE39" s="13">
        <v>249.21078881531776</v>
      </c>
      <c r="AF39" s="13">
        <v>249.50717917599266</v>
      </c>
      <c r="AG39" s="13">
        <v>244.85680993368359</v>
      </c>
      <c r="AH39" s="13">
        <v>237.51425026954709</v>
      </c>
      <c r="AI39" s="13">
        <v>230.11697988655271</v>
      </c>
      <c r="AJ39" s="13">
        <v>225.4520794446297</v>
      </c>
      <c r="AK39" s="13">
        <v>226.03851475583906</v>
      </c>
      <c r="AL39" s="13">
        <v>232.8048516811148</v>
      </c>
      <c r="AM39" s="13">
        <v>245.18176516335188</v>
      </c>
      <c r="AN39" s="13">
        <v>261.78121285230503</v>
      </c>
      <c r="AO39" s="13">
        <v>280.66425278124592</v>
      </c>
      <c r="AP39" s="13">
        <v>299.72160979912007</v>
      </c>
      <c r="AQ39" s="13">
        <v>317.65905754130438</v>
      </c>
      <c r="AR39" s="13">
        <v>334.22549139472159</v>
      </c>
      <c r="AS39" s="13">
        <v>349.40456726384053</v>
      </c>
      <c r="AT39" s="13">
        <v>363.31878056814435</v>
      </c>
      <c r="AU39" s="13">
        <v>376.12641969084541</v>
      </c>
      <c r="AV39" s="13">
        <v>387.7053520997502</v>
      </c>
      <c r="AW39" s="13">
        <v>397.68467597340521</v>
      </c>
      <c r="AX39" s="13">
        <v>406.00951833731574</v>
      </c>
      <c r="AY39" s="13">
        <v>412.98189203985851</v>
      </c>
      <c r="AZ39" s="13">
        <v>418.78775099143962</v>
      </c>
      <c r="BA39" s="13">
        <v>423.91427969613108</v>
      </c>
      <c r="BB39" s="13">
        <v>429.07069569676867</v>
      </c>
      <c r="BC39" s="13">
        <v>434.79279081139146</v>
      </c>
    </row>
    <row r="40" spans="2:55" ht="18">
      <c r="B40" s="12" t="s">
        <v>46</v>
      </c>
      <c r="C40" s="13">
        <v>9.7493771077538494</v>
      </c>
      <c r="D40" s="13">
        <v>6.3081340992556232</v>
      </c>
      <c r="E40" s="13">
        <v>4.3205931581240735</v>
      </c>
      <c r="F40" s="13">
        <v>5.3648576536194366</v>
      </c>
      <c r="G40" s="13">
        <v>9.5469467883607262</v>
      </c>
      <c r="H40" s="13">
        <v>16.463874186370095</v>
      </c>
      <c r="I40" s="13">
        <v>25.462033622831694</v>
      </c>
      <c r="J40" s="13">
        <v>35.736445746112459</v>
      </c>
      <c r="K40" s="13">
        <v>46.199952115740253</v>
      </c>
      <c r="L40" s="13">
        <v>56.298130808909221</v>
      </c>
      <c r="M40" s="13">
        <v>66.039280863110193</v>
      </c>
      <c r="N40" s="13">
        <v>75.80578575592493</v>
      </c>
      <c r="O40" s="13">
        <v>86.013408688726813</v>
      </c>
      <c r="P40" s="13">
        <v>96.980752024005326</v>
      </c>
      <c r="Q40" s="13">
        <v>108.53423446181979</v>
      </c>
      <c r="R40" s="13">
        <v>119.96919766650677</v>
      </c>
      <c r="S40" s="13">
        <v>130.38590759625404</v>
      </c>
      <c r="T40" s="13">
        <v>139.48800342209628</v>
      </c>
      <c r="U40" s="13">
        <v>147.35773673398367</v>
      </c>
      <c r="V40" s="13">
        <v>154.60311369825482</v>
      </c>
      <c r="W40" s="13">
        <v>162.87946966804964</v>
      </c>
      <c r="X40" s="13">
        <v>173.91970557099197</v>
      </c>
      <c r="Y40" s="13">
        <v>188.6655262554427</v>
      </c>
      <c r="Z40" s="13">
        <v>207.05019134830152</v>
      </c>
      <c r="AA40" s="13">
        <v>227.60699595789407</v>
      </c>
      <c r="AB40" s="13">
        <v>247.67568596999587</v>
      </c>
      <c r="AC40" s="13">
        <v>263.99090676516272</v>
      </c>
      <c r="AD40" s="13">
        <v>273.9723677281923</v>
      </c>
      <c r="AE40" s="13">
        <v>276.1576921567974</v>
      </c>
      <c r="AF40" s="13">
        <v>271.13040665561772</v>
      </c>
      <c r="AG40" s="13">
        <v>261.32757945314484</v>
      </c>
      <c r="AH40" s="13">
        <v>250.41841811283555</v>
      </c>
      <c r="AI40" s="13">
        <v>242.26049109288957</v>
      </c>
      <c r="AJ40" s="13">
        <v>240.25079824983996</v>
      </c>
      <c r="AK40" s="13">
        <v>245.86620158426629</v>
      </c>
      <c r="AL40" s="13">
        <v>258.68322505089583</v>
      </c>
      <c r="AM40" s="13">
        <v>276.87124926621897</v>
      </c>
      <c r="AN40" s="13">
        <v>297.92769873006193</v>
      </c>
      <c r="AO40" s="13">
        <v>319.19315650899199</v>
      </c>
      <c r="AP40" s="13">
        <v>338.9193832442964</v>
      </c>
      <c r="AQ40" s="13">
        <v>356.36830297779323</v>
      </c>
      <c r="AR40" s="13">
        <v>371.84367787442574</v>
      </c>
      <c r="AS40" s="13">
        <v>385.84072849497642</v>
      </c>
      <c r="AT40" s="13">
        <v>398.8731997019853</v>
      </c>
      <c r="AU40" s="13">
        <v>411.18791944922873</v>
      </c>
      <c r="AV40" s="13">
        <v>422.69054724653029</v>
      </c>
      <c r="AW40" s="13">
        <v>433.0476708829986</v>
      </c>
      <c r="AX40" s="13">
        <v>442.24748414663719</v>
      </c>
      <c r="AY40" s="13">
        <v>450.17023091407322</v>
      </c>
      <c r="AZ40" s="13">
        <v>457.00374995041898</v>
      </c>
      <c r="BA40" s="13">
        <v>463.22190421175907</v>
      </c>
      <c r="BB40" s="13">
        <v>469.51997489686306</v>
      </c>
      <c r="BC40" s="13">
        <v>476.41689278497233</v>
      </c>
    </row>
    <row r="41" spans="2:55" ht="15.75">
      <c r="B41" s="12" t="s">
        <v>47</v>
      </c>
      <c r="C41" s="13">
        <v>18.117410497729828</v>
      </c>
      <c r="D41" s="13">
        <v>13.695984015811186</v>
      </c>
      <c r="E41" s="13">
        <v>12.720317365005011</v>
      </c>
      <c r="F41" s="13">
        <v>15.716049033227813</v>
      </c>
      <c r="G41" s="13">
        <v>22.581918298692418</v>
      </c>
      <c r="H41" s="13">
        <v>32.803703636029908</v>
      </c>
      <c r="I41" s="13">
        <v>43.648694662897547</v>
      </c>
      <c r="J41" s="13">
        <v>54.403136864321432</v>
      </c>
      <c r="K41" s="13">
        <v>64.325250619187997</v>
      </c>
      <c r="L41" s="13">
        <v>73.390087363338253</v>
      </c>
      <c r="M41" s="13">
        <v>82.125691837921607</v>
      </c>
      <c r="N41" s="13">
        <v>91.404232227132056</v>
      </c>
      <c r="O41" s="13">
        <v>101.92004164653426</v>
      </c>
      <c r="P41" s="13">
        <v>113.74168164456316</v>
      </c>
      <c r="Q41" s="13">
        <v>126.31315147286092</v>
      </c>
      <c r="R41" s="13">
        <v>138.56092979648341</v>
      </c>
      <c r="S41" s="13">
        <v>149.25603796053304</v>
      </c>
      <c r="T41" s="13">
        <v>158.00580432664754</v>
      </c>
      <c r="U41" s="13">
        <v>165.29421055757004</v>
      </c>
      <c r="V41" s="13">
        <v>172.26827138795542</v>
      </c>
      <c r="W41" s="13">
        <v>181.15795403317748</v>
      </c>
      <c r="X41" s="13">
        <v>194.22547455063602</v>
      </c>
      <c r="Y41" s="13">
        <v>212.50466178111509</v>
      </c>
      <c r="Z41" s="13">
        <v>235.05111745538008</v>
      </c>
      <c r="AA41" s="13">
        <v>259.27526009813261</v>
      </c>
      <c r="AB41" s="13">
        <v>281.34369166330356</v>
      </c>
      <c r="AC41" s="13">
        <v>296.88989872751608</v>
      </c>
      <c r="AD41" s="13">
        <v>302.9293466887035</v>
      </c>
      <c r="AE41" s="13">
        <v>299.23303063144698</v>
      </c>
      <c r="AF41" s="13">
        <v>288.03768801178501</v>
      </c>
      <c r="AG41" s="13">
        <v>273.44632886306249</v>
      </c>
      <c r="AH41" s="13">
        <v>260.75641177096128</v>
      </c>
      <c r="AI41" s="13">
        <v>254.75332002487781</v>
      </c>
      <c r="AJ41" s="13">
        <v>257.79025680027178</v>
      </c>
      <c r="AK41" s="13">
        <v>269.87311475610511</v>
      </c>
      <c r="AL41" s="13">
        <v>289.14038025883548</v>
      </c>
      <c r="AM41" s="13">
        <v>312.41940772249961</v>
      </c>
      <c r="AN41" s="13">
        <v>336.30138380096025</v>
      </c>
      <c r="AO41" s="13">
        <v>358.4811843807106</v>
      </c>
      <c r="AP41" s="13">
        <v>377.81383195942664</v>
      </c>
      <c r="AQ41" s="13">
        <v>394.11647392872163</v>
      </c>
      <c r="AR41" s="13">
        <v>408.28100684472474</v>
      </c>
      <c r="AS41" s="13">
        <v>421.25612689331348</v>
      </c>
      <c r="AT41" s="13">
        <v>433.66559885472094</v>
      </c>
      <c r="AU41" s="13">
        <v>445.79113195688313</v>
      </c>
      <c r="AV41" s="13">
        <v>457.58451977660144</v>
      </c>
      <c r="AW41" s="13">
        <v>468.77634943387551</v>
      </c>
      <c r="AX41" s="13">
        <v>478.88342453108152</v>
      </c>
      <c r="AY41" s="13">
        <v>487.79676245449639</v>
      </c>
      <c r="AZ41" s="13">
        <v>495.70009760793579</v>
      </c>
      <c r="BA41" s="13">
        <v>503.06268879622689</v>
      </c>
      <c r="BB41" s="13">
        <v>510.56261690594016</v>
      </c>
      <c r="BC41" s="13">
        <v>518.71101017330477</v>
      </c>
    </row>
    <row r="42" spans="2:55" ht="18">
      <c r="B42" s="12" t="s">
        <v>48</v>
      </c>
      <c r="C42" s="13">
        <v>24.912471076259521</v>
      </c>
      <c r="D42" s="13">
        <v>21.112860519361725</v>
      </c>
      <c r="E42" s="13">
        <v>21.957096321902462</v>
      </c>
      <c r="F42" s="13">
        <v>27.823225502755516</v>
      </c>
      <c r="G42" s="13">
        <v>38.536083158992355</v>
      </c>
      <c r="H42" s="13">
        <v>51.071478974321884</v>
      </c>
      <c r="I42" s="13">
        <v>62.69746429765231</v>
      </c>
      <c r="J42" s="13">
        <v>72.979742764294372</v>
      </c>
      <c r="K42" s="13">
        <v>81.739826483741084</v>
      </c>
      <c r="L42" s="13">
        <v>89.543022203434901</v>
      </c>
      <c r="M42" s="13">
        <v>97.518161396751282</v>
      </c>
      <c r="N42" s="13">
        <v>106.96538000114609</v>
      </c>
      <c r="O42" s="13">
        <v>118.3617587635424</v>
      </c>
      <c r="P42" s="13">
        <v>131.36704309251044</v>
      </c>
      <c r="Q42" s="13">
        <v>145.00007609944313</v>
      </c>
      <c r="R42" s="13">
        <v>157.75398309969299</v>
      </c>
      <c r="S42" s="13">
        <v>168.11730194546706</v>
      </c>
      <c r="T42" s="13">
        <v>176.04108481068207</v>
      </c>
      <c r="U42" s="13">
        <v>182.57796324660296</v>
      </c>
      <c r="V42" s="13">
        <v>189.5591972107508</v>
      </c>
      <c r="W42" s="13">
        <v>199.94351780982862</v>
      </c>
      <c r="X42" s="13">
        <v>216.44025688530192</v>
      </c>
      <c r="Y42" s="13">
        <v>239.31219451281217</v>
      </c>
      <c r="Z42" s="13">
        <v>266.41498435115079</v>
      </c>
      <c r="AA42" s="13">
        <v>293.79136838617802</v>
      </c>
      <c r="AB42" s="13">
        <v>316.16258809285205</v>
      </c>
      <c r="AC42" s="13">
        <v>328.22956925141955</v>
      </c>
      <c r="AD42" s="13">
        <v>328.10214065401391</v>
      </c>
      <c r="AE42" s="13">
        <v>317.30910441479546</v>
      </c>
      <c r="AF42" s="13">
        <v>299.99773761542093</v>
      </c>
      <c r="AG42" s="13">
        <v>282.2918745520268</v>
      </c>
      <c r="AH42" s="13">
        <v>270.9289224678775</v>
      </c>
      <c r="AI42" s="13">
        <v>269.76095018211169</v>
      </c>
      <c r="AJ42" s="13">
        <v>279.58499561105924</v>
      </c>
      <c r="AK42" s="13">
        <v>298.78738251057763</v>
      </c>
      <c r="AL42" s="13">
        <v>323.90403801445109</v>
      </c>
      <c r="AM42" s="13">
        <v>350.57875991527465</v>
      </c>
      <c r="AN42" s="13">
        <v>375.71226123087234</v>
      </c>
      <c r="AO42" s="13">
        <v>397.63889578871328</v>
      </c>
      <c r="AP42" s="13">
        <v>415.8314406674674</v>
      </c>
      <c r="AQ42" s="13">
        <v>430.69914927362919</v>
      </c>
      <c r="AR42" s="13">
        <v>443.68506847053851</v>
      </c>
      <c r="AS42" s="13">
        <v>455.88407630460648</v>
      </c>
      <c r="AT42" s="13">
        <v>467.97728293419283</v>
      </c>
      <c r="AU42" s="13">
        <v>480.30957064884808</v>
      </c>
      <c r="AV42" s="13">
        <v>492.91772763146747</v>
      </c>
      <c r="AW42" s="13">
        <v>504.98689974098698</v>
      </c>
      <c r="AX42" s="13">
        <v>516.05498915397675</v>
      </c>
      <c r="AY42" s="13">
        <v>526.01531511387668</v>
      </c>
      <c r="AZ42" s="13">
        <v>535.05792247720103</v>
      </c>
      <c r="BA42" s="13">
        <v>543.64181132701083</v>
      </c>
      <c r="BB42" s="13">
        <v>552.43947975822596</v>
      </c>
      <c r="BC42" s="13">
        <v>561.95265942588583</v>
      </c>
    </row>
    <row r="43" spans="2:55" ht="15.75">
      <c r="B43" s="12" t="s">
        <v>49</v>
      </c>
      <c r="C43" s="13">
        <v>31.464073688007563</v>
      </c>
      <c r="D43" s="13">
        <v>29.108998699819566</v>
      </c>
      <c r="E43" s="13">
        <v>32.860562973711119</v>
      </c>
      <c r="F43" s="13">
        <v>43.14890720579006</v>
      </c>
      <c r="G43" s="13">
        <v>56.718921226184833</v>
      </c>
      <c r="H43" s="13">
        <v>70.45830107187588</v>
      </c>
      <c r="I43" s="13">
        <v>81.810854685339336</v>
      </c>
      <c r="J43" s="13">
        <v>90.872117095428024</v>
      </c>
      <c r="K43" s="13">
        <v>98.117753105120968</v>
      </c>
      <c r="L43" s="13">
        <v>104.83888847868302</v>
      </c>
      <c r="M43" s="13">
        <v>112.74128482152867</v>
      </c>
      <c r="N43" s="13">
        <v>123.00323701162934</v>
      </c>
      <c r="O43" s="13">
        <v>135.70217904958383</v>
      </c>
      <c r="P43" s="13">
        <v>150.02546185033358</v>
      </c>
      <c r="Q43" s="13">
        <v>164.46037069055711</v>
      </c>
      <c r="R43" s="13">
        <v>177.07475311431503</v>
      </c>
      <c r="S43" s="13">
        <v>186.53341304332903</v>
      </c>
      <c r="T43" s="13">
        <v>193.308264432248</v>
      </c>
      <c r="U43" s="13">
        <v>199.21827198676448</v>
      </c>
      <c r="V43" s="13">
        <v>207.01915869391249</v>
      </c>
      <c r="W43" s="13">
        <v>220.39391094010929</v>
      </c>
      <c r="X43" s="13">
        <v>241.591301666791</v>
      </c>
      <c r="Y43" s="13">
        <v>269.75703507516971</v>
      </c>
      <c r="Z43" s="13">
        <v>301.2053563152038</v>
      </c>
      <c r="AA43" s="13">
        <v>330.1783210537954</v>
      </c>
      <c r="AB43" s="13">
        <v>349.99882932185784</v>
      </c>
      <c r="AC43" s="13">
        <v>356.05341593021348</v>
      </c>
      <c r="AD43" s="13">
        <v>348.1277949230589</v>
      </c>
      <c r="AE43" s="13">
        <v>329.87262776351656</v>
      </c>
      <c r="AF43" s="13">
        <v>307.90671258772466</v>
      </c>
      <c r="AG43" s="13">
        <v>290.33081198384832</v>
      </c>
      <c r="AH43" s="13">
        <v>283.2457221198797</v>
      </c>
      <c r="AI43" s="13">
        <v>288.98943249519868</v>
      </c>
      <c r="AJ43" s="13">
        <v>306.57693563176429</v>
      </c>
      <c r="AK43" s="13">
        <v>332.48237388445608</v>
      </c>
      <c r="AL43" s="13">
        <v>361.70917484133383</v>
      </c>
      <c r="AM43" s="13">
        <v>390.10226581199356</v>
      </c>
      <c r="AN43" s="13">
        <v>415.20357451310548</v>
      </c>
      <c r="AO43" s="13">
        <v>436.02013439609516</v>
      </c>
      <c r="AP43" s="13">
        <v>452.7169645431685</v>
      </c>
      <c r="AQ43" s="13">
        <v>466.24600514550275</v>
      </c>
      <c r="AR43" s="13">
        <v>478.27079317126982</v>
      </c>
      <c r="AS43" s="13">
        <v>489.9882817866835</v>
      </c>
      <c r="AT43" s="13">
        <v>502.18669570812204</v>
      </c>
      <c r="AU43" s="13">
        <v>515.33602629572931</v>
      </c>
      <c r="AV43" s="13">
        <v>528.81033200324691</v>
      </c>
      <c r="AW43" s="13">
        <v>541.82343911663554</v>
      </c>
      <c r="AX43" s="13">
        <v>553.92293983299555</v>
      </c>
      <c r="AY43" s="13">
        <v>565.01702241811245</v>
      </c>
      <c r="AZ43" s="13">
        <v>575.29375470929836</v>
      </c>
      <c r="BA43" s="13">
        <v>585.21529854762059</v>
      </c>
      <c r="BB43" s="13">
        <v>595.4462514341493</v>
      </c>
      <c r="BC43" s="13">
        <v>606.49020781409934</v>
      </c>
    </row>
    <row r="44" spans="2:55" ht="18">
      <c r="B44" s="12" t="s">
        <v>50</v>
      </c>
      <c r="C44" s="13">
        <v>38.225355996252866</v>
      </c>
      <c r="D44" s="13">
        <v>38.520717267450848</v>
      </c>
      <c r="E44" s="13">
        <v>47.277949757961679</v>
      </c>
      <c r="F44" s="13">
        <v>61.019159770287871</v>
      </c>
      <c r="G44" s="13">
        <v>76.308726213166167</v>
      </c>
      <c r="H44" s="13">
        <v>90.121529344439224</v>
      </c>
      <c r="I44" s="13">
        <v>100.32803952967481</v>
      </c>
      <c r="J44" s="13">
        <v>107.65839045199054</v>
      </c>
      <c r="K44" s="13">
        <v>113.46433575128434</v>
      </c>
      <c r="L44" s="13">
        <v>119.81108314696041</v>
      </c>
      <c r="M44" s="13">
        <v>128.34030979552259</v>
      </c>
      <c r="N44" s="13">
        <v>139.92897105022678</v>
      </c>
      <c r="O44" s="13">
        <v>154.18043406295368</v>
      </c>
      <c r="P44" s="13">
        <v>169.63874131017849</v>
      </c>
      <c r="Q44" s="13">
        <v>184.20894989512723</v>
      </c>
      <c r="R44" s="13">
        <v>196.05789457114324</v>
      </c>
      <c r="S44" s="13">
        <v>204.14392052476157</v>
      </c>
      <c r="T44" s="13">
        <v>209.69106267066729</v>
      </c>
      <c r="U44" s="13">
        <v>215.65842759004079</v>
      </c>
      <c r="V44" s="13">
        <v>225.84006175244184</v>
      </c>
      <c r="W44" s="13">
        <v>243.60696240628729</v>
      </c>
      <c r="X44" s="13">
        <v>270.49764728667157</v>
      </c>
      <c r="Y44" s="13">
        <v>304.14566834432901</v>
      </c>
      <c r="Z44" s="13">
        <v>338.63636074634246</v>
      </c>
      <c r="AA44" s="13">
        <v>366.24918274760842</v>
      </c>
      <c r="AB44" s="13">
        <v>380.77653564199534</v>
      </c>
      <c r="AC44" s="13">
        <v>378.78877601755346</v>
      </c>
      <c r="AD44" s="13">
        <v>362.16297913248115</v>
      </c>
      <c r="AE44" s="13">
        <v>337.55228901167834</v>
      </c>
      <c r="AF44" s="13">
        <v>314.27800101550332</v>
      </c>
      <c r="AG44" s="13">
        <v>299.99239261300664</v>
      </c>
      <c r="AH44" s="13">
        <v>299.59046897016464</v>
      </c>
      <c r="AI44" s="13">
        <v>313.62725054013953</v>
      </c>
      <c r="AJ44" s="13">
        <v>338.8416987803277</v>
      </c>
      <c r="AK44" s="13">
        <v>369.68619438054526</v>
      </c>
      <c r="AL44" s="13">
        <v>401.25680029813617</v>
      </c>
      <c r="AM44" s="13">
        <v>429.96836785255448</v>
      </c>
      <c r="AN44" s="13">
        <v>454.04584584793827</v>
      </c>
      <c r="AO44" s="13">
        <v>473.30231661817277</v>
      </c>
      <c r="AP44" s="13">
        <v>488.59041482658682</v>
      </c>
      <c r="AQ44" s="13">
        <v>500.95322023604609</v>
      </c>
      <c r="AR44" s="13">
        <v>512.26906707649448</v>
      </c>
      <c r="AS44" s="13">
        <v>523.93736411588316</v>
      </c>
      <c r="AT44" s="13">
        <v>536.97043419135503</v>
      </c>
      <c r="AU44" s="13">
        <v>550.99413865012627</v>
      </c>
      <c r="AV44" s="13">
        <v>565.41305261260345</v>
      </c>
      <c r="AW44" s="13">
        <v>579.4531114797727</v>
      </c>
      <c r="AX44" s="13">
        <v>592.68849449631114</v>
      </c>
      <c r="AY44" s="13">
        <v>605.02917317328058</v>
      </c>
      <c r="AZ44" s="13">
        <v>616.67881481175357</v>
      </c>
      <c r="BA44" s="13">
        <v>628.09669028848202</v>
      </c>
      <c r="BB44" s="13">
        <v>639.9545242092729</v>
      </c>
      <c r="BC44" s="13">
        <v>652.75777303409734</v>
      </c>
    </row>
    <row r="45" spans="2:55" ht="15.75">
      <c r="B45" s="12" t="s">
        <v>51</v>
      </c>
      <c r="C45" s="13">
        <v>45.880165323347491</v>
      </c>
      <c r="D45" s="13">
        <v>51.723942792619759</v>
      </c>
      <c r="E45" s="13">
        <v>64.563576335649813</v>
      </c>
      <c r="F45" s="13">
        <v>80.61029838323276</v>
      </c>
      <c r="G45" s="13">
        <v>96.421001743296813</v>
      </c>
      <c r="H45" s="13">
        <v>109.35270306710721</v>
      </c>
      <c r="I45" s="13">
        <v>117.72749570505412</v>
      </c>
      <c r="J45" s="13">
        <v>123.23290424251299</v>
      </c>
      <c r="K45" s="13">
        <v>128.31409935758876</v>
      </c>
      <c r="L45" s="13">
        <v>135.03443494031825</v>
      </c>
      <c r="M45" s="13">
        <v>144.75823091967686</v>
      </c>
      <c r="N45" s="13">
        <v>158.05573435973307</v>
      </c>
      <c r="O45" s="13">
        <v>173.80157259647433</v>
      </c>
      <c r="P45" s="13">
        <v>189.71417314724658</v>
      </c>
      <c r="Q45" s="13">
        <v>203.76006070146613</v>
      </c>
      <c r="R45" s="13">
        <v>214.30098400989354</v>
      </c>
      <c r="S45" s="13">
        <v>220.70152096529981</v>
      </c>
      <c r="T45" s="13">
        <v>225.47958680208205</v>
      </c>
      <c r="U45" s="13">
        <v>233.11646432745832</v>
      </c>
      <c r="V45" s="13">
        <v>247.17513000859645</v>
      </c>
      <c r="W45" s="13">
        <v>270.49289437962648</v>
      </c>
      <c r="X45" s="13">
        <v>303.71882515712849</v>
      </c>
      <c r="Y45" s="13">
        <v>341.98200192305865</v>
      </c>
      <c r="Z45" s="13">
        <v>376.48558228066724</v>
      </c>
      <c r="AA45" s="13">
        <v>399.82213866567963</v>
      </c>
      <c r="AB45" s="13">
        <v>406.78854506119904</v>
      </c>
      <c r="AC45" s="13">
        <v>395.24828247376564</v>
      </c>
      <c r="AD45" s="13">
        <v>370.44307726658786</v>
      </c>
      <c r="AE45" s="13">
        <v>342.88468786529671</v>
      </c>
      <c r="AF45" s="13">
        <v>321.65240592255776</v>
      </c>
      <c r="AG45" s="13">
        <v>313.29270473650382</v>
      </c>
      <c r="AH45" s="13">
        <v>321.4079594814819</v>
      </c>
      <c r="AI45" s="13">
        <v>344.03622439257344</v>
      </c>
      <c r="AJ45" s="13">
        <v>375.11631119848607</v>
      </c>
      <c r="AK45" s="13">
        <v>409.04851123248631</v>
      </c>
      <c r="AL45" s="13">
        <v>441.47200115011901</v>
      </c>
      <c r="AM45" s="13">
        <v>469.35933522181955</v>
      </c>
      <c r="AN45" s="13">
        <v>491.82560610258463</v>
      </c>
      <c r="AO45" s="13">
        <v>509.58979633630935</v>
      </c>
      <c r="AP45" s="13">
        <v>523.65298709481976</v>
      </c>
      <c r="AQ45" s="13">
        <v>535.00262860241696</v>
      </c>
      <c r="AR45" s="13">
        <v>546.00012971748356</v>
      </c>
      <c r="AS45" s="13">
        <v>558.52577887197822</v>
      </c>
      <c r="AT45" s="13">
        <v>572.45512603010172</v>
      </c>
      <c r="AU45" s="13">
        <v>587.44147826744097</v>
      </c>
      <c r="AV45" s="13">
        <v>602.8986790674827</v>
      </c>
      <c r="AW45" s="13">
        <v>618.08740928822021</v>
      </c>
      <c r="AX45" s="13">
        <v>632.58896347366385</v>
      </c>
      <c r="AY45" s="13">
        <v>646.33796554437356</v>
      </c>
      <c r="AZ45" s="13">
        <v>659.54410188287716</v>
      </c>
      <c r="BA45" s="13">
        <v>672.68081740860828</v>
      </c>
      <c r="BB45" s="13">
        <v>686.42562549100921</v>
      </c>
      <c r="BC45" s="13">
        <v>701.31095807618794</v>
      </c>
    </row>
    <row r="46" spans="2:55" ht="18">
      <c r="B46" s="12" t="s">
        <v>52</v>
      </c>
      <c r="C46" s="13">
        <v>57.581884174287424</v>
      </c>
      <c r="D46" s="13">
        <v>68.105791196082791</v>
      </c>
      <c r="E46" s="13">
        <v>83.912806977389891</v>
      </c>
      <c r="F46" s="13">
        <v>100.99335194106519</v>
      </c>
      <c r="G46" s="13">
        <v>116.31076751936659</v>
      </c>
      <c r="H46" s="13">
        <v>127.56030933367057</v>
      </c>
      <c r="I46" s="13">
        <v>133.74441603742872</v>
      </c>
      <c r="J46" s="13">
        <v>138.1154799098629</v>
      </c>
      <c r="K46" s="13">
        <v>143.27466356887049</v>
      </c>
      <c r="L46" s="13">
        <v>150.97563702040569</v>
      </c>
      <c r="M46" s="13">
        <v>162.3563464190832</v>
      </c>
      <c r="N46" s="13">
        <v>177.51446109655251</v>
      </c>
      <c r="O46" s="13">
        <v>194.07096823435649</v>
      </c>
      <c r="P46" s="13">
        <v>209.74695036757313</v>
      </c>
      <c r="Q46" s="13">
        <v>222.68770033834892</v>
      </c>
      <c r="R46" s="13">
        <v>231.47797063561913</v>
      </c>
      <c r="S46" s="13">
        <v>236.26062974560995</v>
      </c>
      <c r="T46" s="13">
        <v>241.90385419283641</v>
      </c>
      <c r="U46" s="13">
        <v>252.80114565399458</v>
      </c>
      <c r="V46" s="13">
        <v>271.99014640208355</v>
      </c>
      <c r="W46" s="13">
        <v>301.77428912247638</v>
      </c>
      <c r="X46" s="13">
        <v>341.19193151818109</v>
      </c>
      <c r="Y46" s="13">
        <v>381.04681300957196</v>
      </c>
      <c r="Z46" s="13">
        <v>412.4558343676203</v>
      </c>
      <c r="AA46" s="13">
        <v>429.09997994893229</v>
      </c>
      <c r="AB46" s="13">
        <v>426.61978623459152</v>
      </c>
      <c r="AC46" s="13">
        <v>405.08609753562928</v>
      </c>
      <c r="AD46" s="13">
        <v>375.48452176953077</v>
      </c>
      <c r="AE46" s="13">
        <v>348.52513366351945</v>
      </c>
      <c r="AF46" s="13">
        <v>332.15643072963229</v>
      </c>
      <c r="AG46" s="13">
        <v>331.85718074451779</v>
      </c>
      <c r="AH46" s="13">
        <v>349.46975230943036</v>
      </c>
      <c r="AI46" s="13">
        <v>378.99331464420476</v>
      </c>
      <c r="AJ46" s="13">
        <v>413.99472406194627</v>
      </c>
      <c r="AK46" s="13">
        <v>449.44857312034208</v>
      </c>
      <c r="AL46" s="13">
        <v>481.46568529033487</v>
      </c>
      <c r="AM46" s="13">
        <v>507.73697249196687</v>
      </c>
      <c r="AN46" s="13">
        <v>528.6218251486215</v>
      </c>
      <c r="AO46" s="13">
        <v>545.08777574020939</v>
      </c>
      <c r="AP46" s="13">
        <v>558.09429116069691</v>
      </c>
      <c r="AQ46" s="13">
        <v>568.55244997546163</v>
      </c>
      <c r="AR46" s="13">
        <v>580.43784677060216</v>
      </c>
      <c r="AS46" s="13">
        <v>593.88043656848515</v>
      </c>
      <c r="AT46" s="13">
        <v>608.80769149506614</v>
      </c>
      <c r="AU46" s="13">
        <v>624.85379073998013</v>
      </c>
      <c r="AV46" s="13">
        <v>641.49080671992908</v>
      </c>
      <c r="AW46" s="13">
        <v>657.97155290111255</v>
      </c>
      <c r="AX46" s="13">
        <v>673.92641689458765</v>
      </c>
      <c r="AY46" s="13">
        <v>689.28986792501507</v>
      </c>
      <c r="AZ46" s="13">
        <v>704.30907227961131</v>
      </c>
      <c r="BA46" s="13">
        <v>719.45408556470818</v>
      </c>
      <c r="BB46" s="13">
        <v>735.45281772583337</v>
      </c>
      <c r="BC46" s="13">
        <v>752.84960436458528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1</v>
      </c>
      <c r="AW53" s="14">
        <v>2</v>
      </c>
      <c r="AX53" s="14">
        <v>2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1</v>
      </c>
      <c r="AU54" s="14">
        <v>2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1</v>
      </c>
      <c r="AS55" s="14">
        <v>2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1</v>
      </c>
      <c r="AR56" s="14">
        <v>2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2</v>
      </c>
      <c r="AQ57" s="14">
        <v>2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2</v>
      </c>
      <c r="AQ58" s="14">
        <v>2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2</v>
      </c>
      <c r="AP59" s="14">
        <v>2</v>
      </c>
      <c r="AQ59" s="14">
        <v>2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1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2</v>
      </c>
      <c r="AP60" s="14">
        <v>2</v>
      </c>
      <c r="AQ60" s="14">
        <v>2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2</v>
      </c>
      <c r="AQ61" s="14">
        <v>2</v>
      </c>
      <c r="AR61" s="14">
        <v>2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1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2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1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1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2</v>
      </c>
      <c r="BA63" s="14">
        <v>2</v>
      </c>
      <c r="BB63" s="14">
        <v>2</v>
      </c>
      <c r="BC63" s="14">
        <v>2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1</v>
      </c>
      <c r="AB64" s="14">
        <v>1</v>
      </c>
      <c r="AC64" s="14">
        <v>1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1</v>
      </c>
      <c r="AL64" s="14">
        <v>1</v>
      </c>
      <c r="AM64" s="14">
        <v>1</v>
      </c>
      <c r="AN64" s="14">
        <v>1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1</v>
      </c>
      <c r="AT65" s="14">
        <v>1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6</v>
      </c>
      <c r="AL69" s="15">
        <v>18</v>
      </c>
      <c r="AM69" s="15">
        <v>29</v>
      </c>
      <c r="AN69" s="15">
        <v>35</v>
      </c>
      <c r="AO69" s="15">
        <v>34</v>
      </c>
      <c r="AP69" s="15">
        <v>27</v>
      </c>
      <c r="AQ69" s="15">
        <v>14</v>
      </c>
      <c r="AR69" s="15">
        <v>2</v>
      </c>
      <c r="AS69" s="15">
        <v>0</v>
      </c>
      <c r="AT69" s="15">
        <v>0</v>
      </c>
      <c r="AU69" s="15">
        <v>8</v>
      </c>
      <c r="AV69" s="15">
        <v>28</v>
      </c>
      <c r="AW69" s="15">
        <v>52</v>
      </c>
      <c r="AX69" s="15">
        <v>73</v>
      </c>
      <c r="AY69" s="15">
        <v>88</v>
      </c>
      <c r="AZ69" s="15">
        <v>94</v>
      </c>
      <c r="BA69" s="15">
        <v>92</v>
      </c>
      <c r="BB69" s="15">
        <v>83</v>
      </c>
      <c r="BC69" s="15">
        <v>71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10</v>
      </c>
      <c r="AB70" s="15">
        <v>36</v>
      </c>
      <c r="AC70" s="15">
        <v>59</v>
      </c>
      <c r="AD70" s="15">
        <v>80</v>
      </c>
      <c r="AE70" s="15">
        <v>95</v>
      </c>
      <c r="AF70" s="15">
        <v>107</v>
      </c>
      <c r="AG70" s="15">
        <v>117</v>
      </c>
      <c r="AH70" s="15">
        <v>127</v>
      </c>
      <c r="AI70" s="15">
        <v>139</v>
      </c>
      <c r="AJ70" s="15">
        <v>154</v>
      </c>
      <c r="AK70" s="15">
        <v>172</v>
      </c>
      <c r="AL70" s="15">
        <v>189</v>
      </c>
      <c r="AM70" s="15">
        <v>203</v>
      </c>
      <c r="AN70" s="15">
        <v>209</v>
      </c>
      <c r="AO70" s="15">
        <v>205</v>
      </c>
      <c r="AP70" s="15">
        <v>192</v>
      </c>
      <c r="AQ70" s="15">
        <v>176</v>
      </c>
      <c r="AR70" s="15">
        <v>162</v>
      </c>
      <c r="AS70" s="15">
        <v>158</v>
      </c>
      <c r="AT70" s="15">
        <v>169</v>
      </c>
      <c r="AU70" s="15">
        <v>193</v>
      </c>
      <c r="AV70" s="15">
        <v>227</v>
      </c>
      <c r="AW70" s="15">
        <v>263</v>
      </c>
      <c r="AX70" s="15">
        <v>293</v>
      </c>
      <c r="AY70" s="15">
        <v>312</v>
      </c>
      <c r="AZ70" s="15">
        <v>319</v>
      </c>
      <c r="BA70" s="15">
        <v>315</v>
      </c>
      <c r="BB70" s="15">
        <v>304</v>
      </c>
      <c r="BC70" s="15">
        <v>290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11</v>
      </c>
      <c r="X71" s="15">
        <v>33</v>
      </c>
      <c r="Y71" s="15">
        <v>57</v>
      </c>
      <c r="Z71" s="15">
        <v>86</v>
      </c>
      <c r="AA71" s="15">
        <v>117</v>
      </c>
      <c r="AB71" s="15">
        <v>148</v>
      </c>
      <c r="AC71" s="15">
        <v>177</v>
      </c>
      <c r="AD71" s="15">
        <v>200</v>
      </c>
      <c r="AE71" s="15">
        <v>218</v>
      </c>
      <c r="AF71" s="15">
        <v>231</v>
      </c>
      <c r="AG71" s="15">
        <v>243</v>
      </c>
      <c r="AH71" s="15">
        <v>256</v>
      </c>
      <c r="AI71" s="15">
        <v>273</v>
      </c>
      <c r="AJ71" s="15">
        <v>293</v>
      </c>
      <c r="AK71" s="15">
        <v>315</v>
      </c>
      <c r="AL71" s="15">
        <v>335</v>
      </c>
      <c r="AM71" s="15">
        <v>347</v>
      </c>
      <c r="AN71" s="15">
        <v>348</v>
      </c>
      <c r="AO71" s="15">
        <v>338</v>
      </c>
      <c r="AP71" s="15">
        <v>321</v>
      </c>
      <c r="AQ71" s="15">
        <v>302</v>
      </c>
      <c r="AR71" s="15">
        <v>293</v>
      </c>
      <c r="AS71" s="15">
        <v>298</v>
      </c>
      <c r="AT71" s="15">
        <v>322</v>
      </c>
      <c r="AU71" s="15">
        <v>360</v>
      </c>
      <c r="AV71" s="15">
        <v>41</v>
      </c>
      <c r="AW71" s="15">
        <v>85</v>
      </c>
      <c r="AX71" s="15">
        <v>120</v>
      </c>
      <c r="AY71" s="15">
        <v>139</v>
      </c>
      <c r="AZ71" s="15">
        <v>145</v>
      </c>
      <c r="BA71" s="15">
        <v>137</v>
      </c>
      <c r="BB71" s="15">
        <v>123</v>
      </c>
      <c r="BC71" s="15">
        <v>105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27</v>
      </c>
      <c r="U72" s="15">
        <v>61</v>
      </c>
      <c r="V72" s="15">
        <v>87</v>
      </c>
      <c r="W72" s="15">
        <v>110</v>
      </c>
      <c r="X72" s="15">
        <v>135</v>
      </c>
      <c r="Y72" s="15">
        <v>164</v>
      </c>
      <c r="Z72" s="15">
        <v>198</v>
      </c>
      <c r="AA72" s="15">
        <v>234</v>
      </c>
      <c r="AB72" s="15">
        <v>270</v>
      </c>
      <c r="AC72" s="15">
        <v>301</v>
      </c>
      <c r="AD72" s="15">
        <v>326</v>
      </c>
      <c r="AE72" s="15">
        <v>344</v>
      </c>
      <c r="AF72" s="15">
        <v>359</v>
      </c>
      <c r="AG72" s="15">
        <v>9</v>
      </c>
      <c r="AH72" s="15">
        <v>26</v>
      </c>
      <c r="AI72" s="15">
        <v>47</v>
      </c>
      <c r="AJ72" s="15">
        <v>70</v>
      </c>
      <c r="AK72" s="15">
        <v>92</v>
      </c>
      <c r="AL72" s="15">
        <v>108</v>
      </c>
      <c r="AM72" s="15">
        <v>113</v>
      </c>
      <c r="AN72" s="15">
        <v>107</v>
      </c>
      <c r="AO72" s="15">
        <v>91</v>
      </c>
      <c r="AP72" s="15">
        <v>72</v>
      </c>
      <c r="AQ72" s="15">
        <v>59</v>
      </c>
      <c r="AR72" s="15">
        <v>61</v>
      </c>
      <c r="AS72" s="15">
        <v>82</v>
      </c>
      <c r="AT72" s="15">
        <v>120</v>
      </c>
      <c r="AU72" s="15">
        <v>171</v>
      </c>
      <c r="AV72" s="15">
        <v>225</v>
      </c>
      <c r="AW72" s="15">
        <v>272</v>
      </c>
      <c r="AX72" s="15">
        <v>305</v>
      </c>
      <c r="AY72" s="15">
        <v>322</v>
      </c>
      <c r="AZ72" s="15">
        <v>323</v>
      </c>
      <c r="BA72" s="15">
        <v>313</v>
      </c>
      <c r="BB72" s="15">
        <v>296</v>
      </c>
      <c r="BC72" s="15">
        <v>278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27</v>
      </c>
      <c r="S73" s="15">
        <v>73</v>
      </c>
      <c r="T73" s="15">
        <v>111</v>
      </c>
      <c r="U73" s="15">
        <v>141</v>
      </c>
      <c r="V73" s="15">
        <v>165</v>
      </c>
      <c r="W73" s="15">
        <v>189</v>
      </c>
      <c r="X73" s="15">
        <v>216</v>
      </c>
      <c r="Y73" s="15">
        <v>249</v>
      </c>
      <c r="Z73" s="15">
        <v>285</v>
      </c>
      <c r="AA73" s="15">
        <v>324</v>
      </c>
      <c r="AB73" s="15">
        <v>360</v>
      </c>
      <c r="AC73" s="15">
        <v>26</v>
      </c>
      <c r="AD73" s="15">
        <v>51</v>
      </c>
      <c r="AE73" s="15">
        <v>70</v>
      </c>
      <c r="AF73" s="15">
        <v>87</v>
      </c>
      <c r="AG73" s="15">
        <v>104</v>
      </c>
      <c r="AH73" s="15">
        <v>124</v>
      </c>
      <c r="AI73" s="15">
        <v>146</v>
      </c>
      <c r="AJ73" s="15">
        <v>167</v>
      </c>
      <c r="AK73" s="15">
        <v>185</v>
      </c>
      <c r="AL73" s="15">
        <v>193</v>
      </c>
      <c r="AM73" s="15">
        <v>190</v>
      </c>
      <c r="AN73" s="15">
        <v>177</v>
      </c>
      <c r="AO73" s="15">
        <v>161</v>
      </c>
      <c r="AP73" s="15">
        <v>148</v>
      </c>
      <c r="AQ73" s="15">
        <v>146</v>
      </c>
      <c r="AR73" s="15">
        <v>163</v>
      </c>
      <c r="AS73" s="15">
        <v>198</v>
      </c>
      <c r="AT73" s="15">
        <v>247</v>
      </c>
      <c r="AU73" s="15">
        <v>303</v>
      </c>
      <c r="AV73" s="15">
        <v>356</v>
      </c>
      <c r="AW73" s="15">
        <v>35</v>
      </c>
      <c r="AX73" s="15">
        <v>63</v>
      </c>
      <c r="AY73" s="15">
        <v>75</v>
      </c>
      <c r="AZ73" s="15">
        <v>73</v>
      </c>
      <c r="BA73" s="15">
        <v>62</v>
      </c>
      <c r="BB73" s="15">
        <v>45</v>
      </c>
      <c r="BC73" s="15">
        <v>27</v>
      </c>
    </row>
    <row r="74" spans="2:55" ht="18"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55</v>
      </c>
      <c r="R74" s="15">
        <v>104</v>
      </c>
      <c r="S74" s="15">
        <v>145</v>
      </c>
      <c r="T74" s="15">
        <v>179</v>
      </c>
      <c r="U74" s="15">
        <v>206</v>
      </c>
      <c r="V74" s="15">
        <v>230</v>
      </c>
      <c r="W74" s="15">
        <v>255</v>
      </c>
      <c r="X74" s="15">
        <v>285</v>
      </c>
      <c r="Y74" s="15">
        <v>319</v>
      </c>
      <c r="Z74" s="15">
        <v>358</v>
      </c>
      <c r="AA74" s="15">
        <v>32</v>
      </c>
      <c r="AB74" s="15">
        <v>68</v>
      </c>
      <c r="AC74" s="15">
        <v>99</v>
      </c>
      <c r="AD74" s="15">
        <v>125</v>
      </c>
      <c r="AE74" s="15">
        <v>146</v>
      </c>
      <c r="AF74" s="15">
        <v>165</v>
      </c>
      <c r="AG74" s="15">
        <v>184</v>
      </c>
      <c r="AH74" s="15">
        <v>205</v>
      </c>
      <c r="AI74" s="15">
        <v>224</v>
      </c>
      <c r="AJ74" s="15">
        <v>240</v>
      </c>
      <c r="AK74" s="15">
        <v>249</v>
      </c>
      <c r="AL74" s="15">
        <v>248</v>
      </c>
      <c r="AM74" s="15">
        <v>239</v>
      </c>
      <c r="AN74" s="15">
        <v>225</v>
      </c>
      <c r="AO74" s="15">
        <v>214</v>
      </c>
      <c r="AP74" s="15">
        <v>213</v>
      </c>
      <c r="AQ74" s="15">
        <v>227</v>
      </c>
      <c r="AR74" s="15">
        <v>257</v>
      </c>
      <c r="AS74" s="15">
        <v>303</v>
      </c>
      <c r="AT74" s="15">
        <v>357</v>
      </c>
      <c r="AU74" s="15">
        <v>47</v>
      </c>
      <c r="AV74" s="15">
        <v>97</v>
      </c>
      <c r="AW74" s="15">
        <v>135</v>
      </c>
      <c r="AX74" s="15">
        <v>158</v>
      </c>
      <c r="AY74" s="15">
        <v>166</v>
      </c>
      <c r="AZ74" s="15">
        <v>163</v>
      </c>
      <c r="BA74" s="15">
        <v>151</v>
      </c>
      <c r="BB74" s="15">
        <v>136</v>
      </c>
      <c r="BC74" s="15">
        <v>121</v>
      </c>
    </row>
    <row r="75" spans="2:55" ht="15.75">
      <c r="B75" s="15" t="s">
        <v>81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21</v>
      </c>
      <c r="P75" s="15">
        <v>73</v>
      </c>
      <c r="Q75" s="15">
        <v>122</v>
      </c>
      <c r="R75" s="15">
        <v>166</v>
      </c>
      <c r="S75" s="15">
        <v>202</v>
      </c>
      <c r="T75" s="15">
        <v>232</v>
      </c>
      <c r="U75" s="15">
        <v>258</v>
      </c>
      <c r="V75" s="15">
        <v>283</v>
      </c>
      <c r="W75" s="15">
        <v>309</v>
      </c>
      <c r="X75" s="15">
        <v>340</v>
      </c>
      <c r="Y75" s="15">
        <v>11</v>
      </c>
      <c r="Z75" s="15">
        <v>49</v>
      </c>
      <c r="AA75" s="15">
        <v>88</v>
      </c>
      <c r="AB75" s="15">
        <v>125</v>
      </c>
      <c r="AC75" s="15">
        <v>157</v>
      </c>
      <c r="AD75" s="15">
        <v>185</v>
      </c>
      <c r="AE75" s="15">
        <v>208</v>
      </c>
      <c r="AF75" s="15">
        <v>230</v>
      </c>
      <c r="AG75" s="15">
        <v>249</v>
      </c>
      <c r="AH75" s="15">
        <v>266</v>
      </c>
      <c r="AI75" s="15">
        <v>280</v>
      </c>
      <c r="AJ75" s="15">
        <v>286</v>
      </c>
      <c r="AK75" s="15">
        <v>285</v>
      </c>
      <c r="AL75" s="15">
        <v>277</v>
      </c>
      <c r="AM75" s="15">
        <v>266</v>
      </c>
      <c r="AN75" s="15">
        <v>257</v>
      </c>
      <c r="AO75" s="15">
        <v>257</v>
      </c>
      <c r="AP75" s="15">
        <v>271</v>
      </c>
      <c r="AQ75" s="15">
        <v>299</v>
      </c>
      <c r="AR75" s="15">
        <v>341</v>
      </c>
      <c r="AS75" s="15">
        <v>27</v>
      </c>
      <c r="AT75" s="15">
        <v>81</v>
      </c>
      <c r="AU75" s="15">
        <v>132</v>
      </c>
      <c r="AV75" s="15">
        <v>176</v>
      </c>
      <c r="AW75" s="15">
        <v>207</v>
      </c>
      <c r="AX75" s="15">
        <v>225</v>
      </c>
      <c r="AY75" s="15">
        <v>231</v>
      </c>
      <c r="AZ75" s="15">
        <v>228</v>
      </c>
      <c r="BA75" s="15">
        <v>218</v>
      </c>
      <c r="BB75" s="15">
        <v>205</v>
      </c>
      <c r="BC75" s="15">
        <v>194</v>
      </c>
    </row>
    <row r="76" spans="2:55" ht="18">
      <c r="B76" s="15" t="s">
        <v>82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37</v>
      </c>
      <c r="O76" s="15">
        <v>84</v>
      </c>
      <c r="P76" s="15">
        <v>131</v>
      </c>
      <c r="Q76" s="15">
        <v>174</v>
      </c>
      <c r="R76" s="15">
        <v>212</v>
      </c>
      <c r="S76" s="15">
        <v>245</v>
      </c>
      <c r="T76" s="15">
        <v>273</v>
      </c>
      <c r="U76" s="15">
        <v>299</v>
      </c>
      <c r="V76" s="15">
        <v>324</v>
      </c>
      <c r="W76" s="15">
        <v>351</v>
      </c>
      <c r="X76" s="15">
        <v>17</v>
      </c>
      <c r="Y76" s="15">
        <v>52</v>
      </c>
      <c r="Z76" s="15">
        <v>90</v>
      </c>
      <c r="AA76" s="15">
        <v>129</v>
      </c>
      <c r="AB76" s="15">
        <v>167</v>
      </c>
      <c r="AC76" s="15">
        <v>201</v>
      </c>
      <c r="AD76" s="15">
        <v>232</v>
      </c>
      <c r="AE76" s="15">
        <v>258</v>
      </c>
      <c r="AF76" s="15">
        <v>279</v>
      </c>
      <c r="AG76" s="15">
        <v>295</v>
      </c>
      <c r="AH76" s="15">
        <v>305</v>
      </c>
      <c r="AI76" s="15">
        <v>308</v>
      </c>
      <c r="AJ76" s="15">
        <v>304</v>
      </c>
      <c r="AK76" s="15">
        <v>295</v>
      </c>
      <c r="AL76" s="15">
        <v>284</v>
      </c>
      <c r="AM76" s="15">
        <v>277</v>
      </c>
      <c r="AN76" s="15">
        <v>280</v>
      </c>
      <c r="AO76" s="15">
        <v>295</v>
      </c>
      <c r="AP76" s="15">
        <v>323</v>
      </c>
      <c r="AQ76" s="15">
        <v>362</v>
      </c>
      <c r="AR76" s="15">
        <v>45</v>
      </c>
      <c r="AS76" s="15">
        <v>96</v>
      </c>
      <c r="AT76" s="15">
        <v>146</v>
      </c>
      <c r="AU76" s="15">
        <v>191</v>
      </c>
      <c r="AV76" s="15">
        <v>227</v>
      </c>
      <c r="AW76" s="15">
        <v>253</v>
      </c>
      <c r="AX76" s="15">
        <v>268</v>
      </c>
      <c r="AY76" s="15">
        <v>273</v>
      </c>
      <c r="AZ76" s="15">
        <v>270</v>
      </c>
      <c r="BA76" s="15">
        <v>262</v>
      </c>
      <c r="BB76" s="15">
        <v>254</v>
      </c>
      <c r="BC76" s="15">
        <v>245</v>
      </c>
    </row>
    <row r="77" spans="2:55" ht="15.75">
      <c r="B77" s="15" t="s">
        <v>83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10</v>
      </c>
      <c r="M77" s="15">
        <v>49</v>
      </c>
      <c r="N77" s="15">
        <v>91</v>
      </c>
      <c r="O77" s="15">
        <v>133</v>
      </c>
      <c r="P77" s="15">
        <v>173</v>
      </c>
      <c r="Q77" s="15">
        <v>211</v>
      </c>
      <c r="R77" s="15">
        <v>245</v>
      </c>
      <c r="S77" s="15">
        <v>275</v>
      </c>
      <c r="T77" s="15">
        <v>303</v>
      </c>
      <c r="U77" s="15">
        <v>328</v>
      </c>
      <c r="V77" s="15">
        <v>353</v>
      </c>
      <c r="W77" s="15">
        <v>14</v>
      </c>
      <c r="X77" s="15">
        <v>44</v>
      </c>
      <c r="Y77" s="15">
        <v>78</v>
      </c>
      <c r="Z77" s="15">
        <v>116</v>
      </c>
      <c r="AA77" s="15">
        <v>156</v>
      </c>
      <c r="AB77" s="15">
        <v>196</v>
      </c>
      <c r="AC77" s="15">
        <v>234</v>
      </c>
      <c r="AD77" s="15">
        <v>266</v>
      </c>
      <c r="AE77" s="15">
        <v>292</v>
      </c>
      <c r="AF77" s="15">
        <v>310</v>
      </c>
      <c r="AG77" s="15">
        <v>319</v>
      </c>
      <c r="AH77" s="15">
        <v>318</v>
      </c>
      <c r="AI77" s="15">
        <v>310</v>
      </c>
      <c r="AJ77" s="15">
        <v>297</v>
      </c>
      <c r="AK77" s="15">
        <v>285</v>
      </c>
      <c r="AL77" s="15">
        <v>277</v>
      </c>
      <c r="AM77" s="15">
        <v>281</v>
      </c>
      <c r="AN77" s="15">
        <v>297</v>
      </c>
      <c r="AO77" s="15">
        <v>326</v>
      </c>
      <c r="AP77" s="15">
        <v>0</v>
      </c>
      <c r="AQ77" s="15">
        <v>46</v>
      </c>
      <c r="AR77" s="15">
        <v>94</v>
      </c>
      <c r="AS77" s="15">
        <v>141</v>
      </c>
      <c r="AT77" s="15">
        <v>184</v>
      </c>
      <c r="AU77" s="15">
        <v>222</v>
      </c>
      <c r="AV77" s="15">
        <v>252</v>
      </c>
      <c r="AW77" s="15">
        <v>274</v>
      </c>
      <c r="AX77" s="15">
        <v>287</v>
      </c>
      <c r="AY77" s="15">
        <v>292</v>
      </c>
      <c r="AZ77" s="15">
        <v>291</v>
      </c>
      <c r="BA77" s="15">
        <v>287</v>
      </c>
      <c r="BB77" s="15">
        <v>281</v>
      </c>
      <c r="BC77" s="15">
        <v>277</v>
      </c>
    </row>
    <row r="78" spans="2:55" ht="18">
      <c r="B78" s="15" t="s">
        <v>84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4</v>
      </c>
      <c r="K78" s="15">
        <v>32</v>
      </c>
      <c r="L78" s="15">
        <v>66</v>
      </c>
      <c r="M78" s="15">
        <v>101</v>
      </c>
      <c r="N78" s="15">
        <v>137</v>
      </c>
      <c r="O78" s="15">
        <v>173</v>
      </c>
      <c r="P78" s="15">
        <v>207</v>
      </c>
      <c r="Q78" s="15">
        <v>240</v>
      </c>
      <c r="R78" s="15">
        <v>271</v>
      </c>
      <c r="S78" s="15">
        <v>300</v>
      </c>
      <c r="T78" s="15">
        <v>326</v>
      </c>
      <c r="U78" s="15">
        <v>351</v>
      </c>
      <c r="V78" s="15">
        <v>9</v>
      </c>
      <c r="W78" s="15">
        <v>33</v>
      </c>
      <c r="X78" s="15">
        <v>61</v>
      </c>
      <c r="Y78" s="15">
        <v>94</v>
      </c>
      <c r="Z78" s="15">
        <v>133</v>
      </c>
      <c r="AA78" s="15">
        <v>175</v>
      </c>
      <c r="AB78" s="15">
        <v>219</v>
      </c>
      <c r="AC78" s="15">
        <v>259</v>
      </c>
      <c r="AD78" s="15">
        <v>291</v>
      </c>
      <c r="AE78" s="15">
        <v>314</v>
      </c>
      <c r="AF78" s="15">
        <v>324</v>
      </c>
      <c r="AG78" s="15">
        <v>321</v>
      </c>
      <c r="AH78" s="15">
        <v>309</v>
      </c>
      <c r="AI78" s="15">
        <v>292</v>
      </c>
      <c r="AJ78" s="15">
        <v>275</v>
      </c>
      <c r="AK78" s="15">
        <v>265</v>
      </c>
      <c r="AL78" s="15">
        <v>268</v>
      </c>
      <c r="AM78" s="15">
        <v>285</v>
      </c>
      <c r="AN78" s="15">
        <v>315</v>
      </c>
      <c r="AO78" s="15">
        <v>355</v>
      </c>
      <c r="AP78" s="15">
        <v>35</v>
      </c>
      <c r="AQ78" s="15">
        <v>81</v>
      </c>
      <c r="AR78" s="15">
        <v>125</v>
      </c>
      <c r="AS78" s="15">
        <v>166</v>
      </c>
      <c r="AT78" s="15">
        <v>202</v>
      </c>
      <c r="AU78" s="15">
        <v>234</v>
      </c>
      <c r="AV78" s="15">
        <v>259</v>
      </c>
      <c r="AW78" s="15">
        <v>278</v>
      </c>
      <c r="AX78" s="15">
        <v>291</v>
      </c>
      <c r="AY78" s="15">
        <v>297</v>
      </c>
      <c r="AZ78" s="15">
        <v>299</v>
      </c>
      <c r="BA78" s="15">
        <v>298</v>
      </c>
      <c r="BB78" s="15">
        <v>296</v>
      </c>
      <c r="BC78" s="15">
        <v>295</v>
      </c>
    </row>
    <row r="79" spans="2:55" ht="15.75">
      <c r="B79" s="15" t="s">
        <v>85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8</v>
      </c>
      <c r="I79" s="15">
        <v>25</v>
      </c>
      <c r="J79" s="15">
        <v>50</v>
      </c>
      <c r="K79" s="15">
        <v>79</v>
      </c>
      <c r="L79" s="15">
        <v>109</v>
      </c>
      <c r="M79" s="15">
        <v>139</v>
      </c>
      <c r="N79" s="15">
        <v>168</v>
      </c>
      <c r="O79" s="15">
        <v>198</v>
      </c>
      <c r="P79" s="15">
        <v>228</v>
      </c>
      <c r="Q79" s="15">
        <v>258</v>
      </c>
      <c r="R79" s="15">
        <v>287</v>
      </c>
      <c r="S79" s="15">
        <v>314</v>
      </c>
      <c r="T79" s="15">
        <v>339</v>
      </c>
      <c r="U79" s="15">
        <v>361</v>
      </c>
      <c r="V79" s="15">
        <v>16</v>
      </c>
      <c r="W79" s="15">
        <v>38</v>
      </c>
      <c r="X79" s="15">
        <v>64</v>
      </c>
      <c r="Y79" s="15">
        <v>98</v>
      </c>
      <c r="Z79" s="15">
        <v>138</v>
      </c>
      <c r="AA79" s="15">
        <v>183</v>
      </c>
      <c r="AB79" s="15">
        <v>229</v>
      </c>
      <c r="AC79" s="15">
        <v>270</v>
      </c>
      <c r="AD79" s="15">
        <v>299</v>
      </c>
      <c r="AE79" s="15">
        <v>314</v>
      </c>
      <c r="AF79" s="15">
        <v>313</v>
      </c>
      <c r="AG79" s="15">
        <v>298</v>
      </c>
      <c r="AH79" s="15">
        <v>276</v>
      </c>
      <c r="AI79" s="15">
        <v>254</v>
      </c>
      <c r="AJ79" s="15">
        <v>239</v>
      </c>
      <c r="AK79" s="15">
        <v>238</v>
      </c>
      <c r="AL79" s="15">
        <v>254</v>
      </c>
      <c r="AM79" s="15">
        <v>283</v>
      </c>
      <c r="AN79" s="15">
        <v>324</v>
      </c>
      <c r="AO79" s="15">
        <v>5</v>
      </c>
      <c r="AP79" s="15">
        <v>50</v>
      </c>
      <c r="AQ79" s="15">
        <v>93</v>
      </c>
      <c r="AR79" s="15">
        <v>131</v>
      </c>
      <c r="AS79" s="15">
        <v>164</v>
      </c>
      <c r="AT79" s="15">
        <v>194</v>
      </c>
      <c r="AU79" s="15">
        <v>220</v>
      </c>
      <c r="AV79" s="15">
        <v>243</v>
      </c>
      <c r="AW79" s="15">
        <v>260</v>
      </c>
      <c r="AX79" s="15">
        <v>273</v>
      </c>
      <c r="AY79" s="15">
        <v>281</v>
      </c>
      <c r="AZ79" s="15">
        <v>286</v>
      </c>
      <c r="BA79" s="15">
        <v>288</v>
      </c>
      <c r="BB79" s="15">
        <v>289</v>
      </c>
      <c r="BC79" s="15">
        <v>291</v>
      </c>
    </row>
    <row r="80" spans="2:55" ht="18">
      <c r="B80" s="15" t="s">
        <v>86</v>
      </c>
      <c r="C80" s="15">
        <v>24</v>
      </c>
      <c r="D80" s="15">
        <v>16</v>
      </c>
      <c r="E80" s="15">
        <v>11</v>
      </c>
      <c r="F80" s="15">
        <v>13</v>
      </c>
      <c r="G80" s="15">
        <v>23</v>
      </c>
      <c r="H80" s="15">
        <v>40</v>
      </c>
      <c r="I80" s="15">
        <v>63</v>
      </c>
      <c r="J80" s="15">
        <v>88</v>
      </c>
      <c r="K80" s="15">
        <v>113</v>
      </c>
      <c r="L80" s="15">
        <v>138</v>
      </c>
      <c r="M80" s="15">
        <v>162</v>
      </c>
      <c r="N80" s="15">
        <v>186</v>
      </c>
      <c r="O80" s="15">
        <v>210</v>
      </c>
      <c r="P80" s="15">
        <v>237</v>
      </c>
      <c r="Q80" s="15">
        <v>265</v>
      </c>
      <c r="R80" s="15">
        <v>292</v>
      </c>
      <c r="S80" s="15">
        <v>318</v>
      </c>
      <c r="T80" s="15">
        <v>339</v>
      </c>
      <c r="U80" s="15">
        <v>358</v>
      </c>
      <c r="V80" s="15">
        <v>10</v>
      </c>
      <c r="W80" s="15">
        <v>29</v>
      </c>
      <c r="X80" s="15">
        <v>55</v>
      </c>
      <c r="Y80" s="15">
        <v>89</v>
      </c>
      <c r="Z80" s="15">
        <v>132</v>
      </c>
      <c r="AA80" s="15">
        <v>180</v>
      </c>
      <c r="AB80" s="15">
        <v>227</v>
      </c>
      <c r="AC80" s="15">
        <v>264</v>
      </c>
      <c r="AD80" s="15">
        <v>286</v>
      </c>
      <c r="AE80" s="15">
        <v>290</v>
      </c>
      <c r="AF80" s="15">
        <v>276</v>
      </c>
      <c r="AG80" s="15">
        <v>252</v>
      </c>
      <c r="AH80" s="15">
        <v>224</v>
      </c>
      <c r="AI80" s="15">
        <v>203</v>
      </c>
      <c r="AJ80" s="15">
        <v>197</v>
      </c>
      <c r="AK80" s="15">
        <v>207</v>
      </c>
      <c r="AL80" s="15">
        <v>235</v>
      </c>
      <c r="AM80" s="15">
        <v>274</v>
      </c>
      <c r="AN80" s="15">
        <v>320</v>
      </c>
      <c r="AO80" s="15">
        <v>1</v>
      </c>
      <c r="AP80" s="15">
        <v>42</v>
      </c>
      <c r="AQ80" s="15">
        <v>78</v>
      </c>
      <c r="AR80" s="15">
        <v>109</v>
      </c>
      <c r="AS80" s="15">
        <v>137</v>
      </c>
      <c r="AT80" s="15">
        <v>161</v>
      </c>
      <c r="AU80" s="15">
        <v>184</v>
      </c>
      <c r="AV80" s="15">
        <v>204</v>
      </c>
      <c r="AW80" s="15">
        <v>220</v>
      </c>
      <c r="AX80" s="15">
        <v>234</v>
      </c>
      <c r="AY80" s="15">
        <v>244</v>
      </c>
      <c r="AZ80" s="15">
        <v>251</v>
      </c>
      <c r="BA80" s="15">
        <v>256</v>
      </c>
      <c r="BB80" s="15">
        <v>260</v>
      </c>
      <c r="BC80" s="15">
        <v>266</v>
      </c>
    </row>
    <row r="81" spans="2:55" ht="15.75">
      <c r="B81" s="15" t="s">
        <v>87</v>
      </c>
      <c r="C81" s="15">
        <v>38</v>
      </c>
      <c r="D81" s="15">
        <v>29</v>
      </c>
      <c r="E81" s="15">
        <v>27</v>
      </c>
      <c r="F81" s="15">
        <v>33</v>
      </c>
      <c r="G81" s="15">
        <v>47</v>
      </c>
      <c r="H81" s="15">
        <v>68</v>
      </c>
      <c r="I81" s="15">
        <v>91</v>
      </c>
      <c r="J81" s="15">
        <v>113</v>
      </c>
      <c r="K81" s="15">
        <v>134</v>
      </c>
      <c r="L81" s="15">
        <v>153</v>
      </c>
      <c r="M81" s="15">
        <v>171</v>
      </c>
      <c r="N81" s="15">
        <v>190</v>
      </c>
      <c r="O81" s="15">
        <v>212</v>
      </c>
      <c r="P81" s="15">
        <v>236</v>
      </c>
      <c r="Q81" s="15">
        <v>262</v>
      </c>
      <c r="R81" s="15">
        <v>287</v>
      </c>
      <c r="S81" s="15">
        <v>309</v>
      </c>
      <c r="T81" s="15">
        <v>327</v>
      </c>
      <c r="U81" s="15">
        <v>341</v>
      </c>
      <c r="V81" s="15">
        <v>355</v>
      </c>
      <c r="W81" s="15">
        <v>8</v>
      </c>
      <c r="X81" s="15">
        <v>34</v>
      </c>
      <c r="Y81" s="15">
        <v>70</v>
      </c>
      <c r="Z81" s="15">
        <v>115</v>
      </c>
      <c r="AA81" s="15">
        <v>164</v>
      </c>
      <c r="AB81" s="15">
        <v>207</v>
      </c>
      <c r="AC81" s="15">
        <v>238</v>
      </c>
      <c r="AD81" s="15">
        <v>249</v>
      </c>
      <c r="AE81" s="15">
        <v>240</v>
      </c>
      <c r="AF81" s="15">
        <v>216</v>
      </c>
      <c r="AG81" s="15">
        <v>186</v>
      </c>
      <c r="AH81" s="15">
        <v>159</v>
      </c>
      <c r="AI81" s="15">
        <v>145</v>
      </c>
      <c r="AJ81" s="15">
        <v>150</v>
      </c>
      <c r="AK81" s="15">
        <v>172</v>
      </c>
      <c r="AL81" s="15">
        <v>209</v>
      </c>
      <c r="AM81" s="15">
        <v>253</v>
      </c>
      <c r="AN81" s="15">
        <v>298</v>
      </c>
      <c r="AO81" s="15">
        <v>339</v>
      </c>
      <c r="AP81" s="15">
        <v>9</v>
      </c>
      <c r="AQ81" s="15">
        <v>38</v>
      </c>
      <c r="AR81" s="15">
        <v>62</v>
      </c>
      <c r="AS81" s="15">
        <v>84</v>
      </c>
      <c r="AT81" s="15">
        <v>104</v>
      </c>
      <c r="AU81" s="15">
        <v>124</v>
      </c>
      <c r="AV81" s="15">
        <v>142</v>
      </c>
      <c r="AW81" s="15">
        <v>159</v>
      </c>
      <c r="AX81" s="15">
        <v>173</v>
      </c>
      <c r="AY81" s="15">
        <v>184</v>
      </c>
      <c r="AZ81" s="15">
        <v>193</v>
      </c>
      <c r="BA81" s="15">
        <v>201</v>
      </c>
      <c r="BB81" s="15">
        <v>208</v>
      </c>
      <c r="BC81" s="15">
        <v>216</v>
      </c>
    </row>
    <row r="82" spans="2:55" ht="18">
      <c r="B82" s="15" t="s">
        <v>88</v>
      </c>
      <c r="C82" s="15">
        <v>43</v>
      </c>
      <c r="D82" s="15">
        <v>36</v>
      </c>
      <c r="E82" s="15">
        <v>38</v>
      </c>
      <c r="F82" s="15">
        <v>48</v>
      </c>
      <c r="G82" s="15">
        <v>66</v>
      </c>
      <c r="H82" s="15">
        <v>88</v>
      </c>
      <c r="I82" s="15">
        <v>108</v>
      </c>
      <c r="J82" s="15">
        <v>126</v>
      </c>
      <c r="K82" s="15">
        <v>141</v>
      </c>
      <c r="L82" s="15">
        <v>154</v>
      </c>
      <c r="M82" s="15">
        <v>167</v>
      </c>
      <c r="N82" s="15">
        <v>184</v>
      </c>
      <c r="O82" s="15">
        <v>203</v>
      </c>
      <c r="P82" s="15">
        <v>225</v>
      </c>
      <c r="Q82" s="15">
        <v>248</v>
      </c>
      <c r="R82" s="15">
        <v>270</v>
      </c>
      <c r="S82" s="15">
        <v>288</v>
      </c>
      <c r="T82" s="15">
        <v>301</v>
      </c>
      <c r="U82" s="15">
        <v>312</v>
      </c>
      <c r="V82" s="15">
        <v>323</v>
      </c>
      <c r="W82" s="15">
        <v>341</v>
      </c>
      <c r="X82" s="15">
        <v>3</v>
      </c>
      <c r="Y82" s="15">
        <v>41</v>
      </c>
      <c r="Z82" s="15">
        <v>86</v>
      </c>
      <c r="AA82" s="15">
        <v>131</v>
      </c>
      <c r="AB82" s="15">
        <v>168</v>
      </c>
      <c r="AC82" s="15">
        <v>188</v>
      </c>
      <c r="AD82" s="15">
        <v>187</v>
      </c>
      <c r="AE82" s="15">
        <v>168</v>
      </c>
      <c r="AF82" s="15">
        <v>138</v>
      </c>
      <c r="AG82" s="15">
        <v>107</v>
      </c>
      <c r="AH82" s="15">
        <v>87</v>
      </c>
      <c r="AI82" s="15">
        <v>84</v>
      </c>
      <c r="AJ82" s="15">
        <v>99</v>
      </c>
      <c r="AK82" s="15">
        <v>130</v>
      </c>
      <c r="AL82" s="15">
        <v>170</v>
      </c>
      <c r="AM82" s="15">
        <v>213</v>
      </c>
      <c r="AN82" s="15">
        <v>252</v>
      </c>
      <c r="AO82" s="15">
        <v>286</v>
      </c>
      <c r="AP82" s="15">
        <v>314</v>
      </c>
      <c r="AQ82" s="15">
        <v>336</v>
      </c>
      <c r="AR82" s="15">
        <v>354</v>
      </c>
      <c r="AS82" s="15">
        <v>7</v>
      </c>
      <c r="AT82" s="15">
        <v>23</v>
      </c>
      <c r="AU82" s="15">
        <v>41</v>
      </c>
      <c r="AV82" s="15">
        <v>58</v>
      </c>
      <c r="AW82" s="15">
        <v>74</v>
      </c>
      <c r="AX82" s="15">
        <v>88</v>
      </c>
      <c r="AY82" s="15">
        <v>100</v>
      </c>
      <c r="AZ82" s="15">
        <v>111</v>
      </c>
      <c r="BA82" s="15">
        <v>120</v>
      </c>
      <c r="BB82" s="15">
        <v>129</v>
      </c>
      <c r="BC82" s="15">
        <v>139</v>
      </c>
    </row>
    <row r="83" spans="2:55" ht="15.75">
      <c r="B83" s="15" t="s">
        <v>89</v>
      </c>
      <c r="C83" s="15">
        <v>43</v>
      </c>
      <c r="D83" s="15">
        <v>40</v>
      </c>
      <c r="E83" s="15">
        <v>45</v>
      </c>
      <c r="F83" s="15">
        <v>59</v>
      </c>
      <c r="G83" s="15">
        <v>77</v>
      </c>
      <c r="H83" s="15">
        <v>96</v>
      </c>
      <c r="I83" s="15">
        <v>112</v>
      </c>
      <c r="J83" s="15">
        <v>124</v>
      </c>
      <c r="K83" s="15">
        <v>134</v>
      </c>
      <c r="L83" s="15">
        <v>143</v>
      </c>
      <c r="M83" s="15">
        <v>154</v>
      </c>
      <c r="N83" s="15">
        <v>167</v>
      </c>
      <c r="O83" s="15">
        <v>185</v>
      </c>
      <c r="P83" s="15">
        <v>204</v>
      </c>
      <c r="Q83" s="15">
        <v>224</v>
      </c>
      <c r="R83" s="15">
        <v>240</v>
      </c>
      <c r="S83" s="15">
        <v>253</v>
      </c>
      <c r="T83" s="15">
        <v>262</v>
      </c>
      <c r="U83" s="15">
        <v>270</v>
      </c>
      <c r="V83" s="15">
        <v>280</v>
      </c>
      <c r="W83" s="15">
        <v>298</v>
      </c>
      <c r="X83" s="15">
        <v>327</v>
      </c>
      <c r="Y83" s="15">
        <v>364</v>
      </c>
      <c r="Z83" s="15">
        <v>41</v>
      </c>
      <c r="AA83" s="15">
        <v>79</v>
      </c>
      <c r="AB83" s="15">
        <v>105</v>
      </c>
      <c r="AC83" s="15">
        <v>113</v>
      </c>
      <c r="AD83" s="15">
        <v>101</v>
      </c>
      <c r="AE83" s="15">
        <v>76</v>
      </c>
      <c r="AF83" s="15">
        <v>47</v>
      </c>
      <c r="AG83" s="15">
        <v>23</v>
      </c>
      <c r="AH83" s="15">
        <v>12</v>
      </c>
      <c r="AI83" s="15">
        <v>19</v>
      </c>
      <c r="AJ83" s="15">
        <v>42</v>
      </c>
      <c r="AK83" s="15">
        <v>75</v>
      </c>
      <c r="AL83" s="15">
        <v>113</v>
      </c>
      <c r="AM83" s="15">
        <v>149</v>
      </c>
      <c r="AN83" s="15">
        <v>181</v>
      </c>
      <c r="AO83" s="15">
        <v>208</v>
      </c>
      <c r="AP83" s="15">
        <v>228</v>
      </c>
      <c r="AQ83" s="15">
        <v>244</v>
      </c>
      <c r="AR83" s="15">
        <v>258</v>
      </c>
      <c r="AS83" s="15">
        <v>272</v>
      </c>
      <c r="AT83" s="15">
        <v>286</v>
      </c>
      <c r="AU83" s="15">
        <v>301</v>
      </c>
      <c r="AV83" s="15">
        <v>316</v>
      </c>
      <c r="AW83" s="15">
        <v>331</v>
      </c>
      <c r="AX83" s="15">
        <v>344</v>
      </c>
      <c r="AY83" s="15">
        <v>355</v>
      </c>
      <c r="AZ83" s="15">
        <v>0</v>
      </c>
      <c r="BA83" s="15">
        <v>10</v>
      </c>
      <c r="BB83" s="15">
        <v>20</v>
      </c>
      <c r="BC83" s="15">
        <v>32</v>
      </c>
    </row>
    <row r="84" spans="2:55" ht="18">
      <c r="B84" s="15" t="s">
        <v>90</v>
      </c>
      <c r="C84" s="15">
        <v>39</v>
      </c>
      <c r="D84" s="15">
        <v>39</v>
      </c>
      <c r="E84" s="15">
        <v>48</v>
      </c>
      <c r="F84" s="15">
        <v>62</v>
      </c>
      <c r="G84" s="15">
        <v>77</v>
      </c>
      <c r="H84" s="15">
        <v>91</v>
      </c>
      <c r="I84" s="15">
        <v>102</v>
      </c>
      <c r="J84" s="15">
        <v>109</v>
      </c>
      <c r="K84" s="15">
        <v>115</v>
      </c>
      <c r="L84" s="15">
        <v>121</v>
      </c>
      <c r="M84" s="15">
        <v>130</v>
      </c>
      <c r="N84" s="15">
        <v>142</v>
      </c>
      <c r="O84" s="15">
        <v>156</v>
      </c>
      <c r="P84" s="15">
        <v>172</v>
      </c>
      <c r="Q84" s="15">
        <v>186</v>
      </c>
      <c r="R84" s="15">
        <v>198</v>
      </c>
      <c r="S84" s="15">
        <v>206</v>
      </c>
      <c r="T84" s="15">
        <v>212</v>
      </c>
      <c r="U84" s="15">
        <v>218</v>
      </c>
      <c r="V84" s="15">
        <v>228</v>
      </c>
      <c r="W84" s="15">
        <v>246</v>
      </c>
      <c r="X84" s="15">
        <v>272</v>
      </c>
      <c r="Y84" s="15">
        <v>306</v>
      </c>
      <c r="Z84" s="15">
        <v>341</v>
      </c>
      <c r="AA84" s="15">
        <v>3</v>
      </c>
      <c r="AB84" s="15">
        <v>17</v>
      </c>
      <c r="AC84" s="15">
        <v>15</v>
      </c>
      <c r="AD84" s="15">
        <v>363</v>
      </c>
      <c r="AE84" s="15">
        <v>338</v>
      </c>
      <c r="AF84" s="15">
        <v>314</v>
      </c>
      <c r="AG84" s="15">
        <v>300</v>
      </c>
      <c r="AH84" s="15">
        <v>299</v>
      </c>
      <c r="AI84" s="15">
        <v>312</v>
      </c>
      <c r="AJ84" s="15">
        <v>337</v>
      </c>
      <c r="AK84" s="15">
        <v>2</v>
      </c>
      <c r="AL84" s="15">
        <v>33</v>
      </c>
      <c r="AM84" s="15">
        <v>61</v>
      </c>
      <c r="AN84" s="15">
        <v>84</v>
      </c>
      <c r="AO84" s="15">
        <v>102</v>
      </c>
      <c r="AP84" s="15">
        <v>117</v>
      </c>
      <c r="AQ84" s="15">
        <v>128</v>
      </c>
      <c r="AR84" s="15">
        <v>138</v>
      </c>
      <c r="AS84" s="15">
        <v>149</v>
      </c>
      <c r="AT84" s="15">
        <v>161</v>
      </c>
      <c r="AU84" s="15">
        <v>174</v>
      </c>
      <c r="AV84" s="15">
        <v>187</v>
      </c>
      <c r="AW84" s="15">
        <v>199</v>
      </c>
      <c r="AX84" s="15">
        <v>211</v>
      </c>
      <c r="AY84" s="15">
        <v>222</v>
      </c>
      <c r="AZ84" s="15">
        <v>232</v>
      </c>
      <c r="BA84" s="15">
        <v>241</v>
      </c>
      <c r="BB84" s="15">
        <v>251</v>
      </c>
      <c r="BC84" s="15">
        <v>262</v>
      </c>
    </row>
    <row r="85" spans="2:55" ht="15.75">
      <c r="B85" s="15" t="s">
        <v>91</v>
      </c>
      <c r="C85" s="15">
        <v>31</v>
      </c>
      <c r="D85" s="15">
        <v>35</v>
      </c>
      <c r="E85" s="15">
        <v>43</v>
      </c>
      <c r="F85" s="15">
        <v>54</v>
      </c>
      <c r="G85" s="15">
        <v>65</v>
      </c>
      <c r="H85" s="15">
        <v>73</v>
      </c>
      <c r="I85" s="15">
        <v>79</v>
      </c>
      <c r="J85" s="15">
        <v>83</v>
      </c>
      <c r="K85" s="15">
        <v>86</v>
      </c>
      <c r="L85" s="15">
        <v>90</v>
      </c>
      <c r="M85" s="15">
        <v>97</v>
      </c>
      <c r="N85" s="15">
        <v>106</v>
      </c>
      <c r="O85" s="15">
        <v>116</v>
      </c>
      <c r="P85" s="15">
        <v>127</v>
      </c>
      <c r="Q85" s="15">
        <v>136</v>
      </c>
      <c r="R85" s="15">
        <v>143</v>
      </c>
      <c r="S85" s="15">
        <v>148</v>
      </c>
      <c r="T85" s="15">
        <v>151</v>
      </c>
      <c r="U85" s="15">
        <v>156</v>
      </c>
      <c r="V85" s="15">
        <v>165</v>
      </c>
      <c r="W85" s="15">
        <v>181</v>
      </c>
      <c r="X85" s="15">
        <v>203</v>
      </c>
      <c r="Y85" s="15">
        <v>228</v>
      </c>
      <c r="Z85" s="15">
        <v>251</v>
      </c>
      <c r="AA85" s="15">
        <v>267</v>
      </c>
      <c r="AB85" s="15">
        <v>271</v>
      </c>
      <c r="AC85" s="15">
        <v>263</v>
      </c>
      <c r="AD85" s="15">
        <v>247</v>
      </c>
      <c r="AE85" s="15">
        <v>228</v>
      </c>
      <c r="AF85" s="15">
        <v>214</v>
      </c>
      <c r="AG85" s="15">
        <v>208</v>
      </c>
      <c r="AH85" s="15">
        <v>213</v>
      </c>
      <c r="AI85" s="15">
        <v>228</v>
      </c>
      <c r="AJ85" s="15">
        <v>249</v>
      </c>
      <c r="AK85" s="15">
        <v>271</v>
      </c>
      <c r="AL85" s="15">
        <v>292</v>
      </c>
      <c r="AM85" s="15">
        <v>310</v>
      </c>
      <c r="AN85" s="15">
        <v>325</v>
      </c>
      <c r="AO85" s="15">
        <v>336</v>
      </c>
      <c r="AP85" s="15">
        <v>345</v>
      </c>
      <c r="AQ85" s="15">
        <v>352</v>
      </c>
      <c r="AR85" s="15">
        <v>359</v>
      </c>
      <c r="AS85" s="15">
        <v>1</v>
      </c>
      <c r="AT85" s="15">
        <v>10</v>
      </c>
      <c r="AU85" s="15">
        <v>20</v>
      </c>
      <c r="AV85" s="15">
        <v>29</v>
      </c>
      <c r="AW85" s="15">
        <v>39</v>
      </c>
      <c r="AX85" s="15">
        <v>48</v>
      </c>
      <c r="AY85" s="15">
        <v>57</v>
      </c>
      <c r="AZ85" s="15">
        <v>65</v>
      </c>
      <c r="BA85" s="15">
        <v>73</v>
      </c>
      <c r="BB85" s="15">
        <v>82</v>
      </c>
      <c r="BC85" s="15">
        <v>91</v>
      </c>
    </row>
    <row r="86" spans="2:55" ht="18">
      <c r="B86" s="15" t="s">
        <v>92</v>
      </c>
      <c r="C86" s="15">
        <v>19</v>
      </c>
      <c r="D86" s="15">
        <v>23</v>
      </c>
      <c r="E86" s="15">
        <v>28</v>
      </c>
      <c r="F86" s="15">
        <v>34</v>
      </c>
      <c r="G86" s="15">
        <v>39</v>
      </c>
      <c r="H86" s="15">
        <v>42</v>
      </c>
      <c r="I86" s="15">
        <v>44</v>
      </c>
      <c r="J86" s="15">
        <v>46</v>
      </c>
      <c r="K86" s="15">
        <v>48</v>
      </c>
      <c r="L86" s="15">
        <v>50</v>
      </c>
      <c r="M86" s="15">
        <v>54</v>
      </c>
      <c r="N86" s="15">
        <v>59</v>
      </c>
      <c r="O86" s="15">
        <v>64</v>
      </c>
      <c r="P86" s="15">
        <v>70</v>
      </c>
      <c r="Q86" s="15">
        <v>74</v>
      </c>
      <c r="R86" s="15">
        <v>77</v>
      </c>
      <c r="S86" s="15">
        <v>78</v>
      </c>
      <c r="T86" s="15">
        <v>80</v>
      </c>
      <c r="U86" s="15">
        <v>84</v>
      </c>
      <c r="V86" s="15">
        <v>90</v>
      </c>
      <c r="W86" s="15">
        <v>100</v>
      </c>
      <c r="X86" s="15">
        <v>113</v>
      </c>
      <c r="Y86" s="15">
        <v>126</v>
      </c>
      <c r="Z86" s="15">
        <v>137</v>
      </c>
      <c r="AA86" s="15">
        <v>142</v>
      </c>
      <c r="AB86" s="15">
        <v>142</v>
      </c>
      <c r="AC86" s="15">
        <v>134</v>
      </c>
      <c r="AD86" s="15">
        <v>125</v>
      </c>
      <c r="AE86" s="15">
        <v>116</v>
      </c>
      <c r="AF86" s="15">
        <v>110</v>
      </c>
      <c r="AG86" s="15">
        <v>110</v>
      </c>
      <c r="AH86" s="15">
        <v>116</v>
      </c>
      <c r="AI86" s="15">
        <v>126</v>
      </c>
      <c r="AJ86" s="15">
        <v>137</v>
      </c>
      <c r="AK86" s="15">
        <v>149</v>
      </c>
      <c r="AL86" s="15">
        <v>160</v>
      </c>
      <c r="AM86" s="15">
        <v>168</v>
      </c>
      <c r="AN86" s="15">
        <v>175</v>
      </c>
      <c r="AO86" s="15">
        <v>181</v>
      </c>
      <c r="AP86" s="15">
        <v>185</v>
      </c>
      <c r="AQ86" s="15">
        <v>189</v>
      </c>
      <c r="AR86" s="15">
        <v>193</v>
      </c>
      <c r="AS86" s="15">
        <v>197</v>
      </c>
      <c r="AT86" s="15">
        <v>202</v>
      </c>
      <c r="AU86" s="15">
        <v>207</v>
      </c>
      <c r="AV86" s="15">
        <v>213</v>
      </c>
      <c r="AW86" s="15">
        <v>218</v>
      </c>
      <c r="AX86" s="15">
        <v>224</v>
      </c>
      <c r="AY86" s="15">
        <v>229</v>
      </c>
      <c r="AZ86" s="15">
        <v>234</v>
      </c>
      <c r="BA86" s="15">
        <v>239</v>
      </c>
      <c r="BB86" s="15">
        <v>244</v>
      </c>
      <c r="BC86" s="15">
        <v>250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AD62"/>
  <sheetViews>
    <sheetView topLeftCell="F1" workbookViewId="0">
      <selection activeCell="A9" sqref="A9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2:30" ht="15">
      <c r="B1" s="389" t="s">
        <v>103</v>
      </c>
      <c r="L1" s="389" t="s">
        <v>103</v>
      </c>
      <c r="V1" s="389" t="s">
        <v>103</v>
      </c>
    </row>
    <row r="2" spans="2:30" ht="15">
      <c r="B2" s="389" t="s">
        <v>481</v>
      </c>
      <c r="L2" s="389" t="s">
        <v>481</v>
      </c>
      <c r="V2" s="389" t="s">
        <v>481</v>
      </c>
    </row>
    <row r="3" spans="2:30" ht="15">
      <c r="B3" s="389" t="s">
        <v>104</v>
      </c>
      <c r="L3" s="389" t="s">
        <v>104</v>
      </c>
      <c r="V3" s="389" t="s">
        <v>104</v>
      </c>
    </row>
    <row r="5" spans="2:30" s="391" customFormat="1" ht="15">
      <c r="B5" s="391" t="s">
        <v>105</v>
      </c>
      <c r="K5" s="392"/>
      <c r="L5" s="391" t="s">
        <v>106</v>
      </c>
      <c r="U5" s="392"/>
      <c r="V5" s="391" t="s">
        <v>107</v>
      </c>
    </row>
    <row r="7" spans="2:30" s="393" customFormat="1">
      <c r="B7" s="393" t="s">
        <v>112</v>
      </c>
      <c r="G7" s="393" t="s">
        <v>112</v>
      </c>
      <c r="K7" s="394"/>
      <c r="L7" s="393" t="s">
        <v>112</v>
      </c>
      <c r="Q7" s="393" t="s">
        <v>112</v>
      </c>
      <c r="U7" s="394"/>
      <c r="V7" s="393" t="s">
        <v>112</v>
      </c>
      <c r="AA7" s="393" t="s">
        <v>112</v>
      </c>
    </row>
    <row r="8" spans="2:30">
      <c r="B8" s="388" t="s">
        <v>109</v>
      </c>
      <c r="G8" s="388" t="s">
        <v>110</v>
      </c>
      <c r="L8" s="388" t="s">
        <v>109</v>
      </c>
      <c r="Q8" s="388" t="s">
        <v>110</v>
      </c>
      <c r="V8" s="388" t="s">
        <v>109</v>
      </c>
      <c r="AA8" s="388" t="s">
        <v>110</v>
      </c>
    </row>
    <row r="9" spans="2:30">
      <c r="B9" s="388" t="s">
        <v>4</v>
      </c>
      <c r="C9" s="388" t="s">
        <v>3</v>
      </c>
      <c r="D9" s="388" t="s">
        <v>111</v>
      </c>
      <c r="E9" s="388" t="s">
        <v>8</v>
      </c>
      <c r="G9" s="388" t="s">
        <v>4</v>
      </c>
      <c r="H9" s="388" t="s">
        <v>3</v>
      </c>
      <c r="I9" s="388" t="s">
        <v>111</v>
      </c>
      <c r="J9" s="388" t="s">
        <v>8</v>
      </c>
      <c r="L9" s="388" t="s">
        <v>4</v>
      </c>
      <c r="M9" s="388" t="s">
        <v>3</v>
      </c>
      <c r="N9" s="388" t="s">
        <v>111</v>
      </c>
      <c r="O9" s="388" t="s">
        <v>8</v>
      </c>
      <c r="Q9" s="388" t="s">
        <v>4</v>
      </c>
      <c r="R9" s="388" t="s">
        <v>3</v>
      </c>
      <c r="S9" s="388" t="s">
        <v>111</v>
      </c>
      <c r="T9" s="388" t="s">
        <v>8</v>
      </c>
      <c r="V9" s="388" t="s">
        <v>4</v>
      </c>
      <c r="W9" s="388" t="s">
        <v>3</v>
      </c>
      <c r="X9" s="388" t="s">
        <v>111</v>
      </c>
      <c r="Y9" s="388" t="s">
        <v>8</v>
      </c>
      <c r="AA9" s="388" t="s">
        <v>4</v>
      </c>
      <c r="AB9" s="388" t="s">
        <v>3</v>
      </c>
      <c r="AC9" s="388" t="s">
        <v>111</v>
      </c>
      <c r="AD9" s="388" t="s">
        <v>8</v>
      </c>
    </row>
    <row r="10" spans="2:30">
      <c r="B10" s="396">
        <v>18</v>
      </c>
      <c r="C10" s="397">
        <v>1.2915796186267055</v>
      </c>
      <c r="D10" s="397">
        <v>1.2918731327234587</v>
      </c>
      <c r="E10" s="397">
        <v>1.2225022368300016</v>
      </c>
      <c r="G10" s="396">
        <v>18</v>
      </c>
      <c r="H10" s="397">
        <v>1.1583408379791165</v>
      </c>
      <c r="I10" s="397">
        <v>1.1425824575419401</v>
      </c>
      <c r="J10" s="397">
        <v>1.0579815356923119</v>
      </c>
      <c r="L10" s="396">
        <v>18</v>
      </c>
      <c r="M10" s="397">
        <v>1.170196460926296</v>
      </c>
      <c r="N10" s="397">
        <v>1.1814385591033294</v>
      </c>
      <c r="O10" s="397">
        <v>1.1137211088891228</v>
      </c>
      <c r="Q10" s="396">
        <v>18</v>
      </c>
      <c r="R10" s="397">
        <v>1.0195437070789639</v>
      </c>
      <c r="S10" s="397">
        <v>1.0163464432413407</v>
      </c>
      <c r="T10" s="397">
        <v>0.93495641332655355</v>
      </c>
      <c r="V10" s="396">
        <v>18</v>
      </c>
      <c r="W10" s="397">
        <v>1.0592814872160037</v>
      </c>
      <c r="X10" s="397">
        <v>1.0804684150521098</v>
      </c>
      <c r="Y10" s="397">
        <v>1.0138416606543019</v>
      </c>
      <c r="AA10" s="396">
        <v>18</v>
      </c>
      <c r="AB10" s="397">
        <v>0.89182702952077675</v>
      </c>
      <c r="AC10" s="397">
        <v>0.89999606192989035</v>
      </c>
      <c r="AD10" s="397">
        <v>0.82096174843617142</v>
      </c>
    </row>
    <row r="11" spans="2:30">
      <c r="B11" s="396">
        <v>19</v>
      </c>
      <c r="C11" s="397">
        <v>1.3437597067853957</v>
      </c>
      <c r="D11" s="397">
        <v>1.3477070182075166</v>
      </c>
      <c r="E11" s="397">
        <v>1.2782892692253083</v>
      </c>
      <c r="G11" s="396">
        <v>19</v>
      </c>
      <c r="H11" s="397">
        <v>1.2279983695908256</v>
      </c>
      <c r="I11" s="397">
        <v>1.2105566655605418</v>
      </c>
      <c r="J11" s="397">
        <v>1.1153377417218941</v>
      </c>
      <c r="L11" s="396">
        <v>19</v>
      </c>
      <c r="M11" s="397">
        <v>1.2218131126207226</v>
      </c>
      <c r="N11" s="397">
        <v>1.2367231140938277</v>
      </c>
      <c r="O11" s="397">
        <v>1.1689650835849419</v>
      </c>
      <c r="Q11" s="396">
        <v>19</v>
      </c>
      <c r="R11" s="397">
        <v>1.0883298567785336</v>
      </c>
      <c r="S11" s="397">
        <v>1.0835455485714427</v>
      </c>
      <c r="T11" s="397">
        <v>0.99167108044935337</v>
      </c>
      <c r="V11" s="396">
        <v>19</v>
      </c>
      <c r="W11" s="397">
        <v>1.1107299361393241</v>
      </c>
      <c r="X11" s="397">
        <v>1.1355882641192232</v>
      </c>
      <c r="Y11" s="397">
        <v>1.0689233501358721</v>
      </c>
      <c r="AA11" s="396">
        <v>19</v>
      </c>
      <c r="AB11" s="397">
        <v>0.96035295461772663</v>
      </c>
      <c r="AC11" s="397">
        <v>0.96696296282841654</v>
      </c>
      <c r="AD11" s="397">
        <v>0.87748460051716515</v>
      </c>
    </row>
    <row r="12" spans="2:30">
      <c r="B12" s="396">
        <v>20</v>
      </c>
      <c r="C12" s="397">
        <v>1.3437597067853957</v>
      </c>
      <c r="D12" s="397">
        <v>1.3477070182075166</v>
      </c>
      <c r="E12" s="397">
        <v>1.2782892692253083</v>
      </c>
      <c r="G12" s="396">
        <v>20</v>
      </c>
      <c r="H12" s="397">
        <v>1.2279983695908256</v>
      </c>
      <c r="I12" s="397">
        <v>1.2105566655605418</v>
      </c>
      <c r="J12" s="397">
        <v>1.1153377417218941</v>
      </c>
      <c r="L12" s="396">
        <v>20</v>
      </c>
      <c r="M12" s="397">
        <v>1.2218131126207226</v>
      </c>
      <c r="N12" s="397">
        <v>1.2367231140938277</v>
      </c>
      <c r="O12" s="397">
        <v>1.1689650835849419</v>
      </c>
      <c r="Q12" s="396">
        <v>20</v>
      </c>
      <c r="R12" s="397">
        <v>1.0883298567785336</v>
      </c>
      <c r="S12" s="397">
        <v>1.0835455485714427</v>
      </c>
      <c r="T12" s="397">
        <v>0.99167108044935337</v>
      </c>
      <c r="V12" s="396">
        <v>20</v>
      </c>
      <c r="W12" s="397">
        <v>1.1107299361393241</v>
      </c>
      <c r="X12" s="397">
        <v>1.1355882641192232</v>
      </c>
      <c r="Y12" s="397">
        <v>1.0689233501358721</v>
      </c>
      <c r="AA12" s="396">
        <v>20</v>
      </c>
      <c r="AB12" s="397">
        <v>0.96035295461772663</v>
      </c>
      <c r="AC12" s="397">
        <v>0.96696296282841654</v>
      </c>
      <c r="AD12" s="397">
        <v>0.87748460051716515</v>
      </c>
    </row>
    <row r="13" spans="2:30">
      <c r="B13" s="396">
        <v>21</v>
      </c>
      <c r="C13" s="397">
        <v>1.4010710402524837</v>
      </c>
      <c r="D13" s="397">
        <v>1.4096014043150873</v>
      </c>
      <c r="E13" s="397">
        <v>1.3409507880192784</v>
      </c>
      <c r="G13" s="396">
        <v>21</v>
      </c>
      <c r="H13" s="397">
        <v>1.2466605100579566</v>
      </c>
      <c r="I13" s="397">
        <v>1.2315274747052103</v>
      </c>
      <c r="J13" s="397">
        <v>1.1369314539209916</v>
      </c>
      <c r="L13" s="396">
        <v>21</v>
      </c>
      <c r="M13" s="397">
        <v>1.2785057165648823</v>
      </c>
      <c r="N13" s="397">
        <v>1.2980085886018442</v>
      </c>
      <c r="O13" s="397">
        <v>1.2310166932254043</v>
      </c>
      <c r="Q13" s="396">
        <v>21</v>
      </c>
      <c r="R13" s="397">
        <v>1.1067591443458955</v>
      </c>
      <c r="S13" s="397">
        <v>1.1042777809836146</v>
      </c>
      <c r="T13" s="397">
        <v>1.0130238593363499</v>
      </c>
      <c r="V13" s="396">
        <v>21</v>
      </c>
      <c r="W13" s="397">
        <v>1.1672379154717845</v>
      </c>
      <c r="X13" s="397">
        <v>1.196691219223543</v>
      </c>
      <c r="Y13" s="397">
        <v>1.1307927549895309</v>
      </c>
      <c r="AA13" s="396">
        <v>21</v>
      </c>
      <c r="AB13" s="397">
        <v>0.97871307727752954</v>
      </c>
      <c r="AC13" s="397">
        <v>0.98762406685856463</v>
      </c>
      <c r="AD13" s="397">
        <v>0.8987657155662625</v>
      </c>
    </row>
    <row r="14" spans="2:30">
      <c r="B14" s="396">
        <v>22</v>
      </c>
      <c r="C14" s="397">
        <v>1.4631172149726603</v>
      </c>
      <c r="D14" s="397">
        <v>1.4770125374120833</v>
      </c>
      <c r="E14" s="397">
        <v>1.4101931810287704</v>
      </c>
      <c r="G14" s="396">
        <v>22</v>
      </c>
      <c r="H14" s="397">
        <v>1.2693114122042908</v>
      </c>
      <c r="I14" s="397">
        <v>1.257102873374383</v>
      </c>
      <c r="J14" s="397">
        <v>1.1637603062416659</v>
      </c>
      <c r="L14" s="396">
        <v>22</v>
      </c>
      <c r="M14" s="397">
        <v>1.3398819998580731</v>
      </c>
      <c r="N14" s="397">
        <v>1.3647563494413628</v>
      </c>
      <c r="O14" s="397">
        <v>1.2995850214595657</v>
      </c>
      <c r="Q14" s="396">
        <v>22</v>
      </c>
      <c r="R14" s="397">
        <v>1.1291273837244227</v>
      </c>
      <c r="S14" s="397">
        <v>1.1295620973091125</v>
      </c>
      <c r="T14" s="397">
        <v>1.0395532874236697</v>
      </c>
      <c r="V14" s="396">
        <v>22</v>
      </c>
      <c r="W14" s="397">
        <v>1.2284142989441389</v>
      </c>
      <c r="X14" s="397">
        <v>1.2632400506933998</v>
      </c>
      <c r="Y14" s="397">
        <v>1.199159671004582</v>
      </c>
      <c r="AA14" s="396">
        <v>22</v>
      </c>
      <c r="AB14" s="397">
        <v>1.0009973335733264</v>
      </c>
      <c r="AC14" s="397">
        <v>1.0128215301643613</v>
      </c>
      <c r="AD14" s="397">
        <v>0.92520603540489776</v>
      </c>
    </row>
    <row r="15" spans="2:30">
      <c r="B15" s="396">
        <v>23</v>
      </c>
      <c r="C15" s="397">
        <v>1.5328674880693571</v>
      </c>
      <c r="D15" s="397">
        <v>1.5522708712058584</v>
      </c>
      <c r="E15" s="397">
        <v>1.4874551545810906</v>
      </c>
      <c r="G15" s="396">
        <v>23</v>
      </c>
      <c r="H15" s="397">
        <v>1.2976328415933545</v>
      </c>
      <c r="I15" s="397">
        <v>1.2887596546252431</v>
      </c>
      <c r="J15" s="397">
        <v>1.1969447107251718</v>
      </c>
      <c r="L15" s="396">
        <v>23</v>
      </c>
      <c r="M15" s="397">
        <v>1.408878917001209</v>
      </c>
      <c r="N15" s="397">
        <v>1.4392736579610257</v>
      </c>
      <c r="O15" s="397">
        <v>1.376094540760145</v>
      </c>
      <c r="Q15" s="396">
        <v>23</v>
      </c>
      <c r="R15" s="397">
        <v>1.1570951841134136</v>
      </c>
      <c r="S15" s="397">
        <v>1.1608582948104706</v>
      </c>
      <c r="T15" s="397">
        <v>1.0723671277758073</v>
      </c>
      <c r="V15" s="396">
        <v>23</v>
      </c>
      <c r="W15" s="397">
        <v>1.2971862617863206</v>
      </c>
      <c r="X15" s="397">
        <v>1.3375349209493035</v>
      </c>
      <c r="Y15" s="397">
        <v>1.2754441880967342</v>
      </c>
      <c r="AA15" s="396">
        <v>23</v>
      </c>
      <c r="AB15" s="397">
        <v>1.0288599453610558</v>
      </c>
      <c r="AC15" s="397">
        <v>1.0440099671957872</v>
      </c>
      <c r="AD15" s="397">
        <v>0.95790947199425469</v>
      </c>
    </row>
    <row r="16" spans="2:30">
      <c r="B16" s="396">
        <v>24</v>
      </c>
      <c r="C16" s="397">
        <v>1.6093570979705891</v>
      </c>
      <c r="D16" s="397">
        <v>1.6338573224434225</v>
      </c>
      <c r="E16" s="397">
        <v>1.5707588537484185</v>
      </c>
      <c r="G16" s="396">
        <v>24</v>
      </c>
      <c r="H16" s="397">
        <v>1.331664378698352</v>
      </c>
      <c r="I16" s="397">
        <v>1.3262921057701484</v>
      </c>
      <c r="J16" s="397">
        <v>1.236114820183754</v>
      </c>
      <c r="L16" s="396">
        <v>24</v>
      </c>
      <c r="M16" s="397">
        <v>1.4845419319926612</v>
      </c>
      <c r="N16" s="397">
        <v>1.5200561674128719</v>
      </c>
      <c r="O16" s="397">
        <v>1.4585864749328448</v>
      </c>
      <c r="Q16" s="396">
        <v>24</v>
      </c>
      <c r="R16" s="397">
        <v>1.1907014951616477</v>
      </c>
      <c r="S16" s="397">
        <v>1.1979628559667719</v>
      </c>
      <c r="T16" s="397">
        <v>1.1110995353242665</v>
      </c>
      <c r="V16" s="396">
        <v>24</v>
      </c>
      <c r="W16" s="397">
        <v>1.3726022163950795</v>
      </c>
      <c r="X16" s="397">
        <v>1.4180757909734247</v>
      </c>
      <c r="Y16" s="397">
        <v>1.3576931365132279</v>
      </c>
      <c r="AA16" s="396">
        <v>24</v>
      </c>
      <c r="AB16" s="397">
        <v>1.0623395950435031</v>
      </c>
      <c r="AC16" s="397">
        <v>1.0809864316429723</v>
      </c>
      <c r="AD16" s="397">
        <v>0.99651129799002058</v>
      </c>
    </row>
    <row r="17" spans="2:30">
      <c r="B17" s="396">
        <v>25</v>
      </c>
      <c r="C17" s="397">
        <v>1.6920593456062734</v>
      </c>
      <c r="D17" s="397">
        <v>1.7206861615284574</v>
      </c>
      <c r="E17" s="397">
        <v>1.6582797006559022</v>
      </c>
      <c r="G17" s="396">
        <v>25</v>
      </c>
      <c r="H17" s="397">
        <v>1.3713661650924307</v>
      </c>
      <c r="I17" s="397">
        <v>1.3693310595350552</v>
      </c>
      <c r="J17" s="397">
        <v>1.2805924341379187</v>
      </c>
      <c r="L17" s="396">
        <v>25</v>
      </c>
      <c r="M17" s="397">
        <v>1.5663498894517478</v>
      </c>
      <c r="N17" s="397">
        <v>1.6060287299214882</v>
      </c>
      <c r="O17" s="397">
        <v>1.545253903264078</v>
      </c>
      <c r="Q17" s="396">
        <v>25</v>
      </c>
      <c r="R17" s="397">
        <v>1.2299068473913892</v>
      </c>
      <c r="S17" s="397">
        <v>1.2405107135134672</v>
      </c>
      <c r="T17" s="397">
        <v>1.1550797982504188</v>
      </c>
      <c r="V17" s="396">
        <v>25</v>
      </c>
      <c r="W17" s="397">
        <v>1.4541425900346787</v>
      </c>
      <c r="X17" s="397">
        <v>1.5037906415241997</v>
      </c>
      <c r="Y17" s="397">
        <v>1.4441048200513116</v>
      </c>
      <c r="AA17" s="396">
        <v>25</v>
      </c>
      <c r="AB17" s="397">
        <v>1.1013968679717836</v>
      </c>
      <c r="AC17" s="397">
        <v>1.1233870248093081</v>
      </c>
      <c r="AD17" s="397">
        <v>1.0403429860171576</v>
      </c>
    </row>
    <row r="18" spans="2:30">
      <c r="B18" s="396">
        <v>26</v>
      </c>
      <c r="C18" s="397">
        <v>1.7795522084830682</v>
      </c>
      <c r="D18" s="397">
        <v>1.8109367684256481</v>
      </c>
      <c r="E18" s="397">
        <v>1.7475408377686299</v>
      </c>
      <c r="G18" s="396">
        <v>26</v>
      </c>
      <c r="H18" s="397">
        <v>1.4170612003126264</v>
      </c>
      <c r="I18" s="397">
        <v>1.4177554993161419</v>
      </c>
      <c r="J18" s="397">
        <v>1.3296101525339259</v>
      </c>
      <c r="L18" s="396">
        <v>26</v>
      </c>
      <c r="M18" s="397">
        <v>1.6528960892178464</v>
      </c>
      <c r="N18" s="397">
        <v>1.6953886883241625</v>
      </c>
      <c r="O18" s="397">
        <v>1.6336440949875142</v>
      </c>
      <c r="Q18" s="396">
        <v>26</v>
      </c>
      <c r="R18" s="397">
        <v>1.2750300702442272</v>
      </c>
      <c r="S18" s="397">
        <v>1.2883821231544732</v>
      </c>
      <c r="T18" s="397">
        <v>1.2035489957678378</v>
      </c>
      <c r="V18" s="396">
        <v>26</v>
      </c>
      <c r="W18" s="397">
        <v>1.5404052496253229</v>
      </c>
      <c r="X18" s="397">
        <v>1.5928822427942677</v>
      </c>
      <c r="Y18" s="397">
        <v>1.5322337339845469</v>
      </c>
      <c r="AA18" s="396">
        <v>26</v>
      </c>
      <c r="AB18" s="397">
        <v>1.1463492775332176</v>
      </c>
      <c r="AC18" s="397">
        <v>1.1710923272616327</v>
      </c>
      <c r="AD18" s="397">
        <v>1.0886480926039996</v>
      </c>
    </row>
    <row r="19" spans="2:30">
      <c r="B19" s="396">
        <v>27</v>
      </c>
      <c r="C19" s="397">
        <v>1.8693348437706563</v>
      </c>
      <c r="D19" s="397">
        <v>1.901913806728178</v>
      </c>
      <c r="E19" s="397">
        <v>1.8354014441805473</v>
      </c>
      <c r="G19" s="396">
        <v>27</v>
      </c>
      <c r="H19" s="397">
        <v>1.4699468739157404</v>
      </c>
      <c r="I19" s="397">
        <v>1.4721730058523739</v>
      </c>
      <c r="J19" s="397">
        <v>1.3825746260324165</v>
      </c>
      <c r="L19" s="396">
        <v>27</v>
      </c>
      <c r="M19" s="397">
        <v>1.7417067823041947</v>
      </c>
      <c r="N19" s="397">
        <v>1.7854674155103476</v>
      </c>
      <c r="O19" s="397">
        <v>1.7206469359644658</v>
      </c>
      <c r="Q19" s="396">
        <v>27</v>
      </c>
      <c r="R19" s="397">
        <v>1.3272535634019669</v>
      </c>
      <c r="S19" s="397">
        <v>1.3421777890231921</v>
      </c>
      <c r="T19" s="397">
        <v>1.2559204028421933</v>
      </c>
      <c r="V19" s="396">
        <v>27</v>
      </c>
      <c r="W19" s="397">
        <v>1.6289245936866616</v>
      </c>
      <c r="X19" s="397">
        <v>1.6826900900650374</v>
      </c>
      <c r="Y19" s="397">
        <v>1.6189790178850723</v>
      </c>
      <c r="AA19" s="396">
        <v>27</v>
      </c>
      <c r="AB19" s="397">
        <v>1.1983747517078476</v>
      </c>
      <c r="AC19" s="397">
        <v>1.2247010258827251</v>
      </c>
      <c r="AD19" s="397">
        <v>1.1408418720822111</v>
      </c>
    </row>
    <row r="20" spans="2:30">
      <c r="B20" s="396">
        <v>28</v>
      </c>
      <c r="C20" s="397">
        <v>1.9575934865083819</v>
      </c>
      <c r="D20" s="397">
        <v>1.9899428514725923</v>
      </c>
      <c r="E20" s="397">
        <v>1.9182433775980958</v>
      </c>
      <c r="G20" s="396">
        <v>28</v>
      </c>
      <c r="H20" s="397">
        <v>1.522948622002452</v>
      </c>
      <c r="I20" s="397">
        <v>1.5258429835612015</v>
      </c>
      <c r="J20" s="397">
        <v>1.4337387787908877</v>
      </c>
      <c r="L20" s="396">
        <v>28</v>
      </c>
      <c r="M20" s="397">
        <v>1.8290096192077303</v>
      </c>
      <c r="N20" s="397">
        <v>1.8726269690264234</v>
      </c>
      <c r="O20" s="397">
        <v>1.8026797580601071</v>
      </c>
      <c r="Q20" s="396">
        <v>28</v>
      </c>
      <c r="R20" s="397">
        <v>1.3795913927573114</v>
      </c>
      <c r="S20" s="397">
        <v>1.3952341792807403</v>
      </c>
      <c r="T20" s="397">
        <v>1.306511369607396</v>
      </c>
      <c r="V20" s="396">
        <v>28</v>
      </c>
      <c r="W20" s="397">
        <v>1.715940767643181</v>
      </c>
      <c r="X20" s="397">
        <v>1.7695873590346898</v>
      </c>
      <c r="Y20" s="397">
        <v>1.7007687419444466</v>
      </c>
      <c r="AA20" s="396">
        <v>28</v>
      </c>
      <c r="AB20" s="397">
        <v>1.2505138967574683</v>
      </c>
      <c r="AC20" s="397">
        <v>1.2775727881779475</v>
      </c>
      <c r="AD20" s="397">
        <v>1.1912610185852057</v>
      </c>
    </row>
    <row r="21" spans="2:30">
      <c r="B21" s="396">
        <v>29</v>
      </c>
      <c r="C21" s="397">
        <v>2.0388126636454431</v>
      </c>
      <c r="D21" s="397">
        <v>2.0699287942369282</v>
      </c>
      <c r="E21" s="397">
        <v>1.9917187029662036</v>
      </c>
      <c r="G21" s="396">
        <v>29</v>
      </c>
      <c r="H21" s="397">
        <v>1.5736911509816365</v>
      </c>
      <c r="I21" s="397">
        <v>1.5765366339552334</v>
      </c>
      <c r="J21" s="397">
        <v>1.4810701578669803</v>
      </c>
      <c r="L21" s="396">
        <v>29</v>
      </c>
      <c r="M21" s="397">
        <v>1.909349003392353</v>
      </c>
      <c r="N21" s="397">
        <v>1.9518227383226618</v>
      </c>
      <c r="O21" s="397">
        <v>1.875437253147852</v>
      </c>
      <c r="Q21" s="396">
        <v>29</v>
      </c>
      <c r="R21" s="397">
        <v>1.4296980990232946</v>
      </c>
      <c r="S21" s="397">
        <v>1.4453480916808719</v>
      </c>
      <c r="T21" s="397">
        <v>1.3533123049730311</v>
      </c>
      <c r="V21" s="396">
        <v>29</v>
      </c>
      <c r="W21" s="397">
        <v>1.7960162113281661</v>
      </c>
      <c r="X21" s="397">
        <v>1.8485447588425978</v>
      </c>
      <c r="Y21" s="397">
        <v>1.7733104885950626</v>
      </c>
      <c r="AA21" s="396">
        <v>29</v>
      </c>
      <c r="AB21" s="397">
        <v>1.3004302297361401</v>
      </c>
      <c r="AC21" s="397">
        <v>1.3275121808007828</v>
      </c>
      <c r="AD21" s="397">
        <v>1.2379028480402507</v>
      </c>
    </row>
    <row r="22" spans="2:30">
      <c r="B22" s="396">
        <v>30</v>
      </c>
      <c r="C22" s="397">
        <v>2.1082870613354481</v>
      </c>
      <c r="D22" s="397">
        <v>2.1376458654136976</v>
      </c>
      <c r="E22" s="397">
        <v>2.0525283459184651</v>
      </c>
      <c r="G22" s="396">
        <v>30</v>
      </c>
      <c r="H22" s="397">
        <v>1.6200939481811998</v>
      </c>
      <c r="I22" s="397">
        <v>1.6223593632903697</v>
      </c>
      <c r="J22" s="397">
        <v>1.5229347550934069</v>
      </c>
      <c r="L22" s="396">
        <v>30</v>
      </c>
      <c r="M22" s="397">
        <v>1.9780707217039266</v>
      </c>
      <c r="N22" s="397">
        <v>2.0188708235239923</v>
      </c>
      <c r="O22" s="397">
        <v>1.9356527119526721</v>
      </c>
      <c r="Q22" s="396">
        <v>30</v>
      </c>
      <c r="R22" s="397">
        <v>1.4755193300092824</v>
      </c>
      <c r="S22" s="397">
        <v>1.4906467127242637</v>
      </c>
      <c r="T22" s="397">
        <v>1.3947076093607542</v>
      </c>
      <c r="V22" s="396">
        <v>30</v>
      </c>
      <c r="W22" s="397">
        <v>1.8645121009308474</v>
      </c>
      <c r="X22" s="397">
        <v>1.9153910689522233</v>
      </c>
      <c r="Y22" s="397">
        <v>1.8333473371829612</v>
      </c>
      <c r="AA22" s="396">
        <v>30</v>
      </c>
      <c r="AB22" s="397">
        <v>1.3460772815088216</v>
      </c>
      <c r="AC22" s="397">
        <v>1.3726530082960877</v>
      </c>
      <c r="AD22" s="397">
        <v>1.2791573355935759</v>
      </c>
    </row>
    <row r="23" spans="2:30">
      <c r="B23" s="396">
        <v>31</v>
      </c>
      <c r="C23" s="397">
        <v>2.2014630103814974</v>
      </c>
      <c r="D23" s="397">
        <v>2.2274538601388683</v>
      </c>
      <c r="E23" s="397">
        <v>2.1308563537453233</v>
      </c>
      <c r="G23" s="396">
        <v>31</v>
      </c>
      <c r="H23" s="397">
        <v>1.6626046880509184</v>
      </c>
      <c r="I23" s="397">
        <v>1.6644677452240517</v>
      </c>
      <c r="J23" s="397">
        <v>1.561009293757661</v>
      </c>
      <c r="L23" s="396">
        <v>31</v>
      </c>
      <c r="M23" s="397">
        <v>2.0702371696403103</v>
      </c>
      <c r="N23" s="397">
        <v>2.1077917405315336</v>
      </c>
      <c r="O23" s="397">
        <v>2.0132153364629835</v>
      </c>
      <c r="Q23" s="396">
        <v>31</v>
      </c>
      <c r="R23" s="397">
        <v>1.5174974452228385</v>
      </c>
      <c r="S23" s="397">
        <v>1.5322737725028142</v>
      </c>
      <c r="T23" s="397">
        <v>1.4323555375555492</v>
      </c>
      <c r="V23" s="396">
        <v>31</v>
      </c>
      <c r="W23" s="397">
        <v>1.9563756990932482</v>
      </c>
      <c r="X23" s="397">
        <v>2.0040445763939116</v>
      </c>
      <c r="Y23" s="397">
        <v>1.9106799147899349</v>
      </c>
      <c r="AA23" s="396">
        <v>31</v>
      </c>
      <c r="AB23" s="397">
        <v>1.387895988534698</v>
      </c>
      <c r="AC23" s="397">
        <v>1.4141353534670453</v>
      </c>
      <c r="AD23" s="397">
        <v>1.3166773839113699</v>
      </c>
    </row>
    <row r="24" spans="2:30">
      <c r="B24" s="396">
        <v>32</v>
      </c>
      <c r="C24" s="397">
        <v>2.2271452940598802</v>
      </c>
      <c r="D24" s="397">
        <v>2.2525172055312148</v>
      </c>
      <c r="E24" s="397">
        <v>2.1526793361442738</v>
      </c>
      <c r="G24" s="396">
        <v>32</v>
      </c>
      <c r="H24" s="397">
        <v>1.7021149978510475</v>
      </c>
      <c r="I24" s="397">
        <v>1.7044229011435461</v>
      </c>
      <c r="J24" s="397">
        <v>1.5975095021219425</v>
      </c>
      <c r="L24" s="396">
        <v>32</v>
      </c>
      <c r="M24" s="397">
        <v>2.0956413845655084</v>
      </c>
      <c r="N24" s="397">
        <v>2.1326078145554863</v>
      </c>
      <c r="O24" s="397">
        <v>2.0348252913448084</v>
      </c>
      <c r="Q24" s="396">
        <v>32</v>
      </c>
      <c r="R24" s="397">
        <v>1.5565131431777275</v>
      </c>
      <c r="S24" s="397">
        <v>1.5717728087612866</v>
      </c>
      <c r="T24" s="397">
        <v>1.4684472391022079</v>
      </c>
      <c r="V24" s="396">
        <v>32</v>
      </c>
      <c r="W24" s="397">
        <v>1.9816966070385935</v>
      </c>
      <c r="X24" s="397">
        <v>2.0287862857380561</v>
      </c>
      <c r="Y24" s="397">
        <v>1.9322259708701559</v>
      </c>
      <c r="AA24" s="396">
        <v>32</v>
      </c>
      <c r="AB24" s="397">
        <v>1.426763915053082</v>
      </c>
      <c r="AC24" s="397">
        <v>1.4534976137059197</v>
      </c>
      <c r="AD24" s="397">
        <v>1.352646917350576</v>
      </c>
    </row>
    <row r="25" spans="2:30">
      <c r="B25" s="396">
        <v>33</v>
      </c>
      <c r="C25" s="397">
        <v>2.2452788503334977</v>
      </c>
      <c r="D25" s="397">
        <v>2.2711749121374987</v>
      </c>
      <c r="E25" s="397">
        <v>2.1698678433616156</v>
      </c>
      <c r="G25" s="396">
        <v>33</v>
      </c>
      <c r="H25" s="397">
        <v>1.7401763679824171</v>
      </c>
      <c r="I25" s="397">
        <v>1.7443084963351272</v>
      </c>
      <c r="J25" s="397">
        <v>1.6351249949185367</v>
      </c>
      <c r="L25" s="396">
        <v>33</v>
      </c>
      <c r="M25" s="397">
        <v>2.1135789164342556</v>
      </c>
      <c r="N25" s="397">
        <v>2.1510818393227678</v>
      </c>
      <c r="O25" s="397">
        <v>2.0518463537878802</v>
      </c>
      <c r="Q25" s="396">
        <v>33</v>
      </c>
      <c r="R25" s="397">
        <v>1.5940986167070501</v>
      </c>
      <c r="S25" s="397">
        <v>1.6112037674396626</v>
      </c>
      <c r="T25" s="397">
        <v>1.5056423247003443</v>
      </c>
      <c r="V25" s="396">
        <v>33</v>
      </c>
      <c r="W25" s="397">
        <v>1.999575589279742</v>
      </c>
      <c r="X25" s="397">
        <v>2.0472052920860992</v>
      </c>
      <c r="Y25" s="397">
        <v>1.9491970027892722</v>
      </c>
      <c r="AA25" s="396">
        <v>33</v>
      </c>
      <c r="AB25" s="397">
        <v>1.4642075563748431</v>
      </c>
      <c r="AC25" s="397">
        <v>1.4927926563949743</v>
      </c>
      <c r="AD25" s="397">
        <v>1.3897166282653408</v>
      </c>
    </row>
    <row r="26" spans="2:30">
      <c r="B26" s="396">
        <v>34</v>
      </c>
      <c r="C26" s="397">
        <v>2.2808269923959812</v>
      </c>
      <c r="D26" s="397">
        <v>2.3115591842125154</v>
      </c>
      <c r="E26" s="397">
        <v>2.2116809355775708</v>
      </c>
      <c r="G26" s="396">
        <v>34</v>
      </c>
      <c r="H26" s="397">
        <v>1.8204570247246299</v>
      </c>
      <c r="I26" s="397">
        <v>1.8333071334729807</v>
      </c>
      <c r="J26" s="397">
        <v>1.7250232891812405</v>
      </c>
      <c r="L26" s="396">
        <v>34</v>
      </c>
      <c r="M26" s="397">
        <v>2.1487438032224397</v>
      </c>
      <c r="N26" s="397">
        <v>2.1910695182253956</v>
      </c>
      <c r="O26" s="397">
        <v>2.0932530195040813</v>
      </c>
      <c r="Q26" s="396">
        <v>34</v>
      </c>
      <c r="R26" s="397">
        <v>1.6733769766294642</v>
      </c>
      <c r="S26" s="397">
        <v>1.6991892638329209</v>
      </c>
      <c r="T26" s="397">
        <v>1.5945370835265587</v>
      </c>
      <c r="V26" s="396">
        <v>34</v>
      </c>
      <c r="W26" s="397">
        <v>2.0346265794539904</v>
      </c>
      <c r="X26" s="397">
        <v>2.0870747339750735</v>
      </c>
      <c r="Y26" s="397">
        <v>1.9904827469702036</v>
      </c>
      <c r="AA26" s="396">
        <v>34</v>
      </c>
      <c r="AB26" s="397">
        <v>1.5431880904213848</v>
      </c>
      <c r="AC26" s="397">
        <v>1.5804760667964253</v>
      </c>
      <c r="AD26" s="397">
        <v>1.4783128464255186</v>
      </c>
    </row>
    <row r="27" spans="2:30">
      <c r="B27" s="396">
        <v>35</v>
      </c>
      <c r="C27" s="397">
        <v>2.3082416152025376</v>
      </c>
      <c r="D27" s="397">
        <v>2.3432510129714363</v>
      </c>
      <c r="E27" s="397">
        <v>2.2456767199186518</v>
      </c>
      <c r="G27" s="396">
        <v>35</v>
      </c>
      <c r="H27" s="397">
        <v>1.8693424194392765</v>
      </c>
      <c r="I27" s="397">
        <v>1.8888363019867001</v>
      </c>
      <c r="J27" s="397">
        <v>1.7837272501112764</v>
      </c>
      <c r="L27" s="396">
        <v>35</v>
      </c>
      <c r="M27" s="397">
        <v>2.1758629087321948</v>
      </c>
      <c r="N27" s="397">
        <v>2.2224500029679017</v>
      </c>
      <c r="O27" s="397">
        <v>2.1269183006846846</v>
      </c>
      <c r="Q27" s="396">
        <v>35</v>
      </c>
      <c r="R27" s="397">
        <v>1.7216521112592296</v>
      </c>
      <c r="S27" s="397">
        <v>1.7540860442404829</v>
      </c>
      <c r="T27" s="397">
        <v>1.6525856081803822</v>
      </c>
      <c r="V27" s="396">
        <v>35</v>
      </c>
      <c r="W27" s="397">
        <v>2.0616578914676427</v>
      </c>
      <c r="X27" s="397">
        <v>2.1183623366285684</v>
      </c>
      <c r="Y27" s="397">
        <v>2.0240496636381029</v>
      </c>
      <c r="AA27" s="396">
        <v>35</v>
      </c>
      <c r="AB27" s="397">
        <v>1.5912819438712138</v>
      </c>
      <c r="AC27" s="397">
        <v>1.6351841611873283</v>
      </c>
      <c r="AD27" s="397">
        <v>1.5361663290683449</v>
      </c>
    </row>
    <row r="28" spans="2:30">
      <c r="B28" s="396">
        <v>36</v>
      </c>
      <c r="C28" s="397">
        <v>2.3466517267307667</v>
      </c>
      <c r="D28" s="397">
        <v>2.3871544631107371</v>
      </c>
      <c r="E28" s="397">
        <v>2.2926970514893097</v>
      </c>
      <c r="G28" s="396">
        <v>36</v>
      </c>
      <c r="H28" s="397">
        <v>1.930597577043617</v>
      </c>
      <c r="I28" s="397">
        <v>1.9575486322100561</v>
      </c>
      <c r="J28" s="397">
        <v>1.8562761372711365</v>
      </c>
      <c r="L28" s="396">
        <v>36</v>
      </c>
      <c r="M28" s="397">
        <v>2.2138587244629404</v>
      </c>
      <c r="N28" s="397">
        <v>2.2659217700946357</v>
      </c>
      <c r="O28" s="397">
        <v>2.1734812363916789</v>
      </c>
      <c r="Q28" s="396">
        <v>36</v>
      </c>
      <c r="R28" s="397">
        <v>1.7821420033920257</v>
      </c>
      <c r="S28" s="397">
        <v>1.8220150629653116</v>
      </c>
      <c r="T28" s="397">
        <v>1.7243238829106708</v>
      </c>
      <c r="V28" s="396">
        <v>36</v>
      </c>
      <c r="W28" s="397">
        <v>2.0995304886785355</v>
      </c>
      <c r="X28" s="397">
        <v>2.1617051209842537</v>
      </c>
      <c r="Y28" s="397">
        <v>2.0704763219793096</v>
      </c>
      <c r="AA28" s="396">
        <v>36</v>
      </c>
      <c r="AB28" s="397">
        <v>1.6515441847779249</v>
      </c>
      <c r="AC28" s="397">
        <v>1.7028790328092089</v>
      </c>
      <c r="AD28" s="397">
        <v>1.6076630564458081</v>
      </c>
    </row>
    <row r="29" spans="2:30">
      <c r="B29" s="396">
        <v>37</v>
      </c>
      <c r="C29" s="397">
        <v>2.3981660593016385</v>
      </c>
      <c r="D29" s="397">
        <v>2.4453374722537653</v>
      </c>
      <c r="E29" s="397">
        <v>2.3547701365998299</v>
      </c>
      <c r="G29" s="396">
        <v>37</v>
      </c>
      <c r="H29" s="397">
        <v>2.006579833221759</v>
      </c>
      <c r="I29" s="397">
        <v>2.0414374752565556</v>
      </c>
      <c r="J29" s="397">
        <v>1.9440951631391032</v>
      </c>
      <c r="L29" s="396">
        <v>37</v>
      </c>
      <c r="M29" s="397">
        <v>2.264817058587405</v>
      </c>
      <c r="N29" s="397">
        <v>2.323532213882098</v>
      </c>
      <c r="O29" s="397">
        <v>2.2349501301852972</v>
      </c>
      <c r="Q29" s="396">
        <v>37</v>
      </c>
      <c r="R29" s="397">
        <v>1.8571742745209432</v>
      </c>
      <c r="S29" s="397">
        <v>1.9049467036263781</v>
      </c>
      <c r="T29" s="397">
        <v>1.8111609835336355</v>
      </c>
      <c r="V29" s="396">
        <v>37</v>
      </c>
      <c r="W29" s="397">
        <v>2.1503232666830145</v>
      </c>
      <c r="X29" s="397">
        <v>2.219144235836819</v>
      </c>
      <c r="Y29" s="397">
        <v>2.131765005812162</v>
      </c>
      <c r="AA29" s="396">
        <v>37</v>
      </c>
      <c r="AB29" s="397">
        <v>1.7262934607893496</v>
      </c>
      <c r="AC29" s="397">
        <v>1.7855240859088759</v>
      </c>
      <c r="AD29" s="397">
        <v>1.6942071925647499</v>
      </c>
    </row>
    <row r="30" spans="2:30">
      <c r="B30" s="396">
        <v>38</v>
      </c>
      <c r="C30" s="397">
        <v>2.4653560918464028</v>
      </c>
      <c r="D30" s="397">
        <v>2.5202756710087484</v>
      </c>
      <c r="E30" s="397">
        <v>2.4341829697415527</v>
      </c>
      <c r="G30" s="396">
        <v>38</v>
      </c>
      <c r="H30" s="397">
        <v>2.1007361682809256</v>
      </c>
      <c r="I30" s="397">
        <v>2.143674035184461</v>
      </c>
      <c r="J30" s="397">
        <v>2.0495005953390573</v>
      </c>
      <c r="L30" s="396">
        <v>38</v>
      </c>
      <c r="M30" s="397">
        <v>2.3312814674901627</v>
      </c>
      <c r="N30" s="397">
        <v>2.397732423343264</v>
      </c>
      <c r="O30" s="397">
        <v>2.3135895698498472</v>
      </c>
      <c r="Q30" s="396">
        <v>38</v>
      </c>
      <c r="R30" s="397">
        <v>1.9501526168825918</v>
      </c>
      <c r="S30" s="397">
        <v>2.0060158749902715</v>
      </c>
      <c r="T30" s="397">
        <v>1.9153871600436554</v>
      </c>
      <c r="V30" s="396">
        <v>38</v>
      </c>
      <c r="W30" s="397">
        <v>2.2165713841413233</v>
      </c>
      <c r="X30" s="397">
        <v>2.2931233439882028</v>
      </c>
      <c r="Y30" s="397">
        <v>2.2101735508880904</v>
      </c>
      <c r="AA30" s="396">
        <v>38</v>
      </c>
      <c r="AB30" s="397">
        <v>1.8189204881966483</v>
      </c>
      <c r="AC30" s="397">
        <v>1.8862433387680562</v>
      </c>
      <c r="AD30" s="397">
        <v>1.7980811858083905</v>
      </c>
    </row>
    <row r="31" spans="2:30">
      <c r="B31" s="396">
        <v>39</v>
      </c>
      <c r="C31" s="397">
        <v>2.5518625238243069</v>
      </c>
      <c r="D31" s="397">
        <v>2.6154203779129404</v>
      </c>
      <c r="E31" s="397">
        <v>2.5338355333545932</v>
      </c>
      <c r="G31" s="396">
        <v>39</v>
      </c>
      <c r="H31" s="397">
        <v>2.2190901906997471</v>
      </c>
      <c r="I31" s="397">
        <v>2.2699444214238276</v>
      </c>
      <c r="J31" s="397">
        <v>2.1765460016626994</v>
      </c>
      <c r="L31" s="396">
        <v>39</v>
      </c>
      <c r="M31" s="397">
        <v>2.4168531290008541</v>
      </c>
      <c r="N31" s="397">
        <v>2.4919395440177121</v>
      </c>
      <c r="O31" s="397">
        <v>2.4122711363952201</v>
      </c>
      <c r="Q31" s="396">
        <v>39</v>
      </c>
      <c r="R31" s="397">
        <v>2.0670252682581385</v>
      </c>
      <c r="S31" s="397">
        <v>2.1308439079421366</v>
      </c>
      <c r="T31" s="397">
        <v>2.0410106664169727</v>
      </c>
      <c r="V31" s="396">
        <v>39</v>
      </c>
      <c r="W31" s="397">
        <v>2.3018641438202159</v>
      </c>
      <c r="X31" s="397">
        <v>2.3870492787740245</v>
      </c>
      <c r="Y31" s="397">
        <v>2.3085649915804449</v>
      </c>
      <c r="AA31" s="396">
        <v>39</v>
      </c>
      <c r="AB31" s="397">
        <v>1.9353510681068558</v>
      </c>
      <c r="AC31" s="397">
        <v>2.0106388480805832</v>
      </c>
      <c r="AD31" s="397">
        <v>1.92327982018017</v>
      </c>
    </row>
    <row r="32" spans="2:30">
      <c r="B32" s="396">
        <v>40</v>
      </c>
      <c r="C32" s="397">
        <v>2.6630300497162169</v>
      </c>
      <c r="D32" s="397">
        <v>2.7357359361881488</v>
      </c>
      <c r="E32" s="397">
        <v>2.6574590932560258</v>
      </c>
      <c r="G32" s="396">
        <v>40</v>
      </c>
      <c r="H32" s="397">
        <v>2.3591957671219563</v>
      </c>
      <c r="I32" s="397">
        <v>2.4182594188835229</v>
      </c>
      <c r="J32" s="397">
        <v>2.3236606657063965</v>
      </c>
      <c r="L32" s="396">
        <v>40</v>
      </c>
      <c r="M32" s="397">
        <v>2.5268188423827009</v>
      </c>
      <c r="N32" s="397">
        <v>2.6110689292104903</v>
      </c>
      <c r="O32" s="397">
        <v>2.5346896344343364</v>
      </c>
      <c r="Q32" s="396">
        <v>40</v>
      </c>
      <c r="R32" s="397">
        <v>2.2053769020665541</v>
      </c>
      <c r="S32" s="397">
        <v>2.2774645391912856</v>
      </c>
      <c r="T32" s="397">
        <v>2.1864785682747314</v>
      </c>
      <c r="V32" s="396">
        <v>40</v>
      </c>
      <c r="W32" s="397">
        <v>2.4114710242460298</v>
      </c>
      <c r="X32" s="397">
        <v>2.5058227069614869</v>
      </c>
      <c r="Y32" s="397">
        <v>2.4306232126165139</v>
      </c>
      <c r="AA32" s="396">
        <v>40</v>
      </c>
      <c r="AB32" s="397">
        <v>2.0731792328705207</v>
      </c>
      <c r="AC32" s="397">
        <v>2.1567514332776492</v>
      </c>
      <c r="AD32" s="397">
        <v>2.0682556385953093</v>
      </c>
    </row>
    <row r="33" spans="2:30">
      <c r="B33" s="396">
        <v>41</v>
      </c>
      <c r="C33" s="397">
        <v>2.7960860250793851</v>
      </c>
      <c r="D33" s="397">
        <v>2.8786580417071512</v>
      </c>
      <c r="E33" s="397">
        <v>2.8030020418247847</v>
      </c>
      <c r="G33" s="396">
        <v>41</v>
      </c>
      <c r="H33" s="397">
        <v>2.5188115480618256</v>
      </c>
      <c r="I33" s="397">
        <v>2.5870314224330455</v>
      </c>
      <c r="J33" s="397">
        <v>2.4900729494786122</v>
      </c>
      <c r="L33" s="396">
        <v>41</v>
      </c>
      <c r="M33" s="397">
        <v>2.6584359478791368</v>
      </c>
      <c r="N33" s="397">
        <v>2.7525815185430358</v>
      </c>
      <c r="O33" s="397">
        <v>2.6788134543339708</v>
      </c>
      <c r="Q33" s="396">
        <v>41</v>
      </c>
      <c r="R33" s="397">
        <v>2.3629944333531285</v>
      </c>
      <c r="S33" s="397">
        <v>2.4443085037514063</v>
      </c>
      <c r="T33" s="397">
        <v>2.3510280678162663</v>
      </c>
      <c r="V33" s="396">
        <v>41</v>
      </c>
      <c r="W33" s="397">
        <v>2.5426583651732337</v>
      </c>
      <c r="X33" s="397">
        <v>2.6469121799624835</v>
      </c>
      <c r="Y33" s="397">
        <v>2.5743226233834697</v>
      </c>
      <c r="AA33" s="396">
        <v>41</v>
      </c>
      <c r="AB33" s="397">
        <v>2.2302005045479216</v>
      </c>
      <c r="AC33" s="397">
        <v>2.3230175108739588</v>
      </c>
      <c r="AD33" s="397">
        <v>2.232248646168483</v>
      </c>
    </row>
    <row r="34" spans="2:30">
      <c r="B34" s="396">
        <v>42</v>
      </c>
      <c r="C34" s="397">
        <v>2.950844141788977</v>
      </c>
      <c r="D34" s="397">
        <v>3.0440973986588848</v>
      </c>
      <c r="E34" s="397">
        <v>2.9704700623716147</v>
      </c>
      <c r="G34" s="396">
        <v>42</v>
      </c>
      <c r="H34" s="397">
        <v>2.6959045859491506</v>
      </c>
      <c r="I34" s="397">
        <v>2.7747894011797296</v>
      </c>
      <c r="J34" s="397">
        <v>2.6752805951027798</v>
      </c>
      <c r="L34" s="396">
        <v>42</v>
      </c>
      <c r="M34" s="397">
        <v>2.8115201092182707</v>
      </c>
      <c r="N34" s="397">
        <v>2.9163888279639316</v>
      </c>
      <c r="O34" s="397">
        <v>2.8446481811014892</v>
      </c>
      <c r="Q34" s="396">
        <v>42</v>
      </c>
      <c r="R34" s="397">
        <v>2.5378704588136616</v>
      </c>
      <c r="S34" s="397">
        <v>2.6299215859832046</v>
      </c>
      <c r="T34" s="397">
        <v>2.5341625964803143</v>
      </c>
      <c r="V34" s="396">
        <v>42</v>
      </c>
      <c r="W34" s="397">
        <v>2.6952424424521775</v>
      </c>
      <c r="X34" s="397">
        <v>2.8102294838682029</v>
      </c>
      <c r="Y34" s="397">
        <v>2.7396688017143007</v>
      </c>
      <c r="AA34" s="396">
        <v>42</v>
      </c>
      <c r="AB34" s="397">
        <v>2.4044152050077647</v>
      </c>
      <c r="AC34" s="397">
        <v>2.5079879771631148</v>
      </c>
      <c r="AD34" s="397">
        <v>2.414764057241634</v>
      </c>
    </row>
    <row r="35" spans="2:30">
      <c r="B35" s="396">
        <v>43</v>
      </c>
      <c r="C35" s="397">
        <v>3.1274348252681636</v>
      </c>
      <c r="D35" s="397">
        <v>3.2323646295556006</v>
      </c>
      <c r="E35" s="397">
        <v>3.1603501523581334</v>
      </c>
      <c r="G35" s="396">
        <v>43</v>
      </c>
      <c r="H35" s="397">
        <v>2.8893174962670201</v>
      </c>
      <c r="I35" s="397">
        <v>2.980693539051209</v>
      </c>
      <c r="J35" s="397">
        <v>2.8792830826982643</v>
      </c>
      <c r="L35" s="396">
        <v>43</v>
      </c>
      <c r="M35" s="397">
        <v>2.9862002967618202</v>
      </c>
      <c r="N35" s="397">
        <v>3.1027983400786181</v>
      </c>
      <c r="O35" s="397">
        <v>3.0326760185479027</v>
      </c>
      <c r="Q35" s="396">
        <v>43</v>
      </c>
      <c r="R35" s="397">
        <v>2.7288620029367947</v>
      </c>
      <c r="S35" s="397">
        <v>2.8334733397073402</v>
      </c>
      <c r="T35" s="397">
        <v>2.7358815183962935</v>
      </c>
      <c r="V35" s="396">
        <v>43</v>
      </c>
      <c r="W35" s="397">
        <v>2.8693518209593356</v>
      </c>
      <c r="X35" s="397">
        <v>2.9960811907888818</v>
      </c>
      <c r="Y35" s="397">
        <v>2.9271425457494038</v>
      </c>
      <c r="AA35" s="396">
        <v>43</v>
      </c>
      <c r="AB35" s="397">
        <v>2.5946846614275287</v>
      </c>
      <c r="AC35" s="397">
        <v>2.7108351389430601</v>
      </c>
      <c r="AD35" s="397">
        <v>2.6158011825937986</v>
      </c>
    </row>
    <row r="36" spans="2:30">
      <c r="B36" s="396">
        <v>44</v>
      </c>
      <c r="C36" s="397">
        <v>3.3266557552141234</v>
      </c>
      <c r="D36" s="397">
        <v>3.4445029414217094</v>
      </c>
      <c r="E36" s="397">
        <v>3.3738922246003864</v>
      </c>
      <c r="G36" s="396">
        <v>44</v>
      </c>
      <c r="H36" s="397">
        <v>3.0989715065594221</v>
      </c>
      <c r="I36" s="397">
        <v>3.2046879451574992</v>
      </c>
      <c r="J36" s="397">
        <v>3.1025702902994201</v>
      </c>
      <c r="L36" s="396">
        <v>44</v>
      </c>
      <c r="M36" s="397">
        <v>3.1832655053245036</v>
      </c>
      <c r="N36" s="397">
        <v>3.312842875606782</v>
      </c>
      <c r="O36" s="397">
        <v>3.2441346314840822</v>
      </c>
      <c r="Q36" s="396">
        <v>44</v>
      </c>
      <c r="R36" s="397">
        <v>2.9358910113709213</v>
      </c>
      <c r="S36" s="397">
        <v>3.0549080729157114</v>
      </c>
      <c r="T36" s="397">
        <v>2.956668923849521</v>
      </c>
      <c r="V36" s="396">
        <v>44</v>
      </c>
      <c r="W36" s="397">
        <v>3.0657729316668876</v>
      </c>
      <c r="X36" s="397">
        <v>3.2054970369622291</v>
      </c>
      <c r="Y36" s="397">
        <v>3.1379778863380001</v>
      </c>
      <c r="AA36" s="396">
        <v>44</v>
      </c>
      <c r="AB36" s="397">
        <v>2.8009309412261061</v>
      </c>
      <c r="AC36" s="397">
        <v>2.9315032047483753</v>
      </c>
      <c r="AD36" s="397">
        <v>2.8358422762250943</v>
      </c>
    </row>
    <row r="37" spans="2:30">
      <c r="B37" s="396">
        <v>45</v>
      </c>
      <c r="C37" s="397">
        <v>3.5500592522094991</v>
      </c>
      <c r="D37" s="397">
        <v>3.6823589775685597</v>
      </c>
      <c r="E37" s="397">
        <v>3.6131648693900322</v>
      </c>
      <c r="G37" s="396">
        <v>45</v>
      </c>
      <c r="H37" s="397">
        <v>3.3264920297709586</v>
      </c>
      <c r="I37" s="397">
        <v>3.4480480728018406</v>
      </c>
      <c r="J37" s="397">
        <v>3.3463288748333322</v>
      </c>
      <c r="L37" s="396">
        <v>45</v>
      </c>
      <c r="M37" s="397">
        <v>3.4042511824570072</v>
      </c>
      <c r="N37" s="397">
        <v>3.5483507268053596</v>
      </c>
      <c r="O37" s="397">
        <v>3.4810723495169769</v>
      </c>
      <c r="Q37" s="396">
        <v>45</v>
      </c>
      <c r="R37" s="397">
        <v>3.1605620840067834</v>
      </c>
      <c r="S37" s="397">
        <v>3.2954860458207329</v>
      </c>
      <c r="T37" s="397">
        <v>3.1976977164272129</v>
      </c>
      <c r="V37" s="396">
        <v>45</v>
      </c>
      <c r="W37" s="397">
        <v>3.2860362103450682</v>
      </c>
      <c r="X37" s="397">
        <v>3.4402998359472399</v>
      </c>
      <c r="Y37" s="397">
        <v>3.3742171203842934</v>
      </c>
      <c r="AA37" s="396">
        <v>45</v>
      </c>
      <c r="AB37" s="397">
        <v>3.0247522589543925</v>
      </c>
      <c r="AC37" s="397">
        <v>3.171247654358369</v>
      </c>
      <c r="AD37" s="397">
        <v>3.0760559580532854</v>
      </c>
    </row>
    <row r="38" spans="2:30">
      <c r="B38" s="396">
        <v>46</v>
      </c>
      <c r="C38" s="397">
        <v>4.0802418331341013</v>
      </c>
      <c r="D38" s="397">
        <v>4.2473379246095808</v>
      </c>
      <c r="E38" s="397">
        <v>4.1817517544203229</v>
      </c>
      <c r="G38" s="396">
        <v>46</v>
      </c>
      <c r="H38" s="397">
        <v>3.5759144496164184</v>
      </c>
      <c r="I38" s="397">
        <v>3.714202014005318</v>
      </c>
      <c r="J38" s="397">
        <v>3.6130424970543435</v>
      </c>
      <c r="L38" s="396">
        <v>46</v>
      </c>
      <c r="M38" s="397">
        <v>3.9286941386739231</v>
      </c>
      <c r="N38" s="397">
        <v>4.1077497029300369</v>
      </c>
      <c r="O38" s="397">
        <v>4.0441090577767991</v>
      </c>
      <c r="Q38" s="396">
        <v>46</v>
      </c>
      <c r="R38" s="397">
        <v>3.4068595277180669</v>
      </c>
      <c r="S38" s="397">
        <v>3.5585955487561076</v>
      </c>
      <c r="T38" s="397">
        <v>3.4614232382524679</v>
      </c>
      <c r="V38" s="396">
        <v>46</v>
      </c>
      <c r="W38" s="397">
        <v>3.8087643957413122</v>
      </c>
      <c r="X38" s="397">
        <v>3.9980235684679828</v>
      </c>
      <c r="Y38" s="397">
        <v>3.9355936423589699</v>
      </c>
      <c r="AA38" s="396">
        <v>46</v>
      </c>
      <c r="AB38" s="397">
        <v>3.2701175009845254</v>
      </c>
      <c r="AC38" s="397">
        <v>3.4334446645048007</v>
      </c>
      <c r="AD38" s="397">
        <v>3.338888944506154</v>
      </c>
    </row>
    <row r="39" spans="2:30">
      <c r="B39" s="396">
        <v>47</v>
      </c>
      <c r="C39" s="397">
        <v>4.39455886749165</v>
      </c>
      <c r="D39" s="397">
        <v>4.5826745296420368</v>
      </c>
      <c r="E39" s="397">
        <v>4.5195599809616613</v>
      </c>
      <c r="G39" s="396">
        <v>47</v>
      </c>
      <c r="H39" s="397">
        <v>3.8532451969434427</v>
      </c>
      <c r="I39" s="397">
        <v>4.0091497011987709</v>
      </c>
      <c r="J39" s="397">
        <v>3.9077847484722561</v>
      </c>
      <c r="L39" s="396">
        <v>47</v>
      </c>
      <c r="M39" s="397">
        <v>4.2396073770096399</v>
      </c>
      <c r="N39" s="397">
        <v>4.4397728133623771</v>
      </c>
      <c r="O39" s="397">
        <v>4.378618712889021</v>
      </c>
      <c r="Q39" s="396">
        <v>47</v>
      </c>
      <c r="R39" s="397">
        <v>3.6807142384330667</v>
      </c>
      <c r="S39" s="397">
        <v>3.8501676867461501</v>
      </c>
      <c r="T39" s="397">
        <v>3.7528620377096935</v>
      </c>
      <c r="V39" s="396">
        <v>47</v>
      </c>
      <c r="W39" s="397">
        <v>4.1186607950725049</v>
      </c>
      <c r="X39" s="397">
        <v>4.3290519818075186</v>
      </c>
      <c r="Y39" s="397">
        <v>4.2691166963656615</v>
      </c>
      <c r="AA39" s="396">
        <v>47</v>
      </c>
      <c r="AB39" s="397">
        <v>3.5429350141323717</v>
      </c>
      <c r="AC39" s="397">
        <v>3.7240047777443261</v>
      </c>
      <c r="AD39" s="397">
        <v>3.6293407630077548</v>
      </c>
    </row>
    <row r="40" spans="2:30">
      <c r="B40" s="396">
        <v>48</v>
      </c>
      <c r="C40" s="397">
        <v>4.7477164781500534</v>
      </c>
      <c r="D40" s="397">
        <v>4.9597506217252949</v>
      </c>
      <c r="E40" s="397">
        <v>4.8997478046333454</v>
      </c>
      <c r="G40" s="396">
        <v>48</v>
      </c>
      <c r="H40" s="397">
        <v>4.0736884642448619</v>
      </c>
      <c r="I40" s="397">
        <v>4.2443053003047115</v>
      </c>
      <c r="J40" s="397">
        <v>4.1500508825525815</v>
      </c>
      <c r="L40" s="396">
        <v>48</v>
      </c>
      <c r="M40" s="397">
        <v>4.5889395894172074</v>
      </c>
      <c r="N40" s="397">
        <v>4.8131215232297073</v>
      </c>
      <c r="O40" s="397">
        <v>4.755093115889685</v>
      </c>
      <c r="Q40" s="396">
        <v>48</v>
      </c>
      <c r="R40" s="397">
        <v>3.9022448893750639</v>
      </c>
      <c r="S40" s="397">
        <v>4.0862105399237407</v>
      </c>
      <c r="T40" s="397">
        <v>3.9956732287052246</v>
      </c>
      <c r="V40" s="396">
        <v>48</v>
      </c>
      <c r="W40" s="397">
        <v>4.4668502702673134</v>
      </c>
      <c r="X40" s="397">
        <v>4.7012817980358896</v>
      </c>
      <c r="Y40" s="397">
        <v>4.6444804617884605</v>
      </c>
      <c r="AA40" s="396">
        <v>48</v>
      </c>
      <c r="AB40" s="397">
        <v>3.7666609095928849</v>
      </c>
      <c r="AC40" s="397">
        <v>3.9620303543432294</v>
      </c>
      <c r="AD40" s="397">
        <v>3.8738935029749477</v>
      </c>
    </row>
    <row r="41" spans="2:30">
      <c r="B41" s="396">
        <v>49</v>
      </c>
      <c r="C41" s="397">
        <v>5.1450324669439942</v>
      </c>
      <c r="D41" s="397">
        <v>5.384252137366782</v>
      </c>
      <c r="E41" s="397">
        <v>5.3281261656972845</v>
      </c>
      <c r="G41" s="396">
        <v>49</v>
      </c>
      <c r="H41" s="397">
        <v>4.3286183802736717</v>
      </c>
      <c r="I41" s="397">
        <v>4.5164278443512735</v>
      </c>
      <c r="J41" s="397">
        <v>4.4285946361541013</v>
      </c>
      <c r="L41" s="396">
        <v>49</v>
      </c>
      <c r="M41" s="397">
        <v>4.9819505484979825</v>
      </c>
      <c r="N41" s="397">
        <v>5.2334249385261886</v>
      </c>
      <c r="O41" s="397">
        <v>5.1792859994542431</v>
      </c>
      <c r="Q41" s="396">
        <v>49</v>
      </c>
      <c r="R41" s="397">
        <v>4.1578019725815576</v>
      </c>
      <c r="S41" s="397">
        <v>4.3587771961826407</v>
      </c>
      <c r="T41" s="397">
        <v>4.2743499238576934</v>
      </c>
      <c r="V41" s="396">
        <v>49</v>
      </c>
      <c r="W41" s="397">
        <v>4.8585752490197054</v>
      </c>
      <c r="X41" s="397">
        <v>5.1203250453372151</v>
      </c>
      <c r="Y41" s="397">
        <v>5.0674215482100067</v>
      </c>
      <c r="AA41" s="396">
        <v>49</v>
      </c>
      <c r="AB41" s="397">
        <v>4.0241963689989602</v>
      </c>
      <c r="AC41" s="397">
        <v>4.236373351231931</v>
      </c>
      <c r="AD41" s="397">
        <v>4.154125277992212</v>
      </c>
    </row>
    <row r="42" spans="2:30">
      <c r="B42" s="396">
        <v>50</v>
      </c>
      <c r="C42" s="397">
        <v>5.5926646321220934</v>
      </c>
      <c r="D42" s="397">
        <v>5.8626793223355937</v>
      </c>
      <c r="E42" s="397">
        <v>5.8112294230254031</v>
      </c>
      <c r="G42" s="396">
        <v>50</v>
      </c>
      <c r="H42" s="397">
        <v>4.3286183802736717</v>
      </c>
      <c r="I42" s="397">
        <v>4.5164278443512735</v>
      </c>
      <c r="J42" s="397">
        <v>4.4285946361541013</v>
      </c>
      <c r="L42" s="396">
        <v>50</v>
      </c>
      <c r="M42" s="397">
        <v>5.4247307559974596</v>
      </c>
      <c r="N42" s="397">
        <v>5.7071181973666869</v>
      </c>
      <c r="O42" s="397">
        <v>5.6576672785408215</v>
      </c>
      <c r="Q42" s="396">
        <v>50</v>
      </c>
      <c r="R42" s="397">
        <v>4.1578019725815576</v>
      </c>
      <c r="S42" s="397">
        <v>4.3587771961826407</v>
      </c>
      <c r="T42" s="397">
        <v>4.2743499238576934</v>
      </c>
      <c r="V42" s="396">
        <v>50</v>
      </c>
      <c r="W42" s="397">
        <v>5.2999061067251105</v>
      </c>
      <c r="X42" s="397">
        <v>5.5925972875984238</v>
      </c>
      <c r="Y42" s="397">
        <v>5.544390571919716</v>
      </c>
      <c r="AA42" s="396">
        <v>50</v>
      </c>
      <c r="AB42" s="397">
        <v>4.0241963689989602</v>
      </c>
      <c r="AC42" s="397">
        <v>4.236373351231931</v>
      </c>
      <c r="AD42" s="397">
        <v>4.154125277992212</v>
      </c>
    </row>
    <row r="43" spans="2:30">
      <c r="B43" s="396">
        <v>51</v>
      </c>
      <c r="C43" s="397">
        <v>6.0975691973325521</v>
      </c>
      <c r="D43" s="397">
        <v>6.4022644223562724</v>
      </c>
      <c r="E43" s="397">
        <v>6.3561654547022011</v>
      </c>
      <c r="G43" s="396">
        <v>51</v>
      </c>
      <c r="H43" s="397">
        <v>4.6270326011322842</v>
      </c>
      <c r="I43" s="397">
        <v>4.8366761372168519</v>
      </c>
      <c r="J43" s="397">
        <v>4.7558375086051843</v>
      </c>
      <c r="L43" s="396">
        <v>51</v>
      </c>
      <c r="M43" s="397">
        <v>5.9241602758107117</v>
      </c>
      <c r="N43" s="397">
        <v>6.2413609153483414</v>
      </c>
      <c r="O43" s="397">
        <v>6.1972745708678358</v>
      </c>
      <c r="Q43" s="396">
        <v>51</v>
      </c>
      <c r="R43" s="397">
        <v>4.4563071467173678</v>
      </c>
      <c r="S43" s="397">
        <v>4.6789356678204381</v>
      </c>
      <c r="T43" s="397">
        <v>4.6012078151566982</v>
      </c>
      <c r="V43" s="396">
        <v>51</v>
      </c>
      <c r="W43" s="397">
        <v>5.7977001209978649</v>
      </c>
      <c r="X43" s="397">
        <v>6.1252362985551772</v>
      </c>
      <c r="Y43" s="397">
        <v>6.0824041012219192</v>
      </c>
      <c r="AA43" s="396">
        <v>51</v>
      </c>
      <c r="AB43" s="397">
        <v>4.3244456488120653</v>
      </c>
      <c r="AC43" s="397">
        <v>4.5580795703581103</v>
      </c>
      <c r="AD43" s="397">
        <v>4.4823242167615405</v>
      </c>
    </row>
    <row r="44" spans="2:30">
      <c r="B44" s="396">
        <v>52</v>
      </c>
      <c r="C44" s="397">
        <v>6.6664388215727834</v>
      </c>
      <c r="D44" s="397">
        <v>7.0098675124105263</v>
      </c>
      <c r="E44" s="397">
        <v>6.9695960196107727</v>
      </c>
      <c r="G44" s="396">
        <v>52</v>
      </c>
      <c r="H44" s="397">
        <v>4.9774450921243796</v>
      </c>
      <c r="I44" s="397">
        <v>5.2158927068685985</v>
      </c>
      <c r="J44" s="397">
        <v>5.1449537357119697</v>
      </c>
      <c r="L44" s="396">
        <v>52</v>
      </c>
      <c r="M44" s="397">
        <v>6.4868581985461597</v>
      </c>
      <c r="N44" s="397">
        <v>6.8429438495942332</v>
      </c>
      <c r="O44" s="397">
        <v>6.8047034655294469</v>
      </c>
      <c r="Q44" s="396">
        <v>52</v>
      </c>
      <c r="R44" s="397">
        <v>4.8062100150635079</v>
      </c>
      <c r="S44" s="397">
        <v>5.0574480432353699</v>
      </c>
      <c r="T44" s="397">
        <v>4.9893154814957947</v>
      </c>
      <c r="V44" s="396">
        <v>52</v>
      </c>
      <c r="W44" s="397">
        <v>6.3585543539822309</v>
      </c>
      <c r="X44" s="397">
        <v>6.7250119659009133</v>
      </c>
      <c r="Y44" s="397">
        <v>6.6880378812142345</v>
      </c>
      <c r="AA44" s="396">
        <v>52</v>
      </c>
      <c r="AB44" s="397">
        <v>4.6758439008294879</v>
      </c>
      <c r="AC44" s="397">
        <v>4.9378913775247915</v>
      </c>
      <c r="AD44" s="397">
        <v>4.8715309346230713</v>
      </c>
    </row>
    <row r="45" spans="2:30">
      <c r="B45" s="396">
        <v>53</v>
      </c>
      <c r="C45" s="397">
        <v>7.3053795026270016</v>
      </c>
      <c r="D45" s="397">
        <v>7.691650802011134</v>
      </c>
      <c r="E45" s="397">
        <v>7.657429676594866</v>
      </c>
      <c r="G45" s="396">
        <v>53</v>
      </c>
      <c r="H45" s="397">
        <v>5.3847047219117137</v>
      </c>
      <c r="I45" s="397">
        <v>5.6595751087889088</v>
      </c>
      <c r="J45" s="397">
        <v>5.6033599946417523</v>
      </c>
      <c r="L45" s="396">
        <v>53</v>
      </c>
      <c r="M45" s="397">
        <v>7.1188630109285587</v>
      </c>
      <c r="N45" s="397">
        <v>7.517966384341408</v>
      </c>
      <c r="O45" s="397">
        <v>7.4858034137091973</v>
      </c>
      <c r="Q45" s="396">
        <v>53</v>
      </c>
      <c r="R45" s="397">
        <v>5.2123407023546608</v>
      </c>
      <c r="S45" s="397">
        <v>5.4997915143294298</v>
      </c>
      <c r="T45" s="397">
        <v>5.4460493316933078</v>
      </c>
      <c r="V45" s="396">
        <v>53</v>
      </c>
      <c r="W45" s="397">
        <v>6.9884870579976646</v>
      </c>
      <c r="X45" s="397">
        <v>7.398004734424549</v>
      </c>
      <c r="Y45" s="397">
        <v>7.367123615147138</v>
      </c>
      <c r="AA45" s="396">
        <v>53</v>
      </c>
      <c r="AB45" s="397">
        <v>5.0832196381409513</v>
      </c>
      <c r="AC45" s="397">
        <v>5.3812833065040078</v>
      </c>
      <c r="AD45" s="397">
        <v>5.3291126907899695</v>
      </c>
    </row>
    <row r="46" spans="2:30">
      <c r="B46" s="396">
        <v>54</v>
      </c>
      <c r="C46" s="397">
        <v>8.0198547692132607</v>
      </c>
      <c r="D46" s="397">
        <v>8.453032559729218</v>
      </c>
      <c r="E46" s="397">
        <v>8.4247633478763024</v>
      </c>
      <c r="G46" s="396">
        <v>54</v>
      </c>
      <c r="H46" s="397">
        <v>5.8491136903466723</v>
      </c>
      <c r="I46" s="397">
        <v>6.1666885444129447</v>
      </c>
      <c r="J46" s="397">
        <v>6.1308846088756486</v>
      </c>
      <c r="L46" s="396">
        <v>54</v>
      </c>
      <c r="M46" s="397">
        <v>7.8255773660194006</v>
      </c>
      <c r="N46" s="397">
        <v>8.2717908889377902</v>
      </c>
      <c r="O46" s="397">
        <v>8.2456198469865942</v>
      </c>
      <c r="Q46" s="396">
        <v>54</v>
      </c>
      <c r="R46" s="397">
        <v>5.6750333954302876</v>
      </c>
      <c r="S46" s="397">
        <v>6.0049770075063238</v>
      </c>
      <c r="T46" s="397">
        <v>5.9712748459511715</v>
      </c>
      <c r="V46" s="396">
        <v>54</v>
      </c>
      <c r="W46" s="397">
        <v>7.6928826223465911</v>
      </c>
      <c r="X46" s="397">
        <v>8.1495601028925897</v>
      </c>
      <c r="Y46" s="397">
        <v>8.1246912544548913</v>
      </c>
      <c r="AA46" s="396">
        <v>54</v>
      </c>
      <c r="AB46" s="397">
        <v>5.5469198729304283</v>
      </c>
      <c r="AC46" s="397">
        <v>5.8872826619957044</v>
      </c>
      <c r="AD46" s="397">
        <v>5.8549483239457825</v>
      </c>
    </row>
    <row r="47" spans="2:30">
      <c r="B47" s="396">
        <v>55</v>
      </c>
      <c r="C47" s="397">
        <v>8.814634131529127</v>
      </c>
      <c r="D47" s="397">
        <v>9.2986473866486286</v>
      </c>
      <c r="E47" s="397">
        <v>9.2758247091763355</v>
      </c>
      <c r="G47" s="396">
        <v>55</v>
      </c>
      <c r="H47" s="397">
        <v>6.3668150503869629</v>
      </c>
      <c r="I47" s="397">
        <v>6.7302348859164027</v>
      </c>
      <c r="J47" s="397">
        <v>6.7198380732262795</v>
      </c>
      <c r="L47" s="396">
        <v>55</v>
      </c>
      <c r="M47" s="397">
        <v>8.6117170738428808</v>
      </c>
      <c r="N47" s="397">
        <v>9.1090033732663809</v>
      </c>
      <c r="O47" s="397">
        <v>9.0883371243555171</v>
      </c>
      <c r="Q47" s="396">
        <v>55</v>
      </c>
      <c r="R47" s="397">
        <v>6.1905048733919896</v>
      </c>
      <c r="S47" s="397">
        <v>6.5661065296499048</v>
      </c>
      <c r="T47" s="397">
        <v>6.5574095500526512</v>
      </c>
      <c r="V47" s="396">
        <v>55</v>
      </c>
      <c r="W47" s="397">
        <v>8.4764407308167833</v>
      </c>
      <c r="X47" s="397">
        <v>8.9842494037351468</v>
      </c>
      <c r="Y47" s="397">
        <v>8.9649121191736629</v>
      </c>
      <c r="AA47" s="396">
        <v>55</v>
      </c>
      <c r="AB47" s="397">
        <v>6.0631861378974961</v>
      </c>
      <c r="AC47" s="397">
        <v>6.4490236630896769</v>
      </c>
      <c r="AD47" s="397">
        <v>6.4414891867130732</v>
      </c>
    </row>
    <row r="48" spans="2:30">
      <c r="B48" s="396">
        <v>56</v>
      </c>
      <c r="C48" s="397">
        <v>9.6935689270288599</v>
      </c>
      <c r="D48" s="397">
        <v>10.232106485479184</v>
      </c>
      <c r="E48" s="397">
        <v>10.213711252834987</v>
      </c>
      <c r="G48" s="396">
        <v>56</v>
      </c>
      <c r="H48" s="397">
        <v>6.9312960971307147</v>
      </c>
      <c r="I48" s="397">
        <v>7.3388696071632316</v>
      </c>
      <c r="J48" s="397">
        <v>7.355676669792123</v>
      </c>
      <c r="L48" s="396">
        <v>56</v>
      </c>
      <c r="M48" s="397">
        <v>9.4810893673853531</v>
      </c>
      <c r="N48" s="397">
        <v>10.033176127270227</v>
      </c>
      <c r="O48" s="397">
        <v>10.017020148365468</v>
      </c>
      <c r="Q48" s="396">
        <v>56</v>
      </c>
      <c r="R48" s="397">
        <v>6.7523381070893747</v>
      </c>
      <c r="S48" s="397">
        <v>7.1719697030201006</v>
      </c>
      <c r="T48" s="397">
        <v>7.190074301080263</v>
      </c>
      <c r="V48" s="396">
        <v>56</v>
      </c>
      <c r="W48" s="397">
        <v>9.3429553542794057</v>
      </c>
      <c r="X48" s="397">
        <v>9.9056331583911721</v>
      </c>
      <c r="Y48" s="397">
        <v>9.8908412808881412</v>
      </c>
      <c r="AA48" s="396">
        <v>56</v>
      </c>
      <c r="AB48" s="397">
        <v>6.6256323403235271</v>
      </c>
      <c r="AC48" s="397">
        <v>7.0553381310330812</v>
      </c>
      <c r="AD48" s="397">
        <v>7.0744069439694579</v>
      </c>
    </row>
    <row r="49" spans="2:30">
      <c r="B49" s="396">
        <v>57</v>
      </c>
      <c r="C49" s="397">
        <v>10.658824787210275</v>
      </c>
      <c r="D49" s="397">
        <v>11.255133858124875</v>
      </c>
      <c r="E49" s="397">
        <v>11.239520361666033</v>
      </c>
      <c r="G49" s="396">
        <v>57</v>
      </c>
      <c r="H49" s="397">
        <v>7.5356477507968407</v>
      </c>
      <c r="I49" s="397">
        <v>7.980012317936918</v>
      </c>
      <c r="J49" s="397">
        <v>8.0197612011691497</v>
      </c>
      <c r="L49" s="396">
        <v>57</v>
      </c>
      <c r="M49" s="397">
        <v>10.435833694675276</v>
      </c>
      <c r="N49" s="397">
        <v>11.046012479152838</v>
      </c>
      <c r="O49" s="397">
        <v>11.032752956131285</v>
      </c>
      <c r="Q49" s="396">
        <v>57</v>
      </c>
      <c r="R49" s="397">
        <v>7.35371661709262</v>
      </c>
      <c r="S49" s="397">
        <v>7.8101225581294917</v>
      </c>
      <c r="T49" s="397">
        <v>7.8508217226772583</v>
      </c>
      <c r="V49" s="396">
        <v>57</v>
      </c>
      <c r="W49" s="397">
        <v>10.294558023013066</v>
      </c>
      <c r="X49" s="397">
        <v>10.91540839146702</v>
      </c>
      <c r="Y49" s="397">
        <v>10.903558691329959</v>
      </c>
      <c r="AA49" s="396">
        <v>57</v>
      </c>
      <c r="AB49" s="397">
        <v>7.2274719514671144</v>
      </c>
      <c r="AC49" s="397">
        <v>7.6938251833103344</v>
      </c>
      <c r="AD49" s="397">
        <v>7.7353132706696197</v>
      </c>
    </row>
    <row r="50" spans="2:30">
      <c r="B50" s="396">
        <v>58</v>
      </c>
      <c r="C50" s="397">
        <v>11.710572069751148</v>
      </c>
      <c r="D50" s="397">
        <v>12.367266902458473</v>
      </c>
      <c r="E50" s="397">
        <v>12.352064295350395</v>
      </c>
      <c r="G50" s="396">
        <v>58</v>
      </c>
      <c r="H50" s="397">
        <v>8.1736834817107695</v>
      </c>
      <c r="I50" s="397">
        <v>8.6442993574321907</v>
      </c>
      <c r="J50" s="397">
        <v>8.6970994044733541</v>
      </c>
      <c r="L50" s="396">
        <v>58</v>
      </c>
      <c r="M50" s="397">
        <v>11.47611557998197</v>
      </c>
      <c r="N50" s="397">
        <v>12.147050473519229</v>
      </c>
      <c r="O50" s="397">
        <v>12.134356584979928</v>
      </c>
      <c r="Q50" s="396">
        <v>58</v>
      </c>
      <c r="R50" s="397">
        <v>7.9885336550493431</v>
      </c>
      <c r="S50" s="397">
        <v>8.4713002247976892</v>
      </c>
      <c r="T50" s="397">
        <v>8.5248061128811319</v>
      </c>
      <c r="V50" s="396">
        <v>58</v>
      </c>
      <c r="W50" s="397">
        <v>11.331412719885627</v>
      </c>
      <c r="X50" s="397">
        <v>12.013113244077079</v>
      </c>
      <c r="Y50" s="397">
        <v>12.001887917827135</v>
      </c>
      <c r="AA50" s="396">
        <v>58</v>
      </c>
      <c r="AB50" s="397">
        <v>7.862624817935477</v>
      </c>
      <c r="AC50" s="397">
        <v>8.3552525943453411</v>
      </c>
      <c r="AD50" s="397">
        <v>8.4094086238433512</v>
      </c>
    </row>
    <row r="51" spans="2:30">
      <c r="B51" s="396">
        <v>59</v>
      </c>
      <c r="C51" s="397">
        <v>12.846722689786494</v>
      </c>
      <c r="D51" s="397">
        <v>13.565643549586687</v>
      </c>
      <c r="E51" s="397">
        <v>13.547703545932402</v>
      </c>
      <c r="G51" s="396">
        <v>59</v>
      </c>
      <c r="H51" s="397">
        <v>8.840389548589128</v>
      </c>
      <c r="I51" s="397">
        <v>9.3267644069251361</v>
      </c>
      <c r="J51" s="397">
        <v>9.3789323164210163</v>
      </c>
      <c r="L51" s="396">
        <v>59</v>
      </c>
      <c r="M51" s="397">
        <v>12.599866434845563</v>
      </c>
      <c r="N51" s="397">
        <v>13.333452305045828</v>
      </c>
      <c r="O51" s="397">
        <v>13.318224198144462</v>
      </c>
      <c r="Q51" s="396">
        <v>59</v>
      </c>
      <c r="R51" s="397">
        <v>8.651839564532148</v>
      </c>
      <c r="S51" s="397">
        <v>9.1505903553066084</v>
      </c>
      <c r="T51" s="397">
        <v>9.2033504802443922</v>
      </c>
      <c r="V51" s="396">
        <v>59</v>
      </c>
      <c r="W51" s="397">
        <v>12.451456591636129</v>
      </c>
      <c r="X51" s="397">
        <v>13.195917110489756</v>
      </c>
      <c r="Y51" s="397">
        <v>13.182231808950103</v>
      </c>
      <c r="AA51" s="396">
        <v>59</v>
      </c>
      <c r="AB51" s="397">
        <v>8.5261636997439219</v>
      </c>
      <c r="AC51" s="397">
        <v>9.0347279245262477</v>
      </c>
      <c r="AD51" s="397">
        <v>9.088043458547217</v>
      </c>
    </row>
    <row r="52" spans="2:30">
      <c r="B52" s="396">
        <v>60</v>
      </c>
      <c r="C52" s="397">
        <v>14.062440441920145</v>
      </c>
      <c r="D52" s="397">
        <v>14.844582174224303</v>
      </c>
      <c r="E52" s="397">
        <v>14.820047726229468</v>
      </c>
      <c r="G52" s="396">
        <v>60</v>
      </c>
      <c r="H52" s="397">
        <v>9.5309124502829725</v>
      </c>
      <c r="I52" s="397">
        <v>10.025754365933341</v>
      </c>
      <c r="J52" s="397">
        <v>10.062784885282884</v>
      </c>
      <c r="L52" s="396">
        <v>60</v>
      </c>
      <c r="M52" s="397">
        <v>13.802299396309165</v>
      </c>
      <c r="N52" s="397">
        <v>14.599588663326836</v>
      </c>
      <c r="O52" s="397">
        <v>14.578025100455676</v>
      </c>
      <c r="Q52" s="396">
        <v>60</v>
      </c>
      <c r="R52" s="397">
        <v>9.3388406798653154</v>
      </c>
      <c r="S52" s="397">
        <v>9.8463622640043678</v>
      </c>
      <c r="T52" s="397">
        <v>9.8840018084548635</v>
      </c>
      <c r="V52" s="396">
        <v>60</v>
      </c>
      <c r="W52" s="397">
        <v>13.649917446354431</v>
      </c>
      <c r="X52" s="397">
        <v>14.458206324796054</v>
      </c>
      <c r="Y52" s="397">
        <v>14.438277456032724</v>
      </c>
      <c r="AA52" s="396">
        <v>60</v>
      </c>
      <c r="AB52" s="397">
        <v>9.2133164315770379</v>
      </c>
      <c r="AC52" s="397">
        <v>9.7306312660248544</v>
      </c>
      <c r="AD52" s="397">
        <v>9.7687746225653047</v>
      </c>
    </row>
    <row r="53" spans="2:30">
      <c r="B53" s="396">
        <v>61</v>
      </c>
      <c r="C53" s="397">
        <v>15.351450819280247</v>
      </c>
      <c r="D53" s="397">
        <v>16.1973036847487</v>
      </c>
      <c r="E53" s="397">
        <v>16.161933917307035</v>
      </c>
      <c r="G53" s="396">
        <v>61</v>
      </c>
      <c r="H53" s="397">
        <v>10.236776091250997</v>
      </c>
      <c r="I53" s="397">
        <v>10.739275656528967</v>
      </c>
      <c r="J53" s="397">
        <v>10.751105532877782</v>
      </c>
      <c r="L53" s="396">
        <v>61</v>
      </c>
      <c r="M53" s="397">
        <v>15.077205225036753</v>
      </c>
      <c r="N53" s="397">
        <v>15.938744145754118</v>
      </c>
      <c r="O53" s="397">
        <v>15.906664011625731</v>
      </c>
      <c r="Q53" s="396">
        <v>61</v>
      </c>
      <c r="R53" s="397">
        <v>10.041153674085191</v>
      </c>
      <c r="S53" s="397">
        <v>10.556647763742699</v>
      </c>
      <c r="T53" s="397">
        <v>10.569187079834258</v>
      </c>
      <c r="V53" s="396">
        <v>61</v>
      </c>
      <c r="W53" s="397">
        <v>14.920605546733265</v>
      </c>
      <c r="X53" s="397">
        <v>15.793284645229694</v>
      </c>
      <c r="Y53" s="397">
        <v>15.762949824319431</v>
      </c>
      <c r="AA53" s="396">
        <v>61</v>
      </c>
      <c r="AB53" s="397">
        <v>9.9157312276722678</v>
      </c>
      <c r="AC53" s="397">
        <v>10.441006087068102</v>
      </c>
      <c r="AD53" s="397">
        <v>10.454026053787546</v>
      </c>
    </row>
    <row r="54" spans="2:30">
      <c r="B54" s="396">
        <v>62</v>
      </c>
      <c r="C54" s="397">
        <v>16.713660690780337</v>
      </c>
      <c r="D54" s="397">
        <v>17.624870345794619</v>
      </c>
      <c r="E54" s="397">
        <v>17.574746935738411</v>
      </c>
      <c r="G54" s="396">
        <v>62</v>
      </c>
      <c r="H54" s="397">
        <v>11.138185961380172</v>
      </c>
      <c r="I54" s="397">
        <v>11.666994618263621</v>
      </c>
      <c r="J54" s="397">
        <v>11.64345140212003</v>
      </c>
      <c r="L54" s="396">
        <v>62</v>
      </c>
      <c r="M54" s="397">
        <v>16.424489516277315</v>
      </c>
      <c r="N54" s="397">
        <v>17.351967775694476</v>
      </c>
      <c r="O54" s="397">
        <v>17.305510337174564</v>
      </c>
      <c r="Q54" s="396">
        <v>62</v>
      </c>
      <c r="R54" s="397">
        <v>10.93376193087046</v>
      </c>
      <c r="S54" s="397">
        <v>11.476084863389481</v>
      </c>
      <c r="T54" s="397">
        <v>11.453629919505447</v>
      </c>
      <c r="V54" s="396">
        <v>62</v>
      </c>
      <c r="W54" s="397">
        <v>16.263426379811584</v>
      </c>
      <c r="X54" s="397">
        <v>17.202197556808432</v>
      </c>
      <c r="Y54" s="397">
        <v>17.157614028740138</v>
      </c>
      <c r="AA54" s="396">
        <v>62</v>
      </c>
      <c r="AB54" s="397">
        <v>10.805703451978918</v>
      </c>
      <c r="AC54" s="397">
        <v>11.357951236655547</v>
      </c>
      <c r="AD54" s="397">
        <v>11.336099432371938</v>
      </c>
    </row>
    <row r="55" spans="2:30">
      <c r="B55" s="396">
        <v>63</v>
      </c>
      <c r="C55" s="397">
        <v>18.157718969175441</v>
      </c>
      <c r="D55" s="397">
        <v>19.138980835309145</v>
      </c>
      <c r="E55" s="397">
        <v>19.07145224739104</v>
      </c>
      <c r="G55" s="396">
        <v>63</v>
      </c>
      <c r="H55" s="397">
        <v>13.026503898129006</v>
      </c>
      <c r="I55" s="397">
        <v>13.665727841249721</v>
      </c>
      <c r="J55" s="397">
        <v>13.615272300462161</v>
      </c>
      <c r="L55" s="396">
        <v>63</v>
      </c>
      <c r="M55" s="397">
        <v>17.852705248248139</v>
      </c>
      <c r="N55" s="397">
        <v>18.850839576860036</v>
      </c>
      <c r="O55" s="397">
        <v>18.787400867262868</v>
      </c>
      <c r="Q55" s="396">
        <v>63</v>
      </c>
      <c r="R55" s="397">
        <v>12.803651954391047</v>
      </c>
      <c r="S55" s="397">
        <v>13.456984340146807</v>
      </c>
      <c r="T55" s="397">
        <v>13.408000508438764</v>
      </c>
      <c r="V55" s="396">
        <v>63</v>
      </c>
      <c r="W55" s="397">
        <v>17.686904822090554</v>
      </c>
      <c r="X55" s="397">
        <v>18.696490264510022</v>
      </c>
      <c r="Y55" s="397">
        <v>18.635068989132385</v>
      </c>
      <c r="AA55" s="396">
        <v>63</v>
      </c>
      <c r="AB55" s="397">
        <v>12.670084767798814</v>
      </c>
      <c r="AC55" s="397">
        <v>13.333496937585526</v>
      </c>
      <c r="AD55" s="397">
        <v>13.285248795861825</v>
      </c>
    </row>
    <row r="56" spans="2:30">
      <c r="B56" s="396">
        <v>64</v>
      </c>
      <c r="C56" s="397">
        <v>19.701793149303299</v>
      </c>
      <c r="D56" s="397">
        <v>20.762610428963004</v>
      </c>
      <c r="E56" s="397">
        <v>20.677493791296971</v>
      </c>
      <c r="G56" s="396">
        <v>64</v>
      </c>
      <c r="H56" s="397">
        <v>14.054708380366456</v>
      </c>
      <c r="I56" s="397">
        <v>14.786967818704678</v>
      </c>
      <c r="J56" s="397">
        <v>14.763920914974356</v>
      </c>
      <c r="L56" s="396">
        <v>64</v>
      </c>
      <c r="M56" s="397">
        <v>19.379820194285532</v>
      </c>
      <c r="N56" s="397">
        <v>20.45810304185143</v>
      </c>
      <c r="O56" s="397">
        <v>20.37752781974239</v>
      </c>
      <c r="Q56" s="396">
        <v>64</v>
      </c>
      <c r="R56" s="397">
        <v>13.821826474351216</v>
      </c>
      <c r="S56" s="397">
        <v>14.568216429922227</v>
      </c>
      <c r="T56" s="397">
        <v>14.546484890441338</v>
      </c>
      <c r="V56" s="396">
        <v>64</v>
      </c>
      <c r="W56" s="397">
        <v>19.208949761651038</v>
      </c>
      <c r="X56" s="397">
        <v>20.298837699554891</v>
      </c>
      <c r="Y56" s="397">
        <v>20.220432450482068</v>
      </c>
      <c r="AA56" s="396">
        <v>64</v>
      </c>
      <c r="AB56" s="397">
        <v>13.685265505795561</v>
      </c>
      <c r="AC56" s="397">
        <v>14.441728254990327</v>
      </c>
      <c r="AD56" s="397">
        <v>14.420695687736805</v>
      </c>
    </row>
    <row r="57" spans="2:30">
      <c r="B57" s="396">
        <v>65</v>
      </c>
      <c r="C57" s="397">
        <v>21.37420101655815</v>
      </c>
      <c r="D57" s="397">
        <v>22.53047933889432</v>
      </c>
      <c r="E57" s="397">
        <v>22.431665420915774</v>
      </c>
      <c r="G57" s="396">
        <v>65</v>
      </c>
      <c r="H57" s="397">
        <v>15.204631848169425</v>
      </c>
      <c r="I57" s="397">
        <v>16.054857503110252</v>
      </c>
      <c r="J57" s="397">
        <v>16.089493576193</v>
      </c>
      <c r="L57" s="396">
        <v>65</v>
      </c>
      <c r="M57" s="397">
        <v>21.033840739585735</v>
      </c>
      <c r="N57" s="397">
        <v>22.20812699873126</v>
      </c>
      <c r="O57" s="397">
        <v>22.114300364399327</v>
      </c>
      <c r="Q57" s="396">
        <v>65</v>
      </c>
      <c r="R57" s="397">
        <v>14.960527042685243</v>
      </c>
      <c r="S57" s="397">
        <v>15.824772935636526</v>
      </c>
      <c r="T57" s="397">
        <v>15.860317475153787</v>
      </c>
      <c r="V57" s="396">
        <v>65</v>
      </c>
      <c r="W57" s="397">
        <v>20.857475464034366</v>
      </c>
      <c r="X57" s="397">
        <v>22.043504279747243</v>
      </c>
      <c r="Y57" s="397">
        <v>21.951999423078057</v>
      </c>
      <c r="AA57" s="396">
        <v>65</v>
      </c>
      <c r="AB57" s="397">
        <v>14.820616917474007</v>
      </c>
      <c r="AC57" s="397">
        <v>15.694885793588497</v>
      </c>
      <c r="AD57" s="397">
        <v>15.731019712838535</v>
      </c>
    </row>
    <row r="58" spans="2:30">
      <c r="B58" s="396">
        <v>66</v>
      </c>
      <c r="C58" s="397">
        <v>23.212921386309105</v>
      </c>
      <c r="D58" s="397">
        <v>24.487915308397952</v>
      </c>
      <c r="E58" s="397">
        <v>24.385048900050815</v>
      </c>
      <c r="G58" s="396">
        <v>66</v>
      </c>
      <c r="H58" s="397">
        <v>16.560021908666712</v>
      </c>
      <c r="I58" s="397">
        <v>17.547295393145017</v>
      </c>
      <c r="J58" s="397">
        <v>17.659259396773635</v>
      </c>
      <c r="L58" s="396">
        <v>66</v>
      </c>
      <c r="M58" s="397">
        <v>22.852326223300548</v>
      </c>
      <c r="N58" s="397">
        <v>24.145776820555927</v>
      </c>
      <c r="O58" s="397">
        <v>24.048290975638576</v>
      </c>
      <c r="Q58" s="396">
        <v>66</v>
      </c>
      <c r="R58" s="397">
        <v>16.302671029889527</v>
      </c>
      <c r="S58" s="397">
        <v>17.303838942599238</v>
      </c>
      <c r="T58" s="397">
        <v>17.416157525681008</v>
      </c>
      <c r="V58" s="396">
        <v>66</v>
      </c>
      <c r="W58" s="397">
        <v>22.669916785083061</v>
      </c>
      <c r="X58" s="397">
        <v>23.975217416903057</v>
      </c>
      <c r="Y58" s="397">
        <v>23.880190813594016</v>
      </c>
      <c r="AA58" s="396">
        <v>66</v>
      </c>
      <c r="AB58" s="397">
        <v>16.158806175722411</v>
      </c>
      <c r="AC58" s="397">
        <v>17.16993816890718</v>
      </c>
      <c r="AD58" s="397">
        <v>17.282695694464667</v>
      </c>
    </row>
    <row r="59" spans="2:30">
      <c r="B59" s="396">
        <v>67</v>
      </c>
      <c r="C59" s="397">
        <v>25.262216813723068</v>
      </c>
      <c r="D59" s="397">
        <v>26.685403791842219</v>
      </c>
      <c r="E59" s="397">
        <v>26.593955437214131</v>
      </c>
      <c r="G59" s="396">
        <v>67</v>
      </c>
      <c r="H59" s="397">
        <v>18.193186530041682</v>
      </c>
      <c r="I59" s="397">
        <v>19.329848711564836</v>
      </c>
      <c r="J59" s="397">
        <v>19.52523824900225</v>
      </c>
      <c r="L59" s="396">
        <v>67</v>
      </c>
      <c r="M59" s="397">
        <v>24.879045530093695</v>
      </c>
      <c r="N59" s="397">
        <v>26.321014921250654</v>
      </c>
      <c r="O59" s="397">
        <v>26.235243292401471</v>
      </c>
      <c r="Q59" s="396">
        <v>67</v>
      </c>
      <c r="R59" s="397">
        <v>17.919843846435946</v>
      </c>
      <c r="S59" s="397">
        <v>19.070374013312385</v>
      </c>
      <c r="T59" s="397">
        <v>19.265546754508865</v>
      </c>
      <c r="V59" s="396">
        <v>67</v>
      </c>
      <c r="W59" s="397">
        <v>24.689895467486643</v>
      </c>
      <c r="X59" s="397">
        <v>26.143782587491373</v>
      </c>
      <c r="Y59" s="397">
        <v>26.060580690065088</v>
      </c>
      <c r="AA59" s="396">
        <v>67</v>
      </c>
      <c r="AB59" s="397">
        <v>17.771201011607214</v>
      </c>
      <c r="AC59" s="397">
        <v>18.931660952551027</v>
      </c>
      <c r="AD59" s="397">
        <v>19.12712077182778</v>
      </c>
    </row>
    <row r="60" spans="2:30">
      <c r="B60" s="396">
        <v>68</v>
      </c>
      <c r="C60" s="397">
        <v>30.197966504070454</v>
      </c>
      <c r="D60" s="397">
        <v>32.020963806768435</v>
      </c>
      <c r="E60" s="397">
        <v>32.016086899381662</v>
      </c>
      <c r="G60" s="396">
        <v>68</v>
      </c>
      <c r="H60" s="397">
        <v>20.153735423918707</v>
      </c>
      <c r="I60" s="397">
        <v>21.446069376464592</v>
      </c>
      <c r="J60" s="397">
        <v>21.717582168353445</v>
      </c>
      <c r="L60" s="396">
        <v>68</v>
      </c>
      <c r="M60" s="397">
        <v>29.760290772052077</v>
      </c>
      <c r="N60" s="397">
        <v>31.602340664305828</v>
      </c>
      <c r="O60" s="397">
        <v>31.60333999951024</v>
      </c>
      <c r="Q60" s="396">
        <v>68</v>
      </c>
      <c r="R60" s="397">
        <v>19.861151053918075</v>
      </c>
      <c r="S60" s="397">
        <v>21.167515472809619</v>
      </c>
      <c r="T60" s="397">
        <v>21.438350498891285</v>
      </c>
      <c r="V60" s="396">
        <v>68</v>
      </c>
      <c r="W60" s="397">
        <v>29.554872608165748</v>
      </c>
      <c r="X60" s="397">
        <v>31.408847421631837</v>
      </c>
      <c r="Y60" s="397">
        <v>31.412529838860436</v>
      </c>
      <c r="AA60" s="396">
        <v>68</v>
      </c>
      <c r="AB60" s="397">
        <v>19.706755248380681</v>
      </c>
      <c r="AC60" s="397">
        <v>21.023066379848551</v>
      </c>
      <c r="AD60" s="397">
        <v>21.294073719009553</v>
      </c>
    </row>
    <row r="61" spans="2:30">
      <c r="B61" s="396">
        <v>69</v>
      </c>
      <c r="C61" s="397">
        <v>33.209956189905988</v>
      </c>
      <c r="D61" s="397">
        <v>35.285883728287601</v>
      </c>
      <c r="E61" s="397">
        <v>35.356551000079968</v>
      </c>
      <c r="G61" s="396">
        <v>69</v>
      </c>
      <c r="H61" s="397">
        <v>22.464981296417736</v>
      </c>
      <c r="I61" s="397">
        <v>23.914671163386569</v>
      </c>
      <c r="J61" s="397">
        <v>24.24341703024254</v>
      </c>
      <c r="L61" s="396">
        <v>69</v>
      </c>
      <c r="M61" s="397">
        <v>32.738906570380919</v>
      </c>
      <c r="N61" s="397">
        <v>34.833897216916661</v>
      </c>
      <c r="O61" s="397">
        <v>34.910387597523439</v>
      </c>
      <c r="Q61" s="396">
        <v>69</v>
      </c>
      <c r="R61" s="397">
        <v>22.149655712938355</v>
      </c>
      <c r="S61" s="397">
        <v>23.613782022004063</v>
      </c>
      <c r="T61" s="397">
        <v>23.941610906839404</v>
      </c>
      <c r="V61" s="396">
        <v>69</v>
      </c>
      <c r="W61" s="397">
        <v>32.523526702417499</v>
      </c>
      <c r="X61" s="397">
        <v>34.630398768987597</v>
      </c>
      <c r="Y61" s="397">
        <v>34.709590171782992</v>
      </c>
      <c r="AA61" s="396">
        <v>69</v>
      </c>
      <c r="AB61" s="397">
        <v>21.988457013997582</v>
      </c>
      <c r="AC61" s="397">
        <v>23.462614841305683</v>
      </c>
      <c r="AD61" s="397">
        <v>23.790571561600316</v>
      </c>
    </row>
    <row r="62" spans="2:30">
      <c r="B62" s="396">
        <v>70</v>
      </c>
      <c r="C62" s="397">
        <v>36.718841057192002</v>
      </c>
      <c r="D62" s="397">
        <v>39.085548818050434</v>
      </c>
      <c r="E62" s="397">
        <v>39.245557245258652</v>
      </c>
      <c r="G62" s="396">
        <v>70</v>
      </c>
      <c r="H62" s="397">
        <v>25.114513255738906</v>
      </c>
      <c r="I62" s="397">
        <v>26.721236099501677</v>
      </c>
      <c r="J62" s="397">
        <v>27.082395719689778</v>
      </c>
      <c r="L62" s="396">
        <v>70</v>
      </c>
      <c r="M62" s="397">
        <v>36.208791958716986</v>
      </c>
      <c r="N62" s="397">
        <v>38.594557279352067</v>
      </c>
      <c r="O62" s="397">
        <v>38.760358730057632</v>
      </c>
      <c r="Q62" s="396">
        <v>70</v>
      </c>
      <c r="R62" s="397">
        <v>24.773047104046864</v>
      </c>
      <c r="S62" s="397">
        <v>26.394857848503921</v>
      </c>
      <c r="T62" s="397">
        <v>26.755142287739005</v>
      </c>
      <c r="V62" s="396">
        <v>70</v>
      </c>
      <c r="W62" s="397">
        <v>35.981769381633839</v>
      </c>
      <c r="X62" s="397">
        <v>38.37935957077368</v>
      </c>
      <c r="Y62" s="397">
        <v>38.547892878234769</v>
      </c>
      <c r="AA62" s="396">
        <v>70</v>
      </c>
      <c r="AB62" s="397">
        <v>24.604025990326459</v>
      </c>
      <c r="AC62" s="397">
        <v>26.236022165456017</v>
      </c>
      <c r="AD62" s="397">
        <v>26.596477488281728</v>
      </c>
    </row>
  </sheetData>
  <phoneticPr fontId="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AE59"/>
  <sheetViews>
    <sheetView topLeftCell="D7" workbookViewId="0">
      <selection activeCell="V6" sqref="V6:X59"/>
    </sheetView>
  </sheetViews>
  <sheetFormatPr baseColWidth="10" defaultRowHeight="15"/>
  <cols>
    <col min="1" max="1" width="3.42578125" customWidth="1"/>
    <col min="2" max="5" width="9.7109375" style="18" customWidth="1"/>
    <col min="6" max="6" width="2.140625" style="18" customWidth="1"/>
    <col min="7" max="10" width="9.7109375" style="18" customWidth="1"/>
    <col min="11" max="11" width="2.140625" style="18" customWidth="1"/>
    <col min="12" max="15" width="9.7109375" style="18" customWidth="1"/>
    <col min="16" max="16" width="1.7109375" style="18" customWidth="1"/>
    <col min="17" max="20" width="9.7109375" style="18" customWidth="1"/>
    <col min="21" max="21" width="2.140625" style="18" customWidth="1"/>
    <col min="22" max="25" width="9.7109375" style="18" customWidth="1"/>
    <col min="26" max="26" width="2.140625" style="18" customWidth="1"/>
    <col min="27" max="30" width="9.7109375" style="18" customWidth="1"/>
    <col min="31" max="31" width="2.140625" style="18" customWidth="1"/>
  </cols>
  <sheetData>
    <row r="1" spans="2:30">
      <c r="B1" s="17" t="s">
        <v>115</v>
      </c>
    </row>
    <row r="2" spans="2:30">
      <c r="B2" s="17" t="s">
        <v>104</v>
      </c>
    </row>
    <row r="4" spans="2:30">
      <c r="B4" s="496" t="s">
        <v>116</v>
      </c>
      <c r="C4" s="497"/>
      <c r="D4" s="498"/>
      <c r="E4" s="398"/>
      <c r="G4" s="496" t="s">
        <v>117</v>
      </c>
      <c r="H4" s="497"/>
      <c r="I4" s="498"/>
      <c r="J4" s="398"/>
      <c r="L4" s="496" t="s">
        <v>118</v>
      </c>
      <c r="M4" s="497"/>
      <c r="N4" s="498"/>
      <c r="O4" s="398"/>
      <c r="Q4" s="496" t="s">
        <v>119</v>
      </c>
      <c r="R4" s="497"/>
      <c r="S4" s="498"/>
      <c r="T4" s="398"/>
      <c r="V4" s="496" t="s">
        <v>120</v>
      </c>
      <c r="W4" s="497"/>
      <c r="X4" s="498"/>
      <c r="Y4" s="398"/>
      <c r="AA4" s="496" t="s">
        <v>121</v>
      </c>
      <c r="AB4" s="497"/>
      <c r="AC4" s="498"/>
      <c r="AD4" s="398"/>
    </row>
    <row r="5" spans="2:30">
      <c r="B5" s="499" t="s">
        <v>4</v>
      </c>
      <c r="C5" s="497" t="s">
        <v>122</v>
      </c>
      <c r="D5" s="498"/>
      <c r="E5" s="398"/>
      <c r="G5" s="499" t="s">
        <v>4</v>
      </c>
      <c r="H5" s="497" t="s">
        <v>122</v>
      </c>
      <c r="I5" s="498"/>
      <c r="J5" s="398"/>
      <c r="L5" s="499" t="s">
        <v>4</v>
      </c>
      <c r="M5" s="497" t="s">
        <v>122</v>
      </c>
      <c r="N5" s="498"/>
      <c r="O5" s="398"/>
      <c r="Q5" s="499" t="s">
        <v>4</v>
      </c>
      <c r="R5" s="497" t="s">
        <v>122</v>
      </c>
      <c r="S5" s="498"/>
      <c r="T5" s="398"/>
      <c r="V5" s="499" t="s">
        <v>4</v>
      </c>
      <c r="W5" s="497" t="s">
        <v>122</v>
      </c>
      <c r="X5" s="498"/>
      <c r="Y5" s="398"/>
      <c r="AA5" s="499" t="s">
        <v>4</v>
      </c>
      <c r="AB5" s="497" t="s">
        <v>122</v>
      </c>
      <c r="AC5" s="498"/>
      <c r="AD5" s="398"/>
    </row>
    <row r="6" spans="2:30">
      <c r="B6" s="500"/>
      <c r="C6" s="19">
        <v>10</v>
      </c>
      <c r="D6" s="19">
        <v>20</v>
      </c>
      <c r="E6" s="398">
        <v>25</v>
      </c>
      <c r="G6" s="500"/>
      <c r="H6" s="19">
        <v>10</v>
      </c>
      <c r="I6" s="19">
        <v>20</v>
      </c>
      <c r="J6" s="398">
        <v>25</v>
      </c>
      <c r="L6" s="500"/>
      <c r="M6" s="19">
        <v>10</v>
      </c>
      <c r="N6" s="19">
        <v>20</v>
      </c>
      <c r="O6" s="398">
        <v>25</v>
      </c>
      <c r="Q6" s="500"/>
      <c r="R6" s="19">
        <v>10</v>
      </c>
      <c r="S6" s="19">
        <v>20</v>
      </c>
      <c r="T6" s="398">
        <v>25</v>
      </c>
      <c r="V6" s="500"/>
      <c r="W6" s="19">
        <v>10</v>
      </c>
      <c r="X6" s="19">
        <v>20</v>
      </c>
      <c r="Y6" s="398">
        <v>25</v>
      </c>
      <c r="AA6" s="500"/>
      <c r="AB6" s="19">
        <v>10</v>
      </c>
      <c r="AC6" s="19">
        <v>20</v>
      </c>
      <c r="AD6" s="398">
        <v>25</v>
      </c>
    </row>
    <row r="7" spans="2:30">
      <c r="B7" s="19">
        <v>18</v>
      </c>
      <c r="C7" s="20">
        <v>79.310822746272478</v>
      </c>
      <c r="D7" s="20">
        <v>27.439377774336485</v>
      </c>
      <c r="E7" s="30"/>
      <c r="G7" s="19">
        <v>18</v>
      </c>
      <c r="H7" s="20">
        <v>79.519739246734758</v>
      </c>
      <c r="I7" s="20">
        <v>27.603160835130911</v>
      </c>
      <c r="J7" s="30"/>
      <c r="L7" s="19">
        <v>18</v>
      </c>
      <c r="M7" s="20">
        <v>93.936015286558572</v>
      </c>
      <c r="N7" s="20">
        <v>38.137525551515772</v>
      </c>
      <c r="O7" s="30"/>
      <c r="Q7" s="19">
        <v>18</v>
      </c>
      <c r="R7" s="20">
        <v>94.176516302594408</v>
      </c>
      <c r="S7" s="20">
        <v>38.354504073455864</v>
      </c>
      <c r="T7" s="30"/>
      <c r="V7" s="19">
        <v>18</v>
      </c>
      <c r="W7" s="20">
        <v>101.31708099198588</v>
      </c>
      <c r="X7" s="20">
        <v>39.453184672650053</v>
      </c>
      <c r="Y7" s="30"/>
      <c r="AA7" s="19">
        <v>18</v>
      </c>
      <c r="AB7" s="20">
        <v>101.56598597076429</v>
      </c>
      <c r="AC7" s="20">
        <v>39.674800450392674</v>
      </c>
      <c r="AD7" s="30"/>
    </row>
    <row r="8" spans="2:30">
      <c r="B8" s="19">
        <v>19</v>
      </c>
      <c r="C8" s="20">
        <v>79.278477734543102</v>
      </c>
      <c r="D8" s="20">
        <v>27.429762183354761</v>
      </c>
      <c r="E8" s="30"/>
      <c r="G8" s="19">
        <v>19</v>
      </c>
      <c r="H8" s="20">
        <v>79.507040645725297</v>
      </c>
      <c r="I8" s="20">
        <v>27.595718714120824</v>
      </c>
      <c r="J8" s="30"/>
      <c r="L8" s="19">
        <v>19</v>
      </c>
      <c r="M8" s="20">
        <v>93.899010555210324</v>
      </c>
      <c r="N8" s="20">
        <v>38.125230715043152</v>
      </c>
      <c r="O8" s="30"/>
      <c r="Q8" s="19">
        <v>19</v>
      </c>
      <c r="R8" s="20">
        <v>94.161762223487926</v>
      </c>
      <c r="S8" s="20">
        <v>38.344725104233561</v>
      </c>
      <c r="T8" s="30"/>
      <c r="V8" s="19">
        <v>19</v>
      </c>
      <c r="W8" s="20">
        <v>101.2790550490771</v>
      </c>
      <c r="X8" s="20">
        <v>39.44094852475412</v>
      </c>
      <c r="Y8" s="30"/>
      <c r="AA8" s="19">
        <v>19</v>
      </c>
      <c r="AB8" s="20">
        <v>101.55039040687694</v>
      </c>
      <c r="AC8" s="20">
        <v>39.664807410298693</v>
      </c>
      <c r="AD8" s="30"/>
    </row>
    <row r="9" spans="2:30">
      <c r="B9" s="19">
        <v>20</v>
      </c>
      <c r="C9" s="20">
        <v>79.248044573195202</v>
      </c>
      <c r="D9" s="20">
        <v>27.419805094565394</v>
      </c>
      <c r="E9" s="30"/>
      <c r="G9" s="19">
        <v>20</v>
      </c>
      <c r="H9" s="20">
        <v>79.492258396333824</v>
      </c>
      <c r="I9" s="20">
        <v>27.5869145307793</v>
      </c>
      <c r="J9" s="30"/>
      <c r="L9" s="19">
        <v>20</v>
      </c>
      <c r="M9" s="20">
        <v>93.864411159992883</v>
      </c>
      <c r="N9" s="20">
        <v>38.112352342672047</v>
      </c>
      <c r="O9" s="30"/>
      <c r="Q9" s="19">
        <v>20</v>
      </c>
      <c r="R9" s="20">
        <v>94.144670714888335</v>
      </c>
      <c r="S9" s="20">
        <v>38.333057840540604</v>
      </c>
      <c r="T9" s="30"/>
      <c r="V9" s="19">
        <v>20</v>
      </c>
      <c r="W9" s="20">
        <v>101.24393073163084</v>
      </c>
      <c r="X9" s="20">
        <v>39.42815794288537</v>
      </c>
      <c r="Y9" s="30"/>
      <c r="AA9" s="19">
        <v>20</v>
      </c>
      <c r="AB9" s="20">
        <v>101.53246750872461</v>
      </c>
      <c r="AC9" s="20">
        <v>39.65290777603483</v>
      </c>
      <c r="AD9" s="30"/>
    </row>
    <row r="10" spans="2:30">
      <c r="B10" s="19">
        <v>21</v>
      </c>
      <c r="C10" s="20">
        <v>79.220918304896827</v>
      </c>
      <c r="D10" s="20">
        <v>27.409189809962719</v>
      </c>
      <c r="E10" s="30"/>
      <c r="G10" s="19">
        <v>21</v>
      </c>
      <c r="H10" s="20">
        <v>79.47607686135288</v>
      </c>
      <c r="I10" s="20">
        <v>27.57651364223177</v>
      </c>
      <c r="J10" s="30"/>
      <c r="L10" s="19">
        <v>21</v>
      </c>
      <c r="M10" s="20">
        <v>93.833790805759634</v>
      </c>
      <c r="N10" s="20">
        <v>38.098425874883297</v>
      </c>
      <c r="O10" s="30"/>
      <c r="Q10" s="19">
        <v>21</v>
      </c>
      <c r="R10" s="20">
        <v>94.126056206224078</v>
      </c>
      <c r="S10" s="20">
        <v>38.319166460894508</v>
      </c>
      <c r="T10" s="30"/>
      <c r="V10" s="19">
        <v>21</v>
      </c>
      <c r="W10" s="20">
        <v>101.21334159329768</v>
      </c>
      <c r="X10" s="20">
        <v>39.414305876308802</v>
      </c>
      <c r="Y10" s="30"/>
      <c r="AA10" s="19">
        <v>21</v>
      </c>
      <c r="AB10" s="20">
        <v>101.5131345655922</v>
      </c>
      <c r="AC10" s="20">
        <v>39.638752233533431</v>
      </c>
      <c r="AD10" s="30"/>
    </row>
    <row r="11" spans="2:30">
      <c r="B11" s="19">
        <v>22</v>
      </c>
      <c r="C11" s="20">
        <v>79.198099446485571</v>
      </c>
      <c r="D11" s="20">
        <v>27.397608710894346</v>
      </c>
      <c r="E11" s="30"/>
      <c r="G11" s="19">
        <v>22</v>
      </c>
      <c r="H11" s="20">
        <v>79.459494514069078</v>
      </c>
      <c r="I11" s="20">
        <v>27.564465321421846</v>
      </c>
      <c r="J11" s="30"/>
      <c r="L11" s="19">
        <v>22</v>
      </c>
      <c r="M11" s="20">
        <v>93.80823482028714</v>
      </c>
      <c r="N11" s="20">
        <v>38.083011084090138</v>
      </c>
      <c r="O11" s="30"/>
      <c r="Q11" s="19">
        <v>22</v>
      </c>
      <c r="R11" s="20">
        <v>94.107082272588272</v>
      </c>
      <c r="S11" s="20">
        <v>38.30297622172592</v>
      </c>
      <c r="T11" s="30"/>
      <c r="V11" s="19">
        <v>22</v>
      </c>
      <c r="W11" s="20">
        <v>101.18832730046593</v>
      </c>
      <c r="X11" s="20">
        <v>39.398898858049918</v>
      </c>
      <c r="Y11" s="30"/>
      <c r="AA11" s="19">
        <v>22</v>
      </c>
      <c r="AB11" s="20">
        <v>101.49364114863869</v>
      </c>
      <c r="AC11" s="20">
        <v>39.622253552080629</v>
      </c>
      <c r="AD11" s="30"/>
    </row>
    <row r="12" spans="2:30">
      <c r="B12" s="19">
        <v>23</v>
      </c>
      <c r="C12" s="20">
        <v>79.180140146228638</v>
      </c>
      <c r="D12" s="20">
        <v>27.384740864099307</v>
      </c>
      <c r="E12" s="30"/>
      <c r="G12" s="19">
        <v>23</v>
      </c>
      <c r="H12" s="20">
        <v>79.443750607628886</v>
      </c>
      <c r="I12" s="20">
        <v>27.550882922439328</v>
      </c>
      <c r="J12" s="30"/>
      <c r="L12" s="19">
        <v>23</v>
      </c>
      <c r="M12" s="20">
        <v>93.788293111155696</v>
      </c>
      <c r="N12" s="20">
        <v>38.065667636315347</v>
      </c>
      <c r="O12" s="30"/>
      <c r="Q12" s="19">
        <v>23</v>
      </c>
      <c r="R12" s="20">
        <v>94.089177897567467</v>
      </c>
      <c r="S12" s="20">
        <v>38.284647933904786</v>
      </c>
      <c r="T12" s="30"/>
      <c r="V12" s="19">
        <v>23</v>
      </c>
      <c r="W12" s="20">
        <v>101.16929135808238</v>
      </c>
      <c r="X12" s="20">
        <v>39.381438432063248</v>
      </c>
      <c r="Y12" s="30"/>
      <c r="AA12" s="19">
        <v>23</v>
      </c>
      <c r="AB12" s="20">
        <v>101.47547839284155</v>
      </c>
      <c r="AC12" s="20">
        <v>39.603562966682262</v>
      </c>
      <c r="AD12" s="30"/>
    </row>
    <row r="13" spans="2:30">
      <c r="B13" s="19">
        <v>24</v>
      </c>
      <c r="C13" s="20">
        <v>79.167036953364928</v>
      </c>
      <c r="D13" s="20">
        <v>27.370219011097216</v>
      </c>
      <c r="E13" s="30"/>
      <c r="G13" s="19">
        <v>24</v>
      </c>
      <c r="H13" s="20">
        <v>79.430073729728562</v>
      </c>
      <c r="I13" s="20">
        <v>27.535960012665711</v>
      </c>
      <c r="J13" s="30"/>
      <c r="L13" s="19">
        <v>24</v>
      </c>
      <c r="M13" s="20">
        <v>93.773878134471417</v>
      </c>
      <c r="N13" s="20">
        <v>38.045915972419152</v>
      </c>
      <c r="O13" s="30"/>
      <c r="Q13" s="19">
        <v>24</v>
      </c>
      <c r="R13" s="20">
        <v>94.073747881444362</v>
      </c>
      <c r="S13" s="20">
        <v>38.264462615963296</v>
      </c>
      <c r="T13" s="30"/>
      <c r="V13" s="19">
        <v>24</v>
      </c>
      <c r="W13" s="20">
        <v>101.15594361259431</v>
      </c>
      <c r="X13" s="20">
        <v>39.361396147260251</v>
      </c>
      <c r="Y13" s="30"/>
      <c r="AA13" s="19">
        <v>24</v>
      </c>
      <c r="AB13" s="20">
        <v>101.46008617632388</v>
      </c>
      <c r="AC13" s="20">
        <v>39.582956848131865</v>
      </c>
      <c r="AD13" s="30"/>
    </row>
    <row r="14" spans="2:30">
      <c r="B14" s="19">
        <v>25</v>
      </c>
      <c r="C14" s="20">
        <v>79.158208306501905</v>
      </c>
      <c r="D14" s="20">
        <v>27.35361226326447</v>
      </c>
      <c r="E14" s="30"/>
      <c r="G14" s="19">
        <v>25</v>
      </c>
      <c r="H14" s="20">
        <v>79.419034781273282</v>
      </c>
      <c r="I14" s="20">
        <v>27.519718154284934</v>
      </c>
      <c r="J14" s="30"/>
      <c r="L14" s="19">
        <v>25</v>
      </c>
      <c r="M14" s="20">
        <v>93.764255939214493</v>
      </c>
      <c r="N14" s="20">
        <v>38.023206030015956</v>
      </c>
      <c r="O14" s="30"/>
      <c r="Q14" s="19">
        <v>25</v>
      </c>
      <c r="R14" s="20">
        <v>94.061413378225296</v>
      </c>
      <c r="S14" s="20">
        <v>38.242462966771306</v>
      </c>
      <c r="T14" s="30"/>
      <c r="V14" s="19">
        <v>25</v>
      </c>
      <c r="W14" s="20">
        <v>101.14735022644263</v>
      </c>
      <c r="X14" s="20">
        <v>39.338189445773061</v>
      </c>
      <c r="Y14" s="30"/>
      <c r="AA14" s="19">
        <v>25</v>
      </c>
      <c r="AB14" s="20">
        <v>101.44805446272825</v>
      </c>
      <c r="AC14" s="20">
        <v>39.560466165175562</v>
      </c>
      <c r="AD14" s="30"/>
    </row>
    <row r="15" spans="2:30">
      <c r="B15" s="19">
        <v>26</v>
      </c>
      <c r="C15" s="20">
        <v>79.152548901065217</v>
      </c>
      <c r="D15" s="20">
        <v>27.334444268343443</v>
      </c>
      <c r="E15" s="30"/>
      <c r="G15" s="19">
        <v>26</v>
      </c>
      <c r="H15" s="20">
        <v>79.41043349984578</v>
      </c>
      <c r="I15" s="20">
        <v>27.501951886020027</v>
      </c>
      <c r="J15" s="30"/>
      <c r="L15" s="19">
        <v>26</v>
      </c>
      <c r="M15" s="20">
        <v>93.758115295041222</v>
      </c>
      <c r="N15" s="20">
        <v>37.996936330008268</v>
      </c>
      <c r="O15" s="30"/>
      <c r="Q15" s="19">
        <v>26</v>
      </c>
      <c r="R15" s="20">
        <v>94.051887182741666</v>
      </c>
      <c r="S15" s="20">
        <v>38.218376523102641</v>
      </c>
      <c r="T15" s="30"/>
      <c r="V15" s="19">
        <v>26</v>
      </c>
      <c r="W15" s="20">
        <v>101.14202842814289</v>
      </c>
      <c r="X15" s="20">
        <v>39.311200524397094</v>
      </c>
      <c r="Y15" s="30"/>
      <c r="AA15" s="19">
        <v>26</v>
      </c>
      <c r="AB15" s="20">
        <v>101.43899703690248</v>
      </c>
      <c r="AC15" s="20">
        <v>39.535797302425607</v>
      </c>
      <c r="AD15" s="30"/>
    </row>
    <row r="16" spans="2:30">
      <c r="B16" s="19">
        <v>27</v>
      </c>
      <c r="C16" s="20">
        <v>79.148530047302685</v>
      </c>
      <c r="D16" s="20">
        <v>27.312221088808379</v>
      </c>
      <c r="E16" s="30"/>
      <c r="G16" s="19">
        <v>27</v>
      </c>
      <c r="H16" s="20">
        <v>79.403353132629746</v>
      </c>
      <c r="I16" s="20">
        <v>27.482238371865133</v>
      </c>
      <c r="J16" s="30"/>
      <c r="L16" s="19">
        <v>27</v>
      </c>
      <c r="M16" s="20">
        <v>93.753683867835349</v>
      </c>
      <c r="N16" s="20">
        <v>37.966486661825897</v>
      </c>
      <c r="O16" s="30"/>
      <c r="Q16" s="19">
        <v>27</v>
      </c>
      <c r="R16" s="20">
        <v>94.044048264261988</v>
      </c>
      <c r="S16" s="20">
        <v>38.191631153028339</v>
      </c>
      <c r="T16" s="30"/>
      <c r="V16" s="19">
        <v>27</v>
      </c>
      <c r="W16" s="20">
        <v>101.13808156372383</v>
      </c>
      <c r="X16" s="20">
        <v>39.279808742918725</v>
      </c>
      <c r="Y16" s="30"/>
      <c r="AA16" s="19">
        <v>27</v>
      </c>
      <c r="AB16" s="20">
        <v>101.43163745655959</v>
      </c>
      <c r="AC16" s="20">
        <v>39.508348834247542</v>
      </c>
      <c r="AD16" s="30"/>
    </row>
    <row r="17" spans="2:30">
      <c r="B17" s="19">
        <v>28</v>
      </c>
      <c r="C17" s="20">
        <v>79.144326114761768</v>
      </c>
      <c r="D17" s="20">
        <v>27.286466020668708</v>
      </c>
      <c r="E17" s="30"/>
      <c r="G17" s="19">
        <v>28</v>
      </c>
      <c r="H17" s="20">
        <v>79.396217422421799</v>
      </c>
      <c r="I17" s="20">
        <v>27.459947618724911</v>
      </c>
      <c r="J17" s="30"/>
      <c r="L17" s="19">
        <v>28</v>
      </c>
      <c r="M17" s="20">
        <v>93.748869920797929</v>
      </c>
      <c r="N17" s="20">
        <v>37.931257594964038</v>
      </c>
      <c r="O17" s="30"/>
      <c r="Q17" s="19">
        <v>28</v>
      </c>
      <c r="R17" s="20">
        <v>94.036017708318667</v>
      </c>
      <c r="S17" s="20">
        <v>38.161371129795725</v>
      </c>
      <c r="T17" s="30"/>
      <c r="V17" s="19">
        <v>28</v>
      </c>
      <c r="W17" s="20">
        <v>101.13335122908585</v>
      </c>
      <c r="X17" s="20">
        <v>39.243426318674544</v>
      </c>
      <c r="Y17" s="30"/>
      <c r="AA17" s="19">
        <v>28</v>
      </c>
      <c r="AB17" s="20">
        <v>101.42389801552076</v>
      </c>
      <c r="AC17" s="20">
        <v>39.477229473736557</v>
      </c>
      <c r="AD17" s="30"/>
    </row>
    <row r="18" spans="2:30">
      <c r="B18" s="19">
        <v>29</v>
      </c>
      <c r="C18" s="20">
        <v>79.138064565246367</v>
      </c>
      <c r="D18" s="20">
        <v>27.256740345171167</v>
      </c>
      <c r="E18" s="30"/>
      <c r="G18" s="19">
        <v>29</v>
      </c>
      <c r="H18" s="20">
        <v>79.387035871113866</v>
      </c>
      <c r="I18" s="20">
        <v>27.434324500805168</v>
      </c>
      <c r="J18" s="30"/>
      <c r="L18" s="19">
        <v>29</v>
      </c>
      <c r="M18" s="20">
        <v>93.74154035221629</v>
      </c>
      <c r="N18" s="20">
        <v>37.890689255933481</v>
      </c>
      <c r="O18" s="30"/>
      <c r="Q18" s="19">
        <v>29</v>
      </c>
      <c r="R18" s="20">
        <v>94.025456996558802</v>
      </c>
      <c r="S18" s="20">
        <v>38.126574025846168</v>
      </c>
      <c r="T18" s="30"/>
      <c r="V18" s="19">
        <v>29</v>
      </c>
      <c r="W18" s="20">
        <v>101.12567692161534</v>
      </c>
      <c r="X18" s="20">
        <v>39.201505719630205</v>
      </c>
      <c r="Y18" s="30"/>
      <c r="AA18" s="19">
        <v>29</v>
      </c>
      <c r="AB18" s="20">
        <v>101.41323482709625</v>
      </c>
      <c r="AC18" s="20">
        <v>39.441382527907763</v>
      </c>
      <c r="AD18" s="30"/>
    </row>
    <row r="19" spans="2:30">
      <c r="B19" s="19">
        <v>30</v>
      </c>
      <c r="C19" s="20">
        <v>79.128187993852066</v>
      </c>
      <c r="D19" s="20">
        <v>27.222573377322195</v>
      </c>
      <c r="E19" s="30"/>
      <c r="G19" s="19">
        <v>30</v>
      </c>
      <c r="H19" s="20">
        <v>79.374210748652516</v>
      </c>
      <c r="I19" s="20">
        <v>27.404789321987103</v>
      </c>
      <c r="J19" s="30"/>
      <c r="L19" s="19">
        <v>30</v>
      </c>
      <c r="M19" s="20">
        <v>93.729936223510222</v>
      </c>
      <c r="N19" s="20">
        <v>37.844165766809546</v>
      </c>
      <c r="O19" s="30"/>
      <c r="Q19" s="19">
        <v>30</v>
      </c>
      <c r="R19" s="20">
        <v>94.010528041542187</v>
      </c>
      <c r="S19" s="20">
        <v>38.086472971150904</v>
      </c>
      <c r="T19" s="30"/>
      <c r="V19" s="19">
        <v>30</v>
      </c>
      <c r="W19" s="20">
        <v>101.11330500397366</v>
      </c>
      <c r="X19" s="20">
        <v>39.153439032637998</v>
      </c>
      <c r="Y19" s="30"/>
      <c r="AA19" s="19">
        <v>30</v>
      </c>
      <c r="AB19" s="20">
        <v>101.39769086935816</v>
      </c>
      <c r="AC19" s="20">
        <v>39.400028406603184</v>
      </c>
      <c r="AD19" s="30"/>
    </row>
    <row r="20" spans="2:30">
      <c r="B20" s="19">
        <v>31</v>
      </c>
      <c r="C20" s="20">
        <v>79.113513266400219</v>
      </c>
      <c r="D20" s="20">
        <v>27.18344091415582</v>
      </c>
      <c r="E20" s="30"/>
      <c r="G20" s="19">
        <v>31</v>
      </c>
      <c r="H20" s="20">
        <v>79.356724051874139</v>
      </c>
      <c r="I20" s="20">
        <v>27.371019485478655</v>
      </c>
      <c r="J20" s="30"/>
      <c r="L20" s="19">
        <v>31</v>
      </c>
      <c r="M20" s="20">
        <v>93.712736600011525</v>
      </c>
      <c r="N20" s="20">
        <v>37.790987473248151</v>
      </c>
      <c r="O20" s="30"/>
      <c r="Q20" s="19">
        <v>31</v>
      </c>
      <c r="R20" s="20">
        <v>93.990105801243544</v>
      </c>
      <c r="S20" s="20">
        <v>38.040665907419388</v>
      </c>
      <c r="T20" s="30"/>
      <c r="V20" s="19">
        <v>31</v>
      </c>
      <c r="W20" s="20">
        <v>101.09494741845042</v>
      </c>
      <c r="X20" s="20">
        <v>39.098529221831058</v>
      </c>
      <c r="Y20" s="30"/>
      <c r="AA20" s="19">
        <v>31</v>
      </c>
      <c r="AB20" s="20">
        <v>101.37612972914656</v>
      </c>
      <c r="AC20" s="20">
        <v>39.352776530514269</v>
      </c>
      <c r="AD20" s="30"/>
    </row>
    <row r="21" spans="2:30">
      <c r="B21" s="19">
        <v>32</v>
      </c>
      <c r="C21" s="20">
        <v>79.09320102264688</v>
      </c>
      <c r="D21" s="20">
        <v>27.138762652268539</v>
      </c>
      <c r="E21" s="30"/>
      <c r="G21" s="19">
        <v>32</v>
      </c>
      <c r="H21" s="20">
        <v>79.334145360668288</v>
      </c>
      <c r="I21" s="20">
        <v>27.332957826151652</v>
      </c>
      <c r="J21" s="30"/>
      <c r="L21" s="19">
        <v>32</v>
      </c>
      <c r="M21" s="20">
        <v>93.689018301569263</v>
      </c>
      <c r="N21" s="20">
        <v>37.730368983374532</v>
      </c>
      <c r="O21" s="30"/>
      <c r="Q21" s="19">
        <v>32</v>
      </c>
      <c r="R21" s="20">
        <v>93.963773030780544</v>
      </c>
      <c r="S21" s="20">
        <v>37.989119896864203</v>
      </c>
      <c r="T21" s="30"/>
      <c r="V21" s="19">
        <v>32</v>
      </c>
      <c r="W21" s="20">
        <v>101.06973502421475</v>
      </c>
      <c r="X21" s="20">
        <v>39.035987640519494</v>
      </c>
      <c r="Y21" s="30"/>
      <c r="AA21" s="19">
        <v>32</v>
      </c>
      <c r="AB21" s="20">
        <v>101.34823001462004</v>
      </c>
      <c r="AC21" s="20">
        <v>39.299627702264473</v>
      </c>
      <c r="AD21" s="30"/>
    </row>
    <row r="22" spans="2:30">
      <c r="B22" s="19">
        <v>33</v>
      </c>
      <c r="C22" s="20">
        <v>79.066721924722913</v>
      </c>
      <c r="D22" s="20">
        <v>27.087899151501375</v>
      </c>
      <c r="E22" s="30"/>
      <c r="G22" s="19">
        <v>33</v>
      </c>
      <c r="H22" s="20">
        <v>79.306655511727342</v>
      </c>
      <c r="I22" s="20">
        <v>27.290824999697122</v>
      </c>
      <c r="J22" s="30"/>
      <c r="L22" s="19">
        <v>33</v>
      </c>
      <c r="M22" s="20">
        <v>93.658212778688622</v>
      </c>
      <c r="N22" s="20">
        <v>37.661436834941668</v>
      </c>
      <c r="O22" s="30"/>
      <c r="Q22" s="19">
        <v>33</v>
      </c>
      <c r="R22" s="20">
        <v>93.931831381274577</v>
      </c>
      <c r="S22" s="20">
        <v>37.932179293112824</v>
      </c>
      <c r="T22" s="30"/>
      <c r="V22" s="19">
        <v>33</v>
      </c>
      <c r="W22" s="20">
        <v>101.03716797145366</v>
      </c>
      <c r="X22" s="20">
        <v>38.964931202016189</v>
      </c>
      <c r="Y22" s="30"/>
      <c r="AA22" s="19">
        <v>33</v>
      </c>
      <c r="AB22" s="20">
        <v>101.31448755271946</v>
      </c>
      <c r="AC22" s="20">
        <v>39.240976931202958</v>
      </c>
      <c r="AD22" s="30"/>
    </row>
    <row r="23" spans="2:30">
      <c r="B23" s="19">
        <v>34</v>
      </c>
      <c r="C23" s="20">
        <v>79.033789659790514</v>
      </c>
      <c r="D23" s="20">
        <v>27.030146932781477</v>
      </c>
      <c r="E23" s="30"/>
      <c r="G23" s="19">
        <v>34</v>
      </c>
      <c r="H23" s="20">
        <v>79.274929933516248</v>
      </c>
      <c r="I23" s="20">
        <v>27.244922684635583</v>
      </c>
      <c r="J23" s="30"/>
      <c r="L23" s="19">
        <v>34</v>
      </c>
      <c r="M23" s="20">
        <v>93.620024745892664</v>
      </c>
      <c r="N23" s="20">
        <v>37.583224714528967</v>
      </c>
      <c r="O23" s="30"/>
      <c r="Q23" s="19">
        <v>34</v>
      </c>
      <c r="R23" s="20">
        <v>93.895139620101631</v>
      </c>
      <c r="S23" s="20">
        <v>37.870278770683178</v>
      </c>
      <c r="T23" s="30"/>
      <c r="V23" s="19">
        <v>34</v>
      </c>
      <c r="W23" s="20">
        <v>100.99702467308344</v>
      </c>
      <c r="X23" s="20">
        <v>38.884376583657655</v>
      </c>
      <c r="Y23" s="30"/>
      <c r="AA23" s="19">
        <v>34</v>
      </c>
      <c r="AB23" s="20">
        <v>101.2759934026145</v>
      </c>
      <c r="AC23" s="20">
        <v>39.177303009782619</v>
      </c>
      <c r="AD23" s="30"/>
    </row>
    <row r="24" spans="2:30">
      <c r="B24" s="19">
        <v>35</v>
      </c>
      <c r="C24" s="20">
        <v>78.994211186600168</v>
      </c>
      <c r="D24" s="20">
        <v>26.964730642575709</v>
      </c>
      <c r="E24" s="30"/>
      <c r="G24" s="19">
        <v>35</v>
      </c>
      <c r="H24" s="20">
        <v>79.239412245183303</v>
      </c>
      <c r="I24" s="20">
        <v>27.194774586140468</v>
      </c>
      <c r="J24" s="30"/>
      <c r="L24" s="19">
        <v>35</v>
      </c>
      <c r="M24" s="20">
        <v>93.574253562007371</v>
      </c>
      <c r="N24" s="20">
        <v>37.494664233582704</v>
      </c>
      <c r="O24" s="30"/>
      <c r="Q24" s="19">
        <v>35</v>
      </c>
      <c r="R24" s="20">
        <v>93.854237910114421</v>
      </c>
      <c r="S24" s="20">
        <v>37.802737086814957</v>
      </c>
      <c r="T24" s="30"/>
      <c r="V24" s="19">
        <v>35</v>
      </c>
      <c r="W24" s="20">
        <v>100.94916262031134</v>
      </c>
      <c r="X24" s="20">
        <v>38.793228212088579</v>
      </c>
      <c r="Y24" s="30"/>
      <c r="AA24" s="19">
        <v>35</v>
      </c>
      <c r="AB24" s="20">
        <v>101.23343738438992</v>
      </c>
      <c r="AC24" s="20">
        <v>39.107911956856107</v>
      </c>
      <c r="AD24" s="30"/>
    </row>
    <row r="25" spans="2:30">
      <c r="B25" s="19">
        <v>36</v>
      </c>
      <c r="C25" s="20">
        <v>78.94783924602585</v>
      </c>
      <c r="D25" s="20">
        <v>26.890799752136047</v>
      </c>
      <c r="E25" s="30"/>
      <c r="G25" s="19">
        <v>36</v>
      </c>
      <c r="H25" s="20">
        <v>79.200126320700036</v>
      </c>
      <c r="I25" s="20">
        <v>27.138918116930501</v>
      </c>
      <c r="J25" s="30"/>
      <c r="L25" s="19">
        <v>36</v>
      </c>
      <c r="M25" s="20">
        <v>93.520737796163061</v>
      </c>
      <c r="N25" s="20">
        <v>37.394582645110233</v>
      </c>
      <c r="O25" s="30"/>
      <c r="Q25" s="19">
        <v>36</v>
      </c>
      <c r="R25" s="20">
        <v>93.809131432142848</v>
      </c>
      <c r="S25" s="20">
        <v>37.727478710627906</v>
      </c>
      <c r="T25" s="30"/>
      <c r="V25" s="19">
        <v>36</v>
      </c>
      <c r="W25" s="20">
        <v>100.89345500188921</v>
      </c>
      <c r="X25" s="20">
        <v>38.690276286941774</v>
      </c>
      <c r="Y25" s="30"/>
      <c r="AA25" s="19">
        <v>36</v>
      </c>
      <c r="AB25" s="20">
        <v>101.18686141120187</v>
      </c>
      <c r="AC25" s="20">
        <v>39.03065016872241</v>
      </c>
      <c r="AD25" s="30"/>
    </row>
    <row r="26" spans="2:30">
      <c r="B26" s="19">
        <v>37</v>
      </c>
      <c r="C26" s="20">
        <v>78.894545865585144</v>
      </c>
      <c r="D26" s="20">
        <v>26.807426980706026</v>
      </c>
      <c r="E26" s="30"/>
      <c r="G26" s="19">
        <v>37</v>
      </c>
      <c r="H26" s="20">
        <v>79.156641671080394</v>
      </c>
      <c r="I26" s="20">
        <v>27.074916167356417</v>
      </c>
      <c r="J26" s="30"/>
      <c r="L26" s="19">
        <v>37</v>
      </c>
      <c r="M26" s="20">
        <v>93.459326723491372</v>
      </c>
      <c r="N26" s="20">
        <v>37.281703371090167</v>
      </c>
      <c r="O26" s="30"/>
      <c r="Q26" s="19">
        <v>37</v>
      </c>
      <c r="R26" s="20">
        <v>93.759264322131131</v>
      </c>
      <c r="S26" s="20">
        <v>37.641067867118217</v>
      </c>
      <c r="T26" s="30"/>
      <c r="V26" s="19">
        <v>37</v>
      </c>
      <c r="W26" s="20">
        <v>100.82975754750373</v>
      </c>
      <c r="X26" s="20">
        <v>38.574198146467779</v>
      </c>
      <c r="Y26" s="30"/>
      <c r="AA26" s="19">
        <v>37</v>
      </c>
      <c r="AB26" s="20">
        <v>101.13562867954089</v>
      </c>
      <c r="AC26" s="20">
        <v>38.941941699216812</v>
      </c>
      <c r="AD26" s="30"/>
    </row>
    <row r="27" spans="2:30">
      <c r="B27" s="19">
        <v>38</v>
      </c>
      <c r="C27" s="20">
        <v>78.834187020119614</v>
      </c>
      <c r="D27" s="20">
        <v>26.71360531282561</v>
      </c>
      <c r="E27" s="30"/>
      <c r="G27" s="19">
        <v>38</v>
      </c>
      <c r="H27" s="20">
        <v>79.108016275735409</v>
      </c>
      <c r="I27" s="20">
        <v>26.99936693540786</v>
      </c>
      <c r="J27" s="30"/>
      <c r="L27" s="19">
        <v>38</v>
      </c>
      <c r="M27" s="20">
        <v>93.389843057186724</v>
      </c>
      <c r="N27" s="20">
        <v>37.154645301734924</v>
      </c>
      <c r="O27" s="30"/>
      <c r="Q27" s="19">
        <v>38</v>
      </c>
      <c r="R27" s="20">
        <v>93.70347064219537</v>
      </c>
      <c r="S27" s="20">
        <v>37.538741685276854</v>
      </c>
      <c r="T27" s="30"/>
      <c r="V27" s="19">
        <v>38</v>
      </c>
      <c r="W27" s="20">
        <v>100.75787003115194</v>
      </c>
      <c r="X27" s="20">
        <v>38.443559855573895</v>
      </c>
      <c r="Y27" s="30"/>
      <c r="AA27" s="19">
        <v>38</v>
      </c>
      <c r="AB27" s="20">
        <v>101.07838045161471</v>
      </c>
      <c r="AC27" s="20">
        <v>38.836829223463916</v>
      </c>
      <c r="AD27" s="30"/>
    </row>
    <row r="28" spans="2:30">
      <c r="B28" s="19">
        <v>39</v>
      </c>
      <c r="C28" s="20">
        <v>78.766498459319379</v>
      </c>
      <c r="D28" s="20">
        <v>26.608275934273948</v>
      </c>
      <c r="E28" s="30"/>
      <c r="G28" s="19">
        <v>39</v>
      </c>
      <c r="H28" s="20">
        <v>79.052887951834037</v>
      </c>
      <c r="I28" s="20">
        <v>26.908475317429062</v>
      </c>
      <c r="J28" s="30"/>
      <c r="L28" s="19">
        <v>39</v>
      </c>
      <c r="M28" s="20">
        <v>93.3119675450247</v>
      </c>
      <c r="N28" s="20">
        <v>37.011965715126671</v>
      </c>
      <c r="O28" s="30"/>
      <c r="Q28" s="19">
        <v>39</v>
      </c>
      <c r="R28" s="20">
        <v>93.640110591976097</v>
      </c>
      <c r="S28" s="20">
        <v>37.415235423726003</v>
      </c>
      <c r="T28" s="30"/>
      <c r="V28" s="19">
        <v>39</v>
      </c>
      <c r="W28" s="20">
        <v>100.67742937375282</v>
      </c>
      <c r="X28" s="20">
        <v>38.296865825544209</v>
      </c>
      <c r="Y28" s="30"/>
      <c r="AA28" s="19">
        <v>39</v>
      </c>
      <c r="AB28" s="20">
        <v>101.01324000861773</v>
      </c>
      <c r="AC28" s="20">
        <v>38.709844388552902</v>
      </c>
      <c r="AD28" s="30"/>
    </row>
    <row r="29" spans="2:30">
      <c r="B29" s="19">
        <v>40</v>
      </c>
      <c r="C29" s="20">
        <v>78.690882389619119</v>
      </c>
      <c r="D29" s="20">
        <v>26.490463335663051</v>
      </c>
      <c r="E29" s="30"/>
      <c r="G29" s="19">
        <v>40</v>
      </c>
      <c r="H29" s="20">
        <v>78.990263259007065</v>
      </c>
      <c r="I29" s="20">
        <v>26.800331323386295</v>
      </c>
      <c r="J29" s="30"/>
      <c r="L29" s="19">
        <v>40</v>
      </c>
      <c r="M29" s="20">
        <v>93.224992224371292</v>
      </c>
      <c r="N29" s="20">
        <v>36.852348845949038</v>
      </c>
      <c r="O29" s="30"/>
      <c r="Q29" s="19">
        <v>40</v>
      </c>
      <c r="R29" s="20">
        <v>93.568023260370552</v>
      </c>
      <c r="S29" s="20">
        <v>37.267994382211093</v>
      </c>
      <c r="T29" s="30"/>
      <c r="V29" s="19">
        <v>40</v>
      </c>
      <c r="W29" s="20">
        <v>100.5876627854159</v>
      </c>
      <c r="X29" s="20">
        <v>38.13275588508769</v>
      </c>
      <c r="Y29" s="30"/>
      <c r="AA29" s="19">
        <v>40</v>
      </c>
      <c r="AB29" s="20">
        <v>100.93890044749254</v>
      </c>
      <c r="AC29" s="20">
        <v>38.558340797705334</v>
      </c>
      <c r="AD29" s="30"/>
    </row>
    <row r="30" spans="2:30">
      <c r="B30" s="19">
        <v>41</v>
      </c>
      <c r="C30" s="20">
        <v>78.606383739281696</v>
      </c>
      <c r="D30" s="20">
        <v>26.359316074682006</v>
      </c>
      <c r="E30" s="30"/>
      <c r="G30" s="19">
        <v>41</v>
      </c>
      <c r="H30" s="20">
        <v>78.919714061145044</v>
      </c>
      <c r="I30" s="20">
        <v>26.675438706506029</v>
      </c>
      <c r="J30" s="30"/>
      <c r="L30" s="19">
        <v>41</v>
      </c>
      <c r="M30" s="20">
        <v>93.127796335635693</v>
      </c>
      <c r="N30" s="20">
        <v>36.674659761949691</v>
      </c>
      <c r="O30" s="30"/>
      <c r="Q30" s="19">
        <v>41</v>
      </c>
      <c r="R30" s="20">
        <v>93.486752356580482</v>
      </c>
      <c r="S30" s="20">
        <v>37.097890019779321</v>
      </c>
      <c r="T30" s="30"/>
      <c r="V30" s="19">
        <v>41</v>
      </c>
      <c r="W30" s="20">
        <v>100.48736863571533</v>
      </c>
      <c r="X30" s="20">
        <v>37.950061100973507</v>
      </c>
      <c r="Y30" s="30"/>
      <c r="AA30" s="19">
        <v>41</v>
      </c>
      <c r="AB30" s="20">
        <v>100.85488209488419</v>
      </c>
      <c r="AC30" s="20">
        <v>38.38323520169201</v>
      </c>
      <c r="AD30" s="30"/>
    </row>
    <row r="31" spans="2:30">
      <c r="B31" s="19">
        <v>42</v>
      </c>
      <c r="C31" s="20">
        <v>78.511731058430755</v>
      </c>
      <c r="D31" s="20">
        <v>26.214115342109082</v>
      </c>
      <c r="E31" s="30"/>
      <c r="G31" s="19">
        <v>42</v>
      </c>
      <c r="H31" s="20">
        <v>78.841398799021874</v>
      </c>
      <c r="I31" s="20">
        <v>26.53664582572846</v>
      </c>
      <c r="J31" s="30"/>
      <c r="L31" s="19">
        <v>42</v>
      </c>
      <c r="M31" s="20">
        <v>93.01889718822089</v>
      </c>
      <c r="N31" s="20">
        <v>36.477952468129786</v>
      </c>
      <c r="O31" s="30"/>
      <c r="Q31" s="19">
        <v>42</v>
      </c>
      <c r="R31" s="20">
        <v>93.396555034991138</v>
      </c>
      <c r="S31" s="20">
        <v>36.909087819894317</v>
      </c>
      <c r="T31" s="30"/>
      <c r="V31" s="19">
        <v>42</v>
      </c>
      <c r="W31" s="20">
        <v>100.37497500977732</v>
      </c>
      <c r="X31" s="20">
        <v>37.747812248973162</v>
      </c>
      <c r="Y31" s="30"/>
      <c r="AA31" s="19">
        <v>42</v>
      </c>
      <c r="AB31" s="20">
        <v>100.76154354708854</v>
      </c>
      <c r="AC31" s="20">
        <v>38.188870029023455</v>
      </c>
      <c r="AD31" s="30"/>
    </row>
    <row r="32" spans="2:30">
      <c r="B32" s="19">
        <v>43</v>
      </c>
      <c r="C32" s="20">
        <v>78.40538408621731</v>
      </c>
      <c r="D32" s="20">
        <v>26.054284531192931</v>
      </c>
      <c r="E32" s="30"/>
      <c r="G32" s="19">
        <v>43</v>
      </c>
      <c r="H32" s="20">
        <v>78.75610458317901</v>
      </c>
      <c r="I32" s="20">
        <v>26.389062426464005</v>
      </c>
      <c r="J32" s="30"/>
      <c r="L32" s="19">
        <v>43</v>
      </c>
      <c r="M32" s="20">
        <v>92.896507292937571</v>
      </c>
      <c r="N32" s="20">
        <v>36.261478803132491</v>
      </c>
      <c r="O32" s="30"/>
      <c r="Q32" s="19">
        <v>43</v>
      </c>
      <c r="R32" s="20">
        <v>93.298432089964948</v>
      </c>
      <c r="S32" s="20">
        <v>36.708895802510717</v>
      </c>
      <c r="T32" s="30"/>
      <c r="V32" s="19">
        <v>43</v>
      </c>
      <c r="W32" s="20">
        <v>100.2486032136663</v>
      </c>
      <c r="X32" s="20">
        <v>37.525248465470888</v>
      </c>
      <c r="Y32" s="30"/>
      <c r="AA32" s="19">
        <v>43</v>
      </c>
      <c r="AB32" s="20">
        <v>100.66010351398116</v>
      </c>
      <c r="AC32" s="20">
        <v>37.982851168043013</v>
      </c>
      <c r="AD32" s="30"/>
    </row>
    <row r="33" spans="2:30">
      <c r="B33" s="19">
        <v>44</v>
      </c>
      <c r="C33" s="20">
        <v>78.285588265855253</v>
      </c>
      <c r="D33" s="20">
        <v>25.879444300822893</v>
      </c>
      <c r="E33" s="30"/>
      <c r="G33" s="19">
        <v>44</v>
      </c>
      <c r="H33" s="20">
        <v>78.664726054060608</v>
      </c>
      <c r="I33" s="20">
        <v>26.238978984033476</v>
      </c>
      <c r="J33" s="30"/>
      <c r="L33" s="19">
        <v>44</v>
      </c>
      <c r="M33" s="20">
        <v>92.758597197480029</v>
      </c>
      <c r="N33" s="20">
        <v>36.024761528194396</v>
      </c>
      <c r="O33" s="30"/>
      <c r="Q33" s="19">
        <v>44</v>
      </c>
      <c r="R33" s="20">
        <v>93.193481542515045</v>
      </c>
      <c r="S33" s="20">
        <v>36.506207187376724</v>
      </c>
      <c r="T33" s="30"/>
      <c r="V33" s="19">
        <v>44</v>
      </c>
      <c r="W33" s="20">
        <v>100.10613144411147</v>
      </c>
      <c r="X33" s="20">
        <v>37.281891607609801</v>
      </c>
      <c r="Y33" s="30"/>
      <c r="AA33" s="19">
        <v>44</v>
      </c>
      <c r="AB33" s="20">
        <v>100.55188790041149</v>
      </c>
      <c r="AC33" s="20">
        <v>37.774421078017284</v>
      </c>
      <c r="AD33" s="30"/>
    </row>
    <row r="34" spans="2:30">
      <c r="B34" s="19">
        <v>45</v>
      </c>
      <c r="C34" s="20">
        <v>78.150398960536521</v>
      </c>
      <c r="D34" s="20">
        <v>25.689591051056443</v>
      </c>
      <c r="E34" s="30"/>
      <c r="G34" s="19">
        <v>45</v>
      </c>
      <c r="H34" s="20">
        <v>78.565843879801136</v>
      </c>
      <c r="I34" s="20">
        <v>26.089828781357287</v>
      </c>
      <c r="J34" s="30"/>
      <c r="L34" s="19">
        <v>45</v>
      </c>
      <c r="M34" s="20">
        <v>92.602922879487124</v>
      </c>
      <c r="N34" s="20">
        <v>35.767844182760307</v>
      </c>
      <c r="O34" s="30"/>
      <c r="Q34" s="19">
        <v>45</v>
      </c>
      <c r="R34" s="20">
        <v>93.080013743123942</v>
      </c>
      <c r="S34" s="20">
        <v>36.305792352987794</v>
      </c>
      <c r="T34" s="30"/>
      <c r="V34" s="19">
        <v>45</v>
      </c>
      <c r="W34" s="20">
        <v>99.945223659084618</v>
      </c>
      <c r="X34" s="20">
        <v>37.017806445481433</v>
      </c>
      <c r="Y34" s="30"/>
      <c r="AA34" s="19">
        <v>45</v>
      </c>
      <c r="AB34" s="20">
        <v>100.43516679257861</v>
      </c>
      <c r="AC34" s="20">
        <v>37.568541978373709</v>
      </c>
      <c r="AD34" s="30"/>
    </row>
    <row r="35" spans="2:30">
      <c r="B35" s="19">
        <v>46</v>
      </c>
      <c r="C35" s="20">
        <v>77.997704805589862</v>
      </c>
      <c r="D35" s="20">
        <v>25.485128394259192</v>
      </c>
      <c r="E35" s="30"/>
      <c r="G35" s="19">
        <v>46</v>
      </c>
      <c r="H35" s="20">
        <v>78.455258815369973</v>
      </c>
      <c r="I35" s="20">
        <v>25.941309958894792</v>
      </c>
      <c r="J35" s="30"/>
      <c r="L35" s="19">
        <v>46</v>
      </c>
      <c r="M35" s="20">
        <v>92.427053682486161</v>
      </c>
      <c r="N35" s="20">
        <v>35.491330908148036</v>
      </c>
      <c r="O35" s="30"/>
      <c r="Q35" s="19">
        <v>46</v>
      </c>
      <c r="R35" s="20">
        <v>92.953030088671071</v>
      </c>
      <c r="S35" s="20">
        <v>36.107095834142591</v>
      </c>
      <c r="T35" s="30"/>
      <c r="V35" s="19">
        <v>46</v>
      </c>
      <c r="W35" s="20">
        <v>99.763361917607298</v>
      </c>
      <c r="X35" s="20">
        <v>36.73364170056373</v>
      </c>
      <c r="Y35" s="30"/>
      <c r="AA35" s="19">
        <v>46</v>
      </c>
      <c r="AB35" s="20">
        <v>100.30459270056161</v>
      </c>
      <c r="AC35" s="20">
        <v>37.364650170456827</v>
      </c>
      <c r="AD35" s="30"/>
    </row>
    <row r="36" spans="2:30">
      <c r="B36" s="19">
        <v>47</v>
      </c>
      <c r="C36" s="20">
        <v>77.825262849485128</v>
      </c>
      <c r="D36" s="20">
        <v>25.266849007724389</v>
      </c>
      <c r="E36" s="30"/>
      <c r="G36" s="19">
        <v>47</v>
      </c>
      <c r="H36" s="20">
        <v>78.326152310254855</v>
      </c>
      <c r="I36" s="20">
        <v>25.78954332014953</v>
      </c>
      <c r="J36" s="30"/>
      <c r="L36" s="19">
        <v>47</v>
      </c>
      <c r="M36" s="20">
        <v>92.228413136571845</v>
      </c>
      <c r="N36" s="20">
        <v>35.196355788851662</v>
      </c>
      <c r="O36" s="30"/>
      <c r="Q36" s="19">
        <v>47</v>
      </c>
      <c r="R36" s="20">
        <v>92.80445537295401</v>
      </c>
      <c r="S36" s="20">
        <v>35.904502172277674</v>
      </c>
      <c r="T36" s="30"/>
      <c r="V36" s="19">
        <v>47</v>
      </c>
      <c r="W36" s="20">
        <v>99.557892913007578</v>
      </c>
      <c r="X36" s="20">
        <v>36.430597734238276</v>
      </c>
      <c r="Y36" s="30"/>
      <c r="AA36" s="19">
        <v>47</v>
      </c>
      <c r="AB36" s="20">
        <v>100.15146552820701</v>
      </c>
      <c r="AC36" s="20">
        <v>37.156931182787396</v>
      </c>
      <c r="AD36" s="30"/>
    </row>
    <row r="37" spans="2:30">
      <c r="B37" s="19">
        <v>48</v>
      </c>
      <c r="C37" s="20">
        <v>77.630741693672149</v>
      </c>
      <c r="D37" s="20">
        <v>25.035915105539178</v>
      </c>
      <c r="E37" s="30"/>
      <c r="G37" s="19">
        <v>48</v>
      </c>
      <c r="H37" s="20">
        <v>78.169242628086735</v>
      </c>
      <c r="I37" s="20">
        <v>25.62722231390806</v>
      </c>
      <c r="J37" s="30"/>
      <c r="L37" s="19">
        <v>48</v>
      </c>
      <c r="M37" s="20">
        <v>92.004327592157722</v>
      </c>
      <c r="N37" s="20">
        <v>34.884550492271863</v>
      </c>
      <c r="O37" s="30"/>
      <c r="Q37" s="19">
        <v>48</v>
      </c>
      <c r="R37" s="20">
        <v>92.623363037321411</v>
      </c>
      <c r="S37" s="20">
        <v>35.687588284422013</v>
      </c>
      <c r="T37" s="30"/>
      <c r="V37" s="19">
        <v>48</v>
      </c>
      <c r="W37" s="20">
        <v>99.32607991043794</v>
      </c>
      <c r="X37" s="20">
        <v>36.110391406381694</v>
      </c>
      <c r="Y37" s="30"/>
      <c r="AA37" s="19">
        <v>48</v>
      </c>
      <c r="AB37" s="20">
        <v>99.964004094627811</v>
      </c>
      <c r="AC37" s="20">
        <v>36.934586140986077</v>
      </c>
      <c r="AD37" s="30"/>
    </row>
    <row r="38" spans="2:30">
      <c r="B38" s="19">
        <v>49</v>
      </c>
      <c r="C38" s="20">
        <v>77.411873657774095</v>
      </c>
      <c r="D38" s="20">
        <v>24.793330795594695</v>
      </c>
      <c r="E38" s="30"/>
      <c r="G38" s="19">
        <v>49</v>
      </c>
      <c r="H38" s="20">
        <v>77.974559402842573</v>
      </c>
      <c r="I38" s="20">
        <v>25.444675685634504</v>
      </c>
      <c r="J38" s="30"/>
      <c r="L38" s="19">
        <v>49</v>
      </c>
      <c r="M38" s="20">
        <v>91.752201256227934</v>
      </c>
      <c r="N38" s="20">
        <v>34.55729258296855</v>
      </c>
      <c r="O38" s="30"/>
      <c r="Q38" s="19">
        <v>49</v>
      </c>
      <c r="R38" s="20">
        <v>92.398124266913385</v>
      </c>
      <c r="S38" s="20">
        <v>35.442663012361649</v>
      </c>
      <c r="T38" s="30"/>
      <c r="V38" s="19">
        <v>49</v>
      </c>
      <c r="W38" s="20">
        <v>99.065279708142228</v>
      </c>
      <c r="X38" s="20">
        <v>35.7744741759061</v>
      </c>
      <c r="Y38" s="30"/>
      <c r="AA38" s="19">
        <v>49</v>
      </c>
      <c r="AB38" s="20">
        <v>99.729746929583328</v>
      </c>
      <c r="AC38" s="20">
        <v>36.683444813665346</v>
      </c>
      <c r="AD38" s="30"/>
    </row>
    <row r="39" spans="2:30">
      <c r="B39" s="19">
        <v>50</v>
      </c>
      <c r="C39" s="20">
        <v>77.166853055620535</v>
      </c>
      <c r="D39" s="20">
        <v>24.537935555860031</v>
      </c>
      <c r="E39" s="30"/>
      <c r="G39" s="19">
        <v>50</v>
      </c>
      <c r="H39" s="20">
        <v>77.738160092436786</v>
      </c>
      <c r="I39" s="20">
        <v>25.233694964874839</v>
      </c>
      <c r="J39" s="30"/>
      <c r="L39" s="19">
        <v>50</v>
      </c>
      <c r="M39" s="20">
        <v>91.469983754536301</v>
      </c>
      <c r="N39" s="20">
        <v>34.212864706643693</v>
      </c>
      <c r="O39" s="30"/>
      <c r="Q39" s="19">
        <v>50</v>
      </c>
      <c r="R39" s="20">
        <v>92.12438719523729</v>
      </c>
      <c r="S39" s="20">
        <v>35.158190160067058</v>
      </c>
      <c r="T39" s="30"/>
      <c r="V39" s="19">
        <v>50</v>
      </c>
      <c r="W39" s="20">
        <v>98.773434498265374</v>
      </c>
      <c r="X39" s="20">
        <v>35.421088627908226</v>
      </c>
      <c r="Y39" s="30"/>
      <c r="AA39" s="19">
        <v>50</v>
      </c>
      <c r="AB39" s="20">
        <v>99.444241018057312</v>
      </c>
      <c r="AC39" s="20">
        <v>36.39160030845602</v>
      </c>
      <c r="AD39" s="30"/>
    </row>
    <row r="40" spans="2:30">
      <c r="B40" s="19">
        <v>51</v>
      </c>
      <c r="C40" s="20">
        <v>76.894403117868038</v>
      </c>
      <c r="D40" s="20">
        <v>24.266051728474697</v>
      </c>
      <c r="E40" s="30"/>
      <c r="G40" s="19">
        <v>51</v>
      </c>
      <c r="H40" s="20">
        <v>77.463419070402793</v>
      </c>
      <c r="I40" s="20">
        <v>24.988491418106658</v>
      </c>
      <c r="J40" s="30"/>
      <c r="L40" s="19">
        <v>51</v>
      </c>
      <c r="M40" s="20">
        <v>91.156243198286091</v>
      </c>
      <c r="N40" s="20">
        <v>33.845973255393709</v>
      </c>
      <c r="O40" s="30"/>
      <c r="Q40" s="19">
        <v>51</v>
      </c>
      <c r="R40" s="20">
        <v>91.806517968168961</v>
      </c>
      <c r="S40" s="20">
        <v>34.826112456281827</v>
      </c>
      <c r="T40" s="30"/>
      <c r="V40" s="19">
        <v>51</v>
      </c>
      <c r="W40" s="20">
        <v>98.449145116921116</v>
      </c>
      <c r="X40" s="20">
        <v>35.044766630189649</v>
      </c>
      <c r="Y40" s="30"/>
      <c r="AA40" s="19">
        <v>51</v>
      </c>
      <c r="AB40" s="20">
        <v>99.11258669890924</v>
      </c>
      <c r="AC40" s="20">
        <v>36.050774027173397</v>
      </c>
      <c r="AD40" s="30"/>
    </row>
    <row r="41" spans="2:30">
      <c r="B41" s="19">
        <v>52</v>
      </c>
      <c r="C41" s="20">
        <v>76.593736367928429</v>
      </c>
      <c r="D41" s="20">
        <v>23.971683248695616</v>
      </c>
      <c r="E41" s="30"/>
      <c r="G41" s="19">
        <v>52</v>
      </c>
      <c r="H41" s="20">
        <v>77.160584212479321</v>
      </c>
      <c r="I41" s="20">
        <v>24.705694217531157</v>
      </c>
      <c r="J41" s="30"/>
      <c r="L41" s="19">
        <v>52</v>
      </c>
      <c r="M41" s="20">
        <v>90.810113219724272</v>
      </c>
      <c r="N41" s="20">
        <v>33.448048300103608</v>
      </c>
      <c r="O41" s="30"/>
      <c r="Q41" s="19">
        <v>52</v>
      </c>
      <c r="R41" s="20">
        <v>91.456962469692868</v>
      </c>
      <c r="S41" s="20">
        <v>34.441809302024943</v>
      </c>
      <c r="T41" s="30"/>
      <c r="V41" s="19">
        <v>52</v>
      </c>
      <c r="W41" s="20">
        <v>98.0916099782076</v>
      </c>
      <c r="X41" s="20">
        <v>34.636636047950134</v>
      </c>
      <c r="Y41" s="30"/>
      <c r="AA41" s="19">
        <v>52</v>
      </c>
      <c r="AB41" s="20">
        <v>98.748713729121022</v>
      </c>
      <c r="AC41" s="20">
        <v>35.656262779504864</v>
      </c>
      <c r="AD41" s="30"/>
    </row>
    <row r="42" spans="2:30">
      <c r="B42" s="19">
        <v>53</v>
      </c>
      <c r="C42" s="20">
        <v>76.264511428739283</v>
      </c>
      <c r="D42" s="20">
        <v>23.646742605754099</v>
      </c>
      <c r="E42" s="30"/>
      <c r="G42" s="19">
        <v>53</v>
      </c>
      <c r="H42" s="20">
        <v>76.846338390865824</v>
      </c>
      <c r="I42" s="20">
        <v>24.384335976709991</v>
      </c>
      <c r="J42" s="30"/>
      <c r="L42" s="19">
        <v>53</v>
      </c>
      <c r="M42" s="20">
        <v>90.43123700459077</v>
      </c>
      <c r="N42" s="20">
        <v>33.007578444660702</v>
      </c>
      <c r="O42" s="30"/>
      <c r="Q42" s="19">
        <v>53</v>
      </c>
      <c r="R42" s="20">
        <v>91.095620245111846</v>
      </c>
      <c r="S42" s="20">
        <v>34.004031817901428</v>
      </c>
      <c r="T42" s="30"/>
      <c r="V42" s="19">
        <v>53</v>
      </c>
      <c r="W42" s="20">
        <v>97.700560408557578</v>
      </c>
      <c r="X42" s="20">
        <v>34.18476356867513</v>
      </c>
      <c r="Y42" s="30"/>
      <c r="AA42" s="19">
        <v>53</v>
      </c>
      <c r="AB42" s="20">
        <v>98.374631561735654</v>
      </c>
      <c r="AC42" s="20">
        <v>35.20684786260508</v>
      </c>
      <c r="AD42" s="30"/>
    </row>
    <row r="43" spans="2:30">
      <c r="B43" s="19">
        <v>54</v>
      </c>
      <c r="C43" s="20">
        <v>75.906927460879885</v>
      </c>
      <c r="D43" s="20">
        <v>23.281892126778629</v>
      </c>
      <c r="E43" s="30"/>
      <c r="G43" s="19">
        <v>54</v>
      </c>
      <c r="H43" s="20">
        <v>76.540558120649507</v>
      </c>
      <c r="I43" s="20">
        <v>24.025441775840562</v>
      </c>
      <c r="J43" s="30"/>
      <c r="L43" s="19">
        <v>54</v>
      </c>
      <c r="M43" s="20">
        <v>90.019875964641798</v>
      </c>
      <c r="N43" s="20">
        <v>32.511313237556102</v>
      </c>
      <c r="O43" s="30"/>
      <c r="Q43" s="19">
        <v>54</v>
      </c>
      <c r="R43" s="20">
        <v>90.745881502111359</v>
      </c>
      <c r="S43" s="20">
        <v>33.514280852683818</v>
      </c>
      <c r="T43" s="30"/>
      <c r="V43" s="19">
        <v>54</v>
      </c>
      <c r="W43" s="20">
        <v>97.27637015439511</v>
      </c>
      <c r="X43" s="20">
        <v>33.675395797668202</v>
      </c>
      <c r="Y43" s="30"/>
      <c r="AA43" s="19">
        <v>54</v>
      </c>
      <c r="AB43" s="20">
        <v>98.015917613450867</v>
      </c>
      <c r="AC43" s="20">
        <v>34.704090098280339</v>
      </c>
      <c r="AD43" s="30"/>
    </row>
    <row r="44" spans="2:30">
      <c r="B44" s="19">
        <v>55</v>
      </c>
      <c r="C44" s="20">
        <v>75.522222248856181</v>
      </c>
      <c r="D44" s="20">
        <v>22.869090098196136</v>
      </c>
      <c r="E44" s="30"/>
      <c r="G44" s="19">
        <v>55</v>
      </c>
      <c r="H44" s="20">
        <v>76.254254586236783</v>
      </c>
      <c r="I44" s="20">
        <v>23.630371924519014</v>
      </c>
      <c r="J44" s="30"/>
      <c r="L44" s="19">
        <v>55</v>
      </c>
      <c r="M44" s="20">
        <v>89.577497651627638</v>
      </c>
      <c r="N44" s="20">
        <v>31.947881081912286</v>
      </c>
      <c r="O44" s="30"/>
      <c r="Q44" s="19">
        <v>55</v>
      </c>
      <c r="R44" s="20">
        <v>90.420267053676071</v>
      </c>
      <c r="S44" s="20">
        <v>32.974476108919234</v>
      </c>
      <c r="T44" s="30"/>
      <c r="V44" s="19">
        <v>55</v>
      </c>
      <c r="W44" s="20">
        <v>96.820674568955766</v>
      </c>
      <c r="X44" s="20">
        <v>33.096704091644213</v>
      </c>
      <c r="Y44" s="30"/>
      <c r="AA44" s="19">
        <v>55</v>
      </c>
      <c r="AB44" s="20">
        <v>97.68595483492976</v>
      </c>
      <c r="AC44" s="20">
        <v>34.149862295186324</v>
      </c>
      <c r="AD44" s="30"/>
    </row>
    <row r="45" spans="2:30">
      <c r="B45" s="19">
        <v>56</v>
      </c>
      <c r="C45" s="20">
        <v>75.112705155178304</v>
      </c>
      <c r="D45" s="20">
        <v>22.402262801205413</v>
      </c>
      <c r="E45" s="30"/>
      <c r="G45" s="19">
        <v>56</v>
      </c>
      <c r="H45" s="20">
        <v>75.987182344030046</v>
      </c>
      <c r="I45" s="20">
        <v>23.2003344429294</v>
      </c>
      <c r="J45" s="30"/>
      <c r="L45" s="19">
        <v>56</v>
      </c>
      <c r="M45" s="20">
        <v>89.106806883643287</v>
      </c>
      <c r="N45" s="20">
        <v>31.308723421053767</v>
      </c>
      <c r="O45" s="30"/>
      <c r="Q45" s="19">
        <v>56</v>
      </c>
      <c r="R45" s="20">
        <v>90.117730507053238</v>
      </c>
      <c r="S45" s="20">
        <v>32.386296090164386</v>
      </c>
      <c r="T45" s="30"/>
      <c r="V45" s="19">
        <v>56</v>
      </c>
      <c r="W45" s="20">
        <v>96.336393260143666</v>
      </c>
      <c r="X45" s="20">
        <v>32.439756103137618</v>
      </c>
      <c r="Y45" s="30"/>
      <c r="AA45" s="19">
        <v>56</v>
      </c>
      <c r="AB45" s="20">
        <v>97.382979266043648</v>
      </c>
      <c r="AC45" s="20">
        <v>33.545688828171969</v>
      </c>
      <c r="AD45" s="30"/>
    </row>
    <row r="46" spans="2:30">
      <c r="B46" s="19">
        <v>57</v>
      </c>
      <c r="C46" s="20">
        <v>74.68161759433724</v>
      </c>
      <c r="D46" s="20">
        <v>21.877359522405619</v>
      </c>
      <c r="E46" s="30"/>
      <c r="G46" s="19">
        <v>57</v>
      </c>
      <c r="H46" s="20">
        <v>75.728315668411497</v>
      </c>
      <c r="I46" s="20">
        <v>22.73629993410928</v>
      </c>
      <c r="J46" s="30"/>
      <c r="L46" s="19">
        <v>57</v>
      </c>
      <c r="M46" s="20">
        <v>88.611575088822747</v>
      </c>
      <c r="N46" s="20">
        <v>30.588146264968515</v>
      </c>
      <c r="O46" s="30"/>
      <c r="Q46" s="19">
        <v>57</v>
      </c>
      <c r="R46" s="20">
        <v>89.824422379903268</v>
      </c>
      <c r="S46" s="20">
        <v>31.75109139559077</v>
      </c>
      <c r="T46" s="30"/>
      <c r="V46" s="19">
        <v>57</v>
      </c>
      <c r="W46" s="20">
        <v>95.827536742556163</v>
      </c>
      <c r="X46" s="20">
        <v>31.698574180700266</v>
      </c>
      <c r="Y46" s="30"/>
      <c r="AA46" s="19">
        <v>57</v>
      </c>
      <c r="AB46" s="20">
        <v>97.090921317325538</v>
      </c>
      <c r="AC46" s="20">
        <v>32.892687967401145</v>
      </c>
      <c r="AD46" s="30"/>
    </row>
    <row r="47" spans="2:30">
      <c r="B47" s="19">
        <v>58</v>
      </c>
      <c r="C47" s="20">
        <v>74.232975139139171</v>
      </c>
      <c r="D47" s="20">
        <v>21.292379358885945</v>
      </c>
      <c r="E47" s="30"/>
      <c r="G47" s="19">
        <v>58</v>
      </c>
      <c r="H47" s="20">
        <v>75.456116383353319</v>
      </c>
      <c r="I47" s="20">
        <v>22.238886359110445</v>
      </c>
      <c r="J47" s="30"/>
      <c r="L47" s="19">
        <v>58</v>
      </c>
      <c r="M47" s="20">
        <v>88.096452887872772</v>
      </c>
      <c r="N47" s="20">
        <v>29.783332983366151</v>
      </c>
      <c r="O47" s="30"/>
      <c r="Q47" s="19">
        <v>58</v>
      </c>
      <c r="R47" s="20">
        <v>89.514218470941813</v>
      </c>
      <c r="S47" s="20">
        <v>31.069770004068015</v>
      </c>
      <c r="T47" s="30"/>
      <c r="V47" s="19">
        <v>58</v>
      </c>
      <c r="W47" s="20">
        <v>95.299000609140393</v>
      </c>
      <c r="X47" s="20">
        <v>30.870155731079809</v>
      </c>
      <c r="Y47" s="30"/>
      <c r="AA47" s="19">
        <v>58</v>
      </c>
      <c r="AB47" s="20">
        <v>96.780096103074527</v>
      </c>
      <c r="AC47" s="20">
        <v>32.191520757731837</v>
      </c>
      <c r="AD47" s="30"/>
    </row>
    <row r="48" spans="2:30">
      <c r="B48" s="19">
        <v>59</v>
      </c>
      <c r="C48" s="20">
        <v>73.769813220651628</v>
      </c>
      <c r="D48" s="20">
        <v>20.638614600741494</v>
      </c>
      <c r="E48" s="30"/>
      <c r="G48" s="19">
        <v>59</v>
      </c>
      <c r="H48" s="20">
        <v>75.14102215726551</v>
      </c>
      <c r="I48" s="20">
        <v>21.705562843974491</v>
      </c>
      <c r="J48" s="30"/>
      <c r="L48" s="19">
        <v>59</v>
      </c>
      <c r="M48" s="20">
        <v>87.56489235664138</v>
      </c>
      <c r="N48" s="20">
        <v>28.88181300441061</v>
      </c>
      <c r="O48" s="30"/>
      <c r="Q48" s="19">
        <v>59</v>
      </c>
      <c r="R48" s="20">
        <v>89.151948210985552</v>
      </c>
      <c r="S48" s="20">
        <v>30.338853433346529</v>
      </c>
      <c r="T48" s="30"/>
      <c r="V48" s="19">
        <v>59</v>
      </c>
      <c r="W48" s="20">
        <v>94.754341290599669</v>
      </c>
      <c r="X48" s="20">
        <v>29.941481247962756</v>
      </c>
      <c r="Y48" s="30"/>
      <c r="AA48" s="19">
        <v>59</v>
      </c>
      <c r="AB48" s="20">
        <v>96.411256969595328</v>
      </c>
      <c r="AC48" s="20">
        <v>31.43844973608892</v>
      </c>
      <c r="AD48" s="30"/>
    </row>
    <row r="49" spans="2:30">
      <c r="B49" s="19">
        <v>60</v>
      </c>
      <c r="C49" s="20">
        <v>73.287970876424041</v>
      </c>
      <c r="D49" s="20">
        <v>19.923706172596454</v>
      </c>
      <c r="E49" s="30"/>
      <c r="G49" s="19">
        <v>60</v>
      </c>
      <c r="H49" s="20">
        <v>74.756634752178272</v>
      </c>
      <c r="I49" s="20">
        <v>21.133724885698403</v>
      </c>
      <c r="J49" s="30"/>
      <c r="L49" s="19">
        <v>60</v>
      </c>
      <c r="M49" s="20">
        <v>87.011777992662971</v>
      </c>
      <c r="N49" s="20">
        <v>27.894419743435076</v>
      </c>
      <c r="O49" s="30"/>
      <c r="Q49" s="19">
        <v>60</v>
      </c>
      <c r="R49" s="20">
        <v>88.706848733375097</v>
      </c>
      <c r="S49" s="20">
        <v>29.554777221815982</v>
      </c>
      <c r="T49" s="30"/>
      <c r="V49" s="19">
        <v>60</v>
      </c>
      <c r="W49" s="20">
        <v>94.187846257867676</v>
      </c>
      <c r="X49" s="20">
        <v>28.923699251916307</v>
      </c>
      <c r="Y49" s="30"/>
      <c r="AA49" s="19">
        <v>60</v>
      </c>
      <c r="AB49" s="20">
        <v>95.95081679656964</v>
      </c>
      <c r="AC49" s="20">
        <v>30.629889952334874</v>
      </c>
      <c r="AD49" s="30"/>
    </row>
    <row r="50" spans="2:30">
      <c r="B50" s="19">
        <v>61</v>
      </c>
      <c r="C50" s="20">
        <v>72.775183600269713</v>
      </c>
      <c r="D50" s="20">
        <v>19.157755488856157</v>
      </c>
      <c r="E50" s="30"/>
      <c r="G50" s="19">
        <v>61</v>
      </c>
      <c r="H50" s="20">
        <v>74.282652036505453</v>
      </c>
      <c r="I50" s="20">
        <v>20.521063526408362</v>
      </c>
      <c r="J50" s="30"/>
      <c r="L50" s="19">
        <v>61</v>
      </c>
      <c r="M50" s="20">
        <v>86.422427405969131</v>
      </c>
      <c r="N50" s="20">
        <v>26.835361455591077</v>
      </c>
      <c r="O50" s="30"/>
      <c r="Q50" s="19">
        <v>61</v>
      </c>
      <c r="R50" s="20">
        <v>88.155945748392924</v>
      </c>
      <c r="S50" s="20">
        <v>28.714322717747127</v>
      </c>
      <c r="T50" s="30"/>
      <c r="V50" s="19">
        <v>61</v>
      </c>
      <c r="W50" s="20">
        <v>93.583492156010223</v>
      </c>
      <c r="X50" s="20">
        <v>27.831477505139151</v>
      </c>
      <c r="Y50" s="30"/>
      <c r="AA50" s="19">
        <v>61</v>
      </c>
      <c r="AB50" s="20">
        <v>95.374705544051395</v>
      </c>
      <c r="AC50" s="20">
        <v>29.762810954746303</v>
      </c>
      <c r="AD50" s="30"/>
    </row>
    <row r="51" spans="2:30">
      <c r="B51" s="19">
        <v>62</v>
      </c>
      <c r="C51" s="20">
        <v>72.211897894307882</v>
      </c>
      <c r="D51" s="20">
        <v>18.350907668829734</v>
      </c>
      <c r="E51" s="30"/>
      <c r="G51" s="19">
        <v>62</v>
      </c>
      <c r="H51" s="20">
        <v>73.705532041948231</v>
      </c>
      <c r="I51" s="20">
        <v>19.865903466630872</v>
      </c>
      <c r="J51" s="30"/>
      <c r="L51" s="19">
        <v>62</v>
      </c>
      <c r="M51" s="20">
        <v>85.773640701251011</v>
      </c>
      <c r="N51" s="20">
        <v>25.718767049980102</v>
      </c>
      <c r="O51" s="30"/>
      <c r="Q51" s="19">
        <v>62</v>
      </c>
      <c r="R51" s="20">
        <v>87.484611378290481</v>
      </c>
      <c r="S51" s="20">
        <v>27.815009865862137</v>
      </c>
      <c r="T51" s="30"/>
      <c r="V51" s="19">
        <v>62</v>
      </c>
      <c r="W51" s="20">
        <v>92.916119582085358</v>
      </c>
      <c r="X51" s="20">
        <v>26.67942422682108</v>
      </c>
      <c r="Y51" s="30"/>
      <c r="AA51" s="19">
        <v>62</v>
      </c>
      <c r="AB51" s="20">
        <v>94.669022790159204</v>
      </c>
      <c r="AC51" s="20">
        <v>28.835083463769038</v>
      </c>
      <c r="AD51" s="30"/>
    </row>
    <row r="52" spans="2:30">
      <c r="B52" s="19">
        <v>63</v>
      </c>
      <c r="C52" s="20">
        <v>71.572155667277372</v>
      </c>
      <c r="D52" s="20">
        <v>17.513142493486651</v>
      </c>
      <c r="E52" s="30"/>
      <c r="G52" s="19">
        <v>63</v>
      </c>
      <c r="H52" s="20">
        <v>73.019459087357291</v>
      </c>
      <c r="I52" s="20">
        <v>19.167588340421833</v>
      </c>
      <c r="J52" s="30"/>
      <c r="L52" s="19">
        <v>63</v>
      </c>
      <c r="M52" s="20">
        <v>85.034813374385621</v>
      </c>
      <c r="N52" s="20">
        <v>24.558411048533966</v>
      </c>
      <c r="O52" s="30"/>
      <c r="Q52" s="19">
        <v>63</v>
      </c>
      <c r="R52" s="20">
        <v>86.687415830717015</v>
      </c>
      <c r="S52" s="20">
        <v>26.855536243728935</v>
      </c>
      <c r="T52" s="30"/>
      <c r="V52" s="19">
        <v>63</v>
      </c>
      <c r="W52" s="20">
        <v>92.152686697687756</v>
      </c>
      <c r="X52" s="20">
        <v>25.481806949084717</v>
      </c>
      <c r="Y52" s="30"/>
      <c r="AA52" s="19">
        <v>63</v>
      </c>
      <c r="AB52" s="20">
        <v>93.830791761272749</v>
      </c>
      <c r="AC52" s="20">
        <v>27.84581509829675</v>
      </c>
      <c r="AD52" s="30"/>
    </row>
    <row r="53" spans="2:30">
      <c r="B53" s="19">
        <v>64</v>
      </c>
      <c r="C53" s="20">
        <v>70.826358393519399</v>
      </c>
      <c r="D53" s="20">
        <v>16.647509076972323</v>
      </c>
      <c r="E53" s="30"/>
      <c r="G53" s="19">
        <v>64</v>
      </c>
      <c r="H53" s="20">
        <v>72.2270608632885</v>
      </c>
      <c r="I53" s="20">
        <v>18.426843839909434</v>
      </c>
      <c r="J53" s="30"/>
      <c r="L53" s="19">
        <v>64</v>
      </c>
      <c r="M53" s="20">
        <v>84.171267523461921</v>
      </c>
      <c r="N53" s="20">
        <v>23.357995168368088</v>
      </c>
      <c r="O53" s="30"/>
      <c r="Q53" s="19">
        <v>64</v>
      </c>
      <c r="R53" s="20">
        <v>85.768550379609053</v>
      </c>
      <c r="S53" s="20">
        <v>25.836208658955975</v>
      </c>
      <c r="T53" s="30"/>
      <c r="V53" s="19">
        <v>64</v>
      </c>
      <c r="W53" s="20">
        <v>91.255980713051912</v>
      </c>
      <c r="X53" s="20">
        <v>24.242470591508081</v>
      </c>
      <c r="Y53" s="30"/>
      <c r="AA53" s="19">
        <v>64</v>
      </c>
      <c r="AB53" s="20">
        <v>92.867487230046621</v>
      </c>
      <c r="AC53" s="20">
        <v>26.795571751509339</v>
      </c>
      <c r="AD53" s="30"/>
    </row>
    <row r="54" spans="2:30">
      <c r="B54" s="19">
        <v>65</v>
      </c>
      <c r="C54" s="20">
        <v>69.949323414416313</v>
      </c>
      <c r="D54" s="20">
        <v>15.764551088545298</v>
      </c>
      <c r="E54" s="30"/>
      <c r="G54" s="19">
        <v>65</v>
      </c>
      <c r="H54" s="20">
        <v>71.33557199263042</v>
      </c>
      <c r="I54" s="20">
        <v>17.645433853196728</v>
      </c>
      <c r="J54" s="30"/>
      <c r="L54" s="19">
        <v>65</v>
      </c>
      <c r="M54" s="20">
        <v>83.153836759273929</v>
      </c>
      <c r="N54" s="20">
        <v>22.131938597935221</v>
      </c>
      <c r="O54" s="30"/>
      <c r="Q54" s="19">
        <v>65</v>
      </c>
      <c r="R54" s="20">
        <v>84.736997406112678</v>
      </c>
      <c r="S54" s="20">
        <v>24.758591939833074</v>
      </c>
      <c r="T54" s="30"/>
      <c r="V54" s="19">
        <v>65</v>
      </c>
      <c r="W54" s="20">
        <v>90.195161207261918</v>
      </c>
      <c r="X54" s="20">
        <v>22.976458510306099</v>
      </c>
      <c r="Y54" s="30"/>
      <c r="AA54" s="19">
        <v>65</v>
      </c>
      <c r="AB54" s="20">
        <v>91.790817106626108</v>
      </c>
      <c r="AC54" s="20">
        <v>25.685928920536032</v>
      </c>
      <c r="AD54" s="30"/>
    </row>
    <row r="55" spans="2:30">
      <c r="B55" s="19">
        <v>66</v>
      </c>
      <c r="C55" s="20">
        <v>68.9222678128274</v>
      </c>
      <c r="D55" s="20">
        <v>14.874369781701395</v>
      </c>
      <c r="E55" s="30"/>
      <c r="G55" s="19">
        <v>66</v>
      </c>
      <c r="H55" s="20">
        <v>70.355086068827617</v>
      </c>
      <c r="I55" s="20">
        <v>16.82583948431013</v>
      </c>
      <c r="J55" s="30"/>
      <c r="L55" s="19">
        <v>66</v>
      </c>
      <c r="M55" s="20">
        <v>81.961118324081639</v>
      </c>
      <c r="N55" s="20">
        <v>20.893962137213794</v>
      </c>
      <c r="O55" s="30"/>
      <c r="Q55" s="19">
        <v>66</v>
      </c>
      <c r="R55" s="20">
        <v>83.60447034988519</v>
      </c>
      <c r="S55" s="20">
        <v>23.625167350326812</v>
      </c>
      <c r="T55" s="30"/>
      <c r="V55" s="19">
        <v>66</v>
      </c>
      <c r="W55" s="20">
        <v>88.948230942985973</v>
      </c>
      <c r="X55" s="20">
        <v>21.698134305812975</v>
      </c>
      <c r="Y55" s="30"/>
      <c r="AA55" s="19">
        <v>66</v>
      </c>
      <c r="AB55" s="20">
        <v>90.614232673245752</v>
      </c>
      <c r="AC55" s="20">
        <v>24.519164287289012</v>
      </c>
      <c r="AD55" s="30"/>
    </row>
    <row r="56" spans="2:30">
      <c r="B56" s="19">
        <v>67</v>
      </c>
      <c r="C56" s="20">
        <v>67.733042000647771</v>
      </c>
      <c r="D56" s="20">
        <v>13.98652325356074</v>
      </c>
      <c r="E56" s="30"/>
      <c r="G56" s="19">
        <v>67</v>
      </c>
      <c r="H56" s="20">
        <v>69.297219218532192</v>
      </c>
      <c r="I56" s="20">
        <v>15.971023143741045</v>
      </c>
      <c r="J56" s="30"/>
      <c r="L56" s="19">
        <v>67</v>
      </c>
      <c r="M56" s="20">
        <v>80.579589169088507</v>
      </c>
      <c r="N56" s="20">
        <v>19.656968695090924</v>
      </c>
      <c r="O56" s="30"/>
      <c r="Q56" s="19">
        <v>67</v>
      </c>
      <c r="R56" s="20">
        <v>82.383974840434192</v>
      </c>
      <c r="S56" s="20">
        <v>22.439093908667289</v>
      </c>
      <c r="T56" s="30"/>
      <c r="V56" s="19">
        <v>67</v>
      </c>
      <c r="W56" s="20">
        <v>87.502140919862669</v>
      </c>
      <c r="X56" s="20">
        <v>20.421024441133987</v>
      </c>
      <c r="Y56" s="30"/>
      <c r="AA56" s="19">
        <v>67</v>
      </c>
      <c r="AB56" s="20">
        <v>89.351312876708377</v>
      </c>
      <c r="AC56" s="20">
        <v>23.298063734137333</v>
      </c>
      <c r="AD56" s="30"/>
    </row>
    <row r="57" spans="2:30">
      <c r="B57" s="19">
        <v>68</v>
      </c>
      <c r="C57" s="20">
        <v>66.376423112508661</v>
      </c>
      <c r="D57" s="20">
        <v>13.082457742125131</v>
      </c>
      <c r="E57" s="30"/>
      <c r="G57" s="19">
        <v>68</v>
      </c>
      <c r="H57" s="20">
        <v>68.173488261642078</v>
      </c>
      <c r="I57" s="20">
        <v>15.084179195048243</v>
      </c>
      <c r="J57" s="30"/>
      <c r="L57" s="19">
        <v>68</v>
      </c>
      <c r="M57" s="20">
        <v>79.003774851289364</v>
      </c>
      <c r="N57" s="20">
        <v>18.392958137457615</v>
      </c>
      <c r="O57" s="30"/>
      <c r="Q57" s="19">
        <v>68</v>
      </c>
      <c r="R57" s="20">
        <v>81.088095112881732</v>
      </c>
      <c r="S57" s="20">
        <v>21.203966610105205</v>
      </c>
      <c r="T57" s="30"/>
      <c r="V57" s="19">
        <v>68</v>
      </c>
      <c r="W57" s="20">
        <v>85.852846000486821</v>
      </c>
      <c r="X57" s="20">
        <v>19.116012582793953</v>
      </c>
      <c r="Y57" s="30"/>
      <c r="AA57" s="19">
        <v>68</v>
      </c>
      <c r="AB57" s="20">
        <v>88.014019250192547</v>
      </c>
      <c r="AC57" s="20">
        <v>22.02577132954962</v>
      </c>
      <c r="AD57" s="30"/>
    </row>
    <row r="58" spans="2:30">
      <c r="B58" s="19">
        <v>69</v>
      </c>
      <c r="C58" s="20">
        <v>64.826039785267568</v>
      </c>
      <c r="D58" s="20">
        <v>12.167764813147611</v>
      </c>
      <c r="E58" s="30"/>
      <c r="G58" s="19">
        <v>69</v>
      </c>
      <c r="H58" s="20">
        <v>66.984176192567347</v>
      </c>
      <c r="I58" s="20">
        <v>14.168528981142963</v>
      </c>
      <c r="J58" s="30"/>
      <c r="L58" s="19">
        <v>69</v>
      </c>
      <c r="M58" s="20">
        <v>77.202527517901984</v>
      </c>
      <c r="N58" s="20">
        <v>17.108872902730866</v>
      </c>
      <c r="O58" s="30"/>
      <c r="Q58" s="19">
        <v>69</v>
      </c>
      <c r="R58" s="20">
        <v>79.716065359645185</v>
      </c>
      <c r="S58" s="20">
        <v>19.923617078068659</v>
      </c>
      <c r="T58" s="30"/>
      <c r="V58" s="19">
        <v>69</v>
      </c>
      <c r="W58" s="20">
        <v>83.968264674235698</v>
      </c>
      <c r="X58" s="20">
        <v>17.790141454442185</v>
      </c>
      <c r="Y58" s="30"/>
      <c r="AA58" s="19">
        <v>69</v>
      </c>
      <c r="AB58" s="20">
        <v>86.599452154239543</v>
      </c>
      <c r="AC58" s="20">
        <v>20.705757043376629</v>
      </c>
      <c r="AD58" s="30"/>
    </row>
    <row r="59" spans="2:30">
      <c r="B59" s="19">
        <v>70</v>
      </c>
      <c r="C59" s="20">
        <v>63.110555946988747</v>
      </c>
      <c r="D59" s="20">
        <v>11.249029268697589</v>
      </c>
      <c r="E59" s="30"/>
      <c r="G59" s="19">
        <v>70</v>
      </c>
      <c r="H59" s="20">
        <v>65.72601605594464</v>
      </c>
      <c r="I59" s="20">
        <v>13.227789068215397</v>
      </c>
      <c r="J59" s="30"/>
      <c r="L59" s="19">
        <v>70</v>
      </c>
      <c r="M59" s="20">
        <v>75.210043573719446</v>
      </c>
      <c r="N59" s="20">
        <v>15.813099036916242</v>
      </c>
      <c r="O59" s="30"/>
      <c r="Q59" s="19">
        <v>70</v>
      </c>
      <c r="R59" s="20">
        <v>78.263219334074421</v>
      </c>
      <c r="S59" s="20">
        <v>18.602690956607056</v>
      </c>
      <c r="T59" s="30"/>
      <c r="V59" s="19">
        <v>70</v>
      </c>
      <c r="W59" s="20">
        <v>81.886400533529425</v>
      </c>
      <c r="X59" s="20">
        <v>16.45176651297869</v>
      </c>
      <c r="Y59" s="30"/>
      <c r="AA59" s="19">
        <v>70</v>
      </c>
      <c r="AB59" s="20">
        <v>85.100820114768624</v>
      </c>
      <c r="AC59" s="20">
        <v>19.342448264311809</v>
      </c>
      <c r="AD59" s="30"/>
    </row>
  </sheetData>
  <mergeCells count="18">
    <mergeCell ref="R5:S5"/>
    <mergeCell ref="W5:X5"/>
    <mergeCell ref="AA5:AA6"/>
    <mergeCell ref="AA4:AC4"/>
    <mergeCell ref="AB5:AC5"/>
    <mergeCell ref="V5:V6"/>
    <mergeCell ref="Q4:S4"/>
    <mergeCell ref="V4:X4"/>
    <mergeCell ref="Q5:Q6"/>
    <mergeCell ref="C5:D5"/>
    <mergeCell ref="G5:G6"/>
    <mergeCell ref="B4:D4"/>
    <mergeCell ref="G4:I4"/>
    <mergeCell ref="L4:N4"/>
    <mergeCell ref="H5:I5"/>
    <mergeCell ref="L5:L6"/>
    <mergeCell ref="B5:B6"/>
    <mergeCell ref="M5:N5"/>
  </mergeCells>
  <phoneticPr fontId="0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AD62"/>
  <sheetViews>
    <sheetView workbookViewId="0">
      <selection activeCell="Y31" sqref="Y31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1:30" ht="15">
      <c r="B1" s="389" t="s">
        <v>103</v>
      </c>
      <c r="L1" s="389" t="s">
        <v>103</v>
      </c>
      <c r="V1" s="389" t="s">
        <v>103</v>
      </c>
    </row>
    <row r="2" spans="1:30" ht="15">
      <c r="B2" s="389" t="s">
        <v>481</v>
      </c>
      <c r="L2" s="389" t="s">
        <v>481</v>
      </c>
      <c r="V2" s="389" t="s">
        <v>481</v>
      </c>
    </row>
    <row r="3" spans="1:30" ht="15">
      <c r="B3" s="389" t="s">
        <v>104</v>
      </c>
      <c r="L3" s="389" t="s">
        <v>104</v>
      </c>
      <c r="V3" s="389" t="s">
        <v>104</v>
      </c>
    </row>
    <row r="5" spans="1:30" s="391" customFormat="1" ht="15">
      <c r="B5" s="391" t="s">
        <v>105</v>
      </c>
      <c r="K5" s="392"/>
      <c r="L5" s="391" t="s">
        <v>106</v>
      </c>
      <c r="U5" s="392"/>
      <c r="V5" s="391" t="s">
        <v>107</v>
      </c>
    </row>
    <row r="7" spans="1:30" s="393" customFormat="1">
      <c r="B7" s="393" t="s">
        <v>320</v>
      </c>
      <c r="G7" s="393" t="s">
        <v>320</v>
      </c>
      <c r="K7" s="394"/>
      <c r="L7" s="393" t="s">
        <v>320</v>
      </c>
      <c r="Q7" s="393" t="s">
        <v>320</v>
      </c>
      <c r="U7" s="394"/>
      <c r="V7" s="393" t="s">
        <v>320</v>
      </c>
      <c r="AA7" s="393" t="s">
        <v>320</v>
      </c>
    </row>
    <row r="8" spans="1:30">
      <c r="B8" s="388" t="s">
        <v>109</v>
      </c>
      <c r="G8" s="388" t="s">
        <v>110</v>
      </c>
      <c r="L8" s="388" t="s">
        <v>109</v>
      </c>
      <c r="Q8" s="388" t="s">
        <v>110</v>
      </c>
      <c r="V8" s="388" t="s">
        <v>109</v>
      </c>
      <c r="AA8" s="388" t="s">
        <v>110</v>
      </c>
    </row>
    <row r="9" spans="1:30">
      <c r="B9" s="388" t="s">
        <v>4</v>
      </c>
      <c r="C9" s="388" t="s">
        <v>3</v>
      </c>
      <c r="D9" s="388" t="s">
        <v>111</v>
      </c>
      <c r="E9" s="388" t="s">
        <v>8</v>
      </c>
      <c r="G9" s="388" t="s">
        <v>4</v>
      </c>
      <c r="H9" s="388" t="s">
        <v>3</v>
      </c>
      <c r="I9" s="388" t="s">
        <v>111</v>
      </c>
      <c r="J9" s="388" t="s">
        <v>8</v>
      </c>
      <c r="L9" s="388" t="s">
        <v>4</v>
      </c>
      <c r="M9" s="388" t="s">
        <v>3</v>
      </c>
      <c r="N9" s="388" t="s">
        <v>111</v>
      </c>
      <c r="O9" s="388" t="s">
        <v>8</v>
      </c>
      <c r="Q9" s="388" t="s">
        <v>4</v>
      </c>
      <c r="R9" s="388" t="s">
        <v>3</v>
      </c>
      <c r="S9" s="388" t="s">
        <v>111</v>
      </c>
      <c r="T9" s="388" t="s">
        <v>8</v>
      </c>
      <c r="V9" s="388" t="s">
        <v>4</v>
      </c>
      <c r="W9" s="388" t="s">
        <v>3</v>
      </c>
      <c r="X9" s="388" t="s">
        <v>111</v>
      </c>
      <c r="Y9" s="388" t="s">
        <v>8</v>
      </c>
      <c r="AA9" s="388" t="s">
        <v>4</v>
      </c>
      <c r="AB9" s="388" t="s">
        <v>3</v>
      </c>
      <c r="AC9" s="388" t="s">
        <v>111</v>
      </c>
      <c r="AD9" s="388" t="s">
        <v>8</v>
      </c>
    </row>
    <row r="10" spans="1:30">
      <c r="A10" s="395"/>
      <c r="B10" s="396">
        <v>18</v>
      </c>
      <c r="C10" s="397">
        <v>2.0317309089764972</v>
      </c>
      <c r="D10" s="397">
        <v>1.9562878487669777</v>
      </c>
      <c r="E10" s="397">
        <v>1.895770986744292</v>
      </c>
      <c r="G10" s="396">
        <v>18</v>
      </c>
      <c r="H10" s="397">
        <v>1.7728202038979934</v>
      </c>
      <c r="I10" s="397">
        <v>1.5922895542197153</v>
      </c>
      <c r="J10" s="397">
        <v>1.5375555043480935</v>
      </c>
      <c r="L10" s="396">
        <v>18</v>
      </c>
      <c r="M10" s="397">
        <v>1.8658090055719383</v>
      </c>
      <c r="N10" s="397">
        <v>1.8240257701493567</v>
      </c>
      <c r="O10" s="397">
        <v>1.7588830326895304</v>
      </c>
      <c r="Q10" s="396">
        <v>18</v>
      </c>
      <c r="R10" s="397">
        <v>1.5968943649951832</v>
      </c>
      <c r="S10" s="397">
        <v>1.4566417747138907</v>
      </c>
      <c r="T10" s="397">
        <v>1.3976627673311017</v>
      </c>
      <c r="V10" s="396">
        <v>18</v>
      </c>
      <c r="W10" s="397">
        <v>1.7207863243026917</v>
      </c>
      <c r="X10" s="397">
        <v>1.7077370474912088</v>
      </c>
      <c r="Y10" s="397">
        <v>1.6381550320097213</v>
      </c>
      <c r="AA10" s="396">
        <v>18</v>
      </c>
      <c r="AB10" s="397">
        <v>1.4410004397835405</v>
      </c>
      <c r="AC10" s="397">
        <v>1.3349399933512791</v>
      </c>
      <c r="AD10" s="397">
        <v>1.2717867541146877</v>
      </c>
    </row>
    <row r="11" spans="1:30">
      <c r="A11" s="395"/>
      <c r="B11" s="396">
        <v>19</v>
      </c>
      <c r="C11" s="397">
        <v>2.0317309089764972</v>
      </c>
      <c r="D11" s="397">
        <v>1.9562878487669777</v>
      </c>
      <c r="E11" s="397">
        <v>1.895770986744292</v>
      </c>
      <c r="G11" s="396">
        <v>19</v>
      </c>
      <c r="H11" s="397">
        <v>1.7781155226242973</v>
      </c>
      <c r="I11" s="397">
        <v>1.6056360009587647</v>
      </c>
      <c r="J11" s="397">
        <v>1.5603043706818738</v>
      </c>
      <c r="L11" s="396">
        <v>19</v>
      </c>
      <c r="M11" s="397">
        <v>1.8658090055719383</v>
      </c>
      <c r="N11" s="397">
        <v>1.8240257701493567</v>
      </c>
      <c r="O11" s="397">
        <v>1.7588830326895304</v>
      </c>
      <c r="Q11" s="396">
        <v>19</v>
      </c>
      <c r="R11" s="397">
        <v>1.6021075235924855</v>
      </c>
      <c r="S11" s="397">
        <v>1.4698241791736901</v>
      </c>
      <c r="T11" s="397">
        <v>1.4201310578952149</v>
      </c>
      <c r="V11" s="396">
        <v>19</v>
      </c>
      <c r="W11" s="397">
        <v>1.7207863243026917</v>
      </c>
      <c r="X11" s="397">
        <v>1.7077370474912088</v>
      </c>
      <c r="Y11" s="397">
        <v>1.6381550320097213</v>
      </c>
      <c r="AA11" s="396">
        <v>19</v>
      </c>
      <c r="AB11" s="397">
        <v>1.4461876597014325</v>
      </c>
      <c r="AC11" s="397">
        <v>1.3480692542280219</v>
      </c>
      <c r="AD11" s="397">
        <v>1.2941693631804343</v>
      </c>
    </row>
    <row r="12" spans="1:30">
      <c r="A12" s="395"/>
      <c r="B12" s="396">
        <v>20</v>
      </c>
      <c r="C12" s="397">
        <v>2.0317309089764972</v>
      </c>
      <c r="D12" s="397">
        <v>1.9562878487669777</v>
      </c>
      <c r="E12" s="397">
        <v>1.895770986744292</v>
      </c>
      <c r="G12" s="396">
        <v>20</v>
      </c>
      <c r="H12" s="397">
        <v>1.8453781673078837</v>
      </c>
      <c r="I12" s="397">
        <v>1.6696206960707234</v>
      </c>
      <c r="J12" s="397">
        <v>1.6176374349384703</v>
      </c>
      <c r="L12" s="396">
        <v>20</v>
      </c>
      <c r="M12" s="397">
        <v>1.8658090055719383</v>
      </c>
      <c r="N12" s="397">
        <v>1.8240257701493567</v>
      </c>
      <c r="O12" s="397">
        <v>1.7588830326895304</v>
      </c>
      <c r="Q12" s="396">
        <v>20</v>
      </c>
      <c r="R12" s="397">
        <v>1.6683537446282091</v>
      </c>
      <c r="S12" s="397">
        <v>1.5330464897938056</v>
      </c>
      <c r="T12" s="397">
        <v>1.4767605222967426</v>
      </c>
      <c r="V12" s="396">
        <v>20</v>
      </c>
      <c r="W12" s="397">
        <v>1.7207863243026917</v>
      </c>
      <c r="X12" s="397">
        <v>1.7077370474912088</v>
      </c>
      <c r="Y12" s="397">
        <v>1.6381550320097213</v>
      </c>
      <c r="AA12" s="396">
        <v>20</v>
      </c>
      <c r="AB12" s="397">
        <v>1.512128312806897</v>
      </c>
      <c r="AC12" s="397">
        <v>1.411058265102104</v>
      </c>
      <c r="AD12" s="397">
        <v>1.3505860695865031</v>
      </c>
    </row>
    <row r="13" spans="1:30">
      <c r="A13" s="395"/>
      <c r="B13" s="396">
        <v>21</v>
      </c>
      <c r="C13" s="397">
        <v>2.0317309089764972</v>
      </c>
      <c r="D13" s="397">
        <v>1.9562878487669777</v>
      </c>
      <c r="E13" s="397">
        <v>1.895770986744292</v>
      </c>
      <c r="G13" s="396">
        <v>21</v>
      </c>
      <c r="H13" s="397">
        <v>1.905731139307109</v>
      </c>
      <c r="I13" s="397">
        <v>1.728129954321076</v>
      </c>
      <c r="J13" s="397">
        <v>1.6700768063587184</v>
      </c>
      <c r="L13" s="396">
        <v>21</v>
      </c>
      <c r="M13" s="397">
        <v>1.8658090055719383</v>
      </c>
      <c r="N13" s="397">
        <v>1.8240257701493567</v>
      </c>
      <c r="O13" s="397">
        <v>1.7588830326895304</v>
      </c>
      <c r="Q13" s="396">
        <v>21</v>
      </c>
      <c r="R13" s="397">
        <v>1.7277955549662023</v>
      </c>
      <c r="S13" s="397">
        <v>1.5908592929907017</v>
      </c>
      <c r="T13" s="397">
        <v>1.5285569673094284</v>
      </c>
      <c r="V13" s="396">
        <v>21</v>
      </c>
      <c r="W13" s="397">
        <v>1.7207863243026917</v>
      </c>
      <c r="X13" s="397">
        <v>1.7077370474912088</v>
      </c>
      <c r="Y13" s="397">
        <v>1.6381550320097213</v>
      </c>
      <c r="AA13" s="396">
        <v>21</v>
      </c>
      <c r="AB13" s="397">
        <v>1.5712967475354467</v>
      </c>
      <c r="AC13" s="397">
        <v>1.4686584193107619</v>
      </c>
      <c r="AD13" s="397">
        <v>1.4021885069719269</v>
      </c>
    </row>
    <row r="14" spans="1:30">
      <c r="A14" s="395"/>
      <c r="B14" s="396">
        <v>22</v>
      </c>
      <c r="C14" s="397">
        <v>2.0317309089764972</v>
      </c>
      <c r="D14" s="397">
        <v>1.9562878487669777</v>
      </c>
      <c r="E14" s="397">
        <v>1.895770986744292</v>
      </c>
      <c r="G14" s="396">
        <v>22</v>
      </c>
      <c r="H14" s="397">
        <v>1.905731139307109</v>
      </c>
      <c r="I14" s="397">
        <v>1.728129954321076</v>
      </c>
      <c r="J14" s="397">
        <v>1.6700768063587184</v>
      </c>
      <c r="L14" s="396">
        <v>22</v>
      </c>
      <c r="M14" s="397">
        <v>1.8658090055719383</v>
      </c>
      <c r="N14" s="397">
        <v>1.8240257701493567</v>
      </c>
      <c r="O14" s="397">
        <v>1.7588830326895304</v>
      </c>
      <c r="Q14" s="396">
        <v>22</v>
      </c>
      <c r="R14" s="397">
        <v>1.7277955549662023</v>
      </c>
      <c r="S14" s="397">
        <v>1.5908592929907017</v>
      </c>
      <c r="T14" s="397">
        <v>1.5285569673094284</v>
      </c>
      <c r="V14" s="396">
        <v>22</v>
      </c>
      <c r="W14" s="397">
        <v>1.7207863243026917</v>
      </c>
      <c r="X14" s="397">
        <v>1.7077370474912088</v>
      </c>
      <c r="Y14" s="397">
        <v>1.6381550320097213</v>
      </c>
      <c r="AA14" s="396">
        <v>22</v>
      </c>
      <c r="AB14" s="397">
        <v>1.5712967475354467</v>
      </c>
      <c r="AC14" s="397">
        <v>1.4686584193107619</v>
      </c>
      <c r="AD14" s="397">
        <v>1.4021885069719269</v>
      </c>
    </row>
    <row r="15" spans="1:30">
      <c r="A15" s="395"/>
      <c r="B15" s="396">
        <v>23</v>
      </c>
      <c r="C15" s="397">
        <v>2.0905616893365129</v>
      </c>
      <c r="D15" s="397">
        <v>2.0188860694751471</v>
      </c>
      <c r="E15" s="397">
        <v>1.955811191749367</v>
      </c>
      <c r="G15" s="396">
        <v>23</v>
      </c>
      <c r="H15" s="397">
        <v>1.9578829482518099</v>
      </c>
      <c r="I15" s="397">
        <v>1.7805923649339115</v>
      </c>
      <c r="J15" s="397">
        <v>1.717941805095939</v>
      </c>
      <c r="L15" s="396">
        <v>23</v>
      </c>
      <c r="M15" s="397">
        <v>1.9238217548178349</v>
      </c>
      <c r="N15" s="397">
        <v>1.8859176417255799</v>
      </c>
      <c r="O15" s="397">
        <v>1.8182246151430053</v>
      </c>
      <c r="Q15" s="396">
        <v>23</v>
      </c>
      <c r="R15" s="397">
        <v>1.7791600723717811</v>
      </c>
      <c r="S15" s="397">
        <v>1.6426970467928057</v>
      </c>
      <c r="T15" s="397">
        <v>1.5758352936319244</v>
      </c>
      <c r="V15" s="396">
        <v>23</v>
      </c>
      <c r="W15" s="397">
        <v>1.7785542152005502</v>
      </c>
      <c r="X15" s="397">
        <v>1.7694120810489185</v>
      </c>
      <c r="Y15" s="397">
        <v>1.6972856958677776</v>
      </c>
      <c r="AA15" s="396">
        <v>23</v>
      </c>
      <c r="AB15" s="397">
        <v>1.6224251292042942</v>
      </c>
      <c r="AC15" s="397">
        <v>1.5203054016314179</v>
      </c>
      <c r="AD15" s="397">
        <v>1.4492899326603972</v>
      </c>
    </row>
    <row r="16" spans="1:30">
      <c r="A16" s="395"/>
      <c r="B16" s="396">
        <v>24</v>
      </c>
      <c r="C16" s="397">
        <v>2.0905616893365129</v>
      </c>
      <c r="D16" s="397">
        <v>2.0188860694751471</v>
      </c>
      <c r="E16" s="397">
        <v>1.955811191749367</v>
      </c>
      <c r="G16" s="396">
        <v>24</v>
      </c>
      <c r="H16" s="397">
        <v>2.0241974828548841</v>
      </c>
      <c r="I16" s="397">
        <v>1.8452553171048656</v>
      </c>
      <c r="J16" s="397">
        <v>1.7731410784290336</v>
      </c>
      <c r="L16" s="396">
        <v>24</v>
      </c>
      <c r="M16" s="397">
        <v>1.9238217548178349</v>
      </c>
      <c r="N16" s="397">
        <v>1.8859176417255799</v>
      </c>
      <c r="O16" s="397">
        <v>1.8182246151430053</v>
      </c>
      <c r="Q16" s="396">
        <v>24</v>
      </c>
      <c r="R16" s="397">
        <v>1.8444752579643453</v>
      </c>
      <c r="S16" s="397">
        <v>1.706592334151543</v>
      </c>
      <c r="T16" s="397">
        <v>1.6303589928352455</v>
      </c>
      <c r="V16" s="396">
        <v>24</v>
      </c>
      <c r="W16" s="397">
        <v>1.7785542152005502</v>
      </c>
      <c r="X16" s="397">
        <v>1.7694120810489185</v>
      </c>
      <c r="Y16" s="397">
        <v>1.6972856958677776</v>
      </c>
      <c r="AA16" s="396">
        <v>24</v>
      </c>
      <c r="AB16" s="397">
        <v>1.687441619729531</v>
      </c>
      <c r="AC16" s="397">
        <v>1.5839676128704079</v>
      </c>
      <c r="AD16" s="397">
        <v>1.5036105371324819</v>
      </c>
    </row>
    <row r="17" spans="1:30">
      <c r="A17" s="395"/>
      <c r="B17" s="396">
        <v>25</v>
      </c>
      <c r="C17" s="397">
        <v>2.1494188025338543</v>
      </c>
      <c r="D17" s="397">
        <v>2.0811608236199199</v>
      </c>
      <c r="E17" s="397">
        <v>2.0157222709299973</v>
      </c>
      <c r="G17" s="396">
        <v>25</v>
      </c>
      <c r="H17" s="397">
        <v>2.0241974828548841</v>
      </c>
      <c r="I17" s="397">
        <v>1.8452553171048656</v>
      </c>
      <c r="J17" s="397">
        <v>1.7731410784290336</v>
      </c>
      <c r="L17" s="396">
        <v>25</v>
      </c>
      <c r="M17" s="397">
        <v>1.981860192384086</v>
      </c>
      <c r="N17" s="397">
        <v>1.947489220167818</v>
      </c>
      <c r="O17" s="397">
        <v>1.877438277499061</v>
      </c>
      <c r="Q17" s="396">
        <v>25</v>
      </c>
      <c r="R17" s="397">
        <v>1.8444752579643453</v>
      </c>
      <c r="S17" s="397">
        <v>1.706592334151543</v>
      </c>
      <c r="T17" s="397">
        <v>1.6303589928352455</v>
      </c>
      <c r="V17" s="396">
        <v>25</v>
      </c>
      <c r="W17" s="397">
        <v>1.8363474826967083</v>
      </c>
      <c r="X17" s="397">
        <v>1.8307676113954989</v>
      </c>
      <c r="Y17" s="397">
        <v>1.7562886798994723</v>
      </c>
      <c r="AA17" s="396">
        <v>25</v>
      </c>
      <c r="AB17" s="397">
        <v>1.687441619729531</v>
      </c>
      <c r="AC17" s="397">
        <v>1.5839676128704079</v>
      </c>
      <c r="AD17" s="397">
        <v>1.5036105371324819</v>
      </c>
    </row>
    <row r="18" spans="1:30">
      <c r="A18" s="395"/>
      <c r="B18" s="396">
        <v>26</v>
      </c>
      <c r="C18" s="397">
        <v>2.2102299886926802</v>
      </c>
      <c r="D18" s="397">
        <v>2.1449653803863837</v>
      </c>
      <c r="E18" s="397">
        <v>2.0769247478242194</v>
      </c>
      <c r="G18" s="396">
        <v>26</v>
      </c>
      <c r="H18" s="397">
        <v>2.0564756090286336</v>
      </c>
      <c r="I18" s="397">
        <v>1.8831204635637115</v>
      </c>
      <c r="J18" s="397">
        <v>1.8103238829059289</v>
      </c>
      <c r="L18" s="396">
        <v>26</v>
      </c>
      <c r="M18" s="397">
        <v>2.0418252899551068</v>
      </c>
      <c r="N18" s="397">
        <v>2.0105731910054585</v>
      </c>
      <c r="O18" s="397">
        <v>1.9379281147973255</v>
      </c>
      <c r="Q18" s="396">
        <v>26</v>
      </c>
      <c r="R18" s="397">
        <v>1.876267690610335</v>
      </c>
      <c r="S18" s="397">
        <v>1.7440068812284164</v>
      </c>
      <c r="T18" s="397">
        <v>1.6670868530281422</v>
      </c>
      <c r="V18" s="396">
        <v>26</v>
      </c>
      <c r="W18" s="397">
        <v>1.8960591112631227</v>
      </c>
      <c r="X18" s="397">
        <v>1.8936301959700663</v>
      </c>
      <c r="Y18" s="397">
        <v>1.8165631803789846</v>
      </c>
      <c r="AA18" s="396">
        <v>26</v>
      </c>
      <c r="AB18" s="397">
        <v>1.7190893162815577</v>
      </c>
      <c r="AC18" s="397">
        <v>1.6212447685238085</v>
      </c>
      <c r="AD18" s="397">
        <v>1.5402017235664747</v>
      </c>
    </row>
    <row r="19" spans="1:30">
      <c r="A19" s="395"/>
      <c r="B19" s="396">
        <v>27</v>
      </c>
      <c r="C19" s="397">
        <v>2.2710597033697928</v>
      </c>
      <c r="D19" s="397">
        <v>2.2088727849334493</v>
      </c>
      <c r="E19" s="397">
        <v>2.1386659532597028</v>
      </c>
      <c r="G19" s="396">
        <v>27</v>
      </c>
      <c r="H19" s="397">
        <v>2.0922604074996922</v>
      </c>
      <c r="I19" s="397">
        <v>1.92505313556611</v>
      </c>
      <c r="J19" s="397">
        <v>1.8517774268542559</v>
      </c>
      <c r="L19" s="396">
        <v>27</v>
      </c>
      <c r="M19" s="397">
        <v>2.1018083622525161</v>
      </c>
      <c r="N19" s="397">
        <v>2.0737585190033849</v>
      </c>
      <c r="O19" s="397">
        <v>1.998950182115862</v>
      </c>
      <c r="Q19" s="396">
        <v>27</v>
      </c>
      <c r="R19" s="397">
        <v>1.9115138000602265</v>
      </c>
      <c r="S19" s="397">
        <v>1.7854403776678081</v>
      </c>
      <c r="T19" s="397">
        <v>1.7080330642324373</v>
      </c>
      <c r="V19" s="396">
        <v>27</v>
      </c>
      <c r="W19" s="397">
        <v>1.9557884260204061</v>
      </c>
      <c r="X19" s="397">
        <v>1.956593585246019</v>
      </c>
      <c r="Y19" s="397">
        <v>1.8773678692822744</v>
      </c>
      <c r="AA19" s="396">
        <v>27</v>
      </c>
      <c r="AB19" s="397">
        <v>1.7541747788747486</v>
      </c>
      <c r="AC19" s="397">
        <v>1.6625259961434837</v>
      </c>
      <c r="AD19" s="397">
        <v>1.5809954624021862</v>
      </c>
    </row>
    <row r="20" spans="1:30">
      <c r="A20" s="395"/>
      <c r="B20" s="396">
        <v>28</v>
      </c>
      <c r="C20" s="397">
        <v>2.2710597033697928</v>
      </c>
      <c r="D20" s="397">
        <v>2.2088727849334493</v>
      </c>
      <c r="E20" s="397">
        <v>2.1386659532597028</v>
      </c>
      <c r="G20" s="396">
        <v>28</v>
      </c>
      <c r="H20" s="397">
        <v>2.1329376967262696</v>
      </c>
      <c r="I20" s="397">
        <v>1.972210856505507</v>
      </c>
      <c r="J20" s="397">
        <v>1.8983708664271928</v>
      </c>
      <c r="L20" s="396">
        <v>28</v>
      </c>
      <c r="M20" s="397">
        <v>2.1018083622525161</v>
      </c>
      <c r="N20" s="397">
        <v>2.0737585190033849</v>
      </c>
      <c r="O20" s="397">
        <v>1.998950182115862</v>
      </c>
      <c r="Q20" s="396">
        <v>28</v>
      </c>
      <c r="R20" s="397">
        <v>1.9515783947587626</v>
      </c>
      <c r="S20" s="397">
        <v>1.8320365136461672</v>
      </c>
      <c r="T20" s="397">
        <v>1.7540560800062128</v>
      </c>
      <c r="V20" s="396">
        <v>28</v>
      </c>
      <c r="W20" s="397">
        <v>1.9557884260204061</v>
      </c>
      <c r="X20" s="397">
        <v>1.956593585246019</v>
      </c>
      <c r="Y20" s="397">
        <v>1.8773678692822744</v>
      </c>
      <c r="AA20" s="396">
        <v>28</v>
      </c>
      <c r="AB20" s="397">
        <v>1.7940564725078934</v>
      </c>
      <c r="AC20" s="397">
        <v>1.7089507477280712</v>
      </c>
      <c r="AD20" s="397">
        <v>1.6268469601460727</v>
      </c>
    </row>
    <row r="21" spans="1:30">
      <c r="A21" s="395"/>
      <c r="B21" s="396">
        <v>29</v>
      </c>
      <c r="C21" s="397">
        <v>2.39781080926072</v>
      </c>
      <c r="D21" s="397">
        <v>2.3419036012797414</v>
      </c>
      <c r="E21" s="397">
        <v>2.2680542937257679</v>
      </c>
      <c r="G21" s="396">
        <v>29</v>
      </c>
      <c r="H21" s="397">
        <v>2.2306407481224624</v>
      </c>
      <c r="I21" s="397">
        <v>2.0839324177130356</v>
      </c>
      <c r="J21" s="397">
        <v>2.0081292481362105</v>
      </c>
      <c r="L21" s="396">
        <v>29</v>
      </c>
      <c r="M21" s="397">
        <v>2.2267941050748239</v>
      </c>
      <c r="N21" s="397">
        <v>2.2052856707261603</v>
      </c>
      <c r="O21" s="397">
        <v>2.1268308018913822</v>
      </c>
      <c r="Q21" s="396">
        <v>29</v>
      </c>
      <c r="R21" s="397">
        <v>2.0478088533584042</v>
      </c>
      <c r="S21" s="397">
        <v>1.9424272593712293</v>
      </c>
      <c r="T21" s="397">
        <v>1.8624702933179964</v>
      </c>
      <c r="V21" s="396">
        <v>29</v>
      </c>
      <c r="W21" s="397">
        <v>2.0802445215712777</v>
      </c>
      <c r="X21" s="397">
        <v>2.0876585340200058</v>
      </c>
      <c r="Y21" s="397">
        <v>2.0047925370416011</v>
      </c>
      <c r="AA21" s="396">
        <v>29</v>
      </c>
      <c r="AB21" s="397">
        <v>1.8898468730491378</v>
      </c>
      <c r="AC21" s="397">
        <v>1.8189353238704993</v>
      </c>
      <c r="AD21" s="397">
        <v>1.7348568452140873</v>
      </c>
    </row>
    <row r="22" spans="1:30">
      <c r="A22" s="395"/>
      <c r="B22" s="396">
        <v>30</v>
      </c>
      <c r="C22" s="397">
        <v>2.463955522071521</v>
      </c>
      <c r="D22" s="397">
        <v>2.4115196819411437</v>
      </c>
      <c r="E22" s="397">
        <v>2.3364604172832699</v>
      </c>
      <c r="G22" s="396">
        <v>30</v>
      </c>
      <c r="H22" s="397">
        <v>2.2896785374928967</v>
      </c>
      <c r="I22" s="397">
        <v>2.1506075099672453</v>
      </c>
      <c r="J22" s="397">
        <v>2.0727404107237617</v>
      </c>
      <c r="L22" s="396">
        <v>30</v>
      </c>
      <c r="M22" s="397">
        <v>2.2920167775431839</v>
      </c>
      <c r="N22" s="397">
        <v>2.2741145282552599</v>
      </c>
      <c r="O22" s="397">
        <v>2.1944394534265457</v>
      </c>
      <c r="Q22" s="396">
        <v>30</v>
      </c>
      <c r="R22" s="397">
        <v>2.1059565836145122</v>
      </c>
      <c r="S22" s="397">
        <v>2.0083082942610977</v>
      </c>
      <c r="T22" s="397">
        <v>1.9262901881028174</v>
      </c>
      <c r="V22" s="396">
        <v>30</v>
      </c>
      <c r="W22" s="397">
        <v>2.1451902074902165</v>
      </c>
      <c r="X22" s="397">
        <v>2.1562453758449256</v>
      </c>
      <c r="Y22" s="397">
        <v>2.0721599152065941</v>
      </c>
      <c r="AA22" s="396">
        <v>30</v>
      </c>
      <c r="AB22" s="397">
        <v>1.947728548502115</v>
      </c>
      <c r="AC22" s="397">
        <v>1.8845742187583716</v>
      </c>
      <c r="AD22" s="397">
        <v>1.7984387888350162</v>
      </c>
    </row>
    <row r="23" spans="1:30">
      <c r="A23" s="395"/>
      <c r="B23" s="396">
        <v>31</v>
      </c>
      <c r="C23" s="397">
        <v>2.5347995755251831</v>
      </c>
      <c r="D23" s="397">
        <v>2.4857452093550871</v>
      </c>
      <c r="E23" s="397">
        <v>2.4091791608414042</v>
      </c>
      <c r="G23" s="396">
        <v>31</v>
      </c>
      <c r="H23" s="397">
        <v>2.3582015500799924</v>
      </c>
      <c r="I23" s="397">
        <v>2.2271346565516481</v>
      </c>
      <c r="J23" s="397">
        <v>2.1454917938850064</v>
      </c>
      <c r="L23" s="396">
        <v>31</v>
      </c>
      <c r="M23" s="397">
        <v>2.3618727407924625</v>
      </c>
      <c r="N23" s="397">
        <v>2.3475007648818664</v>
      </c>
      <c r="O23" s="397">
        <v>2.2663102893133984</v>
      </c>
      <c r="Q23" s="396">
        <v>31</v>
      </c>
      <c r="R23" s="397">
        <v>2.1734467647819256</v>
      </c>
      <c r="S23" s="397">
        <v>2.0839246263593019</v>
      </c>
      <c r="T23" s="397">
        <v>1.9981508676213178</v>
      </c>
      <c r="V23" s="396">
        <v>31</v>
      </c>
      <c r="W23" s="397">
        <v>2.2147491109123969</v>
      </c>
      <c r="X23" s="397">
        <v>2.2293737344136897</v>
      </c>
      <c r="Y23" s="397">
        <v>2.1437741992330031</v>
      </c>
      <c r="AA23" s="396">
        <v>31</v>
      </c>
      <c r="AB23" s="397">
        <v>2.0149101739989734</v>
      </c>
      <c r="AC23" s="397">
        <v>1.9599132275921909</v>
      </c>
      <c r="AD23" s="397">
        <v>1.8700318128413114</v>
      </c>
    </row>
    <row r="24" spans="1:30">
      <c r="A24" s="395"/>
      <c r="B24" s="396">
        <v>32</v>
      </c>
      <c r="C24" s="397">
        <v>2.6106626986563368</v>
      </c>
      <c r="D24" s="397">
        <v>2.5649210924290715</v>
      </c>
      <c r="E24" s="397">
        <v>2.4862568080220036</v>
      </c>
      <c r="G24" s="396">
        <v>32</v>
      </c>
      <c r="H24" s="397">
        <v>2.4322861109593412</v>
      </c>
      <c r="I24" s="397">
        <v>2.3106416749601815</v>
      </c>
      <c r="J24" s="397">
        <v>2.2243583674927963</v>
      </c>
      <c r="L24" s="396">
        <v>32</v>
      </c>
      <c r="M24" s="397">
        <v>2.4366773070693646</v>
      </c>
      <c r="N24" s="397">
        <v>2.4257815584545028</v>
      </c>
      <c r="O24" s="397">
        <v>2.3424891227710152</v>
      </c>
      <c r="Q24" s="396">
        <v>32</v>
      </c>
      <c r="R24" s="397">
        <v>2.2464151892016617</v>
      </c>
      <c r="S24" s="397">
        <v>2.1664381907716015</v>
      </c>
      <c r="T24" s="397">
        <v>2.076052234622642</v>
      </c>
      <c r="V24" s="396">
        <v>32</v>
      </c>
      <c r="W24" s="397">
        <v>2.289235256792014</v>
      </c>
      <c r="X24" s="397">
        <v>2.3073797276111119</v>
      </c>
      <c r="Y24" s="397">
        <v>2.2196811106766381</v>
      </c>
      <c r="AA24" s="396">
        <v>32</v>
      </c>
      <c r="AB24" s="397">
        <v>2.0875455008847341</v>
      </c>
      <c r="AC24" s="397">
        <v>2.0421246635176482</v>
      </c>
      <c r="AD24" s="397">
        <v>1.9476434036693357</v>
      </c>
    </row>
    <row r="25" spans="1:30">
      <c r="A25" s="395"/>
      <c r="B25" s="396">
        <v>33</v>
      </c>
      <c r="C25" s="397">
        <v>2.778852764990746</v>
      </c>
      <c r="D25" s="397">
        <v>2.7396313504411984</v>
      </c>
      <c r="E25" s="397">
        <v>2.6530430193718293</v>
      </c>
      <c r="G25" s="396">
        <v>33</v>
      </c>
      <c r="H25" s="397">
        <v>2.5111378270119804</v>
      </c>
      <c r="I25" s="397">
        <v>2.4007696253225848</v>
      </c>
      <c r="J25" s="397">
        <v>2.3091814731070279</v>
      </c>
      <c r="L25" s="396">
        <v>33</v>
      </c>
      <c r="M25" s="397">
        <v>2.6025200698124853</v>
      </c>
      <c r="N25" s="397">
        <v>2.5985182556332083</v>
      </c>
      <c r="O25" s="397">
        <v>2.5073308455041556</v>
      </c>
      <c r="Q25" s="396">
        <v>33</v>
      </c>
      <c r="R25" s="397">
        <v>2.3240796635904339</v>
      </c>
      <c r="S25" s="397">
        <v>2.2554942925785539</v>
      </c>
      <c r="T25" s="397">
        <v>2.1598376482512185</v>
      </c>
      <c r="V25" s="396">
        <v>33</v>
      </c>
      <c r="W25" s="397">
        <v>2.4543719696728612</v>
      </c>
      <c r="X25" s="397">
        <v>2.4795117960801414</v>
      </c>
      <c r="Y25" s="397">
        <v>2.3839350549381519</v>
      </c>
      <c r="AA25" s="396">
        <v>33</v>
      </c>
      <c r="AB25" s="397">
        <v>2.164856109017963</v>
      </c>
      <c r="AC25" s="397">
        <v>2.1308551306089072</v>
      </c>
      <c r="AD25" s="397">
        <v>2.0311175775990065</v>
      </c>
    </row>
    <row r="26" spans="1:30">
      <c r="A26" s="395"/>
      <c r="B26" s="396">
        <v>34</v>
      </c>
      <c r="C26" s="397">
        <v>2.9630183746637484</v>
      </c>
      <c r="D26" s="397">
        <v>2.9321710446002021</v>
      </c>
      <c r="E26" s="397">
        <v>2.8310539175569756</v>
      </c>
      <c r="G26" s="396">
        <v>34</v>
      </c>
      <c r="H26" s="397">
        <v>2.5941746166444957</v>
      </c>
      <c r="I26" s="397">
        <v>2.4972617212610557</v>
      </c>
      <c r="J26" s="397">
        <v>2.3999566249933411</v>
      </c>
      <c r="L26" s="396">
        <v>34</v>
      </c>
      <c r="M26" s="397">
        <v>2.7841172524658648</v>
      </c>
      <c r="N26" s="397">
        <v>2.7888866001723125</v>
      </c>
      <c r="O26" s="397">
        <v>2.683268466560504</v>
      </c>
      <c r="Q26" s="396">
        <v>34</v>
      </c>
      <c r="R26" s="397">
        <v>2.4058670479949336</v>
      </c>
      <c r="S26" s="397">
        <v>2.3508390761098328</v>
      </c>
      <c r="T26" s="397">
        <v>2.2495026886148715</v>
      </c>
      <c r="V26" s="396">
        <v>34</v>
      </c>
      <c r="W26" s="397">
        <v>2.6351979861910566</v>
      </c>
      <c r="X26" s="397">
        <v>2.6692174710168795</v>
      </c>
      <c r="Y26" s="397">
        <v>2.5592474483573624</v>
      </c>
      <c r="AA26" s="396">
        <v>34</v>
      </c>
      <c r="AB26" s="397">
        <v>2.2462716213836482</v>
      </c>
      <c r="AC26" s="397">
        <v>2.2258516179900321</v>
      </c>
      <c r="AD26" s="397">
        <v>2.1204499487798412</v>
      </c>
    </row>
    <row r="27" spans="1:30">
      <c r="A27" s="395"/>
      <c r="B27" s="396">
        <v>35</v>
      </c>
      <c r="C27" s="397">
        <v>3.143136609194717</v>
      </c>
      <c r="D27" s="397">
        <v>3.1282460109540673</v>
      </c>
      <c r="E27" s="397">
        <v>3.0093242459933762</v>
      </c>
      <c r="G27" s="396">
        <v>35</v>
      </c>
      <c r="H27" s="397">
        <v>2.6810263640158758</v>
      </c>
      <c r="I27" s="397">
        <v>2.5999520091871147</v>
      </c>
      <c r="J27" s="397">
        <v>2.4968484003245073</v>
      </c>
      <c r="L27" s="396">
        <v>35</v>
      </c>
      <c r="M27" s="397">
        <v>2.961728396761218</v>
      </c>
      <c r="N27" s="397">
        <v>2.9827544153025074</v>
      </c>
      <c r="O27" s="397">
        <v>2.8594661172207498</v>
      </c>
      <c r="Q27" s="396">
        <v>35</v>
      </c>
      <c r="R27" s="397">
        <v>2.4914128820863475</v>
      </c>
      <c r="S27" s="397">
        <v>2.4523083227398197</v>
      </c>
      <c r="T27" s="397">
        <v>2.3452098468049511</v>
      </c>
      <c r="V27" s="396">
        <v>35</v>
      </c>
      <c r="W27" s="397">
        <v>2.8120593049487543</v>
      </c>
      <c r="X27" s="397">
        <v>2.8624144150165267</v>
      </c>
      <c r="Y27" s="397">
        <v>2.7348222954065431</v>
      </c>
      <c r="AA27" s="396">
        <v>35</v>
      </c>
      <c r="AB27" s="397">
        <v>2.3314293058657762</v>
      </c>
      <c r="AC27" s="397">
        <v>2.3269503276706005</v>
      </c>
      <c r="AD27" s="397">
        <v>2.2158023512174445</v>
      </c>
    </row>
    <row r="28" spans="1:30">
      <c r="A28" s="395"/>
      <c r="B28" s="396">
        <v>36</v>
      </c>
      <c r="C28" s="397">
        <v>3.2268119817932068</v>
      </c>
      <c r="D28" s="397">
        <v>3.224853398346688</v>
      </c>
      <c r="E28" s="397">
        <v>3.097785961688988</v>
      </c>
      <c r="G28" s="396">
        <v>36</v>
      </c>
      <c r="H28" s="397">
        <v>2.7717146612853356</v>
      </c>
      <c r="I28" s="397">
        <v>2.7090033871482513</v>
      </c>
      <c r="J28" s="397">
        <v>2.6004270021695142</v>
      </c>
      <c r="L28" s="396">
        <v>36</v>
      </c>
      <c r="M28" s="397">
        <v>3.0442416953230014</v>
      </c>
      <c r="N28" s="397">
        <v>3.0782755113570932</v>
      </c>
      <c r="O28" s="397">
        <v>2.9469008640695367</v>
      </c>
      <c r="Q28" s="396">
        <v>36</v>
      </c>
      <c r="R28" s="397">
        <v>2.5807383939216222</v>
      </c>
      <c r="S28" s="397">
        <v>2.5600626582322508</v>
      </c>
      <c r="T28" s="397">
        <v>2.4475221968507404</v>
      </c>
      <c r="V28" s="396">
        <v>36</v>
      </c>
      <c r="W28" s="397">
        <v>2.8942264992382594</v>
      </c>
      <c r="X28" s="397">
        <v>2.9576061383727033</v>
      </c>
      <c r="Y28" s="397">
        <v>2.8219493636750337</v>
      </c>
      <c r="AA28" s="396">
        <v>36</v>
      </c>
      <c r="AB28" s="397">
        <v>2.4203502576892655</v>
      </c>
      <c r="AC28" s="397">
        <v>2.4343110427193149</v>
      </c>
      <c r="AD28" s="397">
        <v>2.3177356484790463</v>
      </c>
    </row>
    <row r="29" spans="1:30">
      <c r="A29" s="395"/>
      <c r="B29" s="396">
        <v>37</v>
      </c>
      <c r="C29" s="397">
        <v>3.3850761476283453</v>
      </c>
      <c r="D29" s="397">
        <v>3.4217869717735558</v>
      </c>
      <c r="E29" s="397">
        <v>3.2827761465733531</v>
      </c>
      <c r="G29" s="396">
        <v>37</v>
      </c>
      <c r="H29" s="397">
        <v>2.8674710185619734</v>
      </c>
      <c r="I29" s="397">
        <v>2.8259775786639154</v>
      </c>
      <c r="J29" s="397">
        <v>2.7125680020838105</v>
      </c>
      <c r="L29" s="396">
        <v>37</v>
      </c>
      <c r="M29" s="397">
        <v>3.2003133414126275</v>
      </c>
      <c r="N29" s="397">
        <v>3.2729953599053578</v>
      </c>
      <c r="O29" s="397">
        <v>3.1297457517555434</v>
      </c>
      <c r="Q29" s="396">
        <v>37</v>
      </c>
      <c r="R29" s="397">
        <v>2.6750563832342702</v>
      </c>
      <c r="S29" s="397">
        <v>2.6756449195624992</v>
      </c>
      <c r="T29" s="397">
        <v>2.5582921843070814</v>
      </c>
      <c r="V29" s="396">
        <v>37</v>
      </c>
      <c r="W29" s="397">
        <v>3.0496480408261633</v>
      </c>
      <c r="X29" s="397">
        <v>3.1516554748695813</v>
      </c>
      <c r="Y29" s="397">
        <v>3.0041528831931319</v>
      </c>
      <c r="AA29" s="396">
        <v>37</v>
      </c>
      <c r="AB29" s="397">
        <v>2.5142416112315003</v>
      </c>
      <c r="AC29" s="397">
        <v>2.5494707394069729</v>
      </c>
      <c r="AD29" s="397">
        <v>2.4280952726646006</v>
      </c>
    </row>
    <row r="30" spans="1:30">
      <c r="A30" s="395"/>
      <c r="B30" s="396">
        <v>38</v>
      </c>
      <c r="C30" s="397">
        <v>3.5571966801216703</v>
      </c>
      <c r="D30" s="397">
        <v>3.6505547031422401</v>
      </c>
      <c r="E30" s="397">
        <v>3.5047588566953523</v>
      </c>
      <c r="G30" s="396">
        <v>38</v>
      </c>
      <c r="H30" s="397">
        <v>2.9707535693969267</v>
      </c>
      <c r="I30" s="397">
        <v>2.9539225287753834</v>
      </c>
      <c r="J30" s="397">
        <v>2.8365153101282927</v>
      </c>
      <c r="L30" s="396">
        <v>38</v>
      </c>
      <c r="M30" s="397">
        <v>3.3700537850371561</v>
      </c>
      <c r="N30" s="397">
        <v>3.4991894451730259</v>
      </c>
      <c r="O30" s="397">
        <v>3.3491546854899097</v>
      </c>
      <c r="Q30" s="396">
        <v>38</v>
      </c>
      <c r="R30" s="397">
        <v>2.7767877298476971</v>
      </c>
      <c r="S30" s="397">
        <v>2.8020665688878839</v>
      </c>
      <c r="T30" s="397">
        <v>2.6807238545714394</v>
      </c>
      <c r="V30" s="396">
        <v>38</v>
      </c>
      <c r="W30" s="397">
        <v>3.218685090378643</v>
      </c>
      <c r="X30" s="397">
        <v>3.377069581295677</v>
      </c>
      <c r="Y30" s="397">
        <v>3.2227928796506413</v>
      </c>
      <c r="AA30" s="396">
        <v>38</v>
      </c>
      <c r="AB30" s="397">
        <v>2.6155130253178003</v>
      </c>
      <c r="AC30" s="397">
        <v>2.6754297466498529</v>
      </c>
      <c r="AD30" s="397">
        <v>2.5500732533587822</v>
      </c>
    </row>
    <row r="31" spans="1:30">
      <c r="A31" s="395"/>
      <c r="B31" s="396">
        <v>39</v>
      </c>
      <c r="C31" s="397">
        <v>3.6604978111169233</v>
      </c>
      <c r="D31" s="397">
        <v>3.7889162339546929</v>
      </c>
      <c r="E31" s="397">
        <v>3.6406781351428568</v>
      </c>
      <c r="G31" s="396">
        <v>39</v>
      </c>
      <c r="H31" s="397">
        <v>3.2179692721021431</v>
      </c>
      <c r="I31" s="397">
        <v>3.2641616662091884</v>
      </c>
      <c r="J31" s="397">
        <v>3.1407920121163686</v>
      </c>
      <c r="L31" s="396">
        <v>39</v>
      </c>
      <c r="M31" s="397">
        <v>3.4719262681029135</v>
      </c>
      <c r="N31" s="397">
        <v>3.6359927380814021</v>
      </c>
      <c r="O31" s="397">
        <v>3.4834972333313496</v>
      </c>
      <c r="Q31" s="396">
        <v>39</v>
      </c>
      <c r="R31" s="397">
        <v>3.0202891690389788</v>
      </c>
      <c r="S31" s="397">
        <v>3.1086093598277675</v>
      </c>
      <c r="T31" s="397">
        <v>2.9812782819106114</v>
      </c>
      <c r="V31" s="396">
        <v>39</v>
      </c>
      <c r="W31" s="397">
        <v>3.3201352888034514</v>
      </c>
      <c r="X31" s="397">
        <v>3.513400116694358</v>
      </c>
      <c r="Y31" s="397">
        <v>3.3566640914840167</v>
      </c>
      <c r="AA31" s="396">
        <v>39</v>
      </c>
      <c r="AB31" s="397">
        <v>2.8579127304666136</v>
      </c>
      <c r="AC31" s="397">
        <v>2.9808495726463664</v>
      </c>
      <c r="AD31" s="397">
        <v>2.8495131461543304</v>
      </c>
    </row>
    <row r="32" spans="1:30">
      <c r="A32" s="395"/>
      <c r="B32" s="396">
        <v>40</v>
      </c>
      <c r="C32" s="397">
        <v>3.9241009965679114</v>
      </c>
      <c r="D32" s="397">
        <v>4.1365077237626817</v>
      </c>
      <c r="E32" s="397">
        <v>3.983270980945457</v>
      </c>
      <c r="G32" s="396">
        <v>40</v>
      </c>
      <c r="H32" s="397">
        <v>3.375556697159559</v>
      </c>
      <c r="I32" s="397">
        <v>3.4619070340408156</v>
      </c>
      <c r="J32" s="397">
        <v>3.3350313323971728</v>
      </c>
      <c r="L32" s="396">
        <v>40</v>
      </c>
      <c r="M32" s="397">
        <v>3.731880436149873</v>
      </c>
      <c r="N32" s="397">
        <v>3.9796647424499372</v>
      </c>
      <c r="O32" s="397">
        <v>3.8221126018818667</v>
      </c>
      <c r="Q32" s="396">
        <v>40</v>
      </c>
      <c r="R32" s="397">
        <v>3.1755072981092667</v>
      </c>
      <c r="S32" s="397">
        <v>3.3039976113935068</v>
      </c>
      <c r="T32" s="397">
        <v>3.1731404662296274</v>
      </c>
      <c r="V32" s="396">
        <v>40</v>
      </c>
      <c r="W32" s="397">
        <v>3.5790092844808137</v>
      </c>
      <c r="X32" s="397">
        <v>3.8558816808307457</v>
      </c>
      <c r="Y32" s="397">
        <v>3.6940893497691945</v>
      </c>
      <c r="AA32" s="396">
        <v>40</v>
      </c>
      <c r="AB32" s="397">
        <v>3.0124274108301168</v>
      </c>
      <c r="AC32" s="397">
        <v>3.1755219301636122</v>
      </c>
      <c r="AD32" s="397">
        <v>3.0406634357045759</v>
      </c>
    </row>
    <row r="33" spans="1:30">
      <c r="A33" s="395"/>
      <c r="B33" s="396">
        <v>41</v>
      </c>
      <c r="C33" s="397">
        <v>4.0909911717588852</v>
      </c>
      <c r="D33" s="397">
        <v>4.3529375068238227</v>
      </c>
      <c r="E33" s="397">
        <v>4.1967445106702339</v>
      </c>
      <c r="G33" s="396">
        <v>41</v>
      </c>
      <c r="H33" s="397">
        <v>3.562703801200644</v>
      </c>
      <c r="I33" s="397">
        <v>3.6958373101410382</v>
      </c>
      <c r="J33" s="397">
        <v>3.5642265665510275</v>
      </c>
      <c r="L33" s="396">
        <v>41</v>
      </c>
      <c r="M33" s="397">
        <v>3.8964581026383684</v>
      </c>
      <c r="N33" s="397">
        <v>4.1936509468588143</v>
      </c>
      <c r="O33" s="397">
        <v>4.0331056488143187</v>
      </c>
      <c r="Q33" s="396">
        <v>41</v>
      </c>
      <c r="R33" s="397">
        <v>3.3598394590989527</v>
      </c>
      <c r="S33" s="397">
        <v>3.535138456441214</v>
      </c>
      <c r="T33" s="397">
        <v>3.3995299775772914</v>
      </c>
      <c r="V33" s="396">
        <v>41</v>
      </c>
      <c r="W33" s="397">
        <v>3.742901401484819</v>
      </c>
      <c r="X33" s="397">
        <v>4.069125031706549</v>
      </c>
      <c r="Y33" s="397">
        <v>3.9043395699261807</v>
      </c>
      <c r="AA33" s="396">
        <v>41</v>
      </c>
      <c r="AB33" s="397">
        <v>3.1959233902681654</v>
      </c>
      <c r="AC33" s="397">
        <v>3.4058158231113924</v>
      </c>
      <c r="AD33" s="397">
        <v>3.2662126736581021</v>
      </c>
    </row>
    <row r="34" spans="1:30">
      <c r="A34" s="395"/>
      <c r="B34" s="396">
        <v>42</v>
      </c>
      <c r="C34" s="397">
        <v>4.285600775021952</v>
      </c>
      <c r="D34" s="397">
        <v>4.6025003638195354</v>
      </c>
      <c r="E34" s="397">
        <v>4.4427305374827677</v>
      </c>
      <c r="G34" s="396">
        <v>42</v>
      </c>
      <c r="H34" s="397">
        <v>3.7829346676607862</v>
      </c>
      <c r="I34" s="397">
        <v>3.9690879114703748</v>
      </c>
      <c r="J34" s="397">
        <v>3.830882114385791</v>
      </c>
      <c r="L34" s="396">
        <v>42</v>
      </c>
      <c r="M34" s="397">
        <v>4.0883693603875946</v>
      </c>
      <c r="N34" s="397">
        <v>4.4403936067387937</v>
      </c>
      <c r="O34" s="397">
        <v>4.2762317552889657</v>
      </c>
      <c r="Q34" s="396">
        <v>42</v>
      </c>
      <c r="R34" s="397">
        <v>3.5767564094952644</v>
      </c>
      <c r="S34" s="397">
        <v>3.8051288642727537</v>
      </c>
      <c r="T34" s="397">
        <v>3.6629200500783528</v>
      </c>
      <c r="V34" s="396">
        <v>42</v>
      </c>
      <c r="W34" s="397">
        <v>3.934012017794307</v>
      </c>
      <c r="X34" s="397">
        <v>4.3150099255246337</v>
      </c>
      <c r="Y34" s="397">
        <v>4.1466087998718271</v>
      </c>
      <c r="AA34" s="396">
        <v>42</v>
      </c>
      <c r="AB34" s="397">
        <v>3.4118555544121807</v>
      </c>
      <c r="AC34" s="397">
        <v>3.6748163984833488</v>
      </c>
      <c r="AD34" s="397">
        <v>3.5286246989724335</v>
      </c>
    </row>
    <row r="35" spans="1:30">
      <c r="A35" s="395"/>
      <c r="B35" s="396">
        <v>43</v>
      </c>
      <c r="C35" s="397">
        <v>4.5120559065625949</v>
      </c>
      <c r="D35" s="397">
        <v>4.8894211402816081</v>
      </c>
      <c r="E35" s="397">
        <v>4.7248948810937161</v>
      </c>
      <c r="G35" s="396">
        <v>43</v>
      </c>
      <c r="H35" s="397">
        <v>4.0398500960364956</v>
      </c>
      <c r="I35" s="397">
        <v>4.2836802943844097</v>
      </c>
      <c r="J35" s="397">
        <v>4.1359148963174546</v>
      </c>
      <c r="L35" s="396">
        <v>43</v>
      </c>
      <c r="M35" s="397">
        <v>4.3116825818370099</v>
      </c>
      <c r="N35" s="397">
        <v>4.7240689777308047</v>
      </c>
      <c r="O35" s="397">
        <v>4.5551136062433795</v>
      </c>
      <c r="Q35" s="396">
        <v>43</v>
      </c>
      <c r="R35" s="397">
        <v>3.8298044327706813</v>
      </c>
      <c r="S35" s="397">
        <v>4.1159647619413615</v>
      </c>
      <c r="T35" s="397">
        <v>3.9642156733908536</v>
      </c>
      <c r="V35" s="396">
        <v>43</v>
      </c>
      <c r="W35" s="397">
        <v>4.1563922287205814</v>
      </c>
      <c r="X35" s="397">
        <v>4.5976978185770969</v>
      </c>
      <c r="Y35" s="397">
        <v>4.4245067473910682</v>
      </c>
      <c r="AA35" s="396">
        <v>43</v>
      </c>
      <c r="AB35" s="397">
        <v>3.6637539900823257</v>
      </c>
      <c r="AC35" s="397">
        <v>3.984511618771458</v>
      </c>
      <c r="AD35" s="397">
        <v>3.8288008183297886</v>
      </c>
    </row>
    <row r="36" spans="1:30">
      <c r="A36" s="395"/>
      <c r="B36" s="396">
        <v>44</v>
      </c>
      <c r="C36" s="397">
        <v>4.7757721085914389</v>
      </c>
      <c r="D36" s="397">
        <v>5.2189305871492655</v>
      </c>
      <c r="E36" s="397">
        <v>5.0473575663759576</v>
      </c>
      <c r="G36" s="396">
        <v>44</v>
      </c>
      <c r="H36" s="397">
        <v>4.3294988715674219</v>
      </c>
      <c r="I36" s="397">
        <v>4.6343164934960166</v>
      </c>
      <c r="J36" s="397">
        <v>4.474645717348257</v>
      </c>
      <c r="L36" s="396">
        <v>44</v>
      </c>
      <c r="M36" s="397">
        <v>4.5717377282906364</v>
      </c>
      <c r="N36" s="397">
        <v>5.0498478349872959</v>
      </c>
      <c r="O36" s="397">
        <v>4.8738227794186368</v>
      </c>
      <c r="Q36" s="396">
        <v>44</v>
      </c>
      <c r="R36" s="397">
        <v>4.1150916301554119</v>
      </c>
      <c r="S36" s="397">
        <v>4.4624091872338925</v>
      </c>
      <c r="T36" s="397">
        <v>4.2987940412426635</v>
      </c>
      <c r="V36" s="396">
        <v>44</v>
      </c>
      <c r="W36" s="397">
        <v>4.4153594810705039</v>
      </c>
      <c r="X36" s="397">
        <v>4.922341344502283</v>
      </c>
      <c r="Y36" s="397">
        <v>4.7420904696993551</v>
      </c>
      <c r="AA36" s="396">
        <v>44</v>
      </c>
      <c r="AB36" s="397">
        <v>3.9477445414197572</v>
      </c>
      <c r="AC36" s="397">
        <v>4.3296825046867591</v>
      </c>
      <c r="AD36" s="397">
        <v>4.1621349256732678</v>
      </c>
    </row>
    <row r="37" spans="1:30">
      <c r="A37" s="395"/>
      <c r="B37" s="396">
        <v>45</v>
      </c>
      <c r="C37" s="397">
        <v>5.0762864102746645</v>
      </c>
      <c r="D37" s="397">
        <v>5.5913113322698971</v>
      </c>
      <c r="E37" s="397">
        <v>5.4108606110778519</v>
      </c>
      <c r="G37" s="396">
        <v>45</v>
      </c>
      <c r="H37" s="397">
        <v>4.6469693015148765</v>
      </c>
      <c r="I37" s="397">
        <v>5.0142740794896081</v>
      </c>
      <c r="J37" s="397">
        <v>4.8412905600794574</v>
      </c>
      <c r="L37" s="396">
        <v>45</v>
      </c>
      <c r="M37" s="397">
        <v>4.868078169479487</v>
      </c>
      <c r="N37" s="397">
        <v>5.4180081565426672</v>
      </c>
      <c r="O37" s="397">
        <v>5.2330920577097242</v>
      </c>
      <c r="Q37" s="396">
        <v>45</v>
      </c>
      <c r="R37" s="397">
        <v>4.4277797969021568</v>
      </c>
      <c r="S37" s="397">
        <v>4.8378173967068481</v>
      </c>
      <c r="T37" s="397">
        <v>4.6609408169667095</v>
      </c>
      <c r="V37" s="396">
        <v>45</v>
      </c>
      <c r="W37" s="397">
        <v>4.7104591598779564</v>
      </c>
      <c r="X37" s="397">
        <v>5.2892169891496268</v>
      </c>
      <c r="Y37" s="397">
        <v>5.1000899969132352</v>
      </c>
      <c r="AA37" s="396">
        <v>45</v>
      </c>
      <c r="AB37" s="397">
        <v>4.2590108088582204</v>
      </c>
      <c r="AC37" s="397">
        <v>4.7037072166981959</v>
      </c>
      <c r="AD37" s="397">
        <v>4.5229332509928577</v>
      </c>
    </row>
    <row r="38" spans="1:30">
      <c r="A38" s="395"/>
      <c r="B38" s="396">
        <v>46</v>
      </c>
      <c r="C38" s="397">
        <v>5.4150763094453112</v>
      </c>
      <c r="D38" s="397">
        <v>6.0084518745924527</v>
      </c>
      <c r="E38" s="397">
        <v>5.817366550623646</v>
      </c>
      <c r="G38" s="396">
        <v>46</v>
      </c>
      <c r="H38" s="397">
        <v>4.9892819034586671</v>
      </c>
      <c r="I38" s="397">
        <v>5.4196740262876002</v>
      </c>
      <c r="J38" s="397">
        <v>5.2328672725776961</v>
      </c>
      <c r="L38" s="396">
        <v>46</v>
      </c>
      <c r="M38" s="397">
        <v>5.2021605364235732</v>
      </c>
      <c r="N38" s="397">
        <v>5.8304153494455964</v>
      </c>
      <c r="O38" s="397">
        <v>5.634860315280549</v>
      </c>
      <c r="Q38" s="396">
        <v>46</v>
      </c>
      <c r="R38" s="397">
        <v>4.764933612290065</v>
      </c>
      <c r="S38" s="397">
        <v>5.2383545320637719</v>
      </c>
      <c r="T38" s="397">
        <v>5.0477092773846701</v>
      </c>
      <c r="V38" s="396">
        <v>46</v>
      </c>
      <c r="W38" s="397">
        <v>5.0431417286735929</v>
      </c>
      <c r="X38" s="397">
        <v>5.7001830507375759</v>
      </c>
      <c r="Y38" s="397">
        <v>5.5004370807975258</v>
      </c>
      <c r="AA38" s="396">
        <v>46</v>
      </c>
      <c r="AB38" s="397">
        <v>4.5946304466743886</v>
      </c>
      <c r="AC38" s="397">
        <v>5.1027638505208328</v>
      </c>
      <c r="AD38" s="397">
        <v>4.9082594314179202</v>
      </c>
    </row>
    <row r="39" spans="1:30">
      <c r="A39" s="395"/>
      <c r="B39" s="396">
        <v>47</v>
      </c>
      <c r="C39" s="397">
        <v>6.21374661006947</v>
      </c>
      <c r="D39" s="397">
        <v>6.9842251580368435</v>
      </c>
      <c r="E39" s="397">
        <v>6.7671644066103065</v>
      </c>
      <c r="G39" s="396">
        <v>47</v>
      </c>
      <c r="H39" s="397">
        <v>5.3566172430564523</v>
      </c>
      <c r="I39" s="397">
        <v>5.8509530547876061</v>
      </c>
      <c r="J39" s="397">
        <v>5.650416173491192</v>
      </c>
      <c r="L39" s="396">
        <v>47</v>
      </c>
      <c r="M39" s="397">
        <v>5.9897254549247076</v>
      </c>
      <c r="N39" s="397">
        <v>6.7950923591108188</v>
      </c>
      <c r="O39" s="397">
        <v>6.5735759828288467</v>
      </c>
      <c r="Q39" s="396">
        <v>47</v>
      </c>
      <c r="R39" s="397">
        <v>5.1267299802063118</v>
      </c>
      <c r="S39" s="397">
        <v>5.6644504385195544</v>
      </c>
      <c r="T39" s="397">
        <v>5.4601259759738001</v>
      </c>
      <c r="V39" s="396">
        <v>47</v>
      </c>
      <c r="W39" s="397">
        <v>5.8274033154827496</v>
      </c>
      <c r="X39" s="397">
        <v>6.6614801815952012</v>
      </c>
      <c r="Y39" s="397">
        <v>6.4358273044664847</v>
      </c>
      <c r="AA39" s="396">
        <v>47</v>
      </c>
      <c r="AB39" s="397">
        <v>4.954779037884733</v>
      </c>
      <c r="AC39" s="397">
        <v>5.5272800229173331</v>
      </c>
      <c r="AD39" s="397">
        <v>5.3191357449045871</v>
      </c>
    </row>
    <row r="40" spans="1:30">
      <c r="A40" s="395"/>
      <c r="B40" s="396">
        <v>48</v>
      </c>
      <c r="C40" s="397">
        <v>6.6773065119546731</v>
      </c>
      <c r="D40" s="397">
        <v>7.5465336715297182</v>
      </c>
      <c r="E40" s="397">
        <v>7.3144325078710581</v>
      </c>
      <c r="G40" s="396">
        <v>48</v>
      </c>
      <c r="H40" s="397">
        <v>5.7525785880036899</v>
      </c>
      <c r="I40" s="397">
        <v>6.3130841506330029</v>
      </c>
      <c r="J40" s="397">
        <v>6.0991127735488435</v>
      </c>
      <c r="L40" s="396">
        <v>48</v>
      </c>
      <c r="M40" s="397">
        <v>6.4468346175686841</v>
      </c>
      <c r="N40" s="397">
        <v>7.3509904825763996</v>
      </c>
      <c r="O40" s="397">
        <v>7.1144502527050886</v>
      </c>
      <c r="Q40" s="396">
        <v>48</v>
      </c>
      <c r="R40" s="397">
        <v>5.5167167332590941</v>
      </c>
      <c r="S40" s="397">
        <v>6.1210173316019088</v>
      </c>
      <c r="T40" s="397">
        <v>5.9033020122948088</v>
      </c>
      <c r="V40" s="396">
        <v>48</v>
      </c>
      <c r="W40" s="397">
        <v>6.2825930311255469</v>
      </c>
      <c r="X40" s="397">
        <v>7.2154246734455496</v>
      </c>
      <c r="Y40" s="397">
        <v>6.9747822413431804</v>
      </c>
      <c r="AA40" s="396">
        <v>48</v>
      </c>
      <c r="AB40" s="397">
        <v>5.3429876750587395</v>
      </c>
      <c r="AC40" s="397">
        <v>5.9821496652217876</v>
      </c>
      <c r="AD40" s="397">
        <v>5.7606539635346454</v>
      </c>
    </row>
    <row r="41" spans="1:30">
      <c r="A41" s="395"/>
      <c r="B41" s="396">
        <v>49</v>
      </c>
      <c r="C41" s="397">
        <v>7.1866203163624442</v>
      </c>
      <c r="D41" s="397">
        <v>8.161035611402033</v>
      </c>
      <c r="E41" s="397">
        <v>7.9126862835168588</v>
      </c>
      <c r="G41" s="396">
        <v>49</v>
      </c>
      <c r="H41" s="397">
        <v>6.1847971098661727</v>
      </c>
      <c r="I41" s="397">
        <v>6.8160844373814085</v>
      </c>
      <c r="J41" s="397">
        <v>6.588536992178943</v>
      </c>
      <c r="L41" s="396">
        <v>49</v>
      </c>
      <c r="M41" s="397">
        <v>6.9490564589355355</v>
      </c>
      <c r="N41" s="397">
        <v>7.9584731532688151</v>
      </c>
      <c r="O41" s="397">
        <v>7.705707196754533</v>
      </c>
      <c r="Q41" s="396">
        <v>49</v>
      </c>
      <c r="R41" s="397">
        <v>5.9424086941308687</v>
      </c>
      <c r="S41" s="397">
        <v>6.6179513150685283</v>
      </c>
      <c r="T41" s="397">
        <v>6.3866988454221323</v>
      </c>
      <c r="V41" s="396">
        <v>49</v>
      </c>
      <c r="W41" s="397">
        <v>6.7827040219228296</v>
      </c>
      <c r="X41" s="397">
        <v>7.8207671995241412</v>
      </c>
      <c r="Y41" s="397">
        <v>7.5639381771725125</v>
      </c>
      <c r="AA41" s="396">
        <v>49</v>
      </c>
      <c r="AB41" s="397">
        <v>5.7667363539285068</v>
      </c>
      <c r="AC41" s="397">
        <v>6.4772326163365586</v>
      </c>
      <c r="AD41" s="397">
        <v>6.2422401674326515</v>
      </c>
    </row>
    <row r="42" spans="1:30">
      <c r="A42" s="395"/>
      <c r="B42" s="396">
        <v>50</v>
      </c>
      <c r="C42" s="397">
        <v>7.7446043198930052</v>
      </c>
      <c r="D42" s="397">
        <v>8.8302748560857314</v>
      </c>
      <c r="E42" s="397">
        <v>8.5644858374923274</v>
      </c>
      <c r="G42" s="396">
        <v>50</v>
      </c>
      <c r="H42" s="397">
        <v>6.6645949523777066</v>
      </c>
      <c r="I42" s="397">
        <v>7.374301519815682</v>
      </c>
      <c r="J42" s="397">
        <v>7.1318327173989093</v>
      </c>
      <c r="L42" s="396">
        <v>50</v>
      </c>
      <c r="M42" s="397">
        <v>7.4992649929566877</v>
      </c>
      <c r="N42" s="397">
        <v>8.6200511051742659</v>
      </c>
      <c r="O42" s="397">
        <v>8.3498746814750078</v>
      </c>
      <c r="Q42" s="396">
        <v>50</v>
      </c>
      <c r="R42" s="397">
        <v>6.4149558460852152</v>
      </c>
      <c r="S42" s="397">
        <v>7.169426792504793</v>
      </c>
      <c r="T42" s="397">
        <v>6.9232979915441497</v>
      </c>
      <c r="V42" s="396">
        <v>50</v>
      </c>
      <c r="W42" s="397">
        <v>7.3305974718139</v>
      </c>
      <c r="X42" s="397">
        <v>8.4800081548778774</v>
      </c>
      <c r="Y42" s="397">
        <v>8.2058130956095212</v>
      </c>
      <c r="AA42" s="396">
        <v>50</v>
      </c>
      <c r="AB42" s="397">
        <v>6.2371237373491839</v>
      </c>
      <c r="AC42" s="397">
        <v>7.0266514263271747</v>
      </c>
      <c r="AD42" s="397">
        <v>6.7768274733144791</v>
      </c>
    </row>
    <row r="43" spans="1:30">
      <c r="A43" s="395"/>
      <c r="B43" s="396">
        <v>51</v>
      </c>
      <c r="C43" s="397">
        <v>8.3555953747081517</v>
      </c>
      <c r="D43" s="397">
        <v>9.5589559766198029</v>
      </c>
      <c r="E43" s="397">
        <v>9.2744177776460628</v>
      </c>
      <c r="G43" s="396">
        <v>51</v>
      </c>
      <c r="H43" s="397">
        <v>6.6645949523777066</v>
      </c>
      <c r="I43" s="397">
        <v>7.374301519815682</v>
      </c>
      <c r="J43" s="397">
        <v>7.1318327173989093</v>
      </c>
      <c r="L43" s="396">
        <v>51</v>
      </c>
      <c r="M43" s="397">
        <v>8.1017346851654892</v>
      </c>
      <c r="N43" s="397">
        <v>9.3403709071384551</v>
      </c>
      <c r="O43" s="397">
        <v>9.0514831858393396</v>
      </c>
      <c r="Q43" s="396">
        <v>51</v>
      </c>
      <c r="R43" s="397">
        <v>6.4149558460852152</v>
      </c>
      <c r="S43" s="397">
        <v>7.169426792504793</v>
      </c>
      <c r="T43" s="397">
        <v>6.9232979915441497</v>
      </c>
      <c r="V43" s="396">
        <v>51</v>
      </c>
      <c r="W43" s="397">
        <v>7.930529028169178</v>
      </c>
      <c r="X43" s="397">
        <v>9.1977764007528844</v>
      </c>
      <c r="Y43" s="397">
        <v>8.904920503846304</v>
      </c>
      <c r="AA43" s="396">
        <v>51</v>
      </c>
      <c r="AB43" s="397">
        <v>6.2371237373491839</v>
      </c>
      <c r="AC43" s="397">
        <v>7.0266514263271747</v>
      </c>
      <c r="AD43" s="397">
        <v>6.7768274733144791</v>
      </c>
    </row>
    <row r="44" spans="1:30">
      <c r="A44" s="395"/>
      <c r="B44" s="396">
        <v>52</v>
      </c>
      <c r="C44" s="397">
        <v>9.0255841761498257</v>
      </c>
      <c r="D44" s="397">
        <v>10.354361105245127</v>
      </c>
      <c r="E44" s="397">
        <v>10.049497653530125</v>
      </c>
      <c r="G44" s="396">
        <v>52</v>
      </c>
      <c r="H44" s="397">
        <v>7.2027231741131592</v>
      </c>
      <c r="I44" s="397">
        <v>8.0011753921710351</v>
      </c>
      <c r="J44" s="397">
        <v>7.7412166327811969</v>
      </c>
      <c r="L44" s="396">
        <v>52</v>
      </c>
      <c r="M44" s="397">
        <v>8.7623704693185296</v>
      </c>
      <c r="N44" s="397">
        <v>10.12662687705671</v>
      </c>
      <c r="O44" s="397">
        <v>9.8174634525334064</v>
      </c>
      <c r="Q44" s="396">
        <v>52</v>
      </c>
      <c r="R44" s="397">
        <v>6.9449455323522988</v>
      </c>
      <c r="S44" s="397">
        <v>7.7887200812565407</v>
      </c>
      <c r="T44" s="397">
        <v>7.525164574709617</v>
      </c>
      <c r="V44" s="396">
        <v>52</v>
      </c>
      <c r="W44" s="397">
        <v>8.5883778775165158</v>
      </c>
      <c r="X44" s="397">
        <v>9.9812396923696323</v>
      </c>
      <c r="Y44" s="397">
        <v>9.66816567008504</v>
      </c>
      <c r="AA44" s="396">
        <v>52</v>
      </c>
      <c r="AB44" s="397">
        <v>6.7646884870082618</v>
      </c>
      <c r="AC44" s="397">
        <v>7.6436333188519772</v>
      </c>
      <c r="AD44" s="397">
        <v>7.3764358331454387</v>
      </c>
    </row>
    <row r="45" spans="1:30">
      <c r="A45" s="395"/>
      <c r="B45" s="396">
        <v>53</v>
      </c>
      <c r="C45" s="397">
        <v>9.7623158650964257</v>
      </c>
      <c r="D45" s="397">
        <v>11.226423136993315</v>
      </c>
      <c r="E45" s="397">
        <v>10.899222071290884</v>
      </c>
      <c r="G45" s="396">
        <v>53</v>
      </c>
      <c r="H45" s="397">
        <v>7.6212991147838132</v>
      </c>
      <c r="I45" s="397">
        <v>8.5045925417591839</v>
      </c>
      <c r="J45" s="397">
        <v>8.2451087680613959</v>
      </c>
      <c r="L45" s="396">
        <v>53</v>
      </c>
      <c r="M45" s="397">
        <v>9.4888068868773594</v>
      </c>
      <c r="N45" s="397">
        <v>10.988633033973214</v>
      </c>
      <c r="O45" s="397">
        <v>10.657197812383815</v>
      </c>
      <c r="Q45" s="396">
        <v>53</v>
      </c>
      <c r="R45" s="397">
        <v>7.3633925414526455</v>
      </c>
      <c r="S45" s="397">
        <v>8.2910271284424635</v>
      </c>
      <c r="T45" s="397">
        <v>8.0275455692179527</v>
      </c>
      <c r="V45" s="396">
        <v>53</v>
      </c>
      <c r="W45" s="397">
        <v>9.3117454734760781</v>
      </c>
      <c r="X45" s="397">
        <v>10.840176226326069</v>
      </c>
      <c r="Y45" s="397">
        <v>10.504896710906504</v>
      </c>
      <c r="AA45" s="396">
        <v>53</v>
      </c>
      <c r="AB45" s="397">
        <v>7.1854816734891953</v>
      </c>
      <c r="AC45" s="397">
        <v>8.1474057355810299</v>
      </c>
      <c r="AD45" s="397">
        <v>7.8801110609599085</v>
      </c>
    </row>
    <row r="46" spans="1:30">
      <c r="A46" s="395"/>
      <c r="B46" s="396">
        <v>54</v>
      </c>
      <c r="C46" s="397">
        <v>10.575462270344371</v>
      </c>
      <c r="D46" s="397">
        <v>12.187847526809835</v>
      </c>
      <c r="E46" s="397">
        <v>11.835638732705116</v>
      </c>
      <c r="G46" s="396">
        <v>54</v>
      </c>
      <c r="H46" s="397">
        <v>8.0912469297829439</v>
      </c>
      <c r="I46" s="397">
        <v>9.0693138990959046</v>
      </c>
      <c r="J46" s="397">
        <v>8.8084551772514299</v>
      </c>
      <c r="L46" s="396">
        <v>54</v>
      </c>
      <c r="M46" s="397">
        <v>10.290577834260263</v>
      </c>
      <c r="N46" s="397">
        <v>11.938942976624059</v>
      </c>
      <c r="O46" s="397">
        <v>11.582589167676073</v>
      </c>
      <c r="Q46" s="396">
        <v>54</v>
      </c>
      <c r="R46" s="397">
        <v>7.832478672108202</v>
      </c>
      <c r="S46" s="397">
        <v>8.8539728803219298</v>
      </c>
      <c r="T46" s="397">
        <v>8.588738589420867</v>
      </c>
      <c r="V46" s="396">
        <v>54</v>
      </c>
      <c r="W46" s="397">
        <v>10.11012456169675</v>
      </c>
      <c r="X46" s="397">
        <v>11.78709391193982</v>
      </c>
      <c r="Y46" s="397">
        <v>11.426973255749914</v>
      </c>
      <c r="AA46" s="396">
        <v>54</v>
      </c>
      <c r="AB46" s="397">
        <v>7.6565887938883179</v>
      </c>
      <c r="AC46" s="397">
        <v>8.7115348545329372</v>
      </c>
      <c r="AD46" s="397">
        <v>8.4423341077449852</v>
      </c>
    </row>
    <row r="47" spans="1:30">
      <c r="A47" s="395"/>
      <c r="B47" s="396">
        <v>55</v>
      </c>
      <c r="C47" s="397">
        <v>11.476381800714433</v>
      </c>
      <c r="D47" s="397">
        <v>13.253604462607116</v>
      </c>
      <c r="E47" s="397">
        <v>12.872825017185271</v>
      </c>
      <c r="G47" s="396">
        <v>55</v>
      </c>
      <c r="H47" s="397">
        <v>8.6136775965186168</v>
      </c>
      <c r="I47" s="397">
        <v>9.6967981683836584</v>
      </c>
      <c r="J47" s="397">
        <v>9.4332691242725506</v>
      </c>
      <c r="L47" s="396">
        <v>55</v>
      </c>
      <c r="M47" s="397">
        <v>11.178879675545032</v>
      </c>
      <c r="N47" s="397">
        <v>12.992347106094034</v>
      </c>
      <c r="O47" s="397">
        <v>12.607545336158305</v>
      </c>
      <c r="Q47" s="396">
        <v>55</v>
      </c>
      <c r="R47" s="397">
        <v>8.3533488643319966</v>
      </c>
      <c r="S47" s="397">
        <v>9.4790393793487269</v>
      </c>
      <c r="T47" s="397">
        <v>9.2107713932744542</v>
      </c>
      <c r="V47" s="396">
        <v>55</v>
      </c>
      <c r="W47" s="397">
        <v>10.9946632654206</v>
      </c>
      <c r="X47" s="397">
        <v>12.83672905810716</v>
      </c>
      <c r="Y47" s="397">
        <v>12.448252492240787</v>
      </c>
      <c r="AA47" s="396">
        <v>55</v>
      </c>
      <c r="AB47" s="397">
        <v>8.1791721408348348</v>
      </c>
      <c r="AC47" s="397">
        <v>9.3375145677534643</v>
      </c>
      <c r="AD47" s="397">
        <v>9.0651412730300969</v>
      </c>
    </row>
    <row r="48" spans="1:30">
      <c r="A48" s="395"/>
      <c r="B48" s="396">
        <v>56</v>
      </c>
      <c r="C48" s="397">
        <v>13.586352557417111</v>
      </c>
      <c r="D48" s="397">
        <v>15.755933513787518</v>
      </c>
      <c r="E48" s="397">
        <v>15.303760881995027</v>
      </c>
      <c r="G48" s="396">
        <v>56</v>
      </c>
      <c r="H48" s="397">
        <v>9.1877526921365789</v>
      </c>
      <c r="I48" s="397">
        <v>10.386175109184865</v>
      </c>
      <c r="J48" s="397">
        <v>10.119961090594195</v>
      </c>
      <c r="L48" s="396">
        <v>56</v>
      </c>
      <c r="M48" s="397">
        <v>13.259244785078982</v>
      </c>
      <c r="N48" s="397">
        <v>15.465543582870865</v>
      </c>
      <c r="O48" s="397">
        <v>15.009744517966425</v>
      </c>
      <c r="Q48" s="396">
        <v>56</v>
      </c>
      <c r="R48" s="397">
        <v>8.9252224090382057</v>
      </c>
      <c r="S48" s="397">
        <v>10.16540227125061</v>
      </c>
      <c r="T48" s="397">
        <v>9.894085466325313</v>
      </c>
      <c r="V48" s="396">
        <v>56</v>
      </c>
      <c r="W48" s="397">
        <v>13.066196958531485</v>
      </c>
      <c r="X48" s="397">
        <v>15.301042462923998</v>
      </c>
      <c r="Y48" s="397">
        <v>14.841813573674811</v>
      </c>
      <c r="AA48" s="396">
        <v>56</v>
      </c>
      <c r="AB48" s="397">
        <v>8.7524747306196442</v>
      </c>
      <c r="AC48" s="397">
        <v>10.024538567660727</v>
      </c>
      <c r="AD48" s="397">
        <v>9.7489870840459822</v>
      </c>
    </row>
    <row r="49" spans="1:30">
      <c r="A49" s="395"/>
      <c r="B49" s="396">
        <v>57</v>
      </c>
      <c r="C49" s="397">
        <v>14.816429858002056</v>
      </c>
      <c r="D49" s="397">
        <v>17.218814872393313</v>
      </c>
      <c r="E49" s="397">
        <v>16.722155298697785</v>
      </c>
      <c r="G49" s="396">
        <v>57</v>
      </c>
      <c r="H49" s="397">
        <v>9.8140743641175376</v>
      </c>
      <c r="I49" s="397">
        <v>11.137712275075989</v>
      </c>
      <c r="J49" s="397">
        <v>10.869980292867995</v>
      </c>
      <c r="L49" s="396">
        <v>57</v>
      </c>
      <c r="M49" s="397">
        <v>14.472029040643314</v>
      </c>
      <c r="N49" s="397">
        <v>16.911309083179834</v>
      </c>
      <c r="O49" s="397">
        <v>16.411325645354943</v>
      </c>
      <c r="Q49" s="396">
        <v>57</v>
      </c>
      <c r="R49" s="397">
        <v>9.5487343427309064</v>
      </c>
      <c r="S49" s="397">
        <v>10.913357985683406</v>
      </c>
      <c r="T49" s="397">
        <v>10.640146554918386</v>
      </c>
      <c r="V49" s="396">
        <v>57</v>
      </c>
      <c r="W49" s="397">
        <v>14.273822327403341</v>
      </c>
      <c r="X49" s="397">
        <v>16.74159196475512</v>
      </c>
      <c r="Y49" s="397">
        <v>16.238341695602742</v>
      </c>
      <c r="AA49" s="396">
        <v>57</v>
      </c>
      <c r="AB49" s="397">
        <v>9.3771472231506827</v>
      </c>
      <c r="AC49" s="397">
        <v>10.772915736695843</v>
      </c>
      <c r="AD49" s="397">
        <v>10.495345616378238</v>
      </c>
    </row>
    <row r="50" spans="1:30">
      <c r="A50" s="395"/>
      <c r="B50" s="396">
        <v>58</v>
      </c>
      <c r="C50" s="397">
        <v>16.176205799486386</v>
      </c>
      <c r="D50" s="397">
        <v>18.838459373493038</v>
      </c>
      <c r="E50" s="397">
        <v>18.290405554964099</v>
      </c>
      <c r="G50" s="396">
        <v>58</v>
      </c>
      <c r="H50" s="397">
        <v>10.609103510830515</v>
      </c>
      <c r="I50" s="397">
        <v>12.080233155407829</v>
      </c>
      <c r="J50" s="397">
        <v>11.801312741224605</v>
      </c>
      <c r="L50" s="396">
        <v>58</v>
      </c>
      <c r="M50" s="397">
        <v>15.812660935411959</v>
      </c>
      <c r="N50" s="397">
        <v>18.511928328525109</v>
      </c>
      <c r="O50" s="397">
        <v>17.960946219513982</v>
      </c>
      <c r="Q50" s="396">
        <v>58</v>
      </c>
      <c r="R50" s="397">
        <v>10.335957422946432</v>
      </c>
      <c r="S50" s="397">
        <v>11.848000291962675</v>
      </c>
      <c r="T50" s="397">
        <v>11.563392931404016</v>
      </c>
      <c r="V50" s="396">
        <v>58</v>
      </c>
      <c r="W50" s="397">
        <v>15.608743216741669</v>
      </c>
      <c r="X50" s="397">
        <v>18.336415031767029</v>
      </c>
      <c r="Y50" s="397">
        <v>17.782364011011332</v>
      </c>
      <c r="AA50" s="396">
        <v>58</v>
      </c>
      <c r="AB50" s="397">
        <v>10.163011669118292</v>
      </c>
      <c r="AC50" s="397">
        <v>11.705887834740194</v>
      </c>
      <c r="AD50" s="397">
        <v>11.416883911931656</v>
      </c>
    </row>
    <row r="51" spans="1:30">
      <c r="A51" s="395"/>
      <c r="B51" s="396">
        <v>59</v>
      </c>
      <c r="C51" s="397">
        <v>17.679082602374777</v>
      </c>
      <c r="D51" s="397">
        <v>20.632812598291768</v>
      </c>
      <c r="E51" s="397">
        <v>20.025303201233299</v>
      </c>
      <c r="G51" s="396">
        <v>59</v>
      </c>
      <c r="H51" s="397">
        <v>11.476722148107569</v>
      </c>
      <c r="I51" s="397">
        <v>13.106196605078797</v>
      </c>
      <c r="J51" s="397">
        <v>12.817041499429688</v>
      </c>
      <c r="L51" s="396">
        <v>59</v>
      </c>
      <c r="M51" s="397">
        <v>17.294346687432657</v>
      </c>
      <c r="N51" s="397">
        <v>20.2851125611279</v>
      </c>
      <c r="O51" s="397">
        <v>19.675186489714573</v>
      </c>
      <c r="Q51" s="396">
        <v>59</v>
      </c>
      <c r="R51" s="397">
        <v>11.194967187468082</v>
      </c>
      <c r="S51" s="397">
        <v>12.865318986390383</v>
      </c>
      <c r="T51" s="397">
        <v>12.570249361564294</v>
      </c>
      <c r="V51" s="396">
        <v>59</v>
      </c>
      <c r="W51" s="397">
        <v>17.084107779436138</v>
      </c>
      <c r="X51" s="397">
        <v>20.103152110238653</v>
      </c>
      <c r="Y51" s="397">
        <v>19.490397638251846</v>
      </c>
      <c r="AA51" s="396">
        <v>59</v>
      </c>
      <c r="AB51" s="397">
        <v>11.02040304548987</v>
      </c>
      <c r="AC51" s="397">
        <v>12.721285844285095</v>
      </c>
      <c r="AD51" s="397">
        <v>12.421781350432806</v>
      </c>
    </row>
    <row r="52" spans="1:30">
      <c r="A52" s="395"/>
      <c r="B52" s="396">
        <v>60</v>
      </c>
      <c r="C52" s="397">
        <v>19.330788642642396</v>
      </c>
      <c r="D52" s="397">
        <v>22.606531006961298</v>
      </c>
      <c r="E52" s="397">
        <v>21.93107250232574</v>
      </c>
      <c r="G52" s="396">
        <v>60</v>
      </c>
      <c r="H52" s="397">
        <v>12.42550292344435</v>
      </c>
      <c r="I52" s="397">
        <v>14.222834505648018</v>
      </c>
      <c r="J52" s="397">
        <v>13.922871564192704</v>
      </c>
      <c r="L52" s="396">
        <v>60</v>
      </c>
      <c r="M52" s="397">
        <v>18.922723764549136</v>
      </c>
      <c r="N52" s="397">
        <v>22.235427748151483</v>
      </c>
      <c r="O52" s="397">
        <v>21.558202661095592</v>
      </c>
      <c r="Q52" s="396">
        <v>60</v>
      </c>
      <c r="R52" s="397">
        <v>12.134245994307143</v>
      </c>
      <c r="S52" s="397">
        <v>13.972482901715781</v>
      </c>
      <c r="T52" s="397">
        <v>13.666376332122622</v>
      </c>
      <c r="V52" s="396">
        <v>60</v>
      </c>
      <c r="W52" s="397">
        <v>18.705526424016774</v>
      </c>
      <c r="X52" s="397">
        <v>22.046340683094471</v>
      </c>
      <c r="Y52" s="397">
        <v>21.366577899211102</v>
      </c>
      <c r="AA52" s="396">
        <v>60</v>
      </c>
      <c r="AB52" s="397">
        <v>11.957777045923136</v>
      </c>
      <c r="AC52" s="397">
        <v>13.826259555503849</v>
      </c>
      <c r="AD52" s="397">
        <v>13.515685184805855</v>
      </c>
    </row>
    <row r="53" spans="1:30">
      <c r="A53" s="395"/>
      <c r="B53" s="396">
        <v>61</v>
      </c>
      <c r="C53" s="397">
        <v>21.135755440784745</v>
      </c>
      <c r="D53" s="397">
        <v>24.76216407753612</v>
      </c>
      <c r="E53" s="397">
        <v>24.009958865190512</v>
      </c>
      <c r="G53" s="396">
        <v>61</v>
      </c>
      <c r="H53" s="397">
        <v>13.467803266265681</v>
      </c>
      <c r="I53" s="397">
        <v>15.441496342116473</v>
      </c>
      <c r="J53" s="397">
        <v>15.126606758075081</v>
      </c>
      <c r="L53" s="396">
        <v>61</v>
      </c>
      <c r="M53" s="397">
        <v>20.702148800409187</v>
      </c>
      <c r="N53" s="397">
        <v>24.365351121337927</v>
      </c>
      <c r="O53" s="397">
        <v>23.612192180310327</v>
      </c>
      <c r="Q53" s="396">
        <v>61</v>
      </c>
      <c r="R53" s="397">
        <v>13.166015749587688</v>
      </c>
      <c r="S53" s="397">
        <v>15.180737696575928</v>
      </c>
      <c r="T53" s="397">
        <v>14.859512360137758</v>
      </c>
      <c r="V53" s="396">
        <v>61</v>
      </c>
      <c r="W53" s="397">
        <v>20.477333355250821</v>
      </c>
      <c r="X53" s="397">
        <v>24.16843490011151</v>
      </c>
      <c r="Y53" s="397">
        <v>23.413087244475015</v>
      </c>
      <c r="AA53" s="396">
        <v>61</v>
      </c>
      <c r="AB53" s="397">
        <v>12.987315679395451</v>
      </c>
      <c r="AC53" s="397">
        <v>15.032023743204975</v>
      </c>
      <c r="AD53" s="397">
        <v>14.706314743717028</v>
      </c>
    </row>
    <row r="54" spans="1:30">
      <c r="A54" s="395"/>
      <c r="B54" s="396">
        <v>62</v>
      </c>
      <c r="C54" s="397">
        <v>23.098280662978489</v>
      </c>
      <c r="D54" s="397">
        <v>27.102192262561811</v>
      </c>
      <c r="E54" s="397">
        <v>26.264212986333444</v>
      </c>
      <c r="G54" s="396">
        <v>62</v>
      </c>
      <c r="H54" s="397">
        <v>14.766085749205063</v>
      </c>
      <c r="I54" s="397">
        <v>16.769529015203116</v>
      </c>
      <c r="J54" s="397">
        <v>16.432083140743178</v>
      </c>
      <c r="L54" s="396">
        <v>62</v>
      </c>
      <c r="M54" s="397">
        <v>22.636843978110701</v>
      </c>
      <c r="N54" s="397">
        <v>26.677285547554082</v>
      </c>
      <c r="O54" s="397">
        <v>25.839354336553185</v>
      </c>
      <c r="Q54" s="396">
        <v>62</v>
      </c>
      <c r="R54" s="397">
        <v>14.447400384561742</v>
      </c>
      <c r="S54" s="397">
        <v>16.49737148010923</v>
      </c>
      <c r="T54" s="397">
        <v>16.153473344307258</v>
      </c>
      <c r="V54" s="396">
        <v>62</v>
      </c>
      <c r="W54" s="397">
        <v>22.403728018917477</v>
      </c>
      <c r="X54" s="397">
        <v>26.471812986121645</v>
      </c>
      <c r="Y54" s="397">
        <v>25.632108878025885</v>
      </c>
      <c r="AA54" s="396">
        <v>62</v>
      </c>
      <c r="AB54" s="397">
        <v>14.263659620570474</v>
      </c>
      <c r="AC54" s="397">
        <v>16.345849606489033</v>
      </c>
      <c r="AD54" s="397">
        <v>15.997480553932389</v>
      </c>
    </row>
    <row r="55" spans="1:30">
      <c r="A55" s="395"/>
      <c r="B55" s="396">
        <v>63</v>
      </c>
      <c r="C55" s="397">
        <v>27.516094255381411</v>
      </c>
      <c r="D55" s="397">
        <v>32.35172082605321</v>
      </c>
      <c r="E55" s="397">
        <v>31.31498755190033</v>
      </c>
      <c r="G55" s="396">
        <v>63</v>
      </c>
      <c r="H55" s="397">
        <v>17.752775593461195</v>
      </c>
      <c r="I55" s="397">
        <v>19.759995087781991</v>
      </c>
      <c r="J55" s="397">
        <v>19.346243268747287</v>
      </c>
      <c r="L55" s="396">
        <v>63</v>
      </c>
      <c r="M55" s="397">
        <v>26.991774560277666</v>
      </c>
      <c r="N55" s="397">
        <v>31.863055076453474</v>
      </c>
      <c r="O55" s="397">
        <v>30.829049043619769</v>
      </c>
      <c r="Q55" s="396">
        <v>63</v>
      </c>
      <c r="R55" s="397">
        <v>17.395139434163699</v>
      </c>
      <c r="S55" s="397">
        <v>19.462072837706174</v>
      </c>
      <c r="T55" s="397">
        <v>19.041961986340088</v>
      </c>
      <c r="V55" s="396">
        <v>63</v>
      </c>
      <c r="W55" s="397">
        <v>26.7399020154369</v>
      </c>
      <c r="X55" s="397">
        <v>31.638157422142971</v>
      </c>
      <c r="Y55" s="397">
        <v>30.60344561377396</v>
      </c>
      <c r="AA55" s="396">
        <v>63</v>
      </c>
      <c r="AB55" s="397">
        <v>17.199780931995157</v>
      </c>
      <c r="AC55" s="397">
        <v>19.303989850314032</v>
      </c>
      <c r="AD55" s="397">
        <v>18.879548666030757</v>
      </c>
    </row>
    <row r="56" spans="1:30">
      <c r="A56" s="395"/>
      <c r="B56" s="396">
        <v>64</v>
      </c>
      <c r="C56" s="397">
        <v>29.984541483378706</v>
      </c>
      <c r="D56" s="397">
        <v>35.274043133483303</v>
      </c>
      <c r="E56" s="397">
        <v>34.124780392599057</v>
      </c>
      <c r="G56" s="396">
        <v>64</v>
      </c>
      <c r="H56" s="397">
        <v>19.430624678108817</v>
      </c>
      <c r="I56" s="397">
        <v>21.411430308067832</v>
      </c>
      <c r="J56" s="397">
        <v>20.946414400353692</v>
      </c>
      <c r="L56" s="396">
        <v>64</v>
      </c>
      <c r="M56" s="397">
        <v>29.424935348648901</v>
      </c>
      <c r="N56" s="397">
        <v>34.749425099120053</v>
      </c>
      <c r="O56" s="397">
        <v>33.604623542481882</v>
      </c>
      <c r="Q56" s="396">
        <v>64</v>
      </c>
      <c r="R56" s="397">
        <v>19.051070400215625</v>
      </c>
      <c r="S56" s="397">
        <v>21.099286871390476</v>
      </c>
      <c r="T56" s="397">
        <v>20.628107081539209</v>
      </c>
      <c r="V56" s="396">
        <v>64</v>
      </c>
      <c r="W56" s="397">
        <v>29.162535902347184</v>
      </c>
      <c r="X56" s="397">
        <v>34.513570026666642</v>
      </c>
      <c r="Y56" s="397">
        <v>33.368732037227289</v>
      </c>
      <c r="AA56" s="396">
        <v>64</v>
      </c>
      <c r="AB56" s="397">
        <v>18.849177689748437</v>
      </c>
      <c r="AC56" s="397">
        <v>20.937495927863441</v>
      </c>
      <c r="AD56" s="397">
        <v>20.462109016651912</v>
      </c>
    </row>
    <row r="57" spans="1:30">
      <c r="A57" s="395"/>
      <c r="B57" s="396">
        <v>65</v>
      </c>
      <c r="C57" s="397">
        <v>32.635751626029581</v>
      </c>
      <c r="D57" s="397">
        <v>38.402707478647692</v>
      </c>
      <c r="E57" s="397">
        <v>37.132931311697583</v>
      </c>
      <c r="G57" s="396">
        <v>65</v>
      </c>
      <c r="H57" s="397">
        <v>21.209153693182962</v>
      </c>
      <c r="I57" s="397">
        <v>23.381594362314434</v>
      </c>
      <c r="J57" s="397">
        <v>22.845134969731145</v>
      </c>
      <c r="L57" s="396">
        <v>65</v>
      </c>
      <c r="M57" s="397">
        <v>32.038115979216826</v>
      </c>
      <c r="N57" s="397">
        <v>37.839217228512396</v>
      </c>
      <c r="O57" s="397">
        <v>36.575938583464335</v>
      </c>
      <c r="Q57" s="396">
        <v>65</v>
      </c>
      <c r="R57" s="397">
        <v>20.806343027310586</v>
      </c>
      <c r="S57" s="397">
        <v>23.048955600628457</v>
      </c>
      <c r="T57" s="397">
        <v>22.506849648189256</v>
      </c>
      <c r="V57" s="396">
        <v>65</v>
      </c>
      <c r="W57" s="397">
        <v>31.764368906160602</v>
      </c>
      <c r="X57" s="397">
        <v>37.591511301349335</v>
      </c>
      <c r="Y57" s="397">
        <v>36.32896861234714</v>
      </c>
      <c r="AA57" s="396">
        <v>65</v>
      </c>
      <c r="AB57" s="397">
        <v>20.5975204172146</v>
      </c>
      <c r="AC57" s="397">
        <v>22.880907586333375</v>
      </c>
      <c r="AD57" s="397">
        <v>22.334844927247598</v>
      </c>
    </row>
    <row r="58" spans="1:30">
      <c r="A58" s="395"/>
      <c r="B58" s="396">
        <v>66</v>
      </c>
      <c r="C58" s="397">
        <v>35.480539207941646</v>
      </c>
      <c r="D58" s="397">
        <v>41.747416059220384</v>
      </c>
      <c r="E58" s="397">
        <v>40.350052969988276</v>
      </c>
      <c r="G58" s="396">
        <v>66</v>
      </c>
      <c r="H58" s="397">
        <v>23.080114686645334</v>
      </c>
      <c r="I58" s="397">
        <v>25.469642238229728</v>
      </c>
      <c r="J58" s="397">
        <v>24.86782088892485</v>
      </c>
      <c r="L58" s="396">
        <v>66</v>
      </c>
      <c r="M58" s="397">
        <v>34.84193559242437</v>
      </c>
      <c r="N58" s="397">
        <v>41.141918253863906</v>
      </c>
      <c r="O58" s="397">
        <v>39.753422613470029</v>
      </c>
      <c r="Q58" s="396">
        <v>66</v>
      </c>
      <c r="R58" s="397">
        <v>22.652810861939436</v>
      </c>
      <c r="S58" s="397">
        <v>25.115147300025871</v>
      </c>
      <c r="T58" s="397">
        <v>24.508192889089671</v>
      </c>
      <c r="V58" s="396">
        <v>66</v>
      </c>
      <c r="W58" s="397">
        <v>34.555960431127289</v>
      </c>
      <c r="X58" s="397">
        <v>40.881401714380608</v>
      </c>
      <c r="Y58" s="397">
        <v>39.49452728042035</v>
      </c>
      <c r="AA58" s="396">
        <v>66</v>
      </c>
      <c r="AB58" s="397">
        <v>22.436692397498145</v>
      </c>
      <c r="AC58" s="397">
        <v>24.940425330705427</v>
      </c>
      <c r="AD58" s="397">
        <v>24.329771068868858</v>
      </c>
    </row>
    <row r="59" spans="1:30">
      <c r="A59" s="395"/>
      <c r="B59" s="396">
        <v>67</v>
      </c>
      <c r="C59" s="397">
        <v>38.546445689001231</v>
      </c>
      <c r="D59" s="397">
        <v>45.34476657846416</v>
      </c>
      <c r="E59" s="397">
        <v>43.812956414867621</v>
      </c>
      <c r="G59" s="396">
        <v>67</v>
      </c>
      <c r="H59" s="397">
        <v>25.050779155467566</v>
      </c>
      <c r="I59" s="397">
        <v>27.68505590845432</v>
      </c>
      <c r="J59" s="397">
        <v>27.031896063894493</v>
      </c>
      <c r="L59" s="396">
        <v>67</v>
      </c>
      <c r="M59" s="397">
        <v>37.863492281028392</v>
      </c>
      <c r="N59" s="397">
        <v>44.693574787904581</v>
      </c>
      <c r="O59" s="397">
        <v>43.173377639195095</v>
      </c>
      <c r="Q59" s="396">
        <v>67</v>
      </c>
      <c r="R59" s="397">
        <v>24.597634774361403</v>
      </c>
      <c r="S59" s="397">
        <v>27.30720516048908</v>
      </c>
      <c r="T59" s="397">
        <v>26.649354969037876</v>
      </c>
      <c r="V59" s="396">
        <v>67</v>
      </c>
      <c r="W59" s="397">
        <v>37.564275133619802</v>
      </c>
      <c r="X59" s="397">
        <v>44.419121951399333</v>
      </c>
      <c r="Y59" s="397">
        <v>42.901557127077332</v>
      </c>
      <c r="AA59" s="396">
        <v>67</v>
      </c>
      <c r="AB59" s="397">
        <v>24.373819447038088</v>
      </c>
      <c r="AC59" s="397">
        <v>27.125347732040225</v>
      </c>
      <c r="AD59" s="397">
        <v>26.464042123290572</v>
      </c>
    </row>
    <row r="60" spans="1:30">
      <c r="A60" s="395"/>
      <c r="B60" s="396">
        <v>68</v>
      </c>
      <c r="C60" s="397">
        <v>41.855105320298186</v>
      </c>
      <c r="D60" s="397">
        <v>49.21739082744476</v>
      </c>
      <c r="E60" s="397">
        <v>47.546225636519644</v>
      </c>
      <c r="G60" s="396">
        <v>68</v>
      </c>
      <c r="H60" s="397">
        <v>27.146210452329505</v>
      </c>
      <c r="I60" s="397">
        <v>30.051348004236488</v>
      </c>
      <c r="J60" s="397">
        <v>29.366056285566305</v>
      </c>
      <c r="L60" s="396">
        <v>68</v>
      </c>
      <c r="M60" s="397">
        <v>41.124042130079651</v>
      </c>
      <c r="N60" s="397">
        <v>48.516396642551825</v>
      </c>
      <c r="O60" s="397">
        <v>46.860001852502833</v>
      </c>
      <c r="Q60" s="396">
        <v>68</v>
      </c>
      <c r="R60" s="397">
        <v>26.66552215948219</v>
      </c>
      <c r="S60" s="397">
        <v>29.648345496150185</v>
      </c>
      <c r="T60" s="397">
        <v>28.958697543659206</v>
      </c>
      <c r="V60" s="396">
        <v>68</v>
      </c>
      <c r="W60" s="397">
        <v>40.810454142135789</v>
      </c>
      <c r="X60" s="397">
        <v>48.226752948003508</v>
      </c>
      <c r="Y60" s="397">
        <v>46.574139100437669</v>
      </c>
      <c r="AA60" s="396">
        <v>68</v>
      </c>
      <c r="AB60" s="397">
        <v>26.433499432577079</v>
      </c>
      <c r="AC60" s="397">
        <v>29.458798418373846</v>
      </c>
      <c r="AD60" s="397">
        <v>28.765917202229769</v>
      </c>
    </row>
    <row r="61" spans="1:30">
      <c r="A61" s="395"/>
      <c r="B61" s="396">
        <v>69</v>
      </c>
      <c r="C61" s="397">
        <v>45.435764957481197</v>
      </c>
      <c r="D61" s="397">
        <v>53.394956697189578</v>
      </c>
      <c r="E61" s="397">
        <v>51.58118116543389</v>
      </c>
      <c r="G61" s="396">
        <v>69</v>
      </c>
      <c r="H61" s="397">
        <v>31.940115735719072</v>
      </c>
      <c r="I61" s="397">
        <v>35.431530388993103</v>
      </c>
      <c r="J61" s="397">
        <v>34.72389336714744</v>
      </c>
      <c r="L61" s="396">
        <v>69</v>
      </c>
      <c r="M61" s="397">
        <v>44.652320222693689</v>
      </c>
      <c r="N61" s="397">
        <v>52.639506712360259</v>
      </c>
      <c r="O61" s="397">
        <v>50.844122857758116</v>
      </c>
      <c r="Q61" s="396">
        <v>69</v>
      </c>
      <c r="R61" s="397">
        <v>31.396036482155452</v>
      </c>
      <c r="S61" s="397">
        <v>34.970520611381303</v>
      </c>
      <c r="T61" s="397">
        <v>34.259108797305345</v>
      </c>
      <c r="V61" s="396">
        <v>69</v>
      </c>
      <c r="W61" s="397">
        <v>44.323076967085896</v>
      </c>
      <c r="X61" s="397">
        <v>52.333251340652382</v>
      </c>
      <c r="Y61" s="397">
        <v>50.54295108218264</v>
      </c>
      <c r="AA61" s="396">
        <v>69</v>
      </c>
      <c r="AB61" s="397">
        <v>31.145097428712933</v>
      </c>
      <c r="AC61" s="397">
        <v>34.763220679246011</v>
      </c>
      <c r="AD61" s="397">
        <v>34.049031268348493</v>
      </c>
    </row>
    <row r="62" spans="1:30">
      <c r="A62" s="395"/>
      <c r="B62" s="396">
        <v>70</v>
      </c>
      <c r="C62" s="397">
        <v>53.574670299412318</v>
      </c>
      <c r="D62" s="397">
        <v>62.824316628674239</v>
      </c>
      <c r="E62" s="397">
        <v>60.715020529150586</v>
      </c>
      <c r="G62" s="396">
        <v>70</v>
      </c>
      <c r="H62" s="397">
        <v>34.785197210679002</v>
      </c>
      <c r="I62" s="397">
        <v>38.567079132485816</v>
      </c>
      <c r="J62" s="397">
        <v>37.843930321663393</v>
      </c>
      <c r="L62" s="396">
        <v>70</v>
      </c>
      <c r="M62" s="397">
        <v>52.670789200667258</v>
      </c>
      <c r="N62" s="397">
        <v>61.943072752532188</v>
      </c>
      <c r="O62" s="397">
        <v>59.861177190661948</v>
      </c>
      <c r="Q62" s="396">
        <v>70</v>
      </c>
      <c r="R62" s="397">
        <v>34.203211378649165</v>
      </c>
      <c r="S62" s="397">
        <v>38.071756522921746</v>
      </c>
      <c r="T62" s="397">
        <v>37.345398733296427</v>
      </c>
      <c r="V62" s="396">
        <v>70</v>
      </c>
      <c r="W62" s="397">
        <v>52.305514780381358</v>
      </c>
      <c r="X62" s="397">
        <v>61.598443167666886</v>
      </c>
      <c r="Y62" s="397">
        <v>59.524814518174054</v>
      </c>
      <c r="AA62" s="396">
        <v>70</v>
      </c>
      <c r="AB62" s="397">
        <v>33.940941628866234</v>
      </c>
      <c r="AC62" s="397">
        <v>37.853950520361835</v>
      </c>
      <c r="AD62" s="397">
        <v>37.1251464821529</v>
      </c>
    </row>
  </sheetData>
  <phoneticPr fontId="0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AO47"/>
  <sheetViews>
    <sheetView topLeftCell="D1" workbookViewId="0">
      <selection activeCell="AP10" sqref="AP10"/>
    </sheetView>
  </sheetViews>
  <sheetFormatPr baseColWidth="10" defaultRowHeight="15"/>
  <cols>
    <col min="1" max="1" width="2" customWidth="1"/>
    <col min="2" max="2" width="4.85546875" style="388" customWidth="1"/>
    <col min="3" max="6" width="6.28515625" style="388" customWidth="1"/>
    <col min="7" max="7" width="2.140625" style="388" customWidth="1"/>
    <col min="8" max="8" width="4.85546875" style="388" bestFit="1" customWidth="1"/>
    <col min="9" max="12" width="6.28515625" style="388" customWidth="1"/>
    <col min="13" max="13" width="2.85546875" style="388" customWidth="1"/>
    <col min="14" max="14" width="4.85546875" style="388" bestFit="1" customWidth="1"/>
    <col min="15" max="18" width="6.28515625" style="388" customWidth="1"/>
    <col min="19" max="19" width="3" customWidth="1"/>
    <col min="20" max="20" width="6" style="429" customWidth="1"/>
    <col min="21" max="21" width="3.85546875" customWidth="1"/>
    <col min="22" max="22" width="4.85546875" style="388" customWidth="1"/>
    <col min="23" max="26" width="6.28515625" style="388" customWidth="1"/>
    <col min="27" max="27" width="2.140625" style="388" customWidth="1"/>
    <col min="28" max="28" width="4.85546875" style="388" customWidth="1"/>
    <col min="29" max="32" width="6.28515625" style="388" customWidth="1"/>
    <col min="33" max="33" width="2.85546875" style="388" customWidth="1"/>
    <col min="34" max="34" width="4.85546875" style="388" customWidth="1"/>
    <col min="35" max="38" width="6.28515625" style="388" customWidth="1"/>
  </cols>
  <sheetData>
    <row r="1" spans="2:41">
      <c r="B1" s="389" t="s">
        <v>97</v>
      </c>
      <c r="V1" s="389" t="s">
        <v>97</v>
      </c>
    </row>
    <row r="2" spans="2:41">
      <c r="B2" s="389" t="s">
        <v>481</v>
      </c>
      <c r="V2" s="389" t="s">
        <v>481</v>
      </c>
    </row>
    <row r="3" spans="2:41">
      <c r="B3" s="389" t="s">
        <v>98</v>
      </c>
      <c r="V3" s="389" t="s">
        <v>98</v>
      </c>
    </row>
    <row r="4" spans="2:41">
      <c r="B4" s="389"/>
      <c r="V4" s="389"/>
    </row>
    <row r="5" spans="2:41">
      <c r="B5" s="424" t="s">
        <v>482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6"/>
      <c r="R5" s="428"/>
      <c r="V5" s="424" t="s">
        <v>483</v>
      </c>
      <c r="W5" s="425"/>
      <c r="X5" s="425"/>
      <c r="Y5" s="425"/>
      <c r="Z5" s="425"/>
      <c r="AA5" s="425"/>
      <c r="AB5" s="425"/>
      <c r="AC5" s="425"/>
      <c r="AD5" s="425"/>
      <c r="AE5" s="425"/>
      <c r="AF5" s="425"/>
      <c r="AG5" s="425"/>
      <c r="AH5" s="425"/>
      <c r="AI5" s="425"/>
      <c r="AJ5" s="425"/>
      <c r="AK5" s="426"/>
      <c r="AL5" s="428"/>
    </row>
    <row r="7" spans="2:41">
      <c r="B7" s="506" t="s">
        <v>99</v>
      </c>
      <c r="C7" s="507"/>
      <c r="D7" s="507"/>
      <c r="E7" s="508"/>
      <c r="F7" s="427"/>
      <c r="H7" s="506" t="s">
        <v>100</v>
      </c>
      <c r="I7" s="507"/>
      <c r="J7" s="507"/>
      <c r="K7" s="508"/>
      <c r="L7" s="427"/>
      <c r="N7" s="506" t="s">
        <v>101</v>
      </c>
      <c r="O7" s="507"/>
      <c r="P7" s="507"/>
      <c r="Q7" s="508"/>
      <c r="R7" s="427"/>
      <c r="V7" s="506" t="s">
        <v>99</v>
      </c>
      <c r="W7" s="507"/>
      <c r="X7" s="507"/>
      <c r="Y7" s="508"/>
      <c r="Z7" s="427"/>
      <c r="AB7" s="506" t="s">
        <v>100</v>
      </c>
      <c r="AC7" s="507"/>
      <c r="AD7" s="507"/>
      <c r="AE7" s="508"/>
      <c r="AF7" s="427"/>
      <c r="AH7" s="506" t="s">
        <v>101</v>
      </c>
      <c r="AI7" s="507"/>
      <c r="AJ7" s="507"/>
      <c r="AK7" s="508"/>
      <c r="AL7" s="427"/>
    </row>
    <row r="8" spans="2:41">
      <c r="B8" s="509" t="s">
        <v>4</v>
      </c>
      <c r="C8" s="507" t="s">
        <v>102</v>
      </c>
      <c r="D8" s="507"/>
      <c r="E8" s="508"/>
      <c r="F8" s="427"/>
      <c r="H8" s="509" t="s">
        <v>4</v>
      </c>
      <c r="I8" s="507" t="s">
        <v>102</v>
      </c>
      <c r="J8" s="507"/>
      <c r="K8" s="508"/>
      <c r="L8" s="427"/>
      <c r="N8" s="509" t="s">
        <v>4</v>
      </c>
      <c r="O8" s="507" t="s">
        <v>102</v>
      </c>
      <c r="P8" s="507"/>
      <c r="Q8" s="508"/>
      <c r="R8" s="427"/>
      <c r="V8" s="509" t="s">
        <v>4</v>
      </c>
      <c r="W8" s="507" t="s">
        <v>102</v>
      </c>
      <c r="X8" s="507"/>
      <c r="Y8" s="508"/>
      <c r="Z8" s="427"/>
      <c r="AB8" s="509" t="s">
        <v>4</v>
      </c>
      <c r="AC8" s="507" t="s">
        <v>102</v>
      </c>
      <c r="AD8" s="507"/>
      <c r="AE8" s="508"/>
      <c r="AF8" s="427"/>
      <c r="AH8" s="509" t="s">
        <v>4</v>
      </c>
      <c r="AI8" s="507" t="s">
        <v>102</v>
      </c>
      <c r="AJ8" s="507"/>
      <c r="AK8" s="508"/>
      <c r="AL8" s="427"/>
    </row>
    <row r="9" spans="2:41">
      <c r="B9" s="510"/>
      <c r="C9" s="417">
        <v>5</v>
      </c>
      <c r="D9" s="417">
        <v>10</v>
      </c>
      <c r="E9" s="417">
        <v>20</v>
      </c>
      <c r="F9" s="427">
        <v>25</v>
      </c>
      <c r="H9" s="510"/>
      <c r="I9" s="417">
        <v>5</v>
      </c>
      <c r="J9" s="417">
        <v>10</v>
      </c>
      <c r="K9" s="417">
        <v>20</v>
      </c>
      <c r="L9" s="427">
        <v>25</v>
      </c>
      <c r="N9" s="510"/>
      <c r="O9" s="417">
        <v>5</v>
      </c>
      <c r="P9" s="417">
        <v>10</v>
      </c>
      <c r="Q9" s="417">
        <v>20</v>
      </c>
      <c r="R9" s="427">
        <v>25</v>
      </c>
      <c r="V9" s="510"/>
      <c r="W9" s="417">
        <v>5</v>
      </c>
      <c r="X9" s="417">
        <v>10</v>
      </c>
      <c r="Y9" s="417">
        <v>20</v>
      </c>
      <c r="Z9" s="427">
        <v>25</v>
      </c>
      <c r="AB9" s="510"/>
      <c r="AC9" s="417">
        <v>5</v>
      </c>
      <c r="AD9" s="417">
        <v>10</v>
      </c>
      <c r="AE9" s="417">
        <v>20</v>
      </c>
      <c r="AF9" s="427">
        <v>25</v>
      </c>
      <c r="AH9" s="510"/>
      <c r="AI9" s="417">
        <v>5</v>
      </c>
      <c r="AJ9" s="417">
        <v>10</v>
      </c>
      <c r="AK9" s="417">
        <v>20</v>
      </c>
      <c r="AL9" s="427">
        <v>25</v>
      </c>
    </row>
    <row r="10" spans="2:41">
      <c r="B10" s="417">
        <v>18</v>
      </c>
      <c r="C10" s="418">
        <v>9.0525422431943142E-2</v>
      </c>
      <c r="D10" s="418">
        <v>0.19296051261724614</v>
      </c>
      <c r="E10" s="418">
        <v>0.3494160658731339</v>
      </c>
      <c r="F10" s="411">
        <v>0.38821177603232498</v>
      </c>
      <c r="H10" s="417">
        <v>18</v>
      </c>
      <c r="I10" s="418">
        <v>9.2004291625321422E-2</v>
      </c>
      <c r="J10" s="418">
        <v>0.19879892227295354</v>
      </c>
      <c r="K10" s="418">
        <v>0.3703491294391838</v>
      </c>
      <c r="L10" s="411">
        <v>0.42245668586894247</v>
      </c>
      <c r="N10" s="417">
        <v>18</v>
      </c>
      <c r="O10" s="418">
        <v>8.3879646978278669E-2</v>
      </c>
      <c r="P10" s="418">
        <v>0.17706920055168579</v>
      </c>
      <c r="Q10" s="418">
        <v>0.33174271280538031</v>
      </c>
      <c r="R10" s="411">
        <v>0.38131268228491044</v>
      </c>
      <c r="V10" s="417">
        <v>18</v>
      </c>
      <c r="W10" s="418">
        <v>9.0523638060758055E-2</v>
      </c>
      <c r="X10" s="418">
        <v>0.19295077467097266</v>
      </c>
      <c r="Y10" s="418">
        <v>0.3494160658731339</v>
      </c>
      <c r="Z10" s="411">
        <v>0.38821177603232498</v>
      </c>
      <c r="AB10" s="417">
        <v>18</v>
      </c>
      <c r="AC10" s="418">
        <v>9.2002326969709558E-2</v>
      </c>
      <c r="AD10" s="418">
        <v>0.19878793168285386</v>
      </c>
      <c r="AE10" s="418">
        <v>0.3703491294391838</v>
      </c>
      <c r="AF10" s="411">
        <v>0.42245668586894247</v>
      </c>
      <c r="AH10" s="417">
        <v>18</v>
      </c>
      <c r="AI10" s="418">
        <v>8.3877970326976872E-2</v>
      </c>
      <c r="AJ10" s="418">
        <v>0.17706030051289423</v>
      </c>
      <c r="AK10" s="418">
        <v>0.33174271280538031</v>
      </c>
      <c r="AL10" s="411">
        <v>0.38131268228491044</v>
      </c>
    </row>
    <row r="11" spans="2:41">
      <c r="B11" s="417">
        <v>19</v>
      </c>
      <c r="C11" s="418">
        <v>9.0527039853374028E-2</v>
      </c>
      <c r="D11" s="418">
        <v>0.19297087317281528</v>
      </c>
      <c r="E11" s="418">
        <v>0.3494160658731339</v>
      </c>
      <c r="F11" s="411">
        <v>0.38821177603232498</v>
      </c>
      <c r="H11" s="417">
        <v>19</v>
      </c>
      <c r="I11" s="418">
        <v>9.2006073830926405E-2</v>
      </c>
      <c r="J11" s="418">
        <v>0.19881068892164644</v>
      </c>
      <c r="K11" s="418">
        <v>0.3703491294391838</v>
      </c>
      <c r="L11" s="411">
        <v>0.42245668586894247</v>
      </c>
      <c r="N11" s="417">
        <v>19</v>
      </c>
      <c r="O11" s="418">
        <v>8.3881154910386571E-2</v>
      </c>
      <c r="P11" s="418">
        <v>0.1770788986688191</v>
      </c>
      <c r="Q11" s="418">
        <v>0.33174271280538031</v>
      </c>
      <c r="R11" s="411">
        <v>0.38131268228491044</v>
      </c>
      <c r="V11" s="417">
        <v>19</v>
      </c>
      <c r="W11" s="418">
        <v>9.0525422431943142E-2</v>
      </c>
      <c r="X11" s="418">
        <v>0.19296051261724614</v>
      </c>
      <c r="Y11" s="418">
        <v>0.3494160658731339</v>
      </c>
      <c r="Z11" s="411">
        <v>0.38821177603232498</v>
      </c>
      <c r="AB11" s="417">
        <v>19</v>
      </c>
      <c r="AC11" s="418">
        <v>9.2004291625321422E-2</v>
      </c>
      <c r="AD11" s="418">
        <v>0.19879892227295354</v>
      </c>
      <c r="AE11" s="418">
        <v>0.3703491294391838</v>
      </c>
      <c r="AF11" s="411">
        <v>0.42245668586894247</v>
      </c>
      <c r="AH11" s="417">
        <v>19</v>
      </c>
      <c r="AI11" s="418">
        <v>8.3879646978278669E-2</v>
      </c>
      <c r="AJ11" s="418">
        <v>0.17706920055168579</v>
      </c>
      <c r="AK11" s="418">
        <v>0.33174271280538031</v>
      </c>
      <c r="AL11" s="411">
        <v>0.38131268228491044</v>
      </c>
    </row>
    <row r="12" spans="2:41">
      <c r="B12" s="417">
        <v>20</v>
      </c>
      <c r="C12" s="418">
        <v>9.0527039853374028E-2</v>
      </c>
      <c r="D12" s="418">
        <v>0.19297087317281528</v>
      </c>
      <c r="E12" s="418">
        <v>0.3494160658731339</v>
      </c>
      <c r="F12" s="411">
        <v>0.38821177603232498</v>
      </c>
      <c r="H12" s="417">
        <v>20</v>
      </c>
      <c r="I12" s="418">
        <v>9.2006073830926405E-2</v>
      </c>
      <c r="J12" s="418">
        <v>0.19881068892164644</v>
      </c>
      <c r="K12" s="418">
        <v>0.3703491294391838</v>
      </c>
      <c r="L12" s="411">
        <v>0.42245668586894247</v>
      </c>
      <c r="N12" s="417">
        <v>20</v>
      </c>
      <c r="O12" s="418">
        <v>8.3881154910386571E-2</v>
      </c>
      <c r="P12" s="418">
        <v>0.1770788986688191</v>
      </c>
      <c r="Q12" s="418">
        <v>0.33174271280538031</v>
      </c>
      <c r="R12" s="411">
        <v>0.38131268228491044</v>
      </c>
      <c r="V12" s="417">
        <v>20</v>
      </c>
      <c r="W12" s="418">
        <v>9.0525422431943142E-2</v>
      </c>
      <c r="X12" s="418">
        <v>0.19296051261724614</v>
      </c>
      <c r="Y12" s="418">
        <v>0.34943531838128489</v>
      </c>
      <c r="Z12" s="411">
        <v>0.38834315262901792</v>
      </c>
      <c r="AB12" s="417">
        <v>20</v>
      </c>
      <c r="AC12" s="418">
        <v>9.2004291625321422E-2</v>
      </c>
      <c r="AD12" s="418">
        <v>0.19879892227295354</v>
      </c>
      <c r="AE12" s="418">
        <v>0.37039086421335909</v>
      </c>
      <c r="AF12" s="411">
        <v>0.42266507017785154</v>
      </c>
      <c r="AH12" s="417">
        <v>20</v>
      </c>
      <c r="AI12" s="418">
        <v>8.3879646978278669E-2</v>
      </c>
      <c r="AJ12" s="418">
        <v>0.17706920055168579</v>
      </c>
      <c r="AK12" s="418">
        <v>0.33179174115366272</v>
      </c>
      <c r="AL12" s="411">
        <v>0.38152343128810245</v>
      </c>
    </row>
    <row r="13" spans="2:41">
      <c r="B13" s="417">
        <v>21</v>
      </c>
      <c r="C13" s="418">
        <v>9.0528470473488915E-2</v>
      </c>
      <c r="D13" s="418">
        <v>0.19298237981971547</v>
      </c>
      <c r="E13" s="418">
        <v>0.3494160658731339</v>
      </c>
      <c r="F13" s="411">
        <v>0.38821177603232498</v>
      </c>
      <c r="H13" s="417">
        <v>21</v>
      </c>
      <c r="I13" s="418">
        <v>9.2007652901489684E-2</v>
      </c>
      <c r="J13" s="418">
        <v>0.1988238536091794</v>
      </c>
      <c r="K13" s="418">
        <v>0.3703491294391838</v>
      </c>
      <c r="L13" s="411">
        <v>0.42245668586894247</v>
      </c>
      <c r="N13" s="417">
        <v>21</v>
      </c>
      <c r="O13" s="418">
        <v>8.3882499399164659E-2</v>
      </c>
      <c r="P13" s="418">
        <v>0.177089994346323</v>
      </c>
      <c r="Q13" s="418">
        <v>0.33174271280538031</v>
      </c>
      <c r="R13" s="411">
        <v>0.38131268228491044</v>
      </c>
      <c r="V13" s="417">
        <v>21</v>
      </c>
      <c r="W13" s="418">
        <v>9.0527039853374028E-2</v>
      </c>
      <c r="X13" s="418">
        <v>0.19297087317281528</v>
      </c>
      <c r="Y13" s="418">
        <v>0.34953405362107859</v>
      </c>
      <c r="Z13" s="411">
        <v>0.38861190553646252</v>
      </c>
      <c r="AB13" s="417">
        <v>21</v>
      </c>
      <c r="AC13" s="418">
        <v>9.2006073830926405E-2</v>
      </c>
      <c r="AD13" s="418">
        <v>0.19881068892164644</v>
      </c>
      <c r="AE13" s="418">
        <v>0.37051698886443102</v>
      </c>
      <c r="AF13" s="411">
        <v>0.42304166694385692</v>
      </c>
      <c r="AH13" s="417">
        <v>21</v>
      </c>
      <c r="AI13" s="418">
        <v>8.3881154910386571E-2</v>
      </c>
      <c r="AJ13" s="418">
        <v>0.1770788986688191</v>
      </c>
      <c r="AK13" s="418">
        <v>0.33190712950605189</v>
      </c>
      <c r="AL13" s="411">
        <v>0.38188245150162947</v>
      </c>
      <c r="AM13" s="430"/>
      <c r="AN13" s="430"/>
      <c r="AO13" s="430"/>
    </row>
    <row r="14" spans="2:41">
      <c r="B14" s="417">
        <v>22</v>
      </c>
      <c r="C14" s="418">
        <v>9.052991413088049E-2</v>
      </c>
      <c r="D14" s="418">
        <v>0.19299572648600458</v>
      </c>
      <c r="E14" s="418">
        <v>0.3494160658731339</v>
      </c>
      <c r="F14" s="411">
        <v>0.38821177603232498</v>
      </c>
      <c r="H14" s="417">
        <v>22</v>
      </c>
      <c r="I14" s="418">
        <v>9.2009241405902983E-2</v>
      </c>
      <c r="J14" s="418">
        <v>0.19883920722595871</v>
      </c>
      <c r="K14" s="418">
        <v>0.3703491294391838</v>
      </c>
      <c r="L14" s="411">
        <v>0.42245668586894247</v>
      </c>
      <c r="N14" s="417">
        <v>22</v>
      </c>
      <c r="O14" s="418">
        <v>8.388388635644646E-2</v>
      </c>
      <c r="P14" s="418">
        <v>0.17710316320380043</v>
      </c>
      <c r="Q14" s="418">
        <v>0.33174271280538031</v>
      </c>
      <c r="R14" s="411">
        <v>0.38131268228491044</v>
      </c>
      <c r="V14" s="417">
        <v>22</v>
      </c>
      <c r="W14" s="418">
        <v>9.0528470473488915E-2</v>
      </c>
      <c r="X14" s="418">
        <v>0.19298237981971547</v>
      </c>
      <c r="Y14" s="418">
        <v>0.34953405362107859</v>
      </c>
      <c r="Z14" s="411">
        <v>0.38861190553646252</v>
      </c>
      <c r="AB14" s="417">
        <v>22</v>
      </c>
      <c r="AC14" s="418">
        <v>9.2007652901489684E-2</v>
      </c>
      <c r="AD14" s="418">
        <v>0.1988238536091794</v>
      </c>
      <c r="AE14" s="418">
        <v>0.37051698886443102</v>
      </c>
      <c r="AF14" s="411">
        <v>0.42304166694385692</v>
      </c>
      <c r="AH14" s="417">
        <v>22</v>
      </c>
      <c r="AI14" s="418">
        <v>8.3882499399164659E-2</v>
      </c>
      <c r="AJ14" s="418">
        <v>0.177089994346323</v>
      </c>
      <c r="AK14" s="418">
        <v>0.33190712950605189</v>
      </c>
      <c r="AL14" s="411">
        <v>0.38188245150162947</v>
      </c>
      <c r="AM14" s="430"/>
      <c r="AN14" s="430"/>
      <c r="AO14" s="430"/>
    </row>
    <row r="15" spans="2:41">
      <c r="B15" s="417">
        <v>23</v>
      </c>
      <c r="C15" s="418">
        <v>9.0531636691083051E-2</v>
      </c>
      <c r="D15" s="418">
        <v>0.1930258470986489</v>
      </c>
      <c r="E15" s="418">
        <v>0.34943531838128489</v>
      </c>
      <c r="F15" s="411">
        <v>0.38834315262901792</v>
      </c>
      <c r="H15" s="417">
        <v>23</v>
      </c>
      <c r="I15" s="418">
        <v>9.2011136209690647E-2</v>
      </c>
      <c r="J15" s="418">
        <v>0.19887368466905356</v>
      </c>
      <c r="K15" s="418">
        <v>0.37039086421335909</v>
      </c>
      <c r="L15" s="411">
        <v>0.42266507017785154</v>
      </c>
      <c r="N15" s="417">
        <v>23</v>
      </c>
      <c r="O15" s="418">
        <v>8.3885559444690339E-2</v>
      </c>
      <c r="P15" s="418">
        <v>0.17713641794085064</v>
      </c>
      <c r="Q15" s="418">
        <v>0.33179174115366272</v>
      </c>
      <c r="R15" s="411">
        <v>0.38152343128810245</v>
      </c>
      <c r="V15" s="417">
        <v>23</v>
      </c>
      <c r="W15" s="418">
        <v>9.052991413088049E-2</v>
      </c>
      <c r="X15" s="418">
        <v>0.19299572648600458</v>
      </c>
      <c r="Y15" s="418">
        <v>0.34965718884418401</v>
      </c>
      <c r="Z15" s="411">
        <v>0.38900534280591031</v>
      </c>
      <c r="AB15" s="417">
        <v>23</v>
      </c>
      <c r="AC15" s="418">
        <v>9.2009241405902983E-2</v>
      </c>
      <c r="AD15" s="418">
        <v>0.19883920722595871</v>
      </c>
      <c r="AE15" s="418">
        <v>0.37067333395919455</v>
      </c>
      <c r="AF15" s="411">
        <v>0.42359489831171548</v>
      </c>
      <c r="AH15" s="417">
        <v>23</v>
      </c>
      <c r="AI15" s="418">
        <v>8.388388635644646E-2</v>
      </c>
      <c r="AJ15" s="418">
        <v>0.17710316320380043</v>
      </c>
      <c r="AK15" s="418">
        <v>0.332052707594098</v>
      </c>
      <c r="AL15" s="411">
        <v>0.38241569807404946</v>
      </c>
      <c r="AM15" s="430"/>
      <c r="AN15" s="430"/>
      <c r="AO15" s="430"/>
    </row>
    <row r="16" spans="2:41">
      <c r="B16" s="417">
        <v>24</v>
      </c>
      <c r="C16" s="418">
        <v>9.0533882104113117E-2</v>
      </c>
      <c r="D16" s="418">
        <v>0.19308867288557627</v>
      </c>
      <c r="E16" s="418">
        <v>0.34943531838128489</v>
      </c>
      <c r="F16" s="411">
        <v>0.38834315262901792</v>
      </c>
      <c r="H16" s="417">
        <v>24</v>
      </c>
      <c r="I16" s="418">
        <v>9.201360389769947E-2</v>
      </c>
      <c r="J16" s="418">
        <v>0.19894487031774805</v>
      </c>
      <c r="K16" s="418">
        <v>0.37039086421335909</v>
      </c>
      <c r="L16" s="411">
        <v>0.42266507017785154</v>
      </c>
      <c r="N16" s="417">
        <v>24</v>
      </c>
      <c r="O16" s="418">
        <v>8.388775943648058E-2</v>
      </c>
      <c r="P16" s="418">
        <v>0.17720882793465781</v>
      </c>
      <c r="Q16" s="418">
        <v>0.33179174115366272</v>
      </c>
      <c r="R16" s="411">
        <v>0.38152343128810245</v>
      </c>
      <c r="V16" s="417">
        <v>24</v>
      </c>
      <c r="W16" s="418">
        <v>9.0531636691083051E-2</v>
      </c>
      <c r="X16" s="418">
        <v>0.1930258470986489</v>
      </c>
      <c r="Y16" s="418">
        <v>0.34982023142559404</v>
      </c>
      <c r="Z16" s="411">
        <v>0.38955153443706059</v>
      </c>
      <c r="AB16" s="417">
        <v>24</v>
      </c>
      <c r="AC16" s="418">
        <v>9.2011136209690647E-2</v>
      </c>
      <c r="AD16" s="418">
        <v>0.19887368466905356</v>
      </c>
      <c r="AE16" s="418">
        <v>0.37088007322802397</v>
      </c>
      <c r="AF16" s="411">
        <v>0.4243610042558365</v>
      </c>
      <c r="AH16" s="417">
        <v>24</v>
      </c>
      <c r="AI16" s="418">
        <v>8.3885559444690339E-2</v>
      </c>
      <c r="AJ16" s="418">
        <v>0.17713641794085064</v>
      </c>
      <c r="AK16" s="418">
        <v>0.33224917491805217</v>
      </c>
      <c r="AL16" s="411">
        <v>0.38315998432468423</v>
      </c>
      <c r="AM16" s="430"/>
      <c r="AN16" s="430"/>
      <c r="AO16" s="430"/>
    </row>
    <row r="17" spans="2:41">
      <c r="B17" s="417">
        <v>25</v>
      </c>
      <c r="C17" s="418">
        <v>9.0536921828694855E-2</v>
      </c>
      <c r="D17" s="418">
        <v>0.19320175522245148</v>
      </c>
      <c r="E17" s="418">
        <v>0.34953405362107859</v>
      </c>
      <c r="F17" s="411">
        <v>0.38861190553646252</v>
      </c>
      <c r="H17" s="417">
        <v>25</v>
      </c>
      <c r="I17" s="418">
        <v>9.2016943385309635E-2</v>
      </c>
      <c r="J17" s="418">
        <v>0.19907156237698057</v>
      </c>
      <c r="K17" s="418">
        <v>0.37051698886443102</v>
      </c>
      <c r="L17" s="411">
        <v>0.42304166694385692</v>
      </c>
      <c r="N17" s="417">
        <v>25</v>
      </c>
      <c r="O17" s="418">
        <v>8.3890740308657161E-2</v>
      </c>
      <c r="P17" s="418">
        <v>0.17734093671575304</v>
      </c>
      <c r="Q17" s="418">
        <v>0.33190712950605189</v>
      </c>
      <c r="R17" s="411">
        <v>0.38188245150162947</v>
      </c>
      <c r="V17" s="417">
        <v>25</v>
      </c>
      <c r="W17" s="418">
        <v>9.0533882104113117E-2</v>
      </c>
      <c r="X17" s="418">
        <v>0.19308867288557627</v>
      </c>
      <c r="Y17" s="418">
        <v>0.34982023142559404</v>
      </c>
      <c r="Z17" s="411">
        <v>0.38955153443706059</v>
      </c>
      <c r="AB17" s="417">
        <v>25</v>
      </c>
      <c r="AC17" s="418">
        <v>9.201360389769947E-2</v>
      </c>
      <c r="AD17" s="418">
        <v>0.19894487031774805</v>
      </c>
      <c r="AE17" s="418">
        <v>0.37088007322802397</v>
      </c>
      <c r="AF17" s="411">
        <v>0.4243610042558365</v>
      </c>
      <c r="AH17" s="417">
        <v>25</v>
      </c>
      <c r="AI17" s="418">
        <v>8.388775943648058E-2</v>
      </c>
      <c r="AJ17" s="418">
        <v>0.17720882793465781</v>
      </c>
      <c r="AK17" s="418">
        <v>0.33224917491805217</v>
      </c>
      <c r="AL17" s="411">
        <v>0.38315998432468423</v>
      </c>
      <c r="AM17" s="430"/>
      <c r="AN17" s="430"/>
      <c r="AO17" s="430"/>
    </row>
    <row r="18" spans="2:41">
      <c r="B18" s="417">
        <v>26</v>
      </c>
      <c r="C18" s="418">
        <v>9.0540885930838949E-2</v>
      </c>
      <c r="D18" s="418">
        <v>0.19335315025400215</v>
      </c>
      <c r="E18" s="418">
        <v>0.34965718884418401</v>
      </c>
      <c r="F18" s="411">
        <v>0.38900534280591031</v>
      </c>
      <c r="H18" s="417">
        <v>26</v>
      </c>
      <c r="I18" s="418">
        <v>9.2021298375150148E-2</v>
      </c>
      <c r="J18" s="418">
        <v>0.19923824851644836</v>
      </c>
      <c r="K18" s="418">
        <v>0.37067333395919455</v>
      </c>
      <c r="L18" s="411">
        <v>0.42359489831171548</v>
      </c>
      <c r="N18" s="417">
        <v>26</v>
      </c>
      <c r="O18" s="418">
        <v>8.3894604327692815E-2</v>
      </c>
      <c r="P18" s="418">
        <v>0.17751626635232567</v>
      </c>
      <c r="Q18" s="418">
        <v>0.332052707594098</v>
      </c>
      <c r="R18" s="411">
        <v>0.38241569807404946</v>
      </c>
      <c r="V18" s="417">
        <v>26</v>
      </c>
      <c r="W18" s="418">
        <v>9.0536921828694855E-2</v>
      </c>
      <c r="X18" s="418">
        <v>0.19320175522245148</v>
      </c>
      <c r="Y18" s="418">
        <v>0.35004229871888215</v>
      </c>
      <c r="Z18" s="411">
        <v>0.39030582104934419</v>
      </c>
      <c r="AB18" s="417">
        <v>26</v>
      </c>
      <c r="AC18" s="418">
        <v>9.2016943385309635E-2</v>
      </c>
      <c r="AD18" s="418">
        <v>0.19907156237698057</v>
      </c>
      <c r="AE18" s="418">
        <v>0.37116089159159299</v>
      </c>
      <c r="AF18" s="411">
        <v>0.42541495243607413</v>
      </c>
      <c r="AH18" s="417">
        <v>26</v>
      </c>
      <c r="AI18" s="418">
        <v>8.3890740308657161E-2</v>
      </c>
      <c r="AJ18" s="418">
        <v>0.17734093671575304</v>
      </c>
      <c r="AK18" s="418">
        <v>0.33252029619652307</v>
      </c>
      <c r="AL18" s="411">
        <v>0.38418967259880793</v>
      </c>
      <c r="AM18" s="430"/>
      <c r="AN18" s="430"/>
      <c r="AO18" s="430"/>
    </row>
    <row r="19" spans="2:41">
      <c r="B19" s="417">
        <v>27</v>
      </c>
      <c r="C19" s="418">
        <v>9.0545668833266341E-2</v>
      </c>
      <c r="D19" s="418">
        <v>0.19356492072665435</v>
      </c>
      <c r="E19" s="418">
        <v>0.34982023142559404</v>
      </c>
      <c r="F19" s="411">
        <v>0.38955153443706059</v>
      </c>
      <c r="H19" s="417">
        <v>27</v>
      </c>
      <c r="I19" s="418">
        <v>9.2026554972962138E-2</v>
      </c>
      <c r="J19" s="418">
        <v>0.19946809546259683</v>
      </c>
      <c r="K19" s="418">
        <v>0.37088007322802397</v>
      </c>
      <c r="L19" s="411">
        <v>0.4243610042558365</v>
      </c>
      <c r="N19" s="417">
        <v>27</v>
      </c>
      <c r="O19" s="418">
        <v>8.3899217498256434E-2</v>
      </c>
      <c r="P19" s="418">
        <v>0.17775472113913016</v>
      </c>
      <c r="Q19" s="418">
        <v>0.33224917491805217</v>
      </c>
      <c r="R19" s="411">
        <v>0.38315998432468423</v>
      </c>
      <c r="V19" s="417">
        <v>27</v>
      </c>
      <c r="W19" s="418">
        <v>9.0540885930838949E-2</v>
      </c>
      <c r="X19" s="418">
        <v>0.19335315025400215</v>
      </c>
      <c r="Y19" s="418">
        <v>0.35035401358413426</v>
      </c>
      <c r="Z19" s="411">
        <v>0.39133555480034482</v>
      </c>
      <c r="AB19" s="417">
        <v>27</v>
      </c>
      <c r="AC19" s="418">
        <v>9.2021298375150148E-2</v>
      </c>
      <c r="AD19" s="418">
        <v>0.19923824851644836</v>
      </c>
      <c r="AE19" s="418">
        <v>0.37155441708501252</v>
      </c>
      <c r="AF19" s="411">
        <v>0.4268470220195888</v>
      </c>
      <c r="AH19" s="417">
        <v>27</v>
      </c>
      <c r="AI19" s="418">
        <v>8.3894604327692815E-2</v>
      </c>
      <c r="AJ19" s="418">
        <v>0.17751626635232567</v>
      </c>
      <c r="AK19" s="418">
        <v>0.33290514791690251</v>
      </c>
      <c r="AL19" s="411">
        <v>0.38559480922592748</v>
      </c>
      <c r="AM19" s="430"/>
      <c r="AN19" s="430"/>
      <c r="AO19" s="430"/>
    </row>
    <row r="20" spans="2:41">
      <c r="B20" s="417">
        <v>28</v>
      </c>
      <c r="C20" s="418">
        <v>9.0585784529489372E-2</v>
      </c>
      <c r="D20" s="418">
        <v>0.19386858676669266</v>
      </c>
      <c r="E20" s="418">
        <v>0.34982023142559404</v>
      </c>
      <c r="F20" s="411">
        <v>0.38955153443706059</v>
      </c>
      <c r="H20" s="417">
        <v>28</v>
      </c>
      <c r="I20" s="418">
        <v>9.2069040462153209E-2</v>
      </c>
      <c r="J20" s="418">
        <v>0.19979348124103963</v>
      </c>
      <c r="K20" s="418">
        <v>0.37088007322802397</v>
      </c>
      <c r="L20" s="411">
        <v>0.4243610042558365</v>
      </c>
      <c r="N20" s="417">
        <v>28</v>
      </c>
      <c r="O20" s="418">
        <v>8.3945338371135547E-2</v>
      </c>
      <c r="P20" s="418">
        <v>0.17808554074543675</v>
      </c>
      <c r="Q20" s="418">
        <v>0.33224917491805217</v>
      </c>
      <c r="R20" s="411">
        <v>0.38315998432468423</v>
      </c>
      <c r="V20" s="417">
        <v>28</v>
      </c>
      <c r="W20" s="418">
        <v>9.0545668833266341E-2</v>
      </c>
      <c r="X20" s="418">
        <v>0.19356492072665435</v>
      </c>
      <c r="Y20" s="418">
        <v>0.35080020181821886</v>
      </c>
      <c r="Z20" s="411">
        <v>0.39272827084663653</v>
      </c>
      <c r="AB20" s="417">
        <v>28</v>
      </c>
      <c r="AC20" s="418">
        <v>9.2026554972962138E-2</v>
      </c>
      <c r="AD20" s="418">
        <v>0.19946809546259683</v>
      </c>
      <c r="AE20" s="418">
        <v>0.37211695535946332</v>
      </c>
      <c r="AF20" s="411">
        <v>0.42877386930983413</v>
      </c>
      <c r="AH20" s="417">
        <v>28</v>
      </c>
      <c r="AI20" s="418">
        <v>8.3899217498256434E-2</v>
      </c>
      <c r="AJ20" s="418">
        <v>0.17775472113913016</v>
      </c>
      <c r="AK20" s="418">
        <v>0.33346054159050659</v>
      </c>
      <c r="AL20" s="411">
        <v>0.38749167866988221</v>
      </c>
      <c r="AM20" s="430"/>
      <c r="AN20" s="430"/>
      <c r="AO20" s="430"/>
    </row>
    <row r="21" spans="2:41">
      <c r="B21" s="417">
        <v>29</v>
      </c>
      <c r="C21" s="418">
        <v>9.0708668068267745E-2</v>
      </c>
      <c r="D21" s="418">
        <v>0.19434101806123727</v>
      </c>
      <c r="E21" s="418">
        <v>0.35035401358413426</v>
      </c>
      <c r="F21" s="411">
        <v>0.39133555480034482</v>
      </c>
      <c r="H21" s="417">
        <v>29</v>
      </c>
      <c r="I21" s="418">
        <v>9.2197379594806519E-2</v>
      </c>
      <c r="J21" s="418">
        <v>0.20029596285051243</v>
      </c>
      <c r="K21" s="418">
        <v>0.37155441708501252</v>
      </c>
      <c r="L21" s="411">
        <v>0.4268470220195888</v>
      </c>
      <c r="N21" s="417">
        <v>29</v>
      </c>
      <c r="O21" s="418">
        <v>8.4082447188880097E-2</v>
      </c>
      <c r="P21" s="418">
        <v>0.17858355705148871</v>
      </c>
      <c r="Q21" s="418">
        <v>0.33290514791690251</v>
      </c>
      <c r="R21" s="411">
        <v>0.38559480922592748</v>
      </c>
      <c r="V21" s="417">
        <v>29</v>
      </c>
      <c r="W21" s="418">
        <v>9.0585784529489372E-2</v>
      </c>
      <c r="X21" s="418">
        <v>0.19386858676669266</v>
      </c>
      <c r="Y21" s="418">
        <v>0.35242120565798329</v>
      </c>
      <c r="Z21" s="411">
        <v>0.39706431690172123</v>
      </c>
      <c r="AB21" s="417">
        <v>29</v>
      </c>
      <c r="AC21" s="418">
        <v>9.2069040462153209E-2</v>
      </c>
      <c r="AD21" s="418">
        <v>0.19979348124103963</v>
      </c>
      <c r="AE21" s="418">
        <v>0.3741582583697125</v>
      </c>
      <c r="AF21" s="411">
        <v>0.43471776485415403</v>
      </c>
      <c r="AH21" s="417">
        <v>29</v>
      </c>
      <c r="AI21" s="418">
        <v>8.3945338371135547E-2</v>
      </c>
      <c r="AJ21" s="418">
        <v>0.17808554074543675</v>
      </c>
      <c r="AK21" s="418">
        <v>0.33549468263504739</v>
      </c>
      <c r="AL21" s="411">
        <v>0.39336481746791646</v>
      </c>
      <c r="AM21" s="430"/>
      <c r="AN21" s="430"/>
      <c r="AO21" s="430"/>
    </row>
    <row r="22" spans="2:41">
      <c r="B22" s="417">
        <v>30</v>
      </c>
      <c r="C22" s="418">
        <v>9.1003048040009193E-2</v>
      </c>
      <c r="D22" s="418">
        <v>0.19510905928130565</v>
      </c>
      <c r="E22" s="418">
        <v>0.35080020181821886</v>
      </c>
      <c r="F22" s="411">
        <v>0.39272827084663653</v>
      </c>
      <c r="H22" s="417">
        <v>30</v>
      </c>
      <c r="I22" s="418">
        <v>9.2500855988827263E-2</v>
      </c>
      <c r="J22" s="418">
        <v>0.20110524156575402</v>
      </c>
      <c r="K22" s="418">
        <v>0.37211695535946332</v>
      </c>
      <c r="L22" s="411">
        <v>0.42877386930983413</v>
      </c>
      <c r="N22" s="417">
        <v>30</v>
      </c>
      <c r="O22" s="418">
        <v>8.4387328914684742E-2</v>
      </c>
      <c r="P22" s="418">
        <v>0.17936156119428323</v>
      </c>
      <c r="Q22" s="418">
        <v>0.33346054159050659</v>
      </c>
      <c r="R22" s="411">
        <v>0.38749167866988221</v>
      </c>
      <c r="V22" s="417">
        <v>30</v>
      </c>
      <c r="W22" s="418">
        <v>9.0708668068267745E-2</v>
      </c>
      <c r="X22" s="418">
        <v>0.19434101806123727</v>
      </c>
      <c r="Y22" s="418">
        <v>0.35374705895344349</v>
      </c>
      <c r="Z22" s="411">
        <v>0.40028822518737589</v>
      </c>
      <c r="AB22" s="417">
        <v>30</v>
      </c>
      <c r="AC22" s="418">
        <v>9.2197379594806519E-2</v>
      </c>
      <c r="AD22" s="418">
        <v>0.20029596285051243</v>
      </c>
      <c r="AE22" s="418">
        <v>0.37581678810926888</v>
      </c>
      <c r="AF22" s="411">
        <v>0.43909536743870359</v>
      </c>
      <c r="AH22" s="417">
        <v>30</v>
      </c>
      <c r="AI22" s="418">
        <v>8.4082447188880097E-2</v>
      </c>
      <c r="AJ22" s="418">
        <v>0.17858355705148871</v>
      </c>
      <c r="AK22" s="418">
        <v>0.33715665942011119</v>
      </c>
      <c r="AL22" s="411">
        <v>0.39770287338597132</v>
      </c>
      <c r="AM22" s="430"/>
      <c r="AN22" s="430"/>
      <c r="AO22" s="430"/>
    </row>
    <row r="23" spans="2:41">
      <c r="B23" s="417">
        <v>31</v>
      </c>
      <c r="C23" s="418">
        <v>9.2041930164974597E-2</v>
      </c>
      <c r="D23" s="418">
        <v>0.1979155986569342</v>
      </c>
      <c r="E23" s="418">
        <v>0.35147183407151689</v>
      </c>
      <c r="F23" s="411">
        <v>0.39459475061947408</v>
      </c>
      <c r="H23" s="417">
        <v>31</v>
      </c>
      <c r="I23" s="418">
        <v>9.355062434169048E-2</v>
      </c>
      <c r="J23" s="418">
        <v>0.20405064776910875</v>
      </c>
      <c r="K23" s="418">
        <v>0.37296495876241575</v>
      </c>
      <c r="L23" s="411">
        <v>0.43134150861275639</v>
      </c>
      <c r="N23" s="417">
        <v>31</v>
      </c>
      <c r="O23" s="418">
        <v>8.5298410286967996E-2</v>
      </c>
      <c r="P23" s="418">
        <v>0.18208011728816295</v>
      </c>
      <c r="Q23" s="418">
        <v>0.33430325935938238</v>
      </c>
      <c r="R23" s="411">
        <v>0.39002564686057806</v>
      </c>
      <c r="V23" s="417">
        <v>31</v>
      </c>
      <c r="W23" s="418">
        <v>9.1003048040009193E-2</v>
      </c>
      <c r="X23" s="418">
        <v>0.19510905928130565</v>
      </c>
      <c r="Y23" s="418">
        <v>0.3555704371447978</v>
      </c>
      <c r="Z23" s="411">
        <v>0.40445327575786999</v>
      </c>
      <c r="AB23" s="417">
        <v>31</v>
      </c>
      <c r="AC23" s="418">
        <v>9.2500855988827263E-2</v>
      </c>
      <c r="AD23" s="418">
        <v>0.20110524156575402</v>
      </c>
      <c r="AE23" s="418">
        <v>0.37808568468842557</v>
      </c>
      <c r="AF23" s="411">
        <v>0.44471123989009653</v>
      </c>
      <c r="AH23" s="417">
        <v>31</v>
      </c>
      <c r="AI23" s="418">
        <v>8.4387328914684742E-2</v>
      </c>
      <c r="AJ23" s="418">
        <v>0.17936156119428323</v>
      </c>
      <c r="AK23" s="418">
        <v>0.3394372413797544</v>
      </c>
      <c r="AL23" s="411">
        <v>0.40327835449424376</v>
      </c>
      <c r="AM23" s="430"/>
      <c r="AN23" s="430"/>
      <c r="AO23" s="430"/>
    </row>
    <row r="24" spans="2:41">
      <c r="B24" s="417">
        <v>32</v>
      </c>
      <c r="C24" s="418">
        <v>9.2307383276537189E-2</v>
      </c>
      <c r="D24" s="418">
        <v>0.19966976410858056</v>
      </c>
      <c r="E24" s="418">
        <v>0.35242120565798329</v>
      </c>
      <c r="F24" s="411">
        <v>0.39706431690172123</v>
      </c>
      <c r="H24" s="417">
        <v>32</v>
      </c>
      <c r="I24" s="418">
        <v>9.3818577994995961E-2</v>
      </c>
      <c r="J24" s="418">
        <v>0.20594435090847471</v>
      </c>
      <c r="K24" s="418">
        <v>0.3741582583697125</v>
      </c>
      <c r="L24" s="411">
        <v>0.43471776485415403</v>
      </c>
      <c r="N24" s="417">
        <v>32</v>
      </c>
      <c r="O24" s="418">
        <v>8.5524172517311162E-2</v>
      </c>
      <c r="P24" s="418">
        <v>0.18399915016882376</v>
      </c>
      <c r="Q24" s="418">
        <v>0.33549468263504739</v>
      </c>
      <c r="R24" s="411">
        <v>0.39336481746791646</v>
      </c>
      <c r="V24" s="417">
        <v>32</v>
      </c>
      <c r="W24" s="418">
        <v>9.1576433132671969E-2</v>
      </c>
      <c r="X24" s="418">
        <v>0.19644446317172412</v>
      </c>
      <c r="Y24" s="418">
        <v>0.35805658040117339</v>
      </c>
      <c r="Z24" s="411">
        <v>0.40979003969333094</v>
      </c>
      <c r="AB24" s="417">
        <v>32</v>
      </c>
      <c r="AC24" s="418">
        <v>9.3081129299005388E-2</v>
      </c>
      <c r="AD24" s="418">
        <v>0.20249646200404753</v>
      </c>
      <c r="AE24" s="418">
        <v>0.38116109198970233</v>
      </c>
      <c r="AF24" s="411">
        <v>0.45185231787765878</v>
      </c>
      <c r="AH24" s="417">
        <v>32</v>
      </c>
      <c r="AI24" s="418">
        <v>8.4899082086170224E-2</v>
      </c>
      <c r="AJ24" s="418">
        <v>0.18061475232540286</v>
      </c>
      <c r="AK24" s="418">
        <v>0.34252722633662158</v>
      </c>
      <c r="AL24" s="411">
        <v>0.41037084524139517</v>
      </c>
      <c r="AM24" s="430"/>
      <c r="AN24" s="430"/>
      <c r="AO24" s="430"/>
    </row>
    <row r="25" spans="2:41">
      <c r="B25" s="417">
        <v>33</v>
      </c>
      <c r="C25" s="418">
        <v>9.2237980513135948E-2</v>
      </c>
      <c r="D25" s="418">
        <v>0.20161682829726596</v>
      </c>
      <c r="E25" s="418">
        <v>0.3555704371447978</v>
      </c>
      <c r="F25" s="411">
        <v>0.40445327575786999</v>
      </c>
      <c r="H25" s="417">
        <v>33</v>
      </c>
      <c r="I25" s="418">
        <v>9.3759522611757865E-2</v>
      </c>
      <c r="J25" s="418">
        <v>0.20809584781151685</v>
      </c>
      <c r="K25" s="418">
        <v>0.37808568468842557</v>
      </c>
      <c r="L25" s="411">
        <v>0.44471123989009653</v>
      </c>
      <c r="N25" s="417">
        <v>33</v>
      </c>
      <c r="O25" s="418">
        <v>8.5550350872716993E-2</v>
      </c>
      <c r="P25" s="418">
        <v>0.1864158183809079</v>
      </c>
      <c r="Q25" s="418">
        <v>0.3394372413797544</v>
      </c>
      <c r="R25" s="411">
        <v>0.40327835449424376</v>
      </c>
      <c r="V25" s="417">
        <v>33</v>
      </c>
      <c r="W25" s="418">
        <v>9.2041930164974597E-2</v>
      </c>
      <c r="X25" s="418">
        <v>0.1979155986569342</v>
      </c>
      <c r="Y25" s="418">
        <v>0.3614208972251397</v>
      </c>
      <c r="Z25" s="411">
        <v>0.41658390407119172</v>
      </c>
      <c r="AB25" s="417">
        <v>33</v>
      </c>
      <c r="AC25" s="418">
        <v>9.355062434169048E-2</v>
      </c>
      <c r="AD25" s="418">
        <v>0.20405064776910875</v>
      </c>
      <c r="AE25" s="418">
        <v>0.38529527586880291</v>
      </c>
      <c r="AF25" s="411">
        <v>0.4608686166684523</v>
      </c>
      <c r="AH25" s="417">
        <v>33</v>
      </c>
      <c r="AI25" s="418">
        <v>8.5298410286967996E-2</v>
      </c>
      <c r="AJ25" s="418">
        <v>0.18208011728816295</v>
      </c>
      <c r="AK25" s="418">
        <v>0.34667594987571371</v>
      </c>
      <c r="AL25" s="411">
        <v>0.41932538857841128</v>
      </c>
      <c r="AM25" s="430"/>
      <c r="AN25" s="430"/>
      <c r="AO25" s="430"/>
    </row>
    <row r="26" spans="2:41">
      <c r="B26" s="417">
        <v>34</v>
      </c>
      <c r="C26" s="418">
        <v>9.4519549481079879E-2</v>
      </c>
      <c r="D26" s="418">
        <v>0.21146888246491558</v>
      </c>
      <c r="E26" s="418">
        <v>0.3614208972251397</v>
      </c>
      <c r="F26" s="411">
        <v>0.41658390407119172</v>
      </c>
      <c r="H26" s="417">
        <v>34</v>
      </c>
      <c r="I26" s="418">
        <v>9.6097169864140852E-2</v>
      </c>
      <c r="J26" s="418">
        <v>0.21857562133557734</v>
      </c>
      <c r="K26" s="418">
        <v>0.38529527586880291</v>
      </c>
      <c r="L26" s="411">
        <v>0.4608686166684523</v>
      </c>
      <c r="N26" s="417">
        <v>34</v>
      </c>
      <c r="O26" s="418">
        <v>8.7810842819743523E-2</v>
      </c>
      <c r="P26" s="418">
        <v>0.19688884144097665</v>
      </c>
      <c r="Q26" s="418">
        <v>0.34667594987571371</v>
      </c>
      <c r="R26" s="411">
        <v>0.41932538857841128</v>
      </c>
      <c r="V26" s="417">
        <v>34</v>
      </c>
      <c r="W26" s="418">
        <v>9.2237980513135948E-2</v>
      </c>
      <c r="X26" s="418">
        <v>0.20161682829726596</v>
      </c>
      <c r="Y26" s="418">
        <v>0.36592739300266475</v>
      </c>
      <c r="Z26" s="411">
        <v>0.42518385318842145</v>
      </c>
      <c r="AB26" s="417">
        <v>34</v>
      </c>
      <c r="AC26" s="418">
        <v>9.3759522611757865E-2</v>
      </c>
      <c r="AD26" s="418">
        <v>0.20809584781151685</v>
      </c>
      <c r="AE26" s="418">
        <v>0.39079027217640022</v>
      </c>
      <c r="AF26" s="411">
        <v>0.47218097984961976</v>
      </c>
      <c r="AH26" s="417">
        <v>34</v>
      </c>
      <c r="AI26" s="418">
        <v>8.5550350872716993E-2</v>
      </c>
      <c r="AJ26" s="418">
        <v>0.1864158183809079</v>
      </c>
      <c r="AK26" s="418">
        <v>0.35217500118624617</v>
      </c>
      <c r="AL26" s="411">
        <v>0.43054981876882503</v>
      </c>
      <c r="AM26" s="430"/>
      <c r="AN26" s="430"/>
      <c r="AO26" s="430"/>
    </row>
    <row r="27" spans="2:41">
      <c r="B27" s="417">
        <v>35</v>
      </c>
      <c r="C27" s="418">
        <v>9.6985005968532823E-2</v>
      </c>
      <c r="D27" s="418">
        <v>0.21983454746233005</v>
      </c>
      <c r="E27" s="418">
        <v>0.3719294768536201</v>
      </c>
      <c r="F27" s="411">
        <v>0.43604494152652046</v>
      </c>
      <c r="H27" s="417">
        <v>35</v>
      </c>
      <c r="I27" s="418">
        <v>9.8613155040795958E-2</v>
      </c>
      <c r="J27" s="418">
        <v>0.22738992605463931</v>
      </c>
      <c r="K27" s="418">
        <v>0.39803590348155565</v>
      </c>
      <c r="L27" s="411">
        <v>0.48632087530699236</v>
      </c>
      <c r="N27" s="417">
        <v>35</v>
      </c>
      <c r="O27" s="418">
        <v>9.0171028873405751E-2</v>
      </c>
      <c r="P27" s="418">
        <v>0.20539231312493625</v>
      </c>
      <c r="Q27" s="418">
        <v>0.3593959866095181</v>
      </c>
      <c r="R27" s="411">
        <v>0.4445553271325528</v>
      </c>
      <c r="V27" s="417">
        <v>35</v>
      </c>
      <c r="W27" s="418">
        <v>9.3142512347672735E-2</v>
      </c>
      <c r="X27" s="418">
        <v>0.20573785767016509</v>
      </c>
      <c r="Y27" s="418">
        <v>0.3719294768536201</v>
      </c>
      <c r="Z27" s="411">
        <v>0.43604494152652046</v>
      </c>
      <c r="AB27" s="417">
        <v>35</v>
      </c>
      <c r="AC27" s="418">
        <v>9.4685736085342947E-2</v>
      </c>
      <c r="AD27" s="418">
        <v>0.21248960626013627</v>
      </c>
      <c r="AE27" s="418">
        <v>0.39803590348155565</v>
      </c>
      <c r="AF27" s="411">
        <v>0.48632087530699236</v>
      </c>
      <c r="AH27" s="417">
        <v>35</v>
      </c>
      <c r="AI27" s="418">
        <v>8.6441118560320121E-2</v>
      </c>
      <c r="AJ27" s="418">
        <v>0.19082449869544521</v>
      </c>
      <c r="AK27" s="418">
        <v>0.3593959866095181</v>
      </c>
      <c r="AL27" s="411">
        <v>0.4445553271325528</v>
      </c>
      <c r="AM27" s="430"/>
      <c r="AN27" s="430"/>
      <c r="AO27" s="430"/>
    </row>
    <row r="28" spans="2:41">
      <c r="B28" s="417">
        <v>36</v>
      </c>
      <c r="C28" s="418">
        <v>0.10038502034346644</v>
      </c>
      <c r="D28" s="418">
        <v>0.23047631757854875</v>
      </c>
      <c r="E28" s="418">
        <v>0.37997417605533418</v>
      </c>
      <c r="F28" s="411">
        <v>0.44982663617165364</v>
      </c>
      <c r="H28" s="417">
        <v>36</v>
      </c>
      <c r="I28" s="418">
        <v>0.10209702291330854</v>
      </c>
      <c r="J28" s="418">
        <v>0.23859491318649653</v>
      </c>
      <c r="K28" s="418">
        <v>0.40761757547759392</v>
      </c>
      <c r="L28" s="411">
        <v>0.5040314650143789</v>
      </c>
      <c r="N28" s="417">
        <v>36</v>
      </c>
      <c r="O28" s="418">
        <v>9.3533685109513195E-2</v>
      </c>
      <c r="P28" s="418">
        <v>0.21623373350149669</v>
      </c>
      <c r="Q28" s="418">
        <v>0.36881657116942229</v>
      </c>
      <c r="R28" s="411">
        <v>0.46197215646027073</v>
      </c>
      <c r="V28" s="417">
        <v>36</v>
      </c>
      <c r="W28" s="418">
        <v>9.4519549481079879E-2</v>
      </c>
      <c r="X28" s="418">
        <v>0.21146888246491558</v>
      </c>
      <c r="Y28" s="418">
        <v>0.37997417605533418</v>
      </c>
      <c r="Z28" s="411">
        <v>0.44982663617165364</v>
      </c>
      <c r="AB28" s="417">
        <v>36</v>
      </c>
      <c r="AC28" s="418">
        <v>9.6097169864140852E-2</v>
      </c>
      <c r="AD28" s="418">
        <v>0.21857562133557734</v>
      </c>
      <c r="AE28" s="418">
        <v>0.40761757547759392</v>
      </c>
      <c r="AF28" s="411">
        <v>0.5040314650143789</v>
      </c>
      <c r="AH28" s="417">
        <v>36</v>
      </c>
      <c r="AI28" s="418">
        <v>8.7810842819743523E-2</v>
      </c>
      <c r="AJ28" s="418">
        <v>0.19688884144097665</v>
      </c>
      <c r="AK28" s="418">
        <v>0.36881657116942229</v>
      </c>
      <c r="AL28" s="411">
        <v>0.46197215646027073</v>
      </c>
      <c r="AM28" s="430"/>
      <c r="AN28" s="430"/>
      <c r="AO28" s="430"/>
    </row>
    <row r="29" spans="2:41">
      <c r="B29" s="417">
        <v>37</v>
      </c>
      <c r="C29" s="418">
        <v>0.10540093251156939</v>
      </c>
      <c r="D29" s="418">
        <v>0.24472705011965548</v>
      </c>
      <c r="E29" s="418">
        <v>0.4015394187505899</v>
      </c>
      <c r="F29" s="411">
        <v>0.48594471040553144</v>
      </c>
      <c r="H29" s="417">
        <v>37</v>
      </c>
      <c r="I29" s="418">
        <v>0.10721801213740995</v>
      </c>
      <c r="J29" s="418">
        <v>0.25353028845271947</v>
      </c>
      <c r="K29" s="418">
        <v>0.43340060352225179</v>
      </c>
      <c r="L29" s="411">
        <v>0.55040007703233251</v>
      </c>
      <c r="N29" s="417">
        <v>37</v>
      </c>
      <c r="O29" s="418">
        <v>9.8373926138607348E-2</v>
      </c>
      <c r="P29" s="418">
        <v>0.23041720686711237</v>
      </c>
      <c r="Q29" s="418">
        <v>0.39458790279111661</v>
      </c>
      <c r="R29" s="411">
        <v>0.50800088329365989</v>
      </c>
      <c r="V29" s="417">
        <v>37</v>
      </c>
      <c r="W29" s="418">
        <v>9.6985005968532823E-2</v>
      </c>
      <c r="X29" s="418">
        <v>0.21983454746233005</v>
      </c>
      <c r="Y29" s="418">
        <v>0.38973941832566417</v>
      </c>
      <c r="Z29" s="411">
        <v>0.46631358082436364</v>
      </c>
      <c r="AB29" s="417">
        <v>37</v>
      </c>
      <c r="AC29" s="418">
        <v>9.8613155040795958E-2</v>
      </c>
      <c r="AD29" s="418">
        <v>0.22738992605463931</v>
      </c>
      <c r="AE29" s="418">
        <v>0.41927961987660073</v>
      </c>
      <c r="AF29" s="411">
        <v>0.5252070267424962</v>
      </c>
      <c r="AH29" s="417">
        <v>37</v>
      </c>
      <c r="AI29" s="418">
        <v>9.0171028873405751E-2</v>
      </c>
      <c r="AJ29" s="418">
        <v>0.20539231312493625</v>
      </c>
      <c r="AK29" s="418">
        <v>0.38040089600987065</v>
      </c>
      <c r="AL29" s="411">
        <v>0.48291740967035124</v>
      </c>
      <c r="AM29" s="430"/>
      <c r="AN29" s="430"/>
      <c r="AO29" s="430"/>
    </row>
    <row r="30" spans="2:41">
      <c r="B30" s="417">
        <v>38</v>
      </c>
      <c r="C30" s="418">
        <v>0.1122593658528811</v>
      </c>
      <c r="D30" s="418">
        <v>0.26304204321437558</v>
      </c>
      <c r="E30" s="418">
        <v>0.43488570825263034</v>
      </c>
      <c r="F30" s="411">
        <v>0.53883418809954775</v>
      </c>
      <c r="H30" s="417">
        <v>38</v>
      </c>
      <c r="I30" s="418">
        <v>0.11420305364491266</v>
      </c>
      <c r="J30" s="418">
        <v>0.27265939663639893</v>
      </c>
      <c r="K30" s="418">
        <v>0.47291881940721181</v>
      </c>
      <c r="L30" s="411">
        <v>0.61750027599817436</v>
      </c>
      <c r="N30" s="417">
        <v>38</v>
      </c>
      <c r="O30" s="418">
        <v>0.10484802063266162</v>
      </c>
      <c r="P30" s="418">
        <v>0.24829928093525017</v>
      </c>
      <c r="Q30" s="418">
        <v>0.43441113554677707</v>
      </c>
      <c r="R30" s="411">
        <v>0.57495466946388385</v>
      </c>
      <c r="V30" s="417">
        <v>38</v>
      </c>
      <c r="W30" s="418">
        <v>0.10038502034346644</v>
      </c>
      <c r="X30" s="418">
        <v>0.23047631757854875</v>
      </c>
      <c r="Y30" s="418">
        <v>0.4015394187505899</v>
      </c>
      <c r="Z30" s="411">
        <v>0.48594471040553144</v>
      </c>
      <c r="AB30" s="417">
        <v>38</v>
      </c>
      <c r="AC30" s="418">
        <v>0.10209702291330854</v>
      </c>
      <c r="AD30" s="418">
        <v>0.23859491318649653</v>
      </c>
      <c r="AE30" s="418">
        <v>0.43340060352225179</v>
      </c>
      <c r="AF30" s="411">
        <v>0.55040007703233251</v>
      </c>
      <c r="AH30" s="417">
        <v>38</v>
      </c>
      <c r="AI30" s="418">
        <v>9.3533685109513195E-2</v>
      </c>
      <c r="AJ30" s="418">
        <v>0.21623373350149669</v>
      </c>
      <c r="AK30" s="418">
        <v>0.39458790279111661</v>
      </c>
      <c r="AL30" s="411">
        <v>0.50800088329365989</v>
      </c>
      <c r="AM30" s="430"/>
      <c r="AN30" s="430"/>
      <c r="AO30" s="430"/>
    </row>
    <row r="31" spans="2:41">
      <c r="B31" s="417">
        <v>39</v>
      </c>
      <c r="C31" s="418">
        <v>0.12137171899575691</v>
      </c>
      <c r="D31" s="418">
        <v>0.28607023735287362</v>
      </c>
      <c r="E31" s="418">
        <v>0.45882450363651478</v>
      </c>
      <c r="F31" s="411">
        <v>0.57476392015145539</v>
      </c>
      <c r="H31" s="417">
        <v>39</v>
      </c>
      <c r="I31" s="418">
        <v>0.12345230338264301</v>
      </c>
      <c r="J31" s="418">
        <v>0.29662646335944304</v>
      </c>
      <c r="K31" s="418">
        <v>0.50082054898158301</v>
      </c>
      <c r="L31" s="411">
        <v>0.66229889564388966</v>
      </c>
      <c r="N31" s="417">
        <v>39</v>
      </c>
      <c r="O31" s="418">
        <v>0.11316543521701401</v>
      </c>
      <c r="P31" s="418">
        <v>0.27029009612353355</v>
      </c>
      <c r="Q31" s="418">
        <v>0.4621304341134172</v>
      </c>
      <c r="R31" s="411">
        <v>0.61927465755441213</v>
      </c>
      <c r="V31" s="417">
        <v>39</v>
      </c>
      <c r="W31" s="418">
        <v>0.10540093251156939</v>
      </c>
      <c r="X31" s="418">
        <v>0.24472705011965548</v>
      </c>
      <c r="Y31" s="418">
        <v>0.43488570825263034</v>
      </c>
      <c r="Z31" s="411">
        <v>0.53883418809954775</v>
      </c>
      <c r="AB31" s="417">
        <v>39</v>
      </c>
      <c r="AC31" s="418">
        <v>0.10721801213740995</v>
      </c>
      <c r="AD31" s="418">
        <v>0.25353028845271947</v>
      </c>
      <c r="AE31" s="418">
        <v>0.47291881940721181</v>
      </c>
      <c r="AF31" s="411">
        <v>0.61750027599817436</v>
      </c>
      <c r="AH31" s="417">
        <v>39</v>
      </c>
      <c r="AI31" s="418">
        <v>9.8373926138607348E-2</v>
      </c>
      <c r="AJ31" s="418">
        <v>0.23041720686711237</v>
      </c>
      <c r="AK31" s="418">
        <v>0.43441113554677707</v>
      </c>
      <c r="AL31" s="411">
        <v>0.57495466946388385</v>
      </c>
      <c r="AM31" s="430"/>
      <c r="AN31" s="430"/>
      <c r="AO31" s="430"/>
    </row>
    <row r="32" spans="2:41">
      <c r="B32" s="417">
        <v>40</v>
      </c>
      <c r="C32" s="418">
        <v>0.12840090589036246</v>
      </c>
      <c r="D32" s="418">
        <v>0.30820889439074345</v>
      </c>
      <c r="E32" s="418">
        <v>0.52558429919665339</v>
      </c>
      <c r="F32" s="411">
        <v>0.67066757850507008</v>
      </c>
      <c r="H32" s="417">
        <v>40</v>
      </c>
      <c r="I32" s="418">
        <v>0.1306480178642743</v>
      </c>
      <c r="J32" s="418">
        <v>0.31991015659374011</v>
      </c>
      <c r="K32" s="418">
        <v>0.57762960245350548</v>
      </c>
      <c r="L32" s="411">
        <v>0.78012420858410847</v>
      </c>
      <c r="N32" s="417">
        <v>40</v>
      </c>
      <c r="O32" s="418">
        <v>0.12008647091043281</v>
      </c>
      <c r="P32" s="418">
        <v>0.29275852722124918</v>
      </c>
      <c r="Q32" s="418">
        <v>0.53737333378639973</v>
      </c>
      <c r="R32" s="411">
        <v>0.73475713960294042</v>
      </c>
      <c r="V32" s="417">
        <v>40</v>
      </c>
      <c r="W32" s="418">
        <v>0.1122593658528811</v>
      </c>
      <c r="X32" s="418">
        <v>0.26304204321437558</v>
      </c>
      <c r="Y32" s="418">
        <v>0.45882450363651478</v>
      </c>
      <c r="Z32" s="411">
        <v>0.57476392015145539</v>
      </c>
      <c r="AB32" s="417">
        <v>40</v>
      </c>
      <c r="AC32" s="418">
        <v>0.11420305364491266</v>
      </c>
      <c r="AD32" s="418">
        <v>0.27265939663639893</v>
      </c>
      <c r="AE32" s="418">
        <v>0.50082054898158301</v>
      </c>
      <c r="AF32" s="411">
        <v>0.66229889564388966</v>
      </c>
      <c r="AH32" s="417">
        <v>40</v>
      </c>
      <c r="AI32" s="418">
        <v>0.10484802063266162</v>
      </c>
      <c r="AJ32" s="418">
        <v>0.24829928093525017</v>
      </c>
      <c r="AK32" s="418">
        <v>0.4621304341134172</v>
      </c>
      <c r="AL32" s="411">
        <v>0.61927465755441213</v>
      </c>
      <c r="AM32" s="430"/>
      <c r="AN32" s="430"/>
      <c r="AO32" s="430"/>
    </row>
    <row r="33" spans="2:41">
      <c r="B33" s="417">
        <v>41</v>
      </c>
      <c r="C33" s="418">
        <v>0.13984925096056167</v>
      </c>
      <c r="D33" s="418">
        <v>0.33869234968394568</v>
      </c>
      <c r="E33" s="418">
        <v>0.57033196374808215</v>
      </c>
      <c r="F33" s="411">
        <v>0.73288929040954953</v>
      </c>
      <c r="H33" s="417">
        <v>41</v>
      </c>
      <c r="I33" s="418">
        <v>0.1423161792162029</v>
      </c>
      <c r="J33" s="418">
        <v>0.35173282686595553</v>
      </c>
      <c r="K33" s="418">
        <v>0.62862232263384932</v>
      </c>
      <c r="L33" s="411">
        <v>0.85569071756889226</v>
      </c>
      <c r="N33" s="417">
        <v>41</v>
      </c>
      <c r="O33" s="418">
        <v>0.13093734933610021</v>
      </c>
      <c r="P33" s="418">
        <v>0.3225011385407906</v>
      </c>
      <c r="Q33" s="418">
        <v>0.58681595313864832</v>
      </c>
      <c r="R33" s="411">
        <v>0.80827843374706299</v>
      </c>
      <c r="V33" s="417">
        <v>41</v>
      </c>
      <c r="W33" s="418">
        <v>0.12137171899575691</v>
      </c>
      <c r="X33" s="418">
        <v>0.28607023735287362</v>
      </c>
      <c r="Y33" s="418">
        <v>0.48910026438055554</v>
      </c>
      <c r="Z33" s="411">
        <v>0.61870956173504943</v>
      </c>
      <c r="AB33" s="417">
        <v>41</v>
      </c>
      <c r="AC33" s="418">
        <v>0.12345230338264301</v>
      </c>
      <c r="AD33" s="418">
        <v>0.29662646335944304</v>
      </c>
      <c r="AE33" s="418">
        <v>0.53573305105256419</v>
      </c>
      <c r="AF33" s="411">
        <v>0.71645664518073326</v>
      </c>
      <c r="AH33" s="417">
        <v>41</v>
      </c>
      <c r="AI33" s="418">
        <v>0.11316543521701401</v>
      </c>
      <c r="AJ33" s="418">
        <v>0.27029009612353355</v>
      </c>
      <c r="AK33" s="418">
        <v>0.49634971457464877</v>
      </c>
      <c r="AL33" s="411">
        <v>0.67237918751716419</v>
      </c>
      <c r="AM33" s="430"/>
      <c r="AN33" s="430"/>
      <c r="AO33" s="430"/>
    </row>
    <row r="34" spans="2:41">
      <c r="B34" s="417">
        <v>42</v>
      </c>
      <c r="C34" s="418">
        <v>0.15358834101619309</v>
      </c>
      <c r="D34" s="418">
        <v>0.37467963730430398</v>
      </c>
      <c r="E34" s="418">
        <v>0.6243700535032608</v>
      </c>
      <c r="F34" s="411">
        <v>0.80651426910833113</v>
      </c>
      <c r="H34" s="417">
        <v>42</v>
      </c>
      <c r="I34" s="418">
        <v>0.15631974172292346</v>
      </c>
      <c r="J34" s="418">
        <v>0.38927876566507397</v>
      </c>
      <c r="K34" s="418">
        <v>0.68982758741588113</v>
      </c>
      <c r="L34" s="411">
        <v>0.94442583277783543</v>
      </c>
      <c r="N34" s="417">
        <v>42</v>
      </c>
      <c r="O34" s="418">
        <v>0.14397082396966029</v>
      </c>
      <c r="P34" s="418">
        <v>0.35752180375995712</v>
      </c>
      <c r="Q34" s="418">
        <v>0.64564527316305065</v>
      </c>
      <c r="R34" s="411">
        <v>0.89405665692728264</v>
      </c>
      <c r="V34" s="417">
        <v>42</v>
      </c>
      <c r="W34" s="418">
        <v>0.12840090589036246</v>
      </c>
      <c r="X34" s="418">
        <v>0.30820889439074345</v>
      </c>
      <c r="Y34" s="418">
        <v>0.52558429919665339</v>
      </c>
      <c r="Z34" s="411">
        <v>0.67066757850507008</v>
      </c>
      <c r="AB34" s="417">
        <v>42</v>
      </c>
      <c r="AC34" s="418">
        <v>0.1306480178642743</v>
      </c>
      <c r="AD34" s="418">
        <v>0.31991015659374011</v>
      </c>
      <c r="AE34" s="418">
        <v>0.57762960245350548</v>
      </c>
      <c r="AF34" s="411">
        <v>0.78012420858410847</v>
      </c>
      <c r="AH34" s="417">
        <v>42</v>
      </c>
      <c r="AI34" s="418">
        <v>0.12008647091043281</v>
      </c>
      <c r="AJ34" s="418">
        <v>0.29275852722124918</v>
      </c>
      <c r="AK34" s="418">
        <v>0.53737333378639973</v>
      </c>
      <c r="AL34" s="411">
        <v>0.73475713960294042</v>
      </c>
      <c r="AM34" s="430"/>
      <c r="AN34" s="430"/>
      <c r="AO34" s="430"/>
    </row>
    <row r="35" spans="2:41">
      <c r="B35" s="417">
        <v>43</v>
      </c>
      <c r="C35" s="418">
        <v>0.17031361713038334</v>
      </c>
      <c r="D35" s="418">
        <v>0.41747830385822371</v>
      </c>
      <c r="E35" s="418">
        <v>0.68890815295184371</v>
      </c>
      <c r="F35" s="411">
        <v>0.90072870706659092</v>
      </c>
      <c r="H35" s="417">
        <v>43</v>
      </c>
      <c r="I35" s="418">
        <v>0.17335234623702889</v>
      </c>
      <c r="J35" s="418">
        <v>0.43387547999668552</v>
      </c>
      <c r="K35" s="418">
        <v>0.76252450394854965</v>
      </c>
      <c r="L35" s="411">
        <v>1.0628256930075379</v>
      </c>
      <c r="N35" s="417">
        <v>43</v>
      </c>
      <c r="O35" s="418">
        <v>0.15972115852739588</v>
      </c>
      <c r="P35" s="418">
        <v>0.39886687267699211</v>
      </c>
      <c r="Q35" s="418">
        <v>0.71485220387068982</v>
      </c>
      <c r="R35" s="411">
        <v>1.0069278333689895</v>
      </c>
      <c r="V35" s="417">
        <v>43</v>
      </c>
      <c r="W35" s="418">
        <v>0.13984925096056167</v>
      </c>
      <c r="X35" s="418">
        <v>0.33869234968394568</v>
      </c>
      <c r="Y35" s="418">
        <v>0.57033196374808215</v>
      </c>
      <c r="Z35" s="411">
        <v>0.73288929040954953</v>
      </c>
      <c r="AB35" s="417">
        <v>43</v>
      </c>
      <c r="AC35" s="418">
        <v>0.1423161792162029</v>
      </c>
      <c r="AD35" s="418">
        <v>0.35173282686595553</v>
      </c>
      <c r="AE35" s="418">
        <v>0.62862232263384932</v>
      </c>
      <c r="AF35" s="411">
        <v>0.85569071756889226</v>
      </c>
      <c r="AH35" s="417">
        <v>43</v>
      </c>
      <c r="AI35" s="418">
        <v>0.13093734933610021</v>
      </c>
      <c r="AJ35" s="418">
        <v>0.3225011385407906</v>
      </c>
      <c r="AK35" s="418">
        <v>0.58681595313864832</v>
      </c>
      <c r="AL35" s="411">
        <v>0.80827843374706299</v>
      </c>
      <c r="AM35" s="430"/>
      <c r="AN35" s="430"/>
      <c r="AO35" s="430"/>
    </row>
    <row r="36" spans="2:41">
      <c r="B36" s="417">
        <v>44</v>
      </c>
      <c r="C36" s="418">
        <v>0.18983577197584831</v>
      </c>
      <c r="D36" s="418">
        <v>0.46716255279291041</v>
      </c>
      <c r="E36" s="418">
        <v>0.75747667744051961</v>
      </c>
      <c r="F36" s="411">
        <v>0.99863154936853871</v>
      </c>
      <c r="H36" s="417">
        <v>44</v>
      </c>
      <c r="I36" s="418">
        <v>0.19322567921603973</v>
      </c>
      <c r="J36" s="418">
        <v>0.48563270257104962</v>
      </c>
      <c r="K36" s="418">
        <v>0.84056398429568457</v>
      </c>
      <c r="L36" s="411">
        <v>1.1864757640681207</v>
      </c>
      <c r="N36" s="417">
        <v>44</v>
      </c>
      <c r="O36" s="418">
        <v>0.17803339843316643</v>
      </c>
      <c r="P36" s="418">
        <v>0.4467500691452384</v>
      </c>
      <c r="Q36" s="418">
        <v>0.79085750731492166</v>
      </c>
      <c r="R36" s="411">
        <v>1.1263792740416048</v>
      </c>
      <c r="V36" s="417">
        <v>44</v>
      </c>
      <c r="W36" s="418">
        <v>0.15358834101619309</v>
      </c>
      <c r="X36" s="418">
        <v>0.37467963730430398</v>
      </c>
      <c r="Y36" s="418">
        <v>0.6243700535032608</v>
      </c>
      <c r="Z36" s="411">
        <v>0.80651426910833113</v>
      </c>
      <c r="AB36" s="417">
        <v>44</v>
      </c>
      <c r="AC36" s="418">
        <v>0.15631974172292346</v>
      </c>
      <c r="AD36" s="418">
        <v>0.38927876566507397</v>
      </c>
      <c r="AE36" s="418">
        <v>0.68982758741588113</v>
      </c>
      <c r="AF36" s="411">
        <v>0.94442583277783543</v>
      </c>
      <c r="AH36" s="417">
        <v>44</v>
      </c>
      <c r="AI36" s="418">
        <v>0.14397082396966029</v>
      </c>
      <c r="AJ36" s="418">
        <v>0.35752180375995712</v>
      </c>
      <c r="AK36" s="418">
        <v>0.64564527316305065</v>
      </c>
      <c r="AL36" s="411">
        <v>0.89405665692728264</v>
      </c>
      <c r="AM36" s="430"/>
      <c r="AN36" s="430"/>
      <c r="AO36" s="430"/>
    </row>
    <row r="37" spans="2:41">
      <c r="B37" s="417">
        <v>45</v>
      </c>
      <c r="C37" s="418">
        <v>0.21166154295358555</v>
      </c>
      <c r="D37" s="418">
        <v>0.52347108547615118</v>
      </c>
      <c r="E37" s="418">
        <v>0.84229810712432573</v>
      </c>
      <c r="F37" s="411">
        <v>1.1124423238448458</v>
      </c>
      <c r="H37" s="417">
        <v>45</v>
      </c>
      <c r="I37" s="418">
        <v>0.21545316850774207</v>
      </c>
      <c r="J37" s="418">
        <v>0.54433070342946843</v>
      </c>
      <c r="K37" s="418">
        <v>0.93605842563548491</v>
      </c>
      <c r="L37" s="411">
        <v>1.3276615268602205</v>
      </c>
      <c r="N37" s="417">
        <v>45</v>
      </c>
      <c r="O37" s="418">
        <v>0.19857613576456823</v>
      </c>
      <c r="P37" s="418">
        <v>0.50122151914532276</v>
      </c>
      <c r="Q37" s="418">
        <v>0.88227954416640064</v>
      </c>
      <c r="R37" s="411">
        <v>1.2609607930113751</v>
      </c>
      <c r="V37" s="417">
        <v>45</v>
      </c>
      <c r="W37" s="418">
        <v>0.17031361713038334</v>
      </c>
      <c r="X37" s="418">
        <v>0.41747830385822371</v>
      </c>
      <c r="Y37" s="418">
        <v>0.68890815295184371</v>
      </c>
      <c r="Z37" s="411">
        <v>0.90072870706659092</v>
      </c>
      <c r="AB37" s="417">
        <v>45</v>
      </c>
      <c r="AC37" s="418">
        <v>0.17335234623702889</v>
      </c>
      <c r="AD37" s="418">
        <v>0.43387547999668552</v>
      </c>
      <c r="AE37" s="418">
        <v>0.76252450394854965</v>
      </c>
      <c r="AF37" s="411">
        <v>1.0628256930075379</v>
      </c>
      <c r="AH37" s="417">
        <v>45</v>
      </c>
      <c r="AI37" s="418">
        <v>0.15972115852739588</v>
      </c>
      <c r="AJ37" s="418">
        <v>0.39886687267699211</v>
      </c>
      <c r="AK37" s="418">
        <v>0.71485220387068982</v>
      </c>
      <c r="AL37" s="411">
        <v>1.0069278333689895</v>
      </c>
      <c r="AM37" s="430"/>
      <c r="AN37" s="430"/>
      <c r="AO37" s="430"/>
    </row>
    <row r="38" spans="2:41">
      <c r="B38" s="417">
        <v>46</v>
      </c>
      <c r="C38" s="418">
        <v>0.26611017051269548</v>
      </c>
      <c r="D38" s="418">
        <v>0.66318155195721262</v>
      </c>
      <c r="E38" s="418">
        <v>0.94028862662757839</v>
      </c>
      <c r="F38" s="411">
        <v>1.2386110412995872</v>
      </c>
      <c r="H38" s="417">
        <v>46</v>
      </c>
      <c r="I38" s="418">
        <v>0.27091529048153673</v>
      </c>
      <c r="J38" s="418">
        <v>0.6899334026460926</v>
      </c>
      <c r="K38" s="418">
        <v>1.0461319001486133</v>
      </c>
      <c r="L38" s="411">
        <v>1.4830667037640601</v>
      </c>
      <c r="N38" s="417">
        <v>46</v>
      </c>
      <c r="O38" s="418">
        <v>0.24990964982050767</v>
      </c>
      <c r="P38" s="418">
        <v>0.63624940841687128</v>
      </c>
      <c r="Q38" s="418">
        <v>0.98741813001494483</v>
      </c>
      <c r="R38" s="411">
        <v>1.4084910981242209</v>
      </c>
      <c r="V38" s="417">
        <v>46</v>
      </c>
      <c r="W38" s="418">
        <v>0.18983577197584831</v>
      </c>
      <c r="X38" s="418">
        <v>0.46716255279291041</v>
      </c>
      <c r="Y38" s="418">
        <v>0.75747667744051961</v>
      </c>
      <c r="Z38" s="411">
        <v>0.99863154936853871</v>
      </c>
      <c r="AB38" s="417">
        <v>46</v>
      </c>
      <c r="AC38" s="418">
        <v>0.19322567921603973</v>
      </c>
      <c r="AD38" s="418">
        <v>0.48563270257104962</v>
      </c>
      <c r="AE38" s="418">
        <v>0.84056398429568457</v>
      </c>
      <c r="AF38" s="411">
        <v>1.1864757640681207</v>
      </c>
      <c r="AH38" s="417">
        <v>46</v>
      </c>
      <c r="AI38" s="418">
        <v>0.17803339843316643</v>
      </c>
      <c r="AJ38" s="418">
        <v>0.4467500691452384</v>
      </c>
      <c r="AK38" s="418">
        <v>0.79085750731492166</v>
      </c>
      <c r="AL38" s="411">
        <v>1.1263792740416048</v>
      </c>
      <c r="AM38" s="430"/>
      <c r="AN38" s="430"/>
      <c r="AO38" s="430"/>
    </row>
    <row r="39" spans="2:41">
      <c r="B39" s="417">
        <v>47</v>
      </c>
      <c r="C39" s="418">
        <v>0.29995279951198672</v>
      </c>
      <c r="D39" s="418">
        <v>0.74905208219614883</v>
      </c>
      <c r="E39" s="418">
        <v>1.20201975871516</v>
      </c>
      <c r="F39" s="411">
        <v>1.5342567091401353</v>
      </c>
      <c r="H39" s="417">
        <v>47</v>
      </c>
      <c r="I39" s="418">
        <v>0.30538551485522186</v>
      </c>
      <c r="J39" s="418">
        <v>0.77937153543098314</v>
      </c>
      <c r="K39" s="418">
        <v>1.3483276204472829</v>
      </c>
      <c r="L39" s="411">
        <v>1.8438461155896708</v>
      </c>
      <c r="N39" s="417">
        <v>47</v>
      </c>
      <c r="O39" s="418">
        <v>0.28179069269752455</v>
      </c>
      <c r="P39" s="418">
        <v>0.71897866676906919</v>
      </c>
      <c r="Q39" s="418">
        <v>1.2738421865033414</v>
      </c>
      <c r="R39" s="411">
        <v>1.7478939668895548</v>
      </c>
      <c r="V39" s="417">
        <v>47</v>
      </c>
      <c r="W39" s="418">
        <v>0.21166154295358555</v>
      </c>
      <c r="X39" s="418">
        <v>0.52347108547615118</v>
      </c>
      <c r="Y39" s="418">
        <v>0.84229810712432573</v>
      </c>
      <c r="Z39" s="411">
        <v>1.1124423238448458</v>
      </c>
      <c r="AB39" s="417">
        <v>47</v>
      </c>
      <c r="AC39" s="418">
        <v>0.21545316850774207</v>
      </c>
      <c r="AD39" s="418">
        <v>0.54433070342946843</v>
      </c>
      <c r="AE39" s="418">
        <v>0.93605842563548491</v>
      </c>
      <c r="AF39" s="411">
        <v>1.3276615268602205</v>
      </c>
      <c r="AH39" s="417">
        <v>47</v>
      </c>
      <c r="AI39" s="418">
        <v>0.19857613576456823</v>
      </c>
      <c r="AJ39" s="418">
        <v>0.50122151914532276</v>
      </c>
      <c r="AK39" s="418">
        <v>0.88227954416640064</v>
      </c>
      <c r="AL39" s="411">
        <v>1.2609607930113751</v>
      </c>
      <c r="AM39" s="430"/>
      <c r="AN39" s="430"/>
      <c r="AO39" s="430"/>
    </row>
    <row r="40" spans="2:41">
      <c r="B40" s="417">
        <v>48</v>
      </c>
      <c r="C40" s="418">
        <v>0.3392263228370489</v>
      </c>
      <c r="D40" s="418">
        <v>0.84743284971014154</v>
      </c>
      <c r="E40" s="418">
        <v>1.3645763677248144</v>
      </c>
      <c r="F40" s="411">
        <v>1.7039876093331476</v>
      </c>
      <c r="H40" s="417">
        <v>48</v>
      </c>
      <c r="I40" s="418">
        <v>0.34538547233225814</v>
      </c>
      <c r="J40" s="418">
        <v>0.88178390798432471</v>
      </c>
      <c r="K40" s="418">
        <v>1.5399484820262188</v>
      </c>
      <c r="L40" s="411">
        <v>2.0501113855393638</v>
      </c>
      <c r="N40" s="417">
        <v>48</v>
      </c>
      <c r="O40" s="418">
        <v>0.31875890937351398</v>
      </c>
      <c r="P40" s="418">
        <v>0.81347419141735589</v>
      </c>
      <c r="Q40" s="418">
        <v>1.454468749205839</v>
      </c>
      <c r="R40" s="411">
        <v>1.9408128855379019</v>
      </c>
      <c r="V40" s="417">
        <v>48</v>
      </c>
      <c r="W40" s="418">
        <v>0.23655684038106661</v>
      </c>
      <c r="X40" s="418">
        <v>0.58795378146867994</v>
      </c>
      <c r="Y40" s="418">
        <v>0.94028862662757839</v>
      </c>
      <c r="Z40" s="411">
        <v>1.2386110412995872</v>
      </c>
      <c r="AB40" s="417">
        <v>48</v>
      </c>
      <c r="AC40" s="418">
        <v>0.24081692427050763</v>
      </c>
      <c r="AD40" s="418">
        <v>0.61156567821200825</v>
      </c>
      <c r="AE40" s="418">
        <v>1.0461319001486133</v>
      </c>
      <c r="AF40" s="411">
        <v>1.4830667037640601</v>
      </c>
      <c r="AH40" s="417">
        <v>48</v>
      </c>
      <c r="AI40" s="418">
        <v>0.22209131696180703</v>
      </c>
      <c r="AJ40" s="418">
        <v>0.56370610041307267</v>
      </c>
      <c r="AK40" s="418">
        <v>0.98741813001494483</v>
      </c>
      <c r="AL40" s="411">
        <v>1.4084910981242209</v>
      </c>
      <c r="AM40" s="430"/>
      <c r="AN40" s="430"/>
      <c r="AO40" s="430"/>
    </row>
    <row r="41" spans="2:41">
      <c r="B41" s="417">
        <v>49</v>
      </c>
      <c r="C41" s="418">
        <v>0.38418881998562149</v>
      </c>
      <c r="D41" s="418">
        <v>0.95908800468851985</v>
      </c>
      <c r="E41" s="418">
        <v>1.5436716199957099</v>
      </c>
      <c r="F41" s="411">
        <v>1.8908845058395285</v>
      </c>
      <c r="H41" s="417">
        <v>49</v>
      </c>
      <c r="I41" s="418">
        <v>0.39117745520276137</v>
      </c>
      <c r="J41" s="418">
        <v>0.99797131285176155</v>
      </c>
      <c r="K41" s="418">
        <v>1.7506413568451857</v>
      </c>
      <c r="L41" s="411">
        <v>2.2767816973390529</v>
      </c>
      <c r="N41" s="417">
        <v>49</v>
      </c>
      <c r="O41" s="418">
        <v>0.36106151144885368</v>
      </c>
      <c r="P41" s="418">
        <v>0.9204772422209635</v>
      </c>
      <c r="Q41" s="418">
        <v>1.6521813800937668</v>
      </c>
      <c r="R41" s="411">
        <v>2.1518030797077907</v>
      </c>
      <c r="V41" s="417">
        <v>49</v>
      </c>
      <c r="W41" s="418">
        <v>0.26611017051269548</v>
      </c>
      <c r="X41" s="418">
        <v>0.66318155195721262</v>
      </c>
      <c r="Y41" s="418">
        <v>1.0535728007515164</v>
      </c>
      <c r="Z41" s="411">
        <v>1.3791173856788137</v>
      </c>
      <c r="AB41" s="417">
        <v>49</v>
      </c>
      <c r="AC41" s="418">
        <v>0.27091529048153673</v>
      </c>
      <c r="AD41" s="418">
        <v>0.6899334026460926</v>
      </c>
      <c r="AE41" s="418">
        <v>1.1729834527110505</v>
      </c>
      <c r="AF41" s="411">
        <v>1.6549307706992851</v>
      </c>
      <c r="AH41" s="417">
        <v>49</v>
      </c>
      <c r="AI41" s="418">
        <v>0.24990964982050767</v>
      </c>
      <c r="AJ41" s="418">
        <v>0.63624940841687128</v>
      </c>
      <c r="AK41" s="418">
        <v>1.1080486040288928</v>
      </c>
      <c r="AL41" s="411">
        <v>1.5706148310321812</v>
      </c>
      <c r="AM41" s="430"/>
      <c r="AN41" s="430"/>
      <c r="AO41" s="430"/>
    </row>
    <row r="42" spans="2:41">
      <c r="B42" s="417">
        <v>50</v>
      </c>
      <c r="C42" s="418">
        <v>0.43543192450488144</v>
      </c>
      <c r="D42" s="418">
        <v>1.0851774519698139</v>
      </c>
      <c r="E42" s="418">
        <v>1.7433737249260681</v>
      </c>
      <c r="F42" s="411">
        <v>2.0992715190403626</v>
      </c>
      <c r="H42" s="417">
        <v>50</v>
      </c>
      <c r="I42" s="418">
        <v>0.44336387144973893</v>
      </c>
      <c r="J42" s="418">
        <v>1.1291299422526122</v>
      </c>
      <c r="K42" s="418">
        <v>1.9849481391916219</v>
      </c>
      <c r="L42" s="411">
        <v>2.5288381827756039</v>
      </c>
      <c r="N42" s="417">
        <v>50</v>
      </c>
      <c r="O42" s="418">
        <v>0.40924575109888939</v>
      </c>
      <c r="P42" s="418">
        <v>1.0410251811316575</v>
      </c>
      <c r="Q42" s="418">
        <v>1.8703266704143711</v>
      </c>
      <c r="R42" s="411">
        <v>2.3844904674993508</v>
      </c>
      <c r="V42" s="417">
        <v>50</v>
      </c>
      <c r="W42" s="418">
        <v>0.26611017051269548</v>
      </c>
      <c r="X42" s="418">
        <v>0.66318155195721262</v>
      </c>
      <c r="Y42" s="418">
        <v>1.20201975871516</v>
      </c>
      <c r="Z42" s="411">
        <v>1.5342567091401353</v>
      </c>
      <c r="AB42" s="417">
        <v>50</v>
      </c>
      <c r="AC42" s="418">
        <v>0.27091529048153673</v>
      </c>
      <c r="AD42" s="418">
        <v>0.6899334026460926</v>
      </c>
      <c r="AE42" s="418">
        <v>1.3483276204472829</v>
      </c>
      <c r="AF42" s="411">
        <v>1.8438461155896708</v>
      </c>
      <c r="AH42" s="417">
        <v>50</v>
      </c>
      <c r="AI42" s="418">
        <v>0.24990964982050767</v>
      </c>
      <c r="AJ42" s="418">
        <v>0.63624940841687128</v>
      </c>
      <c r="AK42" s="418">
        <v>1.2738421865033414</v>
      </c>
      <c r="AL42" s="411">
        <v>1.7478939668895548</v>
      </c>
      <c r="AM42" s="430"/>
      <c r="AN42" s="430"/>
      <c r="AO42" s="430"/>
    </row>
    <row r="43" spans="2:41">
      <c r="B43" s="417">
        <v>51</v>
      </c>
      <c r="C43" s="418">
        <v>0.49404604386063816</v>
      </c>
      <c r="D43" s="418">
        <v>1.2277471717557649</v>
      </c>
      <c r="E43" s="418">
        <v>1.9644999800263341</v>
      </c>
      <c r="F43" s="411">
        <v>2.3299806844060202</v>
      </c>
      <c r="H43" s="417">
        <v>51</v>
      </c>
      <c r="I43" s="418">
        <v>0.5030357405343806</v>
      </c>
      <c r="J43" s="418">
        <v>1.277358155271072</v>
      </c>
      <c r="K43" s="418">
        <v>2.2442839748421735</v>
      </c>
      <c r="L43" s="411">
        <v>2.8077814216865535</v>
      </c>
      <c r="N43" s="417">
        <v>51</v>
      </c>
      <c r="O43" s="418">
        <v>0.46416298905378645</v>
      </c>
      <c r="P43" s="418">
        <v>1.176804250924568</v>
      </c>
      <c r="Q43" s="418">
        <v>2.1101430073403442</v>
      </c>
      <c r="R43" s="411">
        <v>2.6401675624505581</v>
      </c>
      <c r="V43" s="417">
        <v>51</v>
      </c>
      <c r="W43" s="418">
        <v>0.29995279951198672</v>
      </c>
      <c r="X43" s="418">
        <v>0.74905208219614883</v>
      </c>
      <c r="Y43" s="418">
        <v>1.20201975871516</v>
      </c>
      <c r="Z43" s="411">
        <v>1.5342567091401353</v>
      </c>
      <c r="AB43" s="417">
        <v>51</v>
      </c>
      <c r="AC43" s="418">
        <v>0.30538551485522186</v>
      </c>
      <c r="AD43" s="418">
        <v>0.77937153543098314</v>
      </c>
      <c r="AE43" s="418">
        <v>1.3483276204472829</v>
      </c>
      <c r="AF43" s="411">
        <v>1.8438461155896708</v>
      </c>
      <c r="AH43" s="417">
        <v>51</v>
      </c>
      <c r="AI43" s="418">
        <v>0.28179069269752455</v>
      </c>
      <c r="AJ43" s="418">
        <v>0.71897866676906919</v>
      </c>
      <c r="AK43" s="418">
        <v>1.2738421865033414</v>
      </c>
      <c r="AL43" s="411">
        <v>1.7478939668895548</v>
      </c>
      <c r="AM43" s="430"/>
      <c r="AN43" s="430"/>
      <c r="AO43" s="430"/>
    </row>
    <row r="44" spans="2:41">
      <c r="B44" s="417">
        <v>52</v>
      </c>
      <c r="C44" s="418">
        <v>0.55847138473038616</v>
      </c>
      <c r="D44" s="418">
        <v>1.3848330302120451</v>
      </c>
      <c r="E44" s="418">
        <v>2.2110193564326499</v>
      </c>
      <c r="F44" s="411">
        <v>2.587228581841083</v>
      </c>
      <c r="H44" s="417">
        <v>52</v>
      </c>
      <c r="I44" s="418">
        <v>0.5686408915134471</v>
      </c>
      <c r="J44" s="418">
        <v>1.4407102480092648</v>
      </c>
      <c r="K44" s="418">
        <v>2.5333991219976668</v>
      </c>
      <c r="L44" s="411">
        <v>3.1188157992441687</v>
      </c>
      <c r="N44" s="417">
        <v>52</v>
      </c>
      <c r="O44" s="418">
        <v>0.5246439316181758</v>
      </c>
      <c r="P44" s="418">
        <v>1.3265267937347194</v>
      </c>
      <c r="Q44" s="418">
        <v>2.3752539950126228</v>
      </c>
      <c r="R44" s="411">
        <v>2.9227596339484356</v>
      </c>
      <c r="V44" s="417">
        <v>52</v>
      </c>
      <c r="W44" s="418">
        <v>0.3392263228370489</v>
      </c>
      <c r="X44" s="418">
        <v>0.84743284971014154</v>
      </c>
      <c r="Y44" s="418">
        <v>1.3645763677248144</v>
      </c>
      <c r="Z44" s="411">
        <v>1.7039876093331476</v>
      </c>
      <c r="AB44" s="417">
        <v>52</v>
      </c>
      <c r="AC44" s="418">
        <v>0.34538547233225814</v>
      </c>
      <c r="AD44" s="418">
        <v>0.88178390798432471</v>
      </c>
      <c r="AE44" s="418">
        <v>1.5399484820262188</v>
      </c>
      <c r="AF44" s="411">
        <v>2.0501113855393638</v>
      </c>
      <c r="AH44" s="417">
        <v>52</v>
      </c>
      <c r="AI44" s="418">
        <v>0.31875890937351398</v>
      </c>
      <c r="AJ44" s="418">
        <v>0.81347419141735589</v>
      </c>
      <c r="AK44" s="418">
        <v>1.454468749205839</v>
      </c>
      <c r="AL44" s="411">
        <v>1.9408128855379019</v>
      </c>
      <c r="AM44" s="430"/>
      <c r="AN44" s="430"/>
      <c r="AO44" s="430"/>
    </row>
    <row r="45" spans="2:41">
      <c r="B45" s="417">
        <v>53</v>
      </c>
      <c r="C45" s="418">
        <v>0.63097821090432371</v>
      </c>
      <c r="D45" s="418">
        <v>1.6515575828373783</v>
      </c>
      <c r="E45" s="418">
        <v>2.4861123401958025</v>
      </c>
      <c r="F45" s="411">
        <v>2.8743828809027452</v>
      </c>
      <c r="H45" s="417">
        <v>53</v>
      </c>
      <c r="I45" s="418">
        <v>0.64246707081593746</v>
      </c>
      <c r="J45" s="418">
        <v>1.7356547950485104</v>
      </c>
      <c r="K45" s="418">
        <v>2.8564493865342273</v>
      </c>
      <c r="L45" s="411">
        <v>3.4664773956541648</v>
      </c>
      <c r="N45" s="417">
        <v>53</v>
      </c>
      <c r="O45" s="418">
        <v>0.59260433656716638</v>
      </c>
      <c r="P45" s="418">
        <v>1.6059957603668571</v>
      </c>
      <c r="Q45" s="418">
        <v>2.6689192971933711</v>
      </c>
      <c r="R45" s="411">
        <v>3.2357811700724244</v>
      </c>
      <c r="V45" s="417">
        <v>53</v>
      </c>
      <c r="W45" s="418">
        <v>0.38418881998562149</v>
      </c>
      <c r="X45" s="418">
        <v>0.95908800468851985</v>
      </c>
      <c r="Y45" s="418">
        <v>1.5436716199957099</v>
      </c>
      <c r="Z45" s="411">
        <v>1.8908845058395285</v>
      </c>
      <c r="AB45" s="417">
        <v>53</v>
      </c>
      <c r="AC45" s="418">
        <v>0.39117745520276137</v>
      </c>
      <c r="AD45" s="418">
        <v>0.99797131285176155</v>
      </c>
      <c r="AE45" s="418">
        <v>1.7506413568451857</v>
      </c>
      <c r="AF45" s="411">
        <v>2.2767816973390529</v>
      </c>
      <c r="AH45" s="417">
        <v>53</v>
      </c>
      <c r="AI45" s="418">
        <v>0.36106151144885368</v>
      </c>
      <c r="AJ45" s="418">
        <v>0.9204772422209635</v>
      </c>
      <c r="AK45" s="418">
        <v>1.6521813800937668</v>
      </c>
      <c r="AL45" s="411">
        <v>2.1518030797077907</v>
      </c>
      <c r="AM45" s="430"/>
      <c r="AN45" s="430"/>
      <c r="AO45" s="430"/>
    </row>
    <row r="46" spans="2:41">
      <c r="B46" s="417">
        <v>54</v>
      </c>
      <c r="C46" s="418">
        <v>0.71108743631923155</v>
      </c>
      <c r="D46" s="418">
        <v>1.9488239770518829</v>
      </c>
      <c r="E46" s="418">
        <v>2.7947019982644119</v>
      </c>
      <c r="F46" s="411">
        <v>3.1966868202326348</v>
      </c>
      <c r="H46" s="417">
        <v>54</v>
      </c>
      <c r="I46" s="418">
        <v>0.72404380323496653</v>
      </c>
      <c r="J46" s="418">
        <v>2.065781774290063</v>
      </c>
      <c r="K46" s="418">
        <v>3.2196614039952727</v>
      </c>
      <c r="L46" s="411">
        <v>3.8576040511727383</v>
      </c>
      <c r="N46" s="417">
        <v>54</v>
      </c>
      <c r="O46" s="418">
        <v>0.6677334504037592</v>
      </c>
      <c r="P46" s="418">
        <v>1.9173679346508308</v>
      </c>
      <c r="Q46" s="418">
        <v>2.9960372114405933</v>
      </c>
      <c r="R46" s="411">
        <v>3.5845565745680177</v>
      </c>
      <c r="V46" s="417">
        <v>54</v>
      </c>
      <c r="W46" s="418">
        <v>0.43543192450488144</v>
      </c>
      <c r="X46" s="418">
        <v>1.0851774519698139</v>
      </c>
      <c r="Y46" s="418">
        <v>1.7433737249260681</v>
      </c>
      <c r="Z46" s="411">
        <v>2.0992715190403626</v>
      </c>
      <c r="AB46" s="417">
        <v>54</v>
      </c>
      <c r="AC46" s="418">
        <v>0.44336387144973893</v>
      </c>
      <c r="AD46" s="418">
        <v>1.1291299422526122</v>
      </c>
      <c r="AE46" s="418">
        <v>1.9849481391916219</v>
      </c>
      <c r="AF46" s="411">
        <v>2.5288381827756039</v>
      </c>
      <c r="AH46" s="417">
        <v>54</v>
      </c>
      <c r="AI46" s="418">
        <v>0.40924575109888939</v>
      </c>
      <c r="AJ46" s="418">
        <v>1.0410251811316575</v>
      </c>
      <c r="AK46" s="418">
        <v>1.8703266704143711</v>
      </c>
      <c r="AL46" s="411">
        <v>2.3844904674993508</v>
      </c>
      <c r="AM46" s="430"/>
      <c r="AN46" s="430"/>
      <c r="AO46" s="430"/>
    </row>
    <row r="47" spans="2:41">
      <c r="B47" s="417">
        <v>55</v>
      </c>
      <c r="C47" s="418">
        <v>0.79996167103137394</v>
      </c>
      <c r="D47" s="418">
        <v>2.2861022967191449</v>
      </c>
      <c r="E47" s="418">
        <v>3.1445647515819837</v>
      </c>
      <c r="F47" s="411">
        <v>3.5624395651458483</v>
      </c>
      <c r="H47" s="417">
        <v>55</v>
      </c>
      <c r="I47" s="418">
        <v>0.81454319208311154</v>
      </c>
      <c r="J47" s="418">
        <v>2.4419934661196776</v>
      </c>
      <c r="K47" s="418">
        <v>3.632613172412575</v>
      </c>
      <c r="L47" s="411">
        <v>4.3027410635942189</v>
      </c>
      <c r="N47" s="417">
        <v>55</v>
      </c>
      <c r="O47" s="418">
        <v>0.75101469782411656</v>
      </c>
      <c r="P47" s="418">
        <v>2.2707702173853965</v>
      </c>
      <c r="Q47" s="418">
        <v>3.3639667370800597</v>
      </c>
      <c r="R47" s="411">
        <v>3.9771134970167279</v>
      </c>
      <c r="V47" s="417">
        <v>55</v>
      </c>
      <c r="W47" s="418">
        <v>0.49404604386063816</v>
      </c>
      <c r="X47" s="418">
        <v>1.2277471717557649</v>
      </c>
      <c r="Y47" s="418">
        <v>1.9644999800263341</v>
      </c>
      <c r="Z47" s="411">
        <v>2.3299806844060202</v>
      </c>
      <c r="AB47" s="417">
        <v>55</v>
      </c>
      <c r="AC47" s="418">
        <v>0.5030357405343806</v>
      </c>
      <c r="AD47" s="418">
        <v>1.277358155271072</v>
      </c>
      <c r="AE47" s="418">
        <v>2.2442839748421735</v>
      </c>
      <c r="AF47" s="411">
        <v>2.8077814216865535</v>
      </c>
      <c r="AH47" s="417">
        <v>55</v>
      </c>
      <c r="AI47" s="418">
        <v>0.46416298905378645</v>
      </c>
      <c r="AJ47" s="418">
        <v>1.176804250924568</v>
      </c>
      <c r="AK47" s="418">
        <v>2.1101430073403442</v>
      </c>
      <c r="AL47" s="411">
        <v>2.6401675624505581</v>
      </c>
      <c r="AM47" s="430"/>
      <c r="AN47" s="430"/>
      <c r="AO47" s="430"/>
    </row>
  </sheetData>
  <mergeCells count="18">
    <mergeCell ref="AH7:AK7"/>
    <mergeCell ref="AC8:AE8"/>
    <mergeCell ref="AH8:AH9"/>
    <mergeCell ref="AI8:AK8"/>
    <mergeCell ref="O8:Q8"/>
    <mergeCell ref="W8:Y8"/>
    <mergeCell ref="AB8:AB9"/>
    <mergeCell ref="AB7:AE7"/>
    <mergeCell ref="B7:E7"/>
    <mergeCell ref="H7:K7"/>
    <mergeCell ref="N7:Q7"/>
    <mergeCell ref="V7:Y7"/>
    <mergeCell ref="B8:B9"/>
    <mergeCell ref="C8:E8"/>
    <mergeCell ref="H8:H9"/>
    <mergeCell ref="I8:K8"/>
    <mergeCell ref="N8:N9"/>
    <mergeCell ref="V8:V9"/>
  </mergeCells>
  <phoneticPr fontId="0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B1:AV62"/>
  <sheetViews>
    <sheetView workbookViewId="0"/>
  </sheetViews>
  <sheetFormatPr baseColWidth="10" defaultRowHeight="12"/>
  <cols>
    <col min="1" max="1" width="1.7109375" style="388" customWidth="1"/>
    <col min="2" max="2" width="5" style="388" customWidth="1"/>
    <col min="3" max="7" width="6.28515625" style="388" customWidth="1"/>
    <col min="8" max="8" width="2.140625" style="388" customWidth="1"/>
    <col min="9" max="9" width="4.85546875" style="388" bestFit="1" customWidth="1"/>
    <col min="10" max="14" width="6.28515625" style="388" customWidth="1"/>
    <col min="15" max="15" width="2.5703125" style="388" customWidth="1"/>
    <col min="16" max="16" width="4.85546875" style="388" bestFit="1" customWidth="1"/>
    <col min="17" max="21" width="6.28515625" style="388" customWidth="1"/>
    <col min="22" max="22" width="3" style="412" customWidth="1"/>
    <col min="23" max="23" width="6.28515625" style="390" customWidth="1"/>
    <col min="24" max="24" width="9" style="388" customWidth="1"/>
    <col min="25" max="25" width="5" style="388" customWidth="1"/>
    <col min="26" max="30" width="6.28515625" style="388" customWidth="1"/>
    <col min="31" max="31" width="2.140625" style="388" customWidth="1"/>
    <col min="32" max="32" width="4.85546875" style="388" customWidth="1"/>
    <col min="33" max="37" width="6.28515625" style="388" customWidth="1"/>
    <col min="38" max="38" width="2.5703125" style="388" customWidth="1"/>
    <col min="39" max="39" width="4.85546875" style="388" customWidth="1"/>
    <col min="40" max="44" width="6.28515625" style="388" customWidth="1"/>
    <col min="45" max="16384" width="11.42578125" style="388"/>
  </cols>
  <sheetData>
    <row r="1" spans="2:48" ht="15">
      <c r="B1" s="389" t="s">
        <v>129</v>
      </c>
      <c r="Y1" s="389" t="s">
        <v>129</v>
      </c>
    </row>
    <row r="2" spans="2:48" ht="15">
      <c r="B2" s="389" t="s">
        <v>481</v>
      </c>
      <c r="Y2" s="389" t="s">
        <v>481</v>
      </c>
    </row>
    <row r="3" spans="2:48" ht="15">
      <c r="B3" s="389" t="s">
        <v>104</v>
      </c>
      <c r="Y3" s="389" t="s">
        <v>104</v>
      </c>
    </row>
    <row r="4" spans="2:48" ht="15">
      <c r="B4" s="389"/>
      <c r="Y4" s="389"/>
    </row>
    <row r="5" spans="2:48" ht="15">
      <c r="B5" s="424" t="s">
        <v>482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426"/>
      <c r="U5" s="428"/>
      <c r="V5" s="413"/>
      <c r="W5" s="414"/>
      <c r="Y5" s="424" t="s">
        <v>483</v>
      </c>
      <c r="Z5" s="425"/>
      <c r="AA5" s="425"/>
      <c r="AB5" s="425"/>
      <c r="AC5" s="425"/>
      <c r="AD5" s="425"/>
      <c r="AE5" s="425"/>
      <c r="AF5" s="425"/>
      <c r="AG5" s="425"/>
      <c r="AH5" s="425"/>
      <c r="AI5" s="425"/>
      <c r="AJ5" s="425"/>
      <c r="AK5" s="425"/>
      <c r="AL5" s="425"/>
      <c r="AM5" s="425"/>
      <c r="AN5" s="425"/>
      <c r="AO5" s="425"/>
      <c r="AP5" s="425"/>
      <c r="AQ5" s="426"/>
      <c r="AR5" s="428"/>
    </row>
    <row r="7" spans="2:48">
      <c r="B7" s="506" t="s">
        <v>99</v>
      </c>
      <c r="C7" s="507"/>
      <c r="D7" s="507"/>
      <c r="E7" s="507"/>
      <c r="F7" s="508"/>
      <c r="G7" s="427"/>
      <c r="I7" s="506" t="s">
        <v>100</v>
      </c>
      <c r="J7" s="507"/>
      <c r="K7" s="507"/>
      <c r="L7" s="507"/>
      <c r="M7" s="508"/>
      <c r="N7" s="427"/>
      <c r="P7" s="506" t="s">
        <v>101</v>
      </c>
      <c r="Q7" s="507"/>
      <c r="R7" s="507"/>
      <c r="S7" s="507"/>
      <c r="T7" s="508"/>
      <c r="U7" s="427"/>
      <c r="V7" s="415"/>
      <c r="W7" s="416"/>
      <c r="Y7" s="506" t="s">
        <v>99</v>
      </c>
      <c r="Z7" s="507"/>
      <c r="AA7" s="507"/>
      <c r="AB7" s="507"/>
      <c r="AC7" s="508"/>
      <c r="AD7" s="427"/>
      <c r="AF7" s="506" t="s">
        <v>100</v>
      </c>
      <c r="AG7" s="507"/>
      <c r="AH7" s="507"/>
      <c r="AI7" s="507"/>
      <c r="AJ7" s="508"/>
      <c r="AK7" s="427"/>
      <c r="AM7" s="506" t="s">
        <v>101</v>
      </c>
      <c r="AN7" s="507"/>
      <c r="AO7" s="507"/>
      <c r="AP7" s="507"/>
      <c r="AQ7" s="508"/>
      <c r="AR7" s="427"/>
    </row>
    <row r="8" spans="2:48" ht="22.5" customHeight="1">
      <c r="B8" s="509" t="s">
        <v>4</v>
      </c>
      <c r="C8" s="506" t="s">
        <v>102</v>
      </c>
      <c r="D8" s="507"/>
      <c r="E8" s="507"/>
      <c r="F8" s="508"/>
      <c r="G8" s="427"/>
      <c r="I8" s="509" t="s">
        <v>4</v>
      </c>
      <c r="J8" s="506" t="s">
        <v>102</v>
      </c>
      <c r="K8" s="507"/>
      <c r="L8" s="507"/>
      <c r="M8" s="508"/>
      <c r="N8" s="427"/>
      <c r="P8" s="509" t="s">
        <v>4</v>
      </c>
      <c r="Q8" s="506" t="s">
        <v>102</v>
      </c>
      <c r="R8" s="507"/>
      <c r="S8" s="507"/>
      <c r="T8" s="508"/>
      <c r="U8" s="427"/>
      <c r="V8" s="415"/>
      <c r="W8" s="416"/>
      <c r="Y8" s="509" t="s">
        <v>4</v>
      </c>
      <c r="Z8" s="506" t="s">
        <v>102</v>
      </c>
      <c r="AA8" s="507"/>
      <c r="AB8" s="507"/>
      <c r="AC8" s="508"/>
      <c r="AD8" s="427"/>
      <c r="AF8" s="509" t="s">
        <v>4</v>
      </c>
      <c r="AG8" s="506" t="s">
        <v>102</v>
      </c>
      <c r="AH8" s="507"/>
      <c r="AI8" s="507"/>
      <c r="AJ8" s="508"/>
      <c r="AK8" s="427"/>
      <c r="AM8" s="509" t="s">
        <v>4</v>
      </c>
      <c r="AN8" s="506" t="s">
        <v>102</v>
      </c>
      <c r="AO8" s="507"/>
      <c r="AP8" s="507"/>
      <c r="AQ8" s="508"/>
      <c r="AR8" s="427"/>
    </row>
    <row r="9" spans="2:48">
      <c r="B9" s="510"/>
      <c r="C9" s="417">
        <v>1</v>
      </c>
      <c r="D9" s="417">
        <v>5</v>
      </c>
      <c r="E9" s="417">
        <v>10</v>
      </c>
      <c r="F9" s="417">
        <v>20</v>
      </c>
      <c r="G9" s="427">
        <v>25</v>
      </c>
      <c r="I9" s="510"/>
      <c r="J9" s="417">
        <v>1</v>
      </c>
      <c r="K9" s="417">
        <v>5</v>
      </c>
      <c r="L9" s="417">
        <v>10</v>
      </c>
      <c r="M9" s="417">
        <v>20</v>
      </c>
      <c r="N9" s="427">
        <v>25</v>
      </c>
      <c r="P9" s="510"/>
      <c r="Q9" s="417">
        <v>1</v>
      </c>
      <c r="R9" s="417">
        <v>5</v>
      </c>
      <c r="S9" s="417">
        <v>10</v>
      </c>
      <c r="T9" s="417">
        <v>20</v>
      </c>
      <c r="U9" s="427">
        <v>25</v>
      </c>
      <c r="V9" s="415"/>
      <c r="W9" s="416"/>
      <c r="Y9" s="510"/>
      <c r="Z9" s="417">
        <v>1</v>
      </c>
      <c r="AA9" s="417">
        <v>5</v>
      </c>
      <c r="AB9" s="417">
        <v>10</v>
      </c>
      <c r="AC9" s="417">
        <v>20</v>
      </c>
      <c r="AD9" s="427">
        <v>25</v>
      </c>
      <c r="AF9" s="510"/>
      <c r="AG9" s="417">
        <v>1</v>
      </c>
      <c r="AH9" s="417">
        <v>5</v>
      </c>
      <c r="AI9" s="417">
        <v>10</v>
      </c>
      <c r="AJ9" s="417">
        <v>20</v>
      </c>
      <c r="AK9" s="427">
        <v>25</v>
      </c>
      <c r="AM9" s="510"/>
      <c r="AN9" s="417">
        <v>1</v>
      </c>
      <c r="AO9" s="417">
        <v>5</v>
      </c>
      <c r="AP9" s="417">
        <v>10</v>
      </c>
      <c r="AQ9" s="417">
        <v>20</v>
      </c>
      <c r="AR9" s="427">
        <v>25</v>
      </c>
    </row>
    <row r="10" spans="2:48">
      <c r="B10" s="417">
        <v>18</v>
      </c>
      <c r="C10" s="418">
        <v>0.43837988999999999</v>
      </c>
      <c r="D10" s="418">
        <v>0.38018582496857933</v>
      </c>
      <c r="E10" s="418">
        <v>0.41023904565728325</v>
      </c>
      <c r="F10" s="418">
        <v>0.4482107945197587</v>
      </c>
      <c r="G10" s="411">
        <v>0.44124245036038817</v>
      </c>
      <c r="I10" s="417">
        <v>18</v>
      </c>
      <c r="J10" s="418">
        <v>0.44462351</v>
      </c>
      <c r="K10" s="418">
        <v>0.38207927300463723</v>
      </c>
      <c r="L10" s="418">
        <v>0.40371071248809304</v>
      </c>
      <c r="M10" s="418">
        <v>0.42409595403020034</v>
      </c>
      <c r="N10" s="411">
        <v>0.4149865846465346</v>
      </c>
      <c r="P10" s="417">
        <v>18</v>
      </c>
      <c r="Q10" s="418">
        <v>0.44355765000000003</v>
      </c>
      <c r="R10" s="418">
        <v>0.37319268662767963</v>
      </c>
      <c r="S10" s="418">
        <v>0.38423689115674314</v>
      </c>
      <c r="T10" s="418">
        <v>0.40002795020859094</v>
      </c>
      <c r="U10" s="411">
        <v>0.3935745774846664</v>
      </c>
      <c r="V10" s="419"/>
      <c r="W10" s="420"/>
      <c r="Y10" s="417">
        <v>18</v>
      </c>
      <c r="Z10" s="418">
        <v>0.43843777</v>
      </c>
      <c r="AA10" s="418">
        <v>0.38018749366976223</v>
      </c>
      <c r="AB10" s="418">
        <v>0.41023325824636897</v>
      </c>
      <c r="AC10" s="418">
        <v>0.4482107945197587</v>
      </c>
      <c r="AD10" s="411">
        <v>0.44124245036038817</v>
      </c>
      <c r="AF10" s="417">
        <v>18</v>
      </c>
      <c r="AG10" s="418">
        <v>0.44468221000000002</v>
      </c>
      <c r="AH10" s="418">
        <v>0.38208087938821772</v>
      </c>
      <c r="AI10" s="418">
        <v>0.40370526712727212</v>
      </c>
      <c r="AJ10" s="418">
        <v>0.42409595403020034</v>
      </c>
      <c r="AK10" s="411">
        <v>0.4149865846465346</v>
      </c>
      <c r="AM10" s="417">
        <v>18</v>
      </c>
      <c r="AN10" s="418">
        <v>0.44361621000000001</v>
      </c>
      <c r="AO10" s="418">
        <v>0.37319463206857878</v>
      </c>
      <c r="AP10" s="418">
        <v>0.38423387675431653</v>
      </c>
      <c r="AQ10" s="418">
        <v>0.40002795020859094</v>
      </c>
      <c r="AR10" s="411">
        <v>0.3935745774846664</v>
      </c>
      <c r="AT10" s="421"/>
    </row>
    <row r="11" spans="2:48">
      <c r="B11" s="417">
        <v>19</v>
      </c>
      <c r="C11" s="418">
        <v>0.43837354000000001</v>
      </c>
      <c r="D11" s="418">
        <v>0.38018419534040315</v>
      </c>
      <c r="E11" s="418">
        <v>0.41024457504335698</v>
      </c>
      <c r="F11" s="418">
        <v>0.4482107945197587</v>
      </c>
      <c r="G11" s="411">
        <v>0.44124245036038817</v>
      </c>
      <c r="I11" s="417">
        <v>19</v>
      </c>
      <c r="J11" s="418">
        <v>0.44461706000000001</v>
      </c>
      <c r="K11" s="418">
        <v>0.38207770002237046</v>
      </c>
      <c r="L11" s="418">
        <v>0.40371588180146456</v>
      </c>
      <c r="M11" s="418">
        <v>0.42409595403020034</v>
      </c>
      <c r="N11" s="411">
        <v>0.4149865846465346</v>
      </c>
      <c r="P11" s="417">
        <v>19</v>
      </c>
      <c r="Q11" s="418">
        <v>0.44355122000000002</v>
      </c>
      <c r="R11" s="418">
        <v>0.37319079988894821</v>
      </c>
      <c r="S11" s="418">
        <v>0.38423955733814358</v>
      </c>
      <c r="T11" s="418">
        <v>0.40002795020859094</v>
      </c>
      <c r="U11" s="411">
        <v>0.3935745774846664</v>
      </c>
      <c r="V11" s="419"/>
      <c r="W11" s="420"/>
      <c r="X11" s="422"/>
      <c r="Y11" s="417">
        <v>19</v>
      </c>
      <c r="Z11" s="418">
        <v>0.43843777</v>
      </c>
      <c r="AA11" s="418">
        <v>0.38018582496857933</v>
      </c>
      <c r="AB11" s="418">
        <v>0.41023904565728325</v>
      </c>
      <c r="AC11" s="418">
        <v>0.4482107945197587</v>
      </c>
      <c r="AD11" s="411">
        <v>0.44124245036038817</v>
      </c>
      <c r="AF11" s="417">
        <v>19</v>
      </c>
      <c r="AG11" s="418">
        <v>0.44468221000000002</v>
      </c>
      <c r="AH11" s="418">
        <v>0.38207927300463723</v>
      </c>
      <c r="AI11" s="418">
        <v>0.40371071248809304</v>
      </c>
      <c r="AJ11" s="418">
        <v>0.42409595403020034</v>
      </c>
      <c r="AK11" s="411">
        <v>0.4149865846465346</v>
      </c>
      <c r="AM11" s="417">
        <v>19</v>
      </c>
      <c r="AN11" s="418">
        <v>0.44361621000000001</v>
      </c>
      <c r="AO11" s="418">
        <v>0.37319268662767963</v>
      </c>
      <c r="AP11" s="418">
        <v>0.38423689115674314</v>
      </c>
      <c r="AQ11" s="418">
        <v>0.40002795020859094</v>
      </c>
      <c r="AR11" s="411">
        <v>0.3935745774846664</v>
      </c>
      <c r="AT11" s="421"/>
    </row>
    <row r="12" spans="2:48">
      <c r="B12" s="417">
        <v>20</v>
      </c>
      <c r="C12" s="418">
        <v>0.43836936999999998</v>
      </c>
      <c r="D12" s="418">
        <v>0.38018419534040315</v>
      </c>
      <c r="E12" s="418">
        <v>0.41024457504335698</v>
      </c>
      <c r="F12" s="418">
        <v>0.4482107945197587</v>
      </c>
      <c r="G12" s="411">
        <v>0.44124245036038817</v>
      </c>
      <c r="I12" s="417">
        <v>20</v>
      </c>
      <c r="J12" s="418">
        <v>0.44461284000000001</v>
      </c>
      <c r="K12" s="418">
        <v>0.38207770002237046</v>
      </c>
      <c r="L12" s="418">
        <v>0.40371588180146456</v>
      </c>
      <c r="M12" s="418">
        <v>0.42409595403020034</v>
      </c>
      <c r="N12" s="411">
        <v>0.4149865846465346</v>
      </c>
      <c r="P12" s="417">
        <v>20</v>
      </c>
      <c r="Q12" s="418">
        <v>0.44354700000000002</v>
      </c>
      <c r="R12" s="418">
        <v>0.37319079988894821</v>
      </c>
      <c r="S12" s="418">
        <v>0.38423955733814358</v>
      </c>
      <c r="T12" s="418">
        <v>0.40002795020859094</v>
      </c>
      <c r="U12" s="411">
        <v>0.3935745774846664</v>
      </c>
      <c r="V12" s="419"/>
      <c r="W12" s="420"/>
      <c r="X12" s="422"/>
      <c r="Y12" s="417">
        <v>20</v>
      </c>
      <c r="Z12" s="418">
        <v>0.43840335000000002</v>
      </c>
      <c r="AA12" s="418">
        <v>0.38018582496857933</v>
      </c>
      <c r="AB12" s="418">
        <v>0.41023904565728325</v>
      </c>
      <c r="AC12" s="418">
        <v>0.44838196952134984</v>
      </c>
      <c r="AD12" s="411">
        <v>0.44191951561430287</v>
      </c>
      <c r="AF12" s="417">
        <v>20</v>
      </c>
      <c r="AG12" s="418">
        <v>0.44464730000000002</v>
      </c>
      <c r="AH12" s="418">
        <v>0.38207927300463723</v>
      </c>
      <c r="AI12" s="418">
        <v>0.40371071248809304</v>
      </c>
      <c r="AJ12" s="418">
        <v>0.42430638985285107</v>
      </c>
      <c r="AK12" s="411">
        <v>0.41595353260978429</v>
      </c>
      <c r="AM12" s="417">
        <v>20</v>
      </c>
      <c r="AN12" s="418">
        <v>0.44358138000000003</v>
      </c>
      <c r="AO12" s="418">
        <v>0.37319268662767963</v>
      </c>
      <c r="AP12" s="418">
        <v>0.38423689115674314</v>
      </c>
      <c r="AQ12" s="418">
        <v>0.40023199136064053</v>
      </c>
      <c r="AR12" s="411">
        <v>0.39451838732765021</v>
      </c>
      <c r="AT12" s="421"/>
    </row>
    <row r="13" spans="2:48">
      <c r="B13" s="417">
        <v>21</v>
      </c>
      <c r="C13" s="418">
        <v>0.43836477000000001</v>
      </c>
      <c r="D13" s="418">
        <v>0.38018248098878693</v>
      </c>
      <c r="E13" s="418">
        <v>0.41025011907412529</v>
      </c>
      <c r="F13" s="418">
        <v>0.4482107945197587</v>
      </c>
      <c r="G13" s="411">
        <v>0.44124245036038817</v>
      </c>
      <c r="I13" s="417">
        <v>21</v>
      </c>
      <c r="J13" s="418">
        <v>0.44460817000000002</v>
      </c>
      <c r="K13" s="418">
        <v>0.3820760216952897</v>
      </c>
      <c r="L13" s="418">
        <v>0.40372108282950719</v>
      </c>
      <c r="M13" s="418">
        <v>0.42409595403020034</v>
      </c>
      <c r="N13" s="411">
        <v>0.4149865846465346</v>
      </c>
      <c r="P13" s="417">
        <v>21</v>
      </c>
      <c r="Q13" s="418">
        <v>0.44354234999999997</v>
      </c>
      <c r="R13" s="418">
        <v>0.37318881687196259</v>
      </c>
      <c r="S13" s="418">
        <v>0.38424215323204824</v>
      </c>
      <c r="T13" s="418">
        <v>0.40002795020859094</v>
      </c>
      <c r="U13" s="411">
        <v>0.3935745774846664</v>
      </c>
      <c r="V13" s="419"/>
      <c r="W13" s="420"/>
      <c r="X13" s="395"/>
      <c r="Y13" s="417">
        <v>21</v>
      </c>
      <c r="Z13" s="418">
        <v>0.43840224999999999</v>
      </c>
      <c r="AA13" s="418">
        <v>0.38018419534040315</v>
      </c>
      <c r="AB13" s="418">
        <v>0.41024457504335698</v>
      </c>
      <c r="AC13" s="418">
        <v>0.44860772700288765</v>
      </c>
      <c r="AD13" s="411">
        <v>0.44303555495246161</v>
      </c>
      <c r="AF13" s="417">
        <v>21</v>
      </c>
      <c r="AG13" s="418">
        <v>0.44464619</v>
      </c>
      <c r="AH13" s="418">
        <v>0.38207770002237046</v>
      </c>
      <c r="AI13" s="418">
        <v>0.40371588180146456</v>
      </c>
      <c r="AJ13" s="418">
        <v>0.42458526826293175</v>
      </c>
      <c r="AK13" s="411">
        <v>0.41756949812837502</v>
      </c>
      <c r="AM13" s="417">
        <v>21</v>
      </c>
      <c r="AN13" s="418">
        <v>0.44358027</v>
      </c>
      <c r="AO13" s="418">
        <v>0.37319079988894821</v>
      </c>
      <c r="AP13" s="418">
        <v>0.38423955733814358</v>
      </c>
      <c r="AQ13" s="418">
        <v>0.40050500906602993</v>
      </c>
      <c r="AR13" s="411">
        <v>0.3960989653657625</v>
      </c>
      <c r="AS13" s="395"/>
      <c r="AT13" s="421"/>
      <c r="AU13" s="395"/>
      <c r="AV13" s="395"/>
    </row>
    <row r="14" spans="2:48">
      <c r="B14" s="417">
        <v>22</v>
      </c>
      <c r="C14" s="418">
        <v>0.43835995</v>
      </c>
      <c r="D14" s="418">
        <v>0.38018068538253913</v>
      </c>
      <c r="E14" s="418">
        <v>0.41038259239838593</v>
      </c>
      <c r="F14" s="418">
        <v>0.4482107945197587</v>
      </c>
      <c r="G14" s="411">
        <v>0.44124245036038817</v>
      </c>
      <c r="I14" s="417">
        <v>22</v>
      </c>
      <c r="J14" s="418">
        <v>0.44460327999999999</v>
      </c>
      <c r="K14" s="418">
        <v>0.38207422204069719</v>
      </c>
      <c r="L14" s="418">
        <v>0.40387502522865687</v>
      </c>
      <c r="M14" s="418">
        <v>0.42409595403020034</v>
      </c>
      <c r="N14" s="411">
        <v>0.4149865846465346</v>
      </c>
      <c r="P14" s="417">
        <v>22</v>
      </c>
      <c r="Q14" s="418">
        <v>0.44353746999999999</v>
      </c>
      <c r="R14" s="418">
        <v>0.37318664936505702</v>
      </c>
      <c r="S14" s="418">
        <v>0.38440555544562327</v>
      </c>
      <c r="T14" s="418">
        <v>0.40002795020859094</v>
      </c>
      <c r="U14" s="411">
        <v>0.3935745774846664</v>
      </c>
      <c r="V14" s="419"/>
      <c r="W14" s="420"/>
      <c r="X14" s="395"/>
      <c r="Y14" s="417">
        <v>22</v>
      </c>
      <c r="Z14" s="418">
        <v>0.4384016</v>
      </c>
      <c r="AA14" s="418">
        <v>0.38018248098878693</v>
      </c>
      <c r="AB14" s="418">
        <v>0.41025011907412529</v>
      </c>
      <c r="AC14" s="418">
        <v>0.44860772700288765</v>
      </c>
      <c r="AD14" s="411">
        <v>0.44303555495246161</v>
      </c>
      <c r="AF14" s="417">
        <v>22</v>
      </c>
      <c r="AG14" s="418">
        <v>0.44464552000000002</v>
      </c>
      <c r="AH14" s="418">
        <v>0.3820760216952897</v>
      </c>
      <c r="AI14" s="418">
        <v>0.40372108282950719</v>
      </c>
      <c r="AJ14" s="418">
        <v>0.42458526826293175</v>
      </c>
      <c r="AK14" s="411">
        <v>0.41756949812837502</v>
      </c>
      <c r="AM14" s="417">
        <v>22</v>
      </c>
      <c r="AN14" s="418">
        <v>0.44357961000000001</v>
      </c>
      <c r="AO14" s="418">
        <v>0.37318881687196259</v>
      </c>
      <c r="AP14" s="418">
        <v>0.38424215323204824</v>
      </c>
      <c r="AQ14" s="418">
        <v>0.40050500906602993</v>
      </c>
      <c r="AR14" s="411">
        <v>0.3960989653657625</v>
      </c>
      <c r="AS14" s="395"/>
      <c r="AT14" s="421"/>
      <c r="AU14" s="395"/>
      <c r="AV14" s="395"/>
    </row>
    <row r="15" spans="2:48">
      <c r="B15" s="417">
        <v>23</v>
      </c>
      <c r="C15" s="418">
        <v>0.43835381000000001</v>
      </c>
      <c r="D15" s="418">
        <v>0.38017838987754998</v>
      </c>
      <c r="E15" s="418">
        <v>0.41065718958561387</v>
      </c>
      <c r="F15" s="418">
        <v>0.44838196952134984</v>
      </c>
      <c r="G15" s="411">
        <v>0.44191951561430287</v>
      </c>
      <c r="I15" s="417">
        <v>23</v>
      </c>
      <c r="J15" s="418">
        <v>0.44459704999999999</v>
      </c>
      <c r="K15" s="418">
        <v>0.38207189913440998</v>
      </c>
      <c r="L15" s="418">
        <v>0.40419061349205082</v>
      </c>
      <c r="M15" s="418">
        <v>0.42430638985285107</v>
      </c>
      <c r="N15" s="411">
        <v>0.41595353260978429</v>
      </c>
      <c r="P15" s="417">
        <v>23</v>
      </c>
      <c r="Q15" s="418">
        <v>0.44353125999999998</v>
      </c>
      <c r="R15" s="418">
        <v>0.37318385129297571</v>
      </c>
      <c r="S15" s="418">
        <v>0.38474417486374646</v>
      </c>
      <c r="T15" s="418">
        <v>0.40023199136064053</v>
      </c>
      <c r="U15" s="411">
        <v>0.39451838732765021</v>
      </c>
      <c r="V15" s="419"/>
      <c r="W15" s="420"/>
      <c r="X15" s="395"/>
      <c r="Y15" s="417">
        <v>23</v>
      </c>
      <c r="Z15" s="418">
        <v>0.43840116000000001</v>
      </c>
      <c r="AA15" s="418">
        <v>0.38018068538253913</v>
      </c>
      <c r="AB15" s="418">
        <v>0.41038259239838593</v>
      </c>
      <c r="AC15" s="418">
        <v>0.44898074953374717</v>
      </c>
      <c r="AD15" s="411">
        <v>0.44439730738490008</v>
      </c>
      <c r="AF15" s="417">
        <v>23</v>
      </c>
      <c r="AG15" s="418">
        <v>0.44464508000000003</v>
      </c>
      <c r="AH15" s="418">
        <v>0.38207422204069719</v>
      </c>
      <c r="AI15" s="418">
        <v>0.40387502522865687</v>
      </c>
      <c r="AJ15" s="418">
        <v>0.42505906704334773</v>
      </c>
      <c r="AK15" s="411">
        <v>0.41950686938121212</v>
      </c>
      <c r="AM15" s="417">
        <v>23</v>
      </c>
      <c r="AN15" s="418">
        <v>0.44357915999999997</v>
      </c>
      <c r="AO15" s="418">
        <v>0.37318664936505702</v>
      </c>
      <c r="AP15" s="418">
        <v>0.38440555544562327</v>
      </c>
      <c r="AQ15" s="418">
        <v>0.40097300967499877</v>
      </c>
      <c r="AR15" s="411">
        <v>0.3980014588690472</v>
      </c>
      <c r="AS15" s="395"/>
      <c r="AT15" s="421"/>
      <c r="AU15" s="395"/>
      <c r="AV15" s="395"/>
    </row>
    <row r="16" spans="2:48">
      <c r="B16" s="417">
        <v>24</v>
      </c>
      <c r="C16" s="418">
        <v>0.43834548000000001</v>
      </c>
      <c r="D16" s="418">
        <v>0.38017543312370883</v>
      </c>
      <c r="E16" s="418">
        <v>0.41109006808942067</v>
      </c>
      <c r="F16" s="418">
        <v>0.44838196952134984</v>
      </c>
      <c r="G16" s="411">
        <v>0.44191951561430287</v>
      </c>
      <c r="I16" s="417">
        <v>24</v>
      </c>
      <c r="J16" s="418">
        <v>0.4445886</v>
      </c>
      <c r="K16" s="418">
        <v>0.38206889183398424</v>
      </c>
      <c r="L16" s="418">
        <v>0.40468111836678688</v>
      </c>
      <c r="M16" s="418">
        <v>0.42430638985285107</v>
      </c>
      <c r="N16" s="411">
        <v>0.41595353260978429</v>
      </c>
      <c r="P16" s="417">
        <v>24</v>
      </c>
      <c r="Q16" s="418">
        <v>0.44352282999999998</v>
      </c>
      <c r="R16" s="418">
        <v>0.3731802063261031</v>
      </c>
      <c r="S16" s="418">
        <v>0.38527324053883261</v>
      </c>
      <c r="T16" s="418">
        <v>0.40023199136064053</v>
      </c>
      <c r="U16" s="411">
        <v>0.39451838732765021</v>
      </c>
      <c r="V16" s="419"/>
      <c r="W16" s="420"/>
      <c r="X16" s="395"/>
      <c r="Y16" s="417">
        <v>24</v>
      </c>
      <c r="Z16" s="418">
        <v>0.43840050000000003</v>
      </c>
      <c r="AA16" s="418">
        <v>0.38017838987754998</v>
      </c>
      <c r="AB16" s="418">
        <v>0.41065718958561387</v>
      </c>
      <c r="AC16" s="418">
        <v>0.4495174459082743</v>
      </c>
      <c r="AD16" s="411">
        <v>0.44623099896525814</v>
      </c>
      <c r="AF16" s="417">
        <v>24</v>
      </c>
      <c r="AG16" s="418">
        <v>0.44464440999999999</v>
      </c>
      <c r="AH16" s="418">
        <v>0.38207189913440998</v>
      </c>
      <c r="AI16" s="418">
        <v>0.40419061349205082</v>
      </c>
      <c r="AJ16" s="418">
        <v>0.42574400521741967</v>
      </c>
      <c r="AK16" s="411">
        <v>0.42210346436520341</v>
      </c>
      <c r="AM16" s="417">
        <v>24</v>
      </c>
      <c r="AN16" s="418">
        <v>0.44357849999999999</v>
      </c>
      <c r="AO16" s="418">
        <v>0.37318385129297571</v>
      </c>
      <c r="AP16" s="418">
        <v>0.38474417486374646</v>
      </c>
      <c r="AQ16" s="418">
        <v>0.40165359798146572</v>
      </c>
      <c r="AR16" s="411">
        <v>0.40055709339736656</v>
      </c>
      <c r="AS16" s="395"/>
      <c r="AT16" s="421"/>
      <c r="AU16" s="395"/>
      <c r="AV16" s="395"/>
    </row>
    <row r="17" spans="2:48">
      <c r="B17" s="417">
        <v>25</v>
      </c>
      <c r="C17" s="418">
        <v>0.43833386000000002</v>
      </c>
      <c r="D17" s="418">
        <v>0.38017175083808497</v>
      </c>
      <c r="E17" s="418">
        <v>0.41141940455477266</v>
      </c>
      <c r="F17" s="418">
        <v>0.44860772700288765</v>
      </c>
      <c r="G17" s="411">
        <v>0.44303555495246161</v>
      </c>
      <c r="I17" s="417">
        <v>25</v>
      </c>
      <c r="J17" s="418">
        <v>0.44457681999999998</v>
      </c>
      <c r="K17" s="418">
        <v>0.38206516172390864</v>
      </c>
      <c r="L17" s="418">
        <v>0.40503291106539774</v>
      </c>
      <c r="M17" s="418">
        <v>0.42458526826293175</v>
      </c>
      <c r="N17" s="411">
        <v>0.41756949812837502</v>
      </c>
      <c r="P17" s="417">
        <v>25</v>
      </c>
      <c r="Q17" s="418">
        <v>0.44351107000000001</v>
      </c>
      <c r="R17" s="418">
        <v>0.37317565634986488</v>
      </c>
      <c r="S17" s="418">
        <v>0.38565422094582635</v>
      </c>
      <c r="T17" s="418">
        <v>0.40050500906602993</v>
      </c>
      <c r="U17" s="411">
        <v>0.3960989653657625</v>
      </c>
      <c r="V17" s="419"/>
      <c r="W17" s="420"/>
      <c r="X17" s="395"/>
      <c r="Y17" s="417">
        <v>25</v>
      </c>
      <c r="Z17" s="418">
        <v>0.43840005999999998</v>
      </c>
      <c r="AA17" s="418">
        <v>0.38017543312370883</v>
      </c>
      <c r="AB17" s="418">
        <v>0.41109006808942067</v>
      </c>
      <c r="AC17" s="418">
        <v>0.4495174459082743</v>
      </c>
      <c r="AD17" s="411">
        <v>0.44623099896525814</v>
      </c>
      <c r="AF17" s="417">
        <v>25</v>
      </c>
      <c r="AG17" s="418">
        <v>0.44464396</v>
      </c>
      <c r="AH17" s="418">
        <v>0.38206889183398424</v>
      </c>
      <c r="AI17" s="418">
        <v>0.40468111836678688</v>
      </c>
      <c r="AJ17" s="418">
        <v>0.42574400521741967</v>
      </c>
      <c r="AK17" s="411">
        <v>0.42210346436520341</v>
      </c>
      <c r="AM17" s="417">
        <v>25</v>
      </c>
      <c r="AN17" s="418">
        <v>0.44357806</v>
      </c>
      <c r="AO17" s="418">
        <v>0.3731802063261031</v>
      </c>
      <c r="AP17" s="418">
        <v>0.38527324053883261</v>
      </c>
      <c r="AQ17" s="418">
        <v>0.40165359798146572</v>
      </c>
      <c r="AR17" s="411">
        <v>0.40055709339736656</v>
      </c>
      <c r="AS17" s="395"/>
      <c r="AT17" s="421"/>
      <c r="AU17" s="395"/>
      <c r="AV17" s="395"/>
    </row>
    <row r="18" spans="2:48">
      <c r="B18" s="417">
        <v>26</v>
      </c>
      <c r="C18" s="418">
        <v>0.43831829999999999</v>
      </c>
      <c r="D18" s="418">
        <v>0.38016743295086863</v>
      </c>
      <c r="E18" s="418">
        <v>0.41191091511198402</v>
      </c>
      <c r="F18" s="418">
        <v>0.44898074953374717</v>
      </c>
      <c r="G18" s="411">
        <v>0.44439730738490008</v>
      </c>
      <c r="I18" s="417">
        <v>26</v>
      </c>
      <c r="J18" s="418">
        <v>0.44456103000000002</v>
      </c>
      <c r="K18" s="418">
        <v>0.38206083119322848</v>
      </c>
      <c r="L18" s="418">
        <v>0.40556004220302927</v>
      </c>
      <c r="M18" s="418">
        <v>0.42505906704334773</v>
      </c>
      <c r="N18" s="411">
        <v>0.41950686938121212</v>
      </c>
      <c r="P18" s="417">
        <v>26</v>
      </c>
      <c r="Q18" s="418">
        <v>0.44349532000000003</v>
      </c>
      <c r="R18" s="418">
        <v>0.37317034513180203</v>
      </c>
      <c r="S18" s="418">
        <v>0.38622661902745614</v>
      </c>
      <c r="T18" s="418">
        <v>0.40097300967499877</v>
      </c>
      <c r="U18" s="411">
        <v>0.3980014588690472</v>
      </c>
      <c r="V18" s="419"/>
      <c r="W18" s="420"/>
      <c r="X18" s="395"/>
      <c r="Y18" s="417">
        <v>26</v>
      </c>
      <c r="Z18" s="418">
        <v>0.43839939999999999</v>
      </c>
      <c r="AA18" s="418">
        <v>0.38017175083808497</v>
      </c>
      <c r="AB18" s="418">
        <v>0.41141940455477266</v>
      </c>
      <c r="AC18" s="418">
        <v>0.4503251892729605</v>
      </c>
      <c r="AD18" s="411">
        <v>0.44864348311849134</v>
      </c>
      <c r="AF18" s="417">
        <v>26</v>
      </c>
      <c r="AG18" s="418">
        <v>0.44464330000000002</v>
      </c>
      <c r="AH18" s="418">
        <v>0.38206516172390864</v>
      </c>
      <c r="AI18" s="418">
        <v>0.40503291106539774</v>
      </c>
      <c r="AJ18" s="418">
        <v>0.42678133676338925</v>
      </c>
      <c r="AK18" s="411">
        <v>0.42549638888971869</v>
      </c>
      <c r="AM18" s="417">
        <v>26</v>
      </c>
      <c r="AN18" s="418">
        <v>0.44357739000000002</v>
      </c>
      <c r="AO18" s="418">
        <v>0.37317565634986488</v>
      </c>
      <c r="AP18" s="418">
        <v>0.38565422094582635</v>
      </c>
      <c r="AQ18" s="418">
        <v>0.40268830630004293</v>
      </c>
      <c r="AR18" s="411">
        <v>0.40390344049518373</v>
      </c>
      <c r="AS18" s="395"/>
      <c r="AT18" s="421"/>
      <c r="AU18" s="395"/>
      <c r="AV18" s="395"/>
    </row>
    <row r="19" spans="2:48">
      <c r="B19" s="417">
        <v>27</v>
      </c>
      <c r="C19" s="418">
        <v>0.43830032000000002</v>
      </c>
      <c r="D19" s="418">
        <v>0.38044978422206749</v>
      </c>
      <c r="E19" s="418">
        <v>0.41259371196684874</v>
      </c>
      <c r="F19" s="418">
        <v>0.4495174459082743</v>
      </c>
      <c r="G19" s="411">
        <v>0.44623099896525814</v>
      </c>
      <c r="I19" s="417">
        <v>27</v>
      </c>
      <c r="J19" s="418">
        <v>0.44454280000000002</v>
      </c>
      <c r="K19" s="418">
        <v>0.38236726877369209</v>
      </c>
      <c r="L19" s="418">
        <v>0.40628778175884916</v>
      </c>
      <c r="M19" s="418">
        <v>0.42574400521741967</v>
      </c>
      <c r="N19" s="411">
        <v>0.42210346436520341</v>
      </c>
      <c r="P19" s="417">
        <v>27</v>
      </c>
      <c r="Q19" s="418">
        <v>0.44347713999999999</v>
      </c>
      <c r="R19" s="418">
        <v>0.37352330082309632</v>
      </c>
      <c r="S19" s="418">
        <v>0.38700608382362456</v>
      </c>
      <c r="T19" s="418">
        <v>0.40165359798146572</v>
      </c>
      <c r="U19" s="411">
        <v>0.40055709339736656</v>
      </c>
      <c r="V19" s="419"/>
      <c r="W19" s="420"/>
      <c r="X19" s="395"/>
      <c r="Y19" s="417">
        <v>27</v>
      </c>
      <c r="Z19" s="418">
        <v>0.43839435999999998</v>
      </c>
      <c r="AA19" s="418">
        <v>0.38016743295086863</v>
      </c>
      <c r="AB19" s="418">
        <v>0.41191091511198402</v>
      </c>
      <c r="AC19" s="418">
        <v>0.45152424845241307</v>
      </c>
      <c r="AD19" s="411">
        <v>0.4518039189055536</v>
      </c>
      <c r="AF19" s="417">
        <v>27</v>
      </c>
      <c r="AG19" s="418">
        <v>0.44463817999999999</v>
      </c>
      <c r="AH19" s="418">
        <v>0.38206083119322848</v>
      </c>
      <c r="AI19" s="418">
        <v>0.40556004220302927</v>
      </c>
      <c r="AJ19" s="418">
        <v>0.42832537648201424</v>
      </c>
      <c r="AK19" s="411">
        <v>0.42991319605569911</v>
      </c>
      <c r="AM19" s="417">
        <v>27</v>
      </c>
      <c r="AN19" s="418">
        <v>0.44357228999999998</v>
      </c>
      <c r="AO19" s="418">
        <v>0.37317034513180203</v>
      </c>
      <c r="AP19" s="418">
        <v>0.38622661902745614</v>
      </c>
      <c r="AQ19" s="418">
        <v>0.40423271287348617</v>
      </c>
      <c r="AR19" s="411">
        <v>0.40826728133705548</v>
      </c>
      <c r="AS19" s="395"/>
      <c r="AT19" s="421"/>
      <c r="AU19" s="395"/>
      <c r="AV19" s="395"/>
    </row>
    <row r="20" spans="2:48">
      <c r="B20" s="417">
        <v>28</v>
      </c>
      <c r="C20" s="418">
        <v>0.43828169</v>
      </c>
      <c r="D20" s="418">
        <v>0.38108045031028315</v>
      </c>
      <c r="E20" s="418">
        <v>0.41379611267546407</v>
      </c>
      <c r="F20" s="418">
        <v>0.4495174459082743</v>
      </c>
      <c r="G20" s="411">
        <v>0.44623099896525814</v>
      </c>
      <c r="I20" s="417">
        <v>28</v>
      </c>
      <c r="J20" s="418">
        <v>0.44452390000000003</v>
      </c>
      <c r="K20" s="418">
        <v>0.38304053217926509</v>
      </c>
      <c r="L20" s="418">
        <v>0.40758803276813643</v>
      </c>
      <c r="M20" s="418">
        <v>0.42574400521741967</v>
      </c>
      <c r="N20" s="411">
        <v>0.42210346436520341</v>
      </c>
      <c r="P20" s="417">
        <v>28</v>
      </c>
      <c r="Q20" s="418">
        <v>0.44345827999999998</v>
      </c>
      <c r="R20" s="418">
        <v>0.37428711427904426</v>
      </c>
      <c r="S20" s="418">
        <v>0.38838589646562205</v>
      </c>
      <c r="T20" s="418">
        <v>0.40165359798146572</v>
      </c>
      <c r="U20" s="411">
        <v>0.40055709339736656</v>
      </c>
      <c r="V20" s="419"/>
      <c r="W20" s="420"/>
      <c r="X20" s="395"/>
      <c r="Y20" s="417">
        <v>28</v>
      </c>
      <c r="Z20" s="418">
        <v>0.43838757</v>
      </c>
      <c r="AA20" s="418">
        <v>0.38044978422206749</v>
      </c>
      <c r="AB20" s="418">
        <v>0.41259371196684874</v>
      </c>
      <c r="AC20" s="418">
        <v>0.45351576026253587</v>
      </c>
      <c r="AD20" s="411">
        <v>0.45590234967899634</v>
      </c>
      <c r="AF20" s="417">
        <v>28</v>
      </c>
      <c r="AG20" s="418">
        <v>0.44463129000000001</v>
      </c>
      <c r="AH20" s="418">
        <v>0.38236726877369209</v>
      </c>
      <c r="AI20" s="418">
        <v>0.40628778175884916</v>
      </c>
      <c r="AJ20" s="418">
        <v>0.43091714570017392</v>
      </c>
      <c r="AK20" s="411">
        <v>0.43560257830333909</v>
      </c>
      <c r="AM20" s="417">
        <v>28</v>
      </c>
      <c r="AN20" s="418">
        <v>0.44356540999999999</v>
      </c>
      <c r="AO20" s="418">
        <v>0.37352330082309632</v>
      </c>
      <c r="AP20" s="418">
        <v>0.38700608382362456</v>
      </c>
      <c r="AQ20" s="418">
        <v>0.40682753305939906</v>
      </c>
      <c r="AR20" s="411">
        <v>0.41389751396384838</v>
      </c>
      <c r="AS20" s="395"/>
      <c r="AT20" s="421"/>
      <c r="AU20" s="395"/>
      <c r="AV20" s="395"/>
    </row>
    <row r="21" spans="2:48">
      <c r="B21" s="417">
        <v>29</v>
      </c>
      <c r="C21" s="418">
        <v>0.44139963999999998</v>
      </c>
      <c r="D21" s="418">
        <v>0.38214443744400722</v>
      </c>
      <c r="E21" s="418">
        <v>0.41561447533061907</v>
      </c>
      <c r="F21" s="418">
        <v>0.45152424845241307</v>
      </c>
      <c r="G21" s="411">
        <v>0.4518039189055536</v>
      </c>
      <c r="I21" s="417">
        <v>29</v>
      </c>
      <c r="J21" s="418">
        <v>0.44768627</v>
      </c>
      <c r="K21" s="418">
        <v>0.38415712559362164</v>
      </c>
      <c r="L21" s="418">
        <v>0.40954419956812121</v>
      </c>
      <c r="M21" s="418">
        <v>0.42832537648201424</v>
      </c>
      <c r="N21" s="411">
        <v>0.42991319605569911</v>
      </c>
      <c r="P21" s="417">
        <v>29</v>
      </c>
      <c r="Q21" s="418">
        <v>0.44661307</v>
      </c>
      <c r="R21" s="418">
        <v>0.37552222794383516</v>
      </c>
      <c r="S21" s="418">
        <v>0.39043794515949809</v>
      </c>
      <c r="T21" s="418">
        <v>0.40423271287348617</v>
      </c>
      <c r="U21" s="411">
        <v>0.40826728133705548</v>
      </c>
      <c r="V21" s="419"/>
      <c r="W21" s="420"/>
      <c r="X21" s="395"/>
      <c r="Y21" s="417">
        <v>29</v>
      </c>
      <c r="Z21" s="418">
        <v>0.44151600000000002</v>
      </c>
      <c r="AA21" s="418">
        <v>0.38108045031028315</v>
      </c>
      <c r="AB21" s="418">
        <v>0.41379611267546407</v>
      </c>
      <c r="AC21" s="418">
        <v>0.45924342903094623</v>
      </c>
      <c r="AD21" s="411">
        <v>0.46758309999366865</v>
      </c>
      <c r="AF21" s="417">
        <v>29</v>
      </c>
      <c r="AG21" s="418">
        <v>0.44780428</v>
      </c>
      <c r="AH21" s="418">
        <v>0.38304053217926509</v>
      </c>
      <c r="AI21" s="418">
        <v>0.40758803276813643</v>
      </c>
      <c r="AJ21" s="418">
        <v>0.43820785274080798</v>
      </c>
      <c r="AK21" s="411">
        <v>0.45158410509100888</v>
      </c>
      <c r="AM21" s="417">
        <v>29</v>
      </c>
      <c r="AN21" s="418">
        <v>0.44673078999999999</v>
      </c>
      <c r="AO21" s="418">
        <v>0.37428711427904426</v>
      </c>
      <c r="AP21" s="418">
        <v>0.38838589646562205</v>
      </c>
      <c r="AQ21" s="418">
        <v>0.41416066217411285</v>
      </c>
      <c r="AR21" s="411">
        <v>0.42975709734822676</v>
      </c>
      <c r="AS21" s="395"/>
      <c r="AT21" s="421"/>
      <c r="AU21" s="395"/>
      <c r="AV21" s="395"/>
    </row>
    <row r="22" spans="2:48">
      <c r="B22" s="417">
        <v>30</v>
      </c>
      <c r="C22" s="418">
        <v>0.44450360999999999</v>
      </c>
      <c r="D22" s="418">
        <v>0.38320039703189246</v>
      </c>
      <c r="E22" s="418">
        <v>0.41849773025025633</v>
      </c>
      <c r="F22" s="418">
        <v>0.45351576026253587</v>
      </c>
      <c r="G22" s="411">
        <v>0.45590234967899634</v>
      </c>
      <c r="I22" s="417">
        <v>30</v>
      </c>
      <c r="J22" s="418">
        <v>0.45083445</v>
      </c>
      <c r="K22" s="418">
        <v>0.38520867101908612</v>
      </c>
      <c r="L22" s="418">
        <v>0.41263110532272018</v>
      </c>
      <c r="M22" s="418">
        <v>0.43091714570017392</v>
      </c>
      <c r="N22" s="411">
        <v>0.43560257830333909</v>
      </c>
      <c r="P22" s="417">
        <v>30</v>
      </c>
      <c r="Q22" s="418">
        <v>0.44975369999999998</v>
      </c>
      <c r="R22" s="418">
        <v>0.37656362964874801</v>
      </c>
      <c r="S22" s="418">
        <v>0.39365039753526615</v>
      </c>
      <c r="T22" s="418">
        <v>0.40682753305939906</v>
      </c>
      <c r="U22" s="411">
        <v>0.41389751396384838</v>
      </c>
      <c r="V22" s="419"/>
      <c r="W22" s="420"/>
      <c r="X22" s="395"/>
      <c r="Y22" s="417">
        <v>30</v>
      </c>
      <c r="Z22" s="418">
        <v>0.44462657</v>
      </c>
      <c r="AA22" s="418">
        <v>0.38214443744400722</v>
      </c>
      <c r="AB22" s="418">
        <v>0.41561447533061907</v>
      </c>
      <c r="AC22" s="418">
        <v>0.4635820143088123</v>
      </c>
      <c r="AD22" s="411">
        <v>0.47565052197559071</v>
      </c>
      <c r="AF22" s="417">
        <v>30</v>
      </c>
      <c r="AG22" s="418">
        <v>0.45095914999999998</v>
      </c>
      <c r="AH22" s="418">
        <v>0.38415712559362164</v>
      </c>
      <c r="AI22" s="418">
        <v>0.40954419956812121</v>
      </c>
      <c r="AJ22" s="418">
        <v>0.44367444379036963</v>
      </c>
      <c r="AK22" s="411">
        <v>0.46247079681670894</v>
      </c>
      <c r="AM22" s="417">
        <v>30</v>
      </c>
      <c r="AN22" s="418">
        <v>0.4498781</v>
      </c>
      <c r="AO22" s="418">
        <v>0.37552222794383516</v>
      </c>
      <c r="AP22" s="418">
        <v>0.39043794515949809</v>
      </c>
      <c r="AQ22" s="418">
        <v>0.41967291037025234</v>
      </c>
      <c r="AR22" s="411">
        <v>0.44058794191639361</v>
      </c>
      <c r="AS22" s="395"/>
      <c r="AT22" s="395"/>
      <c r="AU22" s="395"/>
      <c r="AV22" s="395"/>
    </row>
    <row r="23" spans="2:48">
      <c r="B23" s="417">
        <v>31</v>
      </c>
      <c r="C23" s="418">
        <v>0.44762870999999999</v>
      </c>
      <c r="D23" s="418">
        <v>0.38688023166987989</v>
      </c>
      <c r="E23" s="418">
        <v>0.42984996726329583</v>
      </c>
      <c r="F23" s="418">
        <v>0.45595209136274756</v>
      </c>
      <c r="G23" s="411">
        <v>0.46110180904759612</v>
      </c>
      <c r="I23" s="417">
        <v>31</v>
      </c>
      <c r="J23" s="418">
        <v>0.45400404999999999</v>
      </c>
      <c r="K23" s="418">
        <v>0.3888520665222962</v>
      </c>
      <c r="L23" s="418">
        <v>0.42485390214448154</v>
      </c>
      <c r="M23" s="418">
        <v>0.43402910401581662</v>
      </c>
      <c r="N23" s="411">
        <v>0.4427568734494754</v>
      </c>
      <c r="P23" s="417">
        <v>31</v>
      </c>
      <c r="Q23" s="418">
        <v>0.45291571000000003</v>
      </c>
      <c r="R23" s="418">
        <v>0.37991766433102447</v>
      </c>
      <c r="S23" s="418">
        <v>0.40628640336675514</v>
      </c>
      <c r="T23" s="418">
        <v>0.40995448015519848</v>
      </c>
      <c r="U23" s="411">
        <v>0.42098979626273125</v>
      </c>
      <c r="V23" s="419"/>
      <c r="W23" s="420"/>
      <c r="X23" s="395"/>
      <c r="Y23" s="417">
        <v>31</v>
      </c>
      <c r="Z23" s="418">
        <v>0.44775365</v>
      </c>
      <c r="AA23" s="418">
        <v>0.38320039703189246</v>
      </c>
      <c r="AB23" s="418">
        <v>0.41849773025025633</v>
      </c>
      <c r="AC23" s="418">
        <v>0.46927326430310162</v>
      </c>
      <c r="AD23" s="411">
        <v>0.48559244936440671</v>
      </c>
      <c r="AF23" s="417">
        <v>31</v>
      </c>
      <c r="AG23" s="418">
        <v>0.45413077000000002</v>
      </c>
      <c r="AH23" s="418">
        <v>0.38520867101908612</v>
      </c>
      <c r="AI23" s="418">
        <v>0.41263110532272018</v>
      </c>
      <c r="AJ23" s="418">
        <v>0.45079643803546549</v>
      </c>
      <c r="AK23" s="411">
        <v>0.47575671269932107</v>
      </c>
      <c r="AM23" s="417">
        <v>31</v>
      </c>
      <c r="AN23" s="418">
        <v>0.45304211999999999</v>
      </c>
      <c r="AO23" s="418">
        <v>0.37656362964874801</v>
      </c>
      <c r="AP23" s="418">
        <v>0.39365039753526615</v>
      </c>
      <c r="AQ23" s="418">
        <v>0.42686557086506549</v>
      </c>
      <c r="AR23" s="411">
        <v>0.45382858974194706</v>
      </c>
      <c r="AS23" s="395"/>
      <c r="AT23" s="395"/>
      <c r="AU23" s="395"/>
      <c r="AV23" s="395"/>
    </row>
    <row r="24" spans="2:48">
      <c r="B24" s="417">
        <v>32</v>
      </c>
      <c r="C24" s="418">
        <v>0.44381317999999997</v>
      </c>
      <c r="D24" s="418">
        <v>0.38883725253695639</v>
      </c>
      <c r="E24" s="418">
        <v>0.43741814285721997</v>
      </c>
      <c r="F24" s="418">
        <v>0.45924342903094623</v>
      </c>
      <c r="G24" s="411">
        <v>0.46758309999366865</v>
      </c>
      <c r="I24" s="417">
        <v>32</v>
      </c>
      <c r="J24" s="418">
        <v>0.45013417</v>
      </c>
      <c r="K24" s="418">
        <v>0.39088475209272572</v>
      </c>
      <c r="L24" s="418">
        <v>0.43307887240182136</v>
      </c>
      <c r="M24" s="418">
        <v>0.43820785274080798</v>
      </c>
      <c r="N24" s="411">
        <v>0.45158410509100888</v>
      </c>
      <c r="P24" s="417">
        <v>32</v>
      </c>
      <c r="Q24" s="418">
        <v>0.44905509999999998</v>
      </c>
      <c r="R24" s="418">
        <v>0.38204434893477718</v>
      </c>
      <c r="S24" s="418">
        <v>0.41505645945050035</v>
      </c>
      <c r="T24" s="418">
        <v>0.41416066217411285</v>
      </c>
      <c r="U24" s="411">
        <v>0.42975709734822676</v>
      </c>
      <c r="V24" s="419"/>
      <c r="W24" s="420"/>
      <c r="X24" s="395"/>
      <c r="Y24" s="417">
        <v>32</v>
      </c>
      <c r="Z24" s="418">
        <v>0.44393461000000001</v>
      </c>
      <c r="AA24" s="418">
        <v>0.38513630574823415</v>
      </c>
      <c r="AB24" s="418">
        <v>0.42309269680334927</v>
      </c>
      <c r="AC24" s="418">
        <v>0.47666982083538861</v>
      </c>
      <c r="AD24" s="411">
        <v>0.49779190716641875</v>
      </c>
      <c r="AF24" s="417">
        <v>32</v>
      </c>
      <c r="AG24" s="418">
        <v>0.45025734000000001</v>
      </c>
      <c r="AH24" s="418">
        <v>0.38711712027395934</v>
      </c>
      <c r="AI24" s="418">
        <v>0.41749538276724746</v>
      </c>
      <c r="AJ24" s="418">
        <v>0.45998441055680855</v>
      </c>
      <c r="AK24" s="411">
        <v>0.49190031842322884</v>
      </c>
      <c r="AM24" s="417">
        <v>32</v>
      </c>
      <c r="AN24" s="418">
        <v>0.44917796999999998</v>
      </c>
      <c r="AO24" s="418">
        <v>0.37830972582764111</v>
      </c>
      <c r="AP24" s="418">
        <v>0.3985863323651555</v>
      </c>
      <c r="AQ24" s="418">
        <v>0.43614920524497192</v>
      </c>
      <c r="AR24" s="411">
        <v>0.46993557736531827</v>
      </c>
      <c r="AS24" s="395"/>
      <c r="AT24" s="395"/>
      <c r="AU24" s="395"/>
      <c r="AV24" s="395"/>
    </row>
    <row r="25" spans="2:48">
      <c r="B25" s="417">
        <v>33</v>
      </c>
      <c r="C25" s="418">
        <v>0.44689476</v>
      </c>
      <c r="D25" s="418">
        <v>0.39071147573368448</v>
      </c>
      <c r="E25" s="418">
        <v>0.44682453583601589</v>
      </c>
      <c r="F25" s="418">
        <v>0.46927326430310162</v>
      </c>
      <c r="G25" s="411">
        <v>0.48559244936440671</v>
      </c>
      <c r="I25" s="417">
        <v>33</v>
      </c>
      <c r="J25" s="418">
        <v>0.45325965000000001</v>
      </c>
      <c r="K25" s="418">
        <v>0.3929462626190347</v>
      </c>
      <c r="L25" s="418">
        <v>0.44341787994905052</v>
      </c>
      <c r="M25" s="418">
        <v>0.45079643803546549</v>
      </c>
      <c r="N25" s="411">
        <v>0.47575671269932107</v>
      </c>
      <c r="P25" s="417">
        <v>33</v>
      </c>
      <c r="Q25" s="418">
        <v>0.45217309</v>
      </c>
      <c r="R25" s="418">
        <v>0.38460317494788426</v>
      </c>
      <c r="S25" s="418">
        <v>0.42640922000056031</v>
      </c>
      <c r="T25" s="418">
        <v>0.42686557086506549</v>
      </c>
      <c r="U25" s="411">
        <v>0.45382858974194706</v>
      </c>
      <c r="V25" s="419"/>
      <c r="W25" s="420"/>
      <c r="X25" s="395"/>
      <c r="Y25" s="417">
        <v>33</v>
      </c>
      <c r="Z25" s="418">
        <v>0.44701235</v>
      </c>
      <c r="AA25" s="418">
        <v>0.38688023166987989</v>
      </c>
      <c r="AB25" s="418">
        <v>0.42984996726329583</v>
      </c>
      <c r="AC25" s="418">
        <v>0.48608445811659523</v>
      </c>
      <c r="AD25" s="411">
        <v>0.51268534190564852</v>
      </c>
      <c r="AF25" s="417">
        <v>33</v>
      </c>
      <c r="AG25" s="418">
        <v>0.45337891000000002</v>
      </c>
      <c r="AH25" s="418">
        <v>0.3888520665222962</v>
      </c>
      <c r="AI25" s="418">
        <v>0.42485390214448154</v>
      </c>
      <c r="AJ25" s="418">
        <v>0.47156577805206079</v>
      </c>
      <c r="AK25" s="411">
        <v>0.51140706671747449</v>
      </c>
      <c r="AM25" s="417">
        <v>33</v>
      </c>
      <c r="AN25" s="418">
        <v>0.45229206</v>
      </c>
      <c r="AO25" s="418">
        <v>0.37991766433102447</v>
      </c>
      <c r="AP25" s="418">
        <v>0.40628640336675514</v>
      </c>
      <c r="AQ25" s="418">
        <v>0.44785698474287899</v>
      </c>
      <c r="AR25" s="411">
        <v>0.48941717238041638</v>
      </c>
      <c r="AS25" s="395"/>
      <c r="AT25" s="395"/>
      <c r="AU25" s="395"/>
      <c r="AV25" s="395"/>
    </row>
    <row r="26" spans="2:48">
      <c r="B26" s="417">
        <v>34</v>
      </c>
      <c r="C26" s="418">
        <v>0.44997856000000003</v>
      </c>
      <c r="D26" s="418">
        <v>0.40518254093903006</v>
      </c>
      <c r="E26" s="418">
        <v>0.48026469369052843</v>
      </c>
      <c r="F26" s="418">
        <v>0.48608445811659523</v>
      </c>
      <c r="G26" s="411">
        <v>0.51268534190564852</v>
      </c>
      <c r="I26" s="417">
        <v>34</v>
      </c>
      <c r="J26" s="418">
        <v>0.45638737000000001</v>
      </c>
      <c r="K26" s="418">
        <v>0.40788670166600977</v>
      </c>
      <c r="L26" s="418">
        <v>0.47888604184459305</v>
      </c>
      <c r="M26" s="418">
        <v>0.47156577805206079</v>
      </c>
      <c r="N26" s="411">
        <v>0.51140706671747449</v>
      </c>
      <c r="P26" s="417">
        <v>34</v>
      </c>
      <c r="Q26" s="418">
        <v>0.45529331000000001</v>
      </c>
      <c r="R26" s="418">
        <v>0.40034879653079664</v>
      </c>
      <c r="S26" s="418">
        <v>0.46370902310683337</v>
      </c>
      <c r="T26" s="418">
        <v>0.44785698474287899</v>
      </c>
      <c r="U26" s="411">
        <v>0.48941717238041638</v>
      </c>
      <c r="V26" s="419"/>
      <c r="W26" s="420"/>
      <c r="X26" s="395"/>
      <c r="Y26" s="417">
        <v>34</v>
      </c>
      <c r="Z26" s="418">
        <v>0.45009178</v>
      </c>
      <c r="AA26" s="418">
        <v>0.39071147573368448</v>
      </c>
      <c r="AB26" s="418">
        <v>0.44682453583601589</v>
      </c>
      <c r="AC26" s="418">
        <v>0.49787742625713777</v>
      </c>
      <c r="AD26" s="411">
        <v>0.53076998594463076</v>
      </c>
      <c r="AF26" s="417">
        <v>34</v>
      </c>
      <c r="AG26" s="418">
        <v>0.45650220000000002</v>
      </c>
      <c r="AH26" s="418">
        <v>0.3929462626190347</v>
      </c>
      <c r="AI26" s="418">
        <v>0.44341787994905052</v>
      </c>
      <c r="AJ26" s="418">
        <v>0.48590522952303233</v>
      </c>
      <c r="AK26" s="411">
        <v>0.53483368965283384</v>
      </c>
      <c r="AM26" s="417">
        <v>34</v>
      </c>
      <c r="AN26" s="418">
        <v>0.45540786999999999</v>
      </c>
      <c r="AO26" s="418">
        <v>0.38460317494788426</v>
      </c>
      <c r="AP26" s="418">
        <v>0.42640922000056031</v>
      </c>
      <c r="AQ26" s="418">
        <v>0.46235418695054564</v>
      </c>
      <c r="AR26" s="411">
        <v>0.51282902522864915</v>
      </c>
      <c r="AS26" s="395"/>
      <c r="AT26" s="395"/>
      <c r="AU26" s="395"/>
      <c r="AV26" s="395"/>
    </row>
    <row r="27" spans="2:48">
      <c r="B27" s="417">
        <v>35</v>
      </c>
      <c r="C27" s="418">
        <v>0.46014190999999999</v>
      </c>
      <c r="D27" s="418">
        <v>0.42072723780668908</v>
      </c>
      <c r="E27" s="418">
        <v>0.50584572544917783</v>
      </c>
      <c r="F27" s="418">
        <v>0.51268267271336021</v>
      </c>
      <c r="G27" s="411">
        <v>0.55274880027397022</v>
      </c>
      <c r="I27" s="417">
        <v>35</v>
      </c>
      <c r="J27" s="418">
        <v>0.46669547</v>
      </c>
      <c r="K27" s="418">
        <v>0.42392454166020516</v>
      </c>
      <c r="L27" s="418">
        <v>0.50565283536642869</v>
      </c>
      <c r="M27" s="418">
        <v>0.50369464600263947</v>
      </c>
      <c r="N27" s="411">
        <v>0.5629812200104295</v>
      </c>
      <c r="P27" s="417">
        <v>35</v>
      </c>
      <c r="Q27" s="418">
        <v>0.46557670000000001</v>
      </c>
      <c r="R27" s="418">
        <v>0.41712463272615719</v>
      </c>
      <c r="S27" s="418">
        <v>0.49128109058074604</v>
      </c>
      <c r="T27" s="418">
        <v>0.48033015496917641</v>
      </c>
      <c r="U27" s="411">
        <v>0.54096627482875492</v>
      </c>
      <c r="V27" s="419"/>
      <c r="W27" s="420"/>
      <c r="X27" s="395"/>
      <c r="Y27" s="417">
        <v>35</v>
      </c>
      <c r="Z27" s="418">
        <v>0.46025423999999998</v>
      </c>
      <c r="AA27" s="418">
        <v>0.39648673409272905</v>
      </c>
      <c r="AB27" s="418">
        <v>0.46125210283180967</v>
      </c>
      <c r="AC27" s="418">
        <v>0.51268267271336021</v>
      </c>
      <c r="AD27" s="411">
        <v>0.55274880027397022</v>
      </c>
      <c r="AF27" s="417">
        <v>35</v>
      </c>
      <c r="AG27" s="418">
        <v>0.46680939999999999</v>
      </c>
      <c r="AH27" s="418">
        <v>0.39891053033829571</v>
      </c>
      <c r="AI27" s="418">
        <v>0.45877568618051145</v>
      </c>
      <c r="AJ27" s="418">
        <v>0.50369464600263947</v>
      </c>
      <c r="AK27" s="411">
        <v>0.5629812200104295</v>
      </c>
      <c r="AM27" s="417">
        <v>35</v>
      </c>
      <c r="AN27" s="418">
        <v>0.46569034999999998</v>
      </c>
      <c r="AO27" s="418">
        <v>0.39088855408792839</v>
      </c>
      <c r="AP27" s="418">
        <v>0.44260895067962203</v>
      </c>
      <c r="AQ27" s="418">
        <v>0.48033015496917641</v>
      </c>
      <c r="AR27" s="411">
        <v>0.54096627482875492</v>
      </c>
      <c r="AS27" s="395"/>
      <c r="AT27" s="395"/>
      <c r="AU27" s="395"/>
      <c r="AV27" s="395"/>
    </row>
    <row r="28" spans="2:48">
      <c r="B28" s="417">
        <v>36</v>
      </c>
      <c r="C28" s="418">
        <v>0.47040662</v>
      </c>
      <c r="D28" s="418">
        <v>0.43876328195129488</v>
      </c>
      <c r="E28" s="418">
        <v>0.53749271120982223</v>
      </c>
      <c r="F28" s="418">
        <v>0.53124055580772633</v>
      </c>
      <c r="G28" s="411">
        <v>0.57936771534555565</v>
      </c>
      <c r="I28" s="417">
        <v>36</v>
      </c>
      <c r="J28" s="418">
        <v>0.47710637</v>
      </c>
      <c r="K28" s="418">
        <v>0.44236470097948621</v>
      </c>
      <c r="L28" s="418">
        <v>0.5386504669038521</v>
      </c>
      <c r="M28" s="418">
        <v>0.5256564812465182</v>
      </c>
      <c r="N28" s="411">
        <v>0.59656646450732709</v>
      </c>
      <c r="P28" s="417">
        <v>36</v>
      </c>
      <c r="Q28" s="418">
        <v>0.47596263999999999</v>
      </c>
      <c r="R28" s="418">
        <v>0.43617641902095844</v>
      </c>
      <c r="S28" s="418">
        <v>0.52527208224936239</v>
      </c>
      <c r="T28" s="418">
        <v>0.50242900753292052</v>
      </c>
      <c r="U28" s="411">
        <v>0.5744772329339124</v>
      </c>
      <c r="V28" s="419"/>
      <c r="W28" s="420"/>
      <c r="X28" s="395"/>
      <c r="Y28" s="417">
        <v>36</v>
      </c>
      <c r="Z28" s="418">
        <v>0.47052073999999999</v>
      </c>
      <c r="AA28" s="418">
        <v>0.40518254093903006</v>
      </c>
      <c r="AB28" s="418">
        <v>0.48026469369052843</v>
      </c>
      <c r="AC28" s="418">
        <v>0.53124055580772633</v>
      </c>
      <c r="AD28" s="411">
        <v>0.57936771534555565</v>
      </c>
      <c r="AF28" s="417">
        <v>36</v>
      </c>
      <c r="AG28" s="418">
        <v>0.47722212000000003</v>
      </c>
      <c r="AH28" s="418">
        <v>0.40788670166600977</v>
      </c>
      <c r="AI28" s="418">
        <v>0.47888604184459305</v>
      </c>
      <c r="AJ28" s="418">
        <v>0.5256564812465182</v>
      </c>
      <c r="AK28" s="411">
        <v>0.59656646450732709</v>
      </c>
      <c r="AM28" s="417">
        <v>36</v>
      </c>
      <c r="AN28" s="418">
        <v>0.47607811999999999</v>
      </c>
      <c r="AO28" s="418">
        <v>0.40034879653079664</v>
      </c>
      <c r="AP28" s="418">
        <v>0.46370902310683337</v>
      </c>
      <c r="AQ28" s="418">
        <v>0.50242900753292052</v>
      </c>
      <c r="AR28" s="411">
        <v>0.5744772329339124</v>
      </c>
      <c r="AS28" s="395"/>
      <c r="AT28" s="395"/>
      <c r="AU28" s="395"/>
      <c r="AV28" s="395"/>
    </row>
    <row r="29" spans="2:48">
      <c r="B29" s="417">
        <v>37</v>
      </c>
      <c r="C29" s="418">
        <v>0.48793558999999997</v>
      </c>
      <c r="D29" s="418">
        <v>0.46343755094466499</v>
      </c>
      <c r="E29" s="418">
        <v>0.57725914451520099</v>
      </c>
      <c r="F29" s="418">
        <v>0.57993633407146905</v>
      </c>
      <c r="G29" s="411">
        <v>0.64718611413728977</v>
      </c>
      <c r="I29" s="417">
        <v>37</v>
      </c>
      <c r="J29" s="418">
        <v>0.49488500000000002</v>
      </c>
      <c r="K29" s="418">
        <v>0.46746196589011862</v>
      </c>
      <c r="L29" s="418">
        <v>0.57973340278988394</v>
      </c>
      <c r="M29" s="418">
        <v>0.58311901138769373</v>
      </c>
      <c r="N29" s="411">
        <v>0.68152465353645997</v>
      </c>
      <c r="P29" s="417">
        <v>37</v>
      </c>
      <c r="Q29" s="418">
        <v>0.49369865000000002</v>
      </c>
      <c r="R29" s="418">
        <v>0.46166589530295915</v>
      </c>
      <c r="S29" s="418">
        <v>0.5670637069541985</v>
      </c>
      <c r="T29" s="418">
        <v>0.56065764480748514</v>
      </c>
      <c r="U29" s="411">
        <v>0.6596715104362828</v>
      </c>
      <c r="V29" s="419"/>
      <c r="W29" s="420"/>
      <c r="X29" s="395"/>
      <c r="Y29" s="417">
        <v>37</v>
      </c>
      <c r="Z29" s="418">
        <v>0.48805397</v>
      </c>
      <c r="AA29" s="418">
        <v>0.42072723780668908</v>
      </c>
      <c r="AB29" s="418">
        <v>0.50584572544917783</v>
      </c>
      <c r="AC29" s="418">
        <v>0.55346351662924387</v>
      </c>
      <c r="AD29" s="411">
        <v>0.61064757599727426</v>
      </c>
      <c r="AF29" s="417">
        <v>37</v>
      </c>
      <c r="AG29" s="418">
        <v>0.49500506</v>
      </c>
      <c r="AH29" s="418">
        <v>0.42392454166020516</v>
      </c>
      <c r="AI29" s="418">
        <v>0.50565283536642869</v>
      </c>
      <c r="AJ29" s="418">
        <v>0.55190950234884661</v>
      </c>
      <c r="AK29" s="411">
        <v>0.6358565982010399</v>
      </c>
      <c r="AM29" s="417">
        <v>37</v>
      </c>
      <c r="AN29" s="418">
        <v>0.49381842999999997</v>
      </c>
      <c r="AO29" s="418">
        <v>0.41712463272615719</v>
      </c>
      <c r="AP29" s="418">
        <v>0.49128109058074604</v>
      </c>
      <c r="AQ29" s="418">
        <v>0.52896161431659017</v>
      </c>
      <c r="AR29" s="411">
        <v>0.61380124564192629</v>
      </c>
      <c r="AS29" s="395"/>
      <c r="AT29" s="395"/>
      <c r="AU29" s="395"/>
      <c r="AV29" s="395"/>
    </row>
    <row r="30" spans="2:48">
      <c r="B30" s="417">
        <v>38</v>
      </c>
      <c r="C30" s="418">
        <v>0.51288075</v>
      </c>
      <c r="D30" s="418">
        <v>0.4954747574966652</v>
      </c>
      <c r="E30" s="418">
        <v>0.62646577278551063</v>
      </c>
      <c r="F30" s="418">
        <v>0.65066508714368199</v>
      </c>
      <c r="G30" s="411">
        <v>0.74104805002851337</v>
      </c>
      <c r="I30" s="417">
        <v>38</v>
      </c>
      <c r="J30" s="418">
        <v>0.52018544</v>
      </c>
      <c r="K30" s="418">
        <v>0.49992494932344084</v>
      </c>
      <c r="L30" s="418">
        <v>0.6302653133681777</v>
      </c>
      <c r="M30" s="418">
        <v>0.6653673618054341</v>
      </c>
      <c r="N30" s="411">
        <v>0.79693298976482352</v>
      </c>
      <c r="P30" s="417">
        <v>38</v>
      </c>
      <c r="Q30" s="418">
        <v>0.51893844</v>
      </c>
      <c r="R30" s="418">
        <v>0.49414177147010624</v>
      </c>
      <c r="S30" s="418">
        <v>0.61794120612609915</v>
      </c>
      <c r="T30" s="418">
        <v>0.6443715288702162</v>
      </c>
      <c r="U30" s="411">
        <v>0.77587547375858046</v>
      </c>
      <c r="V30" s="419"/>
      <c r="W30" s="420"/>
      <c r="X30" s="395"/>
      <c r="Y30" s="417">
        <v>38</v>
      </c>
      <c r="Z30" s="418">
        <v>0.51300517000000001</v>
      </c>
      <c r="AA30" s="418">
        <v>0.43876328195129488</v>
      </c>
      <c r="AB30" s="418">
        <v>0.53749271120982223</v>
      </c>
      <c r="AC30" s="418">
        <v>0.57993633407146905</v>
      </c>
      <c r="AD30" s="411">
        <v>0.64718611413728977</v>
      </c>
      <c r="AF30" s="417">
        <v>38</v>
      </c>
      <c r="AG30" s="418">
        <v>0.52031163999999996</v>
      </c>
      <c r="AH30" s="418">
        <v>0.44236470097948621</v>
      </c>
      <c r="AI30" s="418">
        <v>0.5386504669038521</v>
      </c>
      <c r="AJ30" s="418">
        <v>0.58311901138769373</v>
      </c>
      <c r="AK30" s="411">
        <v>0.68152465353645997</v>
      </c>
      <c r="AM30" s="417">
        <v>38</v>
      </c>
      <c r="AN30" s="418">
        <v>0.51906434000000001</v>
      </c>
      <c r="AO30" s="418">
        <v>0.43617641902095844</v>
      </c>
      <c r="AP30" s="418">
        <v>0.52527208224936239</v>
      </c>
      <c r="AQ30" s="418">
        <v>0.56065764480748514</v>
      </c>
      <c r="AR30" s="411">
        <v>0.6596715104362828</v>
      </c>
      <c r="AS30" s="395"/>
      <c r="AT30" s="395"/>
      <c r="AU30" s="395"/>
      <c r="AV30" s="395"/>
    </row>
    <row r="31" spans="2:48">
      <c r="B31" s="417">
        <v>39</v>
      </c>
      <c r="C31" s="418">
        <v>0.56718727000000002</v>
      </c>
      <c r="D31" s="418">
        <v>0.53630776826634652</v>
      </c>
      <c r="E31" s="418">
        <v>0.68626329917711248</v>
      </c>
      <c r="F31" s="418">
        <v>0.698000156503365</v>
      </c>
      <c r="G31" s="411">
        <v>0.80142115775467138</v>
      </c>
      <c r="I31" s="417">
        <v>39</v>
      </c>
      <c r="J31" s="418">
        <v>0.57526542000000003</v>
      </c>
      <c r="K31" s="418">
        <v>0.54115970192083207</v>
      </c>
      <c r="L31" s="418">
        <v>0.69132176052285654</v>
      </c>
      <c r="M31" s="418">
        <v>0.71931085276970397</v>
      </c>
      <c r="N31" s="411">
        <v>0.86955163873279173</v>
      </c>
      <c r="P31" s="417">
        <v>39</v>
      </c>
      <c r="Q31" s="418">
        <v>0.57388638999999997</v>
      </c>
      <c r="R31" s="418">
        <v>0.53477323974897395</v>
      </c>
      <c r="S31" s="418">
        <v>0.6787284759162393</v>
      </c>
      <c r="T31" s="418">
        <v>0.69898816995806812</v>
      </c>
      <c r="U31" s="411">
        <v>0.84881051409968911</v>
      </c>
      <c r="V31" s="419"/>
      <c r="W31" s="420"/>
      <c r="X31" s="395"/>
      <c r="Y31" s="417">
        <v>39</v>
      </c>
      <c r="Z31" s="418">
        <v>0.56732486999999998</v>
      </c>
      <c r="AA31" s="418">
        <v>0.46343755094466499</v>
      </c>
      <c r="AB31" s="418">
        <v>0.57725914451520099</v>
      </c>
      <c r="AC31" s="418">
        <v>0.65066508714368199</v>
      </c>
      <c r="AD31" s="411">
        <v>0.74104805002851337</v>
      </c>
      <c r="AF31" s="417">
        <v>39</v>
      </c>
      <c r="AG31" s="418">
        <v>0.57540497999999995</v>
      </c>
      <c r="AH31" s="418">
        <v>0.46746196589011862</v>
      </c>
      <c r="AI31" s="418">
        <v>0.57973340278988394</v>
      </c>
      <c r="AJ31" s="418">
        <v>0.6653673618054341</v>
      </c>
      <c r="AK31" s="411">
        <v>0.79693298976482352</v>
      </c>
      <c r="AM31" s="417">
        <v>39</v>
      </c>
      <c r="AN31" s="418">
        <v>0.57402560999999996</v>
      </c>
      <c r="AO31" s="418">
        <v>0.46166589530295915</v>
      </c>
      <c r="AP31" s="418">
        <v>0.5670637069541985</v>
      </c>
      <c r="AQ31" s="418">
        <v>0.6443715288702162</v>
      </c>
      <c r="AR31" s="411">
        <v>0.77587547375858046</v>
      </c>
      <c r="AS31" s="395"/>
      <c r="AT31" s="395"/>
      <c r="AU31" s="395"/>
      <c r="AV31" s="395"/>
    </row>
    <row r="32" spans="2:48">
      <c r="B32" s="417">
        <v>40</v>
      </c>
      <c r="C32" s="418">
        <v>0.58558589000000005</v>
      </c>
      <c r="D32" s="418">
        <v>0.57566515931079709</v>
      </c>
      <c r="E32" s="418">
        <v>0.74885737467869362</v>
      </c>
      <c r="F32" s="418">
        <v>0.8227049452481151</v>
      </c>
      <c r="G32" s="411">
        <v>0.95521741552003125</v>
      </c>
      <c r="I32" s="417">
        <v>40</v>
      </c>
      <c r="J32" s="418">
        <v>0.59392608999999996</v>
      </c>
      <c r="K32" s="418">
        <v>0.58152397104190279</v>
      </c>
      <c r="L32" s="418">
        <v>0.75616132120571922</v>
      </c>
      <c r="M32" s="418">
        <v>0.85892112490762473</v>
      </c>
      <c r="N32" s="411">
        <v>1.0508322753850909</v>
      </c>
      <c r="P32" s="417">
        <v>40</v>
      </c>
      <c r="Q32" s="418">
        <v>0.59250232000000003</v>
      </c>
      <c r="R32" s="418">
        <v>0.5766770684245961</v>
      </c>
      <c r="S32" s="418">
        <v>0.7452064636767084</v>
      </c>
      <c r="T32" s="418">
        <v>0.83947658670561953</v>
      </c>
      <c r="U32" s="411">
        <v>1.0302421323094568</v>
      </c>
      <c r="V32" s="419"/>
      <c r="W32" s="420"/>
      <c r="X32" s="395"/>
      <c r="Y32" s="417">
        <v>40</v>
      </c>
      <c r="Z32" s="418">
        <v>0.58572736999999997</v>
      </c>
      <c r="AA32" s="418">
        <v>0.4954747574966652</v>
      </c>
      <c r="AB32" s="418">
        <v>0.62646577278551063</v>
      </c>
      <c r="AC32" s="418">
        <v>0.698000156503365</v>
      </c>
      <c r="AD32" s="411">
        <v>0.80142115775467138</v>
      </c>
      <c r="AF32" s="417">
        <v>40</v>
      </c>
      <c r="AG32" s="418">
        <v>0.59406957999999999</v>
      </c>
      <c r="AH32" s="418">
        <v>0.49992494932344084</v>
      </c>
      <c r="AI32" s="418">
        <v>0.6302653133681777</v>
      </c>
      <c r="AJ32" s="418">
        <v>0.71931085276970397</v>
      </c>
      <c r="AK32" s="411">
        <v>0.86955163873279173</v>
      </c>
      <c r="AM32" s="417">
        <v>40</v>
      </c>
      <c r="AN32" s="418">
        <v>0.59264545999999996</v>
      </c>
      <c r="AO32" s="418">
        <v>0.49414177147010624</v>
      </c>
      <c r="AP32" s="418">
        <v>0.61794120612609915</v>
      </c>
      <c r="AQ32" s="418">
        <v>0.69898816995806812</v>
      </c>
      <c r="AR32" s="411">
        <v>0.84881051409968911</v>
      </c>
      <c r="AS32" s="395"/>
      <c r="AT32" s="395"/>
      <c r="AU32" s="395"/>
      <c r="AV32" s="395"/>
    </row>
    <row r="33" spans="2:48">
      <c r="B33" s="417">
        <v>41</v>
      </c>
      <c r="C33" s="418">
        <v>0.63362622000000002</v>
      </c>
      <c r="D33" s="418">
        <v>0.6310015396378259</v>
      </c>
      <c r="E33" s="418">
        <v>0.82891458660495621</v>
      </c>
      <c r="F33" s="418">
        <v>0.90265962026579349</v>
      </c>
      <c r="G33" s="411">
        <v>1.0508681505962005</v>
      </c>
      <c r="I33" s="417">
        <v>41</v>
      </c>
      <c r="J33" s="418">
        <v>0.64265063</v>
      </c>
      <c r="K33" s="418">
        <v>0.63773450363295425</v>
      </c>
      <c r="L33" s="418">
        <v>0.83810805856502357</v>
      </c>
      <c r="M33" s="418">
        <v>0.94712267002084738</v>
      </c>
      <c r="N33" s="411">
        <v>1.1614605486396092</v>
      </c>
      <c r="P33" s="417">
        <v>41</v>
      </c>
      <c r="Q33" s="418">
        <v>0.64111004999999999</v>
      </c>
      <c r="R33" s="418">
        <v>0.63334734325554853</v>
      </c>
      <c r="S33" s="418">
        <v>0.82752206267588513</v>
      </c>
      <c r="T33" s="418">
        <v>0.92780371580450893</v>
      </c>
      <c r="U33" s="411">
        <v>1.1406526132704866</v>
      </c>
      <c r="V33" s="419"/>
      <c r="W33" s="420"/>
      <c r="X33" s="395"/>
      <c r="Y33" s="417">
        <v>41</v>
      </c>
      <c r="Z33" s="418">
        <v>0.63377676999999999</v>
      </c>
      <c r="AA33" s="418">
        <v>0.53630776826634652</v>
      </c>
      <c r="AB33" s="418">
        <v>0.68626329917711248</v>
      </c>
      <c r="AC33" s="418">
        <v>0.75531345214647549</v>
      </c>
      <c r="AD33" s="411">
        <v>0.87264564456700855</v>
      </c>
      <c r="AF33" s="417">
        <v>41</v>
      </c>
      <c r="AG33" s="418">
        <v>0.64280331999999996</v>
      </c>
      <c r="AH33" s="418">
        <v>0.54115970192083207</v>
      </c>
      <c r="AI33" s="418">
        <v>0.69132176052285654</v>
      </c>
      <c r="AJ33" s="418">
        <v>0.7837331764690757</v>
      </c>
      <c r="AK33" s="411">
        <v>0.95389027341620258</v>
      </c>
      <c r="AM33" s="417">
        <v>41</v>
      </c>
      <c r="AN33" s="418">
        <v>0.64126238000000002</v>
      </c>
      <c r="AO33" s="418">
        <v>0.53477323974897395</v>
      </c>
      <c r="AP33" s="418">
        <v>0.6787284759162393</v>
      </c>
      <c r="AQ33" s="418">
        <v>0.76382413054829823</v>
      </c>
      <c r="AR33" s="411">
        <v>0.93321502874317741</v>
      </c>
      <c r="AS33" s="395"/>
      <c r="AT33" s="395"/>
      <c r="AU33" s="395"/>
      <c r="AV33" s="395"/>
    </row>
    <row r="34" spans="2:48">
      <c r="B34" s="417">
        <v>42</v>
      </c>
      <c r="C34" s="418">
        <v>0.68966481000000002</v>
      </c>
      <c r="D34" s="418">
        <v>0.69602008439506791</v>
      </c>
      <c r="E34" s="418">
        <v>0.92243905388392311</v>
      </c>
      <c r="F34" s="418">
        <v>0.99664718920374729</v>
      </c>
      <c r="G34" s="411">
        <v>1.161132757474636</v>
      </c>
      <c r="I34" s="417">
        <v>42</v>
      </c>
      <c r="J34" s="418">
        <v>0.69948734999999995</v>
      </c>
      <c r="K34" s="418">
        <v>0.70368707001628739</v>
      </c>
      <c r="L34" s="418">
        <v>0.93368394977235891</v>
      </c>
      <c r="M34" s="418">
        <v>1.0498223659792971</v>
      </c>
      <c r="N34" s="411">
        <v>1.2873992346592513</v>
      </c>
      <c r="P34" s="417">
        <v>42</v>
      </c>
      <c r="Q34" s="418">
        <v>0.69781051999999999</v>
      </c>
      <c r="R34" s="418">
        <v>0.69963096594018814</v>
      </c>
      <c r="S34" s="418">
        <v>0.92334339213523242</v>
      </c>
      <c r="T34" s="418">
        <v>1.0301920872663131</v>
      </c>
      <c r="U34" s="411">
        <v>1.2659719907284244</v>
      </c>
      <c r="V34" s="419"/>
      <c r="W34" s="420"/>
      <c r="X34" s="395"/>
      <c r="Y34" s="417">
        <v>42</v>
      </c>
      <c r="Z34" s="418">
        <v>0.68982487999999997</v>
      </c>
      <c r="AA34" s="418">
        <v>0.57566515931079709</v>
      </c>
      <c r="AB34" s="418">
        <v>0.74885737467869362</v>
      </c>
      <c r="AC34" s="418">
        <v>0.8227049452481151</v>
      </c>
      <c r="AD34" s="411">
        <v>0.95521741552003125</v>
      </c>
      <c r="AF34" s="417">
        <v>42</v>
      </c>
      <c r="AG34" s="418">
        <v>0.69964970000000004</v>
      </c>
      <c r="AH34" s="418">
        <v>0.58152397104190279</v>
      </c>
      <c r="AI34" s="418">
        <v>0.75616132120571922</v>
      </c>
      <c r="AJ34" s="418">
        <v>0.85892112490762473</v>
      </c>
      <c r="AK34" s="411">
        <v>1.0508322753850909</v>
      </c>
      <c r="AM34" s="417">
        <v>42</v>
      </c>
      <c r="AN34" s="418">
        <v>0.69797248999999995</v>
      </c>
      <c r="AO34" s="418">
        <v>0.5766770684245961</v>
      </c>
      <c r="AP34" s="418">
        <v>0.7452064636767084</v>
      </c>
      <c r="AQ34" s="418">
        <v>0.83947658670561953</v>
      </c>
      <c r="AR34" s="411">
        <v>1.0302421323094568</v>
      </c>
      <c r="AS34" s="395"/>
      <c r="AT34" s="395"/>
      <c r="AU34" s="395"/>
      <c r="AV34" s="395"/>
    </row>
    <row r="35" spans="2:48">
      <c r="B35" s="417">
        <v>43</v>
      </c>
      <c r="C35" s="418">
        <v>0.76128404999999999</v>
      </c>
      <c r="D35" s="418">
        <v>0.77368257852202238</v>
      </c>
      <c r="E35" s="418">
        <v>1.0324516727083706</v>
      </c>
      <c r="F35" s="418">
        <v>1.1061831368391386</v>
      </c>
      <c r="G35" s="411">
        <v>1.2512448668340879</v>
      </c>
      <c r="I35" s="417">
        <v>43</v>
      </c>
      <c r="J35" s="418">
        <v>0.77212661999999999</v>
      </c>
      <c r="K35" s="418">
        <v>0.78235406441003774</v>
      </c>
      <c r="L35" s="418">
        <v>1.0458985146872526</v>
      </c>
      <c r="M35" s="418">
        <v>1.1684446596130742</v>
      </c>
      <c r="N35" s="411">
        <v>1.375442676273388</v>
      </c>
      <c r="P35" s="417">
        <v>43</v>
      </c>
      <c r="Q35" s="418">
        <v>0.77027566000000003</v>
      </c>
      <c r="R35" s="418">
        <v>0.77828185309587961</v>
      </c>
      <c r="S35" s="418">
        <v>1.0354019731159776</v>
      </c>
      <c r="T35" s="418">
        <v>1.1478596404995072</v>
      </c>
      <c r="U35" s="411">
        <v>1.35377014428265</v>
      </c>
      <c r="V35" s="419"/>
      <c r="W35" s="420"/>
      <c r="X35" s="395"/>
      <c r="Y35" s="417">
        <v>43</v>
      </c>
      <c r="Z35" s="418">
        <v>0.76145731999999999</v>
      </c>
      <c r="AA35" s="418">
        <v>0.6310015396378259</v>
      </c>
      <c r="AB35" s="418">
        <v>0.82891458660495621</v>
      </c>
      <c r="AC35" s="418">
        <v>0.90265962026579349</v>
      </c>
      <c r="AD35" s="411">
        <v>1.0508681505962005</v>
      </c>
      <c r="AF35" s="417">
        <v>43</v>
      </c>
      <c r="AG35" s="418">
        <v>0.77230235999999997</v>
      </c>
      <c r="AH35" s="418">
        <v>0.63773450363295425</v>
      </c>
      <c r="AI35" s="418">
        <v>0.83810805856502357</v>
      </c>
      <c r="AJ35" s="418">
        <v>0.94712267002084738</v>
      </c>
      <c r="AK35" s="411">
        <v>1.1614605486396092</v>
      </c>
      <c r="AM35" s="417">
        <v>43</v>
      </c>
      <c r="AN35" s="418">
        <v>0.77045098000000001</v>
      </c>
      <c r="AO35" s="418">
        <v>0.63334734325554853</v>
      </c>
      <c r="AP35" s="418">
        <v>0.82752206267588513</v>
      </c>
      <c r="AQ35" s="418">
        <v>0.92780371580450893</v>
      </c>
      <c r="AR35" s="411">
        <v>1.1406526132704866</v>
      </c>
      <c r="AS35" s="395"/>
      <c r="AT35" s="395"/>
      <c r="AU35" s="395"/>
      <c r="AV35" s="395"/>
    </row>
    <row r="36" spans="2:48">
      <c r="B36" s="417">
        <v>44</v>
      </c>
      <c r="C36" s="418">
        <v>0.84880171000000004</v>
      </c>
      <c r="D36" s="418">
        <v>0.86369729375204507</v>
      </c>
      <c r="E36" s="418">
        <v>1.1590696716127962</v>
      </c>
      <c r="F36" s="418">
        <v>1.2247013354216667</v>
      </c>
      <c r="G36" s="411">
        <v>1.3445666821446205</v>
      </c>
      <c r="I36" s="417">
        <v>44</v>
      </c>
      <c r="J36" s="418">
        <v>0.86089075000000004</v>
      </c>
      <c r="K36" s="418">
        <v>0.87348502723322119</v>
      </c>
      <c r="L36" s="418">
        <v>1.1748832878003936</v>
      </c>
      <c r="M36" s="418">
        <v>1.2980065428144114</v>
      </c>
      <c r="N36" s="411">
        <v>1.4669909472051319</v>
      </c>
      <c r="P36" s="417">
        <v>44</v>
      </c>
      <c r="Q36" s="418">
        <v>0.85882700000000001</v>
      </c>
      <c r="R36" s="418">
        <v>0.86919706203162095</v>
      </c>
      <c r="S36" s="418">
        <v>1.1639864890460405</v>
      </c>
      <c r="T36" s="418">
        <v>1.2779366767368749</v>
      </c>
      <c r="U36" s="411">
        <v>1.446342422312656</v>
      </c>
      <c r="V36" s="419"/>
      <c r="W36" s="420"/>
      <c r="X36" s="395"/>
      <c r="Y36" s="417">
        <v>44</v>
      </c>
      <c r="Z36" s="418">
        <v>0.84899404999999994</v>
      </c>
      <c r="AA36" s="418">
        <v>0.69602008439506791</v>
      </c>
      <c r="AB36" s="418">
        <v>0.92243905388392311</v>
      </c>
      <c r="AC36" s="418">
        <v>0.99664718920374729</v>
      </c>
      <c r="AD36" s="411">
        <v>1.161132757474636</v>
      </c>
      <c r="AF36" s="417">
        <v>44</v>
      </c>
      <c r="AG36" s="418">
        <v>0.86108583000000005</v>
      </c>
      <c r="AH36" s="418">
        <v>0.70368707001628739</v>
      </c>
      <c r="AI36" s="418">
        <v>0.93368394977235891</v>
      </c>
      <c r="AJ36" s="418">
        <v>1.0498223659792971</v>
      </c>
      <c r="AK36" s="411">
        <v>1.2873992346592513</v>
      </c>
      <c r="AM36" s="417">
        <v>44</v>
      </c>
      <c r="AN36" s="418">
        <v>0.85902162000000004</v>
      </c>
      <c r="AO36" s="418">
        <v>0.69963096594018814</v>
      </c>
      <c r="AP36" s="418">
        <v>0.92334339213523242</v>
      </c>
      <c r="AQ36" s="418">
        <v>1.0301920872663131</v>
      </c>
      <c r="AR36" s="411">
        <v>1.2659719907284244</v>
      </c>
      <c r="AS36" s="395"/>
      <c r="AT36" s="395"/>
      <c r="AU36" s="395"/>
      <c r="AV36" s="395"/>
    </row>
    <row r="37" spans="2:48">
      <c r="B37" s="417">
        <v>45</v>
      </c>
      <c r="C37" s="418">
        <v>0.94490085000000001</v>
      </c>
      <c r="D37" s="418">
        <v>0.96578051920030883</v>
      </c>
      <c r="E37" s="418">
        <v>1.3027584386523579</v>
      </c>
      <c r="F37" s="418">
        <v>1.3660092832027095</v>
      </c>
      <c r="G37" s="411">
        <v>1.4531198482895582</v>
      </c>
      <c r="I37" s="417">
        <v>45</v>
      </c>
      <c r="J37" s="418">
        <v>0.95835857999999996</v>
      </c>
      <c r="K37" s="418">
        <v>0.9769453652725274</v>
      </c>
      <c r="L37" s="418">
        <v>1.3213231357622341</v>
      </c>
      <c r="M37" s="418">
        <v>1.4502233516916572</v>
      </c>
      <c r="N37" s="411">
        <v>1.5716123482356361</v>
      </c>
      <c r="P37" s="417">
        <v>45</v>
      </c>
      <c r="Q37" s="418">
        <v>0.95606117999999995</v>
      </c>
      <c r="R37" s="418">
        <v>0.97276979227587512</v>
      </c>
      <c r="S37" s="418">
        <v>1.3102161290699705</v>
      </c>
      <c r="T37" s="418">
        <v>1.4293500380832271</v>
      </c>
      <c r="U37" s="411">
        <v>1.5506136166905162</v>
      </c>
      <c r="V37" s="419"/>
      <c r="W37" s="420"/>
      <c r="X37" s="395"/>
      <c r="Y37" s="417">
        <v>45</v>
      </c>
      <c r="Z37" s="418">
        <v>0.94511970000000001</v>
      </c>
      <c r="AA37" s="418">
        <v>0.77368257852202238</v>
      </c>
      <c r="AB37" s="418">
        <v>1.0324516727083706</v>
      </c>
      <c r="AC37" s="418">
        <v>1.1061831368391386</v>
      </c>
      <c r="AD37" s="411">
        <v>1.2512448668340879</v>
      </c>
      <c r="AF37" s="417">
        <v>45</v>
      </c>
      <c r="AG37" s="418">
        <v>0.95858054000000004</v>
      </c>
      <c r="AH37" s="418">
        <v>0.78235406441003774</v>
      </c>
      <c r="AI37" s="418">
        <v>1.0458985146872526</v>
      </c>
      <c r="AJ37" s="418">
        <v>1.1684446596130742</v>
      </c>
      <c r="AK37" s="411">
        <v>1.375442676273388</v>
      </c>
      <c r="AM37" s="417">
        <v>45</v>
      </c>
      <c r="AN37" s="418">
        <v>0.95628261999999997</v>
      </c>
      <c r="AO37" s="418">
        <v>0.77828185309587961</v>
      </c>
      <c r="AP37" s="418">
        <v>1.0354019731159776</v>
      </c>
      <c r="AQ37" s="418">
        <v>1.1478596404995072</v>
      </c>
      <c r="AR37" s="411">
        <v>1.35377014428265</v>
      </c>
      <c r="AS37" s="395"/>
      <c r="AT37" s="395"/>
      <c r="AU37" s="395"/>
      <c r="AV37" s="395"/>
    </row>
    <row r="38" spans="2:48">
      <c r="B38" s="417">
        <v>46</v>
      </c>
      <c r="C38" s="418">
        <v>1.0497638600000001</v>
      </c>
      <c r="D38" s="418">
        <v>1.2201305701684397</v>
      </c>
      <c r="E38" s="418">
        <v>1.654238462938872</v>
      </c>
      <c r="F38" s="418">
        <v>1.5258738689382496</v>
      </c>
      <c r="G38" s="411">
        <v>1.5733666816521406</v>
      </c>
      <c r="I38" s="417">
        <v>46</v>
      </c>
      <c r="J38" s="418">
        <v>1.0647150999999999</v>
      </c>
      <c r="K38" s="418">
        <v>1.234720431934448</v>
      </c>
      <c r="L38" s="418">
        <v>1.6787829811305379</v>
      </c>
      <c r="M38" s="418">
        <v>1.6212154605984281</v>
      </c>
      <c r="N38" s="411">
        <v>1.686660299133492</v>
      </c>
      <c r="P38" s="417">
        <v>46</v>
      </c>
      <c r="Q38" s="418">
        <v>1.06216274</v>
      </c>
      <c r="R38" s="418">
        <v>1.230899091508761</v>
      </c>
      <c r="S38" s="418">
        <v>1.6665275174291443</v>
      </c>
      <c r="T38" s="418">
        <v>1.5992128263812082</v>
      </c>
      <c r="U38" s="411">
        <v>1.6647564449720906</v>
      </c>
      <c r="V38" s="419"/>
      <c r="W38" s="420"/>
      <c r="X38" s="395"/>
      <c r="Y38" s="417">
        <v>46</v>
      </c>
      <c r="Z38" s="418">
        <v>1.0500206599999999</v>
      </c>
      <c r="AA38" s="418">
        <v>0.86369729375204507</v>
      </c>
      <c r="AB38" s="418">
        <v>1.1590696716127962</v>
      </c>
      <c r="AC38" s="418">
        <v>1.2247013354216667</v>
      </c>
      <c r="AD38" s="411">
        <v>1.3445666821446205</v>
      </c>
      <c r="AF38" s="417">
        <v>46</v>
      </c>
      <c r="AG38" s="418">
        <v>1.06497555</v>
      </c>
      <c r="AH38" s="418">
        <v>0.87348502723322119</v>
      </c>
      <c r="AI38" s="418">
        <v>1.1748832878003936</v>
      </c>
      <c r="AJ38" s="418">
        <v>1.2980065428144114</v>
      </c>
      <c r="AK38" s="411">
        <v>1.4669909472051319</v>
      </c>
      <c r="AM38" s="417">
        <v>46</v>
      </c>
      <c r="AN38" s="418">
        <v>1.0624225700000001</v>
      </c>
      <c r="AO38" s="418">
        <v>0.86919706203162095</v>
      </c>
      <c r="AP38" s="418">
        <v>1.1639864890460405</v>
      </c>
      <c r="AQ38" s="418">
        <v>1.2779366767368749</v>
      </c>
      <c r="AR38" s="411">
        <v>1.446342422312656</v>
      </c>
      <c r="AS38" s="395"/>
      <c r="AT38" s="395"/>
      <c r="AU38" s="395"/>
      <c r="AV38" s="395"/>
    </row>
    <row r="39" spans="2:48">
      <c r="B39" s="417">
        <v>47</v>
      </c>
      <c r="C39" s="418">
        <v>1.1788219900000001</v>
      </c>
      <c r="D39" s="418">
        <v>1.3779954906505834</v>
      </c>
      <c r="E39" s="418">
        <v>1.8671566375608766</v>
      </c>
      <c r="F39" s="418">
        <v>1.8549988782097826</v>
      </c>
      <c r="G39" s="411">
        <v>1.8549988782097826</v>
      </c>
      <c r="I39" s="417">
        <v>47</v>
      </c>
      <c r="J39" s="418">
        <v>1.1956113399999999</v>
      </c>
      <c r="K39" s="418">
        <v>1.3946998982858176</v>
      </c>
      <c r="L39" s="418">
        <v>1.894836241278161</v>
      </c>
      <c r="M39" s="418">
        <v>1.953609038099114</v>
      </c>
      <c r="N39" s="411">
        <v>1.953609038099114</v>
      </c>
      <c r="P39" s="417">
        <v>47</v>
      </c>
      <c r="Q39" s="418">
        <v>1.1927451899999999</v>
      </c>
      <c r="R39" s="418">
        <v>1.391036639901398</v>
      </c>
      <c r="S39" s="418">
        <v>1.8812727736076627</v>
      </c>
      <c r="T39" s="418">
        <v>1.9269854566373352</v>
      </c>
      <c r="U39" s="411">
        <v>1.9269854566373352</v>
      </c>
      <c r="V39" s="419"/>
      <c r="W39" s="420"/>
      <c r="X39" s="395"/>
      <c r="Y39" s="417">
        <v>47</v>
      </c>
      <c r="Z39" s="418">
        <v>1.1791321800000001</v>
      </c>
      <c r="AA39" s="418">
        <v>0.96578051920030883</v>
      </c>
      <c r="AB39" s="418">
        <v>1.3027584386523579</v>
      </c>
      <c r="AC39" s="418">
        <v>1.3660092832027095</v>
      </c>
      <c r="AD39" s="411">
        <v>1.4531198482895582</v>
      </c>
      <c r="AF39" s="417">
        <v>47</v>
      </c>
      <c r="AG39" s="418">
        <v>1.1959259499999999</v>
      </c>
      <c r="AH39" s="418">
        <v>0.9769453652725274</v>
      </c>
      <c r="AI39" s="418">
        <v>1.3213231357622341</v>
      </c>
      <c r="AJ39" s="418">
        <v>1.4502233516916572</v>
      </c>
      <c r="AK39" s="411">
        <v>1.5716123482356361</v>
      </c>
      <c r="AM39" s="417">
        <v>47</v>
      </c>
      <c r="AN39" s="418">
        <v>1.19305905</v>
      </c>
      <c r="AO39" s="418">
        <v>0.97276979227587512</v>
      </c>
      <c r="AP39" s="418">
        <v>1.3102161290699705</v>
      </c>
      <c r="AQ39" s="418">
        <v>1.4293500380832271</v>
      </c>
      <c r="AR39" s="411">
        <v>1.5506136166905162</v>
      </c>
      <c r="AS39" s="395"/>
      <c r="AT39" s="395"/>
      <c r="AU39" s="395"/>
      <c r="AV39" s="395"/>
    </row>
    <row r="40" spans="2:48">
      <c r="B40" s="417">
        <v>48</v>
      </c>
      <c r="C40" s="418">
        <v>1.3248053799999999</v>
      </c>
      <c r="D40" s="418">
        <v>1.5590916582350227</v>
      </c>
      <c r="E40" s="418">
        <v>2.1082797230504347</v>
      </c>
      <c r="F40" s="418">
        <v>2.0166126371080031</v>
      </c>
      <c r="G40" s="411">
        <v>2.0166126371080031</v>
      </c>
      <c r="I40" s="417">
        <v>48</v>
      </c>
      <c r="J40" s="418">
        <v>1.34367389</v>
      </c>
      <c r="K40" s="418">
        <v>1.5780781240725898</v>
      </c>
      <c r="L40" s="418">
        <v>2.1390575534388399</v>
      </c>
      <c r="M40" s="418">
        <v>2.1061602700059696</v>
      </c>
      <c r="N40" s="411">
        <v>2.1061602700059692</v>
      </c>
      <c r="P40" s="417">
        <v>48</v>
      </c>
      <c r="Q40" s="418">
        <v>1.3404528099999999</v>
      </c>
      <c r="R40" s="418">
        <v>1.5742226384589211</v>
      </c>
      <c r="S40" s="418">
        <v>2.123416670564545</v>
      </c>
      <c r="T40" s="418">
        <v>2.0758727017434095</v>
      </c>
      <c r="U40" s="411">
        <v>2.0758727017434095</v>
      </c>
      <c r="V40" s="419"/>
      <c r="W40" s="420"/>
      <c r="X40" s="395"/>
      <c r="Y40" s="417">
        <v>48</v>
      </c>
      <c r="Z40" s="418">
        <v>1.32518117</v>
      </c>
      <c r="AA40" s="418">
        <v>1.0829976839789246</v>
      </c>
      <c r="AB40" s="418">
        <v>1.46631712632791</v>
      </c>
      <c r="AC40" s="418">
        <v>1.5258738689382496</v>
      </c>
      <c r="AD40" s="411">
        <v>1.5733666816521406</v>
      </c>
      <c r="AF40" s="417">
        <v>48</v>
      </c>
      <c r="AG40" s="418">
        <v>1.34405503</v>
      </c>
      <c r="AH40" s="418">
        <v>1.0958075268524177</v>
      </c>
      <c r="AI40" s="418">
        <v>1.487885139962994</v>
      </c>
      <c r="AJ40" s="418">
        <v>1.6212154605984281</v>
      </c>
      <c r="AK40" s="411">
        <v>1.686660299133492</v>
      </c>
      <c r="AM40" s="417">
        <v>48</v>
      </c>
      <c r="AN40" s="418">
        <v>1.3408330399999999</v>
      </c>
      <c r="AO40" s="418">
        <v>1.0920046555167033</v>
      </c>
      <c r="AP40" s="418">
        <v>1.4765501673173291</v>
      </c>
      <c r="AQ40" s="418">
        <v>1.5992128263812082</v>
      </c>
      <c r="AR40" s="411">
        <v>1.6647564449720906</v>
      </c>
      <c r="AS40" s="395"/>
      <c r="AT40" s="395"/>
      <c r="AU40" s="395"/>
      <c r="AV40" s="395"/>
    </row>
    <row r="41" spans="2:48">
      <c r="B41" s="417">
        <v>49</v>
      </c>
      <c r="C41" s="418">
        <v>1.49572627</v>
      </c>
      <c r="D41" s="418">
        <v>1.7653193643520428</v>
      </c>
      <c r="E41" s="418">
        <v>2.3790170132920681</v>
      </c>
      <c r="F41" s="418">
        <v>2.1946282700952677</v>
      </c>
      <c r="G41" s="411">
        <v>2.1946282700952677</v>
      </c>
      <c r="I41" s="417">
        <v>49</v>
      </c>
      <c r="J41" s="418">
        <v>1.5170291199999999</v>
      </c>
      <c r="K41" s="418">
        <v>1.7868322284407872</v>
      </c>
      <c r="L41" s="418">
        <v>2.4128144589347515</v>
      </c>
      <c r="M41" s="418">
        <v>2.2738968259277406</v>
      </c>
      <c r="N41" s="411">
        <v>2.2738968259277406</v>
      </c>
      <c r="P41" s="417">
        <v>49</v>
      </c>
      <c r="Q41" s="418">
        <v>1.5133924599999999</v>
      </c>
      <c r="R41" s="418">
        <v>1.7825596883619075</v>
      </c>
      <c r="S41" s="418">
        <v>2.394262583376539</v>
      </c>
      <c r="T41" s="418">
        <v>2.2387087265486785</v>
      </c>
      <c r="U41" s="411">
        <v>2.2387087265486785</v>
      </c>
      <c r="V41" s="419"/>
      <c r="W41" s="420"/>
      <c r="X41" s="395"/>
      <c r="Y41" s="417">
        <v>49</v>
      </c>
      <c r="Z41" s="418">
        <v>1.49618048</v>
      </c>
      <c r="AA41" s="418">
        <v>1.2201305701684397</v>
      </c>
      <c r="AB41" s="418">
        <v>1.654238462938872</v>
      </c>
      <c r="AC41" s="418">
        <v>1.7072355937037802</v>
      </c>
      <c r="AD41" s="411">
        <v>1.7072355937037802</v>
      </c>
      <c r="AF41" s="417">
        <v>49</v>
      </c>
      <c r="AG41" s="418">
        <v>1.5174898000000001</v>
      </c>
      <c r="AH41" s="418">
        <v>1.234720431934448</v>
      </c>
      <c r="AI41" s="418">
        <v>1.6787829811305379</v>
      </c>
      <c r="AJ41" s="418">
        <v>1.8138489738503429</v>
      </c>
      <c r="AK41" s="411">
        <v>1.8138489738503429</v>
      </c>
      <c r="AM41" s="417">
        <v>49</v>
      </c>
      <c r="AN41" s="418">
        <v>1.51385204</v>
      </c>
      <c r="AO41" s="418">
        <v>1.230899091508761</v>
      </c>
      <c r="AP41" s="418">
        <v>1.6665275174291443</v>
      </c>
      <c r="AQ41" s="418">
        <v>1.790071862044083</v>
      </c>
      <c r="AR41" s="411">
        <v>1.790071862044083</v>
      </c>
      <c r="AS41" s="395"/>
      <c r="AT41" s="395"/>
      <c r="AU41" s="395"/>
      <c r="AV41" s="395"/>
    </row>
    <row r="42" spans="2:48">
      <c r="B42" s="417">
        <v>50</v>
      </c>
      <c r="C42" s="418">
        <v>1.6920300699999999</v>
      </c>
      <c r="D42" s="418">
        <v>1.9984720027320193</v>
      </c>
      <c r="E42" s="418">
        <v>2.6834874079308579</v>
      </c>
      <c r="F42" s="418">
        <v>2.3933241411748387</v>
      </c>
      <c r="G42" s="411">
        <v>2.3933241411748387</v>
      </c>
      <c r="I42" s="417">
        <v>50</v>
      </c>
      <c r="J42" s="418">
        <v>1.7161287700000001</v>
      </c>
      <c r="K42" s="418">
        <v>2.0227147666100724</v>
      </c>
      <c r="L42" s="418">
        <v>2.7204903803795815</v>
      </c>
      <c r="M42" s="418">
        <v>2.460718870790338</v>
      </c>
      <c r="N42" s="411">
        <v>2.460718870790338</v>
      </c>
      <c r="P42" s="417">
        <v>50</v>
      </c>
      <c r="Q42" s="418">
        <v>1.7120148399999999</v>
      </c>
      <c r="R42" s="418">
        <v>2.0176157672253181</v>
      </c>
      <c r="S42" s="418">
        <v>2.6982156309825225</v>
      </c>
      <c r="T42" s="418">
        <v>2.4184428130846545</v>
      </c>
      <c r="U42" s="411">
        <v>2.4184428130846545</v>
      </c>
      <c r="V42" s="419"/>
      <c r="W42" s="420"/>
      <c r="X42" s="395"/>
      <c r="Y42" s="417">
        <v>50</v>
      </c>
      <c r="Z42" s="418">
        <v>1.6925701500000001</v>
      </c>
      <c r="AA42" s="418">
        <v>1.2201305701684397</v>
      </c>
      <c r="AB42" s="418">
        <v>1.654238462938872</v>
      </c>
      <c r="AC42" s="418">
        <v>1.8549988782097826</v>
      </c>
      <c r="AD42" s="411">
        <v>1.8549988782097826</v>
      </c>
      <c r="AF42" s="417">
        <v>50</v>
      </c>
      <c r="AG42" s="418">
        <v>1.7166765500000001</v>
      </c>
      <c r="AH42" s="418">
        <v>1.234720431934448</v>
      </c>
      <c r="AI42" s="418">
        <v>1.6787829811305379</v>
      </c>
      <c r="AJ42" s="418">
        <v>1.953609038099114</v>
      </c>
      <c r="AK42" s="411">
        <v>1.953609038099114</v>
      </c>
      <c r="AM42" s="417">
        <v>50</v>
      </c>
      <c r="AN42" s="418">
        <v>1.7125613</v>
      </c>
      <c r="AO42" s="418">
        <v>1.230899091508761</v>
      </c>
      <c r="AP42" s="418">
        <v>1.6665275174291443</v>
      </c>
      <c r="AQ42" s="418">
        <v>1.9269854566373352</v>
      </c>
      <c r="AR42" s="411">
        <v>1.9269854566373352</v>
      </c>
      <c r="AS42" s="395"/>
      <c r="AT42" s="395"/>
      <c r="AU42" s="395"/>
      <c r="AV42" s="395"/>
    </row>
    <row r="43" spans="2:48">
      <c r="B43" s="417">
        <v>51</v>
      </c>
      <c r="C43" s="418">
        <v>1.9141234300000001</v>
      </c>
      <c r="D43" s="418">
        <v>2.2619667837512303</v>
      </c>
      <c r="E43" s="418">
        <v>3.0209972456835703</v>
      </c>
      <c r="F43" s="418">
        <v>2.6135547790356788</v>
      </c>
      <c r="G43" s="411">
        <v>2.6135547790356788</v>
      </c>
      <c r="I43" s="417">
        <v>51</v>
      </c>
      <c r="J43" s="418">
        <v>1.9413852899999999</v>
      </c>
      <c r="K43" s="418">
        <v>2.2890629404087108</v>
      </c>
      <c r="L43" s="418">
        <v>3.0604624773012259</v>
      </c>
      <c r="M43" s="418">
        <v>2.6678292199128775</v>
      </c>
      <c r="N43" s="411">
        <v>2.6678292199128775</v>
      </c>
      <c r="P43" s="417">
        <v>51</v>
      </c>
      <c r="Q43" s="418">
        <v>1.93673136</v>
      </c>
      <c r="R43" s="418">
        <v>2.2822453650600463</v>
      </c>
      <c r="S43" s="418">
        <v>3.0327608804635706</v>
      </c>
      <c r="T43" s="418">
        <v>2.6161399980955631</v>
      </c>
      <c r="U43" s="411">
        <v>2.6161399980955631</v>
      </c>
      <c r="V43" s="419"/>
      <c r="W43" s="420"/>
      <c r="X43" s="395"/>
      <c r="Y43" s="417">
        <v>51</v>
      </c>
      <c r="Z43" s="418">
        <v>1.9147535600000001</v>
      </c>
      <c r="AA43" s="418">
        <v>1.3779954906505834</v>
      </c>
      <c r="AB43" s="418">
        <v>1.8671566375608766</v>
      </c>
      <c r="AC43" s="418">
        <v>1.8549988782097826</v>
      </c>
      <c r="AD43" s="411">
        <v>1.8549988782097826</v>
      </c>
      <c r="AF43" s="417">
        <v>51</v>
      </c>
      <c r="AG43" s="418">
        <v>1.9420244</v>
      </c>
      <c r="AH43" s="418">
        <v>1.3946998982858176</v>
      </c>
      <c r="AI43" s="418">
        <v>1.894836241278161</v>
      </c>
      <c r="AJ43" s="418">
        <v>1.953609038099114</v>
      </c>
      <c r="AK43" s="411">
        <v>1.953609038099114</v>
      </c>
      <c r="AM43" s="417">
        <v>51</v>
      </c>
      <c r="AN43" s="418">
        <v>1.93736894</v>
      </c>
      <c r="AO43" s="418">
        <v>1.391036639901398</v>
      </c>
      <c r="AP43" s="418">
        <v>1.8812727736076627</v>
      </c>
      <c r="AQ43" s="418">
        <v>1.9269854566373352</v>
      </c>
      <c r="AR43" s="411">
        <v>1.9269854566373352</v>
      </c>
      <c r="AS43" s="395"/>
      <c r="AT43" s="395"/>
      <c r="AU43" s="395"/>
      <c r="AV43" s="395"/>
    </row>
    <row r="44" spans="2:48">
      <c r="B44" s="417">
        <v>52</v>
      </c>
      <c r="C44" s="418">
        <v>2.1782273399999998</v>
      </c>
      <c r="D44" s="418">
        <v>2.5529877831218841</v>
      </c>
      <c r="E44" s="418">
        <v>3.3905341795767603</v>
      </c>
      <c r="F44" s="418">
        <v>2.8595386259135491</v>
      </c>
      <c r="G44" s="411">
        <v>2.8595386259135491</v>
      </c>
      <c r="I44" s="417">
        <v>52</v>
      </c>
      <c r="J44" s="418">
        <v>2.2092507000000001</v>
      </c>
      <c r="K44" s="418">
        <v>2.5833659393275461</v>
      </c>
      <c r="L44" s="418">
        <v>3.432397387632768</v>
      </c>
      <c r="M44" s="418">
        <v>2.8993590331894228</v>
      </c>
      <c r="N44" s="411">
        <v>2.8993590331894223</v>
      </c>
      <c r="P44" s="417">
        <v>52</v>
      </c>
      <c r="Q44" s="418">
        <v>2.2039546400000001</v>
      </c>
      <c r="R44" s="418">
        <v>2.5750877921597799</v>
      </c>
      <c r="S44" s="418">
        <v>3.398608587148805</v>
      </c>
      <c r="T44" s="418">
        <v>2.835040965082178</v>
      </c>
      <c r="U44" s="411">
        <v>2.835040965082178</v>
      </c>
      <c r="V44" s="419"/>
      <c r="W44" s="420"/>
      <c r="X44" s="395"/>
      <c r="Y44" s="417">
        <v>52</v>
      </c>
      <c r="Z44" s="418">
        <v>2.1789640600000002</v>
      </c>
      <c r="AA44" s="418">
        <v>1.5590916582350227</v>
      </c>
      <c r="AB44" s="418">
        <v>2.1082797230504347</v>
      </c>
      <c r="AC44" s="418">
        <v>2.0166126371080031</v>
      </c>
      <c r="AD44" s="411">
        <v>2.0166126371080031</v>
      </c>
      <c r="AF44" s="417">
        <v>52</v>
      </c>
      <c r="AG44" s="418">
        <v>2.2099979099999998</v>
      </c>
      <c r="AH44" s="418">
        <v>1.5780781240725898</v>
      </c>
      <c r="AI44" s="418">
        <v>2.1390575534388399</v>
      </c>
      <c r="AJ44" s="418">
        <v>2.1061602700059696</v>
      </c>
      <c r="AK44" s="411">
        <v>2.1061602700059692</v>
      </c>
      <c r="AM44" s="417">
        <v>52</v>
      </c>
      <c r="AN44" s="418">
        <v>2.20470006</v>
      </c>
      <c r="AO44" s="418">
        <v>1.5742226384589211</v>
      </c>
      <c r="AP44" s="418">
        <v>2.123416670564545</v>
      </c>
      <c r="AQ44" s="418">
        <v>2.0758727017434095</v>
      </c>
      <c r="AR44" s="411">
        <v>2.0758727017434095</v>
      </c>
      <c r="AS44" s="395"/>
      <c r="AT44" s="395"/>
      <c r="AU44" s="395"/>
      <c r="AV44" s="395"/>
    </row>
    <row r="45" spans="2:48">
      <c r="B45" s="417">
        <v>53</v>
      </c>
      <c r="C45" s="418">
        <v>2.4616452299999998</v>
      </c>
      <c r="D45" s="418">
        <v>2.8779447389656734</v>
      </c>
      <c r="E45" s="418">
        <v>3.7140044121790883</v>
      </c>
      <c r="F45" s="418">
        <v>3.1346880467043348</v>
      </c>
      <c r="G45" s="411">
        <v>3.1346880467043348</v>
      </c>
      <c r="I45" s="417">
        <v>53</v>
      </c>
      <c r="J45" s="418">
        <v>2.4967051599999999</v>
      </c>
      <c r="K45" s="418">
        <v>2.911815582777157</v>
      </c>
      <c r="L45" s="418">
        <v>3.7449514956786678</v>
      </c>
      <c r="M45" s="418">
        <v>3.1589562860428271</v>
      </c>
      <c r="N45" s="411">
        <v>3.1589562860428271</v>
      </c>
      <c r="P45" s="417">
        <v>53</v>
      </c>
      <c r="Q45" s="418">
        <v>2.49072001</v>
      </c>
      <c r="R45" s="418">
        <v>2.9013621532816374</v>
      </c>
      <c r="S45" s="418">
        <v>3.6905990215513391</v>
      </c>
      <c r="T45" s="418">
        <v>3.0780795099674108</v>
      </c>
      <c r="U45" s="411">
        <v>3.0780795099674108</v>
      </c>
      <c r="V45" s="419"/>
      <c r="W45" s="420"/>
      <c r="X45" s="395"/>
      <c r="Y45" s="417">
        <v>53</v>
      </c>
      <c r="Z45" s="418">
        <v>2.4625135399999998</v>
      </c>
      <c r="AA45" s="418">
        <v>1.7653193643520428</v>
      </c>
      <c r="AB45" s="418">
        <v>2.3790170132920681</v>
      </c>
      <c r="AC45" s="418">
        <v>2.1946282700952677</v>
      </c>
      <c r="AD45" s="411">
        <v>2.1946282700952677</v>
      </c>
      <c r="AF45" s="417">
        <v>53</v>
      </c>
      <c r="AG45" s="418">
        <v>2.4975858400000002</v>
      </c>
      <c r="AH45" s="418">
        <v>1.7868322284407872</v>
      </c>
      <c r="AI45" s="418">
        <v>2.4128144589347515</v>
      </c>
      <c r="AJ45" s="418">
        <v>2.2738968259277406</v>
      </c>
      <c r="AK45" s="411">
        <v>2.2738968259277406</v>
      </c>
      <c r="AM45" s="417">
        <v>53</v>
      </c>
      <c r="AN45" s="418">
        <v>2.4915985799999998</v>
      </c>
      <c r="AO45" s="418">
        <v>1.7825596883619075</v>
      </c>
      <c r="AP45" s="418">
        <v>2.394262583376539</v>
      </c>
      <c r="AQ45" s="418">
        <v>2.2387087265486785</v>
      </c>
      <c r="AR45" s="411">
        <v>2.2387087265486785</v>
      </c>
      <c r="AS45" s="395"/>
      <c r="AT45" s="395"/>
      <c r="AU45" s="395"/>
      <c r="AV45" s="395"/>
    </row>
    <row r="46" spans="2:48">
      <c r="B46" s="417">
        <v>54</v>
      </c>
      <c r="C46" s="418">
        <v>2.7858059800000001</v>
      </c>
      <c r="D46" s="418">
        <v>3.235599260254332</v>
      </c>
      <c r="E46" s="418">
        <v>4.079894667820593</v>
      </c>
      <c r="F46" s="418">
        <v>3.4443189707633333</v>
      </c>
      <c r="G46" s="411">
        <v>3.4443189707633333</v>
      </c>
      <c r="I46" s="417">
        <v>54</v>
      </c>
      <c r="J46" s="418">
        <v>2.8254827599999999</v>
      </c>
      <c r="K46" s="418">
        <v>3.2732457348428907</v>
      </c>
      <c r="L46" s="418">
        <v>4.1011063662817655</v>
      </c>
      <c r="M46" s="418">
        <v>3.4521391674386432</v>
      </c>
      <c r="N46" s="411">
        <v>3.4521391674386432</v>
      </c>
      <c r="P46" s="417">
        <v>54</v>
      </c>
      <c r="Q46" s="418">
        <v>2.81870946</v>
      </c>
      <c r="R46" s="418">
        <v>3.2602728669284158</v>
      </c>
      <c r="S46" s="418">
        <v>4.0207534919839851</v>
      </c>
      <c r="T46" s="418">
        <v>3.3497224383659785</v>
      </c>
      <c r="U46" s="411">
        <v>3.3497224383659785</v>
      </c>
      <c r="V46" s="419"/>
      <c r="W46" s="420"/>
      <c r="X46" s="395"/>
      <c r="Y46" s="417">
        <v>54</v>
      </c>
      <c r="Z46" s="418">
        <v>2.7868611599999999</v>
      </c>
      <c r="AA46" s="418">
        <v>1.9984720027320193</v>
      </c>
      <c r="AB46" s="418">
        <v>2.6834874079308579</v>
      </c>
      <c r="AC46" s="418">
        <v>2.3933241411748387</v>
      </c>
      <c r="AD46" s="411">
        <v>2.3933241411748387</v>
      </c>
      <c r="AF46" s="417">
        <v>54</v>
      </c>
      <c r="AG46" s="418">
        <v>2.8265529699999998</v>
      </c>
      <c r="AH46" s="418">
        <v>2.0227147666100724</v>
      </c>
      <c r="AI46" s="418">
        <v>2.7204903803795815</v>
      </c>
      <c r="AJ46" s="418">
        <v>2.460718870790338</v>
      </c>
      <c r="AK46" s="411">
        <v>2.460718870790338</v>
      </c>
      <c r="AM46" s="417">
        <v>54</v>
      </c>
      <c r="AN46" s="418">
        <v>2.8197771</v>
      </c>
      <c r="AO46" s="418">
        <v>2.0176157672253181</v>
      </c>
      <c r="AP46" s="418">
        <v>2.6982156309825225</v>
      </c>
      <c r="AQ46" s="418">
        <v>2.4184428130846545</v>
      </c>
      <c r="AR46" s="411">
        <v>2.4184428130846545</v>
      </c>
      <c r="AS46" s="395"/>
      <c r="AT46" s="395"/>
      <c r="AU46" s="395"/>
      <c r="AV46" s="395"/>
    </row>
    <row r="47" spans="2:48">
      <c r="B47" s="417">
        <v>55</v>
      </c>
      <c r="C47" s="418">
        <v>3.1414795999999998</v>
      </c>
      <c r="D47" s="418">
        <v>3.634006037607532</v>
      </c>
      <c r="E47" s="418">
        <v>4.5038495944896324</v>
      </c>
      <c r="F47" s="418">
        <v>3.7968209930495624</v>
      </c>
      <c r="G47" s="411">
        <v>3.7968209930495624</v>
      </c>
      <c r="I47" s="417">
        <v>55</v>
      </c>
      <c r="J47" s="418">
        <v>3.18622205</v>
      </c>
      <c r="K47" s="418">
        <v>3.6760074019637994</v>
      </c>
      <c r="L47" s="418">
        <v>4.5171318650183983</v>
      </c>
      <c r="M47" s="418">
        <v>3.7874032312772008</v>
      </c>
      <c r="N47" s="411">
        <v>3.7874032312772008</v>
      </c>
      <c r="P47" s="417">
        <v>55</v>
      </c>
      <c r="Q47" s="418">
        <v>3.17858398</v>
      </c>
      <c r="R47" s="418">
        <v>3.6604701719598962</v>
      </c>
      <c r="S47" s="418">
        <v>4.4038053783658846</v>
      </c>
      <c r="T47" s="418">
        <v>3.6567020643177663</v>
      </c>
      <c r="U47" s="411">
        <v>3.6567020643177663</v>
      </c>
      <c r="V47" s="419"/>
      <c r="W47" s="420"/>
      <c r="X47" s="395"/>
      <c r="Y47" s="417">
        <v>55</v>
      </c>
      <c r="Z47" s="418">
        <v>3.1428078699999999</v>
      </c>
      <c r="AA47" s="418">
        <v>2.2619667837512303</v>
      </c>
      <c r="AB47" s="418">
        <v>3.0209972456835703</v>
      </c>
      <c r="AC47" s="418">
        <v>2.6135547790356788</v>
      </c>
      <c r="AD47" s="411">
        <v>2.6135547790356788</v>
      </c>
      <c r="AF47" s="417">
        <v>55</v>
      </c>
      <c r="AG47" s="418">
        <v>3.1875692500000001</v>
      </c>
      <c r="AH47" s="418">
        <v>2.2890629404087108</v>
      </c>
      <c r="AI47" s="418">
        <v>3.0604624773012259</v>
      </c>
      <c r="AJ47" s="418">
        <v>2.6678292199128775</v>
      </c>
      <c r="AK47" s="411">
        <v>2.6678292199128775</v>
      </c>
      <c r="AM47" s="417">
        <v>55</v>
      </c>
      <c r="AN47" s="418">
        <v>3.1799279399999998</v>
      </c>
      <c r="AO47" s="418">
        <v>2.2822453650600463</v>
      </c>
      <c r="AP47" s="418">
        <v>3.0327608804635706</v>
      </c>
      <c r="AQ47" s="418">
        <v>2.6161399980955631</v>
      </c>
      <c r="AR47" s="411">
        <v>2.6161399980955631</v>
      </c>
      <c r="AS47" s="395"/>
      <c r="AT47" s="395"/>
      <c r="AU47" s="395"/>
      <c r="AV47" s="395"/>
    </row>
    <row r="48" spans="2:48">
      <c r="B48" s="417">
        <v>56</v>
      </c>
      <c r="C48" s="418">
        <v>3.5365344799999998</v>
      </c>
      <c r="D48" s="418"/>
      <c r="E48" s="418"/>
      <c r="F48" s="418"/>
      <c r="I48" s="417">
        <v>56</v>
      </c>
      <c r="J48" s="418">
        <v>3.5869035</v>
      </c>
      <c r="K48" s="418"/>
      <c r="L48" s="418"/>
      <c r="M48" s="418"/>
      <c r="P48" s="417">
        <v>56</v>
      </c>
      <c r="Q48" s="418">
        <v>3.5783049099999999</v>
      </c>
      <c r="R48" s="418"/>
      <c r="S48" s="418"/>
      <c r="T48" s="418"/>
      <c r="Y48" s="417">
        <v>56</v>
      </c>
      <c r="Z48" s="418">
        <v>3.5382599300000002</v>
      </c>
      <c r="AA48" s="418"/>
      <c r="AB48" s="418"/>
      <c r="AC48" s="418"/>
      <c r="AF48" s="417">
        <v>56</v>
      </c>
      <c r="AG48" s="418">
        <v>3.5886535199999998</v>
      </c>
      <c r="AH48" s="418"/>
      <c r="AI48" s="418"/>
      <c r="AJ48" s="418"/>
      <c r="AM48" s="417">
        <v>56</v>
      </c>
      <c r="AN48" s="418">
        <v>3.5800507399999999</v>
      </c>
      <c r="AO48" s="418"/>
      <c r="AP48" s="418"/>
      <c r="AQ48" s="418"/>
      <c r="AS48" s="395"/>
      <c r="AT48" s="395"/>
      <c r="AU48" s="395"/>
      <c r="AV48" s="395"/>
    </row>
    <row r="49" spans="2:48">
      <c r="B49" s="417">
        <v>57</v>
      </c>
      <c r="C49" s="418">
        <v>3.9788266299999999</v>
      </c>
      <c r="D49" s="418"/>
      <c r="E49" s="418"/>
      <c r="F49" s="418"/>
      <c r="I49" s="417">
        <v>57</v>
      </c>
      <c r="J49" s="418">
        <v>4.0354949800000002</v>
      </c>
      <c r="K49" s="418"/>
      <c r="L49" s="418"/>
      <c r="M49" s="418"/>
      <c r="P49" s="417">
        <v>57</v>
      </c>
      <c r="Q49" s="418">
        <v>4.0258210200000004</v>
      </c>
      <c r="R49" s="418"/>
      <c r="S49" s="418"/>
      <c r="T49" s="418"/>
      <c r="Y49" s="417">
        <v>57</v>
      </c>
      <c r="Z49" s="418">
        <v>3.9810567099999998</v>
      </c>
      <c r="AA49" s="418"/>
      <c r="AB49" s="418"/>
      <c r="AC49" s="418"/>
      <c r="AD49" s="423"/>
      <c r="AF49" s="417">
        <v>57</v>
      </c>
      <c r="AG49" s="418">
        <v>4.0377568200000002</v>
      </c>
      <c r="AH49" s="418"/>
      <c r="AI49" s="418"/>
      <c r="AJ49" s="418"/>
      <c r="AM49" s="417">
        <v>57</v>
      </c>
      <c r="AN49" s="418">
        <v>4.0280774299999997</v>
      </c>
      <c r="AO49" s="418"/>
      <c r="AP49" s="418"/>
      <c r="AQ49" s="418"/>
      <c r="AS49" s="395"/>
      <c r="AT49" s="395"/>
      <c r="AU49" s="395"/>
      <c r="AV49" s="395"/>
    </row>
    <row r="50" spans="2:48">
      <c r="B50" s="417">
        <v>58</v>
      </c>
      <c r="C50" s="418">
        <v>4.46038085</v>
      </c>
      <c r="D50" s="418"/>
      <c r="E50" s="418"/>
      <c r="F50" s="418"/>
      <c r="I50" s="417">
        <v>58</v>
      </c>
      <c r="J50" s="418">
        <v>4.5239077200000004</v>
      </c>
      <c r="K50" s="418"/>
      <c r="L50" s="418"/>
      <c r="M50" s="418"/>
      <c r="P50" s="417">
        <v>58</v>
      </c>
      <c r="Q50" s="418">
        <v>4.5130629200000003</v>
      </c>
      <c r="R50" s="418"/>
      <c r="S50" s="418"/>
      <c r="T50" s="418"/>
      <c r="Y50" s="417">
        <v>58</v>
      </c>
      <c r="Z50" s="418">
        <v>4.4631667400000001</v>
      </c>
      <c r="AA50" s="418"/>
      <c r="AB50" s="418"/>
      <c r="AC50" s="418"/>
      <c r="AF50" s="417">
        <v>58</v>
      </c>
      <c r="AG50" s="418">
        <v>4.5267333000000001</v>
      </c>
      <c r="AH50" s="418"/>
      <c r="AI50" s="418"/>
      <c r="AJ50" s="418"/>
      <c r="AM50" s="417">
        <v>58</v>
      </c>
      <c r="AN50" s="418">
        <v>4.5158817300000003</v>
      </c>
      <c r="AO50" s="418"/>
      <c r="AP50" s="418"/>
      <c r="AQ50" s="418"/>
      <c r="AS50" s="395"/>
      <c r="AT50" s="395"/>
      <c r="AU50" s="395"/>
      <c r="AV50" s="395"/>
    </row>
    <row r="51" spans="2:48">
      <c r="B51" s="417">
        <v>59</v>
      </c>
      <c r="C51" s="418">
        <v>4.9811204199999999</v>
      </c>
      <c r="D51" s="418"/>
      <c r="E51" s="418"/>
      <c r="F51" s="418"/>
      <c r="I51" s="417">
        <v>59</v>
      </c>
      <c r="J51" s="418">
        <v>5.0520639200000002</v>
      </c>
      <c r="K51" s="418"/>
      <c r="L51" s="418"/>
      <c r="M51" s="418"/>
      <c r="P51" s="417">
        <v>59</v>
      </c>
      <c r="Q51" s="418">
        <v>5.0399530099999996</v>
      </c>
      <c r="R51" s="418"/>
      <c r="S51" s="418"/>
      <c r="T51" s="418"/>
      <c r="Y51" s="417">
        <v>59</v>
      </c>
      <c r="Z51" s="418">
        <v>4.98442132</v>
      </c>
      <c r="AA51" s="418"/>
      <c r="AB51" s="418"/>
      <c r="AC51" s="418"/>
      <c r="AF51" s="417">
        <v>59</v>
      </c>
      <c r="AG51" s="418">
        <v>5.0554118399999997</v>
      </c>
      <c r="AH51" s="418"/>
      <c r="AI51" s="418"/>
      <c r="AJ51" s="418"/>
      <c r="AM51" s="417">
        <v>59</v>
      </c>
      <c r="AN51" s="418">
        <v>5.0432929099999999</v>
      </c>
      <c r="AO51" s="418"/>
      <c r="AP51" s="418"/>
      <c r="AQ51" s="418"/>
      <c r="AS51" s="395"/>
      <c r="AT51" s="395"/>
      <c r="AU51" s="395"/>
      <c r="AV51" s="395"/>
    </row>
    <row r="52" spans="2:48">
      <c r="AS52" s="395"/>
      <c r="AT52" s="395"/>
      <c r="AU52" s="395"/>
      <c r="AV52" s="395"/>
    </row>
    <row r="53" spans="2:48">
      <c r="AS53" s="395"/>
      <c r="AT53" s="395"/>
      <c r="AU53" s="395"/>
      <c r="AV53" s="395"/>
    </row>
    <row r="54" spans="2:48">
      <c r="AS54" s="395"/>
      <c r="AT54" s="395"/>
      <c r="AU54" s="395"/>
      <c r="AV54" s="395"/>
    </row>
    <row r="55" spans="2:48">
      <c r="AT55" s="421"/>
    </row>
    <row r="56" spans="2:48">
      <c r="AT56" s="421"/>
    </row>
    <row r="57" spans="2:48">
      <c r="AT57" s="421"/>
    </row>
    <row r="58" spans="2:48">
      <c r="AT58" s="421"/>
    </row>
    <row r="59" spans="2:48">
      <c r="AT59" s="421"/>
    </row>
    <row r="60" spans="2:48">
      <c r="AT60" s="421"/>
    </row>
    <row r="61" spans="2:48">
      <c r="AT61" s="421"/>
    </row>
    <row r="62" spans="2:48">
      <c r="AT62" s="421"/>
    </row>
  </sheetData>
  <mergeCells count="18">
    <mergeCell ref="AG8:AJ8"/>
    <mergeCell ref="AM8:AM9"/>
    <mergeCell ref="AM7:AQ7"/>
    <mergeCell ref="AN8:AQ8"/>
    <mergeCell ref="B7:F7"/>
    <mergeCell ref="I7:M7"/>
    <mergeCell ref="P7:T7"/>
    <mergeCell ref="Y7:AC7"/>
    <mergeCell ref="AF7:AJ7"/>
    <mergeCell ref="B8:B9"/>
    <mergeCell ref="Z8:AC8"/>
    <mergeCell ref="AF8:AF9"/>
    <mergeCell ref="C8:F8"/>
    <mergeCell ref="I8:I9"/>
    <mergeCell ref="J8:M8"/>
    <mergeCell ref="P8:P9"/>
    <mergeCell ref="Q8:T8"/>
    <mergeCell ref="Y8:Y9"/>
  </mergeCells>
  <phoneticPr fontId="0" type="noConversion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0.12622067122294162</v>
      </c>
      <c r="AM9" s="404">
        <v>0.3221619203647233</v>
      </c>
      <c r="AN9" s="404">
        <v>0.53258660457083939</v>
      </c>
      <c r="AO9" s="404">
        <v>0.99080136863333168</v>
      </c>
      <c r="AP9" s="404">
        <v>1.234363343697531</v>
      </c>
      <c r="AQ9" s="404">
        <v>1.4835565243030286</v>
      </c>
      <c r="AR9" s="404">
        <v>1.7374782293321234</v>
      </c>
      <c r="AS9" s="404">
        <v>1.9895650642102329</v>
      </c>
      <c r="AT9" s="404">
        <v>2.232213374792416</v>
      </c>
      <c r="AU9" s="404">
        <v>2.4585724581966395</v>
      </c>
      <c r="AV9" s="404">
        <v>2.8637128849546558</v>
      </c>
      <c r="AW9" s="404">
        <v>3.055820970469969</v>
      </c>
      <c r="AX9" s="404">
        <v>3.2511316585905616</v>
      </c>
      <c r="AY9" s="404">
        <v>3.4610213206920095</v>
      </c>
      <c r="AZ9" s="404">
        <v>3.7165836060668034</v>
      </c>
      <c r="BA9" s="404">
        <v>4.0541456166074132</v>
      </c>
      <c r="BB9" s="404">
        <v>4.517089816809289</v>
      </c>
      <c r="BC9" s="404">
        <v>6.0039381571505572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0.13994236991794751</v>
      </c>
      <c r="AE10" s="404">
        <v>0.42242179346789133</v>
      </c>
      <c r="AF10" s="404">
        <v>1.0356274732728001</v>
      </c>
      <c r="AG10" s="404">
        <v>1.3764830161504538</v>
      </c>
      <c r="AH10" s="404">
        <v>1.7441360783709767</v>
      </c>
      <c r="AI10" s="404">
        <v>2.1395057554848549</v>
      </c>
      <c r="AJ10" s="404">
        <v>2.5650911305840074</v>
      </c>
      <c r="AK10" s="404">
        <v>3.0253502668531258</v>
      </c>
      <c r="AL10" s="404">
        <v>3.5247514862939004</v>
      </c>
      <c r="AM10" s="404">
        <v>4.0668271444679052</v>
      </c>
      <c r="AN10" s="404">
        <v>4.6536298467907207</v>
      </c>
      <c r="AO10" s="404">
        <v>5.9649009992178286</v>
      </c>
      <c r="AP10" s="404">
        <v>6.6884331506955608</v>
      </c>
      <c r="AQ10" s="404">
        <v>7.454237530131663</v>
      </c>
      <c r="AR10" s="404">
        <v>8.2648572379940823</v>
      </c>
      <c r="AS10" s="404">
        <v>9.1110509763913523</v>
      </c>
      <c r="AT10" s="404">
        <v>9.9823983486288519</v>
      </c>
      <c r="AU10" s="404">
        <v>10.873151555825745</v>
      </c>
      <c r="AV10" s="404">
        <v>12.730891132403777</v>
      </c>
      <c r="AW10" s="404">
        <v>13.724378213241351</v>
      </c>
      <c r="AX10" s="404">
        <v>14.782121919644592</v>
      </c>
      <c r="AY10" s="404">
        <v>15.932991018284076</v>
      </c>
      <c r="AZ10" s="404">
        <v>17.242007777082208</v>
      </c>
      <c r="BA10" s="404">
        <v>18.77693523346846</v>
      </c>
      <c r="BB10" s="404">
        <v>20.618667921747242</v>
      </c>
      <c r="BC10" s="404">
        <v>25.447936982844947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0.17994596236470609</v>
      </c>
      <c r="AB11" s="404">
        <v>0.59959992263975903</v>
      </c>
      <c r="AC11" s="404">
        <v>1.0180447881172443</v>
      </c>
      <c r="AD11" s="404">
        <v>1.4504405184398266</v>
      </c>
      <c r="AE11" s="404">
        <v>1.9041968049477547</v>
      </c>
      <c r="AF11" s="404">
        <v>2.9085175715430207</v>
      </c>
      <c r="AG11" s="404">
        <v>3.4717162067814318</v>
      </c>
      <c r="AH11" s="404">
        <v>4.0806962548678989</v>
      </c>
      <c r="AI11" s="404">
        <v>4.7372046430152821</v>
      </c>
      <c r="AJ11" s="404">
        <v>5.4452031896298703</v>
      </c>
      <c r="AK11" s="404">
        <v>6.2098225767924786</v>
      </c>
      <c r="AL11" s="404">
        <v>7.036706525808734</v>
      </c>
      <c r="AM11" s="404">
        <v>7.9315125678135336</v>
      </c>
      <c r="AN11" s="404">
        <v>8.8991045409251157</v>
      </c>
      <c r="AO11" s="404">
        <v>11.0654983084007</v>
      </c>
      <c r="AP11" s="404">
        <v>12.266216726165055</v>
      </c>
      <c r="AQ11" s="404">
        <v>13.542996109968799</v>
      </c>
      <c r="AR11" s="404">
        <v>14.902118704140946</v>
      </c>
      <c r="AS11" s="404">
        <v>16.331991864438859</v>
      </c>
      <c r="AT11" s="404">
        <v>17.823082545077305</v>
      </c>
      <c r="AU11" s="404">
        <v>19.372480082360035</v>
      </c>
      <c r="AV11" s="404">
        <v>22.685981246973963</v>
      </c>
      <c r="AW11" s="404">
        <v>24.494711040545653</v>
      </c>
      <c r="AX11" s="404">
        <v>26.446979086247492</v>
      </c>
      <c r="AY11" s="404">
        <v>28.595620377128373</v>
      </c>
      <c r="AZ11" s="404">
        <v>31.047636612849733</v>
      </c>
      <c r="BA11" s="404">
        <v>33.909792955298421</v>
      </c>
      <c r="BB11" s="404">
        <v>37.290396787842184</v>
      </c>
      <c r="BC11" s="404">
        <v>45.625855283930953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0.3053463565277047</v>
      </c>
      <c r="Z12" s="404">
        <v>0.81843958720155885</v>
      </c>
      <c r="AA12" s="404">
        <v>1.3653533220044054</v>
      </c>
      <c r="AB12" s="404">
        <v>1.9361641072232969</v>
      </c>
      <c r="AC12" s="404">
        <v>2.5163691159795465</v>
      </c>
      <c r="AD12" s="404">
        <v>3.1246580418635115</v>
      </c>
      <c r="AE12" s="404">
        <v>3.7715592850527737</v>
      </c>
      <c r="AF12" s="404">
        <v>5.2200253528810538</v>
      </c>
      <c r="AG12" s="404">
        <v>6.036387772917803</v>
      </c>
      <c r="AH12" s="404">
        <v>6.9204666224490783</v>
      </c>
      <c r="AI12" s="404">
        <v>7.8743942445137698</v>
      </c>
      <c r="AJ12" s="404">
        <v>8.9012588900553435</v>
      </c>
      <c r="AK12" s="404">
        <v>10.006036444286361</v>
      </c>
      <c r="AL12" s="404">
        <v>11.195555933172965</v>
      </c>
      <c r="AM12" s="404">
        <v>12.478034634804249</v>
      </c>
      <c r="AN12" s="404">
        <v>13.861889387372054</v>
      </c>
      <c r="AO12" s="404">
        <v>16.958096026005066</v>
      </c>
      <c r="AP12" s="404">
        <v>18.676304585462308</v>
      </c>
      <c r="AQ12" s="404">
        <v>20.506916024750854</v>
      </c>
      <c r="AR12" s="404">
        <v>22.462505764259717</v>
      </c>
      <c r="AS12" s="404">
        <v>24.534376455074391</v>
      </c>
      <c r="AT12" s="404">
        <v>26.716585703061124</v>
      </c>
      <c r="AU12" s="404">
        <v>29.010849476328428</v>
      </c>
      <c r="AV12" s="404">
        <v>34.007014404505377</v>
      </c>
      <c r="AW12" s="404">
        <v>36.786968138254885</v>
      </c>
      <c r="AX12" s="404">
        <v>39.829529396419403</v>
      </c>
      <c r="AY12" s="404">
        <v>43.21875390608551</v>
      </c>
      <c r="AZ12" s="404">
        <v>47.114839584307902</v>
      </c>
      <c r="BA12" s="404">
        <v>51.65104817943039</v>
      </c>
      <c r="BB12" s="404">
        <v>56.878140599999291</v>
      </c>
      <c r="BC12" s="404">
        <v>69.064387043773962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0.13966181620706994</v>
      </c>
      <c r="Y13" s="404">
        <v>1.2389997746692916</v>
      </c>
      <c r="Z13" s="404">
        <v>1.8597546543965386</v>
      </c>
      <c r="AA13" s="404">
        <v>2.5208982288731883</v>
      </c>
      <c r="AB13" s="404">
        <v>3.215299120516161</v>
      </c>
      <c r="AC13" s="404">
        <v>3.9315823558061442</v>
      </c>
      <c r="AD13" s="404">
        <v>4.690987686882937</v>
      </c>
      <c r="AE13" s="404">
        <v>5.5053723601539009</v>
      </c>
      <c r="AF13" s="404">
        <v>7.3415298429811635</v>
      </c>
      <c r="AG13" s="404">
        <v>8.3797779363447837</v>
      </c>
      <c r="AH13" s="404">
        <v>9.5048608754377888</v>
      </c>
      <c r="AI13" s="404">
        <v>10.716761592483859</v>
      </c>
      <c r="AJ13" s="404">
        <v>12.016865797801694</v>
      </c>
      <c r="AK13" s="404">
        <v>13.40978594904807</v>
      </c>
      <c r="AL13" s="404">
        <v>14.903394354813145</v>
      </c>
      <c r="AM13" s="404">
        <v>16.508357527624966</v>
      </c>
      <c r="AN13" s="404">
        <v>18.236456263338802</v>
      </c>
      <c r="AO13" s="404">
        <v>22.098365823664771</v>
      </c>
      <c r="AP13" s="404">
        <v>24.24247043627059</v>
      </c>
      <c r="AQ13" s="404">
        <v>26.530664681025911</v>
      </c>
      <c r="AR13" s="404">
        <v>28.987029193103766</v>
      </c>
      <c r="AS13" s="404">
        <v>31.607993482729192</v>
      </c>
      <c r="AT13" s="404">
        <v>34.392164777685558</v>
      </c>
      <c r="AU13" s="404">
        <v>37.346598074471423</v>
      </c>
      <c r="AV13" s="404">
        <v>43.883686016450291</v>
      </c>
      <c r="AW13" s="404">
        <v>47.587652416060138</v>
      </c>
      <c r="AX13" s="404">
        <v>51.690117533012256</v>
      </c>
      <c r="AY13" s="404">
        <v>56.306148943753769</v>
      </c>
      <c r="AZ13" s="404">
        <v>61.626674235348453</v>
      </c>
      <c r="BA13" s="404">
        <v>67.724746742822646</v>
      </c>
      <c r="BB13" s="404">
        <v>74.566698025667421</v>
      </c>
      <c r="BC13" s="404">
        <v>89.776053101220583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2.942285121062746E-3</v>
      </c>
      <c r="M14" s="404">
        <v>2.942285121062746E-3</v>
      </c>
      <c r="N14" s="404">
        <v>0.13123091141355703</v>
      </c>
      <c r="O14" s="404">
        <v>0.16037267978463893</v>
      </c>
      <c r="P14" s="404">
        <v>0.13359006519494607</v>
      </c>
      <c r="Q14" s="404">
        <v>4.4451290374274144E-2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0.35219559506602383</v>
      </c>
      <c r="X14" s="404">
        <v>0.90864712902056355</v>
      </c>
      <c r="Y14" s="404">
        <v>2.2017171135279288</v>
      </c>
      <c r="Z14" s="404">
        <v>2.926600358867895</v>
      </c>
      <c r="AA14" s="404">
        <v>3.7003663293477991</v>
      </c>
      <c r="AB14" s="404">
        <v>4.518992403867685</v>
      </c>
      <c r="AC14" s="404">
        <v>5.3741870008799584</v>
      </c>
      <c r="AD14" s="404">
        <v>6.2884433999923495</v>
      </c>
      <c r="AE14" s="404">
        <v>7.2747176637707573</v>
      </c>
      <c r="AF14" s="404">
        <v>9.5099012868265564</v>
      </c>
      <c r="AG14" s="404">
        <v>10.776586770546915</v>
      </c>
      <c r="AH14" s="404">
        <v>12.14720405257267</v>
      </c>
      <c r="AI14" s="404">
        <v>13.618777793180422</v>
      </c>
      <c r="AJ14" s="404">
        <v>15.190868880010228</v>
      </c>
      <c r="AK14" s="404">
        <v>16.867766408615939</v>
      </c>
      <c r="AL14" s="404">
        <v>18.658532486359306</v>
      </c>
      <c r="AM14" s="404">
        <v>20.576407127371159</v>
      </c>
      <c r="AN14" s="404">
        <v>22.636988928460575</v>
      </c>
      <c r="AO14" s="404">
        <v>27.236551972394761</v>
      </c>
      <c r="AP14" s="404">
        <v>29.792395533498077</v>
      </c>
      <c r="AQ14" s="404">
        <v>32.529860471391586</v>
      </c>
      <c r="AR14" s="404">
        <v>35.487330974013211</v>
      </c>
      <c r="AS14" s="404">
        <v>38.667201376058003</v>
      </c>
      <c r="AT14" s="404">
        <v>42.073433215534138</v>
      </c>
      <c r="AU14" s="404">
        <v>45.721218973295315</v>
      </c>
      <c r="AV14" s="404">
        <v>53.935739675695729</v>
      </c>
      <c r="AW14" s="404">
        <v>58.674814375776343</v>
      </c>
      <c r="AX14" s="404">
        <v>63.981491788468681</v>
      </c>
      <c r="AY14" s="404">
        <v>69.985230946667144</v>
      </c>
      <c r="AZ14" s="404">
        <v>76.829492497977995</v>
      </c>
      <c r="BA14" s="404">
        <v>84.503004557961304</v>
      </c>
      <c r="BB14" s="404">
        <v>92.882518197815727</v>
      </c>
      <c r="BC14" s="404">
        <v>110.68808630784807</v>
      </c>
    </row>
    <row r="15" spans="2:55">
      <c r="B15" s="403" t="s">
        <v>328</v>
      </c>
      <c r="C15" s="404">
        <v>0.16464266487775311</v>
      </c>
      <c r="D15" s="404">
        <v>0.16464266487775311</v>
      </c>
      <c r="E15" s="404">
        <v>0.16464266487775311</v>
      </c>
      <c r="F15" s="404">
        <v>0.16464266487775311</v>
      </c>
      <c r="G15" s="404">
        <v>0.16464266487775311</v>
      </c>
      <c r="H15" s="404">
        <v>0.21261807802293309</v>
      </c>
      <c r="I15" s="404">
        <v>0.21261807802293309</v>
      </c>
      <c r="J15" s="404">
        <v>0.27532929634053843</v>
      </c>
      <c r="K15" s="404">
        <v>0.34263273131968258</v>
      </c>
      <c r="L15" s="404">
        <v>0.41749057266199202</v>
      </c>
      <c r="M15" s="404">
        <v>0.41749057266199202</v>
      </c>
      <c r="N15" s="404">
        <v>0.51006376112171414</v>
      </c>
      <c r="O15" s="404">
        <v>0.49778801809634288</v>
      </c>
      <c r="P15" s="404">
        <v>0.42336528043575988</v>
      </c>
      <c r="Q15" s="404">
        <v>0.28885380721620224</v>
      </c>
      <c r="R15" s="404">
        <v>0</v>
      </c>
      <c r="S15" s="404">
        <v>0</v>
      </c>
      <c r="T15" s="404">
        <v>0</v>
      </c>
      <c r="U15" s="404">
        <v>0</v>
      </c>
      <c r="V15" s="404">
        <v>3.0539828721979495E-2</v>
      </c>
      <c r="W15" s="404">
        <v>1.0610122758038174</v>
      </c>
      <c r="X15" s="404">
        <v>1.7045577372972984</v>
      </c>
      <c r="Y15" s="404">
        <v>3.1807037879956273</v>
      </c>
      <c r="Z15" s="404">
        <v>4.0069839789826922</v>
      </c>
      <c r="AA15" s="404">
        <v>4.8927865565184074</v>
      </c>
      <c r="AB15" s="404">
        <v>5.8371521209926032</v>
      </c>
      <c r="AC15" s="404">
        <v>6.833631208241389</v>
      </c>
      <c r="AD15" s="404">
        <v>7.9057336081747795</v>
      </c>
      <c r="AE15" s="404">
        <v>9.0676617886800841</v>
      </c>
      <c r="AF15" s="404">
        <v>11.711665742061554</v>
      </c>
      <c r="AG15" s="404">
        <v>13.209915223648304</v>
      </c>
      <c r="AH15" s="404">
        <v>14.826383457492529</v>
      </c>
      <c r="AI15" s="404">
        <v>16.554871988103294</v>
      </c>
      <c r="AJ15" s="404">
        <v>18.392988523423742</v>
      </c>
      <c r="AK15" s="404">
        <v>20.344685014108325</v>
      </c>
      <c r="AL15" s="404">
        <v>22.420186869141684</v>
      </c>
      <c r="AM15" s="404">
        <v>24.635661436055383</v>
      </c>
      <c r="AN15" s="404">
        <v>27.011114036109451</v>
      </c>
      <c r="AO15" s="404">
        <v>32.309770220411316</v>
      </c>
      <c r="AP15" s="404">
        <v>35.263680928438362</v>
      </c>
      <c r="AQ15" s="404">
        <v>38.444642239974058</v>
      </c>
      <c r="AR15" s="404">
        <v>41.907293987323222</v>
      </c>
      <c r="AS15" s="404">
        <v>45.660984463097378</v>
      </c>
      <c r="AT15" s="404">
        <v>49.717835303910206</v>
      </c>
      <c r="AU15" s="404">
        <v>54.109859596736463</v>
      </c>
      <c r="AV15" s="404">
        <v>64.186653282086453</v>
      </c>
      <c r="AW15" s="404">
        <v>70.101839305125125</v>
      </c>
      <c r="AX15" s="404">
        <v>76.770666011292292</v>
      </c>
      <c r="AY15" s="404">
        <v>84.257273008053716</v>
      </c>
      <c r="AZ15" s="404">
        <v>92.635519379177822</v>
      </c>
      <c r="BA15" s="404">
        <v>101.8048700548235</v>
      </c>
      <c r="BB15" s="404">
        <v>111.54720369663154</v>
      </c>
      <c r="BC15" s="404">
        <v>131.45366131713496</v>
      </c>
    </row>
    <row r="16" spans="2:55">
      <c r="B16" s="403" t="s">
        <v>329</v>
      </c>
      <c r="C16" s="404">
        <v>0.51838660440148465</v>
      </c>
      <c r="D16" s="404">
        <v>0.51838660440148465</v>
      </c>
      <c r="E16" s="404">
        <v>0.51838660440148465</v>
      </c>
      <c r="F16" s="404">
        <v>0.51838660440148465</v>
      </c>
      <c r="G16" s="404">
        <v>0.51838660440148465</v>
      </c>
      <c r="H16" s="404">
        <v>0.58687703983383888</v>
      </c>
      <c r="I16" s="404">
        <v>0.58687703983383888</v>
      </c>
      <c r="J16" s="404">
        <v>0.66541405273677456</v>
      </c>
      <c r="K16" s="404">
        <v>0.73908704345688503</v>
      </c>
      <c r="L16" s="404">
        <v>0.80498660909510478</v>
      </c>
      <c r="M16" s="404">
        <v>0.80498660909510478</v>
      </c>
      <c r="N16" s="404">
        <v>0.82699665047291515</v>
      </c>
      <c r="O16" s="404">
        <v>0.76559555664507639</v>
      </c>
      <c r="P16" s="404">
        <v>0.64412520577700882</v>
      </c>
      <c r="Q16" s="404">
        <v>0.47408559262263233</v>
      </c>
      <c r="R16" s="404">
        <v>6.7733259281456057E-2</v>
      </c>
      <c r="S16" s="404">
        <v>0</v>
      </c>
      <c r="T16" s="404">
        <v>0</v>
      </c>
      <c r="U16" s="404">
        <v>0</v>
      </c>
      <c r="V16" s="404">
        <v>0.5999010474982448</v>
      </c>
      <c r="W16" s="404">
        <v>1.789516256618471</v>
      </c>
      <c r="X16" s="404">
        <v>2.5131443227752355</v>
      </c>
      <c r="Y16" s="404">
        <v>4.1629006919913536</v>
      </c>
      <c r="Z16" s="404">
        <v>5.0887369041410047</v>
      </c>
      <c r="AA16" s="404">
        <v>6.0867266873407964</v>
      </c>
      <c r="AB16" s="404">
        <v>7.1577317301230288</v>
      </c>
      <c r="AC16" s="404">
        <v>8.2969681621755598</v>
      </c>
      <c r="AD16" s="404">
        <v>9.5291018023351342</v>
      </c>
      <c r="AE16" s="404">
        <v>10.869749821081017</v>
      </c>
      <c r="AF16" s="404">
        <v>13.9275777376245</v>
      </c>
      <c r="AG16" s="404">
        <v>15.656131095225435</v>
      </c>
      <c r="AH16" s="404">
        <v>17.514134650092917</v>
      </c>
      <c r="AI16" s="404">
        <v>19.491878164514276</v>
      </c>
      <c r="AJ16" s="404">
        <v>21.58481232181434</v>
      </c>
      <c r="AK16" s="404">
        <v>23.796343586073043</v>
      </c>
      <c r="AL16" s="404">
        <v>26.138041493470286</v>
      </c>
      <c r="AM16" s="404">
        <v>28.62947265356139</v>
      </c>
      <c r="AN16" s="404">
        <v>31.295719972669186</v>
      </c>
      <c r="AO16" s="404">
        <v>37.249349755390234</v>
      </c>
      <c r="AP16" s="404">
        <v>40.589379409305472</v>
      </c>
      <c r="AQ16" s="404">
        <v>44.210866655728751</v>
      </c>
      <c r="AR16" s="404">
        <v>48.186961576637195</v>
      </c>
      <c r="AS16" s="404">
        <v>52.536979024517123</v>
      </c>
      <c r="AT16" s="404">
        <v>57.289878008543042</v>
      </c>
      <c r="AU16" s="404">
        <v>62.498659543085047</v>
      </c>
      <c r="AV16" s="404">
        <v>74.676889190643948</v>
      </c>
      <c r="AW16" s="404">
        <v>81.922260569101951</v>
      </c>
      <c r="AX16" s="404">
        <v>90.045416907789416</v>
      </c>
      <c r="AY16" s="404">
        <v>99.020844211435005</v>
      </c>
      <c r="AZ16" s="404">
        <v>108.84995722875526</v>
      </c>
      <c r="BA16" s="404">
        <v>119.33789813682752</v>
      </c>
      <c r="BB16" s="404">
        <v>130.18908012433104</v>
      </c>
      <c r="BC16" s="404">
        <v>151.74234375342263</v>
      </c>
    </row>
    <row r="17" spans="2:55">
      <c r="B17" s="403" t="s">
        <v>330</v>
      </c>
      <c r="C17" s="404">
        <v>0.87160766574995507</v>
      </c>
      <c r="D17" s="404">
        <v>0.87160766574995507</v>
      </c>
      <c r="E17" s="404">
        <v>0.87160766574995507</v>
      </c>
      <c r="F17" s="404">
        <v>0.87160766574995507</v>
      </c>
      <c r="G17" s="404">
        <v>0.87160766574995507</v>
      </c>
      <c r="H17" s="404">
        <v>0.95654133250000495</v>
      </c>
      <c r="I17" s="404">
        <v>0.95654133250000495</v>
      </c>
      <c r="J17" s="404">
        <v>1.0413973021996588</v>
      </c>
      <c r="K17" s="404">
        <v>1.1059680828641831</v>
      </c>
      <c r="L17" s="404">
        <v>1.1431388315255933</v>
      </c>
      <c r="M17" s="404">
        <v>1.1431388315255933</v>
      </c>
      <c r="N17" s="404">
        <v>1.0715399521713243</v>
      </c>
      <c r="O17" s="404">
        <v>0.96143816166966223</v>
      </c>
      <c r="P17" s="404">
        <v>0.80257259543265591</v>
      </c>
      <c r="Q17" s="404">
        <v>0.61471936445783337</v>
      </c>
      <c r="R17" s="404">
        <v>0.23054411579970757</v>
      </c>
      <c r="S17" s="404">
        <v>0</v>
      </c>
      <c r="T17" s="404">
        <v>7.5416663449911353E-2</v>
      </c>
      <c r="U17" s="404">
        <v>0.30641933318547449</v>
      </c>
      <c r="V17" s="404">
        <v>1.1898969490507263</v>
      </c>
      <c r="W17" s="404">
        <v>2.5226242385391826</v>
      </c>
      <c r="X17" s="404">
        <v>3.3197250498699651</v>
      </c>
      <c r="Y17" s="404">
        <v>5.134945529415555</v>
      </c>
      <c r="Z17" s="404">
        <v>6.1590862465285277</v>
      </c>
      <c r="AA17" s="404">
        <v>7.2686394254475868</v>
      </c>
      <c r="AB17" s="404">
        <v>8.4661099063420142</v>
      </c>
      <c r="AC17" s="404">
        <v>9.7485855540559996</v>
      </c>
      <c r="AD17" s="404">
        <v>11.14204738936305</v>
      </c>
      <c r="AE17" s="404">
        <v>12.663094406545671</v>
      </c>
      <c r="AF17" s="404">
        <v>16.131363953044751</v>
      </c>
      <c r="AG17" s="404">
        <v>18.084128191737125</v>
      </c>
      <c r="AH17" s="404">
        <v>20.174246917141211</v>
      </c>
      <c r="AI17" s="404">
        <v>22.388113752602482</v>
      </c>
      <c r="AJ17" s="404">
        <v>24.718599156633587</v>
      </c>
      <c r="AK17" s="404">
        <v>27.168537483716356</v>
      </c>
      <c r="AL17" s="404">
        <v>29.751115428102278</v>
      </c>
      <c r="AM17" s="404">
        <v>32.489832450463808</v>
      </c>
      <c r="AN17" s="404">
        <v>35.416825275683429</v>
      </c>
      <c r="AO17" s="404">
        <v>41.981092291323407</v>
      </c>
      <c r="AP17" s="404">
        <v>45.697144508835912</v>
      </c>
      <c r="AQ17" s="404">
        <v>49.75927348850874</v>
      </c>
      <c r="AR17" s="404">
        <v>54.263588890223353</v>
      </c>
      <c r="AS17" s="404">
        <v>59.248278581212041</v>
      </c>
      <c r="AT17" s="404">
        <v>64.763323036792357</v>
      </c>
      <c r="AU17" s="404">
        <v>70.885629105997936</v>
      </c>
      <c r="AV17" s="404">
        <v>85.44508228905859</v>
      </c>
      <c r="AW17" s="404">
        <v>94.108628060789428</v>
      </c>
      <c r="AX17" s="404">
        <v>103.68887291434709</v>
      </c>
      <c r="AY17" s="404">
        <v>114.06508455105916</v>
      </c>
      <c r="AZ17" s="404">
        <v>125.16356460316833</v>
      </c>
      <c r="BA17" s="404">
        <v>136.71262162811414</v>
      </c>
      <c r="BB17" s="404">
        <v>148.42596519594039</v>
      </c>
      <c r="BC17" s="404">
        <v>171.23301348470926</v>
      </c>
    </row>
    <row r="18" spans="2:55">
      <c r="B18" s="403" t="s">
        <v>331</v>
      </c>
      <c r="C18" s="404">
        <v>1.2543203679151564</v>
      </c>
      <c r="D18" s="404">
        <v>1.2543203679151564</v>
      </c>
      <c r="E18" s="404">
        <v>1.2543203679151564</v>
      </c>
      <c r="F18" s="404">
        <v>1.2543203679151564</v>
      </c>
      <c r="G18" s="404">
        <v>1.2543203679151564</v>
      </c>
      <c r="H18" s="404">
        <v>1.3473313051761329</v>
      </c>
      <c r="I18" s="404">
        <v>1.3473313051761329</v>
      </c>
      <c r="J18" s="404">
        <v>1.42410424691586</v>
      </c>
      <c r="K18" s="404">
        <v>1.460897063779278</v>
      </c>
      <c r="L18" s="404">
        <v>1.4551590717970624</v>
      </c>
      <c r="M18" s="404">
        <v>1.4551590717970624</v>
      </c>
      <c r="N18" s="404">
        <v>1.2846298280773643</v>
      </c>
      <c r="O18" s="404">
        <v>1.1364951098160185</v>
      </c>
      <c r="P18" s="404">
        <v>0.95902270861859817</v>
      </c>
      <c r="Q18" s="404">
        <v>0.7722854821976578</v>
      </c>
      <c r="R18" s="404">
        <v>0.44180570551889503</v>
      </c>
      <c r="S18" s="404">
        <v>0.29174492914671968</v>
      </c>
      <c r="T18" s="404">
        <v>0.51400641396232361</v>
      </c>
      <c r="U18" s="404">
        <v>0.82699137432317582</v>
      </c>
      <c r="V18" s="404">
        <v>1.8467797363863927</v>
      </c>
      <c r="W18" s="404">
        <v>3.3094319107125765</v>
      </c>
      <c r="X18" s="404">
        <v>4.1757214783601713</v>
      </c>
      <c r="Y18" s="404">
        <v>6.1541243069852714</v>
      </c>
      <c r="Z18" s="404">
        <v>7.2774186549970015</v>
      </c>
      <c r="AA18" s="404">
        <v>8.5002017451289706</v>
      </c>
      <c r="AB18" s="404">
        <v>9.8269009786961234</v>
      </c>
      <c r="AC18" s="404">
        <v>11.256807231941631</v>
      </c>
      <c r="AD18" s="404">
        <v>12.816765343781549</v>
      </c>
      <c r="AE18" s="404">
        <v>14.522039754518511</v>
      </c>
      <c r="AF18" s="404">
        <v>18.402037390483297</v>
      </c>
      <c r="AG18" s="404">
        <v>20.576029100147803</v>
      </c>
      <c r="AH18" s="404">
        <v>22.892417584399297</v>
      </c>
      <c r="AI18" s="404">
        <v>25.333127738071308</v>
      </c>
      <c r="AJ18" s="404">
        <v>27.888259641897214</v>
      </c>
      <c r="AK18" s="404">
        <v>30.560222180571326</v>
      </c>
      <c r="AL18" s="404">
        <v>33.364266461477868</v>
      </c>
      <c r="AM18" s="404">
        <v>36.329816658974011</v>
      </c>
      <c r="AN18" s="404">
        <v>39.502108649201091</v>
      </c>
      <c r="AO18" s="404">
        <v>46.672001499294232</v>
      </c>
      <c r="AP18" s="404">
        <v>50.778457140662574</v>
      </c>
      <c r="AQ18" s="404">
        <v>55.311450946556249</v>
      </c>
      <c r="AR18" s="404">
        <v>60.400835307921938</v>
      </c>
      <c r="AS18" s="404">
        <v>66.108234818611066</v>
      </c>
      <c r="AT18" s="404">
        <v>72.507670263144846</v>
      </c>
      <c r="AU18" s="404">
        <v>79.703405182753443</v>
      </c>
      <c r="AV18" s="404">
        <v>96.949101827621618</v>
      </c>
      <c r="AW18" s="404">
        <v>107.07386630224016</v>
      </c>
      <c r="AX18" s="404">
        <v>118.06787616617068</v>
      </c>
      <c r="AY18" s="404">
        <v>129.70956774340786</v>
      </c>
      <c r="AZ18" s="404">
        <v>141.87087294873959</v>
      </c>
      <c r="BA18" s="404">
        <v>154.29018811801694</v>
      </c>
      <c r="BB18" s="404">
        <v>166.71364180858143</v>
      </c>
      <c r="BC18" s="404">
        <v>190.59251397899848</v>
      </c>
    </row>
    <row r="19" spans="2:55">
      <c r="B19" s="403" t="s">
        <v>332</v>
      </c>
      <c r="C19" s="404">
        <v>1.6210317163326617</v>
      </c>
      <c r="D19" s="404">
        <v>1.6210317163326617</v>
      </c>
      <c r="E19" s="404">
        <v>1.6210317163326617</v>
      </c>
      <c r="F19" s="404">
        <v>1.6210317163326617</v>
      </c>
      <c r="G19" s="404">
        <v>1.6210317163326617</v>
      </c>
      <c r="H19" s="404">
        <v>1.7068473510043376</v>
      </c>
      <c r="I19" s="404">
        <v>1.7068473510043376</v>
      </c>
      <c r="J19" s="404">
        <v>1.7558748633688184</v>
      </c>
      <c r="K19" s="404">
        <v>1.7497115381555663</v>
      </c>
      <c r="L19" s="404">
        <v>1.6931910724702643</v>
      </c>
      <c r="M19" s="404">
        <v>1.6931910724702643</v>
      </c>
      <c r="N19" s="404">
        <v>1.4334878537142337</v>
      </c>
      <c r="O19" s="404">
        <v>1.2647433835842203</v>
      </c>
      <c r="P19" s="404">
        <v>1.0861207597249196</v>
      </c>
      <c r="Q19" s="404">
        <v>0.91579573520396418</v>
      </c>
      <c r="R19" s="404">
        <v>0.65846695960431778</v>
      </c>
      <c r="S19" s="404">
        <v>0.61527074990405317</v>
      </c>
      <c r="T19" s="404">
        <v>0.9832963760056882</v>
      </c>
      <c r="U19" s="404">
        <v>1.3616256093433101</v>
      </c>
      <c r="V19" s="404">
        <v>2.4991293893095632</v>
      </c>
      <c r="W19" s="404">
        <v>4.0762788127969607</v>
      </c>
      <c r="X19" s="404">
        <v>5.0062999784322129</v>
      </c>
      <c r="Y19" s="404">
        <v>7.1405430055506285</v>
      </c>
      <c r="Z19" s="404">
        <v>8.3597152154652647</v>
      </c>
      <c r="AA19" s="404">
        <v>9.6928743506344937</v>
      </c>
      <c r="AB19" s="404">
        <v>11.146609880629883</v>
      </c>
      <c r="AC19" s="404">
        <v>12.722065609765371</v>
      </c>
      <c r="AD19" s="404">
        <v>14.444594738003865</v>
      </c>
      <c r="AE19" s="404">
        <v>16.327414853838128</v>
      </c>
      <c r="AF19" s="404">
        <v>20.59668377712747</v>
      </c>
      <c r="AG19" s="404">
        <v>22.975513739740563</v>
      </c>
      <c r="AH19" s="404">
        <v>25.497576144581299</v>
      </c>
      <c r="AI19" s="404">
        <v>28.139836396095976</v>
      </c>
      <c r="AJ19" s="404">
        <v>30.889396691340774</v>
      </c>
      <c r="AK19" s="404">
        <v>33.748291298169242</v>
      </c>
      <c r="AL19" s="404">
        <v>36.735406614351369</v>
      </c>
      <c r="AM19" s="404">
        <v>39.891763599733096</v>
      </c>
      <c r="AN19" s="404">
        <v>43.278580275124206</v>
      </c>
      <c r="AO19" s="404">
        <v>51.016171206629018</v>
      </c>
      <c r="AP19" s="404">
        <v>55.511889820099569</v>
      </c>
      <c r="AQ19" s="404">
        <v>60.537577709834217</v>
      </c>
      <c r="AR19" s="404">
        <v>66.263215976114751</v>
      </c>
      <c r="AS19" s="404">
        <v>72.777164295231671</v>
      </c>
      <c r="AT19" s="404">
        <v>80.180924388680012</v>
      </c>
      <c r="AU19" s="404">
        <v>88.589490105691851</v>
      </c>
      <c r="AV19" s="404">
        <v>108.59879725795008</v>
      </c>
      <c r="AW19" s="404">
        <v>120.0940100837561</v>
      </c>
      <c r="AX19" s="404">
        <v>132.31712504315638</v>
      </c>
      <c r="AY19" s="404">
        <v>144.96210003091787</v>
      </c>
      <c r="AZ19" s="404">
        <v>157.93599790657467</v>
      </c>
      <c r="BA19" s="404">
        <v>171.01009859876325</v>
      </c>
      <c r="BB19" s="404">
        <v>183.96415124183838</v>
      </c>
      <c r="BC19" s="404">
        <v>208.29215935342779</v>
      </c>
    </row>
    <row r="20" spans="2:55">
      <c r="B20" s="403" t="s">
        <v>333</v>
      </c>
      <c r="C20" s="404">
        <v>1.9532237217630855</v>
      </c>
      <c r="D20" s="404">
        <v>1.9532237217630855</v>
      </c>
      <c r="E20" s="404">
        <v>1.9532237217630855</v>
      </c>
      <c r="F20" s="404">
        <v>1.9532237217630855</v>
      </c>
      <c r="G20" s="404">
        <v>1.9532237217630855</v>
      </c>
      <c r="H20" s="404">
        <v>2.0122834559427925</v>
      </c>
      <c r="I20" s="404">
        <v>2.0122834559427925</v>
      </c>
      <c r="J20" s="404">
        <v>2.0183930651590938</v>
      </c>
      <c r="K20" s="404">
        <v>1.9613923205575763</v>
      </c>
      <c r="L20" s="404">
        <v>1.8543208698054634</v>
      </c>
      <c r="M20" s="404">
        <v>1.8543208698054634</v>
      </c>
      <c r="N20" s="404">
        <v>1.5320392605649349</v>
      </c>
      <c r="O20" s="404">
        <v>1.3599122276569171</v>
      </c>
      <c r="P20" s="404">
        <v>1.1951781318571466</v>
      </c>
      <c r="Q20" s="404">
        <v>1.0539022065870971</v>
      </c>
      <c r="R20" s="404">
        <v>0.88052090197257227</v>
      </c>
      <c r="S20" s="404">
        <v>0.95607571248069312</v>
      </c>
      <c r="T20" s="404">
        <v>1.4603284219277066</v>
      </c>
      <c r="U20" s="404">
        <v>1.8942226908329196</v>
      </c>
      <c r="V20" s="404">
        <v>3.1302564888491329</v>
      </c>
      <c r="W20" s="404">
        <v>4.8071017307629855</v>
      </c>
      <c r="X20" s="404">
        <v>5.795564772468512</v>
      </c>
      <c r="Y20" s="404">
        <v>8.0754699505883387</v>
      </c>
      <c r="Z20" s="404">
        <v>9.3856890861259732</v>
      </c>
      <c r="AA20" s="404">
        <v>10.824878408901936</v>
      </c>
      <c r="AB20" s="404">
        <v>12.401434685494857</v>
      </c>
      <c r="AC20" s="404">
        <v>14.116101437161063</v>
      </c>
      <c r="AD20" s="404">
        <v>15.992009486896947</v>
      </c>
      <c r="AE20" s="404">
        <v>18.040168519345002</v>
      </c>
      <c r="AF20" s="404">
        <v>22.664283592023857</v>
      </c>
      <c r="AG20" s="404">
        <v>25.224786514291811</v>
      </c>
      <c r="AH20" s="404">
        <v>27.924666661853287</v>
      </c>
      <c r="AI20" s="404">
        <v>30.735439999143978</v>
      </c>
      <c r="AJ20" s="404">
        <v>33.640944285643478</v>
      </c>
      <c r="AK20" s="404">
        <v>36.64409680850072</v>
      </c>
      <c r="AL20" s="404">
        <v>39.772783917304352</v>
      </c>
      <c r="AM20" s="404">
        <v>43.08228539094079</v>
      </c>
      <c r="AN20" s="404">
        <v>46.651838997312588</v>
      </c>
      <c r="AO20" s="404">
        <v>54.922046634090847</v>
      </c>
      <c r="AP20" s="404">
        <v>59.817924897319948</v>
      </c>
      <c r="AQ20" s="404">
        <v>65.374961294020679</v>
      </c>
      <c r="AR20" s="404">
        <v>71.808747519880384</v>
      </c>
      <c r="AS20" s="404">
        <v>79.238212477824092</v>
      </c>
      <c r="AT20" s="404">
        <v>87.775751500207477</v>
      </c>
      <c r="AU20" s="404">
        <v>97.468163893753697</v>
      </c>
      <c r="AV20" s="404">
        <v>120.13037862982914</v>
      </c>
      <c r="AW20" s="404">
        <v>132.80399371768314</v>
      </c>
      <c r="AX20" s="404">
        <v>145.98740748155285</v>
      </c>
      <c r="AY20" s="404">
        <v>159.37465619137535</v>
      </c>
      <c r="AZ20" s="404">
        <v>172.93448597997909</v>
      </c>
      <c r="BA20" s="404">
        <v>186.47247155400407</v>
      </c>
      <c r="BB20" s="404">
        <v>199.80320821005381</v>
      </c>
      <c r="BC20" s="404">
        <v>224.16280861597136</v>
      </c>
    </row>
    <row r="21" spans="2:55">
      <c r="B21" s="403" t="s">
        <v>334</v>
      </c>
      <c r="C21" s="404">
        <v>2.2277094704312836</v>
      </c>
      <c r="D21" s="404">
        <v>2.2277094704312836</v>
      </c>
      <c r="E21" s="404">
        <v>2.2277094704312836</v>
      </c>
      <c r="F21" s="404">
        <v>2.2277094704312836</v>
      </c>
      <c r="G21" s="404">
        <v>2.2277094704312836</v>
      </c>
      <c r="H21" s="404">
        <v>2.2449514964803066</v>
      </c>
      <c r="I21" s="404">
        <v>2.2449514964803066</v>
      </c>
      <c r="J21" s="404">
        <v>2.2002653555272569</v>
      </c>
      <c r="K21" s="404">
        <v>2.0926476816982027</v>
      </c>
      <c r="L21" s="404">
        <v>1.9442656063026631</v>
      </c>
      <c r="M21" s="404">
        <v>1.9442656063026631</v>
      </c>
      <c r="N21" s="404">
        <v>1.5935943056895607</v>
      </c>
      <c r="O21" s="404">
        <v>1.4328703018888673</v>
      </c>
      <c r="P21" s="404">
        <v>1.2943772762911074</v>
      </c>
      <c r="Q21" s="404">
        <v>1.1880459750710017</v>
      </c>
      <c r="R21" s="404">
        <v>1.1079383916379748</v>
      </c>
      <c r="S21" s="404">
        <v>1.31545817058773</v>
      </c>
      <c r="T21" s="404">
        <v>1.9282729081150345</v>
      </c>
      <c r="U21" s="404">
        <v>2.4071694755050665</v>
      </c>
      <c r="V21" s="404">
        <v>3.722743118275182</v>
      </c>
      <c r="W21" s="404">
        <v>5.4847680964120809</v>
      </c>
      <c r="X21" s="404">
        <v>6.5249697968631608</v>
      </c>
      <c r="Y21" s="404">
        <v>8.9368050883000407</v>
      </c>
      <c r="Z21" s="404">
        <v>10.331509985614609</v>
      </c>
      <c r="AA21" s="404">
        <v>11.870098648858542</v>
      </c>
      <c r="AB21" s="404">
        <v>13.560514910037964</v>
      </c>
      <c r="AC21" s="404">
        <v>15.402483854319717</v>
      </c>
      <c r="AD21" s="404">
        <v>17.416731308642269</v>
      </c>
      <c r="AE21" s="404">
        <v>19.611883384554115</v>
      </c>
      <c r="AF21" s="404">
        <v>24.542762021332969</v>
      </c>
      <c r="AG21" s="404">
        <v>27.254143057784567</v>
      </c>
      <c r="AH21" s="404">
        <v>30.095860074887689</v>
      </c>
      <c r="AI21" s="404">
        <v>33.033415046923956</v>
      </c>
      <c r="AJ21" s="404">
        <v>36.048277036930102</v>
      </c>
      <c r="AK21" s="404">
        <v>39.149253652733911</v>
      </c>
      <c r="AL21" s="404">
        <v>42.375540321814505</v>
      </c>
      <c r="AM21" s="404">
        <v>45.798455242193199</v>
      </c>
      <c r="AN21" s="404">
        <v>49.517583326323262</v>
      </c>
      <c r="AO21" s="404">
        <v>58.297241166333833</v>
      </c>
      <c r="AP21" s="404">
        <v>63.619274026524145</v>
      </c>
      <c r="AQ21" s="404">
        <v>69.765053740403587</v>
      </c>
      <c r="AR21" s="404">
        <v>77.002122838558805</v>
      </c>
      <c r="AS21" s="404">
        <v>85.463801013304618</v>
      </c>
      <c r="AT21" s="404">
        <v>95.194294807650749</v>
      </c>
      <c r="AU21" s="404">
        <v>106.14774839371292</v>
      </c>
      <c r="AV21" s="404">
        <v>131.14920205571642</v>
      </c>
      <c r="AW21" s="404">
        <v>144.72188868275748</v>
      </c>
      <c r="AX21" s="404">
        <v>158.59462077883489</v>
      </c>
      <c r="AY21" s="404">
        <v>172.48221103203383</v>
      </c>
      <c r="AZ21" s="404">
        <v>186.42108669345669</v>
      </c>
      <c r="BA21" s="404">
        <v>200.25259393289519</v>
      </c>
      <c r="BB21" s="404">
        <v>213.45495894935974</v>
      </c>
      <c r="BC21" s="404">
        <v>238.06436817882985</v>
      </c>
    </row>
    <row r="22" spans="2:55">
      <c r="B22" s="403" t="s">
        <v>335</v>
      </c>
      <c r="C22" s="404">
        <v>2.4253730751864211</v>
      </c>
      <c r="D22" s="404">
        <v>2.4253730751864211</v>
      </c>
      <c r="E22" s="404">
        <v>2.4253730751864211</v>
      </c>
      <c r="F22" s="404">
        <v>2.4253730751864211</v>
      </c>
      <c r="G22" s="404">
        <v>2.4253730751864211</v>
      </c>
      <c r="H22" s="404">
        <v>2.393040051584614</v>
      </c>
      <c r="I22" s="404">
        <v>2.393040051584614</v>
      </c>
      <c r="J22" s="404">
        <v>2.2977801646822429</v>
      </c>
      <c r="K22" s="404">
        <v>2.1487719028110885</v>
      </c>
      <c r="L22" s="404">
        <v>1.9761138937977076</v>
      </c>
      <c r="M22" s="404">
        <v>1.9761138937977076</v>
      </c>
      <c r="N22" s="404">
        <v>1.6285574994344618</v>
      </c>
      <c r="O22" s="404">
        <v>1.4913093668542412</v>
      </c>
      <c r="P22" s="404">
        <v>1.384639145922347</v>
      </c>
      <c r="Q22" s="404">
        <v>1.3171313443474542</v>
      </c>
      <c r="R22" s="404">
        <v>1.3406648942396546</v>
      </c>
      <c r="S22" s="404">
        <v>1.6690674885712926</v>
      </c>
      <c r="T22" s="404">
        <v>2.3686997575837094</v>
      </c>
      <c r="U22" s="404">
        <v>2.8820201218343318</v>
      </c>
      <c r="V22" s="404">
        <v>4.2583486585501502</v>
      </c>
      <c r="W22" s="404">
        <v>6.0893465859747211</v>
      </c>
      <c r="X22" s="404">
        <v>7.172609669165336</v>
      </c>
      <c r="Y22" s="404">
        <v>9.6986825468679392</v>
      </c>
      <c r="Z22" s="404">
        <v>11.168757201819025</v>
      </c>
      <c r="AA22" s="404">
        <v>12.795070198014461</v>
      </c>
      <c r="AB22" s="404">
        <v>14.584485634419039</v>
      </c>
      <c r="AC22" s="404">
        <v>16.535651528821045</v>
      </c>
      <c r="AD22" s="404">
        <v>18.666687673886212</v>
      </c>
      <c r="AE22" s="404">
        <v>20.983574957596051</v>
      </c>
      <c r="AF22" s="404">
        <v>26.157532475807294</v>
      </c>
      <c r="AG22" s="404">
        <v>28.980436728230877</v>
      </c>
      <c r="AH22" s="404">
        <v>31.918863685917113</v>
      </c>
      <c r="AI22" s="404">
        <v>34.932859259442687</v>
      </c>
      <c r="AJ22" s="404">
        <v>38.006122151634685</v>
      </c>
      <c r="AK22" s="404">
        <v>41.155249202850641</v>
      </c>
      <c r="AL22" s="404">
        <v>44.432116559484243</v>
      </c>
      <c r="AM22" s="404">
        <v>47.926106080929415</v>
      </c>
      <c r="AN22" s="404">
        <v>51.76165839360312</v>
      </c>
      <c r="AO22" s="404">
        <v>61.049578544797349</v>
      </c>
      <c r="AP22" s="404">
        <v>66.840522127045773</v>
      </c>
      <c r="AQ22" s="404">
        <v>73.653429898088831</v>
      </c>
      <c r="AR22" s="404">
        <v>81.794415316664399</v>
      </c>
      <c r="AS22" s="404">
        <v>91.332251106386749</v>
      </c>
      <c r="AT22" s="404">
        <v>102.2182655395064</v>
      </c>
      <c r="AU22" s="404">
        <v>114.30794026058039</v>
      </c>
      <c r="AV22" s="404">
        <v>141.13555144688007</v>
      </c>
      <c r="AW22" s="404">
        <v>155.32145342393505</v>
      </c>
      <c r="AX22" s="404">
        <v>169.62717318028854</v>
      </c>
      <c r="AY22" s="404">
        <v>183.78711059433039</v>
      </c>
      <c r="AZ22" s="404">
        <v>197.91241052005637</v>
      </c>
      <c r="BA22" s="404">
        <v>211.50837731896988</v>
      </c>
      <c r="BB22" s="404">
        <v>224.61285504746402</v>
      </c>
      <c r="BC22" s="404">
        <v>249.7953875442773</v>
      </c>
    </row>
    <row r="23" spans="2:55">
      <c r="B23" s="403" t="s">
        <v>336</v>
      </c>
      <c r="C23" s="404">
        <v>2.5339233550225657</v>
      </c>
      <c r="D23" s="404">
        <v>2.5339233550225657</v>
      </c>
      <c r="E23" s="404">
        <v>2.5339233550225657</v>
      </c>
      <c r="F23" s="404">
        <v>2.5339233550225657</v>
      </c>
      <c r="G23" s="404">
        <v>2.5339233550225657</v>
      </c>
      <c r="H23" s="404">
        <v>2.4523694967648146</v>
      </c>
      <c r="I23" s="404">
        <v>2.4523694967648146</v>
      </c>
      <c r="J23" s="404">
        <v>2.3157624047091421</v>
      </c>
      <c r="K23" s="404">
        <v>2.1423822735967062</v>
      </c>
      <c r="L23" s="404">
        <v>1.9622482318645065</v>
      </c>
      <c r="M23" s="404">
        <v>1.9622482318645065</v>
      </c>
      <c r="N23" s="404">
        <v>1.6441059502464075</v>
      </c>
      <c r="O23" s="404">
        <v>1.5356065032650479</v>
      </c>
      <c r="P23" s="404">
        <v>1.4642897153573138</v>
      </c>
      <c r="Q23" s="404">
        <v>1.4399171948685179</v>
      </c>
      <c r="R23" s="404">
        <v>1.5786168661031628</v>
      </c>
      <c r="S23" s="404">
        <v>1.9985132226035436</v>
      </c>
      <c r="T23" s="404">
        <v>2.7622490589596338</v>
      </c>
      <c r="U23" s="404">
        <v>3.299391325498358</v>
      </c>
      <c r="V23" s="404">
        <v>4.7175034370527023</v>
      </c>
      <c r="W23" s="404">
        <v>6.5973789921413077</v>
      </c>
      <c r="X23" s="404">
        <v>7.7128241423007351</v>
      </c>
      <c r="Y23" s="404">
        <v>10.33039374823873</v>
      </c>
      <c r="Z23" s="404">
        <v>11.861369669186345</v>
      </c>
      <c r="AA23" s="404">
        <v>13.557489565489719</v>
      </c>
      <c r="AB23" s="404">
        <v>15.424468405220823</v>
      </c>
      <c r="AC23" s="404">
        <v>17.459812364228149</v>
      </c>
      <c r="AD23" s="404">
        <v>19.678743557905275</v>
      </c>
      <c r="AE23" s="404">
        <v>22.084103048280625</v>
      </c>
      <c r="AF23" s="404">
        <v>27.419861932996444</v>
      </c>
      <c r="AG23" s="404">
        <v>30.305273633818341</v>
      </c>
      <c r="AH23" s="404">
        <v>33.286139133212117</v>
      </c>
      <c r="AI23" s="404">
        <v>36.321268834218465</v>
      </c>
      <c r="AJ23" s="404">
        <v>39.398021114207133</v>
      </c>
      <c r="AK23" s="404">
        <v>42.541681162470695</v>
      </c>
      <c r="AL23" s="404">
        <v>45.818358915285494</v>
      </c>
      <c r="AM23" s="404">
        <v>49.339658693023061</v>
      </c>
      <c r="AN23" s="404">
        <v>53.265515132375469</v>
      </c>
      <c r="AO23" s="404">
        <v>63.086450410940508</v>
      </c>
      <c r="AP23" s="404">
        <v>69.40778848309408</v>
      </c>
      <c r="AQ23" s="404">
        <v>76.969036158446002</v>
      </c>
      <c r="AR23" s="404">
        <v>86.038708241286869</v>
      </c>
      <c r="AS23" s="404">
        <v>96.596483119558442</v>
      </c>
      <c r="AT23" s="404">
        <v>108.49452316173991</v>
      </c>
      <c r="AU23" s="404">
        <v>121.48305873144994</v>
      </c>
      <c r="AV23" s="404">
        <v>149.51474664014808</v>
      </c>
      <c r="AW23" s="404">
        <v>164.03701715448733</v>
      </c>
      <c r="AX23" s="404">
        <v>178.52754687068511</v>
      </c>
      <c r="AY23" s="404">
        <v>192.73847392336813</v>
      </c>
      <c r="AZ23" s="404">
        <v>206.48832042324247</v>
      </c>
      <c r="BA23" s="404">
        <v>219.84712188693558</v>
      </c>
      <c r="BB23" s="404">
        <v>232.9619718032138</v>
      </c>
      <c r="BC23" s="404">
        <v>259.07637535574304</v>
      </c>
    </row>
    <row r="24" spans="2:55">
      <c r="B24" s="403" t="s">
        <v>337</v>
      </c>
      <c r="C24" s="404">
        <v>2.5486441627488614</v>
      </c>
      <c r="D24" s="404">
        <v>2.5486441627488614</v>
      </c>
      <c r="E24" s="404">
        <v>2.5486441627488614</v>
      </c>
      <c r="F24" s="404">
        <v>2.5486441627488614</v>
      </c>
      <c r="G24" s="404">
        <v>2.5486441627488614</v>
      </c>
      <c r="H24" s="404">
        <v>2.4272421926345435</v>
      </c>
      <c r="I24" s="404">
        <v>2.4272421926345435</v>
      </c>
      <c r="J24" s="404">
        <v>2.266306683993609</v>
      </c>
      <c r="K24" s="404">
        <v>2.0853385430756841</v>
      </c>
      <c r="L24" s="404">
        <v>1.9120448650280786</v>
      </c>
      <c r="M24" s="404">
        <v>1.9120448650280786</v>
      </c>
      <c r="N24" s="404">
        <v>1.6400458935327684</v>
      </c>
      <c r="O24" s="404">
        <v>1.563482817747831</v>
      </c>
      <c r="P24" s="404">
        <v>1.5314440660220869</v>
      </c>
      <c r="Q24" s="404">
        <v>1.5549999127396943</v>
      </c>
      <c r="R24" s="404">
        <v>1.7959088474215346</v>
      </c>
      <c r="S24" s="404">
        <v>2.2836193487571887</v>
      </c>
      <c r="T24" s="404">
        <v>3.0885146754565453</v>
      </c>
      <c r="U24" s="404">
        <v>3.6388431005902158</v>
      </c>
      <c r="V24" s="404">
        <v>5.077546293913942</v>
      </c>
      <c r="W24" s="404">
        <v>6.981462972126673</v>
      </c>
      <c r="X24" s="404">
        <v>8.1157501092483688</v>
      </c>
      <c r="Y24" s="404">
        <v>10.793300641337686</v>
      </c>
      <c r="Z24" s="404">
        <v>12.364113796582929</v>
      </c>
      <c r="AA24" s="404">
        <v>14.105155170197097</v>
      </c>
      <c r="AB24" s="404">
        <v>16.020912039437953</v>
      </c>
      <c r="AC24" s="404">
        <v>18.107606690756999</v>
      </c>
      <c r="AD24" s="404">
        <v>20.377033098184743</v>
      </c>
      <c r="AE24" s="404">
        <v>22.828534411421476</v>
      </c>
      <c r="AF24" s="404">
        <v>28.224945707931056</v>
      </c>
      <c r="AG24" s="404">
        <v>31.114096829459935</v>
      </c>
      <c r="AH24" s="404">
        <v>34.077539603769708</v>
      </c>
      <c r="AI24" s="404">
        <v>37.073845845029396</v>
      </c>
      <c r="AJ24" s="404">
        <v>40.094394582321684</v>
      </c>
      <c r="AK24" s="404">
        <v>43.174168106479819</v>
      </c>
      <c r="AL24" s="404">
        <v>46.397127090117216</v>
      </c>
      <c r="AM24" s="404">
        <v>49.907350603818969</v>
      </c>
      <c r="AN24" s="404">
        <v>53.906740136891912</v>
      </c>
      <c r="AO24" s="404">
        <v>64.314154960862709</v>
      </c>
      <c r="AP24" s="404">
        <v>71.22749469282391</v>
      </c>
      <c r="AQ24" s="404">
        <v>79.538700140605414</v>
      </c>
      <c r="AR24" s="404">
        <v>89.457288675869918</v>
      </c>
      <c r="AS24" s="404">
        <v>100.86770031107849</v>
      </c>
      <c r="AT24" s="404">
        <v>113.51593642000735</v>
      </c>
      <c r="AU24" s="404">
        <v>127.06253250042271</v>
      </c>
      <c r="AV24" s="404">
        <v>155.65922230883351</v>
      </c>
      <c r="AW24" s="404">
        <v>170.24181576247872</v>
      </c>
      <c r="AX24" s="404">
        <v>184.66800841968978</v>
      </c>
      <c r="AY24" s="404">
        <v>198.32554079631373</v>
      </c>
      <c r="AZ24" s="404">
        <v>211.65701924353914</v>
      </c>
      <c r="BA24" s="404">
        <v>224.84475960370952</v>
      </c>
      <c r="BB24" s="404">
        <v>238.07848972892566</v>
      </c>
      <c r="BC24" s="404">
        <v>265.19022869059205</v>
      </c>
    </row>
    <row r="25" spans="2:55">
      <c r="B25" s="403" t="s">
        <v>338</v>
      </c>
      <c r="C25" s="404">
        <v>2.4732396795448279</v>
      </c>
      <c r="D25" s="404">
        <v>2.4732396795448279</v>
      </c>
      <c r="E25" s="404">
        <v>2.4732396795448279</v>
      </c>
      <c r="F25" s="404">
        <v>2.4732396795448279</v>
      </c>
      <c r="G25" s="404">
        <v>2.4732396795448279</v>
      </c>
      <c r="H25" s="404">
        <v>2.329171422353062</v>
      </c>
      <c r="I25" s="404">
        <v>2.329171422353062</v>
      </c>
      <c r="J25" s="404">
        <v>2.1606930062220471</v>
      </c>
      <c r="K25" s="404">
        <v>1.9864373025994349</v>
      </c>
      <c r="L25" s="404">
        <v>1.8315402343749227</v>
      </c>
      <c r="M25" s="404">
        <v>1.8315402343749227</v>
      </c>
      <c r="N25" s="404">
        <v>1.6134634395166634</v>
      </c>
      <c r="O25" s="404">
        <v>1.5723800565267572</v>
      </c>
      <c r="P25" s="404">
        <v>1.5839819625699316</v>
      </c>
      <c r="Q25" s="404">
        <v>1.6607943803310983</v>
      </c>
      <c r="R25" s="404">
        <v>1.9724309872927968</v>
      </c>
      <c r="S25" s="404">
        <v>2.5030724293415001</v>
      </c>
      <c r="T25" s="404">
        <v>3.3259120064209542</v>
      </c>
      <c r="U25" s="404">
        <v>3.8783440936170801</v>
      </c>
      <c r="V25" s="404">
        <v>5.3119587525252161</v>
      </c>
      <c r="W25" s="404">
        <v>7.2097793019961518</v>
      </c>
      <c r="X25" s="404">
        <v>8.3461857719625829</v>
      </c>
      <c r="Y25" s="404">
        <v>11.039260567956269</v>
      </c>
      <c r="Z25" s="404">
        <v>12.621473715511216</v>
      </c>
      <c r="AA25" s="404">
        <v>14.374749079859503</v>
      </c>
      <c r="AB25" s="404">
        <v>16.302186462708214</v>
      </c>
      <c r="AC25" s="404">
        <v>18.398357622080866</v>
      </c>
      <c r="AD25" s="404">
        <v>20.671227861438961</v>
      </c>
      <c r="AE25" s="404">
        <v>23.116293636997376</v>
      </c>
      <c r="AF25" s="404">
        <v>28.45085157690303</v>
      </c>
      <c r="AG25" s="404">
        <v>31.278677594128002</v>
      </c>
      <c r="AH25" s="404">
        <v>34.159454975099258</v>
      </c>
      <c r="AI25" s="404">
        <v>37.051381862865938</v>
      </c>
      <c r="AJ25" s="404">
        <v>39.950249575997063</v>
      </c>
      <c r="AK25" s="404">
        <v>42.903732941189865</v>
      </c>
      <c r="AL25" s="404">
        <v>46.023294031737272</v>
      </c>
      <c r="AM25" s="404">
        <v>49.491509615448258</v>
      </c>
      <c r="AN25" s="404">
        <v>53.557833749427452</v>
      </c>
      <c r="AO25" s="404">
        <v>64.616159242305798</v>
      </c>
      <c r="AP25" s="404">
        <v>72.099661868540522</v>
      </c>
      <c r="AQ25" s="404">
        <v>81.052731938822234</v>
      </c>
      <c r="AR25" s="404">
        <v>91.623313294798109</v>
      </c>
      <c r="AS25" s="404">
        <v>103.59366821386304</v>
      </c>
      <c r="AT25" s="404">
        <v>116.61887766565404</v>
      </c>
      <c r="AU25" s="404">
        <v>130.35581200748589</v>
      </c>
      <c r="AV25" s="404">
        <v>158.86320014685549</v>
      </c>
      <c r="AW25" s="404">
        <v>173.21946017352036</v>
      </c>
      <c r="AX25" s="404">
        <v>186.93385942357116</v>
      </c>
      <c r="AY25" s="404">
        <v>199.94352310109346</v>
      </c>
      <c r="AZ25" s="404">
        <v>212.86914791291684</v>
      </c>
      <c r="BA25" s="404">
        <v>225.93850501450507</v>
      </c>
      <c r="BB25" s="404">
        <v>239.3984930366409</v>
      </c>
      <c r="BC25" s="404">
        <v>267.55456330149786</v>
      </c>
    </row>
    <row r="26" spans="2:55">
      <c r="B26" s="403" t="s">
        <v>339</v>
      </c>
      <c r="C26" s="404">
        <v>2.3185583961491814</v>
      </c>
      <c r="D26" s="404">
        <v>2.3185583961491814</v>
      </c>
      <c r="E26" s="404">
        <v>2.3185583961491814</v>
      </c>
      <c r="F26" s="404">
        <v>2.3185583961491814</v>
      </c>
      <c r="G26" s="404">
        <v>2.3185583961491814</v>
      </c>
      <c r="H26" s="404">
        <v>2.1687923424966979</v>
      </c>
      <c r="I26" s="404">
        <v>2.1687923424966979</v>
      </c>
      <c r="J26" s="404">
        <v>2.0070749440770101</v>
      </c>
      <c r="K26" s="404">
        <v>1.8510716985078854</v>
      </c>
      <c r="L26" s="404">
        <v>1.7192742685906885</v>
      </c>
      <c r="M26" s="404">
        <v>1.7192742685906885</v>
      </c>
      <c r="N26" s="404">
        <v>1.5610934709497952</v>
      </c>
      <c r="O26" s="404">
        <v>1.5594284929855351</v>
      </c>
      <c r="P26" s="404">
        <v>1.6195206673000071</v>
      </c>
      <c r="Q26" s="404">
        <v>1.7297422892655294</v>
      </c>
      <c r="R26" s="404">
        <v>2.0860839591053946</v>
      </c>
      <c r="S26" s="404">
        <v>2.634280378006169</v>
      </c>
      <c r="T26" s="404">
        <v>3.4511285571123071</v>
      </c>
      <c r="U26" s="404">
        <v>3.9924756824025032</v>
      </c>
      <c r="V26" s="404">
        <v>5.3899049742907739</v>
      </c>
      <c r="W26" s="404">
        <v>7.2449271102173469</v>
      </c>
      <c r="X26" s="404">
        <v>8.3604306510840072</v>
      </c>
      <c r="Y26" s="404">
        <v>11.009466552047627</v>
      </c>
      <c r="Z26" s="404">
        <v>12.566374069430482</v>
      </c>
      <c r="AA26" s="404">
        <v>14.290361299395789</v>
      </c>
      <c r="AB26" s="404">
        <v>16.182750791151978</v>
      </c>
      <c r="AC26" s="404">
        <v>18.236243193980226</v>
      </c>
      <c r="AD26" s="404">
        <v>20.454575876905871</v>
      </c>
      <c r="AE26" s="404">
        <v>22.82898298501232</v>
      </c>
      <c r="AF26" s="404">
        <v>27.960859633598094</v>
      </c>
      <c r="AG26" s="404">
        <v>30.656089751940865</v>
      </c>
      <c r="AH26" s="404">
        <v>33.382504170703015</v>
      </c>
      <c r="AI26" s="404">
        <v>36.097752066473241</v>
      </c>
      <c r="AJ26" s="404">
        <v>38.80433129376361</v>
      </c>
      <c r="AK26" s="404">
        <v>41.571572141253945</v>
      </c>
      <c r="AL26" s="404">
        <v>44.54376166962146</v>
      </c>
      <c r="AM26" s="404">
        <v>47.947040423849302</v>
      </c>
      <c r="AN26" s="404">
        <v>52.084896495308968</v>
      </c>
      <c r="AO26" s="404">
        <v>63.765094171004954</v>
      </c>
      <c r="AP26" s="404">
        <v>71.681864731687782</v>
      </c>
      <c r="AQ26" s="404">
        <v>81.044483542984366</v>
      </c>
      <c r="AR26" s="404">
        <v>91.936341452034881</v>
      </c>
      <c r="AS26" s="404">
        <v>104.05300499035873</v>
      </c>
      <c r="AT26" s="404">
        <v>117.04537653494587</v>
      </c>
      <c r="AU26" s="404">
        <v>130.5879689802255</v>
      </c>
      <c r="AV26" s="404">
        <v>158.30934103640993</v>
      </c>
      <c r="AW26" s="404">
        <v>171.73461889652259</v>
      </c>
      <c r="AX26" s="404">
        <v>184.59252130689794</v>
      </c>
      <c r="AY26" s="404">
        <v>196.90042678061181</v>
      </c>
      <c r="AZ26" s="404">
        <v>209.40231655161412</v>
      </c>
      <c r="BA26" s="404">
        <v>222.38655908278145</v>
      </c>
      <c r="BB26" s="404">
        <v>235.82611138509608</v>
      </c>
      <c r="BC26" s="404">
        <v>265.38689728023593</v>
      </c>
    </row>
    <row r="27" spans="2:55">
      <c r="B27" s="403" t="s">
        <v>340</v>
      </c>
      <c r="C27" s="404">
        <v>2.0944980090785887</v>
      </c>
      <c r="D27" s="404">
        <v>2.0944980090785887</v>
      </c>
      <c r="E27" s="404">
        <v>2.0944980090785887</v>
      </c>
      <c r="F27" s="404">
        <v>2.0944980090785887</v>
      </c>
      <c r="G27" s="404">
        <v>2.0944980090785887</v>
      </c>
      <c r="H27" s="404">
        <v>1.9535430777859213</v>
      </c>
      <c r="I27" s="404">
        <v>1.9535430777859213</v>
      </c>
      <c r="J27" s="404">
        <v>1.8101318520076584</v>
      </c>
      <c r="K27" s="404">
        <v>1.677066900938909</v>
      </c>
      <c r="L27" s="404">
        <v>1.5709241614167579</v>
      </c>
      <c r="M27" s="404">
        <v>1.5709241614167579</v>
      </c>
      <c r="N27" s="404">
        <v>1.4792794603901749</v>
      </c>
      <c r="O27" s="404">
        <v>1.521411191859311</v>
      </c>
      <c r="P27" s="404">
        <v>1.6096111429645044</v>
      </c>
      <c r="Q27" s="404">
        <v>1.7398615338158541</v>
      </c>
      <c r="R27" s="404">
        <v>2.1134025116468051</v>
      </c>
      <c r="S27" s="404">
        <v>2.6532124004732904</v>
      </c>
      <c r="T27" s="404">
        <v>3.4373106336145711</v>
      </c>
      <c r="U27" s="404">
        <v>3.951628032217219</v>
      </c>
      <c r="V27" s="404">
        <v>5.275710218717335</v>
      </c>
      <c r="W27" s="404">
        <v>7.0407277182189514</v>
      </c>
      <c r="X27" s="404">
        <v>8.1046257606022145</v>
      </c>
      <c r="Y27" s="404">
        <v>10.633111519094005</v>
      </c>
      <c r="Z27" s="404">
        <v>12.118634881028544</v>
      </c>
      <c r="AA27" s="404">
        <v>13.761575309832692</v>
      </c>
      <c r="AB27" s="404">
        <v>15.561228243056417</v>
      </c>
      <c r="AC27" s="404">
        <v>17.508221486560149</v>
      </c>
      <c r="AD27" s="404">
        <v>19.601588505830271</v>
      </c>
      <c r="AE27" s="404">
        <v>21.829030772282735</v>
      </c>
      <c r="AF27" s="404">
        <v>26.602257806352348</v>
      </c>
      <c r="AG27" s="404">
        <v>29.086200089276911</v>
      </c>
      <c r="AH27" s="404">
        <v>31.578804439167481</v>
      </c>
      <c r="AI27" s="404">
        <v>34.03882521241686</v>
      </c>
      <c r="AJ27" s="404">
        <v>36.483657046293196</v>
      </c>
      <c r="AK27" s="404">
        <v>39.008809088936275</v>
      </c>
      <c r="AL27" s="404">
        <v>41.795653434812344</v>
      </c>
      <c r="AM27" s="404">
        <v>45.119783035636623</v>
      </c>
      <c r="AN27" s="404">
        <v>49.324826748819525</v>
      </c>
      <c r="AO27" s="404">
        <v>61.385006319564944</v>
      </c>
      <c r="AP27" s="404">
        <v>69.466634724261013</v>
      </c>
      <c r="AQ27" s="404">
        <v>78.863015657509834</v>
      </c>
      <c r="AR27" s="404">
        <v>89.613245097426301</v>
      </c>
      <c r="AS27" s="404">
        <v>101.41448055003966</v>
      </c>
      <c r="AT27" s="404">
        <v>113.93504382142426</v>
      </c>
      <c r="AU27" s="404">
        <v>126.86572275400914</v>
      </c>
      <c r="AV27" s="404">
        <v>152.62431022303514</v>
      </c>
      <c r="AW27" s="404">
        <v>164.90815262203478</v>
      </c>
      <c r="AX27" s="404">
        <v>176.7908794023993</v>
      </c>
      <c r="AY27" s="404">
        <v>188.29209461545096</v>
      </c>
      <c r="AZ27" s="404">
        <v>200.31035107036155</v>
      </c>
      <c r="BA27" s="404">
        <v>212.85399847046273</v>
      </c>
      <c r="BB27" s="404">
        <v>226.29260769922422</v>
      </c>
      <c r="BC27" s="404">
        <v>257.639001669999</v>
      </c>
    </row>
    <row r="28" spans="2:55">
      <c r="B28" s="403" t="s">
        <v>341</v>
      </c>
      <c r="C28" s="404">
        <v>1.807678232100052</v>
      </c>
      <c r="D28" s="404">
        <v>1.807678232100052</v>
      </c>
      <c r="E28" s="404">
        <v>1.807678232100052</v>
      </c>
      <c r="F28" s="404">
        <v>1.807678232100052</v>
      </c>
      <c r="G28" s="404">
        <v>1.807678232100052</v>
      </c>
      <c r="H28" s="404">
        <v>1.687308558784661</v>
      </c>
      <c r="I28" s="404">
        <v>1.687308558784661</v>
      </c>
      <c r="J28" s="404">
        <v>1.5668953961607521</v>
      </c>
      <c r="K28" s="404">
        <v>1.4593046904911355</v>
      </c>
      <c r="L28" s="404">
        <v>1.3816565147838589</v>
      </c>
      <c r="M28" s="404">
        <v>1.3816565147838589</v>
      </c>
      <c r="N28" s="404">
        <v>1.3639287600088601</v>
      </c>
      <c r="O28" s="404">
        <v>1.4289461651377562</v>
      </c>
      <c r="P28" s="404">
        <v>1.5312751152145518</v>
      </c>
      <c r="Q28" s="404">
        <v>1.6669586031320569</v>
      </c>
      <c r="R28" s="404">
        <v>2.0293868877170267</v>
      </c>
      <c r="S28" s="404">
        <v>2.5338180568239217</v>
      </c>
      <c r="T28" s="404">
        <v>3.2532395671081344</v>
      </c>
      <c r="U28" s="404">
        <v>3.7214968153261516</v>
      </c>
      <c r="V28" s="404">
        <v>4.9276389427779117</v>
      </c>
      <c r="W28" s="404">
        <v>6.5405232461558054</v>
      </c>
      <c r="X28" s="404">
        <v>7.5134956402245736</v>
      </c>
      <c r="Y28" s="404">
        <v>9.8257741836662955</v>
      </c>
      <c r="Z28" s="404">
        <v>11.182974673543233</v>
      </c>
      <c r="AA28" s="404">
        <v>12.681445485966972</v>
      </c>
      <c r="AB28" s="404">
        <v>14.318216068131255</v>
      </c>
      <c r="AC28" s="404">
        <v>16.08158209068597</v>
      </c>
      <c r="AD28" s="404">
        <v>17.966535089412059</v>
      </c>
      <c r="AE28" s="404">
        <v>19.961715081941829</v>
      </c>
      <c r="AF28" s="404">
        <v>24.203620385544621</v>
      </c>
      <c r="AG28" s="404">
        <v>26.388700248456036</v>
      </c>
      <c r="AH28" s="404">
        <v>28.560626980303386</v>
      </c>
      <c r="AI28" s="404">
        <v>30.686754592707384</v>
      </c>
      <c r="AJ28" s="404">
        <v>32.80299896870342</v>
      </c>
      <c r="AK28" s="404">
        <v>35.03438632882888</v>
      </c>
      <c r="AL28" s="404">
        <v>37.604341733281053</v>
      </c>
      <c r="AM28" s="404">
        <v>40.823157312377418</v>
      </c>
      <c r="AN28" s="404">
        <v>44.994509504222229</v>
      </c>
      <c r="AO28" s="404">
        <v>56.926552565138266</v>
      </c>
      <c r="AP28" s="404">
        <v>64.751193092920147</v>
      </c>
      <c r="AQ28" s="404">
        <v>73.660502462397915</v>
      </c>
      <c r="AR28" s="404">
        <v>83.744580558460427</v>
      </c>
      <c r="AS28" s="404">
        <v>94.72499744494236</v>
      </c>
      <c r="AT28" s="404">
        <v>106.2861155023845</v>
      </c>
      <c r="AU28" s="404">
        <v>118.13272653560372</v>
      </c>
      <c r="AV28" s="404">
        <v>140.76283335462853</v>
      </c>
      <c r="AW28" s="404">
        <v>151.70235453666726</v>
      </c>
      <c r="AX28" s="404">
        <v>162.41939076787659</v>
      </c>
      <c r="AY28" s="404">
        <v>172.93953302582571</v>
      </c>
      <c r="AZ28" s="404">
        <v>183.98250829423557</v>
      </c>
      <c r="BA28" s="404">
        <v>195.96725799901944</v>
      </c>
      <c r="BB28" s="404">
        <v>209.38022582398534</v>
      </c>
      <c r="BC28" s="404">
        <v>241.06340339371494</v>
      </c>
    </row>
    <row r="29" spans="2:55">
      <c r="B29" s="403" t="s">
        <v>342</v>
      </c>
      <c r="C29" s="404">
        <v>1.46107502085318</v>
      </c>
      <c r="D29" s="404">
        <v>1.46107502085318</v>
      </c>
      <c r="E29" s="404">
        <v>1.46107502085318</v>
      </c>
      <c r="F29" s="404">
        <v>1.46107502085318</v>
      </c>
      <c r="G29" s="404">
        <v>1.46107502085318</v>
      </c>
      <c r="H29" s="404">
        <v>1.3662367832636695</v>
      </c>
      <c r="I29" s="404">
        <v>1.3662367832636695</v>
      </c>
      <c r="J29" s="404">
        <v>1.2713642183567337</v>
      </c>
      <c r="K29" s="404">
        <v>1.1920663519179326</v>
      </c>
      <c r="L29" s="404">
        <v>1.1460692635439302</v>
      </c>
      <c r="M29" s="404">
        <v>1.1460692635439302</v>
      </c>
      <c r="N29" s="404">
        <v>1.184678641035962</v>
      </c>
      <c r="O29" s="404">
        <v>1.2580122270749163</v>
      </c>
      <c r="P29" s="404">
        <v>1.3592048592828343</v>
      </c>
      <c r="Q29" s="404">
        <v>1.4852255129741758</v>
      </c>
      <c r="R29" s="404">
        <v>1.8073121415592186</v>
      </c>
      <c r="S29" s="404">
        <v>2.2461767588944106</v>
      </c>
      <c r="T29" s="404">
        <v>2.8628059332877678</v>
      </c>
      <c r="U29" s="404">
        <v>3.2625123733377377</v>
      </c>
      <c r="V29" s="404">
        <v>4.2946269755902895</v>
      </c>
      <c r="W29" s="404">
        <v>5.6758705055413889</v>
      </c>
      <c r="X29" s="404">
        <v>6.5088973899156963</v>
      </c>
      <c r="Y29" s="404">
        <v>8.4873402545735868</v>
      </c>
      <c r="Z29" s="404">
        <v>9.6468905827783296</v>
      </c>
      <c r="AA29" s="404">
        <v>10.924191534750031</v>
      </c>
      <c r="AB29" s="404">
        <v>12.313700090812617</v>
      </c>
      <c r="AC29" s="404">
        <v>13.802284484866119</v>
      </c>
      <c r="AD29" s="404">
        <v>15.38530380155242</v>
      </c>
      <c r="AE29" s="404">
        <v>17.053581912027749</v>
      </c>
      <c r="AF29" s="404">
        <v>20.571590826581577</v>
      </c>
      <c r="AG29" s="404">
        <v>22.361494584791448</v>
      </c>
      <c r="AH29" s="404">
        <v>24.124434955910704</v>
      </c>
      <c r="AI29" s="404">
        <v>25.839178437075145</v>
      </c>
      <c r="AJ29" s="404">
        <v>27.562465666847697</v>
      </c>
      <c r="AK29" s="404">
        <v>29.452755187808474</v>
      </c>
      <c r="AL29" s="404">
        <v>31.75952383444136</v>
      </c>
      <c r="AM29" s="404">
        <v>34.745867576557202</v>
      </c>
      <c r="AN29" s="404">
        <v>38.649556132057768</v>
      </c>
      <c r="AO29" s="404">
        <v>49.633728851141008</v>
      </c>
      <c r="AP29" s="404">
        <v>56.621286417592913</v>
      </c>
      <c r="AQ29" s="404">
        <v>64.445638086170646</v>
      </c>
      <c r="AR29" s="404">
        <v>73.278402746700749</v>
      </c>
      <c r="AS29" s="404">
        <v>82.86524728954555</v>
      </c>
      <c r="AT29" s="404">
        <v>92.904189097925936</v>
      </c>
      <c r="AU29" s="404">
        <v>102.68724289208765</v>
      </c>
      <c r="AV29" s="404">
        <v>121.47812908535391</v>
      </c>
      <c r="AW29" s="404">
        <v>130.77231554998664</v>
      </c>
      <c r="AX29" s="404">
        <v>140.0359330917087</v>
      </c>
      <c r="AY29" s="404">
        <v>148.91676799662295</v>
      </c>
      <c r="AZ29" s="404">
        <v>158.69464475320893</v>
      </c>
      <c r="BA29" s="404">
        <v>169.91027852680315</v>
      </c>
      <c r="BB29" s="404">
        <v>183.20628303279119</v>
      </c>
      <c r="BC29" s="404">
        <v>212.53029662448589</v>
      </c>
    </row>
    <row r="30" spans="2:55">
      <c r="B30" s="403" t="s">
        <v>343</v>
      </c>
      <c r="C30" s="404">
        <v>1.049824729674429</v>
      </c>
      <c r="D30" s="404">
        <v>1.049824729674429</v>
      </c>
      <c r="E30" s="404">
        <v>1.049824729674429</v>
      </c>
      <c r="F30" s="404">
        <v>1.049824729674429</v>
      </c>
      <c r="G30" s="404">
        <v>1.049824729674429</v>
      </c>
      <c r="H30" s="404">
        <v>0.98334277669309389</v>
      </c>
      <c r="I30" s="404">
        <v>0.98334277669309389</v>
      </c>
      <c r="J30" s="404">
        <v>0.91683671459421223</v>
      </c>
      <c r="K30" s="404">
        <v>0.86896450722208318</v>
      </c>
      <c r="L30" s="404">
        <v>0.85812706836969077</v>
      </c>
      <c r="M30" s="404">
        <v>0.85812706836969077</v>
      </c>
      <c r="N30" s="404">
        <v>0.9164120577165179</v>
      </c>
      <c r="O30" s="404">
        <v>0.98213518293000346</v>
      </c>
      <c r="P30" s="404">
        <v>1.0663460445337136</v>
      </c>
      <c r="Q30" s="404">
        <v>1.1670414803616187</v>
      </c>
      <c r="R30" s="404">
        <v>1.4181124784580379</v>
      </c>
      <c r="S30" s="404">
        <v>1.7556316110628503</v>
      </c>
      <c r="T30" s="404">
        <v>2.2244130595468241</v>
      </c>
      <c r="U30" s="404">
        <v>2.5285600575291558</v>
      </c>
      <c r="V30" s="404">
        <v>3.3144980590051758</v>
      </c>
      <c r="W30" s="404">
        <v>4.3650336034571806</v>
      </c>
      <c r="X30" s="404">
        <v>4.9980708868601758</v>
      </c>
      <c r="Y30" s="404">
        <v>6.4997858665116501</v>
      </c>
      <c r="Z30" s="404">
        <v>7.3782375427331681</v>
      </c>
      <c r="AA30" s="404">
        <v>8.3424757646506222</v>
      </c>
      <c r="AB30" s="404">
        <v>9.385235317052997</v>
      </c>
      <c r="AC30" s="404">
        <v>10.496654193457109</v>
      </c>
      <c r="AD30" s="404">
        <v>11.67362367823358</v>
      </c>
      <c r="AE30" s="404">
        <v>12.909275185016957</v>
      </c>
      <c r="AF30" s="404">
        <v>15.488989322454703</v>
      </c>
      <c r="AG30" s="404">
        <v>16.784474272595226</v>
      </c>
      <c r="AH30" s="404">
        <v>18.049787222184026</v>
      </c>
      <c r="AI30" s="404">
        <v>19.276476631815704</v>
      </c>
      <c r="AJ30" s="404">
        <v>20.544842376548175</v>
      </c>
      <c r="AK30" s="404">
        <v>22.029360726664375</v>
      </c>
      <c r="AL30" s="404">
        <v>23.921385433017289</v>
      </c>
      <c r="AM30" s="404">
        <v>26.408847082228551</v>
      </c>
      <c r="AN30" s="404">
        <v>29.654991587200161</v>
      </c>
      <c r="AO30" s="404">
        <v>38.524067423191802</v>
      </c>
      <c r="AP30" s="404">
        <v>44.001630324240395</v>
      </c>
      <c r="AQ30" s="404">
        <v>50.063124924250744</v>
      </c>
      <c r="AR30" s="404">
        <v>56.970191674685331</v>
      </c>
      <c r="AS30" s="404">
        <v>64.491364295281329</v>
      </c>
      <c r="AT30" s="404">
        <v>71.897143361129366</v>
      </c>
      <c r="AU30" s="404">
        <v>79.092610712090192</v>
      </c>
      <c r="AV30" s="404">
        <v>93.158652280916613</v>
      </c>
      <c r="AW30" s="404">
        <v>100.37431875642005</v>
      </c>
      <c r="AX30" s="404">
        <v>107.35735690736776</v>
      </c>
      <c r="AY30" s="404">
        <v>114.09997539985086</v>
      </c>
      <c r="AZ30" s="404">
        <v>122.17254575141062</v>
      </c>
      <c r="BA30" s="404">
        <v>132.27706527041605</v>
      </c>
      <c r="BB30" s="404">
        <v>143.19163455793654</v>
      </c>
      <c r="BC30" s="404">
        <v>167.60362409505325</v>
      </c>
    </row>
    <row r="31" spans="2:55">
      <c r="B31" s="403" t="s">
        <v>344</v>
      </c>
      <c r="C31" s="404">
        <v>0.56581620162506585</v>
      </c>
      <c r="D31" s="404">
        <v>0.56581620162506585</v>
      </c>
      <c r="E31" s="404">
        <v>0.56581620162506585</v>
      </c>
      <c r="F31" s="404">
        <v>0.56581620162506585</v>
      </c>
      <c r="G31" s="404">
        <v>0.56581620162506585</v>
      </c>
      <c r="H31" s="404">
        <v>0.53083029379129998</v>
      </c>
      <c r="I31" s="404">
        <v>0.53083029379129998</v>
      </c>
      <c r="J31" s="404">
        <v>0.49583167371852627</v>
      </c>
      <c r="K31" s="404">
        <v>0.48286728651113026</v>
      </c>
      <c r="L31" s="404">
        <v>0.48528765868073931</v>
      </c>
      <c r="M31" s="404">
        <v>0.48528765868073931</v>
      </c>
      <c r="N31" s="404">
        <v>0.53142915109526101</v>
      </c>
      <c r="O31" s="404">
        <v>0.57295597501534923</v>
      </c>
      <c r="P31" s="404">
        <v>0.6236835967721901</v>
      </c>
      <c r="Q31" s="404">
        <v>0.68274893267061931</v>
      </c>
      <c r="R31" s="404">
        <v>0.82848963571711409</v>
      </c>
      <c r="S31" s="404">
        <v>1.0222155450727748</v>
      </c>
      <c r="T31" s="404">
        <v>1.2896673126721976</v>
      </c>
      <c r="U31" s="404">
        <v>1.4636398587691994</v>
      </c>
      <c r="V31" s="404">
        <v>1.9125628020324934</v>
      </c>
      <c r="W31" s="404">
        <v>2.5111676876950555</v>
      </c>
      <c r="X31" s="404">
        <v>2.8713988230812109</v>
      </c>
      <c r="Y31" s="404">
        <v>3.7246422658116827</v>
      </c>
      <c r="Z31" s="404">
        <v>4.2223685666284982</v>
      </c>
      <c r="AA31" s="404">
        <v>4.765425755234868</v>
      </c>
      <c r="AB31" s="404">
        <v>5.3494765722081858</v>
      </c>
      <c r="AC31" s="404">
        <v>5.9694054952595978</v>
      </c>
      <c r="AD31" s="404">
        <v>6.6236609754127924</v>
      </c>
      <c r="AE31" s="404">
        <v>7.307792269395577</v>
      </c>
      <c r="AF31" s="404">
        <v>8.7183127962834206</v>
      </c>
      <c r="AG31" s="404">
        <v>9.4181089211110187</v>
      </c>
      <c r="AH31" s="404">
        <v>10.096252718938482</v>
      </c>
      <c r="AI31" s="404">
        <v>10.758745338606161</v>
      </c>
      <c r="AJ31" s="404">
        <v>11.490454330117528</v>
      </c>
      <c r="AK31" s="404">
        <v>12.395189218427227</v>
      </c>
      <c r="AL31" s="404">
        <v>13.575716452099048</v>
      </c>
      <c r="AM31" s="404">
        <v>15.13366135965865</v>
      </c>
      <c r="AN31" s="404">
        <v>17.145852279459032</v>
      </c>
      <c r="AO31" s="404">
        <v>22.436112458919631</v>
      </c>
      <c r="AP31" s="404">
        <v>25.630988334635731</v>
      </c>
      <c r="AQ31" s="404">
        <v>29.137621002801048</v>
      </c>
      <c r="AR31" s="404">
        <v>33.316973099366137</v>
      </c>
      <c r="AS31" s="404">
        <v>37.504735677818893</v>
      </c>
      <c r="AT31" s="404">
        <v>41.603053667330762</v>
      </c>
      <c r="AU31" s="404">
        <v>45.609951214489406</v>
      </c>
      <c r="AV31" s="404">
        <v>53.718972734375093</v>
      </c>
      <c r="AW31" s="404">
        <v>57.814928202124044</v>
      </c>
      <c r="AX31" s="404">
        <v>61.807851124574285</v>
      </c>
      <c r="AY31" s="404">
        <v>65.692551053144669</v>
      </c>
      <c r="AZ31" s="404">
        <v>71.408198310086888</v>
      </c>
      <c r="BA31" s="404">
        <v>77.643444940554559</v>
      </c>
      <c r="BB31" s="404">
        <v>84.44024697841968</v>
      </c>
      <c r="BC31" s="404">
        <v>99.888514026589874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</v>
      </c>
      <c r="AI34" s="406">
        <v>0</v>
      </c>
      <c r="AJ34" s="406">
        <v>0</v>
      </c>
      <c r="AK34" s="406">
        <v>0</v>
      </c>
      <c r="AL34" s="406">
        <v>0.85272990985948438</v>
      </c>
      <c r="AM34" s="406">
        <v>2.0426016800264355</v>
      </c>
      <c r="AN34" s="406">
        <v>3.1714452654913043</v>
      </c>
      <c r="AO34" s="406">
        <v>5.2171231911459</v>
      </c>
      <c r="AP34" s="406">
        <v>6.119991941724237</v>
      </c>
      <c r="AQ34" s="406">
        <v>6.9324391367267229</v>
      </c>
      <c r="AR34" s="406">
        <v>7.6596651086576566</v>
      </c>
      <c r="AS34" s="406">
        <v>8.2834972173258254</v>
      </c>
      <c r="AT34" s="406">
        <v>8.7869224801234758</v>
      </c>
      <c r="AU34" s="406">
        <v>9.1607868971152513</v>
      </c>
      <c r="AV34" s="406">
        <v>9.5957640554214141</v>
      </c>
      <c r="AW34" s="406">
        <v>9.7291521727076518</v>
      </c>
      <c r="AX34" s="406">
        <v>9.8485759768556065</v>
      </c>
      <c r="AY34" s="406">
        <v>9.9896188589636914</v>
      </c>
      <c r="AZ34" s="406">
        <v>10.235963385414156</v>
      </c>
      <c r="BA34" s="406">
        <v>10.670294133467369</v>
      </c>
      <c r="BB34" s="406">
        <v>11.378781634685447</v>
      </c>
      <c r="BC34" s="406">
        <v>13.920213524218898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</v>
      </c>
      <c r="AB35" s="406">
        <v>0</v>
      </c>
      <c r="AC35" s="406">
        <v>0</v>
      </c>
      <c r="AD35" s="406">
        <v>1.6879018187136459</v>
      </c>
      <c r="AE35" s="406">
        <v>4.7574235606271147</v>
      </c>
      <c r="AF35" s="406">
        <v>10.182281973240404</v>
      </c>
      <c r="AG35" s="406">
        <v>12.654033626201549</v>
      </c>
      <c r="AH35" s="406">
        <v>14.999597990007139</v>
      </c>
      <c r="AI35" s="406">
        <v>17.222520770615773</v>
      </c>
      <c r="AJ35" s="406">
        <v>19.338580889232421</v>
      </c>
      <c r="AK35" s="406">
        <v>21.375117614633655</v>
      </c>
      <c r="AL35" s="406">
        <v>23.35402994814655</v>
      </c>
      <c r="AM35" s="406">
        <v>25.287055261392343</v>
      </c>
      <c r="AN35" s="406">
        <v>27.175014518307375</v>
      </c>
      <c r="AO35" s="406">
        <v>30.797608933261941</v>
      </c>
      <c r="AP35" s="406">
        <v>32.514583635510391</v>
      </c>
      <c r="AQ35" s="406">
        <v>34.151460160054143</v>
      </c>
      <c r="AR35" s="406">
        <v>35.721275203719848</v>
      </c>
      <c r="AS35" s="406">
        <v>37.188043788177858</v>
      </c>
      <c r="AT35" s="406">
        <v>38.520600631574233</v>
      </c>
      <c r="AU35" s="406">
        <v>39.713752045365382</v>
      </c>
      <c r="AV35" s="406">
        <v>41.812462637960309</v>
      </c>
      <c r="AW35" s="406">
        <v>42.827283996162492</v>
      </c>
      <c r="AX35" s="406">
        <v>43.887543012431308</v>
      </c>
      <c r="AY35" s="406">
        <v>45.070927281910834</v>
      </c>
      <c r="AZ35" s="406">
        <v>46.539269702775492</v>
      </c>
      <c r="BA35" s="406">
        <v>48.433436284536299</v>
      </c>
      <c r="BB35" s="406">
        <v>50.902907070101882</v>
      </c>
      <c r="BC35" s="406">
        <v>57.826812256016325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0</v>
      </c>
      <c r="Z36" s="406">
        <v>0</v>
      </c>
      <c r="AA36" s="406">
        <v>2.6268133589559723</v>
      </c>
      <c r="AB36" s="406">
        <v>8.1635184603174427</v>
      </c>
      <c r="AC36" s="406">
        <v>12.931837201985166</v>
      </c>
      <c r="AD36" s="406">
        <v>17.196175705591422</v>
      </c>
      <c r="AE36" s="406">
        <v>21.079183972950982</v>
      </c>
      <c r="AF36" s="406">
        <v>28.105582791437364</v>
      </c>
      <c r="AG36" s="406">
        <v>31.366162466738974</v>
      </c>
      <c r="AH36" s="406">
        <v>34.488509524887803</v>
      </c>
      <c r="AI36" s="406">
        <v>37.473480078304036</v>
      </c>
      <c r="AJ36" s="406">
        <v>40.339568163734718</v>
      </c>
      <c r="AK36" s="406">
        <v>43.110460547163491</v>
      </c>
      <c r="AL36" s="406">
        <v>45.808790342549393</v>
      </c>
      <c r="AM36" s="406">
        <v>48.452545718127048</v>
      </c>
      <c r="AN36" s="406">
        <v>51.052386600813541</v>
      </c>
      <c r="AO36" s="406">
        <v>56.119929688905088</v>
      </c>
      <c r="AP36" s="406">
        <v>58.568867520300522</v>
      </c>
      <c r="AQ36" s="406">
        <v>60.938458531191678</v>
      </c>
      <c r="AR36" s="406">
        <v>63.252660022487809</v>
      </c>
      <c r="AS36" s="406">
        <v>65.460689301076513</v>
      </c>
      <c r="AT36" s="406">
        <v>67.532820034827608</v>
      </c>
      <c r="AU36" s="406">
        <v>69.472441143487771</v>
      </c>
      <c r="AV36" s="406">
        <v>73.144841631399913</v>
      </c>
      <c r="AW36" s="406">
        <v>75.032372377057698</v>
      </c>
      <c r="AX36" s="406">
        <v>77.072829895517188</v>
      </c>
      <c r="AY36" s="406">
        <v>79.39512734431581</v>
      </c>
      <c r="AZ36" s="406">
        <v>82.249396474774457</v>
      </c>
      <c r="BA36" s="406">
        <v>85.841810276074568</v>
      </c>
      <c r="BB36" s="406">
        <v>90.347725902908451</v>
      </c>
      <c r="BC36" s="406">
        <v>101.74524907659418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0</v>
      </c>
      <c r="Y37" s="406">
        <v>5.053196194940905</v>
      </c>
      <c r="Z37" s="406">
        <v>12.624238333575716</v>
      </c>
      <c r="AA37" s="406">
        <v>19.635299968178899</v>
      </c>
      <c r="AB37" s="406">
        <v>25.96840817760862</v>
      </c>
      <c r="AC37" s="406">
        <v>31.48758167048895</v>
      </c>
      <c r="AD37" s="406">
        <v>36.490999039878709</v>
      </c>
      <c r="AE37" s="406">
        <v>41.123724538424696</v>
      </c>
      <c r="AF37" s="406">
        <v>49.679579147240048</v>
      </c>
      <c r="AG37" s="406">
        <v>53.710227845500988</v>
      </c>
      <c r="AH37" s="406">
        <v>57.598595011256414</v>
      </c>
      <c r="AI37" s="406">
        <v>61.33774115973938</v>
      </c>
      <c r="AJ37" s="406">
        <v>64.93036013739534</v>
      </c>
      <c r="AK37" s="406">
        <v>68.393542848165595</v>
      </c>
      <c r="AL37" s="406">
        <v>71.753139361184026</v>
      </c>
      <c r="AM37" s="406">
        <v>75.039573333559659</v>
      </c>
      <c r="AN37" s="406">
        <v>78.278151527964255</v>
      </c>
      <c r="AO37" s="406">
        <v>84.64391473698214</v>
      </c>
      <c r="AP37" s="406">
        <v>87.756516091438669</v>
      </c>
      <c r="AQ37" s="406">
        <v>90.7963923712081</v>
      </c>
      <c r="AR37" s="406">
        <v>93.807551412481573</v>
      </c>
      <c r="AS37" s="406">
        <v>96.743474579966446</v>
      </c>
      <c r="AT37" s="406">
        <v>99.580508490113289</v>
      </c>
      <c r="AU37" s="406">
        <v>102.33022023220997</v>
      </c>
      <c r="AV37" s="406">
        <v>107.82526924390508</v>
      </c>
      <c r="AW37" s="406">
        <v>110.80315345538679</v>
      </c>
      <c r="AX37" s="406">
        <v>114.12186643382431</v>
      </c>
      <c r="AY37" s="406">
        <v>117.96773077575421</v>
      </c>
      <c r="AZ37" s="406">
        <v>122.69268756602089</v>
      </c>
      <c r="BA37" s="406">
        <v>128.52057036004018</v>
      </c>
      <c r="BB37" s="406">
        <v>135.44192779903713</v>
      </c>
      <c r="BC37" s="406">
        <v>151.35403212327944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0</v>
      </c>
      <c r="X38" s="406">
        <v>2.6297470339659657</v>
      </c>
      <c r="Y38" s="406">
        <v>20.249438161624091</v>
      </c>
      <c r="Z38" s="406">
        <v>28.328536807470336</v>
      </c>
      <c r="AA38" s="406">
        <v>35.799543363870498</v>
      </c>
      <c r="AB38" s="406">
        <v>42.583000490654783</v>
      </c>
      <c r="AC38" s="406">
        <v>48.575935417284242</v>
      </c>
      <c r="AD38" s="406">
        <v>54.089343006878025</v>
      </c>
      <c r="AE38" s="406">
        <v>59.264959227826807</v>
      </c>
      <c r="AF38" s="406">
        <v>68.973067291033203</v>
      </c>
      <c r="AG38" s="406">
        <v>73.598645063633867</v>
      </c>
      <c r="AH38" s="406">
        <v>78.081453486325358</v>
      </c>
      <c r="AI38" s="406">
        <v>82.388337746154832</v>
      </c>
      <c r="AJ38" s="406">
        <v>86.505665389239638</v>
      </c>
      <c r="AK38" s="406">
        <v>90.446685307368966</v>
      </c>
      <c r="AL38" s="406">
        <v>94.245408490929151</v>
      </c>
      <c r="AM38" s="406">
        <v>97.945893211121046</v>
      </c>
      <c r="AN38" s="406">
        <v>101.59017069860076</v>
      </c>
      <c r="AO38" s="406">
        <v>108.78727983622166</v>
      </c>
      <c r="AP38" s="406">
        <v>112.33497357212424</v>
      </c>
      <c r="AQ38" s="406">
        <v>115.82801912376216</v>
      </c>
      <c r="AR38" s="406">
        <v>119.35108751870362</v>
      </c>
      <c r="AS38" s="406">
        <v>122.8658698063639</v>
      </c>
      <c r="AT38" s="406">
        <v>126.35221041010668</v>
      </c>
      <c r="AU38" s="406">
        <v>129.8274627653779</v>
      </c>
      <c r="AV38" s="406">
        <v>137.09017981060285</v>
      </c>
      <c r="AW38" s="406">
        <v>141.20267438792564</v>
      </c>
      <c r="AX38" s="406">
        <v>145.88180437179696</v>
      </c>
      <c r="AY38" s="406">
        <v>151.36188535935676</v>
      </c>
      <c r="AZ38" s="406">
        <v>158.03033652811348</v>
      </c>
      <c r="BA38" s="406">
        <v>165.9188972824698</v>
      </c>
      <c r="BB38" s="406">
        <v>174.80504221438432</v>
      </c>
      <c r="BC38" s="406">
        <v>193.64570923099149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0.18778867010769348</v>
      </c>
      <c r="M39" s="406">
        <v>0.18778867010769348</v>
      </c>
      <c r="N39" s="406">
        <v>7.2338612913935636</v>
      </c>
      <c r="O39" s="406">
        <v>8.2164779377881416</v>
      </c>
      <c r="P39" s="406">
        <v>6.3708094784230331</v>
      </c>
      <c r="Q39" s="406">
        <v>1.9706129564483879</v>
      </c>
      <c r="R39" s="406">
        <v>0</v>
      </c>
      <c r="S39" s="406">
        <v>0</v>
      </c>
      <c r="T39" s="406">
        <v>0</v>
      </c>
      <c r="U39" s="406">
        <v>0</v>
      </c>
      <c r="V39" s="406">
        <v>0</v>
      </c>
      <c r="W39" s="406">
        <v>7.0517461050002792</v>
      </c>
      <c r="X39" s="406">
        <v>16.942769202069755</v>
      </c>
      <c r="Y39" s="406">
        <v>35.630051510047252</v>
      </c>
      <c r="Z39" s="406">
        <v>44.139018686510362</v>
      </c>
      <c r="AA39" s="406">
        <v>52.028057660124666</v>
      </c>
      <c r="AB39" s="406">
        <v>59.25183223239388</v>
      </c>
      <c r="AC39" s="406">
        <v>65.733156955769516</v>
      </c>
      <c r="AD39" s="406">
        <v>71.776321988749444</v>
      </c>
      <c r="AE39" s="406">
        <v>77.515378612950272</v>
      </c>
      <c r="AF39" s="406">
        <v>88.423399502430726</v>
      </c>
      <c r="AG39" s="406">
        <v>93.665765932382143</v>
      </c>
      <c r="AH39" s="406">
        <v>98.742088489804075</v>
      </c>
      <c r="AI39" s="406">
        <v>103.59169225251652</v>
      </c>
      <c r="AJ39" s="406">
        <v>108.18725785965894</v>
      </c>
      <c r="AK39" s="406">
        <v>112.54468683628446</v>
      </c>
      <c r="AL39" s="406">
        <v>116.70821758409937</v>
      </c>
      <c r="AM39" s="406">
        <v>120.73939845231189</v>
      </c>
      <c r="AN39" s="406">
        <v>124.70230939297036</v>
      </c>
      <c r="AO39" s="406">
        <v>132.55620487601684</v>
      </c>
      <c r="AP39" s="406">
        <v>136.46198269116599</v>
      </c>
      <c r="AQ39" s="406">
        <v>140.36261490567966</v>
      </c>
      <c r="AR39" s="406">
        <v>144.38871446460348</v>
      </c>
      <c r="AS39" s="406">
        <v>148.50615604692274</v>
      </c>
      <c r="AT39" s="406">
        <v>152.69599044412107</v>
      </c>
      <c r="AU39" s="406">
        <v>156.98369874202817</v>
      </c>
      <c r="AV39" s="406">
        <v>166.35954751065478</v>
      </c>
      <c r="AW39" s="406">
        <v>171.86568728002615</v>
      </c>
      <c r="AX39" s="406">
        <v>178.22006302456396</v>
      </c>
      <c r="AY39" s="406">
        <v>185.6500773004399</v>
      </c>
      <c r="AZ39" s="406">
        <v>194.37865645901812</v>
      </c>
      <c r="BA39" s="406">
        <v>204.21640385792739</v>
      </c>
      <c r="BB39" s="406">
        <v>214.75161832890066</v>
      </c>
      <c r="BC39" s="406">
        <v>235.39577000252689</v>
      </c>
    </row>
    <row r="40" spans="2:55">
      <c r="B40" s="405" t="s">
        <v>353</v>
      </c>
      <c r="C40" s="406">
        <v>14.008311225052189</v>
      </c>
      <c r="D40" s="406">
        <v>14.008311225052189</v>
      </c>
      <c r="E40" s="406">
        <v>14.008311225052189</v>
      </c>
      <c r="F40" s="406">
        <v>14.008311225052189</v>
      </c>
      <c r="G40" s="406">
        <v>14.008311225052189</v>
      </c>
      <c r="H40" s="406">
        <v>16.807127672987228</v>
      </c>
      <c r="I40" s="406">
        <v>16.807127672987228</v>
      </c>
      <c r="J40" s="406">
        <v>20.222318596226078</v>
      </c>
      <c r="K40" s="406">
        <v>23.383364929967875</v>
      </c>
      <c r="L40" s="406">
        <v>26.475402412275965</v>
      </c>
      <c r="M40" s="406">
        <v>26.475402412275965</v>
      </c>
      <c r="N40" s="406">
        <v>27.935930100947211</v>
      </c>
      <c r="O40" s="406">
        <v>25.377315693314671</v>
      </c>
      <c r="P40" s="406">
        <v>20.061513898418639</v>
      </c>
      <c r="Q40" s="406">
        <v>12.723616948460299</v>
      </c>
      <c r="R40" s="406">
        <v>0</v>
      </c>
      <c r="S40" s="406">
        <v>0</v>
      </c>
      <c r="T40" s="406">
        <v>0</v>
      </c>
      <c r="U40" s="406">
        <v>0</v>
      </c>
      <c r="V40" s="406">
        <v>0.70080837364956239</v>
      </c>
      <c r="W40" s="406">
        <v>21.100451293980505</v>
      </c>
      <c r="X40" s="406">
        <v>31.567367320949213</v>
      </c>
      <c r="Y40" s="406">
        <v>51.11741770805591</v>
      </c>
      <c r="Z40" s="406">
        <v>60.013031388200027</v>
      </c>
      <c r="AA40" s="406">
        <v>68.3109065678739</v>
      </c>
      <c r="AB40" s="406">
        <v>75.992725240064672</v>
      </c>
      <c r="AC40" s="406">
        <v>82.985864009468031</v>
      </c>
      <c r="AD40" s="406">
        <v>89.583447324875948</v>
      </c>
      <c r="AE40" s="406">
        <v>95.914290906673813</v>
      </c>
      <c r="AF40" s="406">
        <v>108.08088912573425</v>
      </c>
      <c r="AG40" s="406">
        <v>113.94518823714243</v>
      </c>
      <c r="AH40" s="406">
        <v>119.59520343839287</v>
      </c>
      <c r="AI40" s="406">
        <v>124.9440780360901</v>
      </c>
      <c r="AJ40" s="406">
        <v>129.95709641332274</v>
      </c>
      <c r="AK40" s="406">
        <v>134.65393866535092</v>
      </c>
      <c r="AL40" s="406">
        <v>139.09308239017281</v>
      </c>
      <c r="AM40" s="406">
        <v>143.35953904002551</v>
      </c>
      <c r="AN40" s="406">
        <v>147.54251658502892</v>
      </c>
      <c r="AO40" s="406">
        <v>155.87029083404988</v>
      </c>
      <c r="AP40" s="406">
        <v>160.08151274872145</v>
      </c>
      <c r="AQ40" s="406">
        <v>164.37477146363003</v>
      </c>
      <c r="AR40" s="406">
        <v>168.92659215820669</v>
      </c>
      <c r="AS40" s="406">
        <v>173.70477234169493</v>
      </c>
      <c r="AT40" s="406">
        <v>178.69300740232632</v>
      </c>
      <c r="AU40" s="406">
        <v>183.94921718399993</v>
      </c>
      <c r="AV40" s="406">
        <v>195.9338394916245</v>
      </c>
      <c r="AW40" s="406">
        <v>203.17053455964728</v>
      </c>
      <c r="AX40" s="406">
        <v>211.53855573779185</v>
      </c>
      <c r="AY40" s="406">
        <v>221.04769014587546</v>
      </c>
      <c r="AZ40" s="406">
        <v>231.73101803047709</v>
      </c>
      <c r="BA40" s="406">
        <v>243.20331505834477</v>
      </c>
      <c r="BB40" s="406">
        <v>254.88323447401257</v>
      </c>
      <c r="BC40" s="406">
        <v>276.154595076975</v>
      </c>
    </row>
    <row r="41" spans="2:55">
      <c r="B41" s="405" t="s">
        <v>354</v>
      </c>
      <c r="C41" s="406">
        <v>43.976026600679909</v>
      </c>
      <c r="D41" s="406">
        <v>43.976026600679909</v>
      </c>
      <c r="E41" s="406">
        <v>43.976026600679909</v>
      </c>
      <c r="F41" s="406">
        <v>43.976026600679909</v>
      </c>
      <c r="G41" s="406">
        <v>43.976026600679909</v>
      </c>
      <c r="H41" s="406">
        <v>46.255554965249907</v>
      </c>
      <c r="I41" s="406">
        <v>46.255554965249907</v>
      </c>
      <c r="J41" s="406">
        <v>48.727732584585354</v>
      </c>
      <c r="K41" s="406">
        <v>50.28792268056614</v>
      </c>
      <c r="L41" s="406">
        <v>50.895471643868454</v>
      </c>
      <c r="M41" s="406">
        <v>50.895471643868454</v>
      </c>
      <c r="N41" s="406">
        <v>45.228734122544644</v>
      </c>
      <c r="O41" s="406">
        <v>38.914466783605143</v>
      </c>
      <c r="P41" s="406">
        <v>30.430964827501445</v>
      </c>
      <c r="Q41" s="406">
        <v>20.819451182827322</v>
      </c>
      <c r="R41" s="406">
        <v>2.5708236065247818</v>
      </c>
      <c r="S41" s="406">
        <v>0</v>
      </c>
      <c r="T41" s="406">
        <v>0</v>
      </c>
      <c r="U41" s="406">
        <v>0</v>
      </c>
      <c r="V41" s="406">
        <v>13.720266212615998</v>
      </c>
      <c r="W41" s="406">
        <v>35.466004564998393</v>
      </c>
      <c r="X41" s="406">
        <v>46.379415743325247</v>
      </c>
      <c r="Y41" s="406">
        <v>66.661099782139217</v>
      </c>
      <c r="Z41" s="406">
        <v>75.934393514908351</v>
      </c>
      <c r="AA41" s="406">
        <v>84.661425107129688</v>
      </c>
      <c r="AB41" s="406">
        <v>92.828599943299338</v>
      </c>
      <c r="AC41" s="406">
        <v>100.36243757059725</v>
      </c>
      <c r="AD41" s="406">
        <v>107.54804687198812</v>
      </c>
      <c r="AE41" s="406">
        <v>114.50689472972681</v>
      </c>
      <c r="AF41" s="406">
        <v>127.97928931007866</v>
      </c>
      <c r="AG41" s="406">
        <v>134.4516726814789</v>
      </c>
      <c r="AH41" s="406">
        <v>140.63667886363484</v>
      </c>
      <c r="AI41" s="406">
        <v>146.42696792901305</v>
      </c>
      <c r="AJ41" s="406">
        <v>151.77992349666007</v>
      </c>
      <c r="AK41" s="406">
        <v>156.72277168729457</v>
      </c>
      <c r="AL41" s="406">
        <v>161.3344301160771</v>
      </c>
      <c r="AM41" s="406">
        <v>165.72652415576917</v>
      </c>
      <c r="AN41" s="406">
        <v>170.02062292044337</v>
      </c>
      <c r="AO41" s="406">
        <v>178.65978922219387</v>
      </c>
      <c r="AP41" s="406">
        <v>183.1542794403085</v>
      </c>
      <c r="AQ41" s="406">
        <v>187.85666153984721</v>
      </c>
      <c r="AR41" s="406">
        <v>192.99238873188324</v>
      </c>
      <c r="AS41" s="406">
        <v>198.53231440619018</v>
      </c>
      <c r="AT41" s="406">
        <v>204.48776354881932</v>
      </c>
      <c r="AU41" s="406">
        <v>210.94836183713122</v>
      </c>
      <c r="AV41" s="406">
        <v>226.20464530318787</v>
      </c>
      <c r="AW41" s="406">
        <v>235.53809198140434</v>
      </c>
      <c r="AX41" s="406">
        <v>246.07021666632156</v>
      </c>
      <c r="AY41" s="406">
        <v>257.56094915917072</v>
      </c>
      <c r="AZ41" s="406">
        <v>269.8854641207742</v>
      </c>
      <c r="BA41" s="406">
        <v>282.483266420289</v>
      </c>
      <c r="BB41" s="406">
        <v>294.67168226476576</v>
      </c>
      <c r="BC41" s="406">
        <v>315.57803370495355</v>
      </c>
    </row>
    <row r="42" spans="2:55">
      <c r="B42" s="405" t="s">
        <v>355</v>
      </c>
      <c r="C42" s="406">
        <v>74.008505980636613</v>
      </c>
      <c r="D42" s="406">
        <v>74.008505980636613</v>
      </c>
      <c r="E42" s="406">
        <v>74.008505980636613</v>
      </c>
      <c r="F42" s="406">
        <v>74.008505980636613</v>
      </c>
      <c r="G42" s="406">
        <v>74.008505980636613</v>
      </c>
      <c r="H42" s="406">
        <v>75.457036807645366</v>
      </c>
      <c r="I42" s="406">
        <v>75.457036807645366</v>
      </c>
      <c r="J42" s="406">
        <v>76.324321576147184</v>
      </c>
      <c r="K42" s="406">
        <v>75.314407013044757</v>
      </c>
      <c r="L42" s="406">
        <v>72.334307811348282</v>
      </c>
      <c r="M42" s="406">
        <v>72.334307811348282</v>
      </c>
      <c r="N42" s="406">
        <v>58.655246798588216</v>
      </c>
      <c r="O42" s="406">
        <v>48.910981755396136</v>
      </c>
      <c r="P42" s="406">
        <v>37.947647903264574</v>
      </c>
      <c r="Q42" s="406">
        <v>27.016734216514298</v>
      </c>
      <c r="R42" s="406">
        <v>8.756715553460948</v>
      </c>
      <c r="S42" s="406">
        <v>0</v>
      </c>
      <c r="T42" s="406">
        <v>2.142362896276321</v>
      </c>
      <c r="U42" s="406">
        <v>8.0976194395981018</v>
      </c>
      <c r="V42" s="406">
        <v>27.226076245544512</v>
      </c>
      <c r="W42" s="406">
        <v>50.011711098375123</v>
      </c>
      <c r="X42" s="406">
        <v>61.280738164087076</v>
      </c>
      <c r="Y42" s="406">
        <v>82.23717202910332</v>
      </c>
      <c r="Z42" s="406">
        <v>91.910611340031295</v>
      </c>
      <c r="AA42" s="406">
        <v>101.09755365575705</v>
      </c>
      <c r="AB42" s="406">
        <v>109.78348054975885</v>
      </c>
      <c r="AC42" s="406">
        <v>117.89713014332443</v>
      </c>
      <c r="AD42" s="406">
        <v>125.71327938423785</v>
      </c>
      <c r="AE42" s="406">
        <v>133.34311469914235</v>
      </c>
      <c r="AF42" s="406">
        <v>148.13272953588398</v>
      </c>
      <c r="AG42" s="406">
        <v>155.18009540964607</v>
      </c>
      <c r="AH42" s="406">
        <v>161.84721117474865</v>
      </c>
      <c r="AI42" s="406">
        <v>168.003506213441</v>
      </c>
      <c r="AJ42" s="406">
        <v>173.60121331603148</v>
      </c>
      <c r="AK42" s="406">
        <v>178.68106975098189</v>
      </c>
      <c r="AL42" s="406">
        <v>183.3450729742882</v>
      </c>
      <c r="AM42" s="406">
        <v>187.7397178252686</v>
      </c>
      <c r="AN42" s="406">
        <v>192.02967968311975</v>
      </c>
      <c r="AO42" s="406">
        <v>200.86933790521246</v>
      </c>
      <c r="AP42" s="406">
        <v>205.65615276796353</v>
      </c>
      <c r="AQ42" s="406">
        <v>210.8200059581267</v>
      </c>
      <c r="AR42" s="406">
        <v>216.64251360315234</v>
      </c>
      <c r="AS42" s="406">
        <v>223.12420799498085</v>
      </c>
      <c r="AT42" s="406">
        <v>230.3020128641682</v>
      </c>
      <c r="AU42" s="406">
        <v>238.29306800578021</v>
      </c>
      <c r="AV42" s="406">
        <v>257.61420626659555</v>
      </c>
      <c r="AW42" s="406">
        <v>269.22126841408698</v>
      </c>
      <c r="AX42" s="406">
        <v>281.83687035998088</v>
      </c>
      <c r="AY42" s="406">
        <v>294.99722536217246</v>
      </c>
      <c r="AZ42" s="406">
        <v>308.4475295254644</v>
      </c>
      <c r="BA42" s="406">
        <v>321.52296484692249</v>
      </c>
      <c r="BB42" s="406">
        <v>333.65555002014031</v>
      </c>
      <c r="BC42" s="406">
        <v>353.41154961696662</v>
      </c>
    </row>
    <row r="43" spans="2:55">
      <c r="B43" s="405" t="s">
        <v>356</v>
      </c>
      <c r="C43" s="406">
        <v>107.06702428164576</v>
      </c>
      <c r="D43" s="406">
        <v>107.06702428164576</v>
      </c>
      <c r="E43" s="406">
        <v>107.06702428164576</v>
      </c>
      <c r="F43" s="406">
        <v>107.06702428164576</v>
      </c>
      <c r="G43" s="406">
        <v>107.06702428164576</v>
      </c>
      <c r="H43" s="406">
        <v>106.84118913759765</v>
      </c>
      <c r="I43" s="406">
        <v>106.84118913759765</v>
      </c>
      <c r="J43" s="406">
        <v>104.92094376472217</v>
      </c>
      <c r="K43" s="406">
        <v>100.00361320401016</v>
      </c>
      <c r="L43" s="406">
        <v>92.730329890034596</v>
      </c>
      <c r="M43" s="406">
        <v>92.730329890034596</v>
      </c>
      <c r="N43" s="406">
        <v>70.690568631333932</v>
      </c>
      <c r="O43" s="406">
        <v>58.118979602882554</v>
      </c>
      <c r="P43" s="406">
        <v>45.580837007130484</v>
      </c>
      <c r="Q43" s="406">
        <v>34.116969755416704</v>
      </c>
      <c r="R43" s="406">
        <v>16.866511443046445</v>
      </c>
      <c r="S43" s="406">
        <v>9.628777235284252</v>
      </c>
      <c r="T43" s="406">
        <v>14.673623144909099</v>
      </c>
      <c r="U43" s="406">
        <v>21.961422384399935</v>
      </c>
      <c r="V43" s="406">
        <v>42.457833703831483</v>
      </c>
      <c r="W43" s="406">
        <v>65.91461082939442</v>
      </c>
      <c r="X43" s="406">
        <v>77.434611399401746</v>
      </c>
      <c r="Y43" s="406">
        <v>98.993852349806176</v>
      </c>
      <c r="Z43" s="406">
        <v>109.06837890041791</v>
      </c>
      <c r="AA43" s="406">
        <v>118.72636460148745</v>
      </c>
      <c r="AB43" s="406">
        <v>127.95599655364902</v>
      </c>
      <c r="AC43" s="406">
        <v>136.68489122796981</v>
      </c>
      <c r="AD43" s="406">
        <v>145.17365451275643</v>
      </c>
      <c r="AE43" s="406">
        <v>153.49605818513675</v>
      </c>
      <c r="AF43" s="406">
        <v>169.5762236271776</v>
      </c>
      <c r="AG43" s="406">
        <v>177.15596861539638</v>
      </c>
      <c r="AH43" s="406">
        <v>184.2407176915749</v>
      </c>
      <c r="AI43" s="406">
        <v>190.67747464140282</v>
      </c>
      <c r="AJ43" s="406">
        <v>196.41809170260376</v>
      </c>
      <c r="AK43" s="406">
        <v>201.51842175693611</v>
      </c>
      <c r="AL43" s="406">
        <v>206.1124935908598</v>
      </c>
      <c r="AM43" s="406">
        <v>210.39365123452805</v>
      </c>
      <c r="AN43" s="406">
        <v>214.60416061893281</v>
      </c>
      <c r="AO43" s="406">
        <v>223.64245357272532</v>
      </c>
      <c r="AP43" s="406">
        <v>228.79731814503867</v>
      </c>
      <c r="AQ43" s="406">
        <v>234.55428914175826</v>
      </c>
      <c r="AR43" s="406">
        <v>241.28776832520052</v>
      </c>
      <c r="AS43" s="406">
        <v>249.0250900041768</v>
      </c>
      <c r="AT43" s="406">
        <v>257.82280932471434</v>
      </c>
      <c r="AU43" s="406">
        <v>267.82030882886488</v>
      </c>
      <c r="AV43" s="406">
        <v>291.9504844586254</v>
      </c>
      <c r="AW43" s="406">
        <v>305.8229599309264</v>
      </c>
      <c r="AX43" s="406">
        <v>320.27426430486673</v>
      </c>
      <c r="AY43" s="406">
        <v>334.63722024673916</v>
      </c>
      <c r="AZ43" s="406">
        <v>348.61015933522975</v>
      </c>
      <c r="BA43" s="406">
        <v>361.64923891615456</v>
      </c>
      <c r="BB43" s="406">
        <v>373.33893017785113</v>
      </c>
      <c r="BC43" s="406">
        <v>391.50026585972529</v>
      </c>
    </row>
    <row r="44" spans="2:55">
      <c r="B44" s="405" t="s">
        <v>357</v>
      </c>
      <c r="C44" s="406">
        <v>139.7973117115335</v>
      </c>
      <c r="D44" s="406">
        <v>139.7973117115335</v>
      </c>
      <c r="E44" s="406">
        <v>139.7973117115335</v>
      </c>
      <c r="F44" s="406">
        <v>139.7973117115335</v>
      </c>
      <c r="G44" s="406">
        <v>139.7973117115335</v>
      </c>
      <c r="H44" s="406">
        <v>136.74932120584486</v>
      </c>
      <c r="I44" s="406">
        <v>136.74932120584486</v>
      </c>
      <c r="J44" s="406">
        <v>130.69709433135975</v>
      </c>
      <c r="K44" s="406">
        <v>121.25278042909297</v>
      </c>
      <c r="L44" s="406">
        <v>109.02274301226004</v>
      </c>
      <c r="M44" s="406">
        <v>109.02274301226004</v>
      </c>
      <c r="N44" s="406">
        <v>79.696750596045817</v>
      </c>
      <c r="O44" s="406">
        <v>65.343531142609734</v>
      </c>
      <c r="P44" s="406">
        <v>52.151150137893922</v>
      </c>
      <c r="Q44" s="406">
        <v>40.870609606317053</v>
      </c>
      <c r="R44" s="406">
        <v>25.392754506253947</v>
      </c>
      <c r="S44" s="406">
        <v>20.510668694251759</v>
      </c>
      <c r="T44" s="406">
        <v>28.350525538124796</v>
      </c>
      <c r="U44" s="406">
        <v>36.517257020453805</v>
      </c>
      <c r="V44" s="406">
        <v>58.017066571262703</v>
      </c>
      <c r="W44" s="406">
        <v>81.970061385407007</v>
      </c>
      <c r="X44" s="406">
        <v>93.723141549642733</v>
      </c>
      <c r="Y44" s="406">
        <v>115.9364382083335</v>
      </c>
      <c r="Z44" s="406">
        <v>126.44899476434627</v>
      </c>
      <c r="AA44" s="406">
        <v>136.62530599162238</v>
      </c>
      <c r="AB44" s="406">
        <v>146.4526096809243</v>
      </c>
      <c r="AC44" s="406">
        <v>155.85458148106244</v>
      </c>
      <c r="AD44" s="406">
        <v>165.04916072317704</v>
      </c>
      <c r="AE44" s="406">
        <v>174.07079116458129</v>
      </c>
      <c r="AF44" s="406">
        <v>191.38128600978359</v>
      </c>
      <c r="AG44" s="406">
        <v>199.42879843211594</v>
      </c>
      <c r="AH44" s="406">
        <v>206.84228233680858</v>
      </c>
      <c r="AI44" s="406">
        <v>213.44908364529806</v>
      </c>
      <c r="AJ44" s="406">
        <v>219.19967089500727</v>
      </c>
      <c r="AK44" s="406">
        <v>224.17348217546967</v>
      </c>
      <c r="AL44" s="406">
        <v>228.54834820556846</v>
      </c>
      <c r="AM44" s="406">
        <v>232.60182115501499</v>
      </c>
      <c r="AN44" s="406">
        <v>236.66566922075884</v>
      </c>
      <c r="AO44" s="406">
        <v>245.92107025419216</v>
      </c>
      <c r="AP44" s="406">
        <v>251.54002263210799</v>
      </c>
      <c r="AQ44" s="406">
        <v>258.08133246015365</v>
      </c>
      <c r="AR44" s="406">
        <v>266.01925350464535</v>
      </c>
      <c r="AS44" s="406">
        <v>275.40212226339833</v>
      </c>
      <c r="AT44" s="406">
        <v>286.29932685144723</v>
      </c>
      <c r="AU44" s="406">
        <v>298.79895344625237</v>
      </c>
      <c r="AV44" s="406">
        <v>327.96911056620104</v>
      </c>
      <c r="AW44" s="406">
        <v>343.82973031952349</v>
      </c>
      <c r="AX44" s="406">
        <v>359.60598676598221</v>
      </c>
      <c r="AY44" s="406">
        <v>374.50168264159294</v>
      </c>
      <c r="AZ44" s="406">
        <v>388.41395883372229</v>
      </c>
      <c r="BA44" s="406">
        <v>400.95910020611774</v>
      </c>
      <c r="BB44" s="406">
        <v>411.86176341502636</v>
      </c>
      <c r="BC44" s="406">
        <v>427.25288307843005</v>
      </c>
    </row>
    <row r="45" spans="2:55">
      <c r="B45" s="405" t="s">
        <v>358</v>
      </c>
      <c r="C45" s="406">
        <v>171.1875415674678</v>
      </c>
      <c r="D45" s="406">
        <v>171.1875415674678</v>
      </c>
      <c r="E45" s="406">
        <v>171.1875415674678</v>
      </c>
      <c r="F45" s="406">
        <v>171.1875415674678</v>
      </c>
      <c r="G45" s="406">
        <v>171.1875415674678</v>
      </c>
      <c r="H45" s="406">
        <v>163.83895218011662</v>
      </c>
      <c r="I45" s="406">
        <v>163.83895218011662</v>
      </c>
      <c r="J45" s="406">
        <v>153.01596358299528</v>
      </c>
      <c r="K45" s="406">
        <v>138.14835332287288</v>
      </c>
      <c r="L45" s="406">
        <v>121.34863864181281</v>
      </c>
      <c r="M45" s="406">
        <v>121.34863864181281</v>
      </c>
      <c r="N45" s="406">
        <v>86.560483484440013</v>
      </c>
      <c r="O45" s="406">
        <v>71.399577947319216</v>
      </c>
      <c r="P45" s="406">
        <v>58.316281235104377</v>
      </c>
      <c r="Q45" s="406">
        <v>47.79297829544992</v>
      </c>
      <c r="R45" s="406">
        <v>34.501011252266245</v>
      </c>
      <c r="S45" s="406">
        <v>32.3807989838282</v>
      </c>
      <c r="T45" s="406">
        <v>42.771349046983595</v>
      </c>
      <c r="U45" s="406">
        <v>51.602181168215672</v>
      </c>
      <c r="V45" s="406">
        <v>73.803810233407177</v>
      </c>
      <c r="W45" s="406">
        <v>98.160637584238842</v>
      </c>
      <c r="X45" s="406">
        <v>110.16567491007615</v>
      </c>
      <c r="Y45" s="406">
        <v>133.10310129779842</v>
      </c>
      <c r="Z45" s="406">
        <v>144.1045603220355</v>
      </c>
      <c r="AA45" s="406">
        <v>154.85885154390462</v>
      </c>
      <c r="AB45" s="406">
        <v>165.34989469915462</v>
      </c>
      <c r="AC45" s="406">
        <v>175.46600181517738</v>
      </c>
      <c r="AD45" s="406">
        <v>185.38042643167807</v>
      </c>
      <c r="AE45" s="406">
        <v>195.08761679495905</v>
      </c>
      <c r="AF45" s="406">
        <v>213.53721047680682</v>
      </c>
      <c r="AG45" s="406">
        <v>221.96892280091927</v>
      </c>
      <c r="AH45" s="406">
        <v>229.60456090605751</v>
      </c>
      <c r="AI45" s="406">
        <v>236.24702268945148</v>
      </c>
      <c r="AJ45" s="406">
        <v>241.85213254993909</v>
      </c>
      <c r="AK45" s="406">
        <v>246.53388655381227</v>
      </c>
      <c r="AL45" s="406">
        <v>250.55396919045444</v>
      </c>
      <c r="AM45" s="406">
        <v>254.28798336239399</v>
      </c>
      <c r="AN45" s="406">
        <v>258.1631435702601</v>
      </c>
      <c r="AO45" s="406">
        <v>267.73512365620218</v>
      </c>
      <c r="AP45" s="406">
        <v>274.00855777158256</v>
      </c>
      <c r="AQ45" s="406">
        <v>281.63450961118031</v>
      </c>
      <c r="AR45" s="406">
        <v>291.19369097984537</v>
      </c>
      <c r="AS45" s="406">
        <v>302.7481052624093</v>
      </c>
      <c r="AT45" s="406">
        <v>316.29941493599563</v>
      </c>
      <c r="AU45" s="406">
        <v>331.60821701426141</v>
      </c>
      <c r="AV45" s="406">
        <v>365.57304617505349</v>
      </c>
      <c r="AW45" s="406">
        <v>382.91741644253301</v>
      </c>
      <c r="AX45" s="406">
        <v>399.34245249227223</v>
      </c>
      <c r="AY45" s="406">
        <v>414.16723465131616</v>
      </c>
      <c r="AZ45" s="406">
        <v>427.54284963497923</v>
      </c>
      <c r="BA45" s="406">
        <v>439.2343008756539</v>
      </c>
      <c r="BB45" s="406">
        <v>449.09021908137532</v>
      </c>
      <c r="BC45" s="406">
        <v>460.98541562832776</v>
      </c>
    </row>
    <row r="46" spans="2:55">
      <c r="B46" s="405" t="s">
        <v>359</v>
      </c>
      <c r="C46" s="406">
        <v>199.78756746606837</v>
      </c>
      <c r="D46" s="406">
        <v>199.78756746606837</v>
      </c>
      <c r="E46" s="406">
        <v>199.78756746606837</v>
      </c>
      <c r="F46" s="406">
        <v>199.78756746606837</v>
      </c>
      <c r="G46" s="406">
        <v>199.78756746606837</v>
      </c>
      <c r="H46" s="406">
        <v>187.49299144735849</v>
      </c>
      <c r="I46" s="406">
        <v>187.49299144735849</v>
      </c>
      <c r="J46" s="406">
        <v>170.71350295706725</v>
      </c>
      <c r="K46" s="406">
        <v>150.84154925901888</v>
      </c>
      <c r="L46" s="406">
        <v>130.20439354519723</v>
      </c>
      <c r="M46" s="406">
        <v>130.20439354519723</v>
      </c>
      <c r="N46" s="406">
        <v>92.132721415112854</v>
      </c>
      <c r="O46" s="406">
        <v>76.977559352736691</v>
      </c>
      <c r="P46" s="406">
        <v>64.620316808076709</v>
      </c>
      <c r="Q46" s="406">
        <v>55.122259716735442</v>
      </c>
      <c r="R46" s="406">
        <v>44.41186291252766</v>
      </c>
      <c r="S46" s="406">
        <v>45.574538595753282</v>
      </c>
      <c r="T46" s="406">
        <v>57.764444160204015</v>
      </c>
      <c r="U46" s="406">
        <v>67.065776687193349</v>
      </c>
      <c r="V46" s="406">
        <v>89.753587097786934</v>
      </c>
      <c r="W46" s="406">
        <v>114.50303937201912</v>
      </c>
      <c r="X46" s="406">
        <v>126.79133525662255</v>
      </c>
      <c r="Y46" s="406">
        <v>150.54550914961013</v>
      </c>
      <c r="Z46" s="406">
        <v>162.10054819520272</v>
      </c>
      <c r="AA46" s="406">
        <v>173.50690764845316</v>
      </c>
      <c r="AB46" s="406">
        <v>184.71102274983787</v>
      </c>
      <c r="AC46" s="406">
        <v>195.56314330373246</v>
      </c>
      <c r="AD46" s="406">
        <v>206.19066870068625</v>
      </c>
      <c r="AE46" s="406">
        <v>216.55802468584619</v>
      </c>
      <c r="AF46" s="406">
        <v>236.01760430177464</v>
      </c>
      <c r="AG46" s="406">
        <v>244.73229590860012</v>
      </c>
      <c r="AH46" s="406">
        <v>252.45814114631432</v>
      </c>
      <c r="AI46" s="406">
        <v>258.97706644660485</v>
      </c>
      <c r="AJ46" s="406">
        <v>264.2584562944291</v>
      </c>
      <c r="AK46" s="406">
        <v>268.49294893221077</v>
      </c>
      <c r="AL46" s="406">
        <v>272.04088494240023</v>
      </c>
      <c r="AM46" s="406">
        <v>275.38369287200408</v>
      </c>
      <c r="AN46" s="406">
        <v>279.05824919924686</v>
      </c>
      <c r="AO46" s="406">
        <v>289.18928174194053</v>
      </c>
      <c r="AP46" s="406">
        <v>296.42504307493061</v>
      </c>
      <c r="AQ46" s="406">
        <v>305.57116993693103</v>
      </c>
      <c r="AR46" s="406">
        <v>317.32314463582185</v>
      </c>
      <c r="AS46" s="406">
        <v>331.6696001469868</v>
      </c>
      <c r="AT46" s="406">
        <v>348.24364172508967</v>
      </c>
      <c r="AU46" s="406">
        <v>366.42019608567307</v>
      </c>
      <c r="AV46" s="406">
        <v>404.45586214274419</v>
      </c>
      <c r="AW46" s="406">
        <v>422.60176254932526</v>
      </c>
      <c r="AX46" s="406">
        <v>439.06470237952351</v>
      </c>
      <c r="AY46" s="406">
        <v>453.3188192061358</v>
      </c>
      <c r="AZ46" s="406">
        <v>465.77638934413847</v>
      </c>
      <c r="BA46" s="406">
        <v>476.3351315588111</v>
      </c>
      <c r="BB46" s="406">
        <v>484.11476925630984</v>
      </c>
      <c r="BC46" s="406">
        <v>493.18898344882729</v>
      </c>
    </row>
    <row r="47" spans="2:55">
      <c r="B47" s="405" t="s">
        <v>360</v>
      </c>
      <c r="C47" s="406">
        <v>225.02167306083865</v>
      </c>
      <c r="D47" s="406">
        <v>225.02167306083865</v>
      </c>
      <c r="E47" s="406">
        <v>225.02167306083865</v>
      </c>
      <c r="F47" s="406">
        <v>225.02167306083865</v>
      </c>
      <c r="G47" s="406">
        <v>225.02167306083865</v>
      </c>
      <c r="H47" s="406">
        <v>206.24064361085647</v>
      </c>
      <c r="I47" s="406">
        <v>206.24064361085647</v>
      </c>
      <c r="J47" s="406">
        <v>183.96192998122834</v>
      </c>
      <c r="K47" s="406">
        <v>159.8146083908251</v>
      </c>
      <c r="L47" s="406">
        <v>136.54259613102903</v>
      </c>
      <c r="M47" s="406">
        <v>136.54259613102903</v>
      </c>
      <c r="N47" s="406">
        <v>97.138430123944318</v>
      </c>
      <c r="O47" s="406">
        <v>82.652112191130186</v>
      </c>
      <c r="P47" s="406">
        <v>71.310154809661057</v>
      </c>
      <c r="Q47" s="406">
        <v>63.039639420701974</v>
      </c>
      <c r="R47" s="406">
        <v>55.431783047048619</v>
      </c>
      <c r="S47" s="406">
        <v>59.636506807851596</v>
      </c>
      <c r="T47" s="406">
        <v>73.169386705642168</v>
      </c>
      <c r="U47" s="406">
        <v>82.790563947519814</v>
      </c>
      <c r="V47" s="406">
        <v>105.83858071686652</v>
      </c>
      <c r="W47" s="406">
        <v>131.02396707058364</v>
      </c>
      <c r="X47" s="406">
        <v>143.63416836902212</v>
      </c>
      <c r="Y47" s="406">
        <v>168.32987627431515</v>
      </c>
      <c r="Z47" s="406">
        <v>180.52023543008204</v>
      </c>
      <c r="AA47" s="406">
        <v>192.63604725557556</v>
      </c>
      <c r="AB47" s="406">
        <v>204.58337923190476</v>
      </c>
      <c r="AC47" s="406">
        <v>216.17217748715444</v>
      </c>
      <c r="AD47" s="406">
        <v>227.49524510281705</v>
      </c>
      <c r="AE47" s="406">
        <v>238.47838199118002</v>
      </c>
      <c r="AF47" s="406">
        <v>258.78218316560475</v>
      </c>
      <c r="AG47" s="406">
        <v>267.65201534479246</v>
      </c>
      <c r="AH47" s="406">
        <v>275.30971094132997</v>
      </c>
      <c r="AI47" s="406">
        <v>281.51948986571432</v>
      </c>
      <c r="AJ47" s="406">
        <v>286.30643517101589</v>
      </c>
      <c r="AK47" s="406">
        <v>289.95234559052437</v>
      </c>
      <c r="AL47" s="406">
        <v>292.92450469099276</v>
      </c>
      <c r="AM47" s="406">
        <v>295.8280947001661</v>
      </c>
      <c r="AN47" s="406">
        <v>299.32944605470635</v>
      </c>
      <c r="AO47" s="406">
        <v>310.48823248489282</v>
      </c>
      <c r="AP47" s="406">
        <v>319.14413387194514</v>
      </c>
      <c r="AQ47" s="406">
        <v>330.42072299592246</v>
      </c>
      <c r="AR47" s="406">
        <v>345.05452319325747</v>
      </c>
      <c r="AS47" s="406">
        <v>362.63179003245324</v>
      </c>
      <c r="AT47" s="406">
        <v>382.345594613233</v>
      </c>
      <c r="AU47" s="406">
        <v>403.20226339368207</v>
      </c>
      <c r="AV47" s="406">
        <v>444.13935349701586</v>
      </c>
      <c r="AW47" s="406">
        <v>462.46898879092231</v>
      </c>
      <c r="AX47" s="406">
        <v>478.46401739022764</v>
      </c>
      <c r="AY47" s="406">
        <v>491.73739963517261</v>
      </c>
      <c r="AZ47" s="406">
        <v>502.97053310567634</v>
      </c>
      <c r="BA47" s="406">
        <v>511.28495881124485</v>
      </c>
      <c r="BB47" s="406">
        <v>517.2206569222833</v>
      </c>
      <c r="BC47" s="406">
        <v>524.39481514015404</v>
      </c>
    </row>
    <row r="48" spans="2:55">
      <c r="B48" s="405" t="s">
        <v>361</v>
      </c>
      <c r="C48" s="406">
        <v>245.03719234351954</v>
      </c>
      <c r="D48" s="406">
        <v>245.03719234351954</v>
      </c>
      <c r="E48" s="406">
        <v>245.03719234351954</v>
      </c>
      <c r="F48" s="406">
        <v>245.03719234351954</v>
      </c>
      <c r="G48" s="406">
        <v>245.03719234351954</v>
      </c>
      <c r="H48" s="406">
        <v>220.28330866146027</v>
      </c>
      <c r="I48" s="406">
        <v>220.28330866146027</v>
      </c>
      <c r="J48" s="406">
        <v>193.22230074695773</v>
      </c>
      <c r="K48" s="406">
        <v>166.05461067573358</v>
      </c>
      <c r="L48" s="406">
        <v>141.2915291339138</v>
      </c>
      <c r="M48" s="406">
        <v>141.2915291339138</v>
      </c>
      <c r="N48" s="406">
        <v>102.18471375409707</v>
      </c>
      <c r="O48" s="406">
        <v>88.67689292230537</v>
      </c>
      <c r="P48" s="406">
        <v>78.572368553533877</v>
      </c>
      <c r="Q48" s="406">
        <v>71.800044234948629</v>
      </c>
      <c r="R48" s="406">
        <v>67.994809968339226</v>
      </c>
      <c r="S48" s="406">
        <v>74.37710909558254</v>
      </c>
      <c r="T48" s="406">
        <v>88.859018731561662</v>
      </c>
      <c r="U48" s="406">
        <v>98.696786916504706</v>
      </c>
      <c r="V48" s="406">
        <v>122.06943072586002</v>
      </c>
      <c r="W48" s="406">
        <v>147.75463168464051</v>
      </c>
      <c r="X48" s="406">
        <v>160.74376400162251</v>
      </c>
      <c r="Y48" s="406">
        <v>186.54294164050364</v>
      </c>
      <c r="Z48" s="406">
        <v>199.43360220636609</v>
      </c>
      <c r="AA48" s="406">
        <v>212.29701456103692</v>
      </c>
      <c r="AB48" s="406">
        <v>224.99599688933077</v>
      </c>
      <c r="AC48" s="406">
        <v>237.31251336120755</v>
      </c>
      <c r="AD48" s="406">
        <v>249.29438829581008</v>
      </c>
      <c r="AE48" s="406">
        <v>260.8297183546685</v>
      </c>
      <c r="AF48" s="406">
        <v>281.76700017368762</v>
      </c>
      <c r="AG48" s="406">
        <v>290.63628333815785</v>
      </c>
      <c r="AH48" s="406">
        <v>298.03819526383586</v>
      </c>
      <c r="AI48" s="406">
        <v>303.75919508531689</v>
      </c>
      <c r="AJ48" s="406">
        <v>307.89110877192826</v>
      </c>
      <c r="AK48" s="406">
        <v>310.81390542528698</v>
      </c>
      <c r="AL48" s="406">
        <v>313.12211476058326</v>
      </c>
      <c r="AM48" s="406">
        <v>315.56906908138814</v>
      </c>
      <c r="AN48" s="406">
        <v>319.0249918977114</v>
      </c>
      <c r="AO48" s="406">
        <v>331.97699397129713</v>
      </c>
      <c r="AP48" s="406">
        <v>342.71156685032901</v>
      </c>
      <c r="AQ48" s="406">
        <v>356.87220551826664</v>
      </c>
      <c r="AR48" s="406">
        <v>374.90024602377002</v>
      </c>
      <c r="AS48" s="406">
        <v>395.89324172439945</v>
      </c>
      <c r="AT48" s="406">
        <v>418.61163878085858</v>
      </c>
      <c r="AU48" s="406">
        <v>441.69468115385428</v>
      </c>
      <c r="AV48" s="406">
        <v>484.21625624839277</v>
      </c>
      <c r="AW48" s="406">
        <v>502.2187814145218</v>
      </c>
      <c r="AX48" s="406">
        <v>517.33108390639222</v>
      </c>
      <c r="AY48" s="406">
        <v>529.27975459978097</v>
      </c>
      <c r="AZ48" s="406">
        <v>538.06477157346137</v>
      </c>
      <c r="BA48" s="406">
        <v>544.34777423099194</v>
      </c>
      <c r="BB48" s="406">
        <v>548.88208577775742</v>
      </c>
      <c r="BC48" s="406">
        <v>555.21977005940914</v>
      </c>
    </row>
    <row r="49" spans="2:55">
      <c r="B49" s="405" t="s">
        <v>362</v>
      </c>
      <c r="C49" s="406">
        <v>260.07333232104997</v>
      </c>
      <c r="D49" s="406">
        <v>260.07333232104997</v>
      </c>
      <c r="E49" s="406">
        <v>260.07333232104997</v>
      </c>
      <c r="F49" s="406">
        <v>260.07333232104997</v>
      </c>
      <c r="G49" s="406">
        <v>260.07333232104997</v>
      </c>
      <c r="H49" s="406">
        <v>230.05211244181899</v>
      </c>
      <c r="I49" s="406">
        <v>230.05211244181899</v>
      </c>
      <c r="J49" s="406">
        <v>199.51807593163787</v>
      </c>
      <c r="K49" s="406">
        <v>170.5326255032991</v>
      </c>
      <c r="L49" s="406">
        <v>145.25212929277072</v>
      </c>
      <c r="M49" s="406">
        <v>145.25212929277072</v>
      </c>
      <c r="N49" s="406">
        <v>107.52883240364945</v>
      </c>
      <c r="O49" s="406">
        <v>95.240069303518752</v>
      </c>
      <c r="P49" s="406">
        <v>86.678821341347529</v>
      </c>
      <c r="Q49" s="406">
        <v>81.785680233585481</v>
      </c>
      <c r="R49" s="406">
        <v>81.578628857457403</v>
      </c>
      <c r="S49" s="406">
        <v>89.614238316135982</v>
      </c>
      <c r="T49" s="406">
        <v>104.74508184689928</v>
      </c>
      <c r="U49" s="406">
        <v>114.74422457786306</v>
      </c>
      <c r="V49" s="406">
        <v>138.4669263175395</v>
      </c>
      <c r="W49" s="406">
        <v>164.74272578773497</v>
      </c>
      <c r="X49" s="406">
        <v>178.18685257219605</v>
      </c>
      <c r="Y49" s="406">
        <v>205.25817264335723</v>
      </c>
      <c r="Z49" s="406">
        <v>218.89466503208848</v>
      </c>
      <c r="AA49" s="406">
        <v>232.52146743174819</v>
      </c>
      <c r="AB49" s="406">
        <v>245.97237370235905</v>
      </c>
      <c r="AC49" s="406">
        <v>258.98848300208692</v>
      </c>
      <c r="AD49" s="406">
        <v>271.57330125193522</v>
      </c>
      <c r="AE49" s="406">
        <v>283.58073560416244</v>
      </c>
      <c r="AF49" s="406">
        <v>304.88212424068917</v>
      </c>
      <c r="AG49" s="406">
        <v>313.56296784643865</v>
      </c>
      <c r="AH49" s="406">
        <v>320.52759342262948</v>
      </c>
      <c r="AI49" s="406">
        <v>325.58826769205677</v>
      </c>
      <c r="AJ49" s="406">
        <v>328.90462360992012</v>
      </c>
      <c r="AK49" s="406">
        <v>330.97549626883449</v>
      </c>
      <c r="AL49" s="406">
        <v>332.54999401357469</v>
      </c>
      <c r="AM49" s="406">
        <v>334.61862667230855</v>
      </c>
      <c r="AN49" s="406">
        <v>338.29087405162898</v>
      </c>
      <c r="AO49" s="406">
        <v>354.21204087505879</v>
      </c>
      <c r="AP49" s="406">
        <v>367.86302211166384</v>
      </c>
      <c r="AQ49" s="406">
        <v>385.48861725842727</v>
      </c>
      <c r="AR49" s="406">
        <v>407.16662346719687</v>
      </c>
      <c r="AS49" s="406">
        <v>431.50264765904677</v>
      </c>
      <c r="AT49" s="406">
        <v>456.81027446144577</v>
      </c>
      <c r="AU49" s="406">
        <v>481.43642500699116</v>
      </c>
      <c r="AV49" s="406">
        <v>524.39806042494592</v>
      </c>
      <c r="AW49" s="406">
        <v>541.65594097512133</v>
      </c>
      <c r="AX49" s="406">
        <v>555.53628689011384</v>
      </c>
      <c r="AY49" s="406">
        <v>564.78361557396136</v>
      </c>
      <c r="AZ49" s="406">
        <v>571.29800869253449</v>
      </c>
      <c r="BA49" s="406">
        <v>575.98470245339888</v>
      </c>
      <c r="BB49" s="406">
        <v>579.62104887214275</v>
      </c>
      <c r="BC49" s="406">
        <v>585.69365944069864</v>
      </c>
    </row>
    <row r="50" spans="2:55">
      <c r="B50" s="405" t="s">
        <v>363</v>
      </c>
      <c r="C50" s="406">
        <v>270.51426035339114</v>
      </c>
      <c r="D50" s="406">
        <v>270.51426035339114</v>
      </c>
      <c r="E50" s="406">
        <v>270.51426035339114</v>
      </c>
      <c r="F50" s="406">
        <v>270.51426035339114</v>
      </c>
      <c r="G50" s="406">
        <v>270.51426035339114</v>
      </c>
      <c r="H50" s="406">
        <v>236.60992593570387</v>
      </c>
      <c r="I50" s="406">
        <v>236.60992593570387</v>
      </c>
      <c r="J50" s="406">
        <v>203.86816476855228</v>
      </c>
      <c r="K50" s="406">
        <v>174.09384593617776</v>
      </c>
      <c r="L50" s="406">
        <v>149.10481822335916</v>
      </c>
      <c r="M50" s="406">
        <v>149.10481822335916</v>
      </c>
      <c r="N50" s="406">
        <v>113.3540924831198</v>
      </c>
      <c r="O50" s="406">
        <v>102.62767718623537</v>
      </c>
      <c r="P50" s="406">
        <v>96.058177597819878</v>
      </c>
      <c r="Q50" s="406">
        <v>93.583787026049762</v>
      </c>
      <c r="R50" s="406">
        <v>95.975726308851179</v>
      </c>
      <c r="S50" s="406">
        <v>105.19914784353668</v>
      </c>
      <c r="T50" s="406">
        <v>120.78037680464341</v>
      </c>
      <c r="U50" s="406">
        <v>130.93684435257774</v>
      </c>
      <c r="V50" s="406">
        <v>155.05451541175592</v>
      </c>
      <c r="W50" s="406">
        <v>182.05442995978967</v>
      </c>
      <c r="X50" s="406">
        <v>196.05769355337469</v>
      </c>
      <c r="Y50" s="406">
        <v>224.53286117655165</v>
      </c>
      <c r="Z50" s="406">
        <v>238.93731278949843</v>
      </c>
      <c r="AA50" s="406">
        <v>253.33685521304633</v>
      </c>
      <c r="AB50" s="406">
        <v>267.52097416694744</v>
      </c>
      <c r="AC50" s="406">
        <v>281.18985099417489</v>
      </c>
      <c r="AD50" s="406">
        <v>294.30611680475465</v>
      </c>
      <c r="AE50" s="406">
        <v>306.67484754442495</v>
      </c>
      <c r="AF50" s="406">
        <v>328.00414193318983</v>
      </c>
      <c r="AG50" s="406">
        <v>336.31575555503895</v>
      </c>
      <c r="AH50" s="406">
        <v>342.67016052816922</v>
      </c>
      <c r="AI50" s="406">
        <v>346.89409899691981</v>
      </c>
      <c r="AJ50" s="406">
        <v>349.22990951706151</v>
      </c>
      <c r="AK50" s="406">
        <v>350.3228474733894</v>
      </c>
      <c r="AL50" s="406">
        <v>351.1807978698792</v>
      </c>
      <c r="AM50" s="406">
        <v>353.08039966419085</v>
      </c>
      <c r="AN50" s="406">
        <v>357.42229746729481</v>
      </c>
      <c r="AO50" s="406">
        <v>377.97541668496643</v>
      </c>
      <c r="AP50" s="406">
        <v>395.22056042432285</v>
      </c>
      <c r="AQ50" s="406">
        <v>416.62817469607381</v>
      </c>
      <c r="AR50" s="406">
        <v>441.94699589893327</v>
      </c>
      <c r="AS50" s="406">
        <v>469.25760568933612</v>
      </c>
      <c r="AT50" s="406">
        <v>496.48887650652432</v>
      </c>
      <c r="AU50" s="406">
        <v>522.04291879590062</v>
      </c>
      <c r="AV50" s="406">
        <v>564.51114747953432</v>
      </c>
      <c r="AW50" s="406">
        <v>580.67278992213392</v>
      </c>
      <c r="AX50" s="406">
        <v>591.80013975286545</v>
      </c>
      <c r="AY50" s="406">
        <v>598.46213578344441</v>
      </c>
      <c r="AZ50" s="406">
        <v>603.11576464653263</v>
      </c>
      <c r="BA50" s="406">
        <v>606.70683922592377</v>
      </c>
      <c r="BB50" s="406">
        <v>610.07033151774976</v>
      </c>
      <c r="BC50" s="406">
        <v>616.62392117016304</v>
      </c>
    </row>
    <row r="51" spans="2:55">
      <c r="B51" s="405" t="s">
        <v>364</v>
      </c>
      <c r="C51" s="406">
        <v>277.45744741711906</v>
      </c>
      <c r="D51" s="406">
        <v>277.45744741711906</v>
      </c>
      <c r="E51" s="406">
        <v>277.45744741711906</v>
      </c>
      <c r="F51" s="406">
        <v>277.45744741711906</v>
      </c>
      <c r="G51" s="406">
        <v>277.45744741711906</v>
      </c>
      <c r="H51" s="406">
        <v>241.03202395653446</v>
      </c>
      <c r="I51" s="406">
        <v>241.03202395653446</v>
      </c>
      <c r="J51" s="406">
        <v>207.17107295588744</v>
      </c>
      <c r="K51" s="406">
        <v>177.46465299966022</v>
      </c>
      <c r="L51" s="406">
        <v>153.09910472700977</v>
      </c>
      <c r="M51" s="406">
        <v>153.09910472700977</v>
      </c>
      <c r="N51" s="406">
        <v>119.95399583254094</v>
      </c>
      <c r="O51" s="406">
        <v>111.32018043173053</v>
      </c>
      <c r="P51" s="406">
        <v>107.40771092668702</v>
      </c>
      <c r="Q51" s="406">
        <v>106.5846859690993</v>
      </c>
      <c r="R51" s="406">
        <v>110.97997683400301</v>
      </c>
      <c r="S51" s="406">
        <v>121.02435015672062</v>
      </c>
      <c r="T51" s="406">
        <v>136.96577803187068</v>
      </c>
      <c r="U51" s="406">
        <v>147.28862235714033</v>
      </c>
      <c r="V51" s="406">
        <v>171.87343491816182</v>
      </c>
      <c r="W51" s="406">
        <v>199.78806628606603</v>
      </c>
      <c r="X51" s="406">
        <v>214.43752146822041</v>
      </c>
      <c r="Y51" s="406">
        <v>244.40273534903238</v>
      </c>
      <c r="Z51" s="406">
        <v>259.59261471424765</v>
      </c>
      <c r="AA51" s="406">
        <v>274.75552192389603</v>
      </c>
      <c r="AB51" s="406">
        <v>289.63626053440464</v>
      </c>
      <c r="AC51" s="406">
        <v>303.8971571848582</v>
      </c>
      <c r="AD51" s="406">
        <v>317.44100807441794</v>
      </c>
      <c r="AE51" s="406">
        <v>330.02693866132836</v>
      </c>
      <c r="AF51" s="406">
        <v>351.01630504198482</v>
      </c>
      <c r="AG51" s="406">
        <v>358.78843189793645</v>
      </c>
      <c r="AH51" s="406">
        <v>364.35315470856386</v>
      </c>
      <c r="AI51" s="406">
        <v>367.5511656233752</v>
      </c>
      <c r="AJ51" s="406">
        <v>368.72591055896402</v>
      </c>
      <c r="AK51" s="406">
        <v>368.78857053035716</v>
      </c>
      <c r="AL51" s="406">
        <v>369.06867618461763</v>
      </c>
      <c r="AM51" s="406">
        <v>371.20535413052431</v>
      </c>
      <c r="AN51" s="406">
        <v>376.96689201899153</v>
      </c>
      <c r="AO51" s="406">
        <v>403.95078648969564</v>
      </c>
      <c r="AP51" s="406">
        <v>425.20768311090904</v>
      </c>
      <c r="AQ51" s="406">
        <v>450.43356594724452</v>
      </c>
      <c r="AR51" s="406">
        <v>479.0662357345376</v>
      </c>
      <c r="AS51" s="406">
        <v>508.70769860326254</v>
      </c>
      <c r="AT51" s="406">
        <v>537.27600044723442</v>
      </c>
      <c r="AU51" s="406">
        <v>563.27296808424467</v>
      </c>
      <c r="AV51" s="406">
        <v>604.4852106199138</v>
      </c>
      <c r="AW51" s="406">
        <v>617.83492073971854</v>
      </c>
      <c r="AX51" s="406">
        <v>626.32142199903751</v>
      </c>
      <c r="AY51" s="406">
        <v>630.74862310668857</v>
      </c>
      <c r="AZ51" s="406">
        <v>634.01435511317788</v>
      </c>
      <c r="BA51" s="406">
        <v>637.15035274041293</v>
      </c>
      <c r="BB51" s="406">
        <v>640.1384225381579</v>
      </c>
      <c r="BC51" s="406">
        <v>649.17554289972065</v>
      </c>
    </row>
    <row r="52" spans="2:55">
      <c r="B52" s="405" t="s">
        <v>365</v>
      </c>
      <c r="C52" s="406">
        <v>282.03225800623164</v>
      </c>
      <c r="D52" s="406">
        <v>282.03225800623164</v>
      </c>
      <c r="E52" s="406">
        <v>282.03225800623164</v>
      </c>
      <c r="F52" s="406">
        <v>282.03225800623164</v>
      </c>
      <c r="G52" s="406">
        <v>282.03225800623164</v>
      </c>
      <c r="H52" s="406">
        <v>244.28788626763833</v>
      </c>
      <c r="I52" s="406">
        <v>244.28788626763833</v>
      </c>
      <c r="J52" s="406">
        <v>210.2156718687859</v>
      </c>
      <c r="K52" s="406">
        <v>180.88308617543754</v>
      </c>
      <c r="L52" s="406">
        <v>157.37160973796074</v>
      </c>
      <c r="M52" s="406">
        <v>157.37160973796074</v>
      </c>
      <c r="N52" s="406">
        <v>127.86395349257337</v>
      </c>
      <c r="O52" s="406">
        <v>122.15968248305843</v>
      </c>
      <c r="P52" s="406">
        <v>120.06161246065999</v>
      </c>
      <c r="Q52" s="406">
        <v>120.56594637263912</v>
      </c>
      <c r="R52" s="406">
        <v>126.41706260399899</v>
      </c>
      <c r="S52" s="406">
        <v>137.02633863430879</v>
      </c>
      <c r="T52" s="406">
        <v>153.31232605125803</v>
      </c>
      <c r="U52" s="406">
        <v>163.81206050251262</v>
      </c>
      <c r="V52" s="406">
        <v>188.98553594950093</v>
      </c>
      <c r="W52" s="406">
        <v>218.0292568658611</v>
      </c>
      <c r="X52" s="406">
        <v>233.39104953400897</v>
      </c>
      <c r="Y52" s="406">
        <v>264.90221379248499</v>
      </c>
      <c r="Z52" s="406">
        <v>280.87613102476274</v>
      </c>
      <c r="AA52" s="406">
        <v>296.77631281953887</v>
      </c>
      <c r="AB52" s="406">
        <v>312.30605789396679</v>
      </c>
      <c r="AC52" s="406">
        <v>327.06477071362184</v>
      </c>
      <c r="AD52" s="406">
        <v>340.89631234599017</v>
      </c>
      <c r="AE52" s="406">
        <v>353.50905265582878</v>
      </c>
      <c r="AF52" s="406">
        <v>373.81447076276856</v>
      </c>
      <c r="AG52" s="406">
        <v>380.87047582326295</v>
      </c>
      <c r="AH52" s="406">
        <v>385.44946422390387</v>
      </c>
      <c r="AI52" s="406">
        <v>387.39858150080397</v>
      </c>
      <c r="AJ52" s="406">
        <v>387.28835031760815</v>
      </c>
      <c r="AK52" s="406">
        <v>386.37216061670756</v>
      </c>
      <c r="AL52" s="406">
        <v>386.40687437557972</v>
      </c>
      <c r="AM52" s="406">
        <v>389.51428494895328</v>
      </c>
      <c r="AN52" s="406">
        <v>397.78697413937579</v>
      </c>
      <c r="AO52" s="406">
        <v>432.63264134385287</v>
      </c>
      <c r="AP52" s="406">
        <v>458.03838598471697</v>
      </c>
      <c r="AQ52" s="406">
        <v>486.75727331213841</v>
      </c>
      <c r="AR52" s="406">
        <v>518.06116226336383</v>
      </c>
      <c r="AS52" s="406">
        <v>549.48599233912751</v>
      </c>
      <c r="AT52" s="406">
        <v>578.96608384721492</v>
      </c>
      <c r="AU52" s="406">
        <v>605.05264493137895</v>
      </c>
      <c r="AV52" s="406">
        <v>642.6788182682626</v>
      </c>
      <c r="AW52" s="406">
        <v>653.31455546590212</v>
      </c>
      <c r="AX52" s="406">
        <v>659.54869787099562</v>
      </c>
      <c r="AY52" s="406">
        <v>662.13064730021938</v>
      </c>
      <c r="AZ52" s="406">
        <v>664.6318636855724</v>
      </c>
      <c r="BA52" s="406">
        <v>667.09946440548629</v>
      </c>
      <c r="BB52" s="406">
        <v>670.65861336403202</v>
      </c>
      <c r="BC52" s="406">
        <v>685.26326623402906</v>
      </c>
    </row>
    <row r="53" spans="2:55">
      <c r="B53" s="405" t="s">
        <v>366</v>
      </c>
      <c r="C53" s="406">
        <v>285.28211005012429</v>
      </c>
      <c r="D53" s="406">
        <v>285.28211005012429</v>
      </c>
      <c r="E53" s="406">
        <v>285.28211005012429</v>
      </c>
      <c r="F53" s="406">
        <v>285.28211005012429</v>
      </c>
      <c r="G53" s="406">
        <v>285.28211005012429</v>
      </c>
      <c r="H53" s="406">
        <v>247.26818732428453</v>
      </c>
      <c r="I53" s="406">
        <v>247.26818732428453</v>
      </c>
      <c r="J53" s="406">
        <v>213.23294677056757</v>
      </c>
      <c r="K53" s="406">
        <v>184.43276138687341</v>
      </c>
      <c r="L53" s="406">
        <v>162.1744537038748</v>
      </c>
      <c r="M53" s="406">
        <v>162.1744537038748</v>
      </c>
      <c r="N53" s="406">
        <v>138.1233333508489</v>
      </c>
      <c r="O53" s="406">
        <v>134.41038891982552</v>
      </c>
      <c r="P53" s="406">
        <v>133.79251463042306</v>
      </c>
      <c r="Q53" s="406">
        <v>135.29735538244825</v>
      </c>
      <c r="R53" s="406">
        <v>142.15520020411131</v>
      </c>
      <c r="S53" s="406">
        <v>153.20131300806565</v>
      </c>
      <c r="T53" s="406">
        <v>169.82641362413378</v>
      </c>
      <c r="U53" s="406">
        <v>180.53697689211756</v>
      </c>
      <c r="V53" s="406">
        <v>206.4975668733652</v>
      </c>
      <c r="W53" s="406">
        <v>236.84714682006219</v>
      </c>
      <c r="X53" s="406">
        <v>252.95708138571499</v>
      </c>
      <c r="Y53" s="406">
        <v>286.0492895488847</v>
      </c>
      <c r="Z53" s="406">
        <v>302.78992587765458</v>
      </c>
      <c r="AA53" s="406">
        <v>319.39486738639988</v>
      </c>
      <c r="AB53" s="406">
        <v>335.49252975790949</v>
      </c>
      <c r="AC53" s="406">
        <v>350.6165998293705</v>
      </c>
      <c r="AD53" s="406">
        <v>364.54030740901487</v>
      </c>
      <c r="AE53" s="406">
        <v>377.00090501904089</v>
      </c>
      <c r="AF53" s="406">
        <v>396.29180364192734</v>
      </c>
      <c r="AG53" s="406">
        <v>402.43719105609142</v>
      </c>
      <c r="AH53" s="406">
        <v>405.78646369976042</v>
      </c>
      <c r="AI53" s="406">
        <v>406.30426638688948</v>
      </c>
      <c r="AJ53" s="406">
        <v>404.86124881899548</v>
      </c>
      <c r="AK53" s="406">
        <v>403.19483016988079</v>
      </c>
      <c r="AL53" s="406">
        <v>403.67117963064061</v>
      </c>
      <c r="AM53" s="406">
        <v>408.89788203923007</v>
      </c>
      <c r="AN53" s="406">
        <v>420.68301612753027</v>
      </c>
      <c r="AO53" s="406">
        <v>464.31937772818998</v>
      </c>
      <c r="AP53" s="406">
        <v>493.62482787011993</v>
      </c>
      <c r="AQ53" s="406">
        <v>525.10326870467838</v>
      </c>
      <c r="AR53" s="406">
        <v>558.54146284620845</v>
      </c>
      <c r="AS53" s="406">
        <v>591.4177441804718</v>
      </c>
      <c r="AT53" s="406">
        <v>621.57994030415603</v>
      </c>
      <c r="AU53" s="406">
        <v>647.52502116395215</v>
      </c>
      <c r="AV53" s="406">
        <v>679.21511326891198</v>
      </c>
      <c r="AW53" s="406">
        <v>687.56789571108879</v>
      </c>
      <c r="AX53" s="406">
        <v>692.01703822188301</v>
      </c>
      <c r="AY53" s="406">
        <v>693.26848128315294</v>
      </c>
      <c r="AZ53" s="406">
        <v>694.55055424612272</v>
      </c>
      <c r="BA53" s="406">
        <v>697.34499843338426</v>
      </c>
      <c r="BB53" s="406">
        <v>703.03243580791695</v>
      </c>
      <c r="BC53" s="406">
        <v>722.99236723213835</v>
      </c>
    </row>
    <row r="54" spans="2:55">
      <c r="B54" s="405" t="s">
        <v>367</v>
      </c>
      <c r="C54" s="406">
        <v>288.22618313857083</v>
      </c>
      <c r="D54" s="406">
        <v>288.22618313857083</v>
      </c>
      <c r="E54" s="406">
        <v>288.22618313857083</v>
      </c>
      <c r="F54" s="406">
        <v>288.22618313857083</v>
      </c>
      <c r="G54" s="406">
        <v>288.22618313857083</v>
      </c>
      <c r="H54" s="406">
        <v>250.24221343717238</v>
      </c>
      <c r="I54" s="406">
        <v>250.24221343717238</v>
      </c>
      <c r="J54" s="406">
        <v>216.23633621986593</v>
      </c>
      <c r="K54" s="406">
        <v>188.27781675933034</v>
      </c>
      <c r="L54" s="406">
        <v>168.11812066659226</v>
      </c>
      <c r="M54" s="406">
        <v>168.11812066659226</v>
      </c>
      <c r="N54" s="406">
        <v>149.90505857270873</v>
      </c>
      <c r="O54" s="406">
        <v>147.84202719539758</v>
      </c>
      <c r="P54" s="406">
        <v>148.35944604338624</v>
      </c>
      <c r="Q54" s="406">
        <v>150.57686727516847</v>
      </c>
      <c r="R54" s="406">
        <v>158.10620601948085</v>
      </c>
      <c r="S54" s="406">
        <v>169.55860658004124</v>
      </c>
      <c r="T54" s="406">
        <v>186.53063395540713</v>
      </c>
      <c r="U54" s="406">
        <v>197.51188003574262</v>
      </c>
      <c r="V54" s="406">
        <v>224.50501459411313</v>
      </c>
      <c r="W54" s="406">
        <v>256.28148119373714</v>
      </c>
      <c r="X54" s="406">
        <v>273.17783974049746</v>
      </c>
      <c r="Y54" s="406">
        <v>307.84731837752668</v>
      </c>
      <c r="Z54" s="406">
        <v>325.33687353339673</v>
      </c>
      <c r="AA54" s="406">
        <v>342.58266257876835</v>
      </c>
      <c r="AB54" s="406">
        <v>359.12834037537817</v>
      </c>
      <c r="AC54" s="406">
        <v>374.41723388536917</v>
      </c>
      <c r="AD54" s="406">
        <v>388.24797636465092</v>
      </c>
      <c r="AE54" s="406">
        <v>400.40141373158519</v>
      </c>
      <c r="AF54" s="406">
        <v>418.32959892977857</v>
      </c>
      <c r="AG54" s="406">
        <v>423.30688200593232</v>
      </c>
      <c r="AH54" s="406">
        <v>425.21812233642618</v>
      </c>
      <c r="AI54" s="406">
        <v>424.16583945710914</v>
      </c>
      <c r="AJ54" s="406">
        <v>421.48053346435614</v>
      </c>
      <c r="AK54" s="406">
        <v>419.66260336360966</v>
      </c>
      <c r="AL54" s="406">
        <v>421.77478808562023</v>
      </c>
      <c r="AM54" s="406">
        <v>430.203304169972</v>
      </c>
      <c r="AN54" s="406">
        <v>446.28953721460323</v>
      </c>
      <c r="AO54" s="406">
        <v>499.00431022133557</v>
      </c>
      <c r="AP54" s="406">
        <v>531.47227322958781</v>
      </c>
      <c r="AQ54" s="406">
        <v>565.00534420163001</v>
      </c>
      <c r="AR54" s="406">
        <v>600.31736162557104</v>
      </c>
      <c r="AS54" s="406">
        <v>634.64791598588954</v>
      </c>
      <c r="AT54" s="406">
        <v>665.53026781957101</v>
      </c>
      <c r="AU54" s="406">
        <v>688.42757711537365</v>
      </c>
      <c r="AV54" s="406">
        <v>714.53078759687901</v>
      </c>
      <c r="AW54" s="406">
        <v>721.18046542344382</v>
      </c>
      <c r="AX54" s="406">
        <v>724.56068592760744</v>
      </c>
      <c r="AY54" s="406">
        <v>723.43995484344089</v>
      </c>
      <c r="AZ54" s="406">
        <v>724.40604685022754</v>
      </c>
      <c r="BA54" s="406">
        <v>729.38394852205988</v>
      </c>
      <c r="BB54" s="406">
        <v>740.23925943545464</v>
      </c>
      <c r="BC54" s="406">
        <v>762.89074293297051</v>
      </c>
    </row>
    <row r="55" spans="2:55">
      <c r="B55" s="405" t="s">
        <v>368</v>
      </c>
      <c r="C55" s="406">
        <v>291.18868055204524</v>
      </c>
      <c r="D55" s="406">
        <v>291.18868055204524</v>
      </c>
      <c r="E55" s="406">
        <v>291.18868055204524</v>
      </c>
      <c r="F55" s="406">
        <v>291.18868055204524</v>
      </c>
      <c r="G55" s="406">
        <v>291.18868055204524</v>
      </c>
      <c r="H55" s="406">
        <v>253.22644089993148</v>
      </c>
      <c r="I55" s="406">
        <v>253.22644089993148</v>
      </c>
      <c r="J55" s="406">
        <v>219.21455124413606</v>
      </c>
      <c r="K55" s="406">
        <v>192.95336000849738</v>
      </c>
      <c r="L55" s="406">
        <v>176.95527426052936</v>
      </c>
      <c r="M55" s="406">
        <v>176.95527426052936</v>
      </c>
      <c r="N55" s="406">
        <v>162.97949010849834</v>
      </c>
      <c r="O55" s="406">
        <v>162.20312299595912</v>
      </c>
      <c r="P55" s="406">
        <v>163.54762965145994</v>
      </c>
      <c r="Q55" s="406">
        <v>166.24510997255334</v>
      </c>
      <c r="R55" s="406">
        <v>174.26061580068173</v>
      </c>
      <c r="S55" s="406">
        <v>186.09519965716945</v>
      </c>
      <c r="T55" s="406">
        <v>203.46056027019597</v>
      </c>
      <c r="U55" s="406">
        <v>214.85052485103549</v>
      </c>
      <c r="V55" s="406">
        <v>243.08889906577849</v>
      </c>
      <c r="W55" s="406">
        <v>276.37983285995693</v>
      </c>
      <c r="X55" s="406">
        <v>294.07655281478657</v>
      </c>
      <c r="Y55" s="406">
        <v>330.30445323077532</v>
      </c>
      <c r="Z55" s="406">
        <v>348.49746196186044</v>
      </c>
      <c r="AA55" s="406">
        <v>366.28644479789671</v>
      </c>
      <c r="AB55" s="406">
        <v>383.07462839010321</v>
      </c>
      <c r="AC55" s="406">
        <v>398.33621107330902</v>
      </c>
      <c r="AD55" s="406">
        <v>411.91591718780484</v>
      </c>
      <c r="AE55" s="406">
        <v>423.61294920684901</v>
      </c>
      <c r="AF55" s="406">
        <v>439.73649145569397</v>
      </c>
      <c r="AG55" s="406">
        <v>443.32576955463048</v>
      </c>
      <c r="AH55" s="406">
        <v>443.61908157827492</v>
      </c>
      <c r="AI55" s="406">
        <v>440.93179590583486</v>
      </c>
      <c r="AJ55" s="406">
        <v>437.44532036904201</v>
      </c>
      <c r="AK55" s="406">
        <v>436.70409037481215</v>
      </c>
      <c r="AL55" s="406">
        <v>441.60989419171904</v>
      </c>
      <c r="AM55" s="406">
        <v>454.1134682416382</v>
      </c>
      <c r="AN55" s="406">
        <v>475.10179633615689</v>
      </c>
      <c r="AO55" s="406">
        <v>536.19936801746371</v>
      </c>
      <c r="AP55" s="406">
        <v>571.10047656447853</v>
      </c>
      <c r="AQ55" s="406">
        <v>606.11221595046436</v>
      </c>
      <c r="AR55" s="406">
        <v>643.61577825039365</v>
      </c>
      <c r="AS55" s="406">
        <v>680.12348878134037</v>
      </c>
      <c r="AT55" s="406">
        <v>708.0781626303509</v>
      </c>
      <c r="AU55" s="406">
        <v>727.7361604176474</v>
      </c>
      <c r="AV55" s="406">
        <v>749.22231871821987</v>
      </c>
      <c r="AW55" s="406">
        <v>755.29533750163796</v>
      </c>
      <c r="AX55" s="406">
        <v>756.26182061561076</v>
      </c>
      <c r="AY55" s="406">
        <v>752.88510250402487</v>
      </c>
      <c r="AZ55" s="406">
        <v>755.59184977191978</v>
      </c>
      <c r="BA55" s="406">
        <v>767.28421311018292</v>
      </c>
      <c r="BB55" s="406">
        <v>779.56946090780582</v>
      </c>
      <c r="BC55" s="406">
        <v>805.63073446063902</v>
      </c>
    </row>
    <row r="56" spans="2:55">
      <c r="B56" s="405" t="s">
        <v>369</v>
      </c>
      <c r="C56" s="406">
        <v>294.20211567986468</v>
      </c>
      <c r="D56" s="406">
        <v>294.20211567986468</v>
      </c>
      <c r="E56" s="406">
        <v>294.20211567986468</v>
      </c>
      <c r="F56" s="406">
        <v>294.20211567986468</v>
      </c>
      <c r="G56" s="406">
        <v>294.20211567986468</v>
      </c>
      <c r="H56" s="406">
        <v>256.18753886085074</v>
      </c>
      <c r="I56" s="406">
        <v>256.18753886085074</v>
      </c>
      <c r="J56" s="406">
        <v>222.2185283657823</v>
      </c>
      <c r="K56" s="406">
        <v>200.95660247307302</v>
      </c>
      <c r="L56" s="406">
        <v>187.53790472827293</v>
      </c>
      <c r="M56" s="406">
        <v>187.53790472827293</v>
      </c>
      <c r="N56" s="406">
        <v>177.0870986751415</v>
      </c>
      <c r="O56" s="406">
        <v>177.26350546662471</v>
      </c>
      <c r="P56" s="406">
        <v>179.19014014015926</v>
      </c>
      <c r="Q56" s="406">
        <v>182.16998582890625</v>
      </c>
      <c r="R56" s="406">
        <v>190.63392926533288</v>
      </c>
      <c r="S56" s="406">
        <v>202.82817379194603</v>
      </c>
      <c r="T56" s="406">
        <v>220.73313025132691</v>
      </c>
      <c r="U56" s="406">
        <v>232.65632831121107</v>
      </c>
      <c r="V56" s="406">
        <v>262.28438270431207</v>
      </c>
      <c r="W56" s="406">
        <v>297.17127431500711</v>
      </c>
      <c r="X56" s="406">
        <v>315.65340818491904</v>
      </c>
      <c r="Y56" s="406">
        <v>353.40386639367824</v>
      </c>
      <c r="Z56" s="406">
        <v>372.24023044982465</v>
      </c>
      <c r="AA56" s="406">
        <v>390.3660355441267</v>
      </c>
      <c r="AB56" s="406">
        <v>407.1932022856866</v>
      </c>
      <c r="AC56" s="406">
        <v>422.26919656020419</v>
      </c>
      <c r="AD56" s="406">
        <v>435.44132160147797</v>
      </c>
      <c r="AE56" s="406">
        <v>446.55203267954482</v>
      </c>
      <c r="AF56" s="406">
        <v>460.35135135530436</v>
      </c>
      <c r="AG56" s="406">
        <v>462.35946541517609</v>
      </c>
      <c r="AH56" s="406">
        <v>460.88644448444887</v>
      </c>
      <c r="AI56" s="406">
        <v>456.74123102609178</v>
      </c>
      <c r="AJ56" s="406">
        <v>453.68373197133189</v>
      </c>
      <c r="AK56" s="406">
        <v>455.26126672610923</v>
      </c>
      <c r="AL56" s="406">
        <v>463.89780582251956</v>
      </c>
      <c r="AM56" s="406">
        <v>481.1938738529193</v>
      </c>
      <c r="AN56" s="406">
        <v>507.38756710413008</v>
      </c>
      <c r="AO56" s="406">
        <v>575.41079940101656</v>
      </c>
      <c r="AP56" s="406">
        <v>612.14046029430688</v>
      </c>
      <c r="AQ56" s="406">
        <v>648.199016488594</v>
      </c>
      <c r="AR56" s="406">
        <v>690.53095398670564</v>
      </c>
      <c r="AS56" s="406">
        <v>724.4273263900642</v>
      </c>
      <c r="AT56" s="406">
        <v>749.09922206161252</v>
      </c>
      <c r="AU56" s="406">
        <v>765.80352247646613</v>
      </c>
      <c r="AV56" s="406">
        <v>785.0604825428145</v>
      </c>
      <c r="AW56" s="406">
        <v>788.68781118017057</v>
      </c>
      <c r="AX56" s="406">
        <v>787.36591444299904</v>
      </c>
      <c r="AY56" s="406">
        <v>781.79834359177926</v>
      </c>
      <c r="AZ56" s="406">
        <v>794.26093007002305</v>
      </c>
      <c r="BA56" s="406">
        <v>807.54204042238507</v>
      </c>
      <c r="BB56" s="406">
        <v>821.63045600819646</v>
      </c>
      <c r="BC56" s="406">
        <v>852.07744607366214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0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0</v>
      </c>
      <c r="AK61" s="403">
        <v>0</v>
      </c>
      <c r="AL61" s="403">
        <v>0</v>
      </c>
      <c r="AM61" s="403">
        <v>0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0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1</v>
      </c>
      <c r="BB62" s="403">
        <v>1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1</v>
      </c>
      <c r="AJ64" s="403">
        <v>1</v>
      </c>
      <c r="AK64" s="403">
        <v>1</v>
      </c>
      <c r="AL64" s="403">
        <v>1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1</v>
      </c>
      <c r="AG65" s="403">
        <v>1</v>
      </c>
      <c r="AH65" s="403">
        <v>1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2</v>
      </c>
      <c r="AY65" s="403">
        <v>2</v>
      </c>
      <c r="AZ65" s="403">
        <v>2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1</v>
      </c>
      <c r="AE66" s="403">
        <v>1</v>
      </c>
      <c r="AF66" s="403">
        <v>1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2</v>
      </c>
      <c r="AW66" s="403">
        <v>2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1</v>
      </c>
      <c r="D67" s="403">
        <v>1</v>
      </c>
      <c r="E67" s="403">
        <v>1</v>
      </c>
      <c r="F67" s="403">
        <v>1</v>
      </c>
      <c r="G67" s="403">
        <v>1</v>
      </c>
      <c r="H67" s="403">
        <v>1</v>
      </c>
      <c r="I67" s="403">
        <v>1</v>
      </c>
      <c r="J67" s="403">
        <v>1</v>
      </c>
      <c r="K67" s="403">
        <v>1</v>
      </c>
      <c r="L67" s="403">
        <v>1</v>
      </c>
      <c r="M67" s="403">
        <v>1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1</v>
      </c>
      <c r="Z67" s="403">
        <v>1</v>
      </c>
      <c r="AA67" s="403">
        <v>1</v>
      </c>
      <c r="AB67" s="403">
        <v>1</v>
      </c>
      <c r="AC67" s="403">
        <v>1</v>
      </c>
      <c r="AD67" s="403">
        <v>1</v>
      </c>
      <c r="AE67" s="403">
        <v>1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2</v>
      </c>
      <c r="AT67" s="403">
        <v>2</v>
      </c>
      <c r="AU67" s="403">
        <v>2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1</v>
      </c>
      <c r="D68" s="403">
        <v>1</v>
      </c>
      <c r="E68" s="403">
        <v>1</v>
      </c>
      <c r="F68" s="403">
        <v>1</v>
      </c>
      <c r="G68" s="403">
        <v>1</v>
      </c>
      <c r="H68" s="403">
        <v>1</v>
      </c>
      <c r="I68" s="403">
        <v>1</v>
      </c>
      <c r="J68" s="403">
        <v>1</v>
      </c>
      <c r="K68" s="403">
        <v>1</v>
      </c>
      <c r="L68" s="403">
        <v>1</v>
      </c>
      <c r="M68" s="403">
        <v>1</v>
      </c>
      <c r="N68" s="403">
        <v>1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0</v>
      </c>
      <c r="W68" s="403">
        <v>0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1</v>
      </c>
      <c r="AD68" s="403">
        <v>1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2</v>
      </c>
      <c r="AS68" s="403">
        <v>2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1</v>
      </c>
      <c r="D69" s="403">
        <v>1</v>
      </c>
      <c r="E69" s="403">
        <v>1</v>
      </c>
      <c r="F69" s="403">
        <v>1</v>
      </c>
      <c r="G69" s="403">
        <v>1</v>
      </c>
      <c r="H69" s="403">
        <v>1</v>
      </c>
      <c r="I69" s="403">
        <v>1</v>
      </c>
      <c r="J69" s="403">
        <v>1</v>
      </c>
      <c r="K69" s="403">
        <v>1</v>
      </c>
      <c r="L69" s="403">
        <v>1</v>
      </c>
      <c r="M69" s="403">
        <v>1</v>
      </c>
      <c r="N69" s="403">
        <v>1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0</v>
      </c>
      <c r="V69" s="403">
        <v>0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1</v>
      </c>
      <c r="AC69" s="403">
        <v>1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2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3</v>
      </c>
      <c r="BC69" s="403">
        <v>3</v>
      </c>
    </row>
    <row r="70" spans="2:55">
      <c r="B70" s="403" t="s">
        <v>383</v>
      </c>
      <c r="C70" s="403">
        <v>2</v>
      </c>
      <c r="D70" s="403">
        <v>2</v>
      </c>
      <c r="E70" s="403">
        <v>2</v>
      </c>
      <c r="F70" s="403">
        <v>2</v>
      </c>
      <c r="G70" s="403">
        <v>2</v>
      </c>
      <c r="H70" s="403">
        <v>1</v>
      </c>
      <c r="I70" s="403">
        <v>1</v>
      </c>
      <c r="J70" s="403">
        <v>1</v>
      </c>
      <c r="K70" s="403">
        <v>1</v>
      </c>
      <c r="L70" s="403">
        <v>1</v>
      </c>
      <c r="M70" s="403">
        <v>1</v>
      </c>
      <c r="N70" s="403">
        <v>1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0</v>
      </c>
      <c r="U70" s="403">
        <v>0</v>
      </c>
      <c r="V70" s="403">
        <v>0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1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3</v>
      </c>
      <c r="BB70" s="403">
        <v>4</v>
      </c>
      <c r="BC70" s="403">
        <v>3</v>
      </c>
    </row>
    <row r="71" spans="2:55">
      <c r="B71" s="403" t="s">
        <v>384</v>
      </c>
      <c r="C71" s="403">
        <v>2</v>
      </c>
      <c r="D71" s="403">
        <v>2</v>
      </c>
      <c r="E71" s="403">
        <v>2</v>
      </c>
      <c r="F71" s="403">
        <v>2</v>
      </c>
      <c r="G71" s="403">
        <v>2</v>
      </c>
      <c r="H71" s="403">
        <v>2</v>
      </c>
      <c r="I71" s="403">
        <v>2</v>
      </c>
      <c r="J71" s="403">
        <v>1</v>
      </c>
      <c r="K71" s="403">
        <v>1</v>
      </c>
      <c r="L71" s="403">
        <v>1</v>
      </c>
      <c r="M71" s="403">
        <v>1</v>
      </c>
      <c r="N71" s="403">
        <v>1</v>
      </c>
      <c r="O71" s="403">
        <v>0</v>
      </c>
      <c r="P71" s="403">
        <v>0</v>
      </c>
      <c r="Q71" s="403">
        <v>0</v>
      </c>
      <c r="R71" s="403">
        <v>0</v>
      </c>
      <c r="S71" s="403">
        <v>0</v>
      </c>
      <c r="T71" s="403">
        <v>0</v>
      </c>
      <c r="U71" s="403">
        <v>0</v>
      </c>
      <c r="V71" s="403">
        <v>0</v>
      </c>
      <c r="W71" s="403">
        <v>1</v>
      </c>
      <c r="X71" s="403">
        <v>1</v>
      </c>
      <c r="Y71" s="403">
        <v>1</v>
      </c>
      <c r="Z71" s="403">
        <v>1</v>
      </c>
      <c r="AA71" s="403">
        <v>1</v>
      </c>
      <c r="AB71" s="403">
        <v>1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4</v>
      </c>
      <c r="BB71" s="403">
        <v>4</v>
      </c>
      <c r="BC71" s="403">
        <v>3</v>
      </c>
    </row>
    <row r="72" spans="2:55">
      <c r="B72" s="403" t="s">
        <v>385</v>
      </c>
      <c r="C72" s="403">
        <v>2</v>
      </c>
      <c r="D72" s="403">
        <v>2</v>
      </c>
      <c r="E72" s="403">
        <v>2</v>
      </c>
      <c r="F72" s="403">
        <v>2</v>
      </c>
      <c r="G72" s="403">
        <v>2</v>
      </c>
      <c r="H72" s="403">
        <v>2</v>
      </c>
      <c r="I72" s="403">
        <v>2</v>
      </c>
      <c r="J72" s="403">
        <v>1</v>
      </c>
      <c r="K72" s="403">
        <v>1</v>
      </c>
      <c r="L72" s="403">
        <v>1</v>
      </c>
      <c r="M72" s="403">
        <v>1</v>
      </c>
      <c r="N72" s="403">
        <v>0</v>
      </c>
      <c r="O72" s="403">
        <v>0</v>
      </c>
      <c r="P72" s="403">
        <v>0</v>
      </c>
      <c r="Q72" s="403">
        <v>0</v>
      </c>
      <c r="R72" s="403">
        <v>0</v>
      </c>
      <c r="S72" s="403">
        <v>0</v>
      </c>
      <c r="T72" s="403">
        <v>0</v>
      </c>
      <c r="U72" s="403">
        <v>0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1</v>
      </c>
      <c r="AB72" s="403">
        <v>1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2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>
      <c r="B73" s="403" t="s">
        <v>386</v>
      </c>
      <c r="C73" s="403">
        <v>2</v>
      </c>
      <c r="D73" s="403">
        <v>2</v>
      </c>
      <c r="E73" s="403">
        <v>2</v>
      </c>
      <c r="F73" s="403">
        <v>2</v>
      </c>
      <c r="G73" s="403">
        <v>2</v>
      </c>
      <c r="H73" s="403">
        <v>1</v>
      </c>
      <c r="I73" s="403">
        <v>1</v>
      </c>
      <c r="J73" s="403">
        <v>1</v>
      </c>
      <c r="K73" s="403">
        <v>1</v>
      </c>
      <c r="L73" s="403">
        <v>1</v>
      </c>
      <c r="M73" s="403">
        <v>1</v>
      </c>
      <c r="N73" s="403">
        <v>0</v>
      </c>
      <c r="O73" s="403">
        <v>0</v>
      </c>
      <c r="P73" s="403">
        <v>0</v>
      </c>
      <c r="Q73" s="403">
        <v>0</v>
      </c>
      <c r="R73" s="403">
        <v>0</v>
      </c>
      <c r="S73" s="403">
        <v>0</v>
      </c>
      <c r="T73" s="403">
        <v>0</v>
      </c>
      <c r="U73" s="403">
        <v>0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1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2</v>
      </c>
      <c r="D74" s="403">
        <v>2</v>
      </c>
      <c r="E74" s="403">
        <v>2</v>
      </c>
      <c r="F74" s="403">
        <v>2</v>
      </c>
      <c r="G74" s="403">
        <v>2</v>
      </c>
      <c r="H74" s="403">
        <v>1</v>
      </c>
      <c r="I74" s="403">
        <v>1</v>
      </c>
      <c r="J74" s="403">
        <v>1</v>
      </c>
      <c r="K74" s="403">
        <v>1</v>
      </c>
      <c r="L74" s="403">
        <v>1</v>
      </c>
      <c r="M74" s="403">
        <v>1</v>
      </c>
      <c r="N74" s="403">
        <v>0</v>
      </c>
      <c r="O74" s="403">
        <v>0</v>
      </c>
      <c r="P74" s="403">
        <v>0</v>
      </c>
      <c r="Q74" s="403">
        <v>0</v>
      </c>
      <c r="R74" s="403">
        <v>0</v>
      </c>
      <c r="S74" s="403">
        <v>0</v>
      </c>
      <c r="T74" s="403">
        <v>0</v>
      </c>
      <c r="U74" s="403">
        <v>0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1</v>
      </c>
      <c r="AC74" s="403">
        <v>1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1</v>
      </c>
      <c r="D75" s="403">
        <v>1</v>
      </c>
      <c r="E75" s="403">
        <v>1</v>
      </c>
      <c r="F75" s="403">
        <v>1</v>
      </c>
      <c r="G75" s="403">
        <v>1</v>
      </c>
      <c r="H75" s="403">
        <v>1</v>
      </c>
      <c r="I75" s="403">
        <v>1</v>
      </c>
      <c r="J75" s="403">
        <v>1</v>
      </c>
      <c r="K75" s="403">
        <v>1</v>
      </c>
      <c r="L75" s="403">
        <v>1</v>
      </c>
      <c r="M75" s="403">
        <v>1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0</v>
      </c>
      <c r="T75" s="403">
        <v>0</v>
      </c>
      <c r="U75" s="403">
        <v>0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1</v>
      </c>
      <c r="AD75" s="403">
        <v>1</v>
      </c>
      <c r="AE75" s="403">
        <v>1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1</v>
      </c>
      <c r="D76" s="403">
        <v>1</v>
      </c>
      <c r="E76" s="403">
        <v>1</v>
      </c>
      <c r="F76" s="403">
        <v>1</v>
      </c>
      <c r="G76" s="403">
        <v>1</v>
      </c>
      <c r="H76" s="403">
        <v>1</v>
      </c>
      <c r="I76" s="403">
        <v>1</v>
      </c>
      <c r="J76" s="403">
        <v>1</v>
      </c>
      <c r="K76" s="403">
        <v>1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0</v>
      </c>
      <c r="U76" s="403">
        <v>0</v>
      </c>
      <c r="V76" s="403">
        <v>0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2</v>
      </c>
      <c r="AJ76" s="403">
        <v>2</v>
      </c>
      <c r="AK76" s="403">
        <v>1</v>
      </c>
      <c r="AL76" s="403">
        <v>1</v>
      </c>
      <c r="AM76" s="403">
        <v>1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1</v>
      </c>
      <c r="D77" s="403">
        <v>1</v>
      </c>
      <c r="E77" s="403">
        <v>1</v>
      </c>
      <c r="F77" s="403">
        <v>1</v>
      </c>
      <c r="G77" s="403">
        <v>1</v>
      </c>
      <c r="H77" s="403">
        <v>1</v>
      </c>
      <c r="I77" s="403">
        <v>1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0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>
      <c r="B78" s="403" t="s">
        <v>391</v>
      </c>
      <c r="C78" s="403">
        <v>1</v>
      </c>
      <c r="D78" s="403">
        <v>1</v>
      </c>
      <c r="E78" s="403">
        <v>1</v>
      </c>
      <c r="F78" s="403">
        <v>1</v>
      </c>
      <c r="G78" s="403">
        <v>1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0</v>
      </c>
      <c r="AB79" s="403">
        <v>0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0</v>
      </c>
      <c r="AI84" s="407">
        <v>0</v>
      </c>
      <c r="AJ84" s="407">
        <v>0</v>
      </c>
      <c r="AK84" s="407">
        <v>0</v>
      </c>
      <c r="AL84" s="407">
        <v>7</v>
      </c>
      <c r="AM84" s="407">
        <v>17</v>
      </c>
      <c r="AN84" s="407">
        <v>26</v>
      </c>
      <c r="AO84" s="407">
        <v>42</v>
      </c>
      <c r="AP84" s="407">
        <v>48</v>
      </c>
      <c r="AQ84" s="407">
        <v>54</v>
      </c>
      <c r="AR84" s="407">
        <v>59</v>
      </c>
      <c r="AS84" s="407">
        <v>63</v>
      </c>
      <c r="AT84" s="407">
        <v>65</v>
      </c>
      <c r="AU84" s="407">
        <v>67</v>
      </c>
      <c r="AV84" s="407">
        <v>67</v>
      </c>
      <c r="AW84" s="407">
        <v>67</v>
      </c>
      <c r="AX84" s="407">
        <v>66</v>
      </c>
      <c r="AY84" s="407">
        <v>65</v>
      </c>
      <c r="AZ84" s="407">
        <v>65</v>
      </c>
      <c r="BA84" s="407">
        <v>66</v>
      </c>
      <c r="BB84" s="407">
        <v>68</v>
      </c>
      <c r="BC84" s="407">
        <v>79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0</v>
      </c>
      <c r="AC85" s="407">
        <v>0</v>
      </c>
      <c r="AD85" s="407">
        <v>14</v>
      </c>
      <c r="AE85" s="407">
        <v>40</v>
      </c>
      <c r="AF85" s="407">
        <v>85</v>
      </c>
      <c r="AG85" s="407">
        <v>105</v>
      </c>
      <c r="AH85" s="407">
        <v>124</v>
      </c>
      <c r="AI85" s="407">
        <v>141</v>
      </c>
      <c r="AJ85" s="407">
        <v>157</v>
      </c>
      <c r="AK85" s="407">
        <v>172</v>
      </c>
      <c r="AL85" s="407">
        <v>186</v>
      </c>
      <c r="AM85" s="407">
        <v>199</v>
      </c>
      <c r="AN85" s="407">
        <v>212</v>
      </c>
      <c r="AO85" s="407">
        <v>234</v>
      </c>
      <c r="AP85" s="407">
        <v>244</v>
      </c>
      <c r="AQ85" s="407">
        <v>253</v>
      </c>
      <c r="AR85" s="407">
        <v>260</v>
      </c>
      <c r="AS85" s="407">
        <v>267</v>
      </c>
      <c r="AT85" s="407">
        <v>271</v>
      </c>
      <c r="AU85" s="407">
        <v>275</v>
      </c>
      <c r="AV85" s="407">
        <v>278</v>
      </c>
      <c r="AW85" s="407">
        <v>278</v>
      </c>
      <c r="AX85" s="407">
        <v>279</v>
      </c>
      <c r="AY85" s="407">
        <v>279</v>
      </c>
      <c r="AZ85" s="407">
        <v>281</v>
      </c>
      <c r="BA85" s="407">
        <v>284</v>
      </c>
      <c r="BB85" s="407">
        <v>290</v>
      </c>
      <c r="BC85" s="407">
        <v>310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0</v>
      </c>
      <c r="Z86" s="407">
        <v>0</v>
      </c>
      <c r="AA86" s="407">
        <v>21</v>
      </c>
      <c r="AB86" s="407">
        <v>66</v>
      </c>
      <c r="AC86" s="407">
        <v>105</v>
      </c>
      <c r="AD86" s="407">
        <v>138</v>
      </c>
      <c r="AE86" s="407">
        <v>169</v>
      </c>
      <c r="AF86" s="407">
        <v>222</v>
      </c>
      <c r="AG86" s="407">
        <v>246</v>
      </c>
      <c r="AH86" s="407">
        <v>269</v>
      </c>
      <c r="AI86" s="407">
        <v>290</v>
      </c>
      <c r="AJ86" s="407">
        <v>309</v>
      </c>
      <c r="AK86" s="407">
        <v>328</v>
      </c>
      <c r="AL86" s="407">
        <v>345</v>
      </c>
      <c r="AM86" s="407">
        <v>361</v>
      </c>
      <c r="AN86" s="407">
        <v>11</v>
      </c>
      <c r="AO86" s="407">
        <v>38</v>
      </c>
      <c r="AP86" s="407">
        <v>50</v>
      </c>
      <c r="AQ86" s="407">
        <v>61</v>
      </c>
      <c r="AR86" s="407">
        <v>70</v>
      </c>
      <c r="AS86" s="407">
        <v>78</v>
      </c>
      <c r="AT86" s="407">
        <v>85</v>
      </c>
      <c r="AU86" s="407">
        <v>89</v>
      </c>
      <c r="AV86" s="407">
        <v>95</v>
      </c>
      <c r="AW86" s="407">
        <v>97</v>
      </c>
      <c r="AX86" s="407">
        <v>99</v>
      </c>
      <c r="AY86" s="407">
        <v>101</v>
      </c>
      <c r="AZ86" s="407">
        <v>106</v>
      </c>
      <c r="BA86" s="407">
        <v>114</v>
      </c>
      <c r="BB86" s="407">
        <v>125</v>
      </c>
      <c r="BC86" s="407">
        <v>155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0</v>
      </c>
      <c r="Y87" s="407">
        <v>39</v>
      </c>
      <c r="Z87" s="407">
        <v>97</v>
      </c>
      <c r="AA87" s="407">
        <v>151</v>
      </c>
      <c r="AB87" s="407">
        <v>199</v>
      </c>
      <c r="AC87" s="407">
        <v>240</v>
      </c>
      <c r="AD87" s="407">
        <v>277</v>
      </c>
      <c r="AE87" s="407">
        <v>310</v>
      </c>
      <c r="AF87" s="407">
        <v>5</v>
      </c>
      <c r="AG87" s="407">
        <v>32</v>
      </c>
      <c r="AH87" s="407">
        <v>57</v>
      </c>
      <c r="AI87" s="407">
        <v>81</v>
      </c>
      <c r="AJ87" s="407">
        <v>103</v>
      </c>
      <c r="AK87" s="407">
        <v>124</v>
      </c>
      <c r="AL87" s="407">
        <v>143</v>
      </c>
      <c r="AM87" s="407">
        <v>161</v>
      </c>
      <c r="AN87" s="407">
        <v>177</v>
      </c>
      <c r="AO87" s="407">
        <v>208</v>
      </c>
      <c r="AP87" s="407">
        <v>221</v>
      </c>
      <c r="AQ87" s="407">
        <v>233</v>
      </c>
      <c r="AR87" s="407">
        <v>244</v>
      </c>
      <c r="AS87" s="407">
        <v>254</v>
      </c>
      <c r="AT87" s="407">
        <v>261</v>
      </c>
      <c r="AU87" s="407">
        <v>267</v>
      </c>
      <c r="AV87" s="407">
        <v>276</v>
      </c>
      <c r="AW87" s="407">
        <v>280</v>
      </c>
      <c r="AX87" s="407">
        <v>285</v>
      </c>
      <c r="AY87" s="407">
        <v>292</v>
      </c>
      <c r="AZ87" s="407">
        <v>301</v>
      </c>
      <c r="BA87" s="407">
        <v>315</v>
      </c>
      <c r="BB87" s="407">
        <v>333</v>
      </c>
      <c r="BC87" s="407">
        <v>6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0</v>
      </c>
      <c r="X88" s="407">
        <v>19</v>
      </c>
      <c r="Y88" s="407">
        <v>148</v>
      </c>
      <c r="Z88" s="407">
        <v>206</v>
      </c>
      <c r="AA88" s="407">
        <v>259</v>
      </c>
      <c r="AB88" s="407">
        <v>307</v>
      </c>
      <c r="AC88" s="407">
        <v>348</v>
      </c>
      <c r="AD88" s="407">
        <v>20</v>
      </c>
      <c r="AE88" s="407">
        <v>54</v>
      </c>
      <c r="AF88" s="407">
        <v>117</v>
      </c>
      <c r="AG88" s="407">
        <v>145</v>
      </c>
      <c r="AH88" s="407">
        <v>172</v>
      </c>
      <c r="AI88" s="407">
        <v>198</v>
      </c>
      <c r="AJ88" s="407">
        <v>221</v>
      </c>
      <c r="AK88" s="407">
        <v>242</v>
      </c>
      <c r="AL88" s="407">
        <v>262</v>
      </c>
      <c r="AM88" s="407">
        <v>280</v>
      </c>
      <c r="AN88" s="407">
        <v>297</v>
      </c>
      <c r="AO88" s="407">
        <v>328</v>
      </c>
      <c r="AP88" s="407">
        <v>342</v>
      </c>
      <c r="AQ88" s="407">
        <v>354</v>
      </c>
      <c r="AR88" s="407">
        <v>1</v>
      </c>
      <c r="AS88" s="407">
        <v>11</v>
      </c>
      <c r="AT88" s="407">
        <v>20</v>
      </c>
      <c r="AU88" s="407">
        <v>27</v>
      </c>
      <c r="AV88" s="407">
        <v>40</v>
      </c>
      <c r="AW88" s="407">
        <v>47</v>
      </c>
      <c r="AX88" s="407">
        <v>56</v>
      </c>
      <c r="AY88" s="407">
        <v>68</v>
      </c>
      <c r="AZ88" s="407">
        <v>83</v>
      </c>
      <c r="BA88" s="407">
        <v>103</v>
      </c>
      <c r="BB88" s="407">
        <v>126</v>
      </c>
      <c r="BC88" s="407">
        <v>167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1</v>
      </c>
      <c r="M89" s="407">
        <v>1</v>
      </c>
      <c r="N89" s="407">
        <v>51</v>
      </c>
      <c r="O89" s="407">
        <v>56</v>
      </c>
      <c r="P89" s="407">
        <v>45</v>
      </c>
      <c r="Q89" s="407">
        <v>14</v>
      </c>
      <c r="R89" s="407">
        <v>0</v>
      </c>
      <c r="S89" s="407">
        <v>0</v>
      </c>
      <c r="T89" s="407">
        <v>0</v>
      </c>
      <c r="U89" s="407">
        <v>0</v>
      </c>
      <c r="V89" s="407">
        <v>0</v>
      </c>
      <c r="W89" s="407">
        <v>49</v>
      </c>
      <c r="X89" s="407">
        <v>117</v>
      </c>
      <c r="Y89" s="407">
        <v>243</v>
      </c>
      <c r="Z89" s="407">
        <v>300</v>
      </c>
      <c r="AA89" s="407">
        <v>353</v>
      </c>
      <c r="AB89" s="407">
        <v>35</v>
      </c>
      <c r="AC89" s="407">
        <v>76</v>
      </c>
      <c r="AD89" s="407">
        <v>113</v>
      </c>
      <c r="AE89" s="407">
        <v>148</v>
      </c>
      <c r="AF89" s="407">
        <v>213</v>
      </c>
      <c r="AG89" s="407">
        <v>244</v>
      </c>
      <c r="AH89" s="407">
        <v>272</v>
      </c>
      <c r="AI89" s="407">
        <v>299</v>
      </c>
      <c r="AJ89" s="407">
        <v>322</v>
      </c>
      <c r="AK89" s="407">
        <v>344</v>
      </c>
      <c r="AL89" s="407">
        <v>364</v>
      </c>
      <c r="AM89" s="407">
        <v>17</v>
      </c>
      <c r="AN89" s="407">
        <v>33</v>
      </c>
      <c r="AO89" s="407">
        <v>64</v>
      </c>
      <c r="AP89" s="407">
        <v>77</v>
      </c>
      <c r="AQ89" s="407">
        <v>89</v>
      </c>
      <c r="AR89" s="407">
        <v>101</v>
      </c>
      <c r="AS89" s="407">
        <v>113</v>
      </c>
      <c r="AT89" s="407">
        <v>123</v>
      </c>
      <c r="AU89" s="407">
        <v>133</v>
      </c>
      <c r="AV89" s="407">
        <v>152</v>
      </c>
      <c r="AW89" s="407">
        <v>164</v>
      </c>
      <c r="AX89" s="407">
        <v>178</v>
      </c>
      <c r="AY89" s="407">
        <v>196</v>
      </c>
      <c r="AZ89" s="407">
        <v>218</v>
      </c>
      <c r="BA89" s="407">
        <v>242</v>
      </c>
      <c r="BB89" s="407">
        <v>267</v>
      </c>
      <c r="BC89" s="407">
        <v>307</v>
      </c>
    </row>
    <row r="90" spans="2:55">
      <c r="B90" s="407" t="s">
        <v>403</v>
      </c>
      <c r="C90" s="407">
        <v>93</v>
      </c>
      <c r="D90" s="407">
        <v>93</v>
      </c>
      <c r="E90" s="407">
        <v>93</v>
      </c>
      <c r="F90" s="407">
        <v>93</v>
      </c>
      <c r="G90" s="407">
        <v>93</v>
      </c>
      <c r="H90" s="407">
        <v>112</v>
      </c>
      <c r="I90" s="407">
        <v>112</v>
      </c>
      <c r="J90" s="407">
        <v>134</v>
      </c>
      <c r="K90" s="407">
        <v>155</v>
      </c>
      <c r="L90" s="407">
        <v>175</v>
      </c>
      <c r="M90" s="407">
        <v>175</v>
      </c>
      <c r="N90" s="407">
        <v>179</v>
      </c>
      <c r="O90" s="407">
        <v>167</v>
      </c>
      <c r="P90" s="407">
        <v>132</v>
      </c>
      <c r="Q90" s="407">
        <v>84</v>
      </c>
      <c r="R90" s="407">
        <v>0</v>
      </c>
      <c r="S90" s="407">
        <v>0</v>
      </c>
      <c r="T90" s="407">
        <v>0</v>
      </c>
      <c r="U90" s="407">
        <v>0</v>
      </c>
      <c r="V90" s="407">
        <v>5</v>
      </c>
      <c r="W90" s="407">
        <v>136</v>
      </c>
      <c r="X90" s="407">
        <v>203</v>
      </c>
      <c r="Y90" s="407">
        <v>327</v>
      </c>
      <c r="Z90" s="407">
        <v>17</v>
      </c>
      <c r="AA90" s="407">
        <v>67</v>
      </c>
      <c r="AB90" s="407">
        <v>113</v>
      </c>
      <c r="AC90" s="407">
        <v>154</v>
      </c>
      <c r="AD90" s="407">
        <v>193</v>
      </c>
      <c r="AE90" s="407">
        <v>229</v>
      </c>
      <c r="AF90" s="407">
        <v>296</v>
      </c>
      <c r="AG90" s="407">
        <v>328</v>
      </c>
      <c r="AH90" s="407">
        <v>357</v>
      </c>
      <c r="AI90" s="407">
        <v>19</v>
      </c>
      <c r="AJ90" s="407">
        <v>43</v>
      </c>
      <c r="AK90" s="407">
        <v>64</v>
      </c>
      <c r="AL90" s="407">
        <v>83</v>
      </c>
      <c r="AM90" s="407">
        <v>100</v>
      </c>
      <c r="AN90" s="407">
        <v>116</v>
      </c>
      <c r="AO90" s="407">
        <v>145</v>
      </c>
      <c r="AP90" s="407">
        <v>158</v>
      </c>
      <c r="AQ90" s="407">
        <v>170</v>
      </c>
      <c r="AR90" s="407">
        <v>183</v>
      </c>
      <c r="AS90" s="407">
        <v>196</v>
      </c>
      <c r="AT90" s="407">
        <v>208</v>
      </c>
      <c r="AU90" s="407">
        <v>221</v>
      </c>
      <c r="AV90" s="407">
        <v>248</v>
      </c>
      <c r="AW90" s="407">
        <v>266</v>
      </c>
      <c r="AX90" s="407">
        <v>287</v>
      </c>
      <c r="AY90" s="407">
        <v>311</v>
      </c>
      <c r="AZ90" s="407">
        <v>338</v>
      </c>
      <c r="BA90" s="407">
        <v>1</v>
      </c>
      <c r="BB90" s="407">
        <v>27</v>
      </c>
      <c r="BC90" s="407">
        <v>61</v>
      </c>
    </row>
    <row r="91" spans="2:55">
      <c r="B91" s="407" t="s">
        <v>404</v>
      </c>
      <c r="C91" s="407">
        <v>272</v>
      </c>
      <c r="D91" s="407">
        <v>272</v>
      </c>
      <c r="E91" s="407">
        <v>272</v>
      </c>
      <c r="F91" s="407">
        <v>272</v>
      </c>
      <c r="G91" s="407">
        <v>272</v>
      </c>
      <c r="H91" s="407">
        <v>286</v>
      </c>
      <c r="I91" s="407">
        <v>286</v>
      </c>
      <c r="J91" s="407">
        <v>301</v>
      </c>
      <c r="K91" s="407">
        <v>311</v>
      </c>
      <c r="L91" s="407">
        <v>314</v>
      </c>
      <c r="M91" s="407">
        <v>314</v>
      </c>
      <c r="N91" s="407">
        <v>278</v>
      </c>
      <c r="O91" s="407">
        <v>239</v>
      </c>
      <c r="P91" s="407">
        <v>187</v>
      </c>
      <c r="Q91" s="407">
        <v>128</v>
      </c>
      <c r="R91" s="407">
        <v>16</v>
      </c>
      <c r="S91" s="407">
        <v>0</v>
      </c>
      <c r="T91" s="407">
        <v>0</v>
      </c>
      <c r="U91" s="407">
        <v>0</v>
      </c>
      <c r="V91" s="407">
        <v>83</v>
      </c>
      <c r="W91" s="407">
        <v>213</v>
      </c>
      <c r="X91" s="407">
        <v>278</v>
      </c>
      <c r="Y91" s="407">
        <v>31</v>
      </c>
      <c r="Z91" s="407">
        <v>84</v>
      </c>
      <c r="AA91" s="407">
        <v>133</v>
      </c>
      <c r="AB91" s="407">
        <v>179</v>
      </c>
      <c r="AC91" s="407">
        <v>220</v>
      </c>
      <c r="AD91" s="407">
        <v>259</v>
      </c>
      <c r="AE91" s="407">
        <v>295</v>
      </c>
      <c r="AF91" s="407">
        <v>365</v>
      </c>
      <c r="AG91" s="407">
        <v>32</v>
      </c>
      <c r="AH91" s="407">
        <v>61</v>
      </c>
      <c r="AI91" s="407">
        <v>88</v>
      </c>
      <c r="AJ91" s="407">
        <v>112</v>
      </c>
      <c r="AK91" s="407">
        <v>132</v>
      </c>
      <c r="AL91" s="407">
        <v>150</v>
      </c>
      <c r="AM91" s="407">
        <v>166</v>
      </c>
      <c r="AN91" s="407">
        <v>181</v>
      </c>
      <c r="AO91" s="407">
        <v>208</v>
      </c>
      <c r="AP91" s="407">
        <v>220</v>
      </c>
      <c r="AQ91" s="407">
        <v>233</v>
      </c>
      <c r="AR91" s="407">
        <v>247</v>
      </c>
      <c r="AS91" s="407">
        <v>262</v>
      </c>
      <c r="AT91" s="407">
        <v>277</v>
      </c>
      <c r="AU91" s="407">
        <v>293</v>
      </c>
      <c r="AV91" s="407">
        <v>332</v>
      </c>
      <c r="AW91" s="407">
        <v>356</v>
      </c>
      <c r="AX91" s="407">
        <v>19</v>
      </c>
      <c r="AY91" s="407">
        <v>49</v>
      </c>
      <c r="AZ91" s="407">
        <v>80</v>
      </c>
      <c r="BA91" s="407">
        <v>109</v>
      </c>
      <c r="BB91" s="407">
        <v>134</v>
      </c>
      <c r="BC91" s="407">
        <v>160</v>
      </c>
    </row>
    <row r="92" spans="2:55">
      <c r="B92" s="407" t="s">
        <v>405</v>
      </c>
      <c r="C92" s="407">
        <v>59</v>
      </c>
      <c r="D92" s="407">
        <v>59</v>
      </c>
      <c r="E92" s="407">
        <v>59</v>
      </c>
      <c r="F92" s="407">
        <v>59</v>
      </c>
      <c r="G92" s="407">
        <v>59</v>
      </c>
      <c r="H92" s="407">
        <v>67</v>
      </c>
      <c r="I92" s="407">
        <v>67</v>
      </c>
      <c r="J92" s="407">
        <v>71</v>
      </c>
      <c r="K92" s="407">
        <v>63</v>
      </c>
      <c r="L92" s="407">
        <v>37</v>
      </c>
      <c r="M92" s="407">
        <v>37</v>
      </c>
      <c r="N92" s="407">
        <v>335</v>
      </c>
      <c r="O92" s="407">
        <v>279</v>
      </c>
      <c r="P92" s="407">
        <v>216</v>
      </c>
      <c r="Q92" s="407">
        <v>154</v>
      </c>
      <c r="R92" s="407">
        <v>50</v>
      </c>
      <c r="S92" s="407">
        <v>0</v>
      </c>
      <c r="T92" s="407">
        <v>12</v>
      </c>
      <c r="U92" s="407">
        <v>46</v>
      </c>
      <c r="V92" s="407">
        <v>153</v>
      </c>
      <c r="W92" s="407">
        <v>279</v>
      </c>
      <c r="X92" s="407">
        <v>341</v>
      </c>
      <c r="Y92" s="407">
        <v>88</v>
      </c>
      <c r="Z92" s="407">
        <v>139</v>
      </c>
      <c r="AA92" s="407">
        <v>187</v>
      </c>
      <c r="AB92" s="407">
        <v>232</v>
      </c>
      <c r="AC92" s="407">
        <v>273</v>
      </c>
      <c r="AD92" s="407">
        <v>312</v>
      </c>
      <c r="AE92" s="407">
        <v>349</v>
      </c>
      <c r="AF92" s="407">
        <v>54</v>
      </c>
      <c r="AG92" s="407">
        <v>87</v>
      </c>
      <c r="AH92" s="407">
        <v>116</v>
      </c>
      <c r="AI92" s="407">
        <v>142</v>
      </c>
      <c r="AJ92" s="407">
        <v>165</v>
      </c>
      <c r="AK92" s="407">
        <v>185</v>
      </c>
      <c r="AL92" s="407">
        <v>201</v>
      </c>
      <c r="AM92" s="407">
        <v>215</v>
      </c>
      <c r="AN92" s="407">
        <v>228</v>
      </c>
      <c r="AO92" s="407">
        <v>253</v>
      </c>
      <c r="AP92" s="407">
        <v>266</v>
      </c>
      <c r="AQ92" s="407">
        <v>279</v>
      </c>
      <c r="AR92" s="407">
        <v>294</v>
      </c>
      <c r="AS92" s="407">
        <v>312</v>
      </c>
      <c r="AT92" s="407">
        <v>330</v>
      </c>
      <c r="AU92" s="407">
        <v>352</v>
      </c>
      <c r="AV92" s="407">
        <v>39</v>
      </c>
      <c r="AW92" s="407">
        <v>71</v>
      </c>
      <c r="AX92" s="407">
        <v>105</v>
      </c>
      <c r="AY92" s="407">
        <v>139</v>
      </c>
      <c r="AZ92" s="407">
        <v>171</v>
      </c>
      <c r="BA92" s="407">
        <v>199</v>
      </c>
      <c r="BB92" s="407">
        <v>220</v>
      </c>
      <c r="BC92" s="407">
        <v>236</v>
      </c>
    </row>
    <row r="93" spans="2:55">
      <c r="B93" s="407" t="s">
        <v>406</v>
      </c>
      <c r="C93" s="407">
        <v>199</v>
      </c>
      <c r="D93" s="407">
        <v>199</v>
      </c>
      <c r="E93" s="407">
        <v>199</v>
      </c>
      <c r="F93" s="407">
        <v>199</v>
      </c>
      <c r="G93" s="407">
        <v>199</v>
      </c>
      <c r="H93" s="407">
        <v>197</v>
      </c>
      <c r="I93" s="407">
        <v>197</v>
      </c>
      <c r="J93" s="407">
        <v>181</v>
      </c>
      <c r="K93" s="407">
        <v>150</v>
      </c>
      <c r="L93" s="407">
        <v>122</v>
      </c>
      <c r="M93" s="407">
        <v>122</v>
      </c>
      <c r="N93" s="407">
        <v>7</v>
      </c>
      <c r="O93" s="407">
        <v>306</v>
      </c>
      <c r="P93" s="407">
        <v>240</v>
      </c>
      <c r="Q93" s="407">
        <v>179</v>
      </c>
      <c r="R93" s="407">
        <v>88</v>
      </c>
      <c r="S93" s="407">
        <v>50</v>
      </c>
      <c r="T93" s="407">
        <v>76</v>
      </c>
      <c r="U93" s="407">
        <v>114</v>
      </c>
      <c r="V93" s="407">
        <v>220</v>
      </c>
      <c r="W93" s="407">
        <v>340</v>
      </c>
      <c r="X93" s="407">
        <v>33</v>
      </c>
      <c r="Y93" s="407">
        <v>139</v>
      </c>
      <c r="Z93" s="407">
        <v>188</v>
      </c>
      <c r="AA93" s="407">
        <v>234</v>
      </c>
      <c r="AB93" s="407">
        <v>278</v>
      </c>
      <c r="AC93" s="407">
        <v>319</v>
      </c>
      <c r="AD93" s="407">
        <v>358</v>
      </c>
      <c r="AE93" s="407">
        <v>30</v>
      </c>
      <c r="AF93" s="407">
        <v>101</v>
      </c>
      <c r="AG93" s="407">
        <v>133</v>
      </c>
      <c r="AH93" s="407">
        <v>162</v>
      </c>
      <c r="AI93" s="407">
        <v>187</v>
      </c>
      <c r="AJ93" s="407">
        <v>209</v>
      </c>
      <c r="AK93" s="407">
        <v>226</v>
      </c>
      <c r="AL93" s="407">
        <v>241</v>
      </c>
      <c r="AM93" s="407">
        <v>253</v>
      </c>
      <c r="AN93" s="407">
        <v>264</v>
      </c>
      <c r="AO93" s="407">
        <v>287</v>
      </c>
      <c r="AP93" s="407">
        <v>300</v>
      </c>
      <c r="AQ93" s="407">
        <v>314</v>
      </c>
      <c r="AR93" s="407">
        <v>332</v>
      </c>
      <c r="AS93" s="407">
        <v>353</v>
      </c>
      <c r="AT93" s="407">
        <v>12</v>
      </c>
      <c r="AU93" s="407">
        <v>39</v>
      </c>
      <c r="AV93" s="407">
        <v>107</v>
      </c>
      <c r="AW93" s="407">
        <v>145</v>
      </c>
      <c r="AX93" s="407">
        <v>184</v>
      </c>
      <c r="AY93" s="407">
        <v>219</v>
      </c>
      <c r="AZ93" s="407">
        <v>251</v>
      </c>
      <c r="BA93" s="407">
        <v>275</v>
      </c>
      <c r="BB93" s="407">
        <v>292</v>
      </c>
      <c r="BC93" s="407">
        <v>298</v>
      </c>
    </row>
    <row r="94" spans="2:55">
      <c r="B94" s="407" t="s">
        <v>407</v>
      </c>
      <c r="C94" s="407">
        <v>310</v>
      </c>
      <c r="D94" s="407">
        <v>310</v>
      </c>
      <c r="E94" s="407">
        <v>310</v>
      </c>
      <c r="F94" s="407">
        <v>310</v>
      </c>
      <c r="G94" s="407">
        <v>310</v>
      </c>
      <c r="H94" s="407">
        <v>286</v>
      </c>
      <c r="I94" s="407">
        <v>286</v>
      </c>
      <c r="J94" s="407">
        <v>255</v>
      </c>
      <c r="K94" s="407">
        <v>219</v>
      </c>
      <c r="L94" s="407">
        <v>161</v>
      </c>
      <c r="M94" s="407">
        <v>161</v>
      </c>
      <c r="N94" s="407">
        <v>21</v>
      </c>
      <c r="O94" s="407">
        <v>316</v>
      </c>
      <c r="P94" s="407">
        <v>252</v>
      </c>
      <c r="Q94" s="407">
        <v>197</v>
      </c>
      <c r="R94" s="407">
        <v>122</v>
      </c>
      <c r="S94" s="407">
        <v>99</v>
      </c>
      <c r="T94" s="407">
        <v>136</v>
      </c>
      <c r="U94" s="407">
        <v>175</v>
      </c>
      <c r="V94" s="407">
        <v>276</v>
      </c>
      <c r="W94" s="407">
        <v>23</v>
      </c>
      <c r="X94" s="407">
        <v>77</v>
      </c>
      <c r="Y94" s="407">
        <v>177</v>
      </c>
      <c r="Z94" s="407">
        <v>224</v>
      </c>
      <c r="AA94" s="407">
        <v>269</v>
      </c>
      <c r="AB94" s="407">
        <v>312</v>
      </c>
      <c r="AC94" s="407">
        <v>353</v>
      </c>
      <c r="AD94" s="407">
        <v>26</v>
      </c>
      <c r="AE94" s="407">
        <v>64</v>
      </c>
      <c r="AF94" s="407">
        <v>134</v>
      </c>
      <c r="AG94" s="407">
        <v>165</v>
      </c>
      <c r="AH94" s="407">
        <v>193</v>
      </c>
      <c r="AI94" s="407">
        <v>217</v>
      </c>
      <c r="AJ94" s="407">
        <v>236</v>
      </c>
      <c r="AK94" s="407">
        <v>252</v>
      </c>
      <c r="AL94" s="407">
        <v>264</v>
      </c>
      <c r="AM94" s="407">
        <v>274</v>
      </c>
      <c r="AN94" s="407">
        <v>283</v>
      </c>
      <c r="AO94" s="407">
        <v>305</v>
      </c>
      <c r="AP94" s="407">
        <v>318</v>
      </c>
      <c r="AQ94" s="407">
        <v>334</v>
      </c>
      <c r="AR94" s="407">
        <v>355</v>
      </c>
      <c r="AS94" s="407">
        <v>16</v>
      </c>
      <c r="AT94" s="407">
        <v>46</v>
      </c>
      <c r="AU94" s="407">
        <v>82</v>
      </c>
      <c r="AV94" s="407">
        <v>164</v>
      </c>
      <c r="AW94" s="407">
        <v>207</v>
      </c>
      <c r="AX94" s="407">
        <v>247</v>
      </c>
      <c r="AY94" s="407">
        <v>281</v>
      </c>
      <c r="AZ94" s="407">
        <v>310</v>
      </c>
      <c r="BA94" s="407">
        <v>330</v>
      </c>
      <c r="BB94" s="407">
        <v>342</v>
      </c>
      <c r="BC94" s="407">
        <v>337</v>
      </c>
    </row>
    <row r="95" spans="2:55">
      <c r="B95" s="407" t="s">
        <v>408</v>
      </c>
      <c r="C95" s="407">
        <v>13</v>
      </c>
      <c r="D95" s="407">
        <v>13</v>
      </c>
      <c r="E95" s="407">
        <v>13</v>
      </c>
      <c r="F95" s="407">
        <v>13</v>
      </c>
      <c r="G95" s="407">
        <v>13</v>
      </c>
      <c r="H95" s="407">
        <v>346</v>
      </c>
      <c r="I95" s="407">
        <v>346</v>
      </c>
      <c r="J95" s="407">
        <v>308</v>
      </c>
      <c r="K95" s="407">
        <v>243</v>
      </c>
      <c r="L95" s="407">
        <v>169</v>
      </c>
      <c r="M95" s="407">
        <v>169</v>
      </c>
      <c r="N95" s="407">
        <v>18</v>
      </c>
      <c r="O95" s="407">
        <v>316</v>
      </c>
      <c r="P95" s="407">
        <v>258</v>
      </c>
      <c r="Q95" s="407">
        <v>211</v>
      </c>
      <c r="R95" s="407">
        <v>152</v>
      </c>
      <c r="S95" s="407">
        <v>142</v>
      </c>
      <c r="T95" s="407">
        <v>187</v>
      </c>
      <c r="U95" s="407">
        <v>226</v>
      </c>
      <c r="V95" s="407">
        <v>321</v>
      </c>
      <c r="W95" s="407">
        <v>60</v>
      </c>
      <c r="X95" s="407">
        <v>110</v>
      </c>
      <c r="Y95" s="407">
        <v>204</v>
      </c>
      <c r="Z95" s="407">
        <v>249</v>
      </c>
      <c r="AA95" s="407">
        <v>293</v>
      </c>
      <c r="AB95" s="407">
        <v>335</v>
      </c>
      <c r="AC95" s="407">
        <v>10</v>
      </c>
      <c r="AD95" s="407">
        <v>48</v>
      </c>
      <c r="AE95" s="407">
        <v>85</v>
      </c>
      <c r="AF95" s="407">
        <v>153</v>
      </c>
      <c r="AG95" s="407">
        <v>183</v>
      </c>
      <c r="AH95" s="407">
        <v>210</v>
      </c>
      <c r="AI95" s="407">
        <v>232</v>
      </c>
      <c r="AJ95" s="407">
        <v>249</v>
      </c>
      <c r="AK95" s="407">
        <v>261</v>
      </c>
      <c r="AL95" s="407">
        <v>271</v>
      </c>
      <c r="AM95" s="407">
        <v>279</v>
      </c>
      <c r="AN95" s="407">
        <v>286</v>
      </c>
      <c r="AO95" s="407">
        <v>307</v>
      </c>
      <c r="AP95" s="407">
        <v>322</v>
      </c>
      <c r="AQ95" s="407">
        <v>341</v>
      </c>
      <c r="AR95" s="407">
        <v>1</v>
      </c>
      <c r="AS95" s="407">
        <v>33</v>
      </c>
      <c r="AT95" s="407">
        <v>71</v>
      </c>
      <c r="AU95" s="407">
        <v>114</v>
      </c>
      <c r="AV95" s="407">
        <v>207</v>
      </c>
      <c r="AW95" s="407">
        <v>252</v>
      </c>
      <c r="AX95" s="407">
        <v>292</v>
      </c>
      <c r="AY95" s="407">
        <v>323</v>
      </c>
      <c r="AZ95" s="407">
        <v>347</v>
      </c>
      <c r="BA95" s="407">
        <v>363</v>
      </c>
      <c r="BB95" s="407">
        <v>6</v>
      </c>
      <c r="BC95" s="407">
        <v>353</v>
      </c>
    </row>
    <row r="96" spans="2:55">
      <c r="B96" s="407" t="s">
        <v>409</v>
      </c>
      <c r="C96" s="407">
        <v>56</v>
      </c>
      <c r="D96" s="407">
        <v>56</v>
      </c>
      <c r="E96" s="407">
        <v>56</v>
      </c>
      <c r="F96" s="407">
        <v>56</v>
      </c>
      <c r="G96" s="407">
        <v>56</v>
      </c>
      <c r="H96" s="407">
        <v>17</v>
      </c>
      <c r="I96" s="407">
        <v>17</v>
      </c>
      <c r="J96" s="407">
        <v>316</v>
      </c>
      <c r="K96" s="407">
        <v>237</v>
      </c>
      <c r="L96" s="407">
        <v>156</v>
      </c>
      <c r="M96" s="407">
        <v>156</v>
      </c>
      <c r="N96" s="407">
        <v>5</v>
      </c>
      <c r="O96" s="407">
        <v>309</v>
      </c>
      <c r="P96" s="407">
        <v>259</v>
      </c>
      <c r="Q96" s="407">
        <v>221</v>
      </c>
      <c r="R96" s="407">
        <v>177</v>
      </c>
      <c r="S96" s="407">
        <v>182</v>
      </c>
      <c r="T96" s="407">
        <v>230</v>
      </c>
      <c r="U96" s="407">
        <v>266</v>
      </c>
      <c r="V96" s="407">
        <v>355</v>
      </c>
      <c r="W96" s="407">
        <v>85</v>
      </c>
      <c r="X96" s="407">
        <v>131</v>
      </c>
      <c r="Y96" s="407">
        <v>220</v>
      </c>
      <c r="Z96" s="407">
        <v>263</v>
      </c>
      <c r="AA96" s="407">
        <v>305</v>
      </c>
      <c r="AB96" s="407">
        <v>346</v>
      </c>
      <c r="AC96" s="407">
        <v>20</v>
      </c>
      <c r="AD96" s="407">
        <v>57</v>
      </c>
      <c r="AE96" s="407">
        <v>93</v>
      </c>
      <c r="AF96" s="407">
        <v>159</v>
      </c>
      <c r="AG96" s="407">
        <v>187</v>
      </c>
      <c r="AH96" s="407">
        <v>212</v>
      </c>
      <c r="AI96" s="407">
        <v>231</v>
      </c>
      <c r="AJ96" s="407">
        <v>245</v>
      </c>
      <c r="AK96" s="407">
        <v>255</v>
      </c>
      <c r="AL96" s="407">
        <v>262</v>
      </c>
      <c r="AM96" s="407">
        <v>268</v>
      </c>
      <c r="AN96" s="407">
        <v>274</v>
      </c>
      <c r="AO96" s="407">
        <v>295</v>
      </c>
      <c r="AP96" s="407">
        <v>312</v>
      </c>
      <c r="AQ96" s="407">
        <v>334</v>
      </c>
      <c r="AR96" s="407">
        <v>0</v>
      </c>
      <c r="AS96" s="407">
        <v>39</v>
      </c>
      <c r="AT96" s="407">
        <v>85</v>
      </c>
      <c r="AU96" s="407">
        <v>134</v>
      </c>
      <c r="AV96" s="407">
        <v>235</v>
      </c>
      <c r="AW96" s="407">
        <v>279</v>
      </c>
      <c r="AX96" s="407">
        <v>316</v>
      </c>
      <c r="AY96" s="407">
        <v>343</v>
      </c>
      <c r="AZ96" s="407">
        <v>363</v>
      </c>
      <c r="BA96" s="407">
        <v>10</v>
      </c>
      <c r="BB96" s="407">
        <v>11</v>
      </c>
      <c r="BC96" s="407">
        <v>350</v>
      </c>
    </row>
    <row r="97" spans="2:55">
      <c r="B97" s="407" t="s">
        <v>410</v>
      </c>
      <c r="C97" s="407">
        <v>76</v>
      </c>
      <c r="D97" s="407">
        <v>76</v>
      </c>
      <c r="E97" s="407">
        <v>76</v>
      </c>
      <c r="F97" s="407">
        <v>76</v>
      </c>
      <c r="G97" s="407">
        <v>76</v>
      </c>
      <c r="H97" s="407">
        <v>10</v>
      </c>
      <c r="I97" s="407">
        <v>10</v>
      </c>
      <c r="J97" s="407">
        <v>296</v>
      </c>
      <c r="K97" s="407">
        <v>210</v>
      </c>
      <c r="L97" s="407">
        <v>127</v>
      </c>
      <c r="M97" s="407">
        <v>127</v>
      </c>
      <c r="N97" s="407">
        <v>351</v>
      </c>
      <c r="O97" s="407">
        <v>298</v>
      </c>
      <c r="P97" s="407">
        <v>257</v>
      </c>
      <c r="Q97" s="407">
        <v>227</v>
      </c>
      <c r="R97" s="407">
        <v>199</v>
      </c>
      <c r="S97" s="407">
        <v>214</v>
      </c>
      <c r="T97" s="407">
        <v>262</v>
      </c>
      <c r="U97" s="407">
        <v>296</v>
      </c>
      <c r="V97" s="407">
        <v>12</v>
      </c>
      <c r="W97" s="407">
        <v>98</v>
      </c>
      <c r="X97" s="407">
        <v>141</v>
      </c>
      <c r="Y97" s="407">
        <v>225</v>
      </c>
      <c r="Z97" s="407">
        <v>266</v>
      </c>
      <c r="AA97" s="407">
        <v>306</v>
      </c>
      <c r="AB97" s="407">
        <v>345</v>
      </c>
      <c r="AC97" s="407">
        <v>18</v>
      </c>
      <c r="AD97" s="407">
        <v>54</v>
      </c>
      <c r="AE97" s="407">
        <v>88</v>
      </c>
      <c r="AF97" s="407">
        <v>151</v>
      </c>
      <c r="AG97" s="407">
        <v>177</v>
      </c>
      <c r="AH97" s="407">
        <v>199</v>
      </c>
      <c r="AI97" s="407">
        <v>215</v>
      </c>
      <c r="AJ97" s="407">
        <v>227</v>
      </c>
      <c r="AK97" s="407">
        <v>234</v>
      </c>
      <c r="AL97" s="407">
        <v>238</v>
      </c>
      <c r="AM97" s="407">
        <v>242</v>
      </c>
      <c r="AN97" s="407">
        <v>247</v>
      </c>
      <c r="AO97" s="407">
        <v>269</v>
      </c>
      <c r="AP97" s="407">
        <v>289</v>
      </c>
      <c r="AQ97" s="407">
        <v>317</v>
      </c>
      <c r="AR97" s="407">
        <v>354</v>
      </c>
      <c r="AS97" s="407">
        <v>35</v>
      </c>
      <c r="AT97" s="407">
        <v>87</v>
      </c>
      <c r="AU97" s="407">
        <v>141</v>
      </c>
      <c r="AV97" s="407">
        <v>243</v>
      </c>
      <c r="AW97" s="407">
        <v>285</v>
      </c>
      <c r="AX97" s="407">
        <v>318</v>
      </c>
      <c r="AY97" s="407">
        <v>341</v>
      </c>
      <c r="AZ97" s="407">
        <v>356</v>
      </c>
      <c r="BA97" s="407">
        <v>361</v>
      </c>
      <c r="BB97" s="407">
        <v>356</v>
      </c>
      <c r="BC97" s="407">
        <v>329</v>
      </c>
    </row>
    <row r="98" spans="2:55">
      <c r="B98" s="407" t="s">
        <v>411</v>
      </c>
      <c r="C98" s="407">
        <v>52</v>
      </c>
      <c r="D98" s="407">
        <v>52</v>
      </c>
      <c r="E98" s="407">
        <v>52</v>
      </c>
      <c r="F98" s="407">
        <v>52</v>
      </c>
      <c r="G98" s="407">
        <v>52</v>
      </c>
      <c r="H98" s="407">
        <v>340</v>
      </c>
      <c r="I98" s="407">
        <v>340</v>
      </c>
      <c r="J98" s="407">
        <v>254</v>
      </c>
      <c r="K98" s="407">
        <v>167</v>
      </c>
      <c r="L98" s="407">
        <v>89</v>
      </c>
      <c r="M98" s="407">
        <v>89</v>
      </c>
      <c r="N98" s="407">
        <v>329</v>
      </c>
      <c r="O98" s="407">
        <v>285</v>
      </c>
      <c r="P98" s="407">
        <v>253</v>
      </c>
      <c r="Q98" s="407">
        <v>231</v>
      </c>
      <c r="R98" s="407">
        <v>218</v>
      </c>
      <c r="S98" s="407">
        <v>238</v>
      </c>
      <c r="T98" s="407">
        <v>284</v>
      </c>
      <c r="U98" s="407">
        <v>315</v>
      </c>
      <c r="V98" s="407">
        <v>22</v>
      </c>
      <c r="W98" s="407">
        <v>101</v>
      </c>
      <c r="X98" s="407">
        <v>141</v>
      </c>
      <c r="Y98" s="407">
        <v>219</v>
      </c>
      <c r="Z98" s="407">
        <v>257</v>
      </c>
      <c r="AA98" s="407">
        <v>296</v>
      </c>
      <c r="AB98" s="407">
        <v>333</v>
      </c>
      <c r="AC98" s="407">
        <v>4</v>
      </c>
      <c r="AD98" s="407">
        <v>38</v>
      </c>
      <c r="AE98" s="407">
        <v>71</v>
      </c>
      <c r="AF98" s="407">
        <v>129</v>
      </c>
      <c r="AG98" s="407">
        <v>152</v>
      </c>
      <c r="AH98" s="407">
        <v>171</v>
      </c>
      <c r="AI98" s="407">
        <v>184</v>
      </c>
      <c r="AJ98" s="407">
        <v>193</v>
      </c>
      <c r="AK98" s="407">
        <v>197</v>
      </c>
      <c r="AL98" s="407">
        <v>199</v>
      </c>
      <c r="AM98" s="407">
        <v>201</v>
      </c>
      <c r="AN98" s="407">
        <v>206</v>
      </c>
      <c r="AO98" s="407">
        <v>232</v>
      </c>
      <c r="AP98" s="407">
        <v>256</v>
      </c>
      <c r="AQ98" s="407">
        <v>289</v>
      </c>
      <c r="AR98" s="407">
        <v>333</v>
      </c>
      <c r="AS98" s="407">
        <v>20</v>
      </c>
      <c r="AT98" s="407">
        <v>76</v>
      </c>
      <c r="AU98" s="407">
        <v>132</v>
      </c>
      <c r="AV98" s="407">
        <v>231</v>
      </c>
      <c r="AW98" s="407">
        <v>269</v>
      </c>
      <c r="AX98" s="407">
        <v>297</v>
      </c>
      <c r="AY98" s="407">
        <v>315</v>
      </c>
      <c r="AZ98" s="407">
        <v>323</v>
      </c>
      <c r="BA98" s="407">
        <v>323</v>
      </c>
      <c r="BB98" s="407">
        <v>316</v>
      </c>
      <c r="BC98" s="407">
        <v>291</v>
      </c>
    </row>
    <row r="99" spans="2:55">
      <c r="B99" s="407" t="s">
        <v>412</v>
      </c>
      <c r="C99" s="407">
        <v>2</v>
      </c>
      <c r="D99" s="407">
        <v>2</v>
      </c>
      <c r="E99" s="407">
        <v>2</v>
      </c>
      <c r="F99" s="407">
        <v>2</v>
      </c>
      <c r="G99" s="407">
        <v>2</v>
      </c>
      <c r="H99" s="407">
        <v>283</v>
      </c>
      <c r="I99" s="407">
        <v>283</v>
      </c>
      <c r="J99" s="407">
        <v>198</v>
      </c>
      <c r="K99" s="407">
        <v>117</v>
      </c>
      <c r="L99" s="407">
        <v>46</v>
      </c>
      <c r="M99" s="407">
        <v>46</v>
      </c>
      <c r="N99" s="407">
        <v>305</v>
      </c>
      <c r="O99" s="407">
        <v>270</v>
      </c>
      <c r="P99" s="407">
        <v>245</v>
      </c>
      <c r="Q99" s="407">
        <v>231</v>
      </c>
      <c r="R99" s="407">
        <v>230</v>
      </c>
      <c r="S99" s="407">
        <v>253</v>
      </c>
      <c r="T99" s="407">
        <v>294</v>
      </c>
      <c r="U99" s="407">
        <v>322</v>
      </c>
      <c r="V99" s="407">
        <v>22</v>
      </c>
      <c r="W99" s="407">
        <v>93</v>
      </c>
      <c r="X99" s="407">
        <v>129</v>
      </c>
      <c r="Y99" s="407">
        <v>202</v>
      </c>
      <c r="Z99" s="407">
        <v>238</v>
      </c>
      <c r="AA99" s="407">
        <v>274</v>
      </c>
      <c r="AB99" s="407">
        <v>309</v>
      </c>
      <c r="AC99" s="407">
        <v>342</v>
      </c>
      <c r="AD99" s="407">
        <v>10</v>
      </c>
      <c r="AE99" s="407">
        <v>40</v>
      </c>
      <c r="AF99" s="407">
        <v>92</v>
      </c>
      <c r="AG99" s="407">
        <v>113</v>
      </c>
      <c r="AH99" s="407">
        <v>128</v>
      </c>
      <c r="AI99" s="407">
        <v>138</v>
      </c>
      <c r="AJ99" s="407">
        <v>144</v>
      </c>
      <c r="AK99" s="407">
        <v>145</v>
      </c>
      <c r="AL99" s="407">
        <v>145</v>
      </c>
      <c r="AM99" s="407">
        <v>147</v>
      </c>
      <c r="AN99" s="407">
        <v>152</v>
      </c>
      <c r="AO99" s="407">
        <v>183</v>
      </c>
      <c r="AP99" s="407">
        <v>212</v>
      </c>
      <c r="AQ99" s="407">
        <v>252</v>
      </c>
      <c r="AR99" s="407">
        <v>300</v>
      </c>
      <c r="AS99" s="407">
        <v>355</v>
      </c>
      <c r="AT99" s="407">
        <v>48</v>
      </c>
      <c r="AU99" s="407">
        <v>103</v>
      </c>
      <c r="AV99" s="407">
        <v>195</v>
      </c>
      <c r="AW99" s="407">
        <v>228</v>
      </c>
      <c r="AX99" s="407">
        <v>252</v>
      </c>
      <c r="AY99" s="407">
        <v>262</v>
      </c>
      <c r="AZ99" s="407">
        <v>265</v>
      </c>
      <c r="BA99" s="407">
        <v>262</v>
      </c>
      <c r="BB99" s="407">
        <v>255</v>
      </c>
      <c r="BC99" s="407">
        <v>235</v>
      </c>
    </row>
    <row r="100" spans="2:55">
      <c r="B100" s="407" t="s">
        <v>413</v>
      </c>
      <c r="C100" s="407">
        <v>295</v>
      </c>
      <c r="D100" s="407">
        <v>295</v>
      </c>
      <c r="E100" s="407">
        <v>295</v>
      </c>
      <c r="F100" s="407">
        <v>295</v>
      </c>
      <c r="G100" s="407">
        <v>295</v>
      </c>
      <c r="H100" s="407">
        <v>213</v>
      </c>
      <c r="I100" s="407">
        <v>213</v>
      </c>
      <c r="J100" s="407">
        <v>134</v>
      </c>
      <c r="K100" s="407">
        <v>62</v>
      </c>
      <c r="L100" s="407">
        <v>2</v>
      </c>
      <c r="M100" s="407">
        <v>2</v>
      </c>
      <c r="N100" s="407">
        <v>278</v>
      </c>
      <c r="O100" s="407">
        <v>252</v>
      </c>
      <c r="P100" s="407">
        <v>236</v>
      </c>
      <c r="Q100" s="407">
        <v>229</v>
      </c>
      <c r="R100" s="407">
        <v>235</v>
      </c>
      <c r="S100" s="407">
        <v>257</v>
      </c>
      <c r="T100" s="407">
        <v>294</v>
      </c>
      <c r="U100" s="407">
        <v>319</v>
      </c>
      <c r="V100" s="407">
        <v>11</v>
      </c>
      <c r="W100" s="407">
        <v>75</v>
      </c>
      <c r="X100" s="407">
        <v>108</v>
      </c>
      <c r="Y100" s="407">
        <v>174</v>
      </c>
      <c r="Z100" s="407">
        <v>207</v>
      </c>
      <c r="AA100" s="407">
        <v>240</v>
      </c>
      <c r="AB100" s="407">
        <v>272</v>
      </c>
      <c r="AC100" s="407">
        <v>303</v>
      </c>
      <c r="AD100" s="407">
        <v>333</v>
      </c>
      <c r="AE100" s="407">
        <v>360</v>
      </c>
      <c r="AF100" s="407">
        <v>41</v>
      </c>
      <c r="AG100" s="407">
        <v>58</v>
      </c>
      <c r="AH100" s="407">
        <v>70</v>
      </c>
      <c r="AI100" s="407">
        <v>77</v>
      </c>
      <c r="AJ100" s="407">
        <v>80</v>
      </c>
      <c r="AK100" s="407">
        <v>79</v>
      </c>
      <c r="AL100" s="407">
        <v>78</v>
      </c>
      <c r="AM100" s="407">
        <v>79</v>
      </c>
      <c r="AN100" s="407">
        <v>85</v>
      </c>
      <c r="AO100" s="407">
        <v>124</v>
      </c>
      <c r="AP100" s="407">
        <v>158</v>
      </c>
      <c r="AQ100" s="407">
        <v>202</v>
      </c>
      <c r="AR100" s="407">
        <v>254</v>
      </c>
      <c r="AS100" s="407">
        <v>309</v>
      </c>
      <c r="AT100" s="407">
        <v>364</v>
      </c>
      <c r="AU100" s="407">
        <v>51</v>
      </c>
      <c r="AV100" s="407">
        <v>133</v>
      </c>
      <c r="AW100" s="407">
        <v>161</v>
      </c>
      <c r="AX100" s="407">
        <v>177</v>
      </c>
      <c r="AY100" s="407">
        <v>182</v>
      </c>
      <c r="AZ100" s="407">
        <v>182</v>
      </c>
      <c r="BA100" s="407">
        <v>178</v>
      </c>
      <c r="BB100" s="407">
        <v>172</v>
      </c>
      <c r="BC100" s="407">
        <v>158</v>
      </c>
    </row>
    <row r="101" spans="2:55">
      <c r="B101" s="407" t="s">
        <v>414</v>
      </c>
      <c r="C101" s="407">
        <v>211</v>
      </c>
      <c r="D101" s="407">
        <v>211</v>
      </c>
      <c r="E101" s="407">
        <v>211</v>
      </c>
      <c r="F101" s="407">
        <v>211</v>
      </c>
      <c r="G101" s="407">
        <v>211</v>
      </c>
      <c r="H101" s="407">
        <v>136</v>
      </c>
      <c r="I101" s="407">
        <v>136</v>
      </c>
      <c r="J101" s="407">
        <v>66</v>
      </c>
      <c r="K101" s="407">
        <v>5</v>
      </c>
      <c r="L101" s="407">
        <v>319</v>
      </c>
      <c r="M101" s="407">
        <v>319</v>
      </c>
      <c r="N101" s="407">
        <v>250</v>
      </c>
      <c r="O101" s="407">
        <v>232</v>
      </c>
      <c r="P101" s="407">
        <v>224</v>
      </c>
      <c r="Q101" s="407">
        <v>222</v>
      </c>
      <c r="R101" s="407">
        <v>231</v>
      </c>
      <c r="S101" s="407">
        <v>251</v>
      </c>
      <c r="T101" s="407">
        <v>284</v>
      </c>
      <c r="U101" s="407">
        <v>305</v>
      </c>
      <c r="V101" s="407">
        <v>355</v>
      </c>
      <c r="W101" s="407">
        <v>46</v>
      </c>
      <c r="X101" s="407">
        <v>75</v>
      </c>
      <c r="Y101" s="407">
        <v>134</v>
      </c>
      <c r="Z101" s="407">
        <v>164</v>
      </c>
      <c r="AA101" s="407">
        <v>194</v>
      </c>
      <c r="AB101" s="407">
        <v>223</v>
      </c>
      <c r="AC101" s="407">
        <v>251</v>
      </c>
      <c r="AD101" s="407">
        <v>277</v>
      </c>
      <c r="AE101" s="407">
        <v>301</v>
      </c>
      <c r="AF101" s="407">
        <v>340</v>
      </c>
      <c r="AG101" s="407">
        <v>353</v>
      </c>
      <c r="AH101" s="407">
        <v>363</v>
      </c>
      <c r="AI101" s="407">
        <v>2</v>
      </c>
      <c r="AJ101" s="407">
        <v>2</v>
      </c>
      <c r="AK101" s="407">
        <v>364</v>
      </c>
      <c r="AL101" s="407">
        <v>362</v>
      </c>
      <c r="AM101" s="407">
        <v>364</v>
      </c>
      <c r="AN101" s="407">
        <v>7</v>
      </c>
      <c r="AO101" s="407">
        <v>54</v>
      </c>
      <c r="AP101" s="407">
        <v>92</v>
      </c>
      <c r="AQ101" s="407">
        <v>137</v>
      </c>
      <c r="AR101" s="407">
        <v>189</v>
      </c>
      <c r="AS101" s="407">
        <v>243</v>
      </c>
      <c r="AT101" s="407">
        <v>294</v>
      </c>
      <c r="AU101" s="407">
        <v>339</v>
      </c>
      <c r="AV101" s="407">
        <v>44</v>
      </c>
      <c r="AW101" s="407">
        <v>64</v>
      </c>
      <c r="AX101" s="407">
        <v>74</v>
      </c>
      <c r="AY101" s="407">
        <v>75</v>
      </c>
      <c r="AZ101" s="407">
        <v>72</v>
      </c>
      <c r="BA101" s="407">
        <v>69</v>
      </c>
      <c r="BB101" s="407">
        <v>65</v>
      </c>
      <c r="BC101" s="407">
        <v>61</v>
      </c>
    </row>
    <row r="102" spans="2:55">
      <c r="B102" s="407" t="s">
        <v>415</v>
      </c>
      <c r="C102" s="407">
        <v>119</v>
      </c>
      <c r="D102" s="407">
        <v>119</v>
      </c>
      <c r="E102" s="407">
        <v>119</v>
      </c>
      <c r="F102" s="407">
        <v>119</v>
      </c>
      <c r="G102" s="407">
        <v>119</v>
      </c>
      <c r="H102" s="407">
        <v>55</v>
      </c>
      <c r="I102" s="407">
        <v>55</v>
      </c>
      <c r="J102" s="407">
        <v>362</v>
      </c>
      <c r="K102" s="407">
        <v>312</v>
      </c>
      <c r="L102" s="407">
        <v>271</v>
      </c>
      <c r="M102" s="407">
        <v>271</v>
      </c>
      <c r="N102" s="407">
        <v>220</v>
      </c>
      <c r="O102" s="407">
        <v>210</v>
      </c>
      <c r="P102" s="407">
        <v>206</v>
      </c>
      <c r="Q102" s="407">
        <v>207</v>
      </c>
      <c r="R102" s="407">
        <v>217</v>
      </c>
      <c r="S102" s="407">
        <v>235</v>
      </c>
      <c r="T102" s="407">
        <v>262</v>
      </c>
      <c r="U102" s="407">
        <v>280</v>
      </c>
      <c r="V102" s="407">
        <v>323</v>
      </c>
      <c r="W102" s="407">
        <v>6</v>
      </c>
      <c r="X102" s="407">
        <v>32</v>
      </c>
      <c r="Y102" s="407">
        <v>84</v>
      </c>
      <c r="Z102" s="407">
        <v>110</v>
      </c>
      <c r="AA102" s="407">
        <v>136</v>
      </c>
      <c r="AB102" s="407">
        <v>161</v>
      </c>
      <c r="AC102" s="407">
        <v>185</v>
      </c>
      <c r="AD102" s="407">
        <v>207</v>
      </c>
      <c r="AE102" s="407">
        <v>227</v>
      </c>
      <c r="AF102" s="407">
        <v>259</v>
      </c>
      <c r="AG102" s="407">
        <v>269</v>
      </c>
      <c r="AH102" s="407">
        <v>275</v>
      </c>
      <c r="AI102" s="407">
        <v>277</v>
      </c>
      <c r="AJ102" s="407">
        <v>275</v>
      </c>
      <c r="AK102" s="407">
        <v>272</v>
      </c>
      <c r="AL102" s="407">
        <v>270</v>
      </c>
      <c r="AM102" s="407">
        <v>273</v>
      </c>
      <c r="AN102" s="407">
        <v>284</v>
      </c>
      <c r="AO102" s="407">
        <v>336</v>
      </c>
      <c r="AP102" s="407">
        <v>10</v>
      </c>
      <c r="AQ102" s="407">
        <v>55</v>
      </c>
      <c r="AR102" s="407">
        <v>104</v>
      </c>
      <c r="AS102" s="407">
        <v>152</v>
      </c>
      <c r="AT102" s="407">
        <v>198</v>
      </c>
      <c r="AU102" s="407">
        <v>237</v>
      </c>
      <c r="AV102" s="407">
        <v>291</v>
      </c>
      <c r="AW102" s="407">
        <v>304</v>
      </c>
      <c r="AX102" s="407">
        <v>309</v>
      </c>
      <c r="AY102" s="407">
        <v>307</v>
      </c>
      <c r="AZ102" s="407">
        <v>305</v>
      </c>
      <c r="BA102" s="407">
        <v>303</v>
      </c>
      <c r="BB102" s="407">
        <v>302</v>
      </c>
      <c r="BC102" s="407">
        <v>311</v>
      </c>
    </row>
    <row r="103" spans="2:55">
      <c r="B103" s="407" t="s">
        <v>416</v>
      </c>
      <c r="C103" s="407">
        <v>24</v>
      </c>
      <c r="D103" s="407">
        <v>24</v>
      </c>
      <c r="E103" s="407">
        <v>24</v>
      </c>
      <c r="F103" s="407">
        <v>24</v>
      </c>
      <c r="G103" s="407">
        <v>24</v>
      </c>
      <c r="H103" s="407">
        <v>338</v>
      </c>
      <c r="I103" s="407">
        <v>338</v>
      </c>
      <c r="J103" s="407">
        <v>291</v>
      </c>
      <c r="K103" s="407">
        <v>252</v>
      </c>
      <c r="L103" s="407">
        <v>221</v>
      </c>
      <c r="M103" s="407">
        <v>221</v>
      </c>
      <c r="N103" s="407">
        <v>188</v>
      </c>
      <c r="O103" s="407">
        <v>183</v>
      </c>
      <c r="P103" s="407">
        <v>182</v>
      </c>
      <c r="Q103" s="407">
        <v>184</v>
      </c>
      <c r="R103" s="407">
        <v>193</v>
      </c>
      <c r="S103" s="407">
        <v>208</v>
      </c>
      <c r="T103" s="407">
        <v>231</v>
      </c>
      <c r="U103" s="407">
        <v>245</v>
      </c>
      <c r="V103" s="407">
        <v>280</v>
      </c>
      <c r="W103" s="407">
        <v>320</v>
      </c>
      <c r="X103" s="407">
        <v>342</v>
      </c>
      <c r="Y103" s="407">
        <v>21</v>
      </c>
      <c r="Z103" s="407">
        <v>43</v>
      </c>
      <c r="AA103" s="407">
        <v>64</v>
      </c>
      <c r="AB103" s="407">
        <v>85</v>
      </c>
      <c r="AC103" s="407">
        <v>105</v>
      </c>
      <c r="AD103" s="407">
        <v>123</v>
      </c>
      <c r="AE103" s="407">
        <v>139</v>
      </c>
      <c r="AF103" s="407">
        <v>163</v>
      </c>
      <c r="AG103" s="407">
        <v>170</v>
      </c>
      <c r="AH103" s="407">
        <v>173</v>
      </c>
      <c r="AI103" s="407">
        <v>173</v>
      </c>
      <c r="AJ103" s="407">
        <v>170</v>
      </c>
      <c r="AK103" s="407">
        <v>167</v>
      </c>
      <c r="AL103" s="407">
        <v>166</v>
      </c>
      <c r="AM103" s="407">
        <v>172</v>
      </c>
      <c r="AN103" s="407">
        <v>186</v>
      </c>
      <c r="AO103" s="407">
        <v>240</v>
      </c>
      <c r="AP103" s="407">
        <v>277</v>
      </c>
      <c r="AQ103" s="407">
        <v>316</v>
      </c>
      <c r="AR103" s="407">
        <v>358</v>
      </c>
      <c r="AS103" s="407">
        <v>35</v>
      </c>
      <c r="AT103" s="407">
        <v>73</v>
      </c>
      <c r="AU103" s="407">
        <v>106</v>
      </c>
      <c r="AV103" s="407">
        <v>143</v>
      </c>
      <c r="AW103" s="407">
        <v>152</v>
      </c>
      <c r="AX103" s="407">
        <v>154</v>
      </c>
      <c r="AY103" s="407">
        <v>153</v>
      </c>
      <c r="AZ103" s="407">
        <v>150</v>
      </c>
      <c r="BA103" s="407">
        <v>150</v>
      </c>
      <c r="BB103" s="407">
        <v>154</v>
      </c>
      <c r="BC103" s="407">
        <v>172</v>
      </c>
    </row>
    <row r="104" spans="2:55">
      <c r="B104" s="407" t="s">
        <v>417</v>
      </c>
      <c r="C104" s="407">
        <v>292</v>
      </c>
      <c r="D104" s="407">
        <v>292</v>
      </c>
      <c r="E104" s="407">
        <v>292</v>
      </c>
      <c r="F104" s="407">
        <v>292</v>
      </c>
      <c r="G104" s="407">
        <v>292</v>
      </c>
      <c r="H104" s="407">
        <v>254</v>
      </c>
      <c r="I104" s="407">
        <v>254</v>
      </c>
      <c r="J104" s="407">
        <v>219</v>
      </c>
      <c r="K104" s="407">
        <v>191</v>
      </c>
      <c r="L104" s="407">
        <v>170</v>
      </c>
      <c r="M104" s="407">
        <v>170</v>
      </c>
      <c r="N104" s="407">
        <v>152</v>
      </c>
      <c r="O104" s="407">
        <v>150</v>
      </c>
      <c r="P104" s="407">
        <v>150</v>
      </c>
      <c r="Q104" s="407">
        <v>152</v>
      </c>
      <c r="R104" s="407">
        <v>160</v>
      </c>
      <c r="S104" s="407">
        <v>171</v>
      </c>
      <c r="T104" s="407">
        <v>188</v>
      </c>
      <c r="U104" s="407">
        <v>199</v>
      </c>
      <c r="V104" s="407">
        <v>227</v>
      </c>
      <c r="W104" s="407">
        <v>258</v>
      </c>
      <c r="X104" s="407">
        <v>275</v>
      </c>
      <c r="Y104" s="407">
        <v>310</v>
      </c>
      <c r="Z104" s="407">
        <v>327</v>
      </c>
      <c r="AA104" s="407">
        <v>344</v>
      </c>
      <c r="AB104" s="407">
        <v>360</v>
      </c>
      <c r="AC104" s="407">
        <v>10</v>
      </c>
      <c r="AD104" s="407">
        <v>23</v>
      </c>
      <c r="AE104" s="407">
        <v>35</v>
      </c>
      <c r="AF104" s="407">
        <v>52</v>
      </c>
      <c r="AG104" s="407">
        <v>57</v>
      </c>
      <c r="AH104" s="407">
        <v>58</v>
      </c>
      <c r="AI104" s="407">
        <v>56</v>
      </c>
      <c r="AJ104" s="407">
        <v>53</v>
      </c>
      <c r="AK104" s="407">
        <v>50</v>
      </c>
      <c r="AL104" s="407">
        <v>52</v>
      </c>
      <c r="AM104" s="407">
        <v>59</v>
      </c>
      <c r="AN104" s="407">
        <v>74</v>
      </c>
      <c r="AO104" s="407">
        <v>125</v>
      </c>
      <c r="AP104" s="407">
        <v>156</v>
      </c>
      <c r="AQ104" s="407">
        <v>189</v>
      </c>
      <c r="AR104" s="407">
        <v>223</v>
      </c>
      <c r="AS104" s="407">
        <v>256</v>
      </c>
      <c r="AT104" s="407">
        <v>285</v>
      </c>
      <c r="AU104" s="407">
        <v>307</v>
      </c>
      <c r="AV104" s="407">
        <v>330</v>
      </c>
      <c r="AW104" s="407">
        <v>334</v>
      </c>
      <c r="AX104" s="407">
        <v>336</v>
      </c>
      <c r="AY104" s="407">
        <v>333</v>
      </c>
      <c r="AZ104" s="407">
        <v>332</v>
      </c>
      <c r="BA104" s="407">
        <v>334</v>
      </c>
      <c r="BB104" s="407">
        <v>343</v>
      </c>
      <c r="BC104" s="407">
        <v>360</v>
      </c>
    </row>
    <row r="105" spans="2:55">
      <c r="B105" s="407" t="s">
        <v>418</v>
      </c>
      <c r="C105" s="407">
        <v>195</v>
      </c>
      <c r="D105" s="407">
        <v>195</v>
      </c>
      <c r="E105" s="407">
        <v>195</v>
      </c>
      <c r="F105" s="407">
        <v>195</v>
      </c>
      <c r="G105" s="407">
        <v>195</v>
      </c>
      <c r="H105" s="407">
        <v>170</v>
      </c>
      <c r="I105" s="407">
        <v>170</v>
      </c>
      <c r="J105" s="407">
        <v>147</v>
      </c>
      <c r="K105" s="407">
        <v>129</v>
      </c>
      <c r="L105" s="407">
        <v>119</v>
      </c>
      <c r="M105" s="407">
        <v>119</v>
      </c>
      <c r="N105" s="407">
        <v>109</v>
      </c>
      <c r="O105" s="407">
        <v>109</v>
      </c>
      <c r="P105" s="407">
        <v>109</v>
      </c>
      <c r="Q105" s="407">
        <v>111</v>
      </c>
      <c r="R105" s="407">
        <v>117</v>
      </c>
      <c r="S105" s="407">
        <v>124</v>
      </c>
      <c r="T105" s="407">
        <v>136</v>
      </c>
      <c r="U105" s="407">
        <v>144</v>
      </c>
      <c r="V105" s="407">
        <v>162</v>
      </c>
      <c r="W105" s="407">
        <v>185</v>
      </c>
      <c r="X105" s="407">
        <v>196</v>
      </c>
      <c r="Y105" s="407">
        <v>220</v>
      </c>
      <c r="Z105" s="407">
        <v>232</v>
      </c>
      <c r="AA105" s="407">
        <v>244</v>
      </c>
      <c r="AB105" s="407">
        <v>255</v>
      </c>
      <c r="AC105" s="407">
        <v>265</v>
      </c>
      <c r="AD105" s="407">
        <v>274</v>
      </c>
      <c r="AE105" s="407">
        <v>282</v>
      </c>
      <c r="AF105" s="407">
        <v>292</v>
      </c>
      <c r="AG105" s="407">
        <v>294</v>
      </c>
      <c r="AH105" s="407">
        <v>294</v>
      </c>
      <c r="AI105" s="407">
        <v>292</v>
      </c>
      <c r="AJ105" s="407">
        <v>289</v>
      </c>
      <c r="AK105" s="407">
        <v>289</v>
      </c>
      <c r="AL105" s="407">
        <v>292</v>
      </c>
      <c r="AM105" s="407">
        <v>299</v>
      </c>
      <c r="AN105" s="407">
        <v>313</v>
      </c>
      <c r="AO105" s="407">
        <v>352</v>
      </c>
      <c r="AP105" s="407">
        <v>10</v>
      </c>
      <c r="AQ105" s="407">
        <v>33</v>
      </c>
      <c r="AR105" s="407">
        <v>58</v>
      </c>
      <c r="AS105" s="407">
        <v>82</v>
      </c>
      <c r="AT105" s="407">
        <v>100</v>
      </c>
      <c r="AU105" s="407">
        <v>113</v>
      </c>
      <c r="AV105" s="407">
        <v>127</v>
      </c>
      <c r="AW105" s="407">
        <v>130</v>
      </c>
      <c r="AX105" s="407">
        <v>130</v>
      </c>
      <c r="AY105" s="407">
        <v>127</v>
      </c>
      <c r="AZ105" s="407">
        <v>128</v>
      </c>
      <c r="BA105" s="407">
        <v>136</v>
      </c>
      <c r="BB105" s="407">
        <v>144</v>
      </c>
      <c r="BC105" s="407">
        <v>160</v>
      </c>
    </row>
    <row r="106" spans="2:55">
      <c r="B106" s="407" t="s">
        <v>419</v>
      </c>
      <c r="C106" s="407">
        <v>98</v>
      </c>
      <c r="D106" s="407">
        <v>98</v>
      </c>
      <c r="E106" s="407">
        <v>98</v>
      </c>
      <c r="F106" s="407">
        <v>98</v>
      </c>
      <c r="G106" s="407">
        <v>98</v>
      </c>
      <c r="H106" s="407">
        <v>85</v>
      </c>
      <c r="I106" s="407">
        <v>85</v>
      </c>
      <c r="J106" s="407">
        <v>74</v>
      </c>
      <c r="K106" s="407">
        <v>67</v>
      </c>
      <c r="L106" s="407">
        <v>62</v>
      </c>
      <c r="M106" s="407">
        <v>62</v>
      </c>
      <c r="N106" s="407">
        <v>59</v>
      </c>
      <c r="O106" s="407">
        <v>59</v>
      </c>
      <c r="P106" s="407">
        <v>59</v>
      </c>
      <c r="Q106" s="407">
        <v>60</v>
      </c>
      <c r="R106" s="407">
        <v>63</v>
      </c>
      <c r="S106" s="407">
        <v>67</v>
      </c>
      <c r="T106" s="407">
        <v>73</v>
      </c>
      <c r="U106" s="407">
        <v>77</v>
      </c>
      <c r="V106" s="407">
        <v>87</v>
      </c>
      <c r="W106" s="407">
        <v>99</v>
      </c>
      <c r="X106" s="407">
        <v>105</v>
      </c>
      <c r="Y106" s="407">
        <v>117</v>
      </c>
      <c r="Z106" s="407">
        <v>124</v>
      </c>
      <c r="AA106" s="407">
        <v>130</v>
      </c>
      <c r="AB106" s="407">
        <v>135</v>
      </c>
      <c r="AC106" s="407">
        <v>140</v>
      </c>
      <c r="AD106" s="407">
        <v>144</v>
      </c>
      <c r="AE106" s="407">
        <v>148</v>
      </c>
      <c r="AF106" s="407">
        <v>153</v>
      </c>
      <c r="AG106" s="407">
        <v>153</v>
      </c>
      <c r="AH106" s="407">
        <v>153</v>
      </c>
      <c r="AI106" s="407">
        <v>152</v>
      </c>
      <c r="AJ106" s="407">
        <v>151</v>
      </c>
      <c r="AK106" s="407">
        <v>151</v>
      </c>
      <c r="AL106" s="407">
        <v>154</v>
      </c>
      <c r="AM106" s="407">
        <v>160</v>
      </c>
      <c r="AN106" s="407">
        <v>168</v>
      </c>
      <c r="AO106" s="407">
        <v>191</v>
      </c>
      <c r="AP106" s="407">
        <v>203</v>
      </c>
      <c r="AQ106" s="407">
        <v>215</v>
      </c>
      <c r="AR106" s="407">
        <v>229</v>
      </c>
      <c r="AS106" s="407">
        <v>240</v>
      </c>
      <c r="AT106" s="407">
        <v>249</v>
      </c>
      <c r="AU106" s="407">
        <v>254</v>
      </c>
      <c r="AV106" s="407">
        <v>260</v>
      </c>
      <c r="AW106" s="407">
        <v>262</v>
      </c>
      <c r="AX106" s="407">
        <v>261</v>
      </c>
      <c r="AY106" s="407">
        <v>259</v>
      </c>
      <c r="AZ106" s="407">
        <v>264</v>
      </c>
      <c r="BA106" s="407">
        <v>268</v>
      </c>
      <c r="BB106" s="407">
        <v>273</v>
      </c>
      <c r="BC106" s="407">
        <v>283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9.6842961023593799E-2</v>
      </c>
      <c r="AJ9" s="404">
        <v>0.29971517879014836</v>
      </c>
      <c r="AK9" s="404">
        <v>0.51599721436866586</v>
      </c>
      <c r="AL9" s="404">
        <v>0.74930459823269868</v>
      </c>
      <c r="AM9" s="404">
        <v>1.0024439276085095</v>
      </c>
      <c r="AN9" s="404">
        <v>1.2766013795951769</v>
      </c>
      <c r="AO9" s="404">
        <v>1.8884839269265457</v>
      </c>
      <c r="AP9" s="404">
        <v>2.2245221346444271</v>
      </c>
      <c r="AQ9" s="404">
        <v>2.5777776607508187</v>
      </c>
      <c r="AR9" s="404">
        <v>2.9496344852659728</v>
      </c>
      <c r="AS9" s="404">
        <v>3.3325999895532505</v>
      </c>
      <c r="AT9" s="404">
        <v>3.7176655316035756</v>
      </c>
      <c r="AU9" s="404">
        <v>4.0965797779849433</v>
      </c>
      <c r="AV9" s="404">
        <v>4.8327986187524932</v>
      </c>
      <c r="AW9" s="404">
        <v>5.2014729879744088</v>
      </c>
      <c r="AX9" s="404">
        <v>5.578192856323577</v>
      </c>
      <c r="AY9" s="404">
        <v>5.9722543451333765</v>
      </c>
      <c r="AZ9" s="404">
        <v>6.4178923177060367</v>
      </c>
      <c r="BA9" s="404">
        <v>6.9491732544340881</v>
      </c>
      <c r="BB9" s="404">
        <v>7.6060875426575416</v>
      </c>
      <c r="BC9" s="404">
        <v>9.4619464151686756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0.22009605463080631</v>
      </c>
      <c r="AD10" s="404">
        <v>0.55368625965704354</v>
      </c>
      <c r="AE10" s="404">
        <v>0.90107389719612518</v>
      </c>
      <c r="AF10" s="404">
        <v>1.6597540562528144</v>
      </c>
      <c r="AG10" s="404">
        <v>2.0802829454499503</v>
      </c>
      <c r="AH10" s="404">
        <v>2.5312097794842057</v>
      </c>
      <c r="AI10" s="404">
        <v>3.0126258189005632</v>
      </c>
      <c r="AJ10" s="404">
        <v>3.5270220704133601</v>
      </c>
      <c r="AK10" s="404">
        <v>4.0798492300089393</v>
      </c>
      <c r="AL10" s="404">
        <v>4.6775625386320376</v>
      </c>
      <c r="AM10" s="404">
        <v>5.3266915836768653</v>
      </c>
      <c r="AN10" s="404">
        <v>6.0330527066105173</v>
      </c>
      <c r="AO10" s="404">
        <v>7.6342522600640619</v>
      </c>
      <c r="AP10" s="404">
        <v>8.5332877866892982</v>
      </c>
      <c r="AQ10" s="404">
        <v>9.4973121332643942</v>
      </c>
      <c r="AR10" s="404">
        <v>10.533501127596947</v>
      </c>
      <c r="AS10" s="404">
        <v>11.630774836104488</v>
      </c>
      <c r="AT10" s="404">
        <v>12.775908524270491</v>
      </c>
      <c r="AU10" s="404">
        <v>13.960276953699669</v>
      </c>
      <c r="AV10" s="404">
        <v>16.455145522218274</v>
      </c>
      <c r="AW10" s="404">
        <v>17.787818909950182</v>
      </c>
      <c r="AX10" s="404">
        <v>19.193071183265882</v>
      </c>
      <c r="AY10" s="404">
        <v>20.695053835145917</v>
      </c>
      <c r="AZ10" s="404">
        <v>22.364374470829841</v>
      </c>
      <c r="BA10" s="404">
        <v>24.26328699370664</v>
      </c>
      <c r="BB10" s="404">
        <v>26.46465678187182</v>
      </c>
      <c r="BC10" s="404">
        <v>31.957619215868483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6.3651735106248081E-2</v>
      </c>
      <c r="AA11" s="404">
        <v>0.53374766447982991</v>
      </c>
      <c r="AB11" s="404">
        <v>1.0252905695458114</v>
      </c>
      <c r="AC11" s="404">
        <v>1.5229801748928227</v>
      </c>
      <c r="AD11" s="404">
        <v>2.0422607010815859</v>
      </c>
      <c r="AE11" s="404">
        <v>2.590793655453727</v>
      </c>
      <c r="AF11" s="404">
        <v>3.8072656945758245</v>
      </c>
      <c r="AG11" s="404">
        <v>4.4862697445430673</v>
      </c>
      <c r="AH11" s="404">
        <v>5.2158689511769829</v>
      </c>
      <c r="AI11" s="404">
        <v>5.9964623452291379</v>
      </c>
      <c r="AJ11" s="404">
        <v>6.8319209610893523</v>
      </c>
      <c r="AK11" s="404">
        <v>7.7288581311068523</v>
      </c>
      <c r="AL11" s="404">
        <v>8.6959874084599065</v>
      </c>
      <c r="AM11" s="404">
        <v>9.7436296628506529</v>
      </c>
      <c r="AN11" s="404">
        <v>10.882500695375441</v>
      </c>
      <c r="AO11" s="404">
        <v>13.467502526590582</v>
      </c>
      <c r="AP11" s="404">
        <v>14.92360657386145</v>
      </c>
      <c r="AQ11" s="404">
        <v>16.490248720733529</v>
      </c>
      <c r="AR11" s="404">
        <v>18.180962550418872</v>
      </c>
      <c r="AS11" s="404">
        <v>19.981425904285256</v>
      </c>
      <c r="AT11" s="404">
        <v>21.877794961405655</v>
      </c>
      <c r="AU11" s="404">
        <v>23.862591394803289</v>
      </c>
      <c r="AV11" s="404">
        <v>28.121391454588391</v>
      </c>
      <c r="AW11" s="404">
        <v>30.432575041353356</v>
      </c>
      <c r="AX11" s="404">
        <v>32.8978983694061</v>
      </c>
      <c r="AY11" s="404">
        <v>35.561772054715611</v>
      </c>
      <c r="AZ11" s="404">
        <v>38.538352017158743</v>
      </c>
      <c r="BA11" s="404">
        <v>41.923982780489645</v>
      </c>
      <c r="BB11" s="404">
        <v>45.812631382448679</v>
      </c>
      <c r="BC11" s="404">
        <v>55.054073187057298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0.5825808113634201</v>
      </c>
      <c r="Z12" s="404">
        <v>1.1754873647878903</v>
      </c>
      <c r="AA12" s="404">
        <v>1.809412811328879</v>
      </c>
      <c r="AB12" s="404">
        <v>2.475600061638751</v>
      </c>
      <c r="AC12" s="404">
        <v>3.1611700498486925</v>
      </c>
      <c r="AD12" s="404">
        <v>3.8851176526049565</v>
      </c>
      <c r="AE12" s="404">
        <v>4.6581783380599679</v>
      </c>
      <c r="AF12" s="404">
        <v>6.3884483276316768</v>
      </c>
      <c r="AG12" s="404">
        <v>7.3580627703403039</v>
      </c>
      <c r="AH12" s="404">
        <v>8.4011683971627136</v>
      </c>
      <c r="AI12" s="404">
        <v>9.5179172212132297</v>
      </c>
      <c r="AJ12" s="404">
        <v>10.71121693457961</v>
      </c>
      <c r="AK12" s="404">
        <v>11.988133223509612</v>
      </c>
      <c r="AL12" s="404">
        <v>13.359859503108016</v>
      </c>
      <c r="AM12" s="404">
        <v>14.841234732242082</v>
      </c>
      <c r="AN12" s="404">
        <v>16.448962946880641</v>
      </c>
      <c r="AO12" s="404">
        <v>20.097291309013276</v>
      </c>
      <c r="AP12" s="404">
        <v>22.155291007511678</v>
      </c>
      <c r="AQ12" s="404">
        <v>24.37364964410299</v>
      </c>
      <c r="AR12" s="404">
        <v>26.775274480475534</v>
      </c>
      <c r="AS12" s="404">
        <v>29.347680290719104</v>
      </c>
      <c r="AT12" s="404">
        <v>32.078754148900906</v>
      </c>
      <c r="AU12" s="404">
        <v>34.963533572812899</v>
      </c>
      <c r="AV12" s="404">
        <v>41.241767910144915</v>
      </c>
      <c r="AW12" s="404">
        <v>44.701443260782234</v>
      </c>
      <c r="AX12" s="404">
        <v>48.434855339945706</v>
      </c>
      <c r="AY12" s="404">
        <v>52.512378591225151</v>
      </c>
      <c r="AZ12" s="404">
        <v>57.10205835765916</v>
      </c>
      <c r="BA12" s="404">
        <v>62.320241059625467</v>
      </c>
      <c r="BB12" s="404">
        <v>68.197572010826264</v>
      </c>
      <c r="BC12" s="404">
        <v>81.512345801962766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0.27978274274626652</v>
      </c>
      <c r="Y13" s="404">
        <v>1.5421235278899776</v>
      </c>
      <c r="Z13" s="404">
        <v>2.2551712162239972</v>
      </c>
      <c r="AA13" s="404">
        <v>3.0173845234031762</v>
      </c>
      <c r="AB13" s="404">
        <v>3.8230314477799321</v>
      </c>
      <c r="AC13" s="404">
        <v>4.6625334370290137</v>
      </c>
      <c r="AD13" s="404">
        <v>5.5573375989980063</v>
      </c>
      <c r="AE13" s="404">
        <v>6.5193771556976285</v>
      </c>
      <c r="AF13" s="404">
        <v>8.6845231772781162</v>
      </c>
      <c r="AG13" s="404">
        <v>9.9008862692302539</v>
      </c>
      <c r="AH13" s="404">
        <v>11.209962050672589</v>
      </c>
      <c r="AI13" s="404">
        <v>12.609206341945491</v>
      </c>
      <c r="AJ13" s="404">
        <v>14.099781003026141</v>
      </c>
      <c r="AK13" s="404">
        <v>15.688948228540431</v>
      </c>
      <c r="AL13" s="404">
        <v>17.390089074734423</v>
      </c>
      <c r="AM13" s="404">
        <v>19.222197820877835</v>
      </c>
      <c r="AN13" s="404">
        <v>21.207455751382138</v>
      </c>
      <c r="AO13" s="404">
        <v>25.710822297260393</v>
      </c>
      <c r="AP13" s="404">
        <v>28.253890896969697</v>
      </c>
      <c r="AQ13" s="404">
        <v>31.000246624780694</v>
      </c>
      <c r="AR13" s="404">
        <v>33.986868896961191</v>
      </c>
      <c r="AS13" s="404">
        <v>37.205387283496314</v>
      </c>
      <c r="AT13" s="404">
        <v>40.646478266056604</v>
      </c>
      <c r="AU13" s="404">
        <v>44.308473529541509</v>
      </c>
      <c r="AV13" s="404">
        <v>52.380025901789779</v>
      </c>
      <c r="AW13" s="404">
        <v>56.893633105539713</v>
      </c>
      <c r="AX13" s="404">
        <v>61.813134141054604</v>
      </c>
      <c r="AY13" s="404">
        <v>67.233821943381955</v>
      </c>
      <c r="AZ13" s="404">
        <v>73.35362469828857</v>
      </c>
      <c r="BA13" s="404">
        <v>80.224005572186513</v>
      </c>
      <c r="BB13" s="404">
        <v>87.788710954265156</v>
      </c>
      <c r="BC13" s="404">
        <v>104.2211436390938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0.40948988691256671</v>
      </c>
      <c r="X14" s="404">
        <v>1.0459080204244902</v>
      </c>
      <c r="Y14" s="404">
        <v>2.5192439485828522</v>
      </c>
      <c r="Z14" s="404">
        <v>3.3467909810014835</v>
      </c>
      <c r="AA14" s="404">
        <v>4.2334923615508089</v>
      </c>
      <c r="AB14" s="404">
        <v>5.176890603622593</v>
      </c>
      <c r="AC14" s="404">
        <v>6.1705871991168673</v>
      </c>
      <c r="AD14" s="404">
        <v>7.2371224226527238</v>
      </c>
      <c r="AE14" s="404">
        <v>8.3893534605404128</v>
      </c>
      <c r="AF14" s="404">
        <v>10.993133030670101</v>
      </c>
      <c r="AG14" s="404">
        <v>12.458308585988412</v>
      </c>
      <c r="AH14" s="404">
        <v>14.032905497614268</v>
      </c>
      <c r="AI14" s="404">
        <v>15.710913232854132</v>
      </c>
      <c r="AJ14" s="404">
        <v>17.491682189778654</v>
      </c>
      <c r="AK14" s="404">
        <v>19.382776959500582</v>
      </c>
      <c r="AL14" s="404">
        <v>21.399986901137797</v>
      </c>
      <c r="AM14" s="404">
        <v>23.566671268684239</v>
      </c>
      <c r="AN14" s="404">
        <v>25.911037280379052</v>
      </c>
      <c r="AO14" s="404">
        <v>31.228242867611193</v>
      </c>
      <c r="AP14" s="404">
        <v>34.235923385496356</v>
      </c>
      <c r="AQ14" s="404">
        <v>37.49585398428593</v>
      </c>
      <c r="AR14" s="404">
        <v>41.061780285996939</v>
      </c>
      <c r="AS14" s="404">
        <v>44.93008689594982</v>
      </c>
      <c r="AT14" s="404">
        <v>49.094792930432476</v>
      </c>
      <c r="AU14" s="404">
        <v>53.559969644387806</v>
      </c>
      <c r="AV14" s="404">
        <v>63.542004010555793</v>
      </c>
      <c r="AW14" s="404">
        <v>69.206530719443109</v>
      </c>
      <c r="AX14" s="404">
        <v>75.437622367241715</v>
      </c>
      <c r="AY14" s="404">
        <v>82.337790057987334</v>
      </c>
      <c r="AZ14" s="404">
        <v>90.058053240556021</v>
      </c>
      <c r="BA14" s="404">
        <v>98.563311070682857</v>
      </c>
      <c r="BB14" s="404">
        <v>107.70811009082715</v>
      </c>
      <c r="BC14" s="404">
        <v>126.78659553034299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1.1487357070814885E-2</v>
      </c>
      <c r="M15" s="404">
        <v>1.1487357070814885E-2</v>
      </c>
      <c r="N15" s="404">
        <v>7.4513560396494843E-2</v>
      </c>
      <c r="O15" s="404">
        <v>4.6685097081399646E-2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1.1015740327325816</v>
      </c>
      <c r="X15" s="404">
        <v>1.8305557334685925</v>
      </c>
      <c r="Y15" s="404">
        <v>3.50006682946551</v>
      </c>
      <c r="Z15" s="404">
        <v>4.4372022936119864</v>
      </c>
      <c r="AA15" s="404">
        <v>5.445475360673167</v>
      </c>
      <c r="AB15" s="404">
        <v>6.5255809339904056</v>
      </c>
      <c r="AC15" s="404">
        <v>7.6729972335880108</v>
      </c>
      <c r="AD15" s="404">
        <v>8.911076105463593</v>
      </c>
      <c r="AE15" s="404">
        <v>10.253700112748731</v>
      </c>
      <c r="AF15" s="404">
        <v>13.297428147093248</v>
      </c>
      <c r="AG15" s="404">
        <v>15.009566400805815</v>
      </c>
      <c r="AH15" s="404">
        <v>16.844569417873856</v>
      </c>
      <c r="AI15" s="404">
        <v>18.792752142698447</v>
      </c>
      <c r="AJ15" s="404">
        <v>20.851589651600666</v>
      </c>
      <c r="AK15" s="404">
        <v>23.02900601498553</v>
      </c>
      <c r="AL15" s="404">
        <v>25.343252153055342</v>
      </c>
      <c r="AM15" s="404">
        <v>27.822493063660193</v>
      </c>
      <c r="AN15" s="404">
        <v>30.501641374717504</v>
      </c>
      <c r="AO15" s="404">
        <v>36.581045188658649</v>
      </c>
      <c r="AP15" s="404">
        <v>40.033350365915695</v>
      </c>
      <c r="AQ15" s="404">
        <v>43.794781022033462</v>
      </c>
      <c r="AR15" s="404">
        <v>47.937628805152649</v>
      </c>
      <c r="AS15" s="404">
        <v>52.463780425658342</v>
      </c>
      <c r="AT15" s="404">
        <v>57.373057457457463</v>
      </c>
      <c r="AU15" s="404">
        <v>62.683330905733165</v>
      </c>
      <c r="AV15" s="404">
        <v>74.734930042113348</v>
      </c>
      <c r="AW15" s="404">
        <v>81.672165369435362</v>
      </c>
      <c r="AX15" s="404">
        <v>89.347845385827966</v>
      </c>
      <c r="AY15" s="404">
        <v>97.793289794877978</v>
      </c>
      <c r="AZ15" s="404">
        <v>107.09303803429535</v>
      </c>
      <c r="BA15" s="404">
        <v>117.12334589865233</v>
      </c>
      <c r="BB15" s="404">
        <v>127.64750293988489</v>
      </c>
      <c r="BC15" s="404">
        <v>148.84581088549103</v>
      </c>
    </row>
    <row r="16" spans="2:55" ht="18">
      <c r="B16" s="403" t="s">
        <v>425</v>
      </c>
      <c r="C16" s="404">
        <v>7.4705078995082608E-2</v>
      </c>
      <c r="D16" s="404">
        <v>7.4705078995082608E-2</v>
      </c>
      <c r="E16" s="404">
        <v>7.4705078995082608E-2</v>
      </c>
      <c r="F16" s="404">
        <v>7.4705078995082608E-2</v>
      </c>
      <c r="G16" s="404">
        <v>7.4705078995082608E-2</v>
      </c>
      <c r="H16" s="404">
        <v>0.13985999868822846</v>
      </c>
      <c r="I16" s="404">
        <v>0.13985999868822846</v>
      </c>
      <c r="J16" s="404">
        <v>0.21034448121805618</v>
      </c>
      <c r="K16" s="404">
        <v>0.27249028852618584</v>
      </c>
      <c r="L16" s="404">
        <v>0.32319362427987197</v>
      </c>
      <c r="M16" s="404">
        <v>0.32319362427987197</v>
      </c>
      <c r="N16" s="404">
        <v>0.30995324575263872</v>
      </c>
      <c r="O16" s="404">
        <v>0.23211974478157088</v>
      </c>
      <c r="P16" s="404">
        <v>9.8874476867899866E-2</v>
      </c>
      <c r="Q16" s="404">
        <v>0</v>
      </c>
      <c r="R16" s="404">
        <v>0</v>
      </c>
      <c r="S16" s="404">
        <v>0</v>
      </c>
      <c r="T16" s="404">
        <v>0</v>
      </c>
      <c r="U16" s="404">
        <v>0</v>
      </c>
      <c r="V16" s="404">
        <v>0.455595548378325</v>
      </c>
      <c r="W16" s="404">
        <v>1.8062357084287668</v>
      </c>
      <c r="X16" s="404">
        <v>2.6187387620208549</v>
      </c>
      <c r="Y16" s="404">
        <v>4.4707686532380952</v>
      </c>
      <c r="Z16" s="404">
        <v>5.5133691424494247</v>
      </c>
      <c r="AA16" s="404">
        <v>6.6408571079433036</v>
      </c>
      <c r="AB16" s="404">
        <v>7.8557748613669496</v>
      </c>
      <c r="AC16" s="404">
        <v>9.1552551935128488</v>
      </c>
      <c r="AD16" s="404">
        <v>10.563554164773551</v>
      </c>
      <c r="AE16" s="404">
        <v>12.095693228628503</v>
      </c>
      <c r="AF16" s="404">
        <v>15.575012471823586</v>
      </c>
      <c r="AG16" s="404">
        <v>17.527464144439175</v>
      </c>
      <c r="AH16" s="404">
        <v>19.612765584421549</v>
      </c>
      <c r="AI16" s="404">
        <v>21.817337090879178</v>
      </c>
      <c r="AJ16" s="404">
        <v>24.136648568711401</v>
      </c>
      <c r="AK16" s="404">
        <v>26.578855470016787</v>
      </c>
      <c r="AL16" s="404">
        <v>29.164935417921519</v>
      </c>
      <c r="AM16" s="404">
        <v>31.928414830906053</v>
      </c>
      <c r="AN16" s="404">
        <v>34.911665878117724</v>
      </c>
      <c r="AO16" s="404">
        <v>41.696316325554889</v>
      </c>
      <c r="AP16" s="404">
        <v>45.5748971927311</v>
      </c>
      <c r="AQ16" s="404">
        <v>49.82823812773389</v>
      </c>
      <c r="AR16" s="404">
        <v>54.549188398123619</v>
      </c>
      <c r="AS16" s="404">
        <v>59.74781017200231</v>
      </c>
      <c r="AT16" s="404">
        <v>65.4377930065437</v>
      </c>
      <c r="AU16" s="404">
        <v>71.654109709068379</v>
      </c>
      <c r="AV16" s="404">
        <v>85.979905017255447</v>
      </c>
      <c r="AW16" s="404">
        <v>94.318614417129382</v>
      </c>
      <c r="AX16" s="404">
        <v>103.50136983700295</v>
      </c>
      <c r="AY16" s="404">
        <v>113.46641014948489</v>
      </c>
      <c r="AZ16" s="404">
        <v>124.23188147566175</v>
      </c>
      <c r="BA16" s="404">
        <v>135.58356674127984</v>
      </c>
      <c r="BB16" s="404">
        <v>147.21372882763652</v>
      </c>
      <c r="BC16" s="404">
        <v>170.05894695345248</v>
      </c>
    </row>
    <row r="17" spans="2:55" ht="15.75">
      <c r="B17" s="403" t="s">
        <v>23</v>
      </c>
      <c r="C17" s="404">
        <v>0.36449924670379008</v>
      </c>
      <c r="D17" s="404">
        <v>0.36449924670379008</v>
      </c>
      <c r="E17" s="404">
        <v>0.36449924670379008</v>
      </c>
      <c r="F17" s="404">
        <v>0.36449924670379008</v>
      </c>
      <c r="G17" s="404">
        <v>0.36449924670379008</v>
      </c>
      <c r="H17" s="404">
        <v>0.44336014813605057</v>
      </c>
      <c r="I17" s="404">
        <v>0.44336014813605057</v>
      </c>
      <c r="J17" s="404">
        <v>0.51667593091661579</v>
      </c>
      <c r="K17" s="404">
        <v>0.56597509309880456</v>
      </c>
      <c r="L17" s="404">
        <v>0.58447087491063188</v>
      </c>
      <c r="M17" s="404">
        <v>0.58447087491063188</v>
      </c>
      <c r="N17" s="404">
        <v>0.47393305406148895</v>
      </c>
      <c r="O17" s="404">
        <v>0.34793225160037988</v>
      </c>
      <c r="P17" s="404">
        <v>0.17958840730606351</v>
      </c>
      <c r="Q17" s="404">
        <v>0</v>
      </c>
      <c r="R17" s="404">
        <v>0</v>
      </c>
      <c r="S17" s="404">
        <v>0</v>
      </c>
      <c r="T17" s="404">
        <v>0</v>
      </c>
      <c r="U17" s="404">
        <v>0</v>
      </c>
      <c r="V17" s="404">
        <v>1.0117130048397336</v>
      </c>
      <c r="W17" s="404">
        <v>2.5080013853379102</v>
      </c>
      <c r="X17" s="404">
        <v>3.3954282748553317</v>
      </c>
      <c r="Y17" s="404">
        <v>5.4175721275433535</v>
      </c>
      <c r="Z17" s="404">
        <v>6.5619691120025951</v>
      </c>
      <c r="AA17" s="404">
        <v>7.8053493942829153</v>
      </c>
      <c r="AB17" s="404">
        <v>9.1518783136774022</v>
      </c>
      <c r="AC17" s="404">
        <v>10.600499587005427</v>
      </c>
      <c r="AD17" s="404">
        <v>12.176477314512226</v>
      </c>
      <c r="AE17" s="404">
        <v>13.89548403204887</v>
      </c>
      <c r="AF17" s="404">
        <v>17.796892730329361</v>
      </c>
      <c r="AG17" s="404">
        <v>19.977862766407693</v>
      </c>
      <c r="AH17" s="404">
        <v>22.297999905441685</v>
      </c>
      <c r="AI17" s="404">
        <v>24.73952833723208</v>
      </c>
      <c r="AJ17" s="404">
        <v>27.295578348473502</v>
      </c>
      <c r="AK17" s="404">
        <v>29.974599640313183</v>
      </c>
      <c r="AL17" s="404">
        <v>32.800654549662205</v>
      </c>
      <c r="AM17" s="404">
        <v>35.813242585764144</v>
      </c>
      <c r="AN17" s="404">
        <v>39.064222305131359</v>
      </c>
      <c r="AO17" s="404">
        <v>46.497224914244825</v>
      </c>
      <c r="AP17" s="404">
        <v>50.785404892894157</v>
      </c>
      <c r="AQ17" s="404">
        <v>55.523682869496717</v>
      </c>
      <c r="AR17" s="404">
        <v>60.829543115150969</v>
      </c>
      <c r="AS17" s="404">
        <v>66.729524973628116</v>
      </c>
      <c r="AT17" s="404">
        <v>73.254517472367141</v>
      </c>
      <c r="AU17" s="404">
        <v>80.458449577240074</v>
      </c>
      <c r="AV17" s="404">
        <v>97.292699061752529</v>
      </c>
      <c r="AW17" s="404">
        <v>107.09082136920969</v>
      </c>
      <c r="AX17" s="404">
        <v>117.75138849256803</v>
      </c>
      <c r="AY17" s="404">
        <v>129.11682492264742</v>
      </c>
      <c r="AZ17" s="404">
        <v>141.13946397035332</v>
      </c>
      <c r="BA17" s="404">
        <v>153.53491307121431</v>
      </c>
      <c r="BB17" s="404">
        <v>166.01101165983536</v>
      </c>
      <c r="BC17" s="404">
        <v>190.10093878312833</v>
      </c>
    </row>
    <row r="18" spans="2:55" ht="18">
      <c r="B18" s="403" t="s">
        <v>426</v>
      </c>
      <c r="C18" s="404">
        <v>0.68033717155251139</v>
      </c>
      <c r="D18" s="404">
        <v>0.68033717155251139</v>
      </c>
      <c r="E18" s="404">
        <v>0.68033717155251139</v>
      </c>
      <c r="F18" s="404">
        <v>0.68033717155251139</v>
      </c>
      <c r="G18" s="404">
        <v>0.68033717155251139</v>
      </c>
      <c r="H18" s="404">
        <v>0.76395265495694287</v>
      </c>
      <c r="I18" s="404">
        <v>0.76395265495694287</v>
      </c>
      <c r="J18" s="404">
        <v>0.82543406725573731</v>
      </c>
      <c r="K18" s="404">
        <v>0.84343882868355247</v>
      </c>
      <c r="L18" s="404">
        <v>0.81632165563737435</v>
      </c>
      <c r="M18" s="404">
        <v>0.81632165563737435</v>
      </c>
      <c r="N18" s="404">
        <v>0.60573276126466358</v>
      </c>
      <c r="O18" s="404">
        <v>0.44358150209898928</v>
      </c>
      <c r="P18" s="404">
        <v>0.25996143920128423</v>
      </c>
      <c r="Q18" s="404">
        <v>7.6778063511568836E-2</v>
      </c>
      <c r="R18" s="404">
        <v>0</v>
      </c>
      <c r="S18" s="404">
        <v>0</v>
      </c>
      <c r="T18" s="404">
        <v>7.3953939871616164E-2</v>
      </c>
      <c r="U18" s="404">
        <v>0.45743182419830108</v>
      </c>
      <c r="V18" s="404">
        <v>1.6266512333514318</v>
      </c>
      <c r="W18" s="404">
        <v>3.2523043095030943</v>
      </c>
      <c r="X18" s="404">
        <v>4.2088481196131715</v>
      </c>
      <c r="Y18" s="404">
        <v>6.3954636349991132</v>
      </c>
      <c r="Z18" s="404">
        <v>7.6405260996188842</v>
      </c>
      <c r="AA18" s="404">
        <v>8.9992157275241542</v>
      </c>
      <c r="AB18" s="404">
        <v>10.47754507415203</v>
      </c>
      <c r="AC18" s="404">
        <v>12.076528302565878</v>
      </c>
      <c r="AD18" s="404">
        <v>13.821943690323327</v>
      </c>
      <c r="AE18" s="404">
        <v>15.727786966432172</v>
      </c>
      <c r="AF18" s="404">
        <v>20.04365577496732</v>
      </c>
      <c r="AG18" s="404">
        <v>22.44521714945493</v>
      </c>
      <c r="AH18" s="404">
        <v>24.989172727096506</v>
      </c>
      <c r="AI18" s="404">
        <v>27.653070492849139</v>
      </c>
      <c r="AJ18" s="404">
        <v>30.427614797446559</v>
      </c>
      <c r="AK18" s="404">
        <v>33.321804308319834</v>
      </c>
      <c r="AL18" s="404">
        <v>36.363341899827859</v>
      </c>
      <c r="AM18" s="404">
        <v>39.599775680996139</v>
      </c>
      <c r="AN18" s="404">
        <v>43.098466118887821</v>
      </c>
      <c r="AO18" s="404">
        <v>51.165794241772367</v>
      </c>
      <c r="AP18" s="404">
        <v>55.873083193564185</v>
      </c>
      <c r="AQ18" s="404">
        <v>61.12098802431354</v>
      </c>
      <c r="AR18" s="404">
        <v>67.061790719377655</v>
      </c>
      <c r="AS18" s="404">
        <v>73.742188389339688</v>
      </c>
      <c r="AT18" s="404">
        <v>81.212193547437181</v>
      </c>
      <c r="AU18" s="404">
        <v>89.546810293952447</v>
      </c>
      <c r="AV18" s="404">
        <v>109.14517874413393</v>
      </c>
      <c r="AW18" s="404">
        <v>120.41687509025323</v>
      </c>
      <c r="AX18" s="404">
        <v>132.4838454367495</v>
      </c>
      <c r="AY18" s="404">
        <v>145.09022304119765</v>
      </c>
      <c r="AZ18" s="404">
        <v>158.14615651988251</v>
      </c>
      <c r="BA18" s="404">
        <v>171.38383644614524</v>
      </c>
      <c r="BB18" s="404">
        <v>184.54907103119743</v>
      </c>
      <c r="BC18" s="404">
        <v>209.7073587367081</v>
      </c>
    </row>
    <row r="19" spans="2:55" ht="15.75">
      <c r="B19" s="403" t="s">
        <v>25</v>
      </c>
      <c r="C19" s="404">
        <v>0.98052439787069645</v>
      </c>
      <c r="D19" s="404">
        <v>0.98052439787069645</v>
      </c>
      <c r="E19" s="404">
        <v>0.98052439787069645</v>
      </c>
      <c r="F19" s="404">
        <v>0.98052439787069645</v>
      </c>
      <c r="G19" s="404">
        <v>0.98052439787069645</v>
      </c>
      <c r="H19" s="404">
        <v>1.0533460298597901</v>
      </c>
      <c r="I19" s="404">
        <v>1.0533460298597901</v>
      </c>
      <c r="J19" s="404">
        <v>1.0835653171936965</v>
      </c>
      <c r="K19" s="404">
        <v>1.0558781131779198</v>
      </c>
      <c r="L19" s="404">
        <v>0.97647068763477041</v>
      </c>
      <c r="M19" s="404">
        <v>0.97647068763477041</v>
      </c>
      <c r="N19" s="404">
        <v>0.67836413170623</v>
      </c>
      <c r="O19" s="404">
        <v>0.49855559201203264</v>
      </c>
      <c r="P19" s="404">
        <v>0.31772182925530329</v>
      </c>
      <c r="Q19" s="404">
        <v>0.15544174903221569</v>
      </c>
      <c r="R19" s="404">
        <v>0</v>
      </c>
      <c r="S19" s="404">
        <v>2.0625820992825616E-3</v>
      </c>
      <c r="T19" s="404">
        <v>0.49862746579767625</v>
      </c>
      <c r="U19" s="404">
        <v>0.9473190371348077</v>
      </c>
      <c r="V19" s="404">
        <v>2.2314702353192737</v>
      </c>
      <c r="W19" s="404">
        <v>3.9674094954594912</v>
      </c>
      <c r="X19" s="404">
        <v>4.9856546941182067</v>
      </c>
      <c r="Y19" s="404">
        <v>7.3248324595708292</v>
      </c>
      <c r="Z19" s="404">
        <v>8.6645580966299942</v>
      </c>
      <c r="AA19" s="404">
        <v>10.132610706461916</v>
      </c>
      <c r="AB19" s="404">
        <v>11.73702546476469</v>
      </c>
      <c r="AC19" s="404">
        <v>13.480469560012278</v>
      </c>
      <c r="AD19" s="404">
        <v>15.386864524870761</v>
      </c>
      <c r="AE19" s="404">
        <v>17.467844099008083</v>
      </c>
      <c r="AF19" s="404">
        <v>22.16442433383229</v>
      </c>
      <c r="AG19" s="404">
        <v>24.764054913891144</v>
      </c>
      <c r="AH19" s="404">
        <v>27.504905214236562</v>
      </c>
      <c r="AI19" s="404">
        <v>30.359480098454025</v>
      </c>
      <c r="AJ19" s="404">
        <v>33.315947059104502</v>
      </c>
      <c r="AK19" s="404">
        <v>36.384004592402761</v>
      </c>
      <c r="AL19" s="404">
        <v>39.596625766810192</v>
      </c>
      <c r="AM19" s="404">
        <v>43.015007984788511</v>
      </c>
      <c r="AN19" s="404">
        <v>46.72470021104062</v>
      </c>
      <c r="AO19" s="404">
        <v>55.375325897129237</v>
      </c>
      <c r="AP19" s="404">
        <v>60.492743856920967</v>
      </c>
      <c r="AQ19" s="404">
        <v>66.26264727916012</v>
      </c>
      <c r="AR19" s="404">
        <v>72.877529601232766</v>
      </c>
      <c r="AS19" s="404">
        <v>80.406481023046879</v>
      </c>
      <c r="AT19" s="404">
        <v>88.920798083816237</v>
      </c>
      <c r="AU19" s="404">
        <v>98.498917035020398</v>
      </c>
      <c r="AV19" s="404">
        <v>120.87367672211997</v>
      </c>
      <c r="AW19" s="404">
        <v>133.49487329249197</v>
      </c>
      <c r="AX19" s="404">
        <v>146.75390778819627</v>
      </c>
      <c r="AY19" s="404">
        <v>160.31573102763784</v>
      </c>
      <c r="AZ19" s="404">
        <v>174.13766687518066</v>
      </c>
      <c r="BA19" s="404">
        <v>187.99062062641522</v>
      </c>
      <c r="BB19" s="404">
        <v>201.65899432447</v>
      </c>
      <c r="BC19" s="404">
        <v>227.27840217599672</v>
      </c>
    </row>
    <row r="20" spans="2:55" ht="18">
      <c r="B20" s="403" t="s">
        <v>427</v>
      </c>
      <c r="C20" s="404">
        <v>1.2478981264040303</v>
      </c>
      <c r="D20" s="404">
        <v>1.2478981264040303</v>
      </c>
      <c r="E20" s="404">
        <v>1.2478981264040303</v>
      </c>
      <c r="F20" s="404">
        <v>1.2478981264040303</v>
      </c>
      <c r="G20" s="404">
        <v>1.2478981264040303</v>
      </c>
      <c r="H20" s="404">
        <v>1.2905843440027056</v>
      </c>
      <c r="I20" s="404">
        <v>1.2905843440027056</v>
      </c>
      <c r="J20" s="404">
        <v>1.275148457736788</v>
      </c>
      <c r="K20" s="404">
        <v>1.1950844830035441</v>
      </c>
      <c r="L20" s="404">
        <v>1.0650350650265403</v>
      </c>
      <c r="M20" s="404">
        <v>1.0650350650265403</v>
      </c>
      <c r="N20" s="404">
        <v>0.70848560749544465</v>
      </c>
      <c r="O20" s="404">
        <v>0.52888620024234456</v>
      </c>
      <c r="P20" s="404">
        <v>0.36604435644405769</v>
      </c>
      <c r="Q20" s="404">
        <v>0.23702380004736628</v>
      </c>
      <c r="R20" s="404">
        <v>0.12199159865334055</v>
      </c>
      <c r="S20" s="404">
        <v>0.29871251032557827</v>
      </c>
      <c r="T20" s="404">
        <v>0.93121260994579602</v>
      </c>
      <c r="U20" s="404">
        <v>1.4335359723412593</v>
      </c>
      <c r="V20" s="404">
        <v>2.8100121116174868</v>
      </c>
      <c r="W20" s="404">
        <v>4.6379456207410952</v>
      </c>
      <c r="X20" s="404">
        <v>5.7106473812651748</v>
      </c>
      <c r="Y20" s="404">
        <v>8.1875346940881659</v>
      </c>
      <c r="Z20" s="404">
        <v>9.6142663096360526</v>
      </c>
      <c r="AA20" s="404">
        <v>11.184100163527146</v>
      </c>
      <c r="AB20" s="404">
        <v>12.906671589816535</v>
      </c>
      <c r="AC20" s="404">
        <v>14.784014517438395</v>
      </c>
      <c r="AD20" s="404">
        <v>16.837491639543646</v>
      </c>
      <c r="AE20" s="404">
        <v>19.07625490459629</v>
      </c>
      <c r="AF20" s="404">
        <v>24.107748922360063</v>
      </c>
      <c r="AG20" s="404">
        <v>26.87622880299261</v>
      </c>
      <c r="AH20" s="404">
        <v>29.7799769212981</v>
      </c>
      <c r="AI20" s="404">
        <v>32.786111169559462</v>
      </c>
      <c r="AJ20" s="404">
        <v>35.880127476965818</v>
      </c>
      <c r="AK20" s="404">
        <v>39.073767055072004</v>
      </c>
      <c r="AL20" s="404">
        <v>42.410588343261445</v>
      </c>
      <c r="AM20" s="404">
        <v>45.967910523541128</v>
      </c>
      <c r="AN20" s="404">
        <v>49.851230492340903</v>
      </c>
      <c r="AO20" s="404">
        <v>59.036776303474205</v>
      </c>
      <c r="AP20" s="404">
        <v>64.566435585993275</v>
      </c>
      <c r="AQ20" s="404">
        <v>70.885659071592784</v>
      </c>
      <c r="AR20" s="404">
        <v>78.23139054566731</v>
      </c>
      <c r="AS20" s="404">
        <v>86.69764956491143</v>
      </c>
      <c r="AT20" s="404">
        <v>96.359396057290539</v>
      </c>
      <c r="AU20" s="404">
        <v>107.22065085313471</v>
      </c>
      <c r="AV20" s="404">
        <v>132.19307496608295</v>
      </c>
      <c r="AW20" s="404">
        <v>145.94101322173165</v>
      </c>
      <c r="AX20" s="404">
        <v>160.09864105770575</v>
      </c>
      <c r="AY20" s="404">
        <v>174.33625355586207</v>
      </c>
      <c r="AZ20" s="404">
        <v>188.68414514530454</v>
      </c>
      <c r="BA20" s="404">
        <v>202.95277048606764</v>
      </c>
      <c r="BB20" s="404">
        <v>216.96581564412378</v>
      </c>
      <c r="BC20" s="404">
        <v>242.65170968031268</v>
      </c>
    </row>
    <row r="21" spans="2:55" ht="15.75">
      <c r="B21" s="403" t="s">
        <v>27</v>
      </c>
      <c r="C21" s="404">
        <v>1.4613743026475179</v>
      </c>
      <c r="D21" s="404">
        <v>1.4613743026475179</v>
      </c>
      <c r="E21" s="404">
        <v>1.4613743026475179</v>
      </c>
      <c r="F21" s="404">
        <v>1.4613743026475179</v>
      </c>
      <c r="G21" s="404">
        <v>1.4613743026475179</v>
      </c>
      <c r="H21" s="404">
        <v>1.4596233823115108</v>
      </c>
      <c r="I21" s="404">
        <v>1.4596233823115108</v>
      </c>
      <c r="J21" s="404">
        <v>1.3918501648952988</v>
      </c>
      <c r="K21" s="404">
        <v>1.2610475553329319</v>
      </c>
      <c r="L21" s="404">
        <v>1.0909976728578665</v>
      </c>
      <c r="M21" s="404">
        <v>1.0909976728578665</v>
      </c>
      <c r="N21" s="404">
        <v>0.71197576926607453</v>
      </c>
      <c r="O21" s="404">
        <v>0.54758085091458419</v>
      </c>
      <c r="P21" s="404">
        <v>0.4148511990095527</v>
      </c>
      <c r="Q21" s="404">
        <v>0.32439731152922141</v>
      </c>
      <c r="R21" s="404">
        <v>0.30823089067537507</v>
      </c>
      <c r="S21" s="404">
        <v>0.61841340660413047</v>
      </c>
      <c r="T21" s="404">
        <v>1.3555240654141918</v>
      </c>
      <c r="U21" s="404">
        <v>1.8992747148274658</v>
      </c>
      <c r="V21" s="404">
        <v>3.3459629436312053</v>
      </c>
      <c r="W21" s="404">
        <v>5.2480421309675611</v>
      </c>
      <c r="X21" s="404">
        <v>6.3665626906926205</v>
      </c>
      <c r="Y21" s="404">
        <v>8.9627294137636504</v>
      </c>
      <c r="Z21" s="404">
        <v>10.467018899814439</v>
      </c>
      <c r="AA21" s="404">
        <v>12.128666180135452</v>
      </c>
      <c r="AB21" s="404">
        <v>13.956612597678285</v>
      </c>
      <c r="AC21" s="404">
        <v>15.951647442743456</v>
      </c>
      <c r="AD21" s="404">
        <v>18.132435473154246</v>
      </c>
      <c r="AE21" s="404">
        <v>20.505519572647302</v>
      </c>
      <c r="AF21" s="404">
        <v>25.81274550407376</v>
      </c>
      <c r="AG21" s="404">
        <v>28.713509505992928</v>
      </c>
      <c r="AH21" s="404">
        <v>31.738447187956126</v>
      </c>
      <c r="AI21" s="404">
        <v>34.848896321608109</v>
      </c>
      <c r="AJ21" s="404">
        <v>38.02870626835152</v>
      </c>
      <c r="AK21" s="404">
        <v>41.29665813577644</v>
      </c>
      <c r="AL21" s="404">
        <v>44.709046837221734</v>
      </c>
      <c r="AM21" s="404">
        <v>48.360828060876003</v>
      </c>
      <c r="AN21" s="404">
        <v>52.379411345197852</v>
      </c>
      <c r="AO21" s="404">
        <v>62.06287436994716</v>
      </c>
      <c r="AP21" s="404">
        <v>68.020497753026831</v>
      </c>
      <c r="AQ21" s="404">
        <v>74.932470264353128</v>
      </c>
      <c r="AR21" s="404">
        <v>83.084970532065455</v>
      </c>
      <c r="AS21" s="404">
        <v>92.579672537314792</v>
      </c>
      <c r="AT21" s="404">
        <v>103.41706078155013</v>
      </c>
      <c r="AU21" s="404">
        <v>115.50459264061688</v>
      </c>
      <c r="AV21" s="404">
        <v>142.69510542983912</v>
      </c>
      <c r="AW21" s="404">
        <v>157.26447760580984</v>
      </c>
      <c r="AX21" s="404">
        <v>172.02946708749792</v>
      </c>
      <c r="AY21" s="404">
        <v>186.6857735409024</v>
      </c>
      <c r="AZ21" s="404">
        <v>201.34189095182577</v>
      </c>
      <c r="BA21" s="404">
        <v>215.84875450887077</v>
      </c>
      <c r="BB21" s="404">
        <v>229.71195145134132</v>
      </c>
      <c r="BC21" s="404">
        <v>255.69035884967295</v>
      </c>
    </row>
    <row r="22" spans="2:55" ht="18">
      <c r="B22" s="403" t="s">
        <v>428</v>
      </c>
      <c r="C22" s="404">
        <v>1.6047677112929239</v>
      </c>
      <c r="D22" s="404">
        <v>1.6047677112929239</v>
      </c>
      <c r="E22" s="404">
        <v>1.6047677112929239</v>
      </c>
      <c r="F22" s="404">
        <v>1.6047677112929239</v>
      </c>
      <c r="G22" s="404">
        <v>1.6047677112929239</v>
      </c>
      <c r="H22" s="404">
        <v>1.5519943614454164</v>
      </c>
      <c r="I22" s="404">
        <v>1.5519943614454164</v>
      </c>
      <c r="J22" s="404">
        <v>1.433523038664763</v>
      </c>
      <c r="K22" s="404">
        <v>1.2626109900227087</v>
      </c>
      <c r="L22" s="404">
        <v>1.0707274337979391</v>
      </c>
      <c r="M22" s="404">
        <v>1.0707274337979391</v>
      </c>
      <c r="N22" s="404">
        <v>0.70167877811657708</v>
      </c>
      <c r="O22" s="404">
        <v>0.56438290739951191</v>
      </c>
      <c r="P22" s="404">
        <v>0.46681952934312343</v>
      </c>
      <c r="Q22" s="404">
        <v>0.41802716465247186</v>
      </c>
      <c r="R22" s="404">
        <v>0.50866055287832057</v>
      </c>
      <c r="S22" s="404">
        <v>0.93760203107819129</v>
      </c>
      <c r="T22" s="404">
        <v>1.7543763024928209</v>
      </c>
      <c r="U22" s="404">
        <v>2.3275202199644265</v>
      </c>
      <c r="V22" s="404">
        <v>3.8228288368234531</v>
      </c>
      <c r="W22" s="404">
        <v>5.7797036990191835</v>
      </c>
      <c r="X22" s="404">
        <v>6.9335029028426902</v>
      </c>
      <c r="Y22" s="404">
        <v>9.6266423600166284</v>
      </c>
      <c r="Z22" s="404">
        <v>11.196482876665858</v>
      </c>
      <c r="AA22" s="404">
        <v>12.934928808695483</v>
      </c>
      <c r="AB22" s="404">
        <v>14.849607018898071</v>
      </c>
      <c r="AC22" s="404">
        <v>16.94002010945734</v>
      </c>
      <c r="AD22" s="404">
        <v>19.221985341437193</v>
      </c>
      <c r="AE22" s="404">
        <v>21.699232219878372</v>
      </c>
      <c r="AF22" s="404">
        <v>27.208112477986493</v>
      </c>
      <c r="AG22" s="404">
        <v>30.196567118541392</v>
      </c>
      <c r="AH22" s="404">
        <v>33.292524701222966</v>
      </c>
      <c r="AI22" s="404">
        <v>36.452282209607887</v>
      </c>
      <c r="AJ22" s="404">
        <v>39.662690791095983</v>
      </c>
      <c r="AK22" s="404">
        <v>42.951364369524391</v>
      </c>
      <c r="AL22" s="404">
        <v>46.388485282658507</v>
      </c>
      <c r="AM22" s="404">
        <v>50.088330431589583</v>
      </c>
      <c r="AN22" s="404">
        <v>54.204232438688607</v>
      </c>
      <c r="AO22" s="404">
        <v>64.369403168239785</v>
      </c>
      <c r="AP22" s="404">
        <v>70.785335421929958</v>
      </c>
      <c r="AQ22" s="404">
        <v>78.350950583041623</v>
      </c>
      <c r="AR22" s="404">
        <v>87.386797680689568</v>
      </c>
      <c r="AS22" s="404">
        <v>97.924007414090369</v>
      </c>
      <c r="AT22" s="404">
        <v>109.86612924340194</v>
      </c>
      <c r="AU22" s="404">
        <v>123.02081687087377</v>
      </c>
      <c r="AV22" s="404">
        <v>151.85737246079907</v>
      </c>
      <c r="AW22" s="404">
        <v>166.94068526217421</v>
      </c>
      <c r="AX22" s="404">
        <v>182.03984732849142</v>
      </c>
      <c r="AY22" s="404">
        <v>196.87419629212073</v>
      </c>
      <c r="AZ22" s="404">
        <v>211.63661684495216</v>
      </c>
      <c r="BA22" s="404">
        <v>225.85964659487027</v>
      </c>
      <c r="BB22" s="404">
        <v>239.60611016746597</v>
      </c>
      <c r="BC22" s="404">
        <v>266.19477722632854</v>
      </c>
    </row>
    <row r="23" spans="2:55" ht="15.75">
      <c r="B23" s="403" t="s">
        <v>29</v>
      </c>
      <c r="C23" s="404">
        <v>1.6694548658230755</v>
      </c>
      <c r="D23" s="404">
        <v>1.6694548658230755</v>
      </c>
      <c r="E23" s="404">
        <v>1.6694548658230755</v>
      </c>
      <c r="F23" s="404">
        <v>1.6694548658230755</v>
      </c>
      <c r="G23" s="404">
        <v>1.6694548658230755</v>
      </c>
      <c r="H23" s="404">
        <v>1.5674017017583124</v>
      </c>
      <c r="I23" s="404">
        <v>1.5674017017583124</v>
      </c>
      <c r="J23" s="404">
        <v>1.4088614288150347</v>
      </c>
      <c r="K23" s="404">
        <v>1.2159930515168795</v>
      </c>
      <c r="L23" s="404">
        <v>1.0197934868677212</v>
      </c>
      <c r="M23" s="404">
        <v>1.0197934868677212</v>
      </c>
      <c r="N23" s="404">
        <v>0.68716324650382532</v>
      </c>
      <c r="O23" s="404">
        <v>0.58177828176731761</v>
      </c>
      <c r="P23" s="404">
        <v>0.52220312679381042</v>
      </c>
      <c r="Q23" s="404">
        <v>0.51841556056802207</v>
      </c>
      <c r="R23" s="404">
        <v>0.72441966178798767</v>
      </c>
      <c r="S23" s="404">
        <v>1.2394087872608563</v>
      </c>
      <c r="T23" s="404">
        <v>2.110342350068283</v>
      </c>
      <c r="U23" s="404">
        <v>2.7010237064013389</v>
      </c>
      <c r="V23" s="404">
        <v>4.223514714172028</v>
      </c>
      <c r="W23" s="404">
        <v>6.2122320759606735</v>
      </c>
      <c r="X23" s="404">
        <v>7.388706622123042</v>
      </c>
      <c r="Y23" s="404">
        <v>10.151685903349348</v>
      </c>
      <c r="Z23" s="404">
        <v>11.769829007207667</v>
      </c>
      <c r="AA23" s="404">
        <v>13.56397834343081</v>
      </c>
      <c r="AB23" s="404">
        <v>15.540393331734149</v>
      </c>
      <c r="AC23" s="404">
        <v>17.697243717890107</v>
      </c>
      <c r="AD23" s="404">
        <v>20.047269059837618</v>
      </c>
      <c r="AE23" s="404">
        <v>22.590962446126841</v>
      </c>
      <c r="AF23" s="404">
        <v>28.211058178413989</v>
      </c>
      <c r="AG23" s="404">
        <v>31.233778560720882</v>
      </c>
      <c r="AH23" s="404">
        <v>34.342434296037538</v>
      </c>
      <c r="AI23" s="404">
        <v>37.492620683114055</v>
      </c>
      <c r="AJ23" s="404">
        <v>40.67559089156601</v>
      </c>
      <c r="AK23" s="404">
        <v>43.928538510958582</v>
      </c>
      <c r="AL23" s="404">
        <v>47.336806337773133</v>
      </c>
      <c r="AM23" s="404">
        <v>51.037688141170136</v>
      </c>
      <c r="AN23" s="404">
        <v>55.220297534587715</v>
      </c>
      <c r="AO23" s="404">
        <v>65.874854043505707</v>
      </c>
      <c r="AP23" s="404">
        <v>72.795263417098681</v>
      </c>
      <c r="AQ23" s="404">
        <v>81.074080389872876</v>
      </c>
      <c r="AR23" s="404">
        <v>90.990163147814073</v>
      </c>
      <c r="AS23" s="404">
        <v>102.48161366155165</v>
      </c>
      <c r="AT23" s="404">
        <v>115.35147102860307</v>
      </c>
      <c r="AU23" s="404">
        <v>129.30409962555183</v>
      </c>
      <c r="AV23" s="404">
        <v>159.11481786766586</v>
      </c>
      <c r="AW23" s="404">
        <v>174.41713076734993</v>
      </c>
      <c r="AX23" s="404">
        <v>189.58803124638243</v>
      </c>
      <c r="AY23" s="404">
        <v>204.3681483387202</v>
      </c>
      <c r="AZ23" s="404">
        <v>218.67891182627838</v>
      </c>
      <c r="BA23" s="404">
        <v>232.61680507882429</v>
      </c>
      <c r="BB23" s="404">
        <v>246.3512542256027</v>
      </c>
      <c r="BC23" s="404">
        <v>273.88798091940367</v>
      </c>
    </row>
    <row r="24" spans="2:55" ht="18">
      <c r="B24" s="403" t="s">
        <v>429</v>
      </c>
      <c r="C24" s="404">
        <v>1.6549715308339634</v>
      </c>
      <c r="D24" s="404">
        <v>1.6549715308339634</v>
      </c>
      <c r="E24" s="404">
        <v>1.6549715308339634</v>
      </c>
      <c r="F24" s="404">
        <v>1.6549715308339634</v>
      </c>
      <c r="G24" s="404">
        <v>1.6549715308339634</v>
      </c>
      <c r="H24" s="404">
        <v>1.5143787400036965</v>
      </c>
      <c r="I24" s="404">
        <v>1.5143787400036965</v>
      </c>
      <c r="J24" s="404">
        <v>1.3339222796877186</v>
      </c>
      <c r="K24" s="404">
        <v>1.1366017696033195</v>
      </c>
      <c r="L24" s="404">
        <v>0.95070954748344494</v>
      </c>
      <c r="M24" s="404">
        <v>0.95070954748344494</v>
      </c>
      <c r="N24" s="404">
        <v>0.67072798836426828</v>
      </c>
      <c r="O24" s="404">
        <v>0.59981461231060729</v>
      </c>
      <c r="P24" s="404">
        <v>0.58127614374295544</v>
      </c>
      <c r="Q24" s="404">
        <v>0.62610501680036845</v>
      </c>
      <c r="R24" s="404">
        <v>0.93132500630663773</v>
      </c>
      <c r="S24" s="404">
        <v>1.50590163186364</v>
      </c>
      <c r="T24" s="404">
        <v>2.405724131775016</v>
      </c>
      <c r="U24" s="404">
        <v>3.0022717935392524</v>
      </c>
      <c r="V24" s="404">
        <v>4.528687466725108</v>
      </c>
      <c r="W24" s="404">
        <v>6.5219891193317832</v>
      </c>
      <c r="X24" s="404">
        <v>7.7062939550592082</v>
      </c>
      <c r="Y24" s="404">
        <v>10.503647523423661</v>
      </c>
      <c r="Z24" s="404">
        <v>12.146544673771031</v>
      </c>
      <c r="AA24" s="404">
        <v>13.968702819058764</v>
      </c>
      <c r="AB24" s="404">
        <v>15.97495418177277</v>
      </c>
      <c r="AC24" s="404">
        <v>18.162015402801522</v>
      </c>
      <c r="AD24" s="404">
        <v>20.539094802376294</v>
      </c>
      <c r="AE24" s="404">
        <v>23.103179069468524</v>
      </c>
      <c r="AF24" s="404">
        <v>28.72604493295416</v>
      </c>
      <c r="AG24" s="404">
        <v>31.721024471420513</v>
      </c>
      <c r="AH24" s="404">
        <v>34.779740621328884</v>
      </c>
      <c r="AI24" s="404">
        <v>37.858138574203849</v>
      </c>
      <c r="AJ24" s="404">
        <v>40.952178862937728</v>
      </c>
      <c r="AK24" s="404">
        <v>44.109452569569058</v>
      </c>
      <c r="AL24" s="404">
        <v>47.433698782163702</v>
      </c>
      <c r="AM24" s="404">
        <v>51.094754682172301</v>
      </c>
      <c r="AN24" s="404">
        <v>55.322890952080982</v>
      </c>
      <c r="AO24" s="404">
        <v>66.500142226699424</v>
      </c>
      <c r="AP24" s="404">
        <v>73.967901882036912</v>
      </c>
      <c r="AQ24" s="404">
        <v>82.936766841324399</v>
      </c>
      <c r="AR24" s="404">
        <v>93.62384581205913</v>
      </c>
      <c r="AS24" s="404">
        <v>105.87062239899171</v>
      </c>
      <c r="AT24" s="404">
        <v>119.37568369144326</v>
      </c>
      <c r="AU24" s="404">
        <v>133.75856262670263</v>
      </c>
      <c r="AV24" s="404">
        <v>163.86357710633644</v>
      </c>
      <c r="AW24" s="404">
        <v>179.09378273016819</v>
      </c>
      <c r="AX24" s="404">
        <v>194.07513160959377</v>
      </c>
      <c r="AY24" s="404">
        <v>208.19842142686454</v>
      </c>
      <c r="AZ24" s="404">
        <v>222.01374354685092</v>
      </c>
      <c r="BA24" s="404">
        <v>235.72757077339094</v>
      </c>
      <c r="BB24" s="404">
        <v>249.54874617087305</v>
      </c>
      <c r="BC24" s="404">
        <v>278.07116671202391</v>
      </c>
    </row>
    <row r="25" spans="2:55" ht="15.75">
      <c r="B25" s="403" t="s">
        <v>31</v>
      </c>
      <c r="C25" s="404">
        <v>1.5696683480687601</v>
      </c>
      <c r="D25" s="404">
        <v>1.5696683480687601</v>
      </c>
      <c r="E25" s="404">
        <v>1.5696683480687601</v>
      </c>
      <c r="F25" s="404">
        <v>1.5696683480687601</v>
      </c>
      <c r="G25" s="404">
        <v>1.5696683480687601</v>
      </c>
      <c r="H25" s="404">
        <v>1.4088088030490795</v>
      </c>
      <c r="I25" s="404">
        <v>1.4088088030490795</v>
      </c>
      <c r="J25" s="404">
        <v>1.2239410372397799</v>
      </c>
      <c r="K25" s="404">
        <v>1.036778635383903</v>
      </c>
      <c r="L25" s="404">
        <v>0.87269048586319231</v>
      </c>
      <c r="M25" s="404">
        <v>0.87269048586319231</v>
      </c>
      <c r="N25" s="404">
        <v>0.65221892572881957</v>
      </c>
      <c r="O25" s="404">
        <v>0.61854336165362978</v>
      </c>
      <c r="P25" s="404">
        <v>0.64433474134211088</v>
      </c>
      <c r="Q25" s="404">
        <v>0.74168160425632657</v>
      </c>
      <c r="R25" s="404">
        <v>1.1118291839979557</v>
      </c>
      <c r="S25" s="404">
        <v>1.7188391987002556</v>
      </c>
      <c r="T25" s="404">
        <v>2.622518282982166</v>
      </c>
      <c r="U25" s="404">
        <v>3.2130574021061644</v>
      </c>
      <c r="V25" s="404">
        <v>4.7161853129685412</v>
      </c>
      <c r="W25" s="404">
        <v>6.6821335176302039</v>
      </c>
      <c r="X25" s="404">
        <v>7.8563642448304014</v>
      </c>
      <c r="Y25" s="404">
        <v>10.640484019633243</v>
      </c>
      <c r="Z25" s="404">
        <v>12.27773918378988</v>
      </c>
      <c r="AA25" s="404">
        <v>14.093025420668949</v>
      </c>
      <c r="AB25" s="404">
        <v>16.089610507480039</v>
      </c>
      <c r="AC25" s="404">
        <v>18.262420911806828</v>
      </c>
      <c r="AD25" s="404">
        <v>20.616828427414926</v>
      </c>
      <c r="AE25" s="404">
        <v>23.146068410960044</v>
      </c>
      <c r="AF25" s="404">
        <v>28.644515176865383</v>
      </c>
      <c r="AG25" s="404">
        <v>31.544945815714598</v>
      </c>
      <c r="AH25" s="404">
        <v>34.487241088784977</v>
      </c>
      <c r="AI25" s="404">
        <v>37.427610005079835</v>
      </c>
      <c r="AJ25" s="404">
        <v>40.367043155699022</v>
      </c>
      <c r="AK25" s="404">
        <v>43.366258964091827</v>
      </c>
      <c r="AL25" s="404">
        <v>46.556428995759198</v>
      </c>
      <c r="AM25" s="404">
        <v>50.144931178253152</v>
      </c>
      <c r="AN25" s="404">
        <v>54.407398203934555</v>
      </c>
      <c r="AO25" s="404">
        <v>66.14769664372163</v>
      </c>
      <c r="AP25" s="404">
        <v>74.119913162297152</v>
      </c>
      <c r="AQ25" s="404">
        <v>83.645232160644497</v>
      </c>
      <c r="AR25" s="404">
        <v>94.8781317354767</v>
      </c>
      <c r="AS25" s="404">
        <v>107.55941975061228</v>
      </c>
      <c r="AT25" s="404">
        <v>121.30138650598062</v>
      </c>
      <c r="AU25" s="404">
        <v>135.72570586482681</v>
      </c>
      <c r="AV25" s="404">
        <v>165.43877532249689</v>
      </c>
      <c r="AW25" s="404">
        <v>180.29810646066267</v>
      </c>
      <c r="AX25" s="404">
        <v>194.44271334884263</v>
      </c>
      <c r="AY25" s="404">
        <v>207.8143020007729</v>
      </c>
      <c r="AZ25" s="404">
        <v>221.14189129237411</v>
      </c>
      <c r="BA25" s="404">
        <v>234.67422582297525</v>
      </c>
      <c r="BB25" s="404">
        <v>248.67260850340361</v>
      </c>
      <c r="BC25" s="404">
        <v>278.18743460355898</v>
      </c>
    </row>
    <row r="26" spans="2:55" ht="18">
      <c r="B26" s="403" t="s">
        <v>430</v>
      </c>
      <c r="C26" s="404">
        <v>1.4292320758668482</v>
      </c>
      <c r="D26" s="404">
        <v>1.4292320758668482</v>
      </c>
      <c r="E26" s="404">
        <v>1.4292320758668482</v>
      </c>
      <c r="F26" s="404">
        <v>1.4292320758668482</v>
      </c>
      <c r="G26" s="404">
        <v>1.4292320758668482</v>
      </c>
      <c r="H26" s="404">
        <v>1.2657414958813931</v>
      </c>
      <c r="I26" s="404">
        <v>1.2657414958813931</v>
      </c>
      <c r="J26" s="404">
        <v>1.0910745459981399</v>
      </c>
      <c r="K26" s="404">
        <v>0.92555397045604704</v>
      </c>
      <c r="L26" s="404">
        <v>0.78765588149776711</v>
      </c>
      <c r="M26" s="404">
        <v>0.78765588149776711</v>
      </c>
      <c r="N26" s="404">
        <v>0.6314696114753876</v>
      </c>
      <c r="O26" s="404">
        <v>0.63802012380544115</v>
      </c>
      <c r="P26" s="404">
        <v>0.71169885660110443</v>
      </c>
      <c r="Q26" s="404">
        <v>0.84036242514381676</v>
      </c>
      <c r="R26" s="404">
        <v>1.2472607170777028</v>
      </c>
      <c r="S26" s="404">
        <v>1.859635087720855</v>
      </c>
      <c r="T26" s="404">
        <v>2.7419832622234077</v>
      </c>
      <c r="U26" s="404">
        <v>3.3128325160892929</v>
      </c>
      <c r="V26" s="404">
        <v>4.7607670624834064</v>
      </c>
      <c r="W26" s="404">
        <v>6.6617082810795196</v>
      </c>
      <c r="X26" s="404">
        <v>7.8021533393786369</v>
      </c>
      <c r="Y26" s="404">
        <v>10.511605612063164</v>
      </c>
      <c r="Z26" s="404">
        <v>12.105355393943007</v>
      </c>
      <c r="AA26" s="404">
        <v>13.870967259276975</v>
      </c>
      <c r="AB26" s="404">
        <v>15.809785865706409</v>
      </c>
      <c r="AC26" s="404">
        <v>17.914766188067571</v>
      </c>
      <c r="AD26" s="404">
        <v>20.187157445846708</v>
      </c>
      <c r="AE26" s="404">
        <v>22.616150117141707</v>
      </c>
      <c r="AF26" s="404">
        <v>27.848081661433504</v>
      </c>
      <c r="AG26" s="404">
        <v>30.582758596276896</v>
      </c>
      <c r="AH26" s="404">
        <v>33.337548374399297</v>
      </c>
      <c r="AI26" s="404">
        <v>36.068809053193043</v>
      </c>
      <c r="AJ26" s="404">
        <v>38.784743504218902</v>
      </c>
      <c r="AK26" s="404">
        <v>41.567695571580508</v>
      </c>
      <c r="AL26" s="404">
        <v>44.580706917887568</v>
      </c>
      <c r="AM26" s="404">
        <v>48.072475003248449</v>
      </c>
      <c r="AN26" s="404">
        <v>52.368773742025546</v>
      </c>
      <c r="AO26" s="404">
        <v>64.616060354312836</v>
      </c>
      <c r="AP26" s="404">
        <v>72.935045884316935</v>
      </c>
      <c r="AQ26" s="404">
        <v>82.761362342751809</v>
      </c>
      <c r="AR26" s="404">
        <v>94.185717314749709</v>
      </c>
      <c r="AS26" s="404">
        <v>106.86650766195551</v>
      </c>
      <c r="AT26" s="404">
        <v>120.41760720761519</v>
      </c>
      <c r="AU26" s="404">
        <v>134.48391053397023</v>
      </c>
      <c r="AV26" s="404">
        <v>163.08617126776863</v>
      </c>
      <c r="AW26" s="404">
        <v>176.87062291226579</v>
      </c>
      <c r="AX26" s="404">
        <v>190.03491458285771</v>
      </c>
      <c r="AY26" s="404">
        <v>202.59875557415836</v>
      </c>
      <c r="AZ26" s="404">
        <v>215.41282539896528</v>
      </c>
      <c r="BA26" s="404">
        <v>228.781660752714</v>
      </c>
      <c r="BB26" s="404">
        <v>242.69515742058724</v>
      </c>
      <c r="BC26" s="404">
        <v>273.4983677008828</v>
      </c>
    </row>
    <row r="27" spans="2:55" ht="15.75">
      <c r="B27" s="403" t="s">
        <v>33</v>
      </c>
      <c r="C27" s="404">
        <v>1.2485017862232002</v>
      </c>
      <c r="D27" s="404">
        <v>1.2485017862232002</v>
      </c>
      <c r="E27" s="404">
        <v>1.2485017862232002</v>
      </c>
      <c r="F27" s="404">
        <v>1.2485017862232002</v>
      </c>
      <c r="G27" s="404">
        <v>1.2485017862232002</v>
      </c>
      <c r="H27" s="404">
        <v>1.0971346169872256</v>
      </c>
      <c r="I27" s="404">
        <v>1.0971346169872256</v>
      </c>
      <c r="J27" s="404">
        <v>0.9441551092805216</v>
      </c>
      <c r="K27" s="404">
        <v>0.80464915904314338</v>
      </c>
      <c r="L27" s="404">
        <v>0.69504262703854769</v>
      </c>
      <c r="M27" s="404">
        <v>0.69504262703854769</v>
      </c>
      <c r="N27" s="404">
        <v>0.60830023621735907</v>
      </c>
      <c r="O27" s="404">
        <v>0.65830495586953042</v>
      </c>
      <c r="P27" s="404">
        <v>0.75829603058831607</v>
      </c>
      <c r="Q27" s="404">
        <v>0.90394519426877873</v>
      </c>
      <c r="R27" s="404">
        <v>1.3185715835427472</v>
      </c>
      <c r="S27" s="404">
        <v>1.9093171132441786</v>
      </c>
      <c r="T27" s="404">
        <v>2.7429871417378493</v>
      </c>
      <c r="U27" s="404">
        <v>3.2781061648523466</v>
      </c>
      <c r="V27" s="404">
        <v>4.6338333773502622</v>
      </c>
      <c r="W27" s="404">
        <v>6.4227833892957777</v>
      </c>
      <c r="X27" s="404">
        <v>7.4987931243835249</v>
      </c>
      <c r="Y27" s="404">
        <v>10.05706292181851</v>
      </c>
      <c r="Z27" s="404">
        <v>11.561202324577035</v>
      </c>
      <c r="AA27" s="404">
        <v>13.225374530032727</v>
      </c>
      <c r="AB27" s="404">
        <v>15.048793293071427</v>
      </c>
      <c r="AC27" s="404">
        <v>17.022287822754855</v>
      </c>
      <c r="AD27" s="404">
        <v>19.142643069092564</v>
      </c>
      <c r="AE27" s="404">
        <v>21.395861272045803</v>
      </c>
      <c r="AF27" s="404">
        <v>26.208262968357023</v>
      </c>
      <c r="AG27" s="404">
        <v>28.700744287720255</v>
      </c>
      <c r="AH27" s="404">
        <v>31.191439544747649</v>
      </c>
      <c r="AI27" s="404">
        <v>33.638557922270813</v>
      </c>
      <c r="AJ27" s="404">
        <v>36.065432753416133</v>
      </c>
      <c r="AK27" s="404">
        <v>38.579854891205827</v>
      </c>
      <c r="AL27" s="404">
        <v>41.379885153318533</v>
      </c>
      <c r="AM27" s="404">
        <v>44.759848678766083</v>
      </c>
      <c r="AN27" s="404">
        <v>49.079997720634793</v>
      </c>
      <c r="AO27" s="404">
        <v>61.566583453918746</v>
      </c>
      <c r="AP27" s="404">
        <v>69.946824931043537</v>
      </c>
      <c r="AQ27" s="404">
        <v>79.681402195835418</v>
      </c>
      <c r="AR27" s="404">
        <v>90.819086698781788</v>
      </c>
      <c r="AS27" s="404">
        <v>103.02529728000006</v>
      </c>
      <c r="AT27" s="404">
        <v>115.93693251830136</v>
      </c>
      <c r="AU27" s="404">
        <v>129.22032880941779</v>
      </c>
      <c r="AV27" s="404">
        <v>155.53353888323522</v>
      </c>
      <c r="AW27" s="404">
        <v>168.03819742829978</v>
      </c>
      <c r="AX27" s="404">
        <v>180.10541376154833</v>
      </c>
      <c r="AY27" s="404">
        <v>191.75432184060375</v>
      </c>
      <c r="AZ27" s="404">
        <v>203.98500753100822</v>
      </c>
      <c r="BA27" s="404">
        <v>216.82296859808403</v>
      </c>
      <c r="BB27" s="404">
        <v>230.64955466111257</v>
      </c>
      <c r="BC27" s="404">
        <v>263.03004479126861</v>
      </c>
    </row>
    <row r="28" spans="2:55" ht="18">
      <c r="B28" s="403" t="s">
        <v>431</v>
      </c>
      <c r="C28" s="404">
        <v>1.0392095183585741</v>
      </c>
      <c r="D28" s="404">
        <v>1.0392095183585741</v>
      </c>
      <c r="E28" s="404">
        <v>1.0392095183585741</v>
      </c>
      <c r="F28" s="404">
        <v>1.0392095183585741</v>
      </c>
      <c r="G28" s="404">
        <v>1.0392095183585741</v>
      </c>
      <c r="H28" s="404">
        <v>0.91160679024415625</v>
      </c>
      <c r="I28" s="404">
        <v>0.91160679024415625</v>
      </c>
      <c r="J28" s="404">
        <v>0.7846911489868954</v>
      </c>
      <c r="K28" s="404">
        <v>0.67328721221909371</v>
      </c>
      <c r="L28" s="404">
        <v>0.59424240970723863</v>
      </c>
      <c r="M28" s="404">
        <v>0.59424240970723863</v>
      </c>
      <c r="N28" s="404">
        <v>0.58251655544502934</v>
      </c>
      <c r="O28" s="404">
        <v>0.65404203642055891</v>
      </c>
      <c r="P28" s="404">
        <v>0.76560810070471197</v>
      </c>
      <c r="Q28" s="404">
        <v>0.91304404637093139</v>
      </c>
      <c r="R28" s="404">
        <v>1.306295517797277</v>
      </c>
      <c r="S28" s="404">
        <v>1.8480869344055153</v>
      </c>
      <c r="T28" s="404">
        <v>2.6014001274407708</v>
      </c>
      <c r="U28" s="404">
        <v>3.0821811822624445</v>
      </c>
      <c r="V28" s="404">
        <v>4.3024954188588387</v>
      </c>
      <c r="W28" s="404">
        <v>5.9191993684419399</v>
      </c>
      <c r="X28" s="404">
        <v>6.8925564299866622</v>
      </c>
      <c r="Y28" s="404">
        <v>9.2065507528483277</v>
      </c>
      <c r="Z28" s="404">
        <v>10.565646529693872</v>
      </c>
      <c r="AA28" s="404">
        <v>12.066662086284813</v>
      </c>
      <c r="AB28" s="404">
        <v>13.706493456842583</v>
      </c>
      <c r="AC28" s="404">
        <v>15.473642269700257</v>
      </c>
      <c r="AD28" s="404">
        <v>17.361234225745967</v>
      </c>
      <c r="AE28" s="404">
        <v>19.356617210148684</v>
      </c>
      <c r="AF28" s="404">
        <v>23.58488018706996</v>
      </c>
      <c r="AG28" s="404">
        <v>25.752492809049389</v>
      </c>
      <c r="AH28" s="404">
        <v>27.897795509059232</v>
      </c>
      <c r="AI28" s="404">
        <v>29.988267761280547</v>
      </c>
      <c r="AJ28" s="404">
        <v>32.065529799522601</v>
      </c>
      <c r="AK28" s="404">
        <v>34.265274793064918</v>
      </c>
      <c r="AL28" s="404">
        <v>36.824191723158741</v>
      </c>
      <c r="AM28" s="404">
        <v>40.065855016126974</v>
      </c>
      <c r="AN28" s="404">
        <v>44.304307111729941</v>
      </c>
      <c r="AO28" s="404">
        <v>56.504465167448529</v>
      </c>
      <c r="AP28" s="404">
        <v>64.515053672854108</v>
      </c>
      <c r="AQ28" s="404">
        <v>73.630840478510819</v>
      </c>
      <c r="AR28" s="404">
        <v>83.95377292365103</v>
      </c>
      <c r="AS28" s="404">
        <v>95.17881557047339</v>
      </c>
      <c r="AT28" s="404">
        <v>106.96412252078979</v>
      </c>
      <c r="AU28" s="404">
        <v>118.99486242035242</v>
      </c>
      <c r="AV28" s="404">
        <v>141.87845025790156</v>
      </c>
      <c r="AW28" s="404">
        <v>152.91049661762943</v>
      </c>
      <c r="AX28" s="404">
        <v>163.69542707210545</v>
      </c>
      <c r="AY28" s="404">
        <v>174.2552529500071</v>
      </c>
      <c r="AZ28" s="404">
        <v>185.40798323548097</v>
      </c>
      <c r="BA28" s="404">
        <v>197.58510327511604</v>
      </c>
      <c r="BB28" s="404">
        <v>211.27339874786867</v>
      </c>
      <c r="BC28" s="404">
        <v>243.69816199276505</v>
      </c>
    </row>
    <row r="29" spans="2:55" ht="15.75">
      <c r="B29" s="403" t="s">
        <v>432</v>
      </c>
      <c r="C29" s="404">
        <v>0.80973126923703431</v>
      </c>
      <c r="D29" s="404">
        <v>0.80973126923703431</v>
      </c>
      <c r="E29" s="404">
        <v>0.80973126923703431</v>
      </c>
      <c r="F29" s="404">
        <v>0.80973126923703431</v>
      </c>
      <c r="G29" s="404">
        <v>0.80973126923703431</v>
      </c>
      <c r="H29" s="404">
        <v>0.71043621615217256</v>
      </c>
      <c r="I29" s="404">
        <v>0.71043621615217256</v>
      </c>
      <c r="J29" s="404">
        <v>0.61167575926950912</v>
      </c>
      <c r="K29" s="404">
        <v>0.53062876552982874</v>
      </c>
      <c r="L29" s="404">
        <v>0.48459808178037689</v>
      </c>
      <c r="M29" s="404">
        <v>0.48459808178037689</v>
      </c>
      <c r="N29" s="404">
        <v>0.52848487616172046</v>
      </c>
      <c r="O29" s="404">
        <v>0.6064042979776344</v>
      </c>
      <c r="P29" s="404">
        <v>0.71390464046536173</v>
      </c>
      <c r="Q29" s="404">
        <v>0.84783173852569749</v>
      </c>
      <c r="R29" s="404">
        <v>1.1905007538790822</v>
      </c>
      <c r="S29" s="404">
        <v>1.6536580715921112</v>
      </c>
      <c r="T29" s="404">
        <v>2.2898253088510354</v>
      </c>
      <c r="U29" s="404">
        <v>2.6948614208411734</v>
      </c>
      <c r="V29" s="404">
        <v>3.7266903206181237</v>
      </c>
      <c r="W29" s="404">
        <v>5.0957942610905809</v>
      </c>
      <c r="X29" s="404">
        <v>5.9199984760793107</v>
      </c>
      <c r="Y29" s="404">
        <v>7.8780652246725129</v>
      </c>
      <c r="Z29" s="404">
        <v>9.0263140323360087</v>
      </c>
      <c r="AA29" s="404">
        <v>10.291420983322256</v>
      </c>
      <c r="AB29" s="404">
        <v>11.667722462574243</v>
      </c>
      <c r="AC29" s="404">
        <v>13.14235109940668</v>
      </c>
      <c r="AD29" s="404">
        <v>14.709266121389975</v>
      </c>
      <c r="AE29" s="404">
        <v>16.358388188190727</v>
      </c>
      <c r="AF29" s="404">
        <v>19.824191777855937</v>
      </c>
      <c r="AG29" s="404">
        <v>21.578731322661241</v>
      </c>
      <c r="AH29" s="404">
        <v>23.299062354412992</v>
      </c>
      <c r="AI29" s="404">
        <v>24.964514824971204</v>
      </c>
      <c r="AJ29" s="404">
        <v>26.636701670995684</v>
      </c>
      <c r="AK29" s="404">
        <v>28.482056392081585</v>
      </c>
      <c r="AL29" s="404">
        <v>30.75854004851406</v>
      </c>
      <c r="AM29" s="404">
        <v>33.736658091275061</v>
      </c>
      <c r="AN29" s="404">
        <v>37.659216860704113</v>
      </c>
      <c r="AO29" s="404">
        <v>48.753077069185494</v>
      </c>
      <c r="AP29" s="404">
        <v>55.818242299385908</v>
      </c>
      <c r="AQ29" s="404">
        <v>63.72621100367261</v>
      </c>
      <c r="AR29" s="404">
        <v>72.660562451080949</v>
      </c>
      <c r="AS29" s="404">
        <v>82.344870160963723</v>
      </c>
      <c r="AT29" s="404">
        <v>92.455839713190571</v>
      </c>
      <c r="AU29" s="404">
        <v>102.27716530693566</v>
      </c>
      <c r="AV29" s="404">
        <v>121.07196012015095</v>
      </c>
      <c r="AW29" s="404">
        <v>130.34895584050582</v>
      </c>
      <c r="AX29" s="404">
        <v>139.57687447154817</v>
      </c>
      <c r="AY29" s="404">
        <v>148.40259377327044</v>
      </c>
      <c r="AZ29" s="404">
        <v>158.1935735625612</v>
      </c>
      <c r="BA29" s="404">
        <v>169.4907804091732</v>
      </c>
      <c r="BB29" s="404">
        <v>182.9192285062768</v>
      </c>
      <c r="BC29" s="404">
        <v>212.64199402870133</v>
      </c>
    </row>
    <row r="30" spans="2:55" ht="18">
      <c r="B30" s="403" t="s">
        <v>433</v>
      </c>
      <c r="C30" s="404">
        <v>0.56108331630412345</v>
      </c>
      <c r="D30" s="404">
        <v>0.56108331630412345</v>
      </c>
      <c r="E30" s="404">
        <v>0.56108331630412345</v>
      </c>
      <c r="F30" s="404">
        <v>0.56108331630412345</v>
      </c>
      <c r="G30" s="404">
        <v>0.56108331630412345</v>
      </c>
      <c r="H30" s="404">
        <v>0.49236730161050574</v>
      </c>
      <c r="I30" s="404">
        <v>0.49236730161050574</v>
      </c>
      <c r="J30" s="404">
        <v>0.42402120136052168</v>
      </c>
      <c r="K30" s="404">
        <v>0.37576707090144612</v>
      </c>
      <c r="L30" s="404">
        <v>0.36539973962299543</v>
      </c>
      <c r="M30" s="404">
        <v>0.36539973962299543</v>
      </c>
      <c r="N30" s="404">
        <v>0.4270754169444701</v>
      </c>
      <c r="O30" s="404">
        <v>0.49532436969241611</v>
      </c>
      <c r="P30" s="404">
        <v>0.58298262532749867</v>
      </c>
      <c r="Q30" s="404">
        <v>0.6879921744016152</v>
      </c>
      <c r="R30" s="404">
        <v>0.95034224261880551</v>
      </c>
      <c r="S30" s="404">
        <v>1.3006376417681424</v>
      </c>
      <c r="T30" s="404">
        <v>1.7772991226261823</v>
      </c>
      <c r="U30" s="404">
        <v>2.0815032321457436</v>
      </c>
      <c r="V30" s="404">
        <v>2.8578954435952637</v>
      </c>
      <c r="W30" s="404">
        <v>3.8875242356492836</v>
      </c>
      <c r="X30" s="404">
        <v>4.5069073623882456</v>
      </c>
      <c r="Y30" s="404">
        <v>5.9765659091049734</v>
      </c>
      <c r="Z30" s="404">
        <v>6.8366492029822084</v>
      </c>
      <c r="AA30" s="404">
        <v>7.7807868691813953</v>
      </c>
      <c r="AB30" s="404">
        <v>8.8016701726087856</v>
      </c>
      <c r="AC30" s="404">
        <v>9.889739414905355</v>
      </c>
      <c r="AD30" s="404">
        <v>11.040958522092103</v>
      </c>
      <c r="AE30" s="404">
        <v>12.247906588630512</v>
      </c>
      <c r="AF30" s="404">
        <v>14.758610399916659</v>
      </c>
      <c r="AG30" s="404">
        <v>16.012707343049051</v>
      </c>
      <c r="AH30" s="404">
        <v>17.231729407081247</v>
      </c>
      <c r="AI30" s="404">
        <v>18.407912306359975</v>
      </c>
      <c r="AJ30" s="404">
        <v>19.62486624004077</v>
      </c>
      <c r="AK30" s="404">
        <v>21.061341720909091</v>
      </c>
      <c r="AL30" s="404">
        <v>22.912322856505039</v>
      </c>
      <c r="AM30" s="404">
        <v>25.368496244179987</v>
      </c>
      <c r="AN30" s="404">
        <v>28.594349667944481</v>
      </c>
      <c r="AO30" s="404">
        <v>37.443966571462454</v>
      </c>
      <c r="AP30" s="404">
        <v>42.914031991769711</v>
      </c>
      <c r="AQ30" s="404">
        <v>48.964779978743827</v>
      </c>
      <c r="AR30" s="404">
        <v>55.867088660781832</v>
      </c>
      <c r="AS30" s="404">
        <v>63.37130372862795</v>
      </c>
      <c r="AT30" s="404">
        <v>70.737672196983823</v>
      </c>
      <c r="AU30" s="404">
        <v>77.872789832004386</v>
      </c>
      <c r="AV30" s="404">
        <v>91.77742275031089</v>
      </c>
      <c r="AW30" s="404">
        <v>98.899935776391757</v>
      </c>
      <c r="AX30" s="404">
        <v>105.77690416381319</v>
      </c>
      <c r="AY30" s="404">
        <v>112.40331405114065</v>
      </c>
      <c r="AZ30" s="404">
        <v>120.41252113656932</v>
      </c>
      <c r="BA30" s="404">
        <v>130.48761547113941</v>
      </c>
      <c r="BB30" s="404">
        <v>141.39229009832928</v>
      </c>
      <c r="BC30" s="404">
        <v>165.86943565497958</v>
      </c>
    </row>
    <row r="31" spans="2:55" ht="15.75">
      <c r="B31" s="403" t="s">
        <v>434</v>
      </c>
      <c r="C31" s="404">
        <v>0.2917269658260469</v>
      </c>
      <c r="D31" s="404">
        <v>0.2917269658260469</v>
      </c>
      <c r="E31" s="404">
        <v>0.2917269658260469</v>
      </c>
      <c r="F31" s="404">
        <v>0.2917269658260469</v>
      </c>
      <c r="G31" s="404">
        <v>0.2917269658260469</v>
      </c>
      <c r="H31" s="404">
        <v>0.25604365635159076</v>
      </c>
      <c r="I31" s="404">
        <v>0.25604365635159076</v>
      </c>
      <c r="J31" s="404">
        <v>0.22055241354773136</v>
      </c>
      <c r="K31" s="404">
        <v>0.20772258639749785</v>
      </c>
      <c r="L31" s="404">
        <v>0.21044864345718967</v>
      </c>
      <c r="M31" s="404">
        <v>0.21044864345718967</v>
      </c>
      <c r="N31" s="404">
        <v>0.25789062637947779</v>
      </c>
      <c r="O31" s="404">
        <v>0.30023178376774579</v>
      </c>
      <c r="P31" s="404">
        <v>0.35211617504260384</v>
      </c>
      <c r="Q31" s="404">
        <v>0.41266687264732516</v>
      </c>
      <c r="R31" s="404">
        <v>0.56238996887361103</v>
      </c>
      <c r="S31" s="404">
        <v>0.76024522854360888</v>
      </c>
      <c r="T31" s="404">
        <v>1.0283345920867855</v>
      </c>
      <c r="U31" s="404">
        <v>1.200106060559496</v>
      </c>
      <c r="V31" s="404">
        <v>1.6383224981466171</v>
      </c>
      <c r="W31" s="404">
        <v>2.218389684572081</v>
      </c>
      <c r="X31" s="404">
        <v>2.5668978596712417</v>
      </c>
      <c r="Y31" s="404">
        <v>3.3924882058517856</v>
      </c>
      <c r="Z31" s="404">
        <v>3.8742260139510316</v>
      </c>
      <c r="AA31" s="404">
        <v>4.3997537840383583</v>
      </c>
      <c r="AB31" s="404">
        <v>4.9647609056408628</v>
      </c>
      <c r="AC31" s="404">
        <v>5.5643572485988564</v>
      </c>
      <c r="AD31" s="404">
        <v>6.1965288468699544</v>
      </c>
      <c r="AE31" s="404">
        <v>6.856583286096452</v>
      </c>
      <c r="AF31" s="404">
        <v>8.2120092506081352</v>
      </c>
      <c r="AG31" s="404">
        <v>8.8805672122215285</v>
      </c>
      <c r="AH31" s="404">
        <v>9.5250883869970782</v>
      </c>
      <c r="AI31" s="404">
        <v>10.151996254478091</v>
      </c>
      <c r="AJ31" s="404">
        <v>10.847326028240442</v>
      </c>
      <c r="AK31" s="404">
        <v>11.715850120807465</v>
      </c>
      <c r="AL31" s="404">
        <v>12.860830503776738</v>
      </c>
      <c r="AM31" s="404">
        <v>14.383957925745609</v>
      </c>
      <c r="AN31" s="404">
        <v>16.36151023990438</v>
      </c>
      <c r="AO31" s="404">
        <v>21.575978975005814</v>
      </c>
      <c r="AP31" s="404">
        <v>24.726395944773451</v>
      </c>
      <c r="AQ31" s="404">
        <v>28.182513898756387</v>
      </c>
      <c r="AR31" s="404">
        <v>32.30845419047381</v>
      </c>
      <c r="AS31" s="404">
        <v>36.431478705769869</v>
      </c>
      <c r="AT31" s="404">
        <v>40.453825251612756</v>
      </c>
      <c r="AU31" s="404">
        <v>44.374968135972651</v>
      </c>
      <c r="AV31" s="404">
        <v>52.292610779595918</v>
      </c>
      <c r="AW31" s="404">
        <v>56.284300111214399</v>
      </c>
      <c r="AX31" s="404">
        <v>60.167355747487505</v>
      </c>
      <c r="AY31" s="404">
        <v>63.938079984067379</v>
      </c>
      <c r="AZ31" s="404">
        <v>69.55973189198788</v>
      </c>
      <c r="BA31" s="404">
        <v>75.703302297519528</v>
      </c>
      <c r="BB31" s="404">
        <v>82.413121906993396</v>
      </c>
      <c r="BC31" s="404">
        <v>97.715772415885056</v>
      </c>
    </row>
    <row r="32" spans="2:55" ht="18">
      <c r="B32" s="403" t="s">
        <v>435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 ht="18">
      <c r="B33" s="405" t="s">
        <v>436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 ht="15.75">
      <c r="B34" s="405" t="s">
        <v>35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</v>
      </c>
      <c r="AI34" s="406">
        <v>0.54651193357253758</v>
      </c>
      <c r="AJ34" s="406">
        <v>1.5860587740145071</v>
      </c>
      <c r="AK34" s="406">
        <v>2.5624133158990898</v>
      </c>
      <c r="AL34" s="406">
        <v>3.4944903170367794</v>
      </c>
      <c r="AM34" s="406">
        <v>4.3940210870605352</v>
      </c>
      <c r="AN34" s="406">
        <v>5.2639360087390745</v>
      </c>
      <c r="AO34" s="406">
        <v>6.910262929874138</v>
      </c>
      <c r="AP34" s="406">
        <v>7.6796353104950761</v>
      </c>
      <c r="AQ34" s="406">
        <v>8.4051414756053671</v>
      </c>
      <c r="AR34" s="406">
        <v>9.0941741009845458</v>
      </c>
      <c r="AS34" s="406">
        <v>9.7274843352951681</v>
      </c>
      <c r="AT34" s="406">
        <v>10.286416865085906</v>
      </c>
      <c r="AU34" s="406">
        <v>10.759035519717701</v>
      </c>
      <c r="AV34" s="406">
        <v>11.4847732702027</v>
      </c>
      <c r="AW34" s="406">
        <v>11.784685566972318</v>
      </c>
      <c r="AX34" s="406">
        <v>12.068229061854193</v>
      </c>
      <c r="AY34" s="406">
        <v>12.358366011316829</v>
      </c>
      <c r="AZ34" s="406">
        <v>12.724075597930172</v>
      </c>
      <c r="BA34" s="406">
        <v>13.223235879855187</v>
      </c>
      <c r="BB34" s="406">
        <v>13.916032867085612</v>
      </c>
      <c r="BC34" s="406">
        <v>16.092725771848187</v>
      </c>
    </row>
    <row r="35" spans="2:55" ht="18">
      <c r="B35" s="405" t="s">
        <v>437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</v>
      </c>
      <c r="AB35" s="406">
        <v>0</v>
      </c>
      <c r="AC35" s="406">
        <v>1.9778482472821663</v>
      </c>
      <c r="AD35" s="406">
        <v>4.6472184106831111</v>
      </c>
      <c r="AE35" s="406">
        <v>7.0670155781189559</v>
      </c>
      <c r="AF35" s="406">
        <v>11.382764058602039</v>
      </c>
      <c r="AG35" s="406">
        <v>13.351804815420296</v>
      </c>
      <c r="AH35" s="406">
        <v>15.212970584390247</v>
      </c>
      <c r="AI35" s="406">
        <v>16.965771945031776</v>
      </c>
      <c r="AJ35" s="406">
        <v>18.623783661660838</v>
      </c>
      <c r="AK35" s="406">
        <v>20.213646337710845</v>
      </c>
      <c r="AL35" s="406">
        <v>21.761558742696856</v>
      </c>
      <c r="AM35" s="406">
        <v>23.288867296168501</v>
      </c>
      <c r="AN35" s="406">
        <v>24.809628287530774</v>
      </c>
      <c r="AO35" s="406">
        <v>27.851341232141447</v>
      </c>
      <c r="AP35" s="406">
        <v>29.366170917062206</v>
      </c>
      <c r="AQ35" s="406">
        <v>30.864091629242349</v>
      </c>
      <c r="AR35" s="406">
        <v>32.36256354317063</v>
      </c>
      <c r="AS35" s="406">
        <v>33.823603478789742</v>
      </c>
      <c r="AT35" s="406">
        <v>35.212284514730143</v>
      </c>
      <c r="AU35" s="406">
        <v>36.514544112189803</v>
      </c>
      <c r="AV35" s="406">
        <v>38.927663251416348</v>
      </c>
      <c r="AW35" s="406">
        <v>40.109723713871269</v>
      </c>
      <c r="AX35" s="406">
        <v>41.317004962730266</v>
      </c>
      <c r="AY35" s="406">
        <v>42.601140400715657</v>
      </c>
      <c r="AZ35" s="406">
        <v>44.097943981788468</v>
      </c>
      <c r="BA35" s="406">
        <v>45.9067827763038</v>
      </c>
      <c r="BB35" s="406">
        <v>48.132392199127551</v>
      </c>
      <c r="BC35" s="406">
        <v>54.004816297072395</v>
      </c>
    </row>
    <row r="36" spans="2:55" ht="15.75">
      <c r="B36" s="405" t="s">
        <v>37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0</v>
      </c>
      <c r="Z36" s="406">
        <v>0.7040361862018274</v>
      </c>
      <c r="AA36" s="406">
        <v>5.5072474583940849</v>
      </c>
      <c r="AB36" s="406">
        <v>9.8722202312246292</v>
      </c>
      <c r="AC36" s="406">
        <v>13.689859000260039</v>
      </c>
      <c r="AD36" s="406">
        <v>17.144800913191268</v>
      </c>
      <c r="AE36" s="406">
        <v>20.32187861086074</v>
      </c>
      <c r="AF36" s="406">
        <v>26.109146235691536</v>
      </c>
      <c r="AG36" s="406">
        <v>28.789514597877091</v>
      </c>
      <c r="AH36" s="406">
        <v>31.34001245211542</v>
      </c>
      <c r="AI36" s="406">
        <v>33.756722355441198</v>
      </c>
      <c r="AJ36" s="406">
        <v>36.056729001531977</v>
      </c>
      <c r="AK36" s="406">
        <v>38.268647152647411</v>
      </c>
      <c r="AL36" s="406">
        <v>40.425684147455975</v>
      </c>
      <c r="AM36" s="406">
        <v>42.561343987867716</v>
      </c>
      <c r="AN36" s="406">
        <v>44.704309769988676</v>
      </c>
      <c r="AO36" s="406">
        <v>49.0633801637644</v>
      </c>
      <c r="AP36" s="406">
        <v>51.276305540578335</v>
      </c>
      <c r="AQ36" s="406">
        <v>53.494410192008701</v>
      </c>
      <c r="AR36" s="406">
        <v>55.747855566185933</v>
      </c>
      <c r="AS36" s="406">
        <v>57.98115178347215</v>
      </c>
      <c r="AT36" s="406">
        <v>60.153233536090994</v>
      </c>
      <c r="AU36" s="406">
        <v>62.250454175108899</v>
      </c>
      <c r="AV36" s="406">
        <v>66.318477428694237</v>
      </c>
      <c r="AW36" s="406">
        <v>68.390331905987253</v>
      </c>
      <c r="AX36" s="406">
        <v>70.561358187495443</v>
      </c>
      <c r="AY36" s="406">
        <v>72.918028983166437</v>
      </c>
      <c r="AZ36" s="406">
        <v>75.67138439208567</v>
      </c>
      <c r="BA36" s="406">
        <v>78.966876620951453</v>
      </c>
      <c r="BB36" s="406">
        <v>82.925649955530318</v>
      </c>
      <c r="BC36" s="406">
        <v>92.541362961066881</v>
      </c>
    </row>
    <row r="37" spans="2:55" ht="18">
      <c r="B37" s="405" t="s">
        <v>438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0</v>
      </c>
      <c r="Y37" s="406">
        <v>6.9275020044795346</v>
      </c>
      <c r="Z37" s="406">
        <v>13.034004612387482</v>
      </c>
      <c r="AA37" s="406">
        <v>18.714609979741663</v>
      </c>
      <c r="AB37" s="406">
        <v>23.892392156887691</v>
      </c>
      <c r="AC37" s="406">
        <v>28.479391976420718</v>
      </c>
      <c r="AD37" s="406">
        <v>32.686286666907215</v>
      </c>
      <c r="AE37" s="406">
        <v>36.613949389878478</v>
      </c>
      <c r="AF37" s="406">
        <v>43.892073913535825</v>
      </c>
      <c r="AG37" s="406">
        <v>47.301735358782743</v>
      </c>
      <c r="AH37" s="406">
        <v>50.562058076028549</v>
      </c>
      <c r="AI37" s="406">
        <v>53.661686888462086</v>
      </c>
      <c r="AJ37" s="406">
        <v>56.608333133772952</v>
      </c>
      <c r="AK37" s="406">
        <v>59.431325425035219</v>
      </c>
      <c r="AL37" s="406">
        <v>62.174009458286804</v>
      </c>
      <c r="AM37" s="406">
        <v>64.887862533027175</v>
      </c>
      <c r="AN37" s="406">
        <v>67.621260277678473</v>
      </c>
      <c r="AO37" s="406">
        <v>73.243375325605115</v>
      </c>
      <c r="AP37" s="406">
        <v>76.136331739101465</v>
      </c>
      <c r="AQ37" s="406">
        <v>79.064271012273323</v>
      </c>
      <c r="AR37" s="406">
        <v>82.077723132336899</v>
      </c>
      <c r="AS37" s="406">
        <v>85.115958215966401</v>
      </c>
      <c r="AT37" s="406">
        <v>88.133692591222385</v>
      </c>
      <c r="AU37" s="406">
        <v>91.116318887248354</v>
      </c>
      <c r="AV37" s="406">
        <v>97.107099145666723</v>
      </c>
      <c r="AW37" s="406">
        <v>100.26910180355313</v>
      </c>
      <c r="AX37" s="406">
        <v>103.66109613945116</v>
      </c>
      <c r="AY37" s="406">
        <v>107.4083372091352</v>
      </c>
      <c r="AZ37" s="406">
        <v>111.80920142356322</v>
      </c>
      <c r="BA37" s="406">
        <v>117.01963026126246</v>
      </c>
      <c r="BB37" s="406">
        <v>123.02079119409393</v>
      </c>
      <c r="BC37" s="406">
        <v>136.45551893865218</v>
      </c>
    </row>
    <row r="38" spans="2:55" ht="15.75">
      <c r="B38" s="405" t="s">
        <v>39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0</v>
      </c>
      <c r="X38" s="406">
        <v>3.8483798549221726</v>
      </c>
      <c r="Y38" s="406">
        <v>18.424915974134887</v>
      </c>
      <c r="Z38" s="406">
        <v>25.123122871371187</v>
      </c>
      <c r="AA38" s="406">
        <v>31.352604410320282</v>
      </c>
      <c r="AB38" s="406">
        <v>37.064031844586246</v>
      </c>
      <c r="AC38" s="406">
        <v>42.192102762548807</v>
      </c>
      <c r="AD38" s="406">
        <v>46.958292806285286</v>
      </c>
      <c r="AE38" s="406">
        <v>51.460840780226974</v>
      </c>
      <c r="AF38" s="406">
        <v>59.907481948132542</v>
      </c>
      <c r="AG38" s="406">
        <v>63.896617874562821</v>
      </c>
      <c r="AH38" s="406">
        <v>67.720755330611667</v>
      </c>
      <c r="AI38" s="406">
        <v>71.347881596876263</v>
      </c>
      <c r="AJ38" s="406">
        <v>74.775644074685161</v>
      </c>
      <c r="AK38" s="406">
        <v>78.035682060657464</v>
      </c>
      <c r="AL38" s="406">
        <v>81.184187839777621</v>
      </c>
      <c r="AM38" s="406">
        <v>84.290884664305551</v>
      </c>
      <c r="AN38" s="406">
        <v>87.424498897126583</v>
      </c>
      <c r="AO38" s="406">
        <v>93.92144679753676</v>
      </c>
      <c r="AP38" s="406">
        <v>97.299849751342265</v>
      </c>
      <c r="AQ38" s="406">
        <v>100.7487579147253</v>
      </c>
      <c r="AR38" s="406">
        <v>104.35357418634554</v>
      </c>
      <c r="AS38" s="406">
        <v>108.05193106456105</v>
      </c>
      <c r="AT38" s="406">
        <v>111.7932022418897</v>
      </c>
      <c r="AU38" s="406">
        <v>115.56046163142231</v>
      </c>
      <c r="AV38" s="406">
        <v>123.35314347337048</v>
      </c>
      <c r="AW38" s="406">
        <v>127.59596514699088</v>
      </c>
      <c r="AX38" s="406">
        <v>132.22639010092306</v>
      </c>
      <c r="AY38" s="406">
        <v>137.40129856531439</v>
      </c>
      <c r="AZ38" s="406">
        <v>143.45547772631389</v>
      </c>
      <c r="BA38" s="406">
        <v>150.39866534872337</v>
      </c>
      <c r="BB38" s="406">
        <v>158.05035430849517</v>
      </c>
      <c r="BC38" s="406">
        <v>173.99688323841389</v>
      </c>
    </row>
    <row r="39" spans="2:55" ht="18">
      <c r="B39" s="405" t="s">
        <v>439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0</v>
      </c>
      <c r="S39" s="406">
        <v>0</v>
      </c>
      <c r="T39" s="406">
        <v>0</v>
      </c>
      <c r="U39" s="406">
        <v>0</v>
      </c>
      <c r="V39" s="406">
        <v>0</v>
      </c>
      <c r="W39" s="406">
        <v>6.0910853724385534</v>
      </c>
      <c r="X39" s="406">
        <v>14.492901851885303</v>
      </c>
      <c r="Y39" s="406">
        <v>30.31783116562724</v>
      </c>
      <c r="Z39" s="406">
        <v>37.551629264856409</v>
      </c>
      <c r="AA39" s="406">
        <v>44.300914050960237</v>
      </c>
      <c r="AB39" s="406">
        <v>50.541033197161305</v>
      </c>
      <c r="AC39" s="406">
        <v>56.224087092046751</v>
      </c>
      <c r="AD39" s="406">
        <v>61.567685443803093</v>
      </c>
      <c r="AE39" s="406">
        <v>66.664002122857397</v>
      </c>
      <c r="AF39" s="406">
        <v>76.32075509749852</v>
      </c>
      <c r="AG39" s="406">
        <v>80.90757151185359</v>
      </c>
      <c r="AH39" s="406">
        <v>85.295757929647081</v>
      </c>
      <c r="AI39" s="406">
        <v>89.43133759410297</v>
      </c>
      <c r="AJ39" s="406">
        <v>93.304077793288087</v>
      </c>
      <c r="AK39" s="406">
        <v>96.952869098049334</v>
      </c>
      <c r="AL39" s="406">
        <v>100.44917812646165</v>
      </c>
      <c r="AM39" s="406">
        <v>103.88450223946019</v>
      </c>
      <c r="AN39" s="406">
        <v>107.35248377241551</v>
      </c>
      <c r="AO39" s="406">
        <v>114.59787365050272</v>
      </c>
      <c r="AP39" s="406">
        <v>118.40926700695613</v>
      </c>
      <c r="AQ39" s="406">
        <v>122.35198379837337</v>
      </c>
      <c r="AR39" s="406">
        <v>126.55073068229002</v>
      </c>
      <c r="AS39" s="406">
        <v>130.93784305479554</v>
      </c>
      <c r="AT39" s="406">
        <v>135.45465748665816</v>
      </c>
      <c r="AU39" s="406">
        <v>140.08313506707367</v>
      </c>
      <c r="AV39" s="406">
        <v>149.95629021443858</v>
      </c>
      <c r="AW39" s="406">
        <v>155.48128701488471</v>
      </c>
      <c r="AX39" s="406">
        <v>161.59036830999915</v>
      </c>
      <c r="AY39" s="406">
        <v>168.429829272321</v>
      </c>
      <c r="AZ39" s="406">
        <v>176.22078323486662</v>
      </c>
      <c r="BA39" s="406">
        <v>184.80393044046389</v>
      </c>
      <c r="BB39" s="406">
        <v>193.85422174389868</v>
      </c>
      <c r="BC39" s="406">
        <v>211.42171142101344</v>
      </c>
    </row>
    <row r="40" spans="2:55" ht="15.75">
      <c r="B40" s="405" t="s">
        <v>41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0.54924370342075057</v>
      </c>
      <c r="M40" s="406">
        <v>0.54924370342075057</v>
      </c>
      <c r="N40" s="406">
        <v>3.0776975607645389</v>
      </c>
      <c r="O40" s="406">
        <v>1.7944156666637088</v>
      </c>
      <c r="P40" s="406">
        <v>0</v>
      </c>
      <c r="Q40" s="406">
        <v>0</v>
      </c>
      <c r="R40" s="406">
        <v>0</v>
      </c>
      <c r="S40" s="406">
        <v>0</v>
      </c>
      <c r="T40" s="406">
        <v>0</v>
      </c>
      <c r="U40" s="406">
        <v>0</v>
      </c>
      <c r="V40" s="406">
        <v>0</v>
      </c>
      <c r="W40" s="406">
        <v>16.554538939532407</v>
      </c>
      <c r="X40" s="406">
        <v>25.625076242356283</v>
      </c>
      <c r="Y40" s="406">
        <v>42.545582172124071</v>
      </c>
      <c r="Z40" s="406">
        <v>50.283278624645071</v>
      </c>
      <c r="AA40" s="406">
        <v>57.546913905339451</v>
      </c>
      <c r="AB40" s="406">
        <v>64.331192065334776</v>
      </c>
      <c r="AC40" s="406">
        <v>70.589743176670865</v>
      </c>
      <c r="AD40" s="406">
        <v>76.532652409419313</v>
      </c>
      <c r="AE40" s="406">
        <v>82.247338605336083</v>
      </c>
      <c r="AF40" s="406">
        <v>93.163816403387415</v>
      </c>
      <c r="AG40" s="406">
        <v>98.353595033070064</v>
      </c>
      <c r="AH40" s="406">
        <v>103.29090330464996</v>
      </c>
      <c r="AI40" s="406">
        <v>107.90075007180384</v>
      </c>
      <c r="AJ40" s="406">
        <v>112.16956922108551</v>
      </c>
      <c r="AK40" s="406">
        <v>116.14521083440219</v>
      </c>
      <c r="AL40" s="406">
        <v>119.91805869374423</v>
      </c>
      <c r="AM40" s="406">
        <v>123.60658397901759</v>
      </c>
      <c r="AN40" s="406">
        <v>127.33279745098287</v>
      </c>
      <c r="AO40" s="406">
        <v>135.19169052433992</v>
      </c>
      <c r="AP40" s="406">
        <v>139.40158489383504</v>
      </c>
      <c r="AQ40" s="406">
        <v>143.83445094484009</v>
      </c>
      <c r="AR40" s="406">
        <v>148.65484429234925</v>
      </c>
      <c r="AS40" s="406">
        <v>153.78697523197056</v>
      </c>
      <c r="AT40" s="406">
        <v>159.16445730019802</v>
      </c>
      <c r="AU40" s="406">
        <v>164.7851850684865</v>
      </c>
      <c r="AV40" s="406">
        <v>177.13601109510844</v>
      </c>
      <c r="AW40" s="406">
        <v>184.20550156472285</v>
      </c>
      <c r="AX40" s="406">
        <v>192.05245815550026</v>
      </c>
      <c r="AY40" s="406">
        <v>200.6512961972139</v>
      </c>
      <c r="AZ40" s="406">
        <v>210.09070744804774</v>
      </c>
      <c r="BA40" s="406">
        <v>220.06089711052482</v>
      </c>
      <c r="BB40" s="406">
        <v>230.1073414126773</v>
      </c>
      <c r="BC40" s="406">
        <v>248.35270108023303</v>
      </c>
    </row>
    <row r="41" spans="2:55" ht="18">
      <c r="B41" s="405" t="s">
        <v>440</v>
      </c>
      <c r="C41" s="406">
        <v>4.8586971321643828</v>
      </c>
      <c r="D41" s="406">
        <v>4.8586971321643828</v>
      </c>
      <c r="E41" s="406">
        <v>4.8586971321643828</v>
      </c>
      <c r="F41" s="406">
        <v>4.8586971321643828</v>
      </c>
      <c r="G41" s="406">
        <v>4.8586971321643828</v>
      </c>
      <c r="H41" s="406">
        <v>8.4519326351586699</v>
      </c>
      <c r="I41" s="406">
        <v>8.4519326351586699</v>
      </c>
      <c r="J41" s="406">
        <v>11.811467895052255</v>
      </c>
      <c r="K41" s="406">
        <v>14.218516006932701</v>
      </c>
      <c r="L41" s="406">
        <v>15.672339539556019</v>
      </c>
      <c r="M41" s="406">
        <v>15.672339539556019</v>
      </c>
      <c r="N41" s="406">
        <v>12.999305118838977</v>
      </c>
      <c r="O41" s="406">
        <v>9.0484420290852956</v>
      </c>
      <c r="P41" s="406">
        <v>3.5827863138102862</v>
      </c>
      <c r="Q41" s="406">
        <v>0</v>
      </c>
      <c r="R41" s="406">
        <v>0</v>
      </c>
      <c r="S41" s="406">
        <v>0</v>
      </c>
      <c r="T41" s="406">
        <v>0</v>
      </c>
      <c r="U41" s="406">
        <v>0</v>
      </c>
      <c r="V41" s="406">
        <v>8.0041743530218508</v>
      </c>
      <c r="W41" s="406">
        <v>27.511054798997169</v>
      </c>
      <c r="X41" s="406">
        <v>37.150895585660415</v>
      </c>
      <c r="Y41" s="406">
        <v>55.065647423599877</v>
      </c>
      <c r="Z41" s="406">
        <v>63.300741140886551</v>
      </c>
      <c r="AA41" s="406">
        <v>71.095380543481085</v>
      </c>
      <c r="AB41" s="406">
        <v>78.446658994524498</v>
      </c>
      <c r="AC41" s="406">
        <v>85.305613366410725</v>
      </c>
      <c r="AD41" s="406">
        <v>91.876502099821337</v>
      </c>
      <c r="AE41" s="406">
        <v>98.240365272991724</v>
      </c>
      <c r="AF41" s="406">
        <v>110.45706346701483</v>
      </c>
      <c r="AG41" s="406">
        <v>116.23974012168986</v>
      </c>
      <c r="AH41" s="406">
        <v>121.6956636661361</v>
      </c>
      <c r="AI41" s="406">
        <v>126.73257009346143</v>
      </c>
      <c r="AJ41" s="406">
        <v>131.3338446101593</v>
      </c>
      <c r="AK41" s="406">
        <v>135.55965698403523</v>
      </c>
      <c r="AL41" s="406">
        <v>139.52471915788189</v>
      </c>
      <c r="AM41" s="406">
        <v>143.378206168747</v>
      </c>
      <c r="AN41" s="406">
        <v>147.27677989390224</v>
      </c>
      <c r="AO41" s="406">
        <v>155.62814048239426</v>
      </c>
      <c r="AP41" s="406">
        <v>160.22568784861991</v>
      </c>
      <c r="AQ41" s="406">
        <v>165.17043809895509</v>
      </c>
      <c r="AR41" s="406">
        <v>170.66930337830735</v>
      </c>
      <c r="AS41" s="406">
        <v>176.63837604430029</v>
      </c>
      <c r="AT41" s="406">
        <v>183.02096891247561</v>
      </c>
      <c r="AU41" s="406">
        <v>189.82939059966637</v>
      </c>
      <c r="AV41" s="406">
        <v>205.18898969283401</v>
      </c>
      <c r="AW41" s="406">
        <v>214.08949869693379</v>
      </c>
      <c r="AX41" s="406">
        <v>223.78927670472652</v>
      </c>
      <c r="AY41" s="406">
        <v>234.06518156446319</v>
      </c>
      <c r="AZ41" s="406">
        <v>244.89899530748229</v>
      </c>
      <c r="BA41" s="406">
        <v>255.84665581387267</v>
      </c>
      <c r="BB41" s="406">
        <v>266.37785264348486</v>
      </c>
      <c r="BC41" s="406">
        <v>284.48915832214402</v>
      </c>
    </row>
    <row r="42" spans="2:55" ht="15.75">
      <c r="B42" s="405" t="s">
        <v>43</v>
      </c>
      <c r="C42" s="406">
        <v>24.134228983219842</v>
      </c>
      <c r="D42" s="406">
        <v>24.134228983219842</v>
      </c>
      <c r="E42" s="406">
        <v>24.134228983219842</v>
      </c>
      <c r="F42" s="406">
        <v>24.134228983219842</v>
      </c>
      <c r="G42" s="406">
        <v>24.134228983219842</v>
      </c>
      <c r="H42" s="406">
        <v>27.27521180961968</v>
      </c>
      <c r="I42" s="406">
        <v>27.27521180961968</v>
      </c>
      <c r="J42" s="406">
        <v>29.534073924041383</v>
      </c>
      <c r="K42" s="406">
        <v>30.063063390059305</v>
      </c>
      <c r="L42" s="406">
        <v>28.850459789904974</v>
      </c>
      <c r="M42" s="406">
        <v>28.850459789904974</v>
      </c>
      <c r="N42" s="406">
        <v>20.233392588745172</v>
      </c>
      <c r="O42" s="406">
        <v>13.805968162979909</v>
      </c>
      <c r="P42" s="406">
        <v>6.62376399050099</v>
      </c>
      <c r="Q42" s="406">
        <v>0</v>
      </c>
      <c r="R42" s="406">
        <v>0</v>
      </c>
      <c r="S42" s="406">
        <v>0</v>
      </c>
      <c r="T42" s="406">
        <v>0</v>
      </c>
      <c r="U42" s="406">
        <v>0</v>
      </c>
      <c r="V42" s="406">
        <v>18.082588030763795</v>
      </c>
      <c r="W42" s="406">
        <v>38.85600481916665</v>
      </c>
      <c r="X42" s="406">
        <v>48.992614569215156</v>
      </c>
      <c r="Y42" s="406">
        <v>67.854754233735264</v>
      </c>
      <c r="Z42" s="406">
        <v>76.604671033290913</v>
      </c>
      <c r="AA42" s="406">
        <v>84.955150727150368</v>
      </c>
      <c r="AB42" s="406">
        <v>92.901313835768576</v>
      </c>
      <c r="AC42" s="406">
        <v>100.3935143426698</v>
      </c>
      <c r="AD42" s="406">
        <v>107.628324227468</v>
      </c>
      <c r="AE42" s="406">
        <v>114.67736528209058</v>
      </c>
      <c r="AF42" s="406">
        <v>128.20623083752548</v>
      </c>
      <c r="AG42" s="406">
        <v>134.55578941719745</v>
      </c>
      <c r="AH42" s="406">
        <v>140.48684011317576</v>
      </c>
      <c r="AI42" s="406">
        <v>145.88806925590529</v>
      </c>
      <c r="AJ42" s="406">
        <v>150.74210858931281</v>
      </c>
      <c r="AK42" s="406">
        <v>155.12661072798812</v>
      </c>
      <c r="AL42" s="406">
        <v>159.1840475785028</v>
      </c>
      <c r="AM42" s="406">
        <v>163.10158331960591</v>
      </c>
      <c r="AN42" s="406">
        <v>167.08025134458907</v>
      </c>
      <c r="AO42" s="406">
        <v>175.84228002083094</v>
      </c>
      <c r="AP42" s="406">
        <v>180.84219160146625</v>
      </c>
      <c r="AQ42" s="406">
        <v>186.3503511019685</v>
      </c>
      <c r="AR42" s="406">
        <v>192.62234017458397</v>
      </c>
      <c r="AS42" s="406">
        <v>199.58486361303389</v>
      </c>
      <c r="AT42" s="406">
        <v>207.18802575427765</v>
      </c>
      <c r="AU42" s="406">
        <v>215.45349787432176</v>
      </c>
      <c r="AV42" s="406">
        <v>234.46009323181519</v>
      </c>
      <c r="AW42" s="406">
        <v>245.33162950663481</v>
      </c>
      <c r="AX42" s="406">
        <v>256.81694845817071</v>
      </c>
      <c r="AY42" s="406">
        <v>268.51499076343623</v>
      </c>
      <c r="AZ42" s="406">
        <v>280.32470539045613</v>
      </c>
      <c r="BA42" s="406">
        <v>291.72429204328284</v>
      </c>
      <c r="BB42" s="406">
        <v>302.27751196122864</v>
      </c>
      <c r="BC42" s="406">
        <v>319.59668276283622</v>
      </c>
    </row>
    <row r="43" spans="2:55" ht="18">
      <c r="B43" s="405" t="s">
        <v>441</v>
      </c>
      <c r="C43" s="406">
        <v>46.052176948903032</v>
      </c>
      <c r="D43" s="406">
        <v>46.052176948903032</v>
      </c>
      <c r="E43" s="406">
        <v>46.052176948903032</v>
      </c>
      <c r="F43" s="406">
        <v>46.052176948903032</v>
      </c>
      <c r="G43" s="406">
        <v>46.052176948903032</v>
      </c>
      <c r="H43" s="406">
        <v>48.045144107288493</v>
      </c>
      <c r="I43" s="406">
        <v>48.045144107288493</v>
      </c>
      <c r="J43" s="406">
        <v>48.234772802642027</v>
      </c>
      <c r="K43" s="406">
        <v>45.79815312128887</v>
      </c>
      <c r="L43" s="406">
        <v>41.251683205444266</v>
      </c>
      <c r="M43" s="406">
        <v>41.251683205444266</v>
      </c>
      <c r="N43" s="406">
        <v>26.435535378953329</v>
      </c>
      <c r="O43" s="406">
        <v>17.991995578868952</v>
      </c>
      <c r="P43" s="406">
        <v>9.8006036544112618</v>
      </c>
      <c r="Q43" s="406">
        <v>2.6906617658636489</v>
      </c>
      <c r="R43" s="406">
        <v>0</v>
      </c>
      <c r="S43" s="406">
        <v>0</v>
      </c>
      <c r="T43" s="406">
        <v>1.6759349682593589</v>
      </c>
      <c r="U43" s="406">
        <v>9.6444066727598408</v>
      </c>
      <c r="V43" s="406">
        <v>29.700855470971593</v>
      </c>
      <c r="W43" s="406">
        <v>51.465587538058706</v>
      </c>
      <c r="X43" s="406">
        <v>62.023504110468579</v>
      </c>
      <c r="Y43" s="406">
        <v>81.791890132789035</v>
      </c>
      <c r="Z43" s="406">
        <v>91.066054326348976</v>
      </c>
      <c r="AA43" s="406">
        <v>99.990537787943282</v>
      </c>
      <c r="AB43" s="406">
        <v>108.56073941489079</v>
      </c>
      <c r="AC43" s="406">
        <v>116.72391308036042</v>
      </c>
      <c r="AD43" s="406">
        <v>124.66508292977343</v>
      </c>
      <c r="AE43" s="406">
        <v>132.42491648665865</v>
      </c>
      <c r="AF43" s="406">
        <v>147.25805553219564</v>
      </c>
      <c r="AG43" s="406">
        <v>154.14430426406096</v>
      </c>
      <c r="AH43" s="406">
        <v>160.50086110427571</v>
      </c>
      <c r="AI43" s="406">
        <v>166.19766228051574</v>
      </c>
      <c r="AJ43" s="406">
        <v>171.22058684360084</v>
      </c>
      <c r="AK43" s="406">
        <v>175.66748254963457</v>
      </c>
      <c r="AL43" s="406">
        <v>179.71665896033986</v>
      </c>
      <c r="AM43" s="406">
        <v>183.60451439222061</v>
      </c>
      <c r="AN43" s="406">
        <v>187.60489542590778</v>
      </c>
      <c r="AO43" s="406">
        <v>196.79149872207489</v>
      </c>
      <c r="AP43" s="406">
        <v>202.26805684499271</v>
      </c>
      <c r="AQ43" s="406">
        <v>208.46239308776978</v>
      </c>
      <c r="AR43" s="406">
        <v>215.70742243334399</v>
      </c>
      <c r="AS43" s="406">
        <v>223.936494255029</v>
      </c>
      <c r="AT43" s="406">
        <v>233.0993109319617</v>
      </c>
      <c r="AU43" s="406">
        <v>243.22043544129551</v>
      </c>
      <c r="AV43" s="406">
        <v>266.49212735917672</v>
      </c>
      <c r="AW43" s="406">
        <v>279.3338247655654</v>
      </c>
      <c r="AX43" s="406">
        <v>292.4070773594388</v>
      </c>
      <c r="AY43" s="406">
        <v>305.14939848673873</v>
      </c>
      <c r="AZ43" s="406">
        <v>317.44623914443656</v>
      </c>
      <c r="BA43" s="406">
        <v>328.87735352490517</v>
      </c>
      <c r="BB43" s="406">
        <v>339.13235500328892</v>
      </c>
      <c r="BC43" s="406">
        <v>355.28343689192587</v>
      </c>
    </row>
    <row r="44" spans="2:55" ht="15.75">
      <c r="B44" s="405" t="s">
        <v>45</v>
      </c>
      <c r="C44" s="406">
        <v>68.183701266996763</v>
      </c>
      <c r="D44" s="406">
        <v>68.183701266996763</v>
      </c>
      <c r="E44" s="406">
        <v>68.183701266996763</v>
      </c>
      <c r="F44" s="406">
        <v>68.183701266996763</v>
      </c>
      <c r="G44" s="406">
        <v>68.183701266996763</v>
      </c>
      <c r="H44" s="406">
        <v>68.053799039315535</v>
      </c>
      <c r="I44" s="406">
        <v>68.053799039315535</v>
      </c>
      <c r="J44" s="406">
        <v>65.045376507701107</v>
      </c>
      <c r="K44" s="406">
        <v>58.991968800470097</v>
      </c>
      <c r="L44" s="406">
        <v>50.692619498197345</v>
      </c>
      <c r="M44" s="406">
        <v>50.692619498197345</v>
      </c>
      <c r="N44" s="406">
        <v>30.411265361544984</v>
      </c>
      <c r="O44" s="406">
        <v>20.771468584754274</v>
      </c>
      <c r="P44" s="406">
        <v>12.303200365036069</v>
      </c>
      <c r="Q44" s="406">
        <v>5.5949957015528931</v>
      </c>
      <c r="R44" s="406">
        <v>0</v>
      </c>
      <c r="S44" s="406">
        <v>5.5476571501450224E-2</v>
      </c>
      <c r="T44" s="406">
        <v>11.602107653562305</v>
      </c>
      <c r="U44" s="406">
        <v>20.505802955842533</v>
      </c>
      <c r="V44" s="406">
        <v>41.82395400387891</v>
      </c>
      <c r="W44" s="406">
        <v>64.433637492974356</v>
      </c>
      <c r="X44" s="406">
        <v>75.396044424575564</v>
      </c>
      <c r="Y44" s="406">
        <v>96.109739033775057</v>
      </c>
      <c r="Z44" s="406">
        <v>105.93865521026838</v>
      </c>
      <c r="AA44" s="406">
        <v>115.47663754220599</v>
      </c>
      <c r="AB44" s="406">
        <v>124.71680193553476</v>
      </c>
      <c r="AC44" s="406">
        <v>133.60021991821057</v>
      </c>
      <c r="AD44" s="406">
        <v>142.27724899246755</v>
      </c>
      <c r="AE44" s="406">
        <v>150.75538354421079</v>
      </c>
      <c r="AF44" s="406">
        <v>166.84520493384159</v>
      </c>
      <c r="AG44" s="406">
        <v>174.21406603094673</v>
      </c>
      <c r="AH44" s="406">
        <v>180.92041889533863</v>
      </c>
      <c r="AI44" s="406">
        <v>186.81733423893817</v>
      </c>
      <c r="AJ44" s="406">
        <v>191.89419547430214</v>
      </c>
      <c r="AK44" s="406">
        <v>196.27655234451797</v>
      </c>
      <c r="AL44" s="406">
        <v>200.18970592531335</v>
      </c>
      <c r="AM44" s="406">
        <v>203.95051732106438</v>
      </c>
      <c r="AN44" s="406">
        <v>207.91673448342468</v>
      </c>
      <c r="AO44" s="406">
        <v>217.55329358167205</v>
      </c>
      <c r="AP44" s="406">
        <v>223.59617175631473</v>
      </c>
      <c r="AQ44" s="406">
        <v>230.64625468585473</v>
      </c>
      <c r="AR44" s="406">
        <v>239.1198569411271</v>
      </c>
      <c r="AS44" s="406">
        <v>248.9496151553883</v>
      </c>
      <c r="AT44" s="406">
        <v>260.07652527901018</v>
      </c>
      <c r="AU44" s="406">
        <v>272.46636096460361</v>
      </c>
      <c r="AV44" s="406">
        <v>300.20056415076925</v>
      </c>
      <c r="AW44" s="406">
        <v>314.78539692285938</v>
      </c>
      <c r="AX44" s="406">
        <v>329.02522133276642</v>
      </c>
      <c r="AY44" s="406">
        <v>342.25676975584275</v>
      </c>
      <c r="AZ44" s="406">
        <v>354.55231591114403</v>
      </c>
      <c r="BA44" s="406">
        <v>365.62653716884034</v>
      </c>
      <c r="BB44" s="406">
        <v>375.28609777472701</v>
      </c>
      <c r="BC44" s="406">
        <v>389.29137530468944</v>
      </c>
    </row>
    <row r="45" spans="2:55" ht="18">
      <c r="B45" s="405" t="s">
        <v>442</v>
      </c>
      <c r="C45" s="406">
        <v>89.655986575910632</v>
      </c>
      <c r="D45" s="406">
        <v>89.655986575910632</v>
      </c>
      <c r="E45" s="406">
        <v>89.655986575910632</v>
      </c>
      <c r="F45" s="406">
        <v>89.655986575910632</v>
      </c>
      <c r="G45" s="406">
        <v>89.655986575910632</v>
      </c>
      <c r="H45" s="406">
        <v>86.145035659228341</v>
      </c>
      <c r="I45" s="406">
        <v>86.145035659228341</v>
      </c>
      <c r="J45" s="406">
        <v>79.225869189125504</v>
      </c>
      <c r="K45" s="406">
        <v>68.987608741843317</v>
      </c>
      <c r="L45" s="406">
        <v>57.124676445368529</v>
      </c>
      <c r="M45" s="406">
        <v>57.124676445368529</v>
      </c>
      <c r="N45" s="406">
        <v>32.812303255341966</v>
      </c>
      <c r="O45" s="406">
        <v>22.762950001127102</v>
      </c>
      <c r="P45" s="406">
        <v>14.641990211494377</v>
      </c>
      <c r="Q45" s="406">
        <v>8.8124340180672736</v>
      </c>
      <c r="R45" s="406">
        <v>3.9195013260989975</v>
      </c>
      <c r="S45" s="406">
        <v>8.297219668080384</v>
      </c>
      <c r="T45" s="406">
        <v>22.372945214254806</v>
      </c>
      <c r="U45" s="406">
        <v>32.038117321631304</v>
      </c>
      <c r="V45" s="406">
        <v>54.367657297712789</v>
      </c>
      <c r="W45" s="406">
        <v>77.73963486573426</v>
      </c>
      <c r="X45" s="406">
        <v>89.119230671512796</v>
      </c>
      <c r="Y45" s="406">
        <v>110.83369507808384</v>
      </c>
      <c r="Z45" s="406">
        <v>121.25954586442693</v>
      </c>
      <c r="AA45" s="406">
        <v>131.46169522393339</v>
      </c>
      <c r="AB45" s="406">
        <v>141.42807677454783</v>
      </c>
      <c r="AC45" s="406">
        <v>151.06798384374937</v>
      </c>
      <c r="AD45" s="406">
        <v>160.49461123794046</v>
      </c>
      <c r="AE45" s="406">
        <v>169.68167274893591</v>
      </c>
      <c r="AF45" s="406">
        <v>186.95232353283569</v>
      </c>
      <c r="AG45" s="406">
        <v>194.73217607553056</v>
      </c>
      <c r="AH45" s="406">
        <v>201.69533608591493</v>
      </c>
      <c r="AI45" s="406">
        <v>207.67468633859417</v>
      </c>
      <c r="AJ45" s="406">
        <v>212.66889727689679</v>
      </c>
      <c r="AK45" s="406">
        <v>216.84182418031065</v>
      </c>
      <c r="AL45" s="406">
        <v>220.49970127730691</v>
      </c>
      <c r="AM45" s="406">
        <v>224.0529824817458</v>
      </c>
      <c r="AN45" s="406">
        <v>227.94996469530042</v>
      </c>
      <c r="AO45" s="406">
        <v>238.13264281622423</v>
      </c>
      <c r="AP45" s="406">
        <v>244.91221906580429</v>
      </c>
      <c r="AQ45" s="406">
        <v>253.08198435669516</v>
      </c>
      <c r="AR45" s="406">
        <v>263.1464429952797</v>
      </c>
      <c r="AS45" s="406">
        <v>275.02820699651187</v>
      </c>
      <c r="AT45" s="406">
        <v>288.59047165744084</v>
      </c>
      <c r="AU45" s="406">
        <v>303.51293195187952</v>
      </c>
      <c r="AV45" s="406">
        <v>335.51585575498945</v>
      </c>
      <c r="AW45" s="406">
        <v>351.42517296814702</v>
      </c>
      <c r="AX45" s="406">
        <v>366.26678652315837</v>
      </c>
      <c r="AY45" s="406">
        <v>379.47568404002271</v>
      </c>
      <c r="AZ45" s="406">
        <v>391.36073327766644</v>
      </c>
      <c r="BA45" s="406">
        <v>401.76340897109259</v>
      </c>
      <c r="BB45" s="406">
        <v>410.59607841506966</v>
      </c>
      <c r="BC45" s="406">
        <v>421.84116414714725</v>
      </c>
    </row>
    <row r="46" spans="2:55" ht="15.75">
      <c r="B46" s="405" t="s">
        <v>47</v>
      </c>
      <c r="C46" s="406">
        <v>109.2068499308556</v>
      </c>
      <c r="D46" s="406">
        <v>109.2068499308556</v>
      </c>
      <c r="E46" s="406">
        <v>109.2068499308556</v>
      </c>
      <c r="F46" s="406">
        <v>109.2068499308556</v>
      </c>
      <c r="G46" s="406">
        <v>109.2068499308556</v>
      </c>
      <c r="H46" s="406">
        <v>101.54336896496997</v>
      </c>
      <c r="I46" s="406">
        <v>101.54336896496997</v>
      </c>
      <c r="J46" s="406">
        <v>89.955880981473911</v>
      </c>
      <c r="K46" s="406">
        <v>75.720744672514243</v>
      </c>
      <c r="L46" s="406">
        <v>60.865325112357716</v>
      </c>
      <c r="M46" s="406">
        <v>60.865325112357716</v>
      </c>
      <c r="N46" s="406">
        <v>34.294006292825479</v>
      </c>
      <c r="O46" s="406">
        <v>24.510052010707252</v>
      </c>
      <c r="P46" s="406">
        <v>17.256947742905471</v>
      </c>
      <c r="Q46" s="406">
        <v>12.541858724557576</v>
      </c>
      <c r="R46" s="406">
        <v>10.296979267768537</v>
      </c>
      <c r="S46" s="406">
        <v>17.85821395542316</v>
      </c>
      <c r="T46" s="406">
        <v>33.852442649050261</v>
      </c>
      <c r="U46" s="406">
        <v>44.117997472583532</v>
      </c>
      <c r="V46" s="406">
        <v>67.272979183944273</v>
      </c>
      <c r="W46" s="406">
        <v>91.39022810018696</v>
      </c>
      <c r="X46" s="406">
        <v>103.21027465811957</v>
      </c>
      <c r="Y46" s="406">
        <v>126.00082030593975</v>
      </c>
      <c r="Z46" s="406">
        <v>137.07851423265873</v>
      </c>
      <c r="AA46" s="406">
        <v>148.00805347309409</v>
      </c>
      <c r="AB46" s="406">
        <v>158.74392109994716</v>
      </c>
      <c r="AC46" s="406">
        <v>169.16072596926875</v>
      </c>
      <c r="AD46" s="406">
        <v>179.33340432666566</v>
      </c>
      <c r="AE46" s="406">
        <v>189.20876609697189</v>
      </c>
      <c r="AF46" s="406">
        <v>207.54992269170535</v>
      </c>
      <c r="AG46" s="406">
        <v>215.65172307353413</v>
      </c>
      <c r="AH46" s="406">
        <v>222.75508724360697</v>
      </c>
      <c r="AI46" s="406">
        <v>228.67519651463729</v>
      </c>
      <c r="AJ46" s="406">
        <v>233.4281130995964</v>
      </c>
      <c r="AK46" s="406">
        <v>237.25201871014238</v>
      </c>
      <c r="AL46" s="406">
        <v>240.54832664290305</v>
      </c>
      <c r="AM46" s="406">
        <v>243.82973968040056</v>
      </c>
      <c r="AN46" s="406">
        <v>247.6481799434759</v>
      </c>
      <c r="AO46" s="406">
        <v>258.59842697518258</v>
      </c>
      <c r="AP46" s="406">
        <v>266.38824741710994</v>
      </c>
      <c r="AQ46" s="406">
        <v>276.06036520155243</v>
      </c>
      <c r="AR46" s="406">
        <v>288.21340619895267</v>
      </c>
      <c r="AS46" s="406">
        <v>302.68382568756294</v>
      </c>
      <c r="AT46" s="406">
        <v>319.0049912397082</v>
      </c>
      <c r="AU46" s="406">
        <v>336.52032055368204</v>
      </c>
      <c r="AV46" s="406">
        <v>372.19272569366137</v>
      </c>
      <c r="AW46" s="406">
        <v>388.85189828797161</v>
      </c>
      <c r="AX46" s="406">
        <v>403.7729081792163</v>
      </c>
      <c r="AY46" s="406">
        <v>416.52337145372394</v>
      </c>
      <c r="AZ46" s="406">
        <v>427.6595031170761</v>
      </c>
      <c r="BA46" s="406">
        <v>437.1384152543572</v>
      </c>
      <c r="BB46" s="406">
        <v>444.27961004270469</v>
      </c>
      <c r="BC46" s="406">
        <v>453.30477805733113</v>
      </c>
    </row>
    <row r="47" spans="2:55" ht="18">
      <c r="B47" s="405" t="s">
        <v>443</v>
      </c>
      <c r="C47" s="406">
        <v>126.0328316063589</v>
      </c>
      <c r="D47" s="406">
        <v>126.0328316063589</v>
      </c>
      <c r="E47" s="406">
        <v>126.0328316063589</v>
      </c>
      <c r="F47" s="406">
        <v>126.0328316063589</v>
      </c>
      <c r="G47" s="406">
        <v>126.0328316063589</v>
      </c>
      <c r="H47" s="406">
        <v>113.22630262103786</v>
      </c>
      <c r="I47" s="406">
        <v>113.22630262103786</v>
      </c>
      <c r="J47" s="406">
        <v>97.155453070874145</v>
      </c>
      <c r="K47" s="406">
        <v>79.497280265872533</v>
      </c>
      <c r="L47" s="406">
        <v>62.633495352434657</v>
      </c>
      <c r="M47" s="406">
        <v>62.633495352434657</v>
      </c>
      <c r="N47" s="406">
        <v>35.435058662161268</v>
      </c>
      <c r="O47" s="406">
        <v>26.484158641347157</v>
      </c>
      <c r="P47" s="406">
        <v>20.35689781658802</v>
      </c>
      <c r="Q47" s="406">
        <v>16.941814101585031</v>
      </c>
      <c r="R47" s="406">
        <v>17.810935334217085</v>
      </c>
      <c r="S47" s="406">
        <v>28.374723011889429</v>
      </c>
      <c r="T47" s="406">
        <v>45.907403793154359</v>
      </c>
      <c r="U47" s="406">
        <v>56.644135999101167</v>
      </c>
      <c r="V47" s="406">
        <v>80.509615252541877</v>
      </c>
      <c r="W47" s="406">
        <v>105.40048278929682</v>
      </c>
      <c r="X47" s="406">
        <v>117.69132964842981</v>
      </c>
      <c r="Y47" s="406">
        <v>141.66215416908418</v>
      </c>
      <c r="Z47" s="406">
        <v>153.46166721502843</v>
      </c>
      <c r="AA47" s="406">
        <v>165.16886254784995</v>
      </c>
      <c r="AB47" s="406">
        <v>176.70158096376122</v>
      </c>
      <c r="AC47" s="406">
        <v>187.8980213720701</v>
      </c>
      <c r="AD47" s="406">
        <v>198.80265342281842</v>
      </c>
      <c r="AE47" s="406">
        <v>209.32879237991966</v>
      </c>
      <c r="AF47" s="406">
        <v>228.5947658655036</v>
      </c>
      <c r="AG47" s="406">
        <v>236.90460035973786</v>
      </c>
      <c r="AH47" s="406">
        <v>244.00588214518839</v>
      </c>
      <c r="AI47" s="406">
        <v>249.69949941294874</v>
      </c>
      <c r="AJ47" s="406">
        <v>254.05504327963462</v>
      </c>
      <c r="AK47" s="406">
        <v>257.39918894291463</v>
      </c>
      <c r="AL47" s="406">
        <v>260.23795174239581</v>
      </c>
      <c r="AM47" s="406">
        <v>263.20311026006453</v>
      </c>
      <c r="AN47" s="406">
        <v>266.96930872427998</v>
      </c>
      <c r="AO47" s="406">
        <v>279.1086192253058</v>
      </c>
      <c r="AP47" s="406">
        <v>288.31588847036107</v>
      </c>
      <c r="AQ47" s="406">
        <v>300.02818932184175</v>
      </c>
      <c r="AR47" s="406">
        <v>314.87489169052117</v>
      </c>
      <c r="AS47" s="406">
        <v>332.32589511554016</v>
      </c>
      <c r="AT47" s="406">
        <v>351.52152511545427</v>
      </c>
      <c r="AU47" s="406">
        <v>371.48084190289103</v>
      </c>
      <c r="AV47" s="406">
        <v>409.8338031242219</v>
      </c>
      <c r="AW47" s="406">
        <v>426.70979902462864</v>
      </c>
      <c r="AX47" s="406">
        <v>441.26523729760635</v>
      </c>
      <c r="AY47" s="406">
        <v>453.18744811382538</v>
      </c>
      <c r="AZ47" s="406">
        <v>463.29321071207602</v>
      </c>
      <c r="BA47" s="406">
        <v>470.90058664876773</v>
      </c>
      <c r="BB47" s="406">
        <v>476.53036820980702</v>
      </c>
      <c r="BC47" s="406">
        <v>484.0989435635525</v>
      </c>
    </row>
    <row r="48" spans="2:55" ht="15.75">
      <c r="B48" s="405" t="s">
        <v>49</v>
      </c>
      <c r="C48" s="406">
        <v>138.85772236852981</v>
      </c>
      <c r="D48" s="406">
        <v>138.85772236852981</v>
      </c>
      <c r="E48" s="406">
        <v>138.85772236852981</v>
      </c>
      <c r="F48" s="406">
        <v>138.85772236852981</v>
      </c>
      <c r="G48" s="406">
        <v>138.85772236852981</v>
      </c>
      <c r="H48" s="406">
        <v>121.09849425692984</v>
      </c>
      <c r="I48" s="406">
        <v>121.09849425692984</v>
      </c>
      <c r="J48" s="406">
        <v>101.11228152896855</v>
      </c>
      <c r="K48" s="406">
        <v>81.071595454344532</v>
      </c>
      <c r="L48" s="406">
        <v>63.164247293167691</v>
      </c>
      <c r="M48" s="406">
        <v>63.164247293167691</v>
      </c>
      <c r="N48" s="406">
        <v>36.740325728825695</v>
      </c>
      <c r="O48" s="406">
        <v>28.902251403962399</v>
      </c>
      <c r="P48" s="406">
        <v>24.107023390574131</v>
      </c>
      <c r="Q48" s="406">
        <v>22.240586112266119</v>
      </c>
      <c r="R48" s="406">
        <v>26.847879228340048</v>
      </c>
      <c r="S48" s="406">
        <v>39.692963761609597</v>
      </c>
      <c r="T48" s="406">
        <v>58.427026353902058</v>
      </c>
      <c r="U48" s="406">
        <v>69.54245701798969</v>
      </c>
      <c r="V48" s="406">
        <v>94.078605631505368</v>
      </c>
      <c r="W48" s="406">
        <v>119.79009487541205</v>
      </c>
      <c r="X48" s="406">
        <v>132.59807347908665</v>
      </c>
      <c r="Y48" s="406">
        <v>157.8876236472793</v>
      </c>
      <c r="Z48" s="406">
        <v>170.46591782093893</v>
      </c>
      <c r="AA48" s="406">
        <v>182.98501338654944</v>
      </c>
      <c r="AB48" s="406">
        <v>195.32385762766867</v>
      </c>
      <c r="AC48" s="406">
        <v>207.29308587015333</v>
      </c>
      <c r="AD48" s="406">
        <v>218.89851199033228</v>
      </c>
      <c r="AE48" s="406">
        <v>230.01985830699866</v>
      </c>
      <c r="AF48" s="406">
        <v>250.02155605773797</v>
      </c>
      <c r="AG48" s="406">
        <v>258.39827676673326</v>
      </c>
      <c r="AH48" s="406">
        <v>265.326817705081</v>
      </c>
      <c r="AI48" s="406">
        <v>270.62772326221079</v>
      </c>
      <c r="AJ48" s="406">
        <v>274.435053932188</v>
      </c>
      <c r="AK48" s="406">
        <v>277.17246640086245</v>
      </c>
      <c r="AL48" s="406">
        <v>279.46991550025035</v>
      </c>
      <c r="AM48" s="406">
        <v>282.10226607821011</v>
      </c>
      <c r="AN48" s="406">
        <v>285.93119551717609</v>
      </c>
      <c r="AO48" s="406">
        <v>299.94900116617987</v>
      </c>
      <c r="AP48" s="406">
        <v>311.16174824463093</v>
      </c>
      <c r="AQ48" s="406">
        <v>325.58419682191322</v>
      </c>
      <c r="AR48" s="406">
        <v>343.58870743401309</v>
      </c>
      <c r="AS48" s="406">
        <v>364.20071783666111</v>
      </c>
      <c r="AT48" s="406">
        <v>386.17006493833645</v>
      </c>
      <c r="AU48" s="406">
        <v>408.19180528636588</v>
      </c>
      <c r="AV48" s="406">
        <v>448.08753155311354</v>
      </c>
      <c r="AW48" s="406">
        <v>464.72671999080006</v>
      </c>
      <c r="AX48" s="406">
        <v>478.538846889762</v>
      </c>
      <c r="AY48" s="406">
        <v>489.31118203551659</v>
      </c>
      <c r="AZ48" s="406">
        <v>497.3258057067228</v>
      </c>
      <c r="BA48" s="406">
        <v>503.22397376922294</v>
      </c>
      <c r="BB48" s="406">
        <v>507.70787805374022</v>
      </c>
      <c r="BC48" s="406">
        <v>514.7250518523058</v>
      </c>
    </row>
    <row r="49" spans="2:55" ht="18">
      <c r="B49" s="405" t="s">
        <v>444</v>
      </c>
      <c r="C49" s="406">
        <v>147.56880928542847</v>
      </c>
      <c r="D49" s="406">
        <v>147.56880928542847</v>
      </c>
      <c r="E49" s="406">
        <v>147.56880928542847</v>
      </c>
      <c r="F49" s="406">
        <v>147.56880928542847</v>
      </c>
      <c r="G49" s="406">
        <v>147.56880928542847</v>
      </c>
      <c r="H49" s="406">
        <v>125.42112992454796</v>
      </c>
      <c r="I49" s="406">
        <v>125.42112992454796</v>
      </c>
      <c r="J49" s="406">
        <v>102.61830691041705</v>
      </c>
      <c r="K49" s="406">
        <v>81.223154519721135</v>
      </c>
      <c r="L49" s="406">
        <v>63.113667205941823</v>
      </c>
      <c r="M49" s="406">
        <v>63.113667205941823</v>
      </c>
      <c r="N49" s="406">
        <v>38.431961846395986</v>
      </c>
      <c r="O49" s="406">
        <v>31.932572501989934</v>
      </c>
      <c r="P49" s="406">
        <v>28.754081935455456</v>
      </c>
      <c r="Q49" s="406">
        <v>28.781505021943978</v>
      </c>
      <c r="R49" s="406">
        <v>36.978200766208012</v>
      </c>
      <c r="S49" s="406">
        <v>51.658260411063154</v>
      </c>
      <c r="T49" s="406">
        <v>71.32874098605383</v>
      </c>
      <c r="U49" s="406">
        <v>82.770800157102627</v>
      </c>
      <c r="V49" s="406">
        <v>107.98950119337096</v>
      </c>
      <c r="W49" s="406">
        <v>134.59311788709846</v>
      </c>
      <c r="X49" s="406">
        <v>147.98301806362556</v>
      </c>
      <c r="Y49" s="406">
        <v>174.7379540925065</v>
      </c>
      <c r="Z49" s="406">
        <v>188.13567770567943</v>
      </c>
      <c r="AA49" s="406">
        <v>201.48227556015379</v>
      </c>
      <c r="AB49" s="406">
        <v>214.62816401244558</v>
      </c>
      <c r="AC49" s="406">
        <v>227.34630770472432</v>
      </c>
      <c r="AD49" s="406">
        <v>239.6033074249608</v>
      </c>
      <c r="AE49" s="406">
        <v>251.24739444002256</v>
      </c>
      <c r="AF49" s="406">
        <v>271.73931007972396</v>
      </c>
      <c r="AG49" s="406">
        <v>280.01053912944337</v>
      </c>
      <c r="AH49" s="406">
        <v>286.5968159479923</v>
      </c>
      <c r="AI49" s="406">
        <v>291.3420015750969</v>
      </c>
      <c r="AJ49" s="406">
        <v>294.44760368086577</v>
      </c>
      <c r="AK49" s="406">
        <v>296.45423811249134</v>
      </c>
      <c r="AL49" s="406">
        <v>298.14323658260105</v>
      </c>
      <c r="AM49" s="406">
        <v>300.51116666920728</v>
      </c>
      <c r="AN49" s="406">
        <v>304.63992439681573</v>
      </c>
      <c r="AO49" s="406">
        <v>321.6007843907949</v>
      </c>
      <c r="AP49" s="406">
        <v>335.57393115915789</v>
      </c>
      <c r="AQ49" s="406">
        <v>353.2381169405956</v>
      </c>
      <c r="AR49" s="406">
        <v>374.64892154781592</v>
      </c>
      <c r="AS49" s="406">
        <v>398.37934573270451</v>
      </c>
      <c r="AT49" s="406">
        <v>422.77402381508438</v>
      </c>
      <c r="AU49" s="406">
        <v>446.26831274247576</v>
      </c>
      <c r="AV49" s="406">
        <v>486.69105492609287</v>
      </c>
      <c r="AW49" s="406">
        <v>502.70914347422064</v>
      </c>
      <c r="AX49" s="406">
        <v>515.44775218222776</v>
      </c>
      <c r="AY49" s="406">
        <v>523.85548697605248</v>
      </c>
      <c r="AZ49" s="406">
        <v>529.90766017727708</v>
      </c>
      <c r="BA49" s="406">
        <v>534.45700083776023</v>
      </c>
      <c r="BB49" s="406">
        <v>538.22410754882969</v>
      </c>
      <c r="BC49" s="406">
        <v>545.19732698063365</v>
      </c>
    </row>
    <row r="50" spans="2:55" ht="15.75">
      <c r="B50" s="405" t="s">
        <v>51</v>
      </c>
      <c r="C50" s="406">
        <v>152.38433318565438</v>
      </c>
      <c r="D50" s="406">
        <v>152.38433318565438</v>
      </c>
      <c r="E50" s="406">
        <v>152.38433318565438</v>
      </c>
      <c r="F50" s="406">
        <v>152.38433318565438</v>
      </c>
      <c r="G50" s="406">
        <v>152.38433318565438</v>
      </c>
      <c r="H50" s="406">
        <v>127.02696914545626</v>
      </c>
      <c r="I50" s="406">
        <v>127.02696914545626</v>
      </c>
      <c r="J50" s="406">
        <v>102.50280831861845</v>
      </c>
      <c r="K50" s="406">
        <v>80.653081185094948</v>
      </c>
      <c r="L50" s="406">
        <v>63.062461916661803</v>
      </c>
      <c r="M50" s="406">
        <v>63.062461916661803</v>
      </c>
      <c r="N50" s="406">
        <v>40.675044784056539</v>
      </c>
      <c r="O50" s="406">
        <v>35.838056828306428</v>
      </c>
      <c r="P50" s="406">
        <v>34.687488561735535</v>
      </c>
      <c r="Q50" s="406">
        <v>37.101464827809984</v>
      </c>
      <c r="R50" s="406">
        <v>48.030031011990353</v>
      </c>
      <c r="S50" s="406">
        <v>64.138538492205598</v>
      </c>
      <c r="T50" s="406">
        <v>84.563715346885985</v>
      </c>
      <c r="U50" s="406">
        <v>96.323885883192318</v>
      </c>
      <c r="V50" s="406">
        <v>122.25491761541605</v>
      </c>
      <c r="W50" s="406">
        <v>149.86198837331528</v>
      </c>
      <c r="X50" s="406">
        <v>163.92424576076806</v>
      </c>
      <c r="Y50" s="406">
        <v>192.26104183274913</v>
      </c>
      <c r="Z50" s="406">
        <v>206.49928385326058</v>
      </c>
      <c r="AA50" s="406">
        <v>220.68208493029874</v>
      </c>
      <c r="AB50" s="406">
        <v>234.6191444787793</v>
      </c>
      <c r="AC50" s="406">
        <v>248.04460789676759</v>
      </c>
      <c r="AD50" s="406">
        <v>260.88767410819025</v>
      </c>
      <c r="AE50" s="406">
        <v>272.95302852653282</v>
      </c>
      <c r="AF50" s="406">
        <v>293.62423294240892</v>
      </c>
      <c r="AG50" s="406">
        <v>301.61962678522741</v>
      </c>
      <c r="AH50" s="406">
        <v>307.69774508142933</v>
      </c>
      <c r="AI50" s="406">
        <v>311.71675801277161</v>
      </c>
      <c r="AJ50" s="406">
        <v>313.96018436030118</v>
      </c>
      <c r="AK50" s="406">
        <v>315.11398151714991</v>
      </c>
      <c r="AL50" s="406">
        <v>316.20450417348457</v>
      </c>
      <c r="AM50" s="406">
        <v>318.49679612181762</v>
      </c>
      <c r="AN50" s="406">
        <v>323.33967724280194</v>
      </c>
      <c r="AO50" s="406">
        <v>344.7615798508188</v>
      </c>
      <c r="AP50" s="406">
        <v>362.12277600207665</v>
      </c>
      <c r="AQ50" s="406">
        <v>383.33607398436249</v>
      </c>
      <c r="AR50" s="406">
        <v>408.17003027606057</v>
      </c>
      <c r="AS50" s="406">
        <v>434.71218343956298</v>
      </c>
      <c r="AT50" s="406">
        <v>460.95456540519467</v>
      </c>
      <c r="AU50" s="406">
        <v>485.37646070324058</v>
      </c>
      <c r="AV50" s="406">
        <v>525.4692306396197</v>
      </c>
      <c r="AW50" s="406">
        <v>540.52941097347809</v>
      </c>
      <c r="AX50" s="406">
        <v>550.83429946089973</v>
      </c>
      <c r="AY50" s="406">
        <v>556.94610899379575</v>
      </c>
      <c r="AZ50" s="406">
        <v>561.37331707833255</v>
      </c>
      <c r="BA50" s="406">
        <v>565.00277423228272</v>
      </c>
      <c r="BB50" s="406">
        <v>568.60036690521952</v>
      </c>
      <c r="BC50" s="406">
        <v>576.20907517292164</v>
      </c>
    </row>
    <row r="51" spans="2:55" ht="18">
      <c r="B51" s="405" t="s">
        <v>445</v>
      </c>
      <c r="C51" s="406">
        <v>154.1734047719178</v>
      </c>
      <c r="D51" s="406">
        <v>154.1734047719178</v>
      </c>
      <c r="E51" s="406">
        <v>154.1734047719178</v>
      </c>
      <c r="F51" s="406">
        <v>154.1734047719178</v>
      </c>
      <c r="G51" s="406">
        <v>154.1734047719178</v>
      </c>
      <c r="H51" s="406">
        <v>126.80407264342946</v>
      </c>
      <c r="I51" s="406">
        <v>126.80407264342946</v>
      </c>
      <c r="J51" s="406">
        <v>101.52097540803739</v>
      </c>
      <c r="K51" s="406">
        <v>79.989428242463561</v>
      </c>
      <c r="L51" s="406">
        <v>63.228661413043298</v>
      </c>
      <c r="M51" s="406">
        <v>63.228661413043298</v>
      </c>
      <c r="N51" s="406">
        <v>43.742611164843133</v>
      </c>
      <c r="O51" s="406">
        <v>41.059666521265967</v>
      </c>
      <c r="P51" s="406">
        <v>42.55254121544877</v>
      </c>
      <c r="Q51" s="406">
        <v>46.684137993098254</v>
      </c>
      <c r="R51" s="406">
        <v>59.824572253050675</v>
      </c>
      <c r="S51" s="406">
        <v>77.031769643842949</v>
      </c>
      <c r="T51" s="406">
        <v>98.123749276912605</v>
      </c>
      <c r="U51" s="406">
        <v>110.20467002817306</v>
      </c>
      <c r="V51" s="406">
        <v>136.90284536291321</v>
      </c>
      <c r="W51" s="406">
        <v>165.6791463788793</v>
      </c>
      <c r="X51" s="406">
        <v>180.49083159130575</v>
      </c>
      <c r="Y51" s="406">
        <v>210.48740128823042</v>
      </c>
      <c r="Z51" s="406">
        <v>225.58182877744051</v>
      </c>
      <c r="AA51" s="406">
        <v>240.59307922423886</v>
      </c>
      <c r="AB51" s="406">
        <v>255.28845648725854</v>
      </c>
      <c r="AC51" s="406">
        <v>269.36475545974577</v>
      </c>
      <c r="AD51" s="406">
        <v>282.69771501860362</v>
      </c>
      <c r="AE51" s="406">
        <v>295.04976415299836</v>
      </c>
      <c r="AF51" s="406">
        <v>315.55371878186224</v>
      </c>
      <c r="AG51" s="406">
        <v>323.10842058488299</v>
      </c>
      <c r="AH51" s="406">
        <v>328.50341405043145</v>
      </c>
      <c r="AI51" s="406">
        <v>331.61067453409021</v>
      </c>
      <c r="AJ51" s="406">
        <v>332.81601407591427</v>
      </c>
      <c r="AK51" s="406">
        <v>333.05973817237071</v>
      </c>
      <c r="AL51" s="406">
        <v>333.67418034325806</v>
      </c>
      <c r="AM51" s="406">
        <v>336.2633611565052</v>
      </c>
      <c r="AN51" s="406">
        <v>342.51179697907787</v>
      </c>
      <c r="AO51" s="406">
        <v>370.0653178980242</v>
      </c>
      <c r="AP51" s="406">
        <v>391.21994626935663</v>
      </c>
      <c r="AQ51" s="406">
        <v>416.04069358150895</v>
      </c>
      <c r="AR51" s="406">
        <v>444.02762865555667</v>
      </c>
      <c r="AS51" s="406">
        <v>472.82043636074155</v>
      </c>
      <c r="AT51" s="406">
        <v>500.38850332584269</v>
      </c>
      <c r="AU51" s="406">
        <v>525.29497931980438</v>
      </c>
      <c r="AV51" s="406">
        <v>564.32714085574423</v>
      </c>
      <c r="AW51" s="406">
        <v>576.87371808060436</v>
      </c>
      <c r="AX51" s="406">
        <v>584.81068159246672</v>
      </c>
      <c r="AY51" s="406">
        <v>588.90670172046146</v>
      </c>
      <c r="AZ51" s="406">
        <v>592.11283744852506</v>
      </c>
      <c r="BA51" s="406">
        <v>595.38766951391642</v>
      </c>
      <c r="BB51" s="406">
        <v>598.73404887298238</v>
      </c>
      <c r="BC51" s="406">
        <v>608.79276089640859</v>
      </c>
    </row>
    <row r="52" spans="2:55" ht="15.75">
      <c r="B52" s="405" t="s">
        <v>53</v>
      </c>
      <c r="C52" s="406">
        <v>153.8813517296426</v>
      </c>
      <c r="D52" s="406">
        <v>153.8813517296426</v>
      </c>
      <c r="E52" s="406">
        <v>153.8813517296426</v>
      </c>
      <c r="F52" s="406">
        <v>153.8813517296426</v>
      </c>
      <c r="G52" s="406">
        <v>153.8813517296426</v>
      </c>
      <c r="H52" s="406">
        <v>125.57928231717067</v>
      </c>
      <c r="I52" s="406">
        <v>125.57928231717067</v>
      </c>
      <c r="J52" s="406">
        <v>100.36471626881249</v>
      </c>
      <c r="K52" s="406">
        <v>79.440584688535651</v>
      </c>
      <c r="L52" s="406">
        <v>63.734756256447049</v>
      </c>
      <c r="M52" s="406">
        <v>63.734756256447049</v>
      </c>
      <c r="N52" s="406">
        <v>48.13051027397443</v>
      </c>
      <c r="O52" s="406">
        <v>48.38573723453721</v>
      </c>
      <c r="P52" s="406">
        <v>51.776957378493222</v>
      </c>
      <c r="Q52" s="406">
        <v>57.342052515933716</v>
      </c>
      <c r="R52" s="406">
        <v>72.204334008846644</v>
      </c>
      <c r="S52" s="406">
        <v>90.273601448284765</v>
      </c>
      <c r="T52" s="406">
        <v>112.00889263564613</v>
      </c>
      <c r="U52" s="406">
        <v>124.41550790076667</v>
      </c>
      <c r="V52" s="406">
        <v>151.9824489440397</v>
      </c>
      <c r="W52" s="406">
        <v>182.11833380793544</v>
      </c>
      <c r="X52" s="406">
        <v>197.73837628979445</v>
      </c>
      <c r="Y52" s="406">
        <v>229.44546004865978</v>
      </c>
      <c r="Z52" s="406">
        <v>245.39528470981523</v>
      </c>
      <c r="AA52" s="406">
        <v>261.21135961370851</v>
      </c>
      <c r="AB52" s="406">
        <v>276.61985427129309</v>
      </c>
      <c r="AC52" s="406">
        <v>291.25872023286263</v>
      </c>
      <c r="AD52" s="406">
        <v>304.94935936599899</v>
      </c>
      <c r="AE52" s="406">
        <v>317.40854693778658</v>
      </c>
      <c r="AF52" s="406">
        <v>337.41215437888474</v>
      </c>
      <c r="AG52" s="406">
        <v>344.35236913645883</v>
      </c>
      <c r="AH52" s="406">
        <v>348.87024880199084</v>
      </c>
      <c r="AI52" s="406">
        <v>350.84718759122637</v>
      </c>
      <c r="AJ52" s="406">
        <v>350.88714788135366</v>
      </c>
      <c r="AK52" s="406">
        <v>350.25982699151086</v>
      </c>
      <c r="AL52" s="406">
        <v>350.70292787847342</v>
      </c>
      <c r="AM52" s="406">
        <v>354.27041768225325</v>
      </c>
      <c r="AN52" s="406">
        <v>362.94196223595065</v>
      </c>
      <c r="AO52" s="406">
        <v>397.99533555172036</v>
      </c>
      <c r="AP52" s="406">
        <v>423.09799058120757</v>
      </c>
      <c r="AQ52" s="406">
        <v>451.25292741451341</v>
      </c>
      <c r="AR52" s="406">
        <v>481.82821606561737</v>
      </c>
      <c r="AS52" s="406">
        <v>512.38341137894247</v>
      </c>
      <c r="AT52" s="406">
        <v>540.88744914100801</v>
      </c>
      <c r="AU52" s="406">
        <v>565.94025644715884</v>
      </c>
      <c r="AV52" s="406">
        <v>601.74280268757923</v>
      </c>
      <c r="AW52" s="406">
        <v>611.82871597350288</v>
      </c>
      <c r="AX52" s="406">
        <v>617.7166141024145</v>
      </c>
      <c r="AY52" s="406">
        <v>620.1196916990873</v>
      </c>
      <c r="AZ52" s="406">
        <v>622.65557218359152</v>
      </c>
      <c r="BA52" s="406">
        <v>625.38816891821205</v>
      </c>
      <c r="BB52" s="406">
        <v>629.35287748121368</v>
      </c>
      <c r="BC52" s="406">
        <v>644.68487216817744</v>
      </c>
    </row>
    <row r="53" spans="2:55" ht="15.75">
      <c r="B53" s="405" t="s">
        <v>446</v>
      </c>
      <c r="C53" s="406">
        <v>152.40977297858092</v>
      </c>
      <c r="D53" s="406">
        <v>152.40977297858092</v>
      </c>
      <c r="E53" s="406">
        <v>152.40977297858092</v>
      </c>
      <c r="F53" s="406">
        <v>152.40977297858092</v>
      </c>
      <c r="G53" s="406">
        <v>152.40977297858092</v>
      </c>
      <c r="H53" s="406">
        <v>124.14757023068832</v>
      </c>
      <c r="I53" s="406">
        <v>124.14757023068832</v>
      </c>
      <c r="J53" s="406">
        <v>99.236894437592852</v>
      </c>
      <c r="K53" s="406">
        <v>79.078084459234589</v>
      </c>
      <c r="L53" s="406">
        <v>64.820772535532114</v>
      </c>
      <c r="M53" s="406">
        <v>64.820772535532114</v>
      </c>
      <c r="N53" s="406">
        <v>54.822330942517965</v>
      </c>
      <c r="O53" s="406">
        <v>57.174084331048007</v>
      </c>
      <c r="P53" s="406">
        <v>62.167782868767105</v>
      </c>
      <c r="Q53" s="406">
        <v>68.871732311858736</v>
      </c>
      <c r="R53" s="406">
        <v>85.042017733219652</v>
      </c>
      <c r="S53" s="406">
        <v>103.85160307823149</v>
      </c>
      <c r="T53" s="406">
        <v>126.21576949534233</v>
      </c>
      <c r="U53" s="406">
        <v>138.97302907475901</v>
      </c>
      <c r="V53" s="406">
        <v>167.58521355811317</v>
      </c>
      <c r="W53" s="406">
        <v>199.23964248343961</v>
      </c>
      <c r="X53" s="406">
        <v>215.70121983546528</v>
      </c>
      <c r="Y53" s="406">
        <v>249.14973903952543</v>
      </c>
      <c r="Z53" s="406">
        <v>265.93909410469377</v>
      </c>
      <c r="AA53" s="406">
        <v>282.5281714798341</v>
      </c>
      <c r="AB53" s="406">
        <v>298.57276171801027</v>
      </c>
      <c r="AC53" s="406">
        <v>313.64736032720793</v>
      </c>
      <c r="AD53" s="406">
        <v>327.50936937566951</v>
      </c>
      <c r="AE53" s="406">
        <v>339.90235153804286</v>
      </c>
      <c r="AF53" s="406">
        <v>359.07804626692894</v>
      </c>
      <c r="AG53" s="406">
        <v>365.20945300403025</v>
      </c>
      <c r="AH53" s="406">
        <v>368.6096317994797</v>
      </c>
      <c r="AI53" s="406">
        <v>369.27077959057101</v>
      </c>
      <c r="AJ53" s="406">
        <v>368.08830593073372</v>
      </c>
      <c r="AK53" s="406">
        <v>366.79681050884187</v>
      </c>
      <c r="AL53" s="406">
        <v>367.71059390642222</v>
      </c>
      <c r="AM53" s="406">
        <v>373.33666068230417</v>
      </c>
      <c r="AN53" s="406">
        <v>385.3866093899141</v>
      </c>
      <c r="AO53" s="406">
        <v>428.86744913336065</v>
      </c>
      <c r="AP53" s="406">
        <v>457.71466248850055</v>
      </c>
      <c r="AQ53" s="406">
        <v>488.54444288649074</v>
      </c>
      <c r="AR53" s="406">
        <v>521.22635295833641</v>
      </c>
      <c r="AS53" s="406">
        <v>553.24152034454744</v>
      </c>
      <c r="AT53" s="406">
        <v>582.45800023739127</v>
      </c>
      <c r="AU53" s="406">
        <v>607.41632057109234</v>
      </c>
      <c r="AV53" s="406">
        <v>637.75506500580059</v>
      </c>
      <c r="AW53" s="406">
        <v>645.74298212534609</v>
      </c>
      <c r="AX53" s="406">
        <v>649.98207747172307</v>
      </c>
      <c r="AY53" s="406">
        <v>651.13613153316192</v>
      </c>
      <c r="AZ53" s="406">
        <v>652.58009458981883</v>
      </c>
      <c r="BA53" s="406">
        <v>655.69607369194796</v>
      </c>
      <c r="BB53" s="406">
        <v>661.73216890706306</v>
      </c>
      <c r="BC53" s="406">
        <v>682.18614943825457</v>
      </c>
    </row>
    <row r="54" spans="2:55" ht="18">
      <c r="B54" s="405" t="s">
        <v>447</v>
      </c>
      <c r="C54" s="406">
        <v>150.6837629768637</v>
      </c>
      <c r="D54" s="406">
        <v>150.6837629768637</v>
      </c>
      <c r="E54" s="406">
        <v>150.6837629768637</v>
      </c>
      <c r="F54" s="406">
        <v>150.6837629768637</v>
      </c>
      <c r="G54" s="406">
        <v>150.6837629768637</v>
      </c>
      <c r="H54" s="406">
        <v>122.7509119201291</v>
      </c>
      <c r="I54" s="406">
        <v>122.7509119201291</v>
      </c>
      <c r="J54" s="406">
        <v>98.140152850628951</v>
      </c>
      <c r="K54" s="406">
        <v>79.060491402937799</v>
      </c>
      <c r="L54" s="406">
        <v>67.058917062792048</v>
      </c>
      <c r="M54" s="406">
        <v>67.058917062792048</v>
      </c>
      <c r="N54" s="406">
        <v>63.084523432773906</v>
      </c>
      <c r="O54" s="406">
        <v>67.228140833254315</v>
      </c>
      <c r="P54" s="406">
        <v>73.510335805625857</v>
      </c>
      <c r="Q54" s="406">
        <v>81.088003572472147</v>
      </c>
      <c r="R54" s="406">
        <v>98.249658474136396</v>
      </c>
      <c r="S54" s="406">
        <v>117.76399105498601</v>
      </c>
      <c r="T54" s="406">
        <v>140.7534764563041</v>
      </c>
      <c r="U54" s="406">
        <v>153.91450983693449</v>
      </c>
      <c r="V54" s="406">
        <v>183.79539348415835</v>
      </c>
      <c r="W54" s="406">
        <v>217.07885966736103</v>
      </c>
      <c r="X54" s="406">
        <v>234.41528018051974</v>
      </c>
      <c r="Y54" s="406">
        <v>269.60118489661625</v>
      </c>
      <c r="Z54" s="406">
        <v>287.2114160262214</v>
      </c>
      <c r="AA54" s="406">
        <v>304.51192938882639</v>
      </c>
      <c r="AB54" s="406">
        <v>321.07603928199717</v>
      </c>
      <c r="AC54" s="406">
        <v>336.3932440467666</v>
      </c>
      <c r="AD54" s="406">
        <v>350.24553664295826</v>
      </c>
      <c r="AE54" s="406">
        <v>362.41743217063083</v>
      </c>
      <c r="AF54" s="406">
        <v>380.41433410294849</v>
      </c>
      <c r="AG54" s="406">
        <v>385.48152436615777</v>
      </c>
      <c r="AH54" s="406">
        <v>387.55172736909435</v>
      </c>
      <c r="AI54" s="406">
        <v>386.75079015021316</v>
      </c>
      <c r="AJ54" s="406">
        <v>384.42021762313044</v>
      </c>
      <c r="AK54" s="406">
        <v>383.02628512947774</v>
      </c>
      <c r="AL54" s="406">
        <v>385.54337805476564</v>
      </c>
      <c r="AM54" s="406">
        <v>394.26896722526897</v>
      </c>
      <c r="AN54" s="406">
        <v>410.47252769751475</v>
      </c>
      <c r="AO54" s="406">
        <v>462.71756533772503</v>
      </c>
      <c r="AP54" s="406">
        <v>494.63991330796614</v>
      </c>
      <c r="AQ54" s="406">
        <v>527.49294407433968</v>
      </c>
      <c r="AR54" s="406">
        <v>562.04701647629736</v>
      </c>
      <c r="AS54" s="406">
        <v>595.52166476382195</v>
      </c>
      <c r="AT54" s="406">
        <v>625.46268321399293</v>
      </c>
      <c r="AU54" s="406">
        <v>647.57689052552303</v>
      </c>
      <c r="AV54" s="406">
        <v>672.69497142070134</v>
      </c>
      <c r="AW54" s="406">
        <v>679.09766996752387</v>
      </c>
      <c r="AX54" s="406">
        <v>682.32807849196263</v>
      </c>
      <c r="AY54" s="406">
        <v>681.2339138215641</v>
      </c>
      <c r="AZ54" s="406">
        <v>682.4320027140958</v>
      </c>
      <c r="BA54" s="406">
        <v>687.68909726522975</v>
      </c>
      <c r="BB54" s="406">
        <v>698.65613176719057</v>
      </c>
      <c r="BC54" s="406">
        <v>721.77448079224143</v>
      </c>
    </row>
    <row r="55" spans="2:55" ht="15.75">
      <c r="B55" s="405" t="s">
        <v>448</v>
      </c>
      <c r="C55" s="406">
        <v>149.0007158133136</v>
      </c>
      <c r="D55" s="406">
        <v>149.0007158133136</v>
      </c>
      <c r="E55" s="406">
        <v>149.0007158133136</v>
      </c>
      <c r="F55" s="406">
        <v>149.0007158133136</v>
      </c>
      <c r="G55" s="406">
        <v>149.0007158133136</v>
      </c>
      <c r="H55" s="406">
        <v>121.39362589347934</v>
      </c>
      <c r="I55" s="406">
        <v>121.39362589347934</v>
      </c>
      <c r="J55" s="406">
        <v>97.066536936676016</v>
      </c>
      <c r="K55" s="406">
        <v>79.886616097874693</v>
      </c>
      <c r="L55" s="406">
        <v>72.141574272312795</v>
      </c>
      <c r="M55" s="406">
        <v>72.141574272312795</v>
      </c>
      <c r="N55" s="406">
        <v>72.719959579228586</v>
      </c>
      <c r="O55" s="406">
        <v>78.322162035228729</v>
      </c>
      <c r="P55" s="406">
        <v>85.607178867352587</v>
      </c>
      <c r="Q55" s="406">
        <v>93.83297668720725</v>
      </c>
      <c r="R55" s="406">
        <v>111.80979540198797</v>
      </c>
      <c r="S55" s="406">
        <v>131.99929754553688</v>
      </c>
      <c r="T55" s="406">
        <v>155.64727859448806</v>
      </c>
      <c r="U55" s="406">
        <v>169.33926266563358</v>
      </c>
      <c r="V55" s="406">
        <v>200.68473006632209</v>
      </c>
      <c r="W55" s="406">
        <v>235.67681771244665</v>
      </c>
      <c r="X55" s="406">
        <v>253.9004167527066</v>
      </c>
      <c r="Y55" s="406">
        <v>290.80288684889916</v>
      </c>
      <c r="Z55" s="406">
        <v>309.1894960075191</v>
      </c>
      <c r="AA55" s="406">
        <v>327.10464538043379</v>
      </c>
      <c r="AB55" s="406">
        <v>343.98825764452795</v>
      </c>
      <c r="AC55" s="406">
        <v>359.35817367570661</v>
      </c>
      <c r="AD55" s="406">
        <v>373.04122040525283</v>
      </c>
      <c r="AE55" s="406">
        <v>384.84033668811605</v>
      </c>
      <c r="AF55" s="406">
        <v>401.21272457276626</v>
      </c>
      <c r="AG55" s="406">
        <v>404.99032461595533</v>
      </c>
      <c r="AH55" s="406">
        <v>405.54298892045722</v>
      </c>
      <c r="AI55" s="406">
        <v>403.20304452401496</v>
      </c>
      <c r="AJ55" s="406">
        <v>400.13725637064903</v>
      </c>
      <c r="AK55" s="406">
        <v>399.81523469458682</v>
      </c>
      <c r="AL55" s="406">
        <v>405.05725688867585</v>
      </c>
      <c r="AM55" s="406">
        <v>417.74561679200912</v>
      </c>
      <c r="AN55" s="406">
        <v>438.7119101553256</v>
      </c>
      <c r="AO55" s="406">
        <v>499.11913232245388</v>
      </c>
      <c r="AP55" s="406">
        <v>533.43449623193158</v>
      </c>
      <c r="AQ55" s="406">
        <v>567.76375872070776</v>
      </c>
      <c r="AR55" s="406">
        <v>604.49842001333741</v>
      </c>
      <c r="AS55" s="406">
        <v>640.105202244986</v>
      </c>
      <c r="AT55" s="406">
        <v>667.2766814373764</v>
      </c>
      <c r="AU55" s="406">
        <v>686.31514212927948</v>
      </c>
      <c r="AV55" s="406">
        <v>707.05727967985956</v>
      </c>
      <c r="AW55" s="406">
        <v>712.91668095924388</v>
      </c>
      <c r="AX55" s="406">
        <v>713.83606886772156</v>
      </c>
      <c r="AY55" s="406">
        <v>710.57425076749848</v>
      </c>
      <c r="AZ55" s="406">
        <v>713.49974713265397</v>
      </c>
      <c r="BA55" s="406">
        <v>725.22439154012147</v>
      </c>
      <c r="BB55" s="406">
        <v>737.59630180396823</v>
      </c>
      <c r="BC55" s="406">
        <v>764.06219287994281</v>
      </c>
    </row>
    <row r="56" spans="2:55" ht="18">
      <c r="B56" s="405" t="s">
        <v>449</v>
      </c>
      <c r="C56" s="406">
        <v>147.37315917777059</v>
      </c>
      <c r="D56" s="406">
        <v>147.37315917777059</v>
      </c>
      <c r="E56" s="406">
        <v>147.37315917777059</v>
      </c>
      <c r="F56" s="406">
        <v>147.37315917777059</v>
      </c>
      <c r="G56" s="406">
        <v>147.37315917777059</v>
      </c>
      <c r="H56" s="406">
        <v>120.05706667903945</v>
      </c>
      <c r="I56" s="406">
        <v>120.05706667903945</v>
      </c>
      <c r="J56" s="406">
        <v>96.034929433487164</v>
      </c>
      <c r="K56" s="406">
        <v>83.99039489445083</v>
      </c>
      <c r="L56" s="406">
        <v>79.014600565427173</v>
      </c>
      <c r="M56" s="406">
        <v>79.014600565427173</v>
      </c>
      <c r="N56" s="406">
        <v>83.492701212558714</v>
      </c>
      <c r="O56" s="406">
        <v>90.245624153061229</v>
      </c>
      <c r="P56" s="406">
        <v>98.289509645606699</v>
      </c>
      <c r="Q56" s="406">
        <v>106.97611139694445</v>
      </c>
      <c r="R56" s="406">
        <v>125.7251293556056</v>
      </c>
      <c r="S56" s="406">
        <v>146.55846516028078</v>
      </c>
      <c r="T56" s="406">
        <v>170.99983077367989</v>
      </c>
      <c r="U56" s="406">
        <v>185.34107459296024</v>
      </c>
      <c r="V56" s="406">
        <v>218.28682706360121</v>
      </c>
      <c r="W56" s="406">
        <v>255.05882520318255</v>
      </c>
      <c r="X56" s="406">
        <v>274.15549715150883</v>
      </c>
      <c r="Y56" s="406">
        <v>312.73499514327557</v>
      </c>
      <c r="Z56" s="406">
        <v>331.83602108296225</v>
      </c>
      <c r="AA56" s="406">
        <v>350.16287201174981</v>
      </c>
      <c r="AB56" s="406">
        <v>367.16305398859112</v>
      </c>
      <c r="AC56" s="406">
        <v>382.42364086186342</v>
      </c>
      <c r="AD56" s="406">
        <v>395.77779586501157</v>
      </c>
      <c r="AE56" s="406">
        <v>407.06619567036563</v>
      </c>
      <c r="AF56" s="406">
        <v>421.28676085452315</v>
      </c>
      <c r="AG56" s="406">
        <v>423.57288936840581</v>
      </c>
      <c r="AH56" s="406">
        <v>422.44885970629008</v>
      </c>
      <c r="AI56" s="406">
        <v>418.72746210776523</v>
      </c>
      <c r="AJ56" s="406">
        <v>416.11187046955297</v>
      </c>
      <c r="AK56" s="406">
        <v>418.07361000653304</v>
      </c>
      <c r="AL56" s="406">
        <v>426.9725745407506</v>
      </c>
      <c r="AM56" s="406">
        <v>444.35071952649849</v>
      </c>
      <c r="AN56" s="406">
        <v>470.4089084710676</v>
      </c>
      <c r="AO56" s="406">
        <v>537.61616222727196</v>
      </c>
      <c r="AP56" s="406">
        <v>573.7437371166917</v>
      </c>
      <c r="AQ56" s="406">
        <v>609.12358186203608</v>
      </c>
      <c r="AR56" s="406">
        <v>650.58672636115818</v>
      </c>
      <c r="AS56" s="406">
        <v>683.68636689456162</v>
      </c>
      <c r="AT56" s="406">
        <v>707.69338617734786</v>
      </c>
      <c r="AU56" s="406">
        <v>723.88105706101726</v>
      </c>
      <c r="AV56" s="406">
        <v>742.48408434805242</v>
      </c>
      <c r="AW56" s="406">
        <v>745.97421174851354</v>
      </c>
      <c r="AX56" s="406">
        <v>744.67246629526312</v>
      </c>
      <c r="AY56" s="406">
        <v>739.28111973816965</v>
      </c>
      <c r="AZ56" s="406">
        <v>751.69979113639977</v>
      </c>
      <c r="BA56" s="406">
        <v>764.97382443074957</v>
      </c>
      <c r="BB56" s="406">
        <v>779.10287348436032</v>
      </c>
      <c r="BC56" s="406">
        <v>809.8406876483275</v>
      </c>
    </row>
    <row r="57" spans="2:55" ht="15.75">
      <c r="B57" s="405" t="s">
        <v>450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 ht="18">
      <c r="B58" s="403" t="s">
        <v>451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 ht="15.75">
      <c r="B59" s="403" t="s">
        <v>55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 ht="18">
      <c r="B60" s="403" t="s">
        <v>452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1</v>
      </c>
    </row>
    <row r="61" spans="2:55" ht="15.75">
      <c r="B61" s="403" t="s">
        <v>57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 ht="18">
      <c r="B62" s="403" t="s">
        <v>453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59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 ht="18">
      <c r="B64" s="403" t="s">
        <v>454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3</v>
      </c>
    </row>
    <row r="65" spans="2:55" ht="15.75">
      <c r="B65" s="403" t="s">
        <v>61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1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 ht="18">
      <c r="B66" s="403" t="s">
        <v>455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1</v>
      </c>
      <c r="AE66" s="403">
        <v>1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 ht="15.75">
      <c r="B67" s="403" t="s">
        <v>63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1</v>
      </c>
      <c r="Z67" s="403">
        <v>1</v>
      </c>
      <c r="AA67" s="403">
        <v>1</v>
      </c>
      <c r="AB67" s="403">
        <v>1</v>
      </c>
      <c r="AC67" s="403">
        <v>1</v>
      </c>
      <c r="AD67" s="403">
        <v>1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 ht="18">
      <c r="B68" s="403" t="s">
        <v>456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0</v>
      </c>
      <c r="W68" s="403">
        <v>0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1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 ht="15.75">
      <c r="B69" s="403" t="s">
        <v>65</v>
      </c>
      <c r="C69" s="403">
        <v>1</v>
      </c>
      <c r="D69" s="403">
        <v>1</v>
      </c>
      <c r="E69" s="403">
        <v>1</v>
      </c>
      <c r="F69" s="403">
        <v>1</v>
      </c>
      <c r="G69" s="403">
        <v>1</v>
      </c>
      <c r="H69" s="403">
        <v>1</v>
      </c>
      <c r="I69" s="403">
        <v>1</v>
      </c>
      <c r="J69" s="403">
        <v>1</v>
      </c>
      <c r="K69" s="403">
        <v>0</v>
      </c>
      <c r="L69" s="403">
        <v>0</v>
      </c>
      <c r="M69" s="403">
        <v>0</v>
      </c>
      <c r="N69" s="403">
        <v>0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0</v>
      </c>
      <c r="V69" s="403">
        <v>0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1</v>
      </c>
      <c r="AC69" s="403">
        <v>1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4</v>
      </c>
      <c r="BB69" s="403">
        <v>4</v>
      </c>
      <c r="BC69" s="403">
        <v>3</v>
      </c>
    </row>
    <row r="70" spans="2:55" ht="18">
      <c r="B70" s="403" t="s">
        <v>457</v>
      </c>
      <c r="C70" s="403">
        <v>1</v>
      </c>
      <c r="D70" s="403">
        <v>1</v>
      </c>
      <c r="E70" s="403">
        <v>1</v>
      </c>
      <c r="F70" s="403">
        <v>1</v>
      </c>
      <c r="G70" s="403">
        <v>1</v>
      </c>
      <c r="H70" s="403">
        <v>1</v>
      </c>
      <c r="I70" s="403">
        <v>1</v>
      </c>
      <c r="J70" s="403">
        <v>1</v>
      </c>
      <c r="K70" s="403">
        <v>0</v>
      </c>
      <c r="L70" s="403">
        <v>0</v>
      </c>
      <c r="M70" s="403">
        <v>0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0</v>
      </c>
      <c r="U70" s="403">
        <v>0</v>
      </c>
      <c r="V70" s="403">
        <v>0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1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4</v>
      </c>
      <c r="BA70" s="403">
        <v>4</v>
      </c>
      <c r="BB70" s="403">
        <v>4</v>
      </c>
      <c r="BC70" s="403">
        <v>4</v>
      </c>
    </row>
    <row r="71" spans="2:55" ht="15.75">
      <c r="B71" s="403" t="s">
        <v>67</v>
      </c>
      <c r="C71" s="403">
        <v>1</v>
      </c>
      <c r="D71" s="403">
        <v>1</v>
      </c>
      <c r="E71" s="403">
        <v>1</v>
      </c>
      <c r="F71" s="403">
        <v>1</v>
      </c>
      <c r="G71" s="403">
        <v>1</v>
      </c>
      <c r="H71" s="403">
        <v>1</v>
      </c>
      <c r="I71" s="403">
        <v>1</v>
      </c>
      <c r="J71" s="403">
        <v>1</v>
      </c>
      <c r="K71" s="403">
        <v>0</v>
      </c>
      <c r="L71" s="403">
        <v>0</v>
      </c>
      <c r="M71" s="403">
        <v>0</v>
      </c>
      <c r="N71" s="403">
        <v>0</v>
      </c>
      <c r="O71" s="403">
        <v>0</v>
      </c>
      <c r="P71" s="403">
        <v>0</v>
      </c>
      <c r="Q71" s="403">
        <v>0</v>
      </c>
      <c r="R71" s="403">
        <v>0</v>
      </c>
      <c r="S71" s="403">
        <v>0</v>
      </c>
      <c r="T71" s="403">
        <v>0</v>
      </c>
      <c r="U71" s="403">
        <v>0</v>
      </c>
      <c r="V71" s="403">
        <v>0</v>
      </c>
      <c r="W71" s="403">
        <v>1</v>
      </c>
      <c r="X71" s="403">
        <v>1</v>
      </c>
      <c r="Y71" s="403">
        <v>1</v>
      </c>
      <c r="Z71" s="403">
        <v>1</v>
      </c>
      <c r="AA71" s="403">
        <v>1</v>
      </c>
      <c r="AB71" s="403">
        <v>1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4</v>
      </c>
      <c r="BA71" s="403">
        <v>4</v>
      </c>
      <c r="BB71" s="403">
        <v>4</v>
      </c>
      <c r="BC71" s="403">
        <v>3</v>
      </c>
    </row>
    <row r="72" spans="2:55" ht="18">
      <c r="B72" s="403" t="s">
        <v>458</v>
      </c>
      <c r="C72" s="403">
        <v>1</v>
      </c>
      <c r="D72" s="403">
        <v>1</v>
      </c>
      <c r="E72" s="403">
        <v>1</v>
      </c>
      <c r="F72" s="403">
        <v>1</v>
      </c>
      <c r="G72" s="403">
        <v>1</v>
      </c>
      <c r="H72" s="403">
        <v>1</v>
      </c>
      <c r="I72" s="403">
        <v>1</v>
      </c>
      <c r="J72" s="403">
        <v>1</v>
      </c>
      <c r="K72" s="403">
        <v>0</v>
      </c>
      <c r="L72" s="403">
        <v>0</v>
      </c>
      <c r="M72" s="403">
        <v>0</v>
      </c>
      <c r="N72" s="403">
        <v>0</v>
      </c>
      <c r="O72" s="403">
        <v>0</v>
      </c>
      <c r="P72" s="403">
        <v>0</v>
      </c>
      <c r="Q72" s="403">
        <v>0</v>
      </c>
      <c r="R72" s="403">
        <v>0</v>
      </c>
      <c r="S72" s="403">
        <v>0</v>
      </c>
      <c r="T72" s="403">
        <v>0</v>
      </c>
      <c r="U72" s="403">
        <v>0</v>
      </c>
      <c r="V72" s="403">
        <v>0</v>
      </c>
      <c r="W72" s="403">
        <v>1</v>
      </c>
      <c r="X72" s="403">
        <v>1</v>
      </c>
      <c r="Y72" s="403">
        <v>1</v>
      </c>
      <c r="Z72" s="403">
        <v>1</v>
      </c>
      <c r="AA72" s="403">
        <v>1</v>
      </c>
      <c r="AB72" s="403">
        <v>1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2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 ht="15.75">
      <c r="B73" s="403" t="s">
        <v>69</v>
      </c>
      <c r="C73" s="403">
        <v>1</v>
      </c>
      <c r="D73" s="403">
        <v>1</v>
      </c>
      <c r="E73" s="403">
        <v>1</v>
      </c>
      <c r="F73" s="403">
        <v>1</v>
      </c>
      <c r="G73" s="403">
        <v>1</v>
      </c>
      <c r="H73" s="403">
        <v>1</v>
      </c>
      <c r="I73" s="403">
        <v>1</v>
      </c>
      <c r="J73" s="403">
        <v>1</v>
      </c>
      <c r="K73" s="403">
        <v>0</v>
      </c>
      <c r="L73" s="403">
        <v>0</v>
      </c>
      <c r="M73" s="403">
        <v>0</v>
      </c>
      <c r="N73" s="403">
        <v>0</v>
      </c>
      <c r="O73" s="403">
        <v>0</v>
      </c>
      <c r="P73" s="403">
        <v>0</v>
      </c>
      <c r="Q73" s="403">
        <v>0</v>
      </c>
      <c r="R73" s="403">
        <v>0</v>
      </c>
      <c r="S73" s="403">
        <v>0</v>
      </c>
      <c r="T73" s="403">
        <v>0</v>
      </c>
      <c r="U73" s="403">
        <v>0</v>
      </c>
      <c r="V73" s="403">
        <v>0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1</v>
      </c>
      <c r="AC73" s="403">
        <v>1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 ht="18">
      <c r="B74" s="403" t="s">
        <v>459</v>
      </c>
      <c r="C74" s="403">
        <v>1</v>
      </c>
      <c r="D74" s="403">
        <v>1</v>
      </c>
      <c r="E74" s="403">
        <v>1</v>
      </c>
      <c r="F74" s="403">
        <v>1</v>
      </c>
      <c r="G74" s="403">
        <v>1</v>
      </c>
      <c r="H74" s="403">
        <v>1</v>
      </c>
      <c r="I74" s="403">
        <v>1</v>
      </c>
      <c r="J74" s="403">
        <v>0</v>
      </c>
      <c r="K74" s="403">
        <v>0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0</v>
      </c>
      <c r="R74" s="403">
        <v>0</v>
      </c>
      <c r="S74" s="403">
        <v>0</v>
      </c>
      <c r="T74" s="403">
        <v>0</v>
      </c>
      <c r="U74" s="403">
        <v>0</v>
      </c>
      <c r="V74" s="403">
        <v>0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1</v>
      </c>
      <c r="AC74" s="403">
        <v>1</v>
      </c>
      <c r="AD74" s="403">
        <v>1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 ht="15.75">
      <c r="B75" s="403" t="s">
        <v>71</v>
      </c>
      <c r="C75" s="403">
        <v>1</v>
      </c>
      <c r="D75" s="403">
        <v>1</v>
      </c>
      <c r="E75" s="403">
        <v>1</v>
      </c>
      <c r="F75" s="403">
        <v>1</v>
      </c>
      <c r="G75" s="403">
        <v>1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0</v>
      </c>
      <c r="T75" s="403">
        <v>0</v>
      </c>
      <c r="U75" s="403">
        <v>0</v>
      </c>
      <c r="V75" s="403">
        <v>0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1</v>
      </c>
      <c r="AD75" s="403">
        <v>1</v>
      </c>
      <c r="AE75" s="403">
        <v>1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 ht="18">
      <c r="B76" s="403" t="s">
        <v>460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0</v>
      </c>
      <c r="U76" s="403">
        <v>0</v>
      </c>
      <c r="V76" s="403">
        <v>0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1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 ht="15.75">
      <c r="B77" s="403" t="s">
        <v>73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0</v>
      </c>
      <c r="W77" s="403">
        <v>0</v>
      </c>
      <c r="X77" s="403">
        <v>0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1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 ht="15.75">
      <c r="B78" s="403" t="s">
        <v>461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0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 ht="18">
      <c r="B79" s="403" t="s">
        <v>462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0</v>
      </c>
      <c r="AB79" s="403">
        <v>0</v>
      </c>
      <c r="AC79" s="403">
        <v>0</v>
      </c>
      <c r="AD79" s="403">
        <v>0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 ht="15.75">
      <c r="B80" s="403" t="s">
        <v>463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0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 ht="18">
      <c r="B81" s="403" t="s">
        <v>464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 ht="15.75">
      <c r="B82" s="403" t="s">
        <v>465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 ht="18">
      <c r="B83" s="407" t="s">
        <v>466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 ht="15.75">
      <c r="B84" s="407" t="s">
        <v>75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0</v>
      </c>
      <c r="AI84" s="407">
        <v>7</v>
      </c>
      <c r="AJ84" s="407">
        <v>19</v>
      </c>
      <c r="AK84" s="407">
        <v>31</v>
      </c>
      <c r="AL84" s="407">
        <v>41</v>
      </c>
      <c r="AM84" s="407">
        <v>51</v>
      </c>
      <c r="AN84" s="407">
        <v>61</v>
      </c>
      <c r="AO84" s="407">
        <v>78</v>
      </c>
      <c r="AP84" s="407">
        <v>85</v>
      </c>
      <c r="AQ84" s="407">
        <v>91</v>
      </c>
      <c r="AR84" s="407">
        <v>97</v>
      </c>
      <c r="AS84" s="407">
        <v>102</v>
      </c>
      <c r="AT84" s="407">
        <v>106</v>
      </c>
      <c r="AU84" s="407">
        <v>108</v>
      </c>
      <c r="AV84" s="407">
        <v>110</v>
      </c>
      <c r="AW84" s="407">
        <v>110</v>
      </c>
      <c r="AX84" s="407">
        <v>110</v>
      </c>
      <c r="AY84" s="407">
        <v>109</v>
      </c>
      <c r="AZ84" s="407">
        <v>109</v>
      </c>
      <c r="BA84" s="407">
        <v>110</v>
      </c>
      <c r="BB84" s="407">
        <v>112</v>
      </c>
      <c r="BC84" s="407">
        <v>120</v>
      </c>
    </row>
    <row r="85" spans="2:55" ht="18">
      <c r="B85" s="407" t="s">
        <v>467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0</v>
      </c>
      <c r="AC85" s="407">
        <v>24</v>
      </c>
      <c r="AD85" s="407">
        <v>55</v>
      </c>
      <c r="AE85" s="407">
        <v>83</v>
      </c>
      <c r="AF85" s="407">
        <v>133</v>
      </c>
      <c r="AG85" s="407">
        <v>154</v>
      </c>
      <c r="AH85" s="407">
        <v>174</v>
      </c>
      <c r="AI85" s="407">
        <v>193</v>
      </c>
      <c r="AJ85" s="407">
        <v>210</v>
      </c>
      <c r="AK85" s="407">
        <v>225</v>
      </c>
      <c r="AL85" s="407">
        <v>240</v>
      </c>
      <c r="AM85" s="407">
        <v>254</v>
      </c>
      <c r="AN85" s="407">
        <v>267</v>
      </c>
      <c r="AO85" s="407">
        <v>291</v>
      </c>
      <c r="AP85" s="407">
        <v>302</v>
      </c>
      <c r="AQ85" s="407">
        <v>313</v>
      </c>
      <c r="AR85" s="407">
        <v>322</v>
      </c>
      <c r="AS85" s="407">
        <v>331</v>
      </c>
      <c r="AT85" s="407">
        <v>337</v>
      </c>
      <c r="AU85" s="407">
        <v>343</v>
      </c>
      <c r="AV85" s="407">
        <v>349</v>
      </c>
      <c r="AW85" s="407">
        <v>350</v>
      </c>
      <c r="AX85" s="407">
        <v>351</v>
      </c>
      <c r="AY85" s="407">
        <v>352</v>
      </c>
      <c r="AZ85" s="407">
        <v>354</v>
      </c>
      <c r="BA85" s="407">
        <v>357</v>
      </c>
      <c r="BB85" s="407">
        <v>362</v>
      </c>
      <c r="BC85" s="407">
        <v>13</v>
      </c>
    </row>
    <row r="86" spans="2:55" ht="15.75">
      <c r="B86" s="407" t="s">
        <v>77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0</v>
      </c>
      <c r="Z86" s="407">
        <v>8</v>
      </c>
      <c r="AA86" s="407">
        <v>62</v>
      </c>
      <c r="AB86" s="407">
        <v>110</v>
      </c>
      <c r="AC86" s="407">
        <v>152</v>
      </c>
      <c r="AD86" s="407">
        <v>189</v>
      </c>
      <c r="AE86" s="407">
        <v>223</v>
      </c>
      <c r="AF86" s="407">
        <v>282</v>
      </c>
      <c r="AG86" s="407">
        <v>309</v>
      </c>
      <c r="AH86" s="407">
        <v>334</v>
      </c>
      <c r="AI86" s="407">
        <v>356</v>
      </c>
      <c r="AJ86" s="407">
        <v>11</v>
      </c>
      <c r="AK86" s="407">
        <v>30</v>
      </c>
      <c r="AL86" s="407">
        <v>47</v>
      </c>
      <c r="AM86" s="407">
        <v>63</v>
      </c>
      <c r="AN86" s="407">
        <v>79</v>
      </c>
      <c r="AO86" s="407">
        <v>108</v>
      </c>
      <c r="AP86" s="407">
        <v>122</v>
      </c>
      <c r="AQ86" s="407">
        <v>134</v>
      </c>
      <c r="AR86" s="407">
        <v>146</v>
      </c>
      <c r="AS86" s="407">
        <v>157</v>
      </c>
      <c r="AT86" s="407">
        <v>166</v>
      </c>
      <c r="AU86" s="407">
        <v>174</v>
      </c>
      <c r="AV86" s="407">
        <v>184</v>
      </c>
      <c r="AW86" s="407">
        <v>187</v>
      </c>
      <c r="AX86" s="407">
        <v>190</v>
      </c>
      <c r="AY86" s="407">
        <v>193</v>
      </c>
      <c r="AZ86" s="407">
        <v>198</v>
      </c>
      <c r="BA86" s="407">
        <v>205</v>
      </c>
      <c r="BB86" s="407">
        <v>214</v>
      </c>
      <c r="BC86" s="407">
        <v>238</v>
      </c>
    </row>
    <row r="87" spans="2:55" ht="18">
      <c r="B87" s="407" t="s">
        <v>468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0</v>
      </c>
      <c r="Y87" s="407">
        <v>73</v>
      </c>
      <c r="Z87" s="407">
        <v>136</v>
      </c>
      <c r="AA87" s="407">
        <v>194</v>
      </c>
      <c r="AB87" s="407">
        <v>247</v>
      </c>
      <c r="AC87" s="407">
        <v>293</v>
      </c>
      <c r="AD87" s="407">
        <v>334</v>
      </c>
      <c r="AE87" s="407">
        <v>7</v>
      </c>
      <c r="AF87" s="407">
        <v>72</v>
      </c>
      <c r="AG87" s="407">
        <v>101</v>
      </c>
      <c r="AH87" s="407">
        <v>128</v>
      </c>
      <c r="AI87" s="407">
        <v>154</v>
      </c>
      <c r="AJ87" s="407">
        <v>176</v>
      </c>
      <c r="AK87" s="407">
        <v>197</v>
      </c>
      <c r="AL87" s="407">
        <v>217</v>
      </c>
      <c r="AM87" s="407">
        <v>235</v>
      </c>
      <c r="AN87" s="407">
        <v>252</v>
      </c>
      <c r="AO87" s="407">
        <v>286</v>
      </c>
      <c r="AP87" s="407">
        <v>301</v>
      </c>
      <c r="AQ87" s="407">
        <v>316</v>
      </c>
      <c r="AR87" s="407">
        <v>331</v>
      </c>
      <c r="AS87" s="407">
        <v>344</v>
      </c>
      <c r="AT87" s="407">
        <v>355</v>
      </c>
      <c r="AU87" s="407">
        <v>365</v>
      </c>
      <c r="AV87" s="407">
        <v>14</v>
      </c>
      <c r="AW87" s="407">
        <v>20</v>
      </c>
      <c r="AX87" s="407">
        <v>26</v>
      </c>
      <c r="AY87" s="407">
        <v>33</v>
      </c>
      <c r="AZ87" s="407">
        <v>42</v>
      </c>
      <c r="BA87" s="407">
        <v>55</v>
      </c>
      <c r="BB87" s="407">
        <v>70</v>
      </c>
      <c r="BC87" s="407">
        <v>100</v>
      </c>
    </row>
    <row r="88" spans="2:55" ht="15.75">
      <c r="B88" s="407" t="s">
        <v>79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0</v>
      </c>
      <c r="X88" s="407">
        <v>38</v>
      </c>
      <c r="Y88" s="407">
        <v>178</v>
      </c>
      <c r="Z88" s="407">
        <v>242</v>
      </c>
      <c r="AA88" s="407">
        <v>301</v>
      </c>
      <c r="AB88" s="407">
        <v>354</v>
      </c>
      <c r="AC88" s="407">
        <v>34</v>
      </c>
      <c r="AD88" s="407">
        <v>75</v>
      </c>
      <c r="AE88" s="407">
        <v>113</v>
      </c>
      <c r="AF88" s="407">
        <v>182</v>
      </c>
      <c r="AG88" s="407">
        <v>214</v>
      </c>
      <c r="AH88" s="407">
        <v>243</v>
      </c>
      <c r="AI88" s="407">
        <v>270</v>
      </c>
      <c r="AJ88" s="407">
        <v>294</v>
      </c>
      <c r="AK88" s="407">
        <v>316</v>
      </c>
      <c r="AL88" s="407">
        <v>336</v>
      </c>
      <c r="AM88" s="407">
        <v>354</v>
      </c>
      <c r="AN88" s="407">
        <v>7</v>
      </c>
      <c r="AO88" s="407">
        <v>40</v>
      </c>
      <c r="AP88" s="407">
        <v>56</v>
      </c>
      <c r="AQ88" s="407">
        <v>71</v>
      </c>
      <c r="AR88" s="407">
        <v>86</v>
      </c>
      <c r="AS88" s="407">
        <v>100</v>
      </c>
      <c r="AT88" s="407">
        <v>113</v>
      </c>
      <c r="AU88" s="407">
        <v>125</v>
      </c>
      <c r="AV88" s="407">
        <v>145</v>
      </c>
      <c r="AW88" s="407">
        <v>154</v>
      </c>
      <c r="AX88" s="407">
        <v>164</v>
      </c>
      <c r="AY88" s="407">
        <v>176</v>
      </c>
      <c r="AZ88" s="407">
        <v>191</v>
      </c>
      <c r="BA88" s="407">
        <v>208</v>
      </c>
      <c r="BB88" s="407">
        <v>227</v>
      </c>
      <c r="BC88" s="407">
        <v>259</v>
      </c>
    </row>
    <row r="89" spans="2:55" ht="18">
      <c r="B89" s="407" t="s">
        <v>469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P89" s="407">
        <v>0</v>
      </c>
      <c r="Q89" s="407">
        <v>0</v>
      </c>
      <c r="R89" s="407">
        <v>0</v>
      </c>
      <c r="S89" s="407">
        <v>0</v>
      </c>
      <c r="T89" s="407">
        <v>0</v>
      </c>
      <c r="U89" s="407">
        <v>0</v>
      </c>
      <c r="V89" s="407">
        <v>0</v>
      </c>
      <c r="W89" s="407">
        <v>55</v>
      </c>
      <c r="X89" s="407">
        <v>130</v>
      </c>
      <c r="Y89" s="407">
        <v>271</v>
      </c>
      <c r="Z89" s="407">
        <v>334</v>
      </c>
      <c r="AA89" s="407">
        <v>26</v>
      </c>
      <c r="AB89" s="407">
        <v>77</v>
      </c>
      <c r="AC89" s="407">
        <v>122</v>
      </c>
      <c r="AD89" s="407">
        <v>164</v>
      </c>
      <c r="AE89" s="407">
        <v>204</v>
      </c>
      <c r="AF89" s="407">
        <v>276</v>
      </c>
      <c r="AG89" s="407">
        <v>309</v>
      </c>
      <c r="AH89" s="407">
        <v>340</v>
      </c>
      <c r="AI89" s="407">
        <v>2</v>
      </c>
      <c r="AJ89" s="407">
        <v>26</v>
      </c>
      <c r="AK89" s="407">
        <v>47</v>
      </c>
      <c r="AL89" s="407">
        <v>66</v>
      </c>
      <c r="AM89" s="407">
        <v>84</v>
      </c>
      <c r="AN89" s="407">
        <v>101</v>
      </c>
      <c r="AO89" s="407">
        <v>135</v>
      </c>
      <c r="AP89" s="407">
        <v>151</v>
      </c>
      <c r="AQ89" s="407">
        <v>167</v>
      </c>
      <c r="AR89" s="407">
        <v>183</v>
      </c>
      <c r="AS89" s="407">
        <v>199</v>
      </c>
      <c r="AT89" s="407">
        <v>214</v>
      </c>
      <c r="AU89" s="407">
        <v>228</v>
      </c>
      <c r="AV89" s="407">
        <v>255</v>
      </c>
      <c r="AW89" s="407">
        <v>269</v>
      </c>
      <c r="AX89" s="407">
        <v>284</v>
      </c>
      <c r="AY89" s="407">
        <v>301</v>
      </c>
      <c r="AZ89" s="407">
        <v>322</v>
      </c>
      <c r="BA89" s="407">
        <v>343</v>
      </c>
      <c r="BB89" s="407">
        <v>364</v>
      </c>
      <c r="BC89" s="407">
        <v>28</v>
      </c>
    </row>
    <row r="90" spans="2:55" ht="15.75">
      <c r="B90" s="407" t="s">
        <v>81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5</v>
      </c>
      <c r="M90" s="407">
        <v>5</v>
      </c>
      <c r="N90" s="407">
        <v>25</v>
      </c>
      <c r="O90" s="407">
        <v>15</v>
      </c>
      <c r="P90" s="407">
        <v>0</v>
      </c>
      <c r="Q90" s="407">
        <v>0</v>
      </c>
      <c r="R90" s="407">
        <v>0</v>
      </c>
      <c r="S90" s="407">
        <v>0</v>
      </c>
      <c r="T90" s="407">
        <v>0</v>
      </c>
      <c r="U90" s="407">
        <v>0</v>
      </c>
      <c r="V90" s="407">
        <v>0</v>
      </c>
      <c r="W90" s="407">
        <v>137</v>
      </c>
      <c r="X90" s="407">
        <v>212</v>
      </c>
      <c r="Y90" s="407">
        <v>349</v>
      </c>
      <c r="Z90" s="407">
        <v>44</v>
      </c>
      <c r="AA90" s="407">
        <v>99</v>
      </c>
      <c r="AB90" s="407">
        <v>149</v>
      </c>
      <c r="AC90" s="407">
        <v>195</v>
      </c>
      <c r="AD90" s="407">
        <v>238</v>
      </c>
      <c r="AE90" s="407">
        <v>279</v>
      </c>
      <c r="AF90" s="407">
        <v>353</v>
      </c>
      <c r="AG90" s="407">
        <v>22</v>
      </c>
      <c r="AH90" s="407">
        <v>52</v>
      </c>
      <c r="AI90" s="407">
        <v>79</v>
      </c>
      <c r="AJ90" s="407">
        <v>103</v>
      </c>
      <c r="AK90" s="407">
        <v>124</v>
      </c>
      <c r="AL90" s="407">
        <v>143</v>
      </c>
      <c r="AM90" s="407">
        <v>160</v>
      </c>
      <c r="AN90" s="407">
        <v>176</v>
      </c>
      <c r="AO90" s="407">
        <v>209</v>
      </c>
      <c r="AP90" s="407">
        <v>225</v>
      </c>
      <c r="AQ90" s="407">
        <v>241</v>
      </c>
      <c r="AR90" s="407">
        <v>259</v>
      </c>
      <c r="AS90" s="407">
        <v>277</v>
      </c>
      <c r="AT90" s="407">
        <v>294</v>
      </c>
      <c r="AU90" s="407">
        <v>311</v>
      </c>
      <c r="AV90" s="407">
        <v>347</v>
      </c>
      <c r="AW90" s="407">
        <v>1</v>
      </c>
      <c r="AX90" s="407">
        <v>22</v>
      </c>
      <c r="AY90" s="407">
        <v>45</v>
      </c>
      <c r="AZ90" s="407">
        <v>70</v>
      </c>
      <c r="BA90" s="407">
        <v>94</v>
      </c>
      <c r="BB90" s="407">
        <v>115</v>
      </c>
      <c r="BC90" s="407">
        <v>138</v>
      </c>
    </row>
    <row r="91" spans="2:55" ht="18">
      <c r="B91" s="407" t="s">
        <v>470</v>
      </c>
      <c r="C91" s="407">
        <v>38</v>
      </c>
      <c r="D91" s="407">
        <v>38</v>
      </c>
      <c r="E91" s="407">
        <v>38</v>
      </c>
      <c r="F91" s="407">
        <v>38</v>
      </c>
      <c r="G91" s="407">
        <v>38</v>
      </c>
      <c r="H91" s="407">
        <v>66</v>
      </c>
      <c r="I91" s="407">
        <v>66</v>
      </c>
      <c r="J91" s="407">
        <v>93</v>
      </c>
      <c r="K91" s="407">
        <v>111</v>
      </c>
      <c r="L91" s="407">
        <v>123</v>
      </c>
      <c r="M91" s="407">
        <v>123</v>
      </c>
      <c r="N91" s="407">
        <v>101</v>
      </c>
      <c r="O91" s="407">
        <v>70</v>
      </c>
      <c r="P91" s="407">
        <v>28</v>
      </c>
      <c r="Q91" s="407">
        <v>0</v>
      </c>
      <c r="R91" s="407">
        <v>0</v>
      </c>
      <c r="S91" s="407">
        <v>0</v>
      </c>
      <c r="T91" s="407">
        <v>0</v>
      </c>
      <c r="U91" s="407">
        <v>0</v>
      </c>
      <c r="V91" s="407">
        <v>61</v>
      </c>
      <c r="W91" s="407">
        <v>209</v>
      </c>
      <c r="X91" s="407">
        <v>281</v>
      </c>
      <c r="Y91" s="407">
        <v>47</v>
      </c>
      <c r="Z91" s="407">
        <v>104</v>
      </c>
      <c r="AA91" s="407">
        <v>158</v>
      </c>
      <c r="AB91" s="407">
        <v>208</v>
      </c>
      <c r="AC91" s="407">
        <v>254</v>
      </c>
      <c r="AD91" s="407">
        <v>298</v>
      </c>
      <c r="AE91" s="407">
        <v>339</v>
      </c>
      <c r="AF91" s="407">
        <v>48</v>
      </c>
      <c r="AG91" s="407">
        <v>82</v>
      </c>
      <c r="AH91" s="407">
        <v>113</v>
      </c>
      <c r="AI91" s="407">
        <v>140</v>
      </c>
      <c r="AJ91" s="407">
        <v>163</v>
      </c>
      <c r="AK91" s="407">
        <v>183</v>
      </c>
      <c r="AL91" s="407">
        <v>201</v>
      </c>
      <c r="AM91" s="407">
        <v>217</v>
      </c>
      <c r="AN91" s="407">
        <v>232</v>
      </c>
      <c r="AO91" s="407">
        <v>263</v>
      </c>
      <c r="AP91" s="407">
        <v>279</v>
      </c>
      <c r="AQ91" s="407">
        <v>296</v>
      </c>
      <c r="AR91" s="407">
        <v>315</v>
      </c>
      <c r="AS91" s="407">
        <v>335</v>
      </c>
      <c r="AT91" s="407">
        <v>356</v>
      </c>
      <c r="AU91" s="407">
        <v>12</v>
      </c>
      <c r="AV91" s="407">
        <v>57</v>
      </c>
      <c r="AW91" s="407">
        <v>83</v>
      </c>
      <c r="AX91" s="407">
        <v>110</v>
      </c>
      <c r="AY91" s="407">
        <v>138</v>
      </c>
      <c r="AZ91" s="407">
        <v>165</v>
      </c>
      <c r="BA91" s="407">
        <v>190</v>
      </c>
      <c r="BB91" s="407">
        <v>209</v>
      </c>
      <c r="BC91" s="407">
        <v>225</v>
      </c>
    </row>
    <row r="92" spans="2:55" ht="15.75">
      <c r="B92" s="407" t="s">
        <v>83</v>
      </c>
      <c r="C92" s="407">
        <v>173</v>
      </c>
      <c r="D92" s="407">
        <v>173</v>
      </c>
      <c r="E92" s="407">
        <v>173</v>
      </c>
      <c r="F92" s="407">
        <v>173</v>
      </c>
      <c r="G92" s="407">
        <v>173</v>
      </c>
      <c r="H92" s="407">
        <v>195</v>
      </c>
      <c r="I92" s="407">
        <v>195</v>
      </c>
      <c r="J92" s="407">
        <v>211</v>
      </c>
      <c r="K92" s="407">
        <v>215</v>
      </c>
      <c r="L92" s="407">
        <v>200</v>
      </c>
      <c r="M92" s="407">
        <v>200</v>
      </c>
      <c r="N92" s="407">
        <v>144</v>
      </c>
      <c r="O92" s="407">
        <v>98</v>
      </c>
      <c r="P92" s="407">
        <v>47</v>
      </c>
      <c r="Q92" s="407">
        <v>0</v>
      </c>
      <c r="R92" s="407">
        <v>0</v>
      </c>
      <c r="S92" s="407">
        <v>0</v>
      </c>
      <c r="T92" s="407">
        <v>0</v>
      </c>
      <c r="U92" s="407">
        <v>0</v>
      </c>
      <c r="V92" s="407">
        <v>126</v>
      </c>
      <c r="W92" s="407">
        <v>269</v>
      </c>
      <c r="X92" s="407">
        <v>339</v>
      </c>
      <c r="Y92" s="407">
        <v>97</v>
      </c>
      <c r="Z92" s="407">
        <v>152</v>
      </c>
      <c r="AA92" s="407">
        <v>205</v>
      </c>
      <c r="AB92" s="407">
        <v>254</v>
      </c>
      <c r="AC92" s="407">
        <v>300</v>
      </c>
      <c r="AD92" s="407">
        <v>343</v>
      </c>
      <c r="AE92" s="407">
        <v>19</v>
      </c>
      <c r="AF92" s="407">
        <v>94</v>
      </c>
      <c r="AG92" s="407">
        <v>127</v>
      </c>
      <c r="AH92" s="407">
        <v>158</v>
      </c>
      <c r="AI92" s="407">
        <v>184</v>
      </c>
      <c r="AJ92" s="407">
        <v>207</v>
      </c>
      <c r="AK92" s="407">
        <v>226</v>
      </c>
      <c r="AL92" s="407">
        <v>242</v>
      </c>
      <c r="AM92" s="407">
        <v>256</v>
      </c>
      <c r="AN92" s="407">
        <v>270</v>
      </c>
      <c r="AO92" s="407">
        <v>299</v>
      </c>
      <c r="AP92" s="407">
        <v>316</v>
      </c>
      <c r="AQ92" s="407">
        <v>333</v>
      </c>
      <c r="AR92" s="407">
        <v>354</v>
      </c>
      <c r="AS92" s="407">
        <v>12</v>
      </c>
      <c r="AT92" s="407">
        <v>36</v>
      </c>
      <c r="AU92" s="407">
        <v>61</v>
      </c>
      <c r="AV92" s="407">
        <v>119</v>
      </c>
      <c r="AW92" s="407">
        <v>151</v>
      </c>
      <c r="AX92" s="407">
        <v>184</v>
      </c>
      <c r="AY92" s="407">
        <v>214</v>
      </c>
      <c r="AZ92" s="407">
        <v>242</v>
      </c>
      <c r="BA92" s="407">
        <v>266</v>
      </c>
      <c r="BB92" s="407">
        <v>282</v>
      </c>
      <c r="BC92" s="407">
        <v>288</v>
      </c>
    </row>
    <row r="93" spans="2:55" ht="18">
      <c r="B93" s="407" t="s">
        <v>471</v>
      </c>
      <c r="C93" s="407">
        <v>299</v>
      </c>
      <c r="D93" s="407">
        <v>299</v>
      </c>
      <c r="E93" s="407">
        <v>299</v>
      </c>
      <c r="F93" s="407">
        <v>299</v>
      </c>
      <c r="G93" s="407">
        <v>299</v>
      </c>
      <c r="H93" s="407">
        <v>312</v>
      </c>
      <c r="I93" s="407">
        <v>312</v>
      </c>
      <c r="J93" s="407">
        <v>313</v>
      </c>
      <c r="K93" s="407">
        <v>288</v>
      </c>
      <c r="L93" s="407">
        <v>267</v>
      </c>
      <c r="M93" s="407">
        <v>267</v>
      </c>
      <c r="N93" s="407">
        <v>171</v>
      </c>
      <c r="O93" s="407">
        <v>116</v>
      </c>
      <c r="P93" s="407">
        <v>63</v>
      </c>
      <c r="Q93" s="407">
        <v>17</v>
      </c>
      <c r="R93" s="407">
        <v>0</v>
      </c>
      <c r="S93" s="407">
        <v>0</v>
      </c>
      <c r="T93" s="407">
        <v>11</v>
      </c>
      <c r="U93" s="407">
        <v>61</v>
      </c>
      <c r="V93" s="407">
        <v>188</v>
      </c>
      <c r="W93" s="407">
        <v>324</v>
      </c>
      <c r="X93" s="407">
        <v>24</v>
      </c>
      <c r="Y93" s="407">
        <v>139</v>
      </c>
      <c r="Z93" s="407">
        <v>193</v>
      </c>
      <c r="AA93" s="407">
        <v>244</v>
      </c>
      <c r="AB93" s="407">
        <v>292</v>
      </c>
      <c r="AC93" s="407">
        <v>338</v>
      </c>
      <c r="AD93" s="407">
        <v>15</v>
      </c>
      <c r="AE93" s="407">
        <v>56</v>
      </c>
      <c r="AF93" s="407">
        <v>130</v>
      </c>
      <c r="AG93" s="407">
        <v>163</v>
      </c>
      <c r="AH93" s="407">
        <v>193</v>
      </c>
      <c r="AI93" s="407">
        <v>219</v>
      </c>
      <c r="AJ93" s="407">
        <v>239</v>
      </c>
      <c r="AK93" s="407">
        <v>257</v>
      </c>
      <c r="AL93" s="407">
        <v>271</v>
      </c>
      <c r="AM93" s="407">
        <v>283</v>
      </c>
      <c r="AN93" s="407">
        <v>295</v>
      </c>
      <c r="AO93" s="407">
        <v>323</v>
      </c>
      <c r="AP93" s="407">
        <v>340</v>
      </c>
      <c r="AQ93" s="407">
        <v>359</v>
      </c>
      <c r="AR93" s="407">
        <v>17</v>
      </c>
      <c r="AS93" s="407">
        <v>43</v>
      </c>
      <c r="AT93" s="407">
        <v>72</v>
      </c>
      <c r="AU93" s="407">
        <v>103</v>
      </c>
      <c r="AV93" s="407">
        <v>174</v>
      </c>
      <c r="AW93" s="407">
        <v>212</v>
      </c>
      <c r="AX93" s="407">
        <v>248</v>
      </c>
      <c r="AY93" s="407">
        <v>280</v>
      </c>
      <c r="AZ93" s="407">
        <v>306</v>
      </c>
      <c r="BA93" s="407">
        <v>327</v>
      </c>
      <c r="BB93" s="407">
        <v>339</v>
      </c>
      <c r="BC93" s="407">
        <v>337</v>
      </c>
    </row>
    <row r="94" spans="2:55" ht="15.75">
      <c r="B94" s="407" t="s">
        <v>85</v>
      </c>
      <c r="C94" s="407">
        <v>34</v>
      </c>
      <c r="D94" s="407">
        <v>34</v>
      </c>
      <c r="E94" s="407">
        <v>34</v>
      </c>
      <c r="F94" s="407">
        <v>34</v>
      </c>
      <c r="G94" s="407">
        <v>34</v>
      </c>
      <c r="H94" s="407">
        <v>32</v>
      </c>
      <c r="I94" s="407">
        <v>32</v>
      </c>
      <c r="J94" s="407">
        <v>5</v>
      </c>
      <c r="K94" s="407">
        <v>345</v>
      </c>
      <c r="L94" s="407">
        <v>296</v>
      </c>
      <c r="M94" s="407">
        <v>296</v>
      </c>
      <c r="N94" s="407">
        <v>177</v>
      </c>
      <c r="O94" s="407">
        <v>121</v>
      </c>
      <c r="P94" s="407">
        <v>72</v>
      </c>
      <c r="Q94" s="407">
        <v>33</v>
      </c>
      <c r="R94" s="407">
        <v>0</v>
      </c>
      <c r="S94" s="407">
        <v>0</v>
      </c>
      <c r="T94" s="407">
        <v>67</v>
      </c>
      <c r="U94" s="407">
        <v>118</v>
      </c>
      <c r="V94" s="407">
        <v>240</v>
      </c>
      <c r="W94" s="407">
        <v>2</v>
      </c>
      <c r="X94" s="407">
        <v>61</v>
      </c>
      <c r="Y94" s="407">
        <v>171</v>
      </c>
      <c r="Z94" s="407">
        <v>222</v>
      </c>
      <c r="AA94" s="407">
        <v>271</v>
      </c>
      <c r="AB94" s="407">
        <v>318</v>
      </c>
      <c r="AC94" s="407">
        <v>363</v>
      </c>
      <c r="AD94" s="407">
        <v>40</v>
      </c>
      <c r="AE94" s="407">
        <v>79</v>
      </c>
      <c r="AF94" s="407">
        <v>153</v>
      </c>
      <c r="AG94" s="407">
        <v>185</v>
      </c>
      <c r="AH94" s="407">
        <v>214</v>
      </c>
      <c r="AI94" s="407">
        <v>237</v>
      </c>
      <c r="AJ94" s="407">
        <v>256</v>
      </c>
      <c r="AK94" s="407">
        <v>271</v>
      </c>
      <c r="AL94" s="407">
        <v>283</v>
      </c>
      <c r="AM94" s="407">
        <v>293</v>
      </c>
      <c r="AN94" s="407">
        <v>304</v>
      </c>
      <c r="AO94" s="407">
        <v>331</v>
      </c>
      <c r="AP94" s="407">
        <v>348</v>
      </c>
      <c r="AQ94" s="407">
        <v>4</v>
      </c>
      <c r="AR94" s="407">
        <v>30</v>
      </c>
      <c r="AS94" s="407">
        <v>61</v>
      </c>
      <c r="AT94" s="407">
        <v>95</v>
      </c>
      <c r="AU94" s="407">
        <v>134</v>
      </c>
      <c r="AV94" s="407">
        <v>217</v>
      </c>
      <c r="AW94" s="407">
        <v>258</v>
      </c>
      <c r="AX94" s="407">
        <v>295</v>
      </c>
      <c r="AY94" s="407">
        <v>326</v>
      </c>
      <c r="AZ94" s="407">
        <v>350</v>
      </c>
      <c r="BA94" s="407">
        <v>1</v>
      </c>
      <c r="BB94" s="407">
        <v>9</v>
      </c>
      <c r="BC94" s="407">
        <v>362</v>
      </c>
    </row>
    <row r="95" spans="2:55" ht="18">
      <c r="B95" s="407" t="s">
        <v>472</v>
      </c>
      <c r="C95" s="407">
        <v>100</v>
      </c>
      <c r="D95" s="407">
        <v>100</v>
      </c>
      <c r="E95" s="407">
        <v>100</v>
      </c>
      <c r="F95" s="407">
        <v>100</v>
      </c>
      <c r="G95" s="407">
        <v>100</v>
      </c>
      <c r="H95" s="407">
        <v>74</v>
      </c>
      <c r="I95" s="407">
        <v>74</v>
      </c>
      <c r="J95" s="407">
        <v>49</v>
      </c>
      <c r="K95" s="407">
        <v>363</v>
      </c>
      <c r="L95" s="407">
        <v>300</v>
      </c>
      <c r="M95" s="407">
        <v>300</v>
      </c>
      <c r="N95" s="407">
        <v>172</v>
      </c>
      <c r="O95" s="407">
        <v>119</v>
      </c>
      <c r="P95" s="407">
        <v>77</v>
      </c>
      <c r="Q95" s="407">
        <v>46</v>
      </c>
      <c r="R95" s="407">
        <v>20</v>
      </c>
      <c r="S95" s="407">
        <v>43</v>
      </c>
      <c r="T95" s="407">
        <v>116</v>
      </c>
      <c r="U95" s="407">
        <v>166</v>
      </c>
      <c r="V95" s="407">
        <v>280</v>
      </c>
      <c r="W95" s="407">
        <v>32</v>
      </c>
      <c r="X95" s="407">
        <v>87</v>
      </c>
      <c r="Y95" s="407">
        <v>190</v>
      </c>
      <c r="Z95" s="407">
        <v>239</v>
      </c>
      <c r="AA95" s="407">
        <v>287</v>
      </c>
      <c r="AB95" s="407">
        <v>333</v>
      </c>
      <c r="AC95" s="407">
        <v>11</v>
      </c>
      <c r="AD95" s="407">
        <v>52</v>
      </c>
      <c r="AE95" s="407">
        <v>91</v>
      </c>
      <c r="AF95" s="407">
        <v>162</v>
      </c>
      <c r="AG95" s="407">
        <v>193</v>
      </c>
      <c r="AH95" s="407">
        <v>220</v>
      </c>
      <c r="AI95" s="407">
        <v>241</v>
      </c>
      <c r="AJ95" s="407">
        <v>258</v>
      </c>
      <c r="AK95" s="407">
        <v>270</v>
      </c>
      <c r="AL95" s="407">
        <v>280</v>
      </c>
      <c r="AM95" s="407">
        <v>288</v>
      </c>
      <c r="AN95" s="407">
        <v>297</v>
      </c>
      <c r="AO95" s="407">
        <v>323</v>
      </c>
      <c r="AP95" s="407">
        <v>342</v>
      </c>
      <c r="AQ95" s="407">
        <v>1</v>
      </c>
      <c r="AR95" s="407">
        <v>30</v>
      </c>
      <c r="AS95" s="407">
        <v>66</v>
      </c>
      <c r="AT95" s="407">
        <v>108</v>
      </c>
      <c r="AU95" s="407">
        <v>153</v>
      </c>
      <c r="AV95" s="407">
        <v>245</v>
      </c>
      <c r="AW95" s="407">
        <v>288</v>
      </c>
      <c r="AX95" s="407">
        <v>324</v>
      </c>
      <c r="AY95" s="407">
        <v>351</v>
      </c>
      <c r="AZ95" s="407">
        <v>7</v>
      </c>
      <c r="BA95" s="407">
        <v>19</v>
      </c>
      <c r="BB95" s="407">
        <v>24</v>
      </c>
      <c r="BC95" s="407">
        <v>2</v>
      </c>
    </row>
    <row r="96" spans="2:55" ht="15.75">
      <c r="B96" s="407" t="s">
        <v>87</v>
      </c>
      <c r="C96" s="407">
        <v>132</v>
      </c>
      <c r="D96" s="407">
        <v>132</v>
      </c>
      <c r="E96" s="407">
        <v>132</v>
      </c>
      <c r="F96" s="407">
        <v>132</v>
      </c>
      <c r="G96" s="407">
        <v>132</v>
      </c>
      <c r="H96" s="407">
        <v>107</v>
      </c>
      <c r="I96" s="407">
        <v>107</v>
      </c>
      <c r="J96" s="407">
        <v>55</v>
      </c>
      <c r="K96" s="407">
        <v>355</v>
      </c>
      <c r="L96" s="407">
        <v>285</v>
      </c>
      <c r="M96" s="407">
        <v>285</v>
      </c>
      <c r="N96" s="407">
        <v>161</v>
      </c>
      <c r="O96" s="407">
        <v>115</v>
      </c>
      <c r="P96" s="407">
        <v>81</v>
      </c>
      <c r="Q96" s="407">
        <v>59</v>
      </c>
      <c r="R96" s="407">
        <v>48</v>
      </c>
      <c r="S96" s="407">
        <v>83</v>
      </c>
      <c r="T96" s="407">
        <v>157</v>
      </c>
      <c r="U96" s="407">
        <v>204</v>
      </c>
      <c r="V96" s="407">
        <v>310</v>
      </c>
      <c r="W96" s="407">
        <v>52</v>
      </c>
      <c r="X96" s="407">
        <v>103</v>
      </c>
      <c r="Y96" s="407">
        <v>199</v>
      </c>
      <c r="Z96" s="407">
        <v>246</v>
      </c>
      <c r="AA96" s="407">
        <v>292</v>
      </c>
      <c r="AB96" s="407">
        <v>336</v>
      </c>
      <c r="AC96" s="407">
        <v>13</v>
      </c>
      <c r="AD96" s="407">
        <v>52</v>
      </c>
      <c r="AE96" s="407">
        <v>90</v>
      </c>
      <c r="AF96" s="407">
        <v>158</v>
      </c>
      <c r="AG96" s="407">
        <v>187</v>
      </c>
      <c r="AH96" s="407">
        <v>211</v>
      </c>
      <c r="AI96" s="407">
        <v>231</v>
      </c>
      <c r="AJ96" s="407">
        <v>244</v>
      </c>
      <c r="AK96" s="407">
        <v>254</v>
      </c>
      <c r="AL96" s="407">
        <v>261</v>
      </c>
      <c r="AM96" s="407">
        <v>267</v>
      </c>
      <c r="AN96" s="407">
        <v>275</v>
      </c>
      <c r="AO96" s="407">
        <v>301</v>
      </c>
      <c r="AP96" s="407">
        <v>322</v>
      </c>
      <c r="AQ96" s="407">
        <v>349</v>
      </c>
      <c r="AR96" s="407">
        <v>20</v>
      </c>
      <c r="AS96" s="407">
        <v>62</v>
      </c>
      <c r="AT96" s="407">
        <v>109</v>
      </c>
      <c r="AU96" s="407">
        <v>160</v>
      </c>
      <c r="AV96" s="407">
        <v>257</v>
      </c>
      <c r="AW96" s="407">
        <v>299</v>
      </c>
      <c r="AX96" s="407">
        <v>332</v>
      </c>
      <c r="AY96" s="407">
        <v>356</v>
      </c>
      <c r="AZ96" s="407">
        <v>7</v>
      </c>
      <c r="BA96" s="407">
        <v>16</v>
      </c>
      <c r="BB96" s="407">
        <v>14</v>
      </c>
      <c r="BC96" s="407">
        <v>352</v>
      </c>
    </row>
    <row r="97" spans="2:55" ht="18">
      <c r="B97" s="407" t="s">
        <v>473</v>
      </c>
      <c r="C97" s="407">
        <v>152</v>
      </c>
      <c r="D97" s="407">
        <v>152</v>
      </c>
      <c r="E97" s="407">
        <v>152</v>
      </c>
      <c r="F97" s="407">
        <v>152</v>
      </c>
      <c r="G97" s="407">
        <v>152</v>
      </c>
      <c r="H97" s="407">
        <v>101</v>
      </c>
      <c r="I97" s="407">
        <v>101</v>
      </c>
      <c r="J97" s="407">
        <v>37</v>
      </c>
      <c r="K97" s="407">
        <v>330</v>
      </c>
      <c r="L97" s="407">
        <v>260</v>
      </c>
      <c r="M97" s="407">
        <v>260</v>
      </c>
      <c r="N97" s="407">
        <v>147</v>
      </c>
      <c r="O97" s="407">
        <v>110</v>
      </c>
      <c r="P97" s="407">
        <v>84</v>
      </c>
      <c r="Q97" s="407">
        <v>70</v>
      </c>
      <c r="R97" s="407">
        <v>73</v>
      </c>
      <c r="S97" s="407">
        <v>117</v>
      </c>
      <c r="T97" s="407">
        <v>188</v>
      </c>
      <c r="U97" s="407">
        <v>232</v>
      </c>
      <c r="V97" s="407">
        <v>329</v>
      </c>
      <c r="W97" s="407">
        <v>61</v>
      </c>
      <c r="X97" s="407">
        <v>108</v>
      </c>
      <c r="Y97" s="407">
        <v>198</v>
      </c>
      <c r="Z97" s="407">
        <v>242</v>
      </c>
      <c r="AA97" s="407">
        <v>286</v>
      </c>
      <c r="AB97" s="407">
        <v>328</v>
      </c>
      <c r="AC97" s="407">
        <v>4</v>
      </c>
      <c r="AD97" s="407">
        <v>41</v>
      </c>
      <c r="AE97" s="407">
        <v>77</v>
      </c>
      <c r="AF97" s="407">
        <v>141</v>
      </c>
      <c r="AG97" s="407">
        <v>168</v>
      </c>
      <c r="AH97" s="407">
        <v>189</v>
      </c>
      <c r="AI97" s="407">
        <v>205</v>
      </c>
      <c r="AJ97" s="407">
        <v>216</v>
      </c>
      <c r="AK97" s="407">
        <v>223</v>
      </c>
      <c r="AL97" s="407">
        <v>228</v>
      </c>
      <c r="AM97" s="407">
        <v>232</v>
      </c>
      <c r="AN97" s="407">
        <v>239</v>
      </c>
      <c r="AO97" s="407">
        <v>267</v>
      </c>
      <c r="AP97" s="407">
        <v>291</v>
      </c>
      <c r="AQ97" s="407">
        <v>322</v>
      </c>
      <c r="AR97" s="407">
        <v>364</v>
      </c>
      <c r="AS97" s="407">
        <v>47</v>
      </c>
      <c r="AT97" s="407">
        <v>99</v>
      </c>
      <c r="AU97" s="407">
        <v>153</v>
      </c>
      <c r="AV97" s="407">
        <v>251</v>
      </c>
      <c r="AW97" s="407">
        <v>289</v>
      </c>
      <c r="AX97" s="407">
        <v>319</v>
      </c>
      <c r="AY97" s="407">
        <v>339</v>
      </c>
      <c r="AZ97" s="407">
        <v>351</v>
      </c>
      <c r="BA97" s="407">
        <v>353</v>
      </c>
      <c r="BB97" s="407">
        <v>348</v>
      </c>
      <c r="BC97" s="407">
        <v>321</v>
      </c>
    </row>
    <row r="98" spans="2:55" ht="15.75">
      <c r="B98" s="407" t="s">
        <v>89</v>
      </c>
      <c r="C98" s="407">
        <v>135</v>
      </c>
      <c r="D98" s="407">
        <v>135</v>
      </c>
      <c r="E98" s="407">
        <v>135</v>
      </c>
      <c r="F98" s="407">
        <v>135</v>
      </c>
      <c r="G98" s="407">
        <v>135</v>
      </c>
      <c r="H98" s="407">
        <v>73</v>
      </c>
      <c r="I98" s="407">
        <v>73</v>
      </c>
      <c r="J98" s="407">
        <v>3</v>
      </c>
      <c r="K98" s="407">
        <v>295</v>
      </c>
      <c r="L98" s="407">
        <v>230</v>
      </c>
      <c r="M98" s="407">
        <v>230</v>
      </c>
      <c r="N98" s="407">
        <v>134</v>
      </c>
      <c r="O98" s="407">
        <v>105</v>
      </c>
      <c r="P98" s="407">
        <v>88</v>
      </c>
      <c r="Q98" s="407">
        <v>81</v>
      </c>
      <c r="R98" s="407">
        <v>97</v>
      </c>
      <c r="S98" s="407">
        <v>143</v>
      </c>
      <c r="T98" s="407">
        <v>210</v>
      </c>
      <c r="U98" s="407">
        <v>250</v>
      </c>
      <c r="V98" s="407">
        <v>337</v>
      </c>
      <c r="W98" s="407">
        <v>60</v>
      </c>
      <c r="X98" s="407">
        <v>103</v>
      </c>
      <c r="Y98" s="407">
        <v>187</v>
      </c>
      <c r="Z98" s="407">
        <v>228</v>
      </c>
      <c r="AA98" s="407">
        <v>269</v>
      </c>
      <c r="AB98" s="407">
        <v>309</v>
      </c>
      <c r="AC98" s="407">
        <v>348</v>
      </c>
      <c r="AD98" s="407">
        <v>19</v>
      </c>
      <c r="AE98" s="407">
        <v>52</v>
      </c>
      <c r="AF98" s="407">
        <v>111</v>
      </c>
      <c r="AG98" s="407">
        <v>135</v>
      </c>
      <c r="AH98" s="407">
        <v>153</v>
      </c>
      <c r="AI98" s="407">
        <v>166</v>
      </c>
      <c r="AJ98" s="407">
        <v>174</v>
      </c>
      <c r="AK98" s="407">
        <v>179</v>
      </c>
      <c r="AL98" s="407">
        <v>181</v>
      </c>
      <c r="AM98" s="407">
        <v>184</v>
      </c>
      <c r="AN98" s="407">
        <v>191</v>
      </c>
      <c r="AO98" s="407">
        <v>222</v>
      </c>
      <c r="AP98" s="407">
        <v>249</v>
      </c>
      <c r="AQ98" s="407">
        <v>286</v>
      </c>
      <c r="AR98" s="407">
        <v>332</v>
      </c>
      <c r="AS98" s="407">
        <v>20</v>
      </c>
      <c r="AT98" s="407">
        <v>76</v>
      </c>
      <c r="AU98" s="407">
        <v>131</v>
      </c>
      <c r="AV98" s="407">
        <v>224</v>
      </c>
      <c r="AW98" s="407">
        <v>259</v>
      </c>
      <c r="AX98" s="407">
        <v>284</v>
      </c>
      <c r="AY98" s="407">
        <v>300</v>
      </c>
      <c r="AZ98" s="407">
        <v>305</v>
      </c>
      <c r="BA98" s="407">
        <v>304</v>
      </c>
      <c r="BB98" s="407">
        <v>297</v>
      </c>
      <c r="BC98" s="407">
        <v>273</v>
      </c>
    </row>
    <row r="99" spans="2:55" ht="18">
      <c r="B99" s="407" t="s">
        <v>474</v>
      </c>
      <c r="C99" s="407">
        <v>97</v>
      </c>
      <c r="D99" s="407">
        <v>97</v>
      </c>
      <c r="E99" s="407">
        <v>97</v>
      </c>
      <c r="F99" s="407">
        <v>97</v>
      </c>
      <c r="G99" s="407">
        <v>97</v>
      </c>
      <c r="H99" s="407">
        <v>30</v>
      </c>
      <c r="I99" s="407">
        <v>30</v>
      </c>
      <c r="J99" s="407">
        <v>324</v>
      </c>
      <c r="K99" s="407">
        <v>256</v>
      </c>
      <c r="L99" s="407">
        <v>199</v>
      </c>
      <c r="M99" s="407">
        <v>199</v>
      </c>
      <c r="N99" s="407">
        <v>121</v>
      </c>
      <c r="O99" s="407">
        <v>101</v>
      </c>
      <c r="P99" s="407">
        <v>90</v>
      </c>
      <c r="Q99" s="407">
        <v>90</v>
      </c>
      <c r="R99" s="407">
        <v>116</v>
      </c>
      <c r="S99" s="407">
        <v>162</v>
      </c>
      <c r="T99" s="407">
        <v>223</v>
      </c>
      <c r="U99" s="407">
        <v>258</v>
      </c>
      <c r="V99" s="407">
        <v>336</v>
      </c>
      <c r="W99" s="407">
        <v>50</v>
      </c>
      <c r="X99" s="407">
        <v>89</v>
      </c>
      <c r="Y99" s="407">
        <v>166</v>
      </c>
      <c r="Z99" s="407">
        <v>205</v>
      </c>
      <c r="AA99" s="407">
        <v>243</v>
      </c>
      <c r="AB99" s="407">
        <v>280</v>
      </c>
      <c r="AC99" s="407">
        <v>315</v>
      </c>
      <c r="AD99" s="407">
        <v>349</v>
      </c>
      <c r="AE99" s="407">
        <v>16</v>
      </c>
      <c r="AF99" s="407">
        <v>68</v>
      </c>
      <c r="AG99" s="407">
        <v>89</v>
      </c>
      <c r="AH99" s="407">
        <v>104</v>
      </c>
      <c r="AI99" s="407">
        <v>114</v>
      </c>
      <c r="AJ99" s="407">
        <v>119</v>
      </c>
      <c r="AK99" s="407">
        <v>121</v>
      </c>
      <c r="AL99" s="407">
        <v>122</v>
      </c>
      <c r="AM99" s="407">
        <v>124</v>
      </c>
      <c r="AN99" s="407">
        <v>130</v>
      </c>
      <c r="AO99" s="407">
        <v>166</v>
      </c>
      <c r="AP99" s="407">
        <v>198</v>
      </c>
      <c r="AQ99" s="407">
        <v>240</v>
      </c>
      <c r="AR99" s="407">
        <v>290</v>
      </c>
      <c r="AS99" s="407">
        <v>346</v>
      </c>
      <c r="AT99" s="407">
        <v>37</v>
      </c>
      <c r="AU99" s="407">
        <v>90</v>
      </c>
      <c r="AV99" s="407">
        <v>176</v>
      </c>
      <c r="AW99" s="407">
        <v>206</v>
      </c>
      <c r="AX99" s="407">
        <v>227</v>
      </c>
      <c r="AY99" s="407">
        <v>236</v>
      </c>
      <c r="AZ99" s="407">
        <v>237</v>
      </c>
      <c r="BA99" s="407">
        <v>233</v>
      </c>
      <c r="BB99" s="407">
        <v>227</v>
      </c>
      <c r="BC99" s="407">
        <v>208</v>
      </c>
    </row>
    <row r="100" spans="2:55" ht="15.75">
      <c r="B100" s="407" t="s">
        <v>91</v>
      </c>
      <c r="C100" s="407">
        <v>44</v>
      </c>
      <c r="D100" s="407">
        <v>44</v>
      </c>
      <c r="E100" s="407">
        <v>44</v>
      </c>
      <c r="F100" s="407">
        <v>44</v>
      </c>
      <c r="G100" s="407">
        <v>44</v>
      </c>
      <c r="H100" s="407">
        <v>342</v>
      </c>
      <c r="I100" s="407">
        <v>342</v>
      </c>
      <c r="J100" s="407">
        <v>276</v>
      </c>
      <c r="K100" s="407">
        <v>217</v>
      </c>
      <c r="L100" s="407">
        <v>170</v>
      </c>
      <c r="M100" s="407">
        <v>170</v>
      </c>
      <c r="N100" s="407">
        <v>109</v>
      </c>
      <c r="O100" s="407">
        <v>96</v>
      </c>
      <c r="P100" s="407">
        <v>93</v>
      </c>
      <c r="Q100" s="407">
        <v>100</v>
      </c>
      <c r="R100" s="407">
        <v>129</v>
      </c>
      <c r="S100" s="407">
        <v>171</v>
      </c>
      <c r="T100" s="407">
        <v>226</v>
      </c>
      <c r="U100" s="407">
        <v>257</v>
      </c>
      <c r="V100" s="407">
        <v>325</v>
      </c>
      <c r="W100" s="407">
        <v>31</v>
      </c>
      <c r="X100" s="407">
        <v>66</v>
      </c>
      <c r="Y100" s="407">
        <v>136</v>
      </c>
      <c r="Z100" s="407">
        <v>171</v>
      </c>
      <c r="AA100" s="407">
        <v>205</v>
      </c>
      <c r="AB100" s="407">
        <v>239</v>
      </c>
      <c r="AC100" s="407">
        <v>272</v>
      </c>
      <c r="AD100" s="407">
        <v>302</v>
      </c>
      <c r="AE100" s="407">
        <v>331</v>
      </c>
      <c r="AF100" s="407">
        <v>13</v>
      </c>
      <c r="AG100" s="407">
        <v>30</v>
      </c>
      <c r="AH100" s="407">
        <v>42</v>
      </c>
      <c r="AI100" s="407">
        <v>49</v>
      </c>
      <c r="AJ100" s="407">
        <v>51</v>
      </c>
      <c r="AK100" s="407">
        <v>51</v>
      </c>
      <c r="AL100" s="407">
        <v>50</v>
      </c>
      <c r="AM100" s="407">
        <v>52</v>
      </c>
      <c r="AN100" s="407">
        <v>60</v>
      </c>
      <c r="AO100" s="407">
        <v>102</v>
      </c>
      <c r="AP100" s="407">
        <v>138</v>
      </c>
      <c r="AQ100" s="407">
        <v>183</v>
      </c>
      <c r="AR100" s="407">
        <v>235</v>
      </c>
      <c r="AS100" s="407">
        <v>290</v>
      </c>
      <c r="AT100" s="407">
        <v>344</v>
      </c>
      <c r="AU100" s="407">
        <v>29</v>
      </c>
      <c r="AV100" s="407">
        <v>105</v>
      </c>
      <c r="AW100" s="407">
        <v>130</v>
      </c>
      <c r="AX100" s="407">
        <v>144</v>
      </c>
      <c r="AY100" s="407">
        <v>148</v>
      </c>
      <c r="AZ100" s="407">
        <v>146</v>
      </c>
      <c r="BA100" s="407">
        <v>142</v>
      </c>
      <c r="BB100" s="407">
        <v>137</v>
      </c>
      <c r="BC100" s="407">
        <v>125</v>
      </c>
    </row>
    <row r="101" spans="2:55" ht="18">
      <c r="B101" s="407" t="s">
        <v>475</v>
      </c>
      <c r="C101" s="407">
        <v>347</v>
      </c>
      <c r="D101" s="407">
        <v>347</v>
      </c>
      <c r="E101" s="407">
        <v>347</v>
      </c>
      <c r="F101" s="407">
        <v>347</v>
      </c>
      <c r="G101" s="407">
        <v>347</v>
      </c>
      <c r="H101" s="407">
        <v>285</v>
      </c>
      <c r="I101" s="407">
        <v>285</v>
      </c>
      <c r="J101" s="407">
        <v>229</v>
      </c>
      <c r="K101" s="407">
        <v>180</v>
      </c>
      <c r="L101" s="407">
        <v>142</v>
      </c>
      <c r="M101" s="407">
        <v>142</v>
      </c>
      <c r="N101" s="407">
        <v>98</v>
      </c>
      <c r="O101" s="407">
        <v>92</v>
      </c>
      <c r="P101" s="407">
        <v>95</v>
      </c>
      <c r="Q101" s="407">
        <v>105</v>
      </c>
      <c r="R101" s="407">
        <v>134</v>
      </c>
      <c r="S101" s="407">
        <v>172</v>
      </c>
      <c r="T101" s="407">
        <v>219</v>
      </c>
      <c r="U101" s="407">
        <v>246</v>
      </c>
      <c r="V101" s="407">
        <v>305</v>
      </c>
      <c r="W101" s="407">
        <v>2</v>
      </c>
      <c r="X101" s="407">
        <v>33</v>
      </c>
      <c r="Y101" s="407">
        <v>96</v>
      </c>
      <c r="Z101" s="407">
        <v>127</v>
      </c>
      <c r="AA101" s="407">
        <v>158</v>
      </c>
      <c r="AB101" s="407">
        <v>188</v>
      </c>
      <c r="AC101" s="407">
        <v>217</v>
      </c>
      <c r="AD101" s="407">
        <v>243</v>
      </c>
      <c r="AE101" s="407">
        <v>268</v>
      </c>
      <c r="AF101" s="407">
        <v>308</v>
      </c>
      <c r="AG101" s="407">
        <v>322</v>
      </c>
      <c r="AH101" s="407">
        <v>331</v>
      </c>
      <c r="AI101" s="407">
        <v>336</v>
      </c>
      <c r="AJ101" s="407">
        <v>336</v>
      </c>
      <c r="AK101" s="407">
        <v>334</v>
      </c>
      <c r="AL101" s="407">
        <v>332</v>
      </c>
      <c r="AM101" s="407">
        <v>335</v>
      </c>
      <c r="AN101" s="407">
        <v>345</v>
      </c>
      <c r="AO101" s="407">
        <v>29</v>
      </c>
      <c r="AP101" s="407">
        <v>67</v>
      </c>
      <c r="AQ101" s="407">
        <v>113</v>
      </c>
      <c r="AR101" s="407">
        <v>164</v>
      </c>
      <c r="AS101" s="407">
        <v>217</v>
      </c>
      <c r="AT101" s="407">
        <v>266</v>
      </c>
      <c r="AU101" s="407">
        <v>310</v>
      </c>
      <c r="AV101" s="407">
        <v>10</v>
      </c>
      <c r="AW101" s="407">
        <v>28</v>
      </c>
      <c r="AX101" s="407">
        <v>36</v>
      </c>
      <c r="AY101" s="407">
        <v>36</v>
      </c>
      <c r="AZ101" s="407">
        <v>33</v>
      </c>
      <c r="BA101" s="407">
        <v>30</v>
      </c>
      <c r="BB101" s="407">
        <v>26</v>
      </c>
      <c r="BC101" s="407">
        <v>23</v>
      </c>
    </row>
    <row r="102" spans="2:55" ht="15.75">
      <c r="B102" s="407" t="s">
        <v>93</v>
      </c>
      <c r="C102" s="407">
        <v>282</v>
      </c>
      <c r="D102" s="407">
        <v>282</v>
      </c>
      <c r="E102" s="407">
        <v>282</v>
      </c>
      <c r="F102" s="407">
        <v>282</v>
      </c>
      <c r="G102" s="407">
        <v>282</v>
      </c>
      <c r="H102" s="407">
        <v>230</v>
      </c>
      <c r="I102" s="407">
        <v>230</v>
      </c>
      <c r="J102" s="407">
        <v>184</v>
      </c>
      <c r="K102" s="407">
        <v>145</v>
      </c>
      <c r="L102" s="407">
        <v>117</v>
      </c>
      <c r="M102" s="407">
        <v>117</v>
      </c>
      <c r="N102" s="407">
        <v>88</v>
      </c>
      <c r="O102" s="407">
        <v>88</v>
      </c>
      <c r="P102" s="407">
        <v>94</v>
      </c>
      <c r="Q102" s="407">
        <v>105</v>
      </c>
      <c r="R102" s="407">
        <v>132</v>
      </c>
      <c r="S102" s="407">
        <v>164</v>
      </c>
      <c r="T102" s="407">
        <v>203</v>
      </c>
      <c r="U102" s="407">
        <v>226</v>
      </c>
      <c r="V102" s="407">
        <v>275</v>
      </c>
      <c r="W102" s="407">
        <v>329</v>
      </c>
      <c r="X102" s="407">
        <v>357</v>
      </c>
      <c r="Y102" s="407">
        <v>46</v>
      </c>
      <c r="Z102" s="407">
        <v>73</v>
      </c>
      <c r="AA102" s="407">
        <v>100</v>
      </c>
      <c r="AB102" s="407">
        <v>126</v>
      </c>
      <c r="AC102" s="407">
        <v>150</v>
      </c>
      <c r="AD102" s="407">
        <v>173</v>
      </c>
      <c r="AE102" s="407">
        <v>193</v>
      </c>
      <c r="AF102" s="407">
        <v>225</v>
      </c>
      <c r="AG102" s="407">
        <v>236</v>
      </c>
      <c r="AH102" s="407">
        <v>242</v>
      </c>
      <c r="AI102" s="407">
        <v>244</v>
      </c>
      <c r="AJ102" s="407">
        <v>243</v>
      </c>
      <c r="AK102" s="407">
        <v>240</v>
      </c>
      <c r="AL102" s="407">
        <v>239</v>
      </c>
      <c r="AM102" s="407">
        <v>243</v>
      </c>
      <c r="AN102" s="407">
        <v>255</v>
      </c>
      <c r="AO102" s="407">
        <v>309</v>
      </c>
      <c r="AP102" s="407">
        <v>349</v>
      </c>
      <c r="AQ102" s="407">
        <v>27</v>
      </c>
      <c r="AR102" s="407">
        <v>75</v>
      </c>
      <c r="AS102" s="407">
        <v>122</v>
      </c>
      <c r="AT102" s="407">
        <v>166</v>
      </c>
      <c r="AU102" s="407">
        <v>203</v>
      </c>
      <c r="AV102" s="407">
        <v>254</v>
      </c>
      <c r="AW102" s="407">
        <v>266</v>
      </c>
      <c r="AX102" s="407">
        <v>270</v>
      </c>
      <c r="AY102" s="407">
        <v>268</v>
      </c>
      <c r="AZ102" s="407">
        <v>266</v>
      </c>
      <c r="BA102" s="407">
        <v>264</v>
      </c>
      <c r="BB102" s="407">
        <v>264</v>
      </c>
      <c r="BC102" s="407">
        <v>274</v>
      </c>
    </row>
    <row r="103" spans="2:55" ht="18">
      <c r="B103" s="407" t="s">
        <v>476</v>
      </c>
      <c r="C103" s="407">
        <v>218</v>
      </c>
      <c r="D103" s="407">
        <v>218</v>
      </c>
      <c r="E103" s="407">
        <v>218</v>
      </c>
      <c r="F103" s="407">
        <v>218</v>
      </c>
      <c r="G103" s="407">
        <v>218</v>
      </c>
      <c r="H103" s="407">
        <v>177</v>
      </c>
      <c r="I103" s="407">
        <v>177</v>
      </c>
      <c r="J103" s="407">
        <v>142</v>
      </c>
      <c r="K103" s="407">
        <v>113</v>
      </c>
      <c r="L103" s="407">
        <v>92</v>
      </c>
      <c r="M103" s="407">
        <v>92</v>
      </c>
      <c r="N103" s="407">
        <v>78</v>
      </c>
      <c r="O103" s="407">
        <v>81</v>
      </c>
      <c r="P103" s="407">
        <v>89</v>
      </c>
      <c r="Q103" s="407">
        <v>98</v>
      </c>
      <c r="R103" s="407">
        <v>121</v>
      </c>
      <c r="S103" s="407">
        <v>148</v>
      </c>
      <c r="T103" s="407">
        <v>179</v>
      </c>
      <c r="U103" s="407">
        <v>197</v>
      </c>
      <c r="V103" s="407">
        <v>237</v>
      </c>
      <c r="W103" s="407">
        <v>282</v>
      </c>
      <c r="X103" s="407">
        <v>305</v>
      </c>
      <c r="Y103" s="407">
        <v>351</v>
      </c>
      <c r="Z103" s="407">
        <v>9</v>
      </c>
      <c r="AA103" s="407">
        <v>31</v>
      </c>
      <c r="AB103" s="407">
        <v>52</v>
      </c>
      <c r="AC103" s="407">
        <v>72</v>
      </c>
      <c r="AD103" s="407">
        <v>90</v>
      </c>
      <c r="AE103" s="407">
        <v>106</v>
      </c>
      <c r="AF103" s="407">
        <v>131</v>
      </c>
      <c r="AG103" s="407">
        <v>138</v>
      </c>
      <c r="AH103" s="407">
        <v>142</v>
      </c>
      <c r="AI103" s="407">
        <v>142</v>
      </c>
      <c r="AJ103" s="407">
        <v>139</v>
      </c>
      <c r="AK103" s="407">
        <v>136</v>
      </c>
      <c r="AL103" s="407">
        <v>136</v>
      </c>
      <c r="AM103" s="407">
        <v>142</v>
      </c>
      <c r="AN103" s="407">
        <v>157</v>
      </c>
      <c r="AO103" s="407">
        <v>212</v>
      </c>
      <c r="AP103" s="407">
        <v>249</v>
      </c>
      <c r="AQ103" s="407">
        <v>288</v>
      </c>
      <c r="AR103" s="407">
        <v>329</v>
      </c>
      <c r="AS103" s="407">
        <v>4</v>
      </c>
      <c r="AT103" s="407">
        <v>41</v>
      </c>
      <c r="AU103" s="407">
        <v>71</v>
      </c>
      <c r="AV103" s="407">
        <v>106</v>
      </c>
      <c r="AW103" s="407">
        <v>114</v>
      </c>
      <c r="AX103" s="407">
        <v>116</v>
      </c>
      <c r="AY103" s="407">
        <v>114</v>
      </c>
      <c r="AZ103" s="407">
        <v>112</v>
      </c>
      <c r="BA103" s="407">
        <v>112</v>
      </c>
      <c r="BB103" s="407">
        <v>116</v>
      </c>
      <c r="BC103" s="407">
        <v>134</v>
      </c>
    </row>
    <row r="104" spans="2:55" ht="15.75">
      <c r="B104" s="407" t="s">
        <v>477</v>
      </c>
      <c r="C104" s="407">
        <v>157</v>
      </c>
      <c r="D104" s="407">
        <v>157</v>
      </c>
      <c r="E104" s="407">
        <v>157</v>
      </c>
      <c r="F104" s="407">
        <v>157</v>
      </c>
      <c r="G104" s="407">
        <v>157</v>
      </c>
      <c r="H104" s="407">
        <v>128</v>
      </c>
      <c r="I104" s="407">
        <v>128</v>
      </c>
      <c r="J104" s="407">
        <v>103</v>
      </c>
      <c r="K104" s="407">
        <v>83</v>
      </c>
      <c r="L104" s="407">
        <v>70</v>
      </c>
      <c r="M104" s="407">
        <v>70</v>
      </c>
      <c r="N104" s="407">
        <v>66</v>
      </c>
      <c r="O104" s="407">
        <v>70</v>
      </c>
      <c r="P104" s="407">
        <v>77</v>
      </c>
      <c r="Q104" s="407">
        <v>85</v>
      </c>
      <c r="R104" s="407">
        <v>102</v>
      </c>
      <c r="S104" s="407">
        <v>123</v>
      </c>
      <c r="T104" s="407">
        <v>146</v>
      </c>
      <c r="U104" s="407">
        <v>160</v>
      </c>
      <c r="V104" s="407">
        <v>191</v>
      </c>
      <c r="W104" s="407">
        <v>225</v>
      </c>
      <c r="X104" s="407">
        <v>243</v>
      </c>
      <c r="Y104" s="407">
        <v>279</v>
      </c>
      <c r="Z104" s="407">
        <v>297</v>
      </c>
      <c r="AA104" s="407">
        <v>315</v>
      </c>
      <c r="AB104" s="407">
        <v>332</v>
      </c>
      <c r="AC104" s="407">
        <v>347</v>
      </c>
      <c r="AD104" s="407">
        <v>361</v>
      </c>
      <c r="AE104" s="407">
        <v>8</v>
      </c>
      <c r="AF104" s="407">
        <v>25</v>
      </c>
      <c r="AG104" s="407">
        <v>29</v>
      </c>
      <c r="AH104" s="407">
        <v>31</v>
      </c>
      <c r="AI104" s="407">
        <v>29</v>
      </c>
      <c r="AJ104" s="407">
        <v>26</v>
      </c>
      <c r="AK104" s="407">
        <v>24</v>
      </c>
      <c r="AL104" s="407">
        <v>26</v>
      </c>
      <c r="AM104" s="407">
        <v>34</v>
      </c>
      <c r="AN104" s="407">
        <v>49</v>
      </c>
      <c r="AO104" s="407">
        <v>99</v>
      </c>
      <c r="AP104" s="407">
        <v>130</v>
      </c>
      <c r="AQ104" s="407">
        <v>162</v>
      </c>
      <c r="AR104" s="407">
        <v>195</v>
      </c>
      <c r="AS104" s="407">
        <v>227</v>
      </c>
      <c r="AT104" s="407">
        <v>256</v>
      </c>
      <c r="AU104" s="407">
        <v>276</v>
      </c>
      <c r="AV104" s="407">
        <v>298</v>
      </c>
      <c r="AW104" s="407">
        <v>303</v>
      </c>
      <c r="AX104" s="407">
        <v>304</v>
      </c>
      <c r="AY104" s="407">
        <v>301</v>
      </c>
      <c r="AZ104" s="407">
        <v>300</v>
      </c>
      <c r="BA104" s="407">
        <v>303</v>
      </c>
      <c r="BB104" s="407">
        <v>311</v>
      </c>
      <c r="BC104" s="407">
        <v>329</v>
      </c>
    </row>
    <row r="105" spans="2:55" ht="18">
      <c r="B105" s="407" t="s">
        <v>478</v>
      </c>
      <c r="C105" s="407">
        <v>101</v>
      </c>
      <c r="D105" s="407">
        <v>101</v>
      </c>
      <c r="E105" s="407">
        <v>101</v>
      </c>
      <c r="F105" s="407">
        <v>101</v>
      </c>
      <c r="G105" s="407">
        <v>101</v>
      </c>
      <c r="H105" s="407">
        <v>83</v>
      </c>
      <c r="I105" s="407">
        <v>83</v>
      </c>
      <c r="J105" s="407">
        <v>66</v>
      </c>
      <c r="K105" s="407">
        <v>54</v>
      </c>
      <c r="L105" s="407">
        <v>49</v>
      </c>
      <c r="M105" s="407">
        <v>49</v>
      </c>
      <c r="N105" s="407">
        <v>49</v>
      </c>
      <c r="O105" s="407">
        <v>53</v>
      </c>
      <c r="P105" s="407">
        <v>58</v>
      </c>
      <c r="Q105" s="407">
        <v>64</v>
      </c>
      <c r="R105" s="407">
        <v>76</v>
      </c>
      <c r="S105" s="407">
        <v>90</v>
      </c>
      <c r="T105" s="407">
        <v>106</v>
      </c>
      <c r="U105" s="407">
        <v>115</v>
      </c>
      <c r="V105" s="407">
        <v>136</v>
      </c>
      <c r="W105" s="407">
        <v>160</v>
      </c>
      <c r="X105" s="407">
        <v>172</v>
      </c>
      <c r="Y105" s="407">
        <v>197</v>
      </c>
      <c r="Z105" s="407">
        <v>209</v>
      </c>
      <c r="AA105" s="407">
        <v>221</v>
      </c>
      <c r="AB105" s="407">
        <v>232</v>
      </c>
      <c r="AC105" s="407">
        <v>243</v>
      </c>
      <c r="AD105" s="407">
        <v>252</v>
      </c>
      <c r="AE105" s="407">
        <v>260</v>
      </c>
      <c r="AF105" s="407">
        <v>270</v>
      </c>
      <c r="AG105" s="407">
        <v>273</v>
      </c>
      <c r="AH105" s="407">
        <v>273</v>
      </c>
      <c r="AI105" s="407">
        <v>271</v>
      </c>
      <c r="AJ105" s="407">
        <v>269</v>
      </c>
      <c r="AK105" s="407">
        <v>268</v>
      </c>
      <c r="AL105" s="407">
        <v>271</v>
      </c>
      <c r="AM105" s="407">
        <v>279</v>
      </c>
      <c r="AN105" s="407">
        <v>293</v>
      </c>
      <c r="AO105" s="407">
        <v>333</v>
      </c>
      <c r="AP105" s="407">
        <v>355</v>
      </c>
      <c r="AQ105" s="407">
        <v>12</v>
      </c>
      <c r="AR105" s="407">
        <v>36</v>
      </c>
      <c r="AS105" s="407">
        <v>59</v>
      </c>
      <c r="AT105" s="407">
        <v>77</v>
      </c>
      <c r="AU105" s="407">
        <v>89</v>
      </c>
      <c r="AV105" s="407">
        <v>102</v>
      </c>
      <c r="AW105" s="407">
        <v>105</v>
      </c>
      <c r="AX105" s="407">
        <v>105</v>
      </c>
      <c r="AY105" s="407">
        <v>102</v>
      </c>
      <c r="AZ105" s="407">
        <v>103</v>
      </c>
      <c r="BA105" s="407">
        <v>110</v>
      </c>
      <c r="BB105" s="407">
        <v>118</v>
      </c>
      <c r="BC105" s="407">
        <v>134</v>
      </c>
    </row>
    <row r="106" spans="2:55" ht="15.75">
      <c r="B106" s="407" t="s">
        <v>479</v>
      </c>
      <c r="C106" s="407">
        <v>49</v>
      </c>
      <c r="D106" s="407">
        <v>49</v>
      </c>
      <c r="E106" s="407">
        <v>49</v>
      </c>
      <c r="F106" s="407">
        <v>49</v>
      </c>
      <c r="G106" s="407">
        <v>49</v>
      </c>
      <c r="H106" s="407">
        <v>40</v>
      </c>
      <c r="I106" s="407">
        <v>40</v>
      </c>
      <c r="J106" s="407">
        <v>32</v>
      </c>
      <c r="K106" s="407">
        <v>28</v>
      </c>
      <c r="L106" s="407">
        <v>26</v>
      </c>
      <c r="M106" s="407">
        <v>26</v>
      </c>
      <c r="N106" s="407">
        <v>28</v>
      </c>
      <c r="O106" s="407">
        <v>30</v>
      </c>
      <c r="P106" s="407">
        <v>33</v>
      </c>
      <c r="Q106" s="407">
        <v>35</v>
      </c>
      <c r="R106" s="407">
        <v>42</v>
      </c>
      <c r="S106" s="407">
        <v>49</v>
      </c>
      <c r="T106" s="407">
        <v>57</v>
      </c>
      <c r="U106" s="407">
        <v>61</v>
      </c>
      <c r="V106" s="407">
        <v>72</v>
      </c>
      <c r="W106" s="407">
        <v>85</v>
      </c>
      <c r="X106" s="407">
        <v>91</v>
      </c>
      <c r="Y106" s="407">
        <v>104</v>
      </c>
      <c r="Z106" s="407">
        <v>110</v>
      </c>
      <c r="AA106" s="407">
        <v>116</v>
      </c>
      <c r="AB106" s="407">
        <v>122</v>
      </c>
      <c r="AC106" s="407">
        <v>127</v>
      </c>
      <c r="AD106" s="407">
        <v>131</v>
      </c>
      <c r="AE106" s="407">
        <v>135</v>
      </c>
      <c r="AF106" s="407">
        <v>140</v>
      </c>
      <c r="AG106" s="407">
        <v>141</v>
      </c>
      <c r="AH106" s="407">
        <v>140</v>
      </c>
      <c r="AI106" s="407">
        <v>139</v>
      </c>
      <c r="AJ106" s="407">
        <v>138</v>
      </c>
      <c r="AK106" s="407">
        <v>139</v>
      </c>
      <c r="AL106" s="407">
        <v>142</v>
      </c>
      <c r="AM106" s="407">
        <v>147</v>
      </c>
      <c r="AN106" s="407">
        <v>156</v>
      </c>
      <c r="AO106" s="407">
        <v>178</v>
      </c>
      <c r="AP106" s="407">
        <v>190</v>
      </c>
      <c r="AQ106" s="407">
        <v>202</v>
      </c>
      <c r="AR106" s="407">
        <v>216</v>
      </c>
      <c r="AS106" s="407">
        <v>227</v>
      </c>
      <c r="AT106" s="407">
        <v>235</v>
      </c>
      <c r="AU106" s="407">
        <v>240</v>
      </c>
      <c r="AV106" s="407">
        <v>246</v>
      </c>
      <c r="AW106" s="407">
        <v>248</v>
      </c>
      <c r="AX106" s="407">
        <v>247</v>
      </c>
      <c r="AY106" s="407">
        <v>245</v>
      </c>
      <c r="AZ106" s="407">
        <v>249</v>
      </c>
      <c r="BA106" s="407">
        <v>254</v>
      </c>
      <c r="BB106" s="407">
        <v>259</v>
      </c>
      <c r="BC106" s="407">
        <v>269</v>
      </c>
    </row>
    <row r="107" spans="2:55" ht="18">
      <c r="B107" s="408" t="s">
        <v>480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4.2628511435674477E-2</v>
      </c>
      <c r="AH9" s="404">
        <v>0.21445375940346706</v>
      </c>
      <c r="AI9" s="404">
        <v>0.39686187909687698</v>
      </c>
      <c r="AJ9" s="404">
        <v>0.59064077698110784</v>
      </c>
      <c r="AK9" s="404">
        <v>0.79801283382458643</v>
      </c>
      <c r="AL9" s="404">
        <v>1.0222226732125446</v>
      </c>
      <c r="AM9" s="404">
        <v>1.2657522121175409</v>
      </c>
      <c r="AN9" s="404">
        <v>1.5298053689303952</v>
      </c>
      <c r="AO9" s="404">
        <v>2.1208542185511545</v>
      </c>
      <c r="AP9" s="404">
        <v>2.4468867507199397</v>
      </c>
      <c r="AQ9" s="404">
        <v>2.7911353628505138</v>
      </c>
      <c r="AR9" s="404">
        <v>3.1550772271267125</v>
      </c>
      <c r="AS9" s="404">
        <v>3.5325674886021172</v>
      </c>
      <c r="AT9" s="404">
        <v>3.9161913292134756</v>
      </c>
      <c r="AU9" s="404">
        <v>4.2993006432287544</v>
      </c>
      <c r="AV9" s="404">
        <v>5.0638605370225411</v>
      </c>
      <c r="AW9" s="404">
        <v>5.4563428438818011</v>
      </c>
      <c r="AX9" s="404">
        <v>5.8633305929539361</v>
      </c>
      <c r="AY9" s="404">
        <v>6.2940929505355401</v>
      </c>
      <c r="AZ9" s="404">
        <v>6.780046451419663</v>
      </c>
      <c r="BA9" s="404">
        <v>7.3525551782946952</v>
      </c>
      <c r="BB9" s="404">
        <v>8.0481060211444735</v>
      </c>
      <c r="BC9" s="404">
        <v>9.9559664381673194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2.7838342106501629E-2</v>
      </c>
      <c r="AB10" s="404">
        <v>0.32093188973804021</v>
      </c>
      <c r="AC10" s="404">
        <v>0.61401136520886079</v>
      </c>
      <c r="AD10" s="404">
        <v>0.91697048351083854</v>
      </c>
      <c r="AE10" s="404">
        <v>1.23419662824064</v>
      </c>
      <c r="AF10" s="404">
        <v>1.9317054716024227</v>
      </c>
      <c r="AG10" s="404">
        <v>2.3202692483133629</v>
      </c>
      <c r="AH10" s="404">
        <v>2.7380552968212513</v>
      </c>
      <c r="AI10" s="404">
        <v>3.185411414521687</v>
      </c>
      <c r="AJ10" s="404">
        <v>3.6647953345583102</v>
      </c>
      <c r="AK10" s="404">
        <v>4.1811716831213905</v>
      </c>
      <c r="AL10" s="404">
        <v>4.7401886871868832</v>
      </c>
      <c r="AM10" s="404">
        <v>5.3475473340699322</v>
      </c>
      <c r="AN10" s="404">
        <v>6.0085799761436238</v>
      </c>
      <c r="AO10" s="404">
        <v>7.5077794427557132</v>
      </c>
      <c r="AP10" s="404">
        <v>8.3504221070206519</v>
      </c>
      <c r="AQ10" s="404">
        <v>9.255131754196622</v>
      </c>
      <c r="AR10" s="404">
        <v>10.228605659970357</v>
      </c>
      <c r="AS10" s="404">
        <v>11.261870607631147</v>
      </c>
      <c r="AT10" s="404">
        <v>12.344262732922578</v>
      </c>
      <c r="AU10" s="404">
        <v>13.469555695812762</v>
      </c>
      <c r="AV10" s="404">
        <v>15.861485964103499</v>
      </c>
      <c r="AW10" s="404">
        <v>17.149792435917107</v>
      </c>
      <c r="AX10" s="404">
        <v>18.515648417215647</v>
      </c>
      <c r="AY10" s="404">
        <v>19.982976874825614</v>
      </c>
      <c r="AZ10" s="404">
        <v>21.616693796752823</v>
      </c>
      <c r="BA10" s="404">
        <v>23.474718432620168</v>
      </c>
      <c r="BB10" s="404">
        <v>25.624185444835746</v>
      </c>
      <c r="BC10" s="404">
        <v>30.956758926110883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0.19923287154874</v>
      </c>
      <c r="Z11" s="404">
        <v>0.5924667494557091</v>
      </c>
      <c r="AA11" s="404">
        <v>1.0133766777494779</v>
      </c>
      <c r="AB11" s="404">
        <v>1.4530773448937253</v>
      </c>
      <c r="AC11" s="404">
        <v>1.9017448880432468</v>
      </c>
      <c r="AD11" s="404">
        <v>2.3720763294073426</v>
      </c>
      <c r="AE11" s="404">
        <v>2.8711255607186055</v>
      </c>
      <c r="AF11" s="404">
        <v>3.9839755024507135</v>
      </c>
      <c r="AG11" s="404">
        <v>4.6076712573687315</v>
      </c>
      <c r="AH11" s="404">
        <v>5.2793840782939112</v>
      </c>
      <c r="AI11" s="404">
        <v>5.9998588648077087</v>
      </c>
      <c r="AJ11" s="404">
        <v>6.7728436468202853</v>
      </c>
      <c r="AK11" s="404">
        <v>7.6041964434192257</v>
      </c>
      <c r="AL11" s="404">
        <v>8.5013993201657616</v>
      </c>
      <c r="AM11" s="404">
        <v>9.4733969182292377</v>
      </c>
      <c r="AN11" s="404">
        <v>10.529826181227664</v>
      </c>
      <c r="AO11" s="404">
        <v>12.926981092811207</v>
      </c>
      <c r="AP11" s="404">
        <v>14.277348897829084</v>
      </c>
      <c r="AQ11" s="404">
        <v>15.730897457173862</v>
      </c>
      <c r="AR11" s="404">
        <v>17.299980859382767</v>
      </c>
      <c r="AS11" s="404">
        <v>18.973079029420774</v>
      </c>
      <c r="AT11" s="404">
        <v>20.739717847957667</v>
      </c>
      <c r="AU11" s="404">
        <v>22.595490259018579</v>
      </c>
      <c r="AV11" s="404">
        <v>26.603608429217189</v>
      </c>
      <c r="AW11" s="404">
        <v>28.792467994853411</v>
      </c>
      <c r="AX11" s="404">
        <v>31.137779143720707</v>
      </c>
      <c r="AY11" s="404">
        <v>33.683441029312142</v>
      </c>
      <c r="AZ11" s="404">
        <v>36.534903880395987</v>
      </c>
      <c r="BA11" s="404">
        <v>39.782681595699586</v>
      </c>
      <c r="BB11" s="404">
        <v>43.513432967136389</v>
      </c>
      <c r="BC11" s="404">
        <v>52.358638629915689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0.22308994129685913</v>
      </c>
      <c r="Y12" s="404">
        <v>1.1336267191719465</v>
      </c>
      <c r="Z12" s="404">
        <v>1.6519677506376222</v>
      </c>
      <c r="AA12" s="404">
        <v>2.2042734298212547</v>
      </c>
      <c r="AB12" s="404">
        <v>2.7843555918841618</v>
      </c>
      <c r="AC12" s="404">
        <v>3.385288400365845</v>
      </c>
      <c r="AD12" s="404">
        <v>4.0224651772646087</v>
      </c>
      <c r="AE12" s="404">
        <v>4.7055268329264033</v>
      </c>
      <c r="AF12" s="404">
        <v>6.2415417989848399</v>
      </c>
      <c r="AG12" s="404">
        <v>7.1053045163584905</v>
      </c>
      <c r="AH12" s="404">
        <v>8.0364499986567619</v>
      </c>
      <c r="AI12" s="404">
        <v>9.0355670061290425</v>
      </c>
      <c r="AJ12" s="404">
        <v>10.105316997082392</v>
      </c>
      <c r="AK12" s="404">
        <v>11.251585157424637</v>
      </c>
      <c r="AL12" s="404">
        <v>12.483608424067622</v>
      </c>
      <c r="AM12" s="404">
        <v>13.813847388467346</v>
      </c>
      <c r="AN12" s="404">
        <v>15.256756794839148</v>
      </c>
      <c r="AO12" s="404">
        <v>18.527924744088292</v>
      </c>
      <c r="AP12" s="404">
        <v>20.371890511196021</v>
      </c>
      <c r="AQ12" s="404">
        <v>22.359289619667738</v>
      </c>
      <c r="AR12" s="404">
        <v>24.510305103186024</v>
      </c>
      <c r="AS12" s="404">
        <v>26.816016629050033</v>
      </c>
      <c r="AT12" s="404">
        <v>29.268554062357815</v>
      </c>
      <c r="AU12" s="404">
        <v>31.866610562014035</v>
      </c>
      <c r="AV12" s="404">
        <v>37.551321451292367</v>
      </c>
      <c r="AW12" s="404">
        <v>40.701304414518773</v>
      </c>
      <c r="AX12" s="404">
        <v>44.114909145542086</v>
      </c>
      <c r="AY12" s="404">
        <v>47.859699973346494</v>
      </c>
      <c r="AZ12" s="404">
        <v>52.087304253098822</v>
      </c>
      <c r="BA12" s="404">
        <v>56.90415723493475</v>
      </c>
      <c r="BB12" s="404">
        <v>62.333268429762946</v>
      </c>
      <c r="BC12" s="404">
        <v>74.612418226054416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0.10646507757353617</v>
      </c>
      <c r="O13" s="404">
        <v>0.14968835944637396</v>
      </c>
      <c r="P13" s="404">
        <v>0.15190627717197314</v>
      </c>
      <c r="Q13" s="404">
        <v>0.1021848654666202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0.4801781360678874</v>
      </c>
      <c r="X13" s="404">
        <v>0.96416750256706973</v>
      </c>
      <c r="Y13" s="404">
        <v>2.0992577327048552</v>
      </c>
      <c r="Z13" s="404">
        <v>2.7368782469033501</v>
      </c>
      <c r="AA13" s="404">
        <v>3.4164686345600352</v>
      </c>
      <c r="AB13" s="404">
        <v>4.1347742566178391</v>
      </c>
      <c r="AC13" s="404">
        <v>4.8880215565850271</v>
      </c>
      <c r="AD13" s="404">
        <v>5.694147114946098</v>
      </c>
      <c r="AE13" s="404">
        <v>6.5640387094029684</v>
      </c>
      <c r="AF13" s="404">
        <v>8.5302169586075749</v>
      </c>
      <c r="AG13" s="404">
        <v>9.6383610542544886</v>
      </c>
      <c r="AH13" s="404">
        <v>10.833254050250304</v>
      </c>
      <c r="AI13" s="404">
        <v>12.112885446592475</v>
      </c>
      <c r="AJ13" s="404">
        <v>13.478180838703141</v>
      </c>
      <c r="AK13" s="404">
        <v>14.935131457283312</v>
      </c>
      <c r="AL13" s="404">
        <v>16.494972978767038</v>
      </c>
      <c r="AM13" s="404">
        <v>18.17403267199613</v>
      </c>
      <c r="AN13" s="404">
        <v>19.991874808156936</v>
      </c>
      <c r="AO13" s="404">
        <v>24.109500074829079</v>
      </c>
      <c r="AP13" s="404">
        <v>26.432006664453446</v>
      </c>
      <c r="AQ13" s="404">
        <v>28.939108138168816</v>
      </c>
      <c r="AR13" s="404">
        <v>31.664644994292765</v>
      </c>
      <c r="AS13" s="404">
        <v>34.603991261000196</v>
      </c>
      <c r="AT13" s="404">
        <v>37.752382152032418</v>
      </c>
      <c r="AU13" s="404">
        <v>41.112190254379819</v>
      </c>
      <c r="AV13" s="404">
        <v>48.557270909573234</v>
      </c>
      <c r="AW13" s="404">
        <v>52.7450035366574</v>
      </c>
      <c r="AX13" s="404">
        <v>57.330102256464677</v>
      </c>
      <c r="AY13" s="404">
        <v>62.406433529824199</v>
      </c>
      <c r="AZ13" s="404">
        <v>68.156121500952125</v>
      </c>
      <c r="BA13" s="404">
        <v>74.62182984596366</v>
      </c>
      <c r="BB13" s="404">
        <v>81.740278897693528</v>
      </c>
      <c r="BC13" s="404">
        <v>97.155845378537776</v>
      </c>
    </row>
    <row r="14" spans="2:55">
      <c r="B14" s="403" t="s">
        <v>327</v>
      </c>
      <c r="C14" s="404">
        <v>0.16548872770812822</v>
      </c>
      <c r="D14" s="404">
        <v>0.16548872770812822</v>
      </c>
      <c r="E14" s="404">
        <v>0.16548872770812822</v>
      </c>
      <c r="F14" s="404">
        <v>0.16548872770812822</v>
      </c>
      <c r="G14" s="404">
        <v>0.16548872770812822</v>
      </c>
      <c r="H14" s="404">
        <v>0.1987928710251094</v>
      </c>
      <c r="I14" s="404">
        <v>0.1987928710251094</v>
      </c>
      <c r="J14" s="404">
        <v>0.24353532500261468</v>
      </c>
      <c r="K14" s="404">
        <v>0.29681640688035588</v>
      </c>
      <c r="L14" s="404">
        <v>0.36199056425461651</v>
      </c>
      <c r="M14" s="404">
        <v>0.36199056425461651</v>
      </c>
      <c r="N14" s="404">
        <v>0.47330502670563795</v>
      </c>
      <c r="O14" s="404">
        <v>0.48785741485591128</v>
      </c>
      <c r="P14" s="404">
        <v>0.44867682751748189</v>
      </c>
      <c r="Q14" s="404">
        <v>0.35281382806406569</v>
      </c>
      <c r="R14" s="404">
        <v>2.7941223413232436E-2</v>
      </c>
      <c r="S14" s="404">
        <v>0</v>
      </c>
      <c r="T14" s="404">
        <v>0</v>
      </c>
      <c r="U14" s="404">
        <v>0</v>
      </c>
      <c r="V14" s="404">
        <v>0.22965693485478555</v>
      </c>
      <c r="W14" s="404">
        <v>1.1518890747045583</v>
      </c>
      <c r="X14" s="404">
        <v>1.7367408104280446</v>
      </c>
      <c r="Y14" s="404">
        <v>3.0822229856963603</v>
      </c>
      <c r="Z14" s="404">
        <v>3.8339819194932701</v>
      </c>
      <c r="AA14" s="404">
        <v>4.6375845491592811</v>
      </c>
      <c r="AB14" s="404">
        <v>5.492967026821109</v>
      </c>
      <c r="AC14" s="404">
        <v>6.3993915815554647</v>
      </c>
      <c r="AD14" s="404">
        <v>7.3759956308558845</v>
      </c>
      <c r="AE14" s="404">
        <v>8.4346488113599758</v>
      </c>
      <c r="AF14" s="404">
        <v>10.836413500938002</v>
      </c>
      <c r="AG14" s="404">
        <v>12.191967142563584</v>
      </c>
      <c r="AH14" s="404">
        <v>13.651213034712208</v>
      </c>
      <c r="AI14" s="404">
        <v>15.208761663633441</v>
      </c>
      <c r="AJ14" s="404">
        <v>16.863726135194831</v>
      </c>
      <c r="AK14" s="404">
        <v>18.62229928915367</v>
      </c>
      <c r="AL14" s="404">
        <v>20.497926417649012</v>
      </c>
      <c r="AM14" s="404">
        <v>22.511000744861036</v>
      </c>
      <c r="AN14" s="404">
        <v>24.686733279508015</v>
      </c>
      <c r="AO14" s="404">
        <v>29.612404909151596</v>
      </c>
      <c r="AP14" s="404">
        <v>32.394378389447986</v>
      </c>
      <c r="AQ14" s="404">
        <v>35.40814311792802</v>
      </c>
      <c r="AR14" s="404">
        <v>38.70392050224067</v>
      </c>
      <c r="AS14" s="404">
        <v>42.282051196571913</v>
      </c>
      <c r="AT14" s="404">
        <v>46.141469110278194</v>
      </c>
      <c r="AU14" s="404">
        <v>50.290733593861049</v>
      </c>
      <c r="AV14" s="404">
        <v>59.617851257467855</v>
      </c>
      <c r="AW14" s="404">
        <v>64.94344485241119</v>
      </c>
      <c r="AX14" s="404">
        <v>70.829550262671688</v>
      </c>
      <c r="AY14" s="404">
        <v>77.378767045175792</v>
      </c>
      <c r="AZ14" s="404">
        <v>84.726442356007126</v>
      </c>
      <c r="BA14" s="404">
        <v>92.829246367393367</v>
      </c>
      <c r="BB14" s="404">
        <v>101.53473138289843</v>
      </c>
      <c r="BC14" s="404">
        <v>119.62073242663479</v>
      </c>
    </row>
    <row r="15" spans="2:55">
      <c r="B15" s="403" t="s">
        <v>328</v>
      </c>
      <c r="C15" s="404">
        <v>0.47028673399268117</v>
      </c>
      <c r="D15" s="404">
        <v>0.47028673399268117</v>
      </c>
      <c r="E15" s="404">
        <v>0.47028673399268117</v>
      </c>
      <c r="F15" s="404">
        <v>0.47028673399268117</v>
      </c>
      <c r="G15" s="404">
        <v>0.47028673399268117</v>
      </c>
      <c r="H15" s="404">
        <v>0.52216281359779293</v>
      </c>
      <c r="I15" s="404">
        <v>0.52216281359779293</v>
      </c>
      <c r="J15" s="404">
        <v>0.58495724426729101</v>
      </c>
      <c r="K15" s="404">
        <v>0.65156174912483866</v>
      </c>
      <c r="L15" s="404">
        <v>0.72028269762841945</v>
      </c>
      <c r="M15" s="404">
        <v>0.72028269762841945</v>
      </c>
      <c r="N15" s="404">
        <v>0.79027662855500436</v>
      </c>
      <c r="O15" s="404">
        <v>0.761782528859549</v>
      </c>
      <c r="P15" s="404">
        <v>0.67463269992633534</v>
      </c>
      <c r="Q15" s="404">
        <v>0.53454065035507192</v>
      </c>
      <c r="R15" s="404">
        <v>0.16868619374522595</v>
      </c>
      <c r="S15" s="404">
        <v>0</v>
      </c>
      <c r="T15" s="404">
        <v>0</v>
      </c>
      <c r="U15" s="404">
        <v>5.771624497012684E-2</v>
      </c>
      <c r="V15" s="404">
        <v>0.73502457974680691</v>
      </c>
      <c r="W15" s="404">
        <v>1.84909681165054</v>
      </c>
      <c r="X15" s="404">
        <v>2.5265949003549122</v>
      </c>
      <c r="Y15" s="404">
        <v>4.0686045906953572</v>
      </c>
      <c r="Z15" s="404">
        <v>4.9301058189515219</v>
      </c>
      <c r="AA15" s="404">
        <v>5.8553577454865007</v>
      </c>
      <c r="AB15" s="404">
        <v>6.8473742206131112</v>
      </c>
      <c r="AC15" s="404">
        <v>7.9071509348045517</v>
      </c>
      <c r="AD15" s="404">
        <v>9.0547578183834414</v>
      </c>
      <c r="AE15" s="404">
        <v>10.3031567523173</v>
      </c>
      <c r="AF15" s="404">
        <v>13.143640372902027</v>
      </c>
      <c r="AG15" s="404">
        <v>14.74579869823306</v>
      </c>
      <c r="AH15" s="404">
        <v>16.465409666737667</v>
      </c>
      <c r="AI15" s="404">
        <v>18.293483890768737</v>
      </c>
      <c r="AJ15" s="404">
        <v>20.227245980936871</v>
      </c>
      <c r="AK15" s="404">
        <v>22.27313666281465</v>
      </c>
      <c r="AL15" s="404">
        <v>24.446853854225708</v>
      </c>
      <c r="AM15" s="404">
        <v>26.77328763063451</v>
      </c>
      <c r="AN15" s="404">
        <v>29.283965298810973</v>
      </c>
      <c r="AO15" s="404">
        <v>34.968810545929294</v>
      </c>
      <c r="AP15" s="404">
        <v>38.19165526239464</v>
      </c>
      <c r="AQ15" s="404">
        <v>41.701435876374937</v>
      </c>
      <c r="AR15" s="404">
        <v>45.566574885007427</v>
      </c>
      <c r="AS15" s="404">
        <v>49.79316556961777</v>
      </c>
      <c r="AT15" s="404">
        <v>54.386358679861914</v>
      </c>
      <c r="AU15" s="404">
        <v>59.369078063307988</v>
      </c>
      <c r="AV15" s="404">
        <v>70.743014131257169</v>
      </c>
      <c r="AW15" s="404">
        <v>77.332298691026622</v>
      </c>
      <c r="AX15" s="404">
        <v>84.657447611892678</v>
      </c>
      <c r="AY15" s="404">
        <v>92.750918205794534</v>
      </c>
      <c r="AZ15" s="404">
        <v>101.6811769432889</v>
      </c>
      <c r="BA15" s="404">
        <v>111.31626388026351</v>
      </c>
      <c r="BB15" s="404">
        <v>121.4118583990584</v>
      </c>
      <c r="BC15" s="404">
        <v>141.64480502136649</v>
      </c>
    </row>
    <row r="16" spans="2:55">
      <c r="B16" s="403" t="s">
        <v>329</v>
      </c>
      <c r="C16" s="404">
        <v>0.77319359142717647</v>
      </c>
      <c r="D16" s="404">
        <v>0.77319359142717647</v>
      </c>
      <c r="E16" s="404">
        <v>0.77319359142717647</v>
      </c>
      <c r="F16" s="404">
        <v>0.77319359142717647</v>
      </c>
      <c r="G16" s="404">
        <v>0.77319359142717647</v>
      </c>
      <c r="H16" s="404">
        <v>0.84381036645991492</v>
      </c>
      <c r="I16" s="404">
        <v>0.84381036645991492</v>
      </c>
      <c r="J16" s="404">
        <v>0.91992473206038705</v>
      </c>
      <c r="K16" s="404">
        <v>0.98986450543835613</v>
      </c>
      <c r="L16" s="404">
        <v>1.0464605706637775</v>
      </c>
      <c r="M16" s="404">
        <v>1.0464605706637775</v>
      </c>
      <c r="N16" s="404">
        <v>1.0411491495001657</v>
      </c>
      <c r="O16" s="404">
        <v>0.96289751633241683</v>
      </c>
      <c r="P16" s="404">
        <v>0.82953223212629823</v>
      </c>
      <c r="Q16" s="404">
        <v>0.65617408357967166</v>
      </c>
      <c r="R16" s="404">
        <v>0.28660287739193724</v>
      </c>
      <c r="S16" s="404">
        <v>6.6574165642398903E-2</v>
      </c>
      <c r="T16" s="404">
        <v>0.19294114497840978</v>
      </c>
      <c r="U16" s="404">
        <v>0.42672417838467491</v>
      </c>
      <c r="V16" s="404">
        <v>1.2770554742940163</v>
      </c>
      <c r="W16" s="404">
        <v>2.5570685814704577</v>
      </c>
      <c r="X16" s="404">
        <v>3.3186185743596561</v>
      </c>
      <c r="Y16" s="404">
        <v>5.044460643703796</v>
      </c>
      <c r="Z16" s="404">
        <v>6.0121148461860923</v>
      </c>
      <c r="AA16" s="404">
        <v>7.0572451721595852</v>
      </c>
      <c r="AB16" s="404">
        <v>8.1846447722659672</v>
      </c>
      <c r="AC16" s="404">
        <v>9.3968171638197902</v>
      </c>
      <c r="AD16" s="404">
        <v>10.714871200913988</v>
      </c>
      <c r="AE16" s="404">
        <v>12.152984854488576</v>
      </c>
      <c r="AF16" s="404">
        <v>15.429793050246928</v>
      </c>
      <c r="AG16" s="404">
        <v>17.273017562787693</v>
      </c>
      <c r="AH16" s="404">
        <v>19.244068591825176</v>
      </c>
      <c r="AI16" s="404">
        <v>21.330122110391606</v>
      </c>
      <c r="AJ16" s="404">
        <v>23.526370862716146</v>
      </c>
      <c r="AK16" s="404">
        <v>25.839363370043944</v>
      </c>
      <c r="AL16" s="404">
        <v>28.287304975783933</v>
      </c>
      <c r="AM16" s="404">
        <v>30.900129775908628</v>
      </c>
      <c r="AN16" s="404">
        <v>33.716427708397013</v>
      </c>
      <c r="AO16" s="404">
        <v>40.106220353834239</v>
      </c>
      <c r="AP16" s="404">
        <v>43.753002474115291</v>
      </c>
      <c r="AQ16" s="404">
        <v>47.75070458411215</v>
      </c>
      <c r="AR16" s="404">
        <v>52.188014611020087</v>
      </c>
      <c r="AS16" s="404">
        <v>57.079509016644892</v>
      </c>
      <c r="AT16" s="404">
        <v>62.444732554548104</v>
      </c>
      <c r="AU16" s="404">
        <v>68.324425056310062</v>
      </c>
      <c r="AV16" s="404">
        <v>81.957086901447511</v>
      </c>
      <c r="AW16" s="404">
        <v>89.943885969666411</v>
      </c>
      <c r="AX16" s="404">
        <v>98.776163062142047</v>
      </c>
      <c r="AY16" s="404">
        <v>108.39381589606758</v>
      </c>
      <c r="AZ16" s="404">
        <v>118.79797858501858</v>
      </c>
      <c r="BA16" s="404">
        <v>129.76561149397421</v>
      </c>
      <c r="BB16" s="404">
        <v>140.98025424565859</v>
      </c>
      <c r="BC16" s="404">
        <v>162.88792771922584</v>
      </c>
    </row>
    <row r="17" spans="2:55">
      <c r="B17" s="403" t="s">
        <v>330</v>
      </c>
      <c r="C17" s="404">
        <v>1.0725701275432782</v>
      </c>
      <c r="D17" s="404">
        <v>1.0725701275432782</v>
      </c>
      <c r="E17" s="404">
        <v>1.0725701275432782</v>
      </c>
      <c r="F17" s="404">
        <v>1.0725701275432782</v>
      </c>
      <c r="G17" s="404">
        <v>1.0725701275432782</v>
      </c>
      <c r="H17" s="404">
        <v>1.1572550177959569</v>
      </c>
      <c r="I17" s="404">
        <v>1.1572550177959569</v>
      </c>
      <c r="J17" s="404">
        <v>1.2367032675910679</v>
      </c>
      <c r="K17" s="404">
        <v>1.2942917074377016</v>
      </c>
      <c r="L17" s="404">
        <v>1.3192000431661386</v>
      </c>
      <c r="M17" s="404">
        <v>1.3192000431661386</v>
      </c>
      <c r="N17" s="404">
        <v>1.2171939113156307</v>
      </c>
      <c r="O17" s="404">
        <v>1.0907833372422824</v>
      </c>
      <c r="P17" s="404">
        <v>0.92199066807415608</v>
      </c>
      <c r="Q17" s="404">
        <v>0.73395518084331224</v>
      </c>
      <c r="R17" s="404">
        <v>0.39468259988795562</v>
      </c>
      <c r="S17" s="404">
        <v>0.26387368316464421</v>
      </c>
      <c r="T17" s="404">
        <v>0.51189293872824093</v>
      </c>
      <c r="U17" s="404">
        <v>0.82066800186500821</v>
      </c>
      <c r="V17" s="404">
        <v>1.833345018523034</v>
      </c>
      <c r="W17" s="404">
        <v>3.2601261083850668</v>
      </c>
      <c r="X17" s="404">
        <v>4.0975699506213443</v>
      </c>
      <c r="Y17" s="404">
        <v>5.9958133696908815</v>
      </c>
      <c r="Z17" s="404">
        <v>7.0665106466167584</v>
      </c>
      <c r="AA17" s="404">
        <v>8.2288178823236517</v>
      </c>
      <c r="AB17" s="404">
        <v>9.4890856287365537</v>
      </c>
      <c r="AC17" s="404">
        <v>10.851477489407149</v>
      </c>
      <c r="AD17" s="404">
        <v>12.33826055733447</v>
      </c>
      <c r="AE17" s="404">
        <v>13.964351494432689</v>
      </c>
      <c r="AF17" s="404">
        <v>17.666066959897591</v>
      </c>
      <c r="AG17" s="404">
        <v>19.739720687909671</v>
      </c>
      <c r="AH17" s="404">
        <v>21.94796710052778</v>
      </c>
      <c r="AI17" s="404">
        <v>24.273829120869671</v>
      </c>
      <c r="AJ17" s="404">
        <v>26.710117446680233</v>
      </c>
      <c r="AK17" s="404">
        <v>29.263538257398114</v>
      </c>
      <c r="AL17" s="404">
        <v>31.955152635911173</v>
      </c>
      <c r="AM17" s="404">
        <v>34.820543708440276</v>
      </c>
      <c r="AN17" s="404">
        <v>37.907390192913645</v>
      </c>
      <c r="AO17" s="404">
        <v>44.947922214152349</v>
      </c>
      <c r="AP17" s="404">
        <v>49.003421669348818</v>
      </c>
      <c r="AQ17" s="404">
        <v>53.483662402274341</v>
      </c>
      <c r="AR17" s="404">
        <v>58.501752136688054</v>
      </c>
      <c r="AS17" s="404">
        <v>64.089161327500335</v>
      </c>
      <c r="AT17" s="404">
        <v>70.283304475681916</v>
      </c>
      <c r="AU17" s="404">
        <v>77.144768516580342</v>
      </c>
      <c r="AV17" s="404">
        <v>93.279569213348424</v>
      </c>
      <c r="AW17" s="404">
        <v>102.72745597646349</v>
      </c>
      <c r="AX17" s="404">
        <v>113.04327300179409</v>
      </c>
      <c r="AY17" s="404">
        <v>124.07108356818483</v>
      </c>
      <c r="AZ17" s="404">
        <v>135.74468372580003</v>
      </c>
      <c r="BA17" s="404">
        <v>147.76977747242552</v>
      </c>
      <c r="BB17" s="404">
        <v>159.84463443346448</v>
      </c>
      <c r="BC17" s="404">
        <v>183.02404333551439</v>
      </c>
    </row>
    <row r="18" spans="2:55">
      <c r="B18" s="403" t="s">
        <v>331</v>
      </c>
      <c r="C18" s="404">
        <v>1.3945119115922679</v>
      </c>
      <c r="D18" s="404">
        <v>1.3945119115922679</v>
      </c>
      <c r="E18" s="404">
        <v>1.3945119115922679</v>
      </c>
      <c r="F18" s="404">
        <v>1.3945119115922679</v>
      </c>
      <c r="G18" s="404">
        <v>1.3945119115922679</v>
      </c>
      <c r="H18" s="404">
        <v>1.4843810835382474</v>
      </c>
      <c r="I18" s="404">
        <v>1.4843810835382474</v>
      </c>
      <c r="J18" s="404">
        <v>1.5525147492588247</v>
      </c>
      <c r="K18" s="404">
        <v>1.5792307741818445</v>
      </c>
      <c r="L18" s="404">
        <v>1.5588920776149744</v>
      </c>
      <c r="M18" s="404">
        <v>1.5588920776149744</v>
      </c>
      <c r="N18" s="404">
        <v>1.3569798938613629</v>
      </c>
      <c r="O18" s="404">
        <v>1.1942103782078464</v>
      </c>
      <c r="P18" s="404">
        <v>1.0096442901206069</v>
      </c>
      <c r="Q18" s="404">
        <v>0.82632439355578158</v>
      </c>
      <c r="R18" s="404">
        <v>0.54851777608835517</v>
      </c>
      <c r="S18" s="404">
        <v>0.52025245686800581</v>
      </c>
      <c r="T18" s="404">
        <v>0.9033817699966793</v>
      </c>
      <c r="U18" s="404">
        <v>1.2950779840186639</v>
      </c>
      <c r="V18" s="404">
        <v>2.4448660120961785</v>
      </c>
      <c r="W18" s="404">
        <v>4.0029222752939635</v>
      </c>
      <c r="X18" s="404">
        <v>4.9109219479741633</v>
      </c>
      <c r="Y18" s="404">
        <v>6.9770285793518161</v>
      </c>
      <c r="Z18" s="404">
        <v>8.1502945339905661</v>
      </c>
      <c r="AA18" s="404">
        <v>9.4299295148937254</v>
      </c>
      <c r="AB18" s="404">
        <v>10.824060851843845</v>
      </c>
      <c r="AC18" s="404">
        <v>12.338752160987884</v>
      </c>
      <c r="AD18" s="404">
        <v>13.996959202500564</v>
      </c>
      <c r="AE18" s="404">
        <v>15.812016253664442</v>
      </c>
      <c r="AF18" s="404">
        <v>19.933293314211355</v>
      </c>
      <c r="AG18" s="404">
        <v>22.230700096935958</v>
      </c>
      <c r="AH18" s="404">
        <v>24.666432871486585</v>
      </c>
      <c r="AI18" s="404">
        <v>27.218863469446312</v>
      </c>
      <c r="AJ18" s="404">
        <v>29.878317500891164</v>
      </c>
      <c r="AK18" s="404">
        <v>32.65190039439306</v>
      </c>
      <c r="AL18" s="404">
        <v>35.564075151369487</v>
      </c>
      <c r="AM18" s="404">
        <v>38.658146330117546</v>
      </c>
      <c r="AN18" s="404">
        <v>41.996914539204582</v>
      </c>
      <c r="AO18" s="404">
        <v>49.677123703891922</v>
      </c>
      <c r="AP18" s="404">
        <v>54.152509567411741</v>
      </c>
      <c r="AQ18" s="404">
        <v>59.141833412619306</v>
      </c>
      <c r="AR18" s="404">
        <v>64.792914520538119</v>
      </c>
      <c r="AS18" s="404">
        <v>71.157941849931404</v>
      </c>
      <c r="AT18" s="404">
        <v>78.294297273064302</v>
      </c>
      <c r="AU18" s="404">
        <v>86.284747094300585</v>
      </c>
      <c r="AV18" s="404">
        <v>105.18822394254309</v>
      </c>
      <c r="AW18" s="404">
        <v>116.11722189109238</v>
      </c>
      <c r="AX18" s="404">
        <v>127.85063945101859</v>
      </c>
      <c r="AY18" s="404">
        <v>140.13367256552843</v>
      </c>
      <c r="AZ18" s="404">
        <v>152.85601404633235</v>
      </c>
      <c r="BA18" s="404">
        <v>165.73918727693155</v>
      </c>
      <c r="BB18" s="404">
        <v>178.51883056577017</v>
      </c>
      <c r="BC18" s="404">
        <v>202.79459955451358</v>
      </c>
    </row>
    <row r="19" spans="2:55">
      <c r="B19" s="403" t="s">
        <v>332</v>
      </c>
      <c r="C19" s="404">
        <v>1.6970188557363219</v>
      </c>
      <c r="D19" s="404">
        <v>1.6970188557363219</v>
      </c>
      <c r="E19" s="404">
        <v>1.6970188557363219</v>
      </c>
      <c r="F19" s="404">
        <v>1.6970188557363219</v>
      </c>
      <c r="G19" s="404">
        <v>1.6970188557363219</v>
      </c>
      <c r="H19" s="404">
        <v>1.7765505525581555</v>
      </c>
      <c r="I19" s="404">
        <v>1.7765505525581555</v>
      </c>
      <c r="J19" s="404">
        <v>1.8138847052632263</v>
      </c>
      <c r="K19" s="404">
        <v>1.7951746197746778</v>
      </c>
      <c r="L19" s="404">
        <v>1.722690679440841</v>
      </c>
      <c r="M19" s="404">
        <v>1.722690679440841</v>
      </c>
      <c r="N19" s="404">
        <v>1.4329123695590844</v>
      </c>
      <c r="O19" s="404">
        <v>1.2520976734539164</v>
      </c>
      <c r="P19" s="404">
        <v>1.0697223481662514</v>
      </c>
      <c r="Q19" s="404">
        <v>0.90652389069898964</v>
      </c>
      <c r="R19" s="404">
        <v>0.70876344300943928</v>
      </c>
      <c r="S19" s="404">
        <v>0.79178987458469052</v>
      </c>
      <c r="T19" s="404">
        <v>1.321563074508262</v>
      </c>
      <c r="U19" s="404">
        <v>1.7778065889385262</v>
      </c>
      <c r="V19" s="404">
        <v>3.0430523535413672</v>
      </c>
      <c r="W19" s="404">
        <v>4.7140679537914609</v>
      </c>
      <c r="X19" s="404">
        <v>5.6856514852953666</v>
      </c>
      <c r="Y19" s="404">
        <v>7.9087687808111209</v>
      </c>
      <c r="Z19" s="404">
        <v>9.1792332905004344</v>
      </c>
      <c r="AA19" s="404">
        <v>10.570960241978687</v>
      </c>
      <c r="AB19" s="404">
        <v>12.094032313950308</v>
      </c>
      <c r="AC19" s="404">
        <v>13.755990587965085</v>
      </c>
      <c r="AD19" s="404">
        <v>15.578119805424121</v>
      </c>
      <c r="AE19" s="404">
        <v>17.57148325879567</v>
      </c>
      <c r="AF19" s="404">
        <v>22.080877180302465</v>
      </c>
      <c r="AG19" s="404">
        <v>24.580755057742397</v>
      </c>
      <c r="AH19" s="404">
        <v>27.218326082612403</v>
      </c>
      <c r="AI19" s="404">
        <v>29.966920779585003</v>
      </c>
      <c r="AJ19" s="404">
        <v>32.81424943642201</v>
      </c>
      <c r="AK19" s="404">
        <v>35.76795458396532</v>
      </c>
      <c r="AL19" s="404">
        <v>38.857528089225738</v>
      </c>
      <c r="AM19" s="404">
        <v>42.139619526089433</v>
      </c>
      <c r="AN19" s="404">
        <v>45.694882330346644</v>
      </c>
      <c r="AO19" s="404">
        <v>53.966649685679144</v>
      </c>
      <c r="AP19" s="404">
        <v>58.854697901306317</v>
      </c>
      <c r="AQ19" s="404">
        <v>64.367574495931677</v>
      </c>
      <c r="AR19" s="404">
        <v>70.693404744199398</v>
      </c>
      <c r="AS19" s="404">
        <v>77.907504913647472</v>
      </c>
      <c r="AT19" s="404">
        <v>86.089589213337689</v>
      </c>
      <c r="AU19" s="404">
        <v>95.32708432368176</v>
      </c>
      <c r="AV19" s="404">
        <v>117.02348218227573</v>
      </c>
      <c r="AW19" s="404">
        <v>129.31523185831497</v>
      </c>
      <c r="AX19" s="404">
        <v>142.25668421360083</v>
      </c>
      <c r="AY19" s="404">
        <v>155.51282915000874</v>
      </c>
      <c r="AZ19" s="404">
        <v>169.01888377782478</v>
      </c>
      <c r="BA19" s="404">
        <v>182.53451099228181</v>
      </c>
      <c r="BB19" s="404">
        <v>195.83344901776374</v>
      </c>
      <c r="BC19" s="404">
        <v>220.59301611027666</v>
      </c>
    </row>
    <row r="20" spans="2:55">
      <c r="B20" s="403" t="s">
        <v>333</v>
      </c>
      <c r="C20" s="404">
        <v>1.9624078626572523</v>
      </c>
      <c r="D20" s="404">
        <v>1.9624078626572523</v>
      </c>
      <c r="E20" s="404">
        <v>1.9624078626572523</v>
      </c>
      <c r="F20" s="404">
        <v>1.9624078626572523</v>
      </c>
      <c r="G20" s="404">
        <v>1.9624078626572523</v>
      </c>
      <c r="H20" s="404">
        <v>2.0122028879337122</v>
      </c>
      <c r="I20" s="404">
        <v>2.0122028879337122</v>
      </c>
      <c r="J20" s="404">
        <v>2.0041914252034028</v>
      </c>
      <c r="K20" s="404">
        <v>1.9331402704205989</v>
      </c>
      <c r="L20" s="404">
        <v>1.8098993182708751</v>
      </c>
      <c r="M20" s="404">
        <v>1.8098993182708751</v>
      </c>
      <c r="N20" s="404">
        <v>1.4608857568237967</v>
      </c>
      <c r="O20" s="404">
        <v>1.2797909268051841</v>
      </c>
      <c r="P20" s="404">
        <v>1.114792675143637</v>
      </c>
      <c r="Q20" s="404">
        <v>0.98412420615217977</v>
      </c>
      <c r="R20" s="404">
        <v>0.87587822548596506</v>
      </c>
      <c r="S20" s="404">
        <v>1.0796925476508208</v>
      </c>
      <c r="T20" s="404">
        <v>1.7431736173233459</v>
      </c>
      <c r="U20" s="404">
        <v>2.2526302994274849</v>
      </c>
      <c r="V20" s="404">
        <v>3.6112994902442463</v>
      </c>
      <c r="W20" s="404">
        <v>5.3777120970414334</v>
      </c>
      <c r="X20" s="404">
        <v>6.4060777236357307</v>
      </c>
      <c r="Y20" s="404">
        <v>8.7724327229684107</v>
      </c>
      <c r="Z20" s="404">
        <v>10.133090611130418</v>
      </c>
      <c r="AA20" s="404">
        <v>11.630065400714086</v>
      </c>
      <c r="AB20" s="404">
        <v>13.274975814623453</v>
      </c>
      <c r="AC20" s="404">
        <v>15.074542262186529</v>
      </c>
      <c r="AD20" s="404">
        <v>17.047679961881439</v>
      </c>
      <c r="AE20" s="404">
        <v>19.20305566232615</v>
      </c>
      <c r="AF20" s="404">
        <v>24.057075162806722</v>
      </c>
      <c r="AG20" s="404">
        <v>26.731424477962562</v>
      </c>
      <c r="AH20" s="404">
        <v>29.538073994108682</v>
      </c>
      <c r="AI20" s="404">
        <v>32.444942503003595</v>
      </c>
      <c r="AJ20" s="404">
        <v>35.43696906744038</v>
      </c>
      <c r="AK20" s="404">
        <v>38.523666743691635</v>
      </c>
      <c r="AL20" s="404">
        <v>41.744888875173629</v>
      </c>
      <c r="AM20" s="404">
        <v>45.173145743768764</v>
      </c>
      <c r="AN20" s="404">
        <v>48.90876119874936</v>
      </c>
      <c r="AO20" s="404">
        <v>57.726683145106314</v>
      </c>
      <c r="AP20" s="404">
        <v>63.031448504367383</v>
      </c>
      <c r="AQ20" s="404">
        <v>69.09764464477233</v>
      </c>
      <c r="AR20" s="404">
        <v>76.158164051420755</v>
      </c>
      <c r="AS20" s="404">
        <v>84.314194276264416</v>
      </c>
      <c r="AT20" s="404">
        <v>93.650289815385719</v>
      </c>
      <c r="AU20" s="404">
        <v>104.18035803471102</v>
      </c>
      <c r="AV20" s="404">
        <v>128.50294724087209</v>
      </c>
      <c r="AW20" s="404">
        <v>141.93970909995596</v>
      </c>
      <c r="AX20" s="404">
        <v>155.79944537850665</v>
      </c>
      <c r="AY20" s="404">
        <v>169.75166574083465</v>
      </c>
      <c r="AZ20" s="404">
        <v>183.80313774971384</v>
      </c>
      <c r="BA20" s="404">
        <v>197.75261773409096</v>
      </c>
      <c r="BB20" s="404">
        <v>211.41273384143827</v>
      </c>
      <c r="BC20" s="404">
        <v>236.25619644497917</v>
      </c>
    </row>
    <row r="21" spans="2:55">
      <c r="B21" s="403" t="s">
        <v>334</v>
      </c>
      <c r="C21" s="404">
        <v>2.1689332434303639</v>
      </c>
      <c r="D21" s="404">
        <v>2.1689332434303639</v>
      </c>
      <c r="E21" s="404">
        <v>2.1689332434303639</v>
      </c>
      <c r="F21" s="404">
        <v>2.1689332434303639</v>
      </c>
      <c r="G21" s="404">
        <v>2.1689332434303639</v>
      </c>
      <c r="H21" s="404">
        <v>2.1745366249641527</v>
      </c>
      <c r="I21" s="404">
        <v>2.1745366249641527</v>
      </c>
      <c r="J21" s="404">
        <v>2.1142705535102597</v>
      </c>
      <c r="K21" s="404">
        <v>1.9922463907560557</v>
      </c>
      <c r="L21" s="404">
        <v>1.8286312722635683</v>
      </c>
      <c r="M21" s="404">
        <v>1.8286312722635683</v>
      </c>
      <c r="N21" s="404">
        <v>1.4560314321677461</v>
      </c>
      <c r="O21" s="404">
        <v>1.2896283622148181</v>
      </c>
      <c r="P21" s="404">
        <v>1.1541791052517656</v>
      </c>
      <c r="Q21" s="404">
        <v>1.0614556627173282</v>
      </c>
      <c r="R21" s="404">
        <v>1.0503586370509064</v>
      </c>
      <c r="S21" s="404">
        <v>1.3852689607397934</v>
      </c>
      <c r="T21" s="404">
        <v>2.1515654253429704</v>
      </c>
      <c r="U21" s="404">
        <v>2.7022384459526108</v>
      </c>
      <c r="V21" s="404">
        <v>4.1327226010772762</v>
      </c>
      <c r="W21" s="404">
        <v>5.9773808473309389</v>
      </c>
      <c r="X21" s="404">
        <v>7.0543314938002855</v>
      </c>
      <c r="Y21" s="404">
        <v>9.546582573059279</v>
      </c>
      <c r="Z21" s="404">
        <v>10.988650779078835</v>
      </c>
      <c r="AA21" s="404">
        <v>12.581663004277873</v>
      </c>
      <c r="AB21" s="404">
        <v>14.336477162283968</v>
      </c>
      <c r="AC21" s="404">
        <v>16.258360409648365</v>
      </c>
      <c r="AD21" s="404">
        <v>18.363721080684627</v>
      </c>
      <c r="AE21" s="404">
        <v>20.658695527263713</v>
      </c>
      <c r="AF21" s="404">
        <v>25.800407266886747</v>
      </c>
      <c r="AG21" s="404">
        <v>28.61382873170195</v>
      </c>
      <c r="AH21" s="404">
        <v>31.549009935606019</v>
      </c>
      <c r="AI21" s="404">
        <v>34.568034587978765</v>
      </c>
      <c r="AJ21" s="404">
        <v>37.654075616110866</v>
      </c>
      <c r="AK21" s="404">
        <v>40.823521798103599</v>
      </c>
      <c r="AL21" s="404">
        <v>44.128775470278377</v>
      </c>
      <c r="AM21" s="404">
        <v>47.659778425675945</v>
      </c>
      <c r="AN21" s="404">
        <v>51.538562023315812</v>
      </c>
      <c r="AO21" s="404">
        <v>60.868742286963041</v>
      </c>
      <c r="AP21" s="404">
        <v>66.608168429112382</v>
      </c>
      <c r="AQ21" s="404">
        <v>73.274028433158591</v>
      </c>
      <c r="AR21" s="404">
        <v>81.149037242699777</v>
      </c>
      <c r="AS21" s="404">
        <v>90.343123238415743</v>
      </c>
      <c r="AT21" s="404">
        <v>100.86725023840111</v>
      </c>
      <c r="AU21" s="404">
        <v>112.63918097431193</v>
      </c>
      <c r="AV21" s="404">
        <v>139.21957750863072</v>
      </c>
      <c r="AW21" s="404">
        <v>153.50008300714501</v>
      </c>
      <c r="AX21" s="404">
        <v>167.98986846165832</v>
      </c>
      <c r="AY21" s="404">
        <v>182.38320158849473</v>
      </c>
      <c r="AZ21" s="404">
        <v>196.76381466936283</v>
      </c>
      <c r="BA21" s="404">
        <v>210.97060330928738</v>
      </c>
      <c r="BB21" s="404">
        <v>224.4942615893483</v>
      </c>
      <c r="BC21" s="404">
        <v>249.64760608561213</v>
      </c>
    </row>
    <row r="22" spans="2:55">
      <c r="B22" s="403" t="s">
        <v>335</v>
      </c>
      <c r="C22" s="404">
        <v>2.2995896588448428</v>
      </c>
      <c r="D22" s="404">
        <v>2.2995896588448428</v>
      </c>
      <c r="E22" s="404">
        <v>2.2995896588448428</v>
      </c>
      <c r="F22" s="404">
        <v>2.2995896588448428</v>
      </c>
      <c r="G22" s="404">
        <v>2.2995896588448428</v>
      </c>
      <c r="H22" s="404">
        <v>2.2541895101201912</v>
      </c>
      <c r="I22" s="404">
        <v>2.2541895101201912</v>
      </c>
      <c r="J22" s="404">
        <v>2.1430416969446946</v>
      </c>
      <c r="K22" s="404">
        <v>1.980404234877619</v>
      </c>
      <c r="L22" s="404">
        <v>1.7943683417216052</v>
      </c>
      <c r="M22" s="404">
        <v>1.7943683417216052</v>
      </c>
      <c r="N22" s="404">
        <v>1.4304571812753848</v>
      </c>
      <c r="O22" s="404">
        <v>1.2906865798979621</v>
      </c>
      <c r="P22" s="404">
        <v>1.1899463481141686</v>
      </c>
      <c r="Q22" s="404">
        <v>1.1384031576162772</v>
      </c>
      <c r="R22" s="404">
        <v>1.2327423014004828</v>
      </c>
      <c r="S22" s="404">
        <v>1.6844805478285676</v>
      </c>
      <c r="T22" s="404">
        <v>2.5289630472233178</v>
      </c>
      <c r="U22" s="404">
        <v>3.1089804416602336</v>
      </c>
      <c r="V22" s="404">
        <v>4.5901206300428612</v>
      </c>
      <c r="W22" s="404">
        <v>6.4943354064891938</v>
      </c>
      <c r="X22" s="404">
        <v>7.6097609373586943</v>
      </c>
      <c r="Y22" s="404">
        <v>10.206680703477256</v>
      </c>
      <c r="Z22" s="404">
        <v>11.718821143652386</v>
      </c>
      <c r="AA22" s="404">
        <v>13.39361769007369</v>
      </c>
      <c r="AB22" s="404">
        <v>15.240535524496199</v>
      </c>
      <c r="AC22" s="404">
        <v>17.263321709380207</v>
      </c>
      <c r="AD22" s="404">
        <v>19.47572960880445</v>
      </c>
      <c r="AE22" s="404">
        <v>21.881153255770997</v>
      </c>
      <c r="AF22" s="404">
        <v>27.238598213934381</v>
      </c>
      <c r="AG22" s="404">
        <v>30.147569367817503</v>
      </c>
      <c r="AH22" s="404">
        <v>33.16215459166289</v>
      </c>
      <c r="AI22" s="404">
        <v>36.239310700771853</v>
      </c>
      <c r="AJ22" s="404">
        <v>39.365087284770595</v>
      </c>
      <c r="AK22" s="404">
        <v>42.564566857022449</v>
      </c>
      <c r="AL22" s="404">
        <v>45.903898958321314</v>
      </c>
      <c r="AM22" s="404">
        <v>49.492210477988181</v>
      </c>
      <c r="AN22" s="404">
        <v>53.477346143397838</v>
      </c>
      <c r="AO22" s="404">
        <v>63.306930550351915</v>
      </c>
      <c r="AP22" s="404">
        <v>69.513967516251057</v>
      </c>
      <c r="AQ22" s="404">
        <v>76.843911493200125</v>
      </c>
      <c r="AR22" s="404">
        <v>85.614670382135969</v>
      </c>
      <c r="AS22" s="404">
        <v>95.866478029284124</v>
      </c>
      <c r="AT22" s="404">
        <v>107.51378914430241</v>
      </c>
      <c r="AU22" s="404">
        <v>120.37445851449415</v>
      </c>
      <c r="AV22" s="404">
        <v>148.65027949517079</v>
      </c>
      <c r="AW22" s="404">
        <v>163.47036357146123</v>
      </c>
      <c r="AX22" s="404">
        <v>178.31952727626083</v>
      </c>
      <c r="AY22" s="404">
        <v>192.9151542564899</v>
      </c>
      <c r="AZ22" s="404">
        <v>207.42433185233782</v>
      </c>
      <c r="BA22" s="404">
        <v>221.36412420483521</v>
      </c>
      <c r="BB22" s="404">
        <v>234.78447536574581</v>
      </c>
      <c r="BC22" s="404">
        <v>260.56847540100637</v>
      </c>
    </row>
    <row r="23" spans="2:55">
      <c r="B23" s="403" t="s">
        <v>336</v>
      </c>
      <c r="C23" s="404">
        <v>2.3447910059980255</v>
      </c>
      <c r="D23" s="404">
        <v>2.3447910059980255</v>
      </c>
      <c r="E23" s="404">
        <v>2.3447910059980255</v>
      </c>
      <c r="F23" s="404">
        <v>2.3447910059980255</v>
      </c>
      <c r="G23" s="404">
        <v>2.3447910059980255</v>
      </c>
      <c r="H23" s="404">
        <v>2.2498644745477527</v>
      </c>
      <c r="I23" s="404">
        <v>2.2498644745477527</v>
      </c>
      <c r="J23" s="404">
        <v>2.0981989068712039</v>
      </c>
      <c r="K23" s="404">
        <v>1.9128763329908631</v>
      </c>
      <c r="L23" s="404">
        <v>1.721797751832616</v>
      </c>
      <c r="M23" s="404">
        <v>1.721797751832616</v>
      </c>
      <c r="N23" s="404">
        <v>1.392991331527673</v>
      </c>
      <c r="O23" s="404">
        <v>1.2847638319607568</v>
      </c>
      <c r="P23" s="404">
        <v>1.2216914903835208</v>
      </c>
      <c r="Q23" s="404">
        <v>1.2148403604693523</v>
      </c>
      <c r="R23" s="404">
        <v>1.4236114492075185</v>
      </c>
      <c r="S23" s="404">
        <v>1.9598292355291445</v>
      </c>
      <c r="T23" s="404">
        <v>2.8572069563237124</v>
      </c>
      <c r="U23" s="404">
        <v>3.454826088989893</v>
      </c>
      <c r="V23" s="404">
        <v>4.9655411188601688</v>
      </c>
      <c r="W23" s="404">
        <v>6.9069691122593122</v>
      </c>
      <c r="X23" s="404">
        <v>8.0486745129044142</v>
      </c>
      <c r="Y23" s="404">
        <v>10.72417770091284</v>
      </c>
      <c r="Z23" s="404">
        <v>12.289796495728291</v>
      </c>
      <c r="AA23" s="404">
        <v>14.026020703232708</v>
      </c>
      <c r="AB23" s="404">
        <v>15.940855537011307</v>
      </c>
      <c r="AC23" s="404">
        <v>18.036454917475844</v>
      </c>
      <c r="AD23" s="404">
        <v>20.323688075627246</v>
      </c>
      <c r="AE23" s="404">
        <v>22.802774289038762</v>
      </c>
      <c r="AF23" s="404">
        <v>28.287416428075215</v>
      </c>
      <c r="AG23" s="404">
        <v>31.239440729101162</v>
      </c>
      <c r="AH23" s="404">
        <v>34.275982063880996</v>
      </c>
      <c r="AI23" s="404">
        <v>37.353189644652723</v>
      </c>
      <c r="AJ23" s="404">
        <v>40.461399003736574</v>
      </c>
      <c r="AK23" s="404">
        <v>43.635166506899196</v>
      </c>
      <c r="AL23" s="404">
        <v>46.955719301940434</v>
      </c>
      <c r="AM23" s="404">
        <v>50.555154662101799</v>
      </c>
      <c r="AN23" s="404">
        <v>54.61713227644681</v>
      </c>
      <c r="AO23" s="404">
        <v>64.957549950895</v>
      </c>
      <c r="AP23" s="404">
        <v>71.681477278480799</v>
      </c>
      <c r="AQ23" s="404">
        <v>79.739281116977693</v>
      </c>
      <c r="AR23" s="404">
        <v>89.407909476319503</v>
      </c>
      <c r="AS23" s="404">
        <v>100.63499445815226</v>
      </c>
      <c r="AT23" s="404">
        <v>113.23439210011014</v>
      </c>
      <c r="AU23" s="404">
        <v>126.91999749046629</v>
      </c>
      <c r="AV23" s="404">
        <v>156.22736630178119</v>
      </c>
      <c r="AW23" s="404">
        <v>171.29490550451436</v>
      </c>
      <c r="AX23" s="404">
        <v>186.24320799267429</v>
      </c>
      <c r="AY23" s="404">
        <v>200.8105357730104</v>
      </c>
      <c r="AZ23" s="404">
        <v>214.88882668971536</v>
      </c>
      <c r="BA23" s="404">
        <v>228.56077586371592</v>
      </c>
      <c r="BB23" s="404">
        <v>241.98406452940677</v>
      </c>
      <c r="BC23" s="404">
        <v>268.7427715891223</v>
      </c>
    </row>
    <row r="24" spans="2:55">
      <c r="B24" s="403" t="s">
        <v>337</v>
      </c>
      <c r="C24" s="404">
        <v>2.302995722737033</v>
      </c>
      <c r="D24" s="404">
        <v>2.302995722737033</v>
      </c>
      <c r="E24" s="404">
        <v>2.302995722737033</v>
      </c>
      <c r="F24" s="404">
        <v>2.302995722737033</v>
      </c>
      <c r="G24" s="404">
        <v>2.302995722737033</v>
      </c>
      <c r="H24" s="404">
        <v>2.1690196484189865</v>
      </c>
      <c r="I24" s="404">
        <v>2.1690196484189865</v>
      </c>
      <c r="J24" s="404">
        <v>1.9947692746396379</v>
      </c>
      <c r="K24" s="404">
        <v>1.8041137710560484</v>
      </c>
      <c r="L24" s="404">
        <v>1.6225493394262345</v>
      </c>
      <c r="M24" s="404">
        <v>1.6225493394262345</v>
      </c>
      <c r="N24" s="404">
        <v>1.3451642820843779</v>
      </c>
      <c r="O24" s="404">
        <v>1.2711683904043716</v>
      </c>
      <c r="P24" s="404">
        <v>1.2489757514368773</v>
      </c>
      <c r="Q24" s="404">
        <v>1.2906287319974075</v>
      </c>
      <c r="R24" s="404">
        <v>1.5981369247241306</v>
      </c>
      <c r="S24" s="404">
        <v>2.1926087040263549</v>
      </c>
      <c r="T24" s="404">
        <v>3.1177096924498922</v>
      </c>
      <c r="U24" s="404">
        <v>3.7213202615714089</v>
      </c>
      <c r="V24" s="404">
        <v>5.2386236904023491</v>
      </c>
      <c r="W24" s="404">
        <v>7.1905408943621962</v>
      </c>
      <c r="X24" s="404">
        <v>8.3440547097839453</v>
      </c>
      <c r="Y24" s="404">
        <v>11.063657459589678</v>
      </c>
      <c r="Z24" s="404">
        <v>12.659816232318246</v>
      </c>
      <c r="AA24" s="404">
        <v>14.430455010966018</v>
      </c>
      <c r="AB24" s="404">
        <v>16.382043782584859</v>
      </c>
      <c r="AC24" s="404">
        <v>18.514993772085067</v>
      </c>
      <c r="AD24" s="404">
        <v>20.836836432684066</v>
      </c>
      <c r="AE24" s="404">
        <v>23.344334711895947</v>
      </c>
      <c r="AF24" s="404">
        <v>28.849314191659129</v>
      </c>
      <c r="AG24" s="404">
        <v>31.783116903455173</v>
      </c>
      <c r="AH24" s="404">
        <v>34.779639082955633</v>
      </c>
      <c r="AI24" s="404">
        <v>37.795266312316372</v>
      </c>
      <c r="AJ24" s="404">
        <v>40.824939309226131</v>
      </c>
      <c r="AK24" s="404">
        <v>43.913546068144242</v>
      </c>
      <c r="AL24" s="404">
        <v>47.160701616132087</v>
      </c>
      <c r="AM24" s="404">
        <v>50.731134243248128</v>
      </c>
      <c r="AN24" s="404">
        <v>54.849889042682832</v>
      </c>
      <c r="AO24" s="404">
        <v>65.738764783131415</v>
      </c>
      <c r="AP24" s="404">
        <v>73.026137917809592</v>
      </c>
      <c r="AQ24" s="404">
        <v>81.793314468475529</v>
      </c>
      <c r="AR24" s="404">
        <v>92.255953928139846</v>
      </c>
      <c r="AS24" s="404">
        <v>104.26501367346589</v>
      </c>
      <c r="AT24" s="404">
        <v>117.52925073856336</v>
      </c>
      <c r="AU24" s="404">
        <v>131.67656636439312</v>
      </c>
      <c r="AV24" s="404">
        <v>161.34220420752982</v>
      </c>
      <c r="AW24" s="404">
        <v>176.36850677126665</v>
      </c>
      <c r="AX24" s="404">
        <v>191.1566325858806</v>
      </c>
      <c r="AY24" s="404">
        <v>205.09212020032891</v>
      </c>
      <c r="AZ24" s="404">
        <v>218.69639974976326</v>
      </c>
      <c r="BA24" s="404">
        <v>232.16332860660063</v>
      </c>
      <c r="BB24" s="404">
        <v>245.69113329082748</v>
      </c>
      <c r="BC24" s="404">
        <v>273.46925750594585</v>
      </c>
    </row>
    <row r="25" spans="2:55">
      <c r="B25" s="403" t="s">
        <v>338</v>
      </c>
      <c r="C25" s="404">
        <v>2.1813963250431732</v>
      </c>
      <c r="D25" s="404">
        <v>2.1813963250431732</v>
      </c>
      <c r="E25" s="404">
        <v>2.1813963250431732</v>
      </c>
      <c r="F25" s="404">
        <v>2.1813963250431732</v>
      </c>
      <c r="G25" s="404">
        <v>2.1813963250431732</v>
      </c>
      <c r="H25" s="404">
        <v>2.0264267785893635</v>
      </c>
      <c r="I25" s="404">
        <v>2.0264267785893635</v>
      </c>
      <c r="J25" s="404">
        <v>1.8469502504866089</v>
      </c>
      <c r="K25" s="404">
        <v>1.6654920362685985</v>
      </c>
      <c r="L25" s="404">
        <v>1.5049360757556058</v>
      </c>
      <c r="M25" s="404">
        <v>1.5049360757556058</v>
      </c>
      <c r="N25" s="404">
        <v>1.285993886476539</v>
      </c>
      <c r="O25" s="404">
        <v>1.2491479340145246</v>
      </c>
      <c r="P25" s="404">
        <v>1.2713213937132675</v>
      </c>
      <c r="Q25" s="404">
        <v>1.3656164584467703</v>
      </c>
      <c r="R25" s="404">
        <v>1.7379540569560561</v>
      </c>
      <c r="S25" s="404">
        <v>2.3636401057478689</v>
      </c>
      <c r="T25" s="404">
        <v>3.2914059944949456</v>
      </c>
      <c r="U25" s="404">
        <v>3.889137105977901</v>
      </c>
      <c r="V25" s="404">
        <v>5.3859810674990634</v>
      </c>
      <c r="W25" s="404">
        <v>7.3168782372931513</v>
      </c>
      <c r="X25" s="404">
        <v>8.4646186592688153</v>
      </c>
      <c r="Y25" s="404">
        <v>11.18157220577125</v>
      </c>
      <c r="Z25" s="404">
        <v>12.7784032388175</v>
      </c>
      <c r="AA25" s="404">
        <v>14.54916035692152</v>
      </c>
      <c r="AB25" s="404">
        <v>16.498624079020132</v>
      </c>
      <c r="AC25" s="404">
        <v>18.625093217742865</v>
      </c>
      <c r="AD25" s="404">
        <v>20.932454490135594</v>
      </c>
      <c r="AE25" s="404">
        <v>23.413756133870756</v>
      </c>
      <c r="AF25" s="404">
        <v>28.813033951091104</v>
      </c>
      <c r="AG25" s="404">
        <v>31.662292452165786</v>
      </c>
      <c r="AH25" s="404">
        <v>34.552727106460942</v>
      </c>
      <c r="AI25" s="404">
        <v>37.440867874068083</v>
      </c>
      <c r="AJ25" s="404">
        <v>40.326599800279794</v>
      </c>
      <c r="AK25" s="404">
        <v>43.267924930998788</v>
      </c>
      <c r="AL25" s="404">
        <v>46.391996015428049</v>
      </c>
      <c r="AM25" s="404">
        <v>49.901352322970951</v>
      </c>
      <c r="AN25" s="404">
        <v>54.066867397324209</v>
      </c>
      <c r="AO25" s="404">
        <v>65.549559931406378</v>
      </c>
      <c r="AP25" s="404">
        <v>73.361506343687566</v>
      </c>
      <c r="AQ25" s="404">
        <v>82.70916277106511</v>
      </c>
      <c r="AR25" s="404">
        <v>93.74570677914258</v>
      </c>
      <c r="AS25" s="404">
        <v>106.2208375336172</v>
      </c>
      <c r="AT25" s="404">
        <v>119.75586771847667</v>
      </c>
      <c r="AU25" s="404">
        <v>133.97959746956698</v>
      </c>
      <c r="AV25" s="404">
        <v>163.32254740338391</v>
      </c>
      <c r="AW25" s="404">
        <v>178.01089859670421</v>
      </c>
      <c r="AX25" s="404">
        <v>191.99116980810001</v>
      </c>
      <c r="AY25" s="404">
        <v>205.20052122488758</v>
      </c>
      <c r="AZ25" s="404">
        <v>218.34016978413081</v>
      </c>
      <c r="BA25" s="404">
        <v>231.64749978499557</v>
      </c>
      <c r="BB25" s="404">
        <v>245.37464546481294</v>
      </c>
      <c r="BC25" s="404">
        <v>274.18899338535863</v>
      </c>
    </row>
    <row r="26" spans="2:55">
      <c r="B26" s="403" t="s">
        <v>339</v>
      </c>
      <c r="C26" s="404">
        <v>1.9944775332230851</v>
      </c>
      <c r="D26" s="404">
        <v>1.9944775332230851</v>
      </c>
      <c r="E26" s="404">
        <v>1.9944775332230851</v>
      </c>
      <c r="F26" s="404">
        <v>1.9944775332230851</v>
      </c>
      <c r="G26" s="404">
        <v>1.9944775332230851</v>
      </c>
      <c r="H26" s="404">
        <v>1.8360081293764663</v>
      </c>
      <c r="I26" s="404">
        <v>1.8360081293764663</v>
      </c>
      <c r="J26" s="404">
        <v>1.6658439420629747</v>
      </c>
      <c r="K26" s="404">
        <v>1.5050495978841716</v>
      </c>
      <c r="L26" s="404">
        <v>1.3699315669199523</v>
      </c>
      <c r="M26" s="404">
        <v>1.3699315669199523</v>
      </c>
      <c r="N26" s="404">
        <v>1.2144125415014684</v>
      </c>
      <c r="O26" s="404">
        <v>1.2178843429484603</v>
      </c>
      <c r="P26" s="404">
        <v>1.2882083683639338</v>
      </c>
      <c r="Q26" s="404">
        <v>1.4141728836567475</v>
      </c>
      <c r="R26" s="404">
        <v>1.8234076052893715</v>
      </c>
      <c r="S26" s="404">
        <v>2.4532198644186316</v>
      </c>
      <c r="T26" s="404">
        <v>3.3583018278791794</v>
      </c>
      <c r="U26" s="404">
        <v>3.9364099593628028</v>
      </c>
      <c r="V26" s="404">
        <v>5.3809147100466976</v>
      </c>
      <c r="W26" s="404">
        <v>7.2534249283523042</v>
      </c>
      <c r="X26" s="404">
        <v>8.3719260612166249</v>
      </c>
      <c r="Y26" s="404">
        <v>11.025456038242728</v>
      </c>
      <c r="Z26" s="404">
        <v>12.585498410466695</v>
      </c>
      <c r="AA26" s="404">
        <v>14.314011765610498</v>
      </c>
      <c r="AB26" s="404">
        <v>16.213709165949062</v>
      </c>
      <c r="AC26" s="404">
        <v>18.280559024432122</v>
      </c>
      <c r="AD26" s="404">
        <v>20.514514417141672</v>
      </c>
      <c r="AE26" s="404">
        <v>22.90459979166766</v>
      </c>
      <c r="AF26" s="404">
        <v>28.056670559507012</v>
      </c>
      <c r="AG26" s="404">
        <v>30.750373430403837</v>
      </c>
      <c r="AH26" s="404">
        <v>33.463754745970171</v>
      </c>
      <c r="AI26" s="404">
        <v>36.153366792658552</v>
      </c>
      <c r="AJ26" s="404">
        <v>38.826245058172503</v>
      </c>
      <c r="AK26" s="404">
        <v>41.562089621310108</v>
      </c>
      <c r="AL26" s="404">
        <v>44.520186653132228</v>
      </c>
      <c r="AM26" s="404">
        <v>47.944888282506511</v>
      </c>
      <c r="AN26" s="404">
        <v>52.157962258198495</v>
      </c>
      <c r="AO26" s="404">
        <v>64.18390485429812</v>
      </c>
      <c r="AP26" s="404">
        <v>72.366655638310306</v>
      </c>
      <c r="AQ26" s="404">
        <v>82.04356508938919</v>
      </c>
      <c r="AR26" s="404">
        <v>93.303863433094193</v>
      </c>
      <c r="AS26" s="404">
        <v>105.81377673912809</v>
      </c>
      <c r="AT26" s="404">
        <v>119.19491967825972</v>
      </c>
      <c r="AU26" s="404">
        <v>133.09814511615269</v>
      </c>
      <c r="AV26" s="404">
        <v>161.40343358705266</v>
      </c>
      <c r="AW26" s="404">
        <v>175.0494714487362</v>
      </c>
      <c r="AX26" s="404">
        <v>188.07867818398955</v>
      </c>
      <c r="AY26" s="404">
        <v>200.5070421716218</v>
      </c>
      <c r="AZ26" s="404">
        <v>213.15869729086577</v>
      </c>
      <c r="BA26" s="404">
        <v>226.32842743762566</v>
      </c>
      <c r="BB26" s="404">
        <v>239.99660284890217</v>
      </c>
      <c r="BC26" s="404">
        <v>270.15911186565893</v>
      </c>
    </row>
    <row r="27" spans="2:55">
      <c r="B27" s="403" t="s">
        <v>340</v>
      </c>
      <c r="C27" s="404">
        <v>1.7558521592212173</v>
      </c>
      <c r="D27" s="404">
        <v>1.7558521592212173</v>
      </c>
      <c r="E27" s="404">
        <v>1.7558521592212173</v>
      </c>
      <c r="F27" s="404">
        <v>1.7558521592212173</v>
      </c>
      <c r="G27" s="404">
        <v>1.7558521592212173</v>
      </c>
      <c r="H27" s="404">
        <v>1.6085689688063498</v>
      </c>
      <c r="I27" s="404">
        <v>1.6085689688063498</v>
      </c>
      <c r="J27" s="404">
        <v>1.4591935914426806</v>
      </c>
      <c r="K27" s="404">
        <v>1.3234630199720332</v>
      </c>
      <c r="L27" s="404">
        <v>1.2159497039725886</v>
      </c>
      <c r="M27" s="404">
        <v>1.2159497039725886</v>
      </c>
      <c r="N27" s="404">
        <v>1.1292598542827414</v>
      </c>
      <c r="O27" s="404">
        <v>1.1764880475922381</v>
      </c>
      <c r="P27" s="404">
        <v>1.2736027311387317</v>
      </c>
      <c r="Q27" s="404">
        <v>1.4170556263596823</v>
      </c>
      <c r="R27" s="404">
        <v>1.8342796681775293</v>
      </c>
      <c r="S27" s="404">
        <v>2.4410606950636256</v>
      </c>
      <c r="T27" s="404">
        <v>3.2957976916466234</v>
      </c>
      <c r="U27" s="404">
        <v>3.8380973970140904</v>
      </c>
      <c r="V27" s="404">
        <v>5.1930977190929557</v>
      </c>
      <c r="W27" s="404">
        <v>6.9603312736338641</v>
      </c>
      <c r="X27" s="404">
        <v>8.0190723394090107</v>
      </c>
      <c r="Y27" s="404">
        <v>10.533029956432086</v>
      </c>
      <c r="Z27" s="404">
        <v>12.010403408183024</v>
      </c>
      <c r="AA27" s="404">
        <v>13.645147641624353</v>
      </c>
      <c r="AB27" s="404">
        <v>15.437678239711085</v>
      </c>
      <c r="AC27" s="404">
        <v>17.381438340723562</v>
      </c>
      <c r="AD27" s="404">
        <v>19.472101434820129</v>
      </c>
      <c r="AE27" s="404">
        <v>21.695509322270031</v>
      </c>
      <c r="AF27" s="404">
        <v>26.44726947549265</v>
      </c>
      <c r="AG27" s="404">
        <v>28.908822821123731</v>
      </c>
      <c r="AH27" s="404">
        <v>31.368330778870078</v>
      </c>
      <c r="AI27" s="404">
        <v>33.78406539275548</v>
      </c>
      <c r="AJ27" s="404">
        <v>36.178181498824848</v>
      </c>
      <c r="AK27" s="404">
        <v>38.656023960965705</v>
      </c>
      <c r="AL27" s="404">
        <v>41.412354407276197</v>
      </c>
      <c r="AM27" s="404">
        <v>44.737913247883526</v>
      </c>
      <c r="AN27" s="404">
        <v>48.98998726767914</v>
      </c>
      <c r="AO27" s="404">
        <v>61.29675352118516</v>
      </c>
      <c r="AP27" s="404">
        <v>69.568055107214278</v>
      </c>
      <c r="AQ27" s="404">
        <v>79.184628747109386</v>
      </c>
      <c r="AR27" s="404">
        <v>90.193334378331613</v>
      </c>
      <c r="AS27" s="404">
        <v>102.2662077626596</v>
      </c>
      <c r="AT27" s="404">
        <v>115.04665991409702</v>
      </c>
      <c r="AU27" s="404">
        <v>128.20590542367199</v>
      </c>
      <c r="AV27" s="404">
        <v>154.29570936211363</v>
      </c>
      <c r="AW27" s="404">
        <v>166.69420549144476</v>
      </c>
      <c r="AX27" s="404">
        <v>178.65613630047477</v>
      </c>
      <c r="AY27" s="404">
        <v>190.19777892170444</v>
      </c>
      <c r="AZ27" s="404">
        <v>202.29463184268383</v>
      </c>
      <c r="BA27" s="404">
        <v>214.96265713002927</v>
      </c>
      <c r="BB27" s="404">
        <v>228.5757176477203</v>
      </c>
      <c r="BC27" s="404">
        <v>260.39718780346101</v>
      </c>
    </row>
    <row r="28" spans="2:55">
      <c r="B28" s="403" t="s">
        <v>341</v>
      </c>
      <c r="C28" s="404">
        <v>1.4759913965922169</v>
      </c>
      <c r="D28" s="404">
        <v>1.4759913965922169</v>
      </c>
      <c r="E28" s="404">
        <v>1.4759913965922169</v>
      </c>
      <c r="F28" s="404">
        <v>1.4759913965922169</v>
      </c>
      <c r="G28" s="404">
        <v>1.4759913965922169</v>
      </c>
      <c r="H28" s="404">
        <v>1.3515317404707434</v>
      </c>
      <c r="I28" s="404">
        <v>1.3515317404707434</v>
      </c>
      <c r="J28" s="404">
        <v>1.2273559329577175</v>
      </c>
      <c r="K28" s="404">
        <v>1.1188238328996993</v>
      </c>
      <c r="L28" s="404">
        <v>1.0412672148881787</v>
      </c>
      <c r="M28" s="404">
        <v>1.0412672148881787</v>
      </c>
      <c r="N28" s="404">
        <v>1.0292746815503624</v>
      </c>
      <c r="O28" s="404">
        <v>1.0985195524876563</v>
      </c>
      <c r="P28" s="404">
        <v>1.2078208882703427</v>
      </c>
      <c r="Q28" s="404">
        <v>1.3536484017951309</v>
      </c>
      <c r="R28" s="404">
        <v>1.7497289807270282</v>
      </c>
      <c r="S28" s="404">
        <v>2.3058302710023995</v>
      </c>
      <c r="T28" s="404">
        <v>3.0780473796156502</v>
      </c>
      <c r="U28" s="404">
        <v>3.5656823112877176</v>
      </c>
      <c r="V28" s="404">
        <v>4.7875984590155234</v>
      </c>
      <c r="W28" s="404">
        <v>6.3891276185140624</v>
      </c>
      <c r="X28" s="404">
        <v>7.3498545223177212</v>
      </c>
      <c r="Y28" s="404">
        <v>9.6311100774374019</v>
      </c>
      <c r="Z28" s="404">
        <v>10.970366365590603</v>
      </c>
      <c r="AA28" s="404">
        <v>12.449596383186856</v>
      </c>
      <c r="AB28" s="404">
        <v>14.066706438798217</v>
      </c>
      <c r="AC28" s="404">
        <v>15.812367488951381</v>
      </c>
      <c r="AD28" s="404">
        <v>17.67877493309237</v>
      </c>
      <c r="AE28" s="404">
        <v>19.653117733320908</v>
      </c>
      <c r="AF28" s="404">
        <v>23.839062585293775</v>
      </c>
      <c r="AG28" s="404">
        <v>25.985229797320162</v>
      </c>
      <c r="AH28" s="404">
        <v>28.108920431090205</v>
      </c>
      <c r="AI28" s="404">
        <v>30.177561835633142</v>
      </c>
      <c r="AJ28" s="404">
        <v>32.231668463855819</v>
      </c>
      <c r="AK28" s="404">
        <v>34.404838605554403</v>
      </c>
      <c r="AL28" s="404">
        <v>36.931148625017272</v>
      </c>
      <c r="AM28" s="404">
        <v>40.131615683489017</v>
      </c>
      <c r="AN28" s="404">
        <v>44.318432715061206</v>
      </c>
      <c r="AO28" s="404">
        <v>56.384192213349174</v>
      </c>
      <c r="AP28" s="404">
        <v>64.315045590972275</v>
      </c>
      <c r="AQ28" s="404">
        <v>73.345601641533506</v>
      </c>
      <c r="AR28" s="404">
        <v>83.575541039074508</v>
      </c>
      <c r="AS28" s="404">
        <v>94.705305390210881</v>
      </c>
      <c r="AT28" s="404">
        <v>106.39841262265159</v>
      </c>
      <c r="AU28" s="404">
        <v>118.34390184184359</v>
      </c>
      <c r="AV28" s="404">
        <v>141.07433725144449</v>
      </c>
      <c r="AW28" s="404">
        <v>152.03173525654017</v>
      </c>
      <c r="AX28" s="404">
        <v>162.74143688747688</v>
      </c>
      <c r="AY28" s="404">
        <v>173.22355522595356</v>
      </c>
      <c r="AZ28" s="404">
        <v>184.27288592862087</v>
      </c>
      <c r="BA28" s="404">
        <v>196.3134291278979</v>
      </c>
      <c r="BB28" s="404">
        <v>209.82734802664845</v>
      </c>
      <c r="BC28" s="404">
        <v>241.79360639208002</v>
      </c>
    </row>
    <row r="29" spans="2:55">
      <c r="B29" s="403" t="s">
        <v>342</v>
      </c>
      <c r="C29" s="404">
        <v>1.1619563731073805</v>
      </c>
      <c r="D29" s="404">
        <v>1.1619563731073805</v>
      </c>
      <c r="E29" s="404">
        <v>1.1619563731073805</v>
      </c>
      <c r="F29" s="404">
        <v>1.1619563731073805</v>
      </c>
      <c r="G29" s="404">
        <v>1.1619563731073805</v>
      </c>
      <c r="H29" s="404">
        <v>1.0649051927208286</v>
      </c>
      <c r="I29" s="404">
        <v>1.0649051927208286</v>
      </c>
      <c r="J29" s="404">
        <v>0.96807528788790242</v>
      </c>
      <c r="K29" s="404">
        <v>0.88905880690451533</v>
      </c>
      <c r="L29" s="404">
        <v>0.84401190721081643</v>
      </c>
      <c r="M29" s="404">
        <v>0.84401190721081643</v>
      </c>
      <c r="N29" s="404">
        <v>0.88760884763178571</v>
      </c>
      <c r="O29" s="404">
        <v>0.96385187167388753</v>
      </c>
      <c r="P29" s="404">
        <v>1.0697634742735984</v>
      </c>
      <c r="Q29" s="404">
        <v>1.202681105515798</v>
      </c>
      <c r="R29" s="404">
        <v>1.548222648575565</v>
      </c>
      <c r="S29" s="404">
        <v>2.0234613067625222</v>
      </c>
      <c r="T29" s="404">
        <v>2.6756490034804492</v>
      </c>
      <c r="U29" s="404">
        <v>3.08683617660065</v>
      </c>
      <c r="V29" s="404">
        <v>4.1219372187389238</v>
      </c>
      <c r="W29" s="404">
        <v>5.481867983813256</v>
      </c>
      <c r="X29" s="404">
        <v>6.2978208114829277</v>
      </c>
      <c r="Y29" s="404">
        <v>8.2341523589996815</v>
      </c>
      <c r="Z29" s="404">
        <v>9.3691590216897982</v>
      </c>
      <c r="AA29" s="404">
        <v>10.619746181213536</v>
      </c>
      <c r="AB29" s="404">
        <v>11.981040777688559</v>
      </c>
      <c r="AC29" s="404">
        <v>13.441852299474434</v>
      </c>
      <c r="AD29" s="404">
        <v>14.99539954970852</v>
      </c>
      <c r="AE29" s="404">
        <v>16.631457432997745</v>
      </c>
      <c r="AF29" s="404">
        <v>20.071410679465309</v>
      </c>
      <c r="AG29" s="404">
        <v>21.812934543655437</v>
      </c>
      <c r="AH29" s="404">
        <v>23.520108942224422</v>
      </c>
      <c r="AI29" s="404">
        <v>25.17214054686848</v>
      </c>
      <c r="AJ29" s="404">
        <v>26.829713424995667</v>
      </c>
      <c r="AK29" s="404">
        <v>28.657699765476618</v>
      </c>
      <c r="AL29" s="404">
        <v>30.912358296002161</v>
      </c>
      <c r="AM29" s="404">
        <v>33.862719591124794</v>
      </c>
      <c r="AN29" s="404">
        <v>37.750674768896381</v>
      </c>
      <c r="AO29" s="404">
        <v>48.75661131061662</v>
      </c>
      <c r="AP29" s="404">
        <v>55.770983600085188</v>
      </c>
      <c r="AQ29" s="404">
        <v>63.62546746512966</v>
      </c>
      <c r="AR29" s="404">
        <v>72.501398925380627</v>
      </c>
      <c r="AS29" s="404">
        <v>82.12680651503068</v>
      </c>
      <c r="AT29" s="404">
        <v>92.182675868696109</v>
      </c>
      <c r="AU29" s="404">
        <v>101.95431874965116</v>
      </c>
      <c r="AV29" s="404">
        <v>120.65956598408853</v>
      </c>
      <c r="AW29" s="404">
        <v>129.89160960549398</v>
      </c>
      <c r="AX29" s="404">
        <v>139.07370002552878</v>
      </c>
      <c r="AY29" s="404">
        <v>147.85058834049781</v>
      </c>
      <c r="AZ29" s="404">
        <v>157.56985521240429</v>
      </c>
      <c r="BA29" s="404">
        <v>168.76821264559823</v>
      </c>
      <c r="BB29" s="404">
        <v>182.07017399867345</v>
      </c>
      <c r="BC29" s="404">
        <v>211.4501165899581</v>
      </c>
    </row>
    <row r="30" spans="2:55">
      <c r="B30" s="403" t="s">
        <v>343</v>
      </c>
      <c r="C30" s="404">
        <v>0.81336336523731267</v>
      </c>
      <c r="D30" s="404">
        <v>0.81336336523731267</v>
      </c>
      <c r="E30" s="404">
        <v>0.81336336523731267</v>
      </c>
      <c r="F30" s="404">
        <v>0.81336336523731267</v>
      </c>
      <c r="G30" s="404">
        <v>0.81336336523731267</v>
      </c>
      <c r="H30" s="404">
        <v>0.74605572233456485</v>
      </c>
      <c r="I30" s="404">
        <v>0.74605572233456485</v>
      </c>
      <c r="J30" s="404">
        <v>0.67890149434956559</v>
      </c>
      <c r="K30" s="404">
        <v>0.63191583332805834</v>
      </c>
      <c r="L30" s="404">
        <v>0.62214990433038597</v>
      </c>
      <c r="M30" s="404">
        <v>0.62214990433038597</v>
      </c>
      <c r="N30" s="404">
        <v>0.68368885612142116</v>
      </c>
      <c r="O30" s="404">
        <v>0.75090018818694659</v>
      </c>
      <c r="P30" s="404">
        <v>0.8376315447779572</v>
      </c>
      <c r="Q30" s="404">
        <v>0.94216051185272998</v>
      </c>
      <c r="R30" s="404">
        <v>1.2070642469050574</v>
      </c>
      <c r="S30" s="404">
        <v>1.5664957302194202</v>
      </c>
      <c r="T30" s="404">
        <v>2.0553001895842073</v>
      </c>
      <c r="U30" s="404">
        <v>2.3644201723944942</v>
      </c>
      <c r="V30" s="404">
        <v>3.1447229353941579</v>
      </c>
      <c r="W30" s="404">
        <v>4.1701537520729817</v>
      </c>
      <c r="X30" s="404">
        <v>4.7851138334149299</v>
      </c>
      <c r="Y30" s="404">
        <v>6.2427819322423455</v>
      </c>
      <c r="Z30" s="404">
        <v>7.095488537046224</v>
      </c>
      <c r="AA30" s="404">
        <v>8.0315507185336408</v>
      </c>
      <c r="AB30" s="404">
        <v>9.0442011180976785</v>
      </c>
      <c r="AC30" s="404">
        <v>10.125025042961928</v>
      </c>
      <c r="AD30" s="404">
        <v>11.269461265236457</v>
      </c>
      <c r="AE30" s="404">
        <v>12.469972393594709</v>
      </c>
      <c r="AF30" s="404">
        <v>14.968294326314188</v>
      </c>
      <c r="AG30" s="404">
        <v>16.216189563993627</v>
      </c>
      <c r="AH30" s="404">
        <v>17.428868766308668</v>
      </c>
      <c r="AI30" s="404">
        <v>18.598430320642343</v>
      </c>
      <c r="AJ30" s="404">
        <v>19.807856452026552</v>
      </c>
      <c r="AK30" s="404">
        <v>21.235036726182852</v>
      </c>
      <c r="AL30" s="404">
        <v>23.074165803268045</v>
      </c>
      <c r="AM30" s="404">
        <v>25.515315440241583</v>
      </c>
      <c r="AN30" s="404">
        <v>28.722716905039118</v>
      </c>
      <c r="AO30" s="404">
        <v>37.527239894892539</v>
      </c>
      <c r="AP30" s="404">
        <v>42.972212321390593</v>
      </c>
      <c r="AQ30" s="404">
        <v>48.997146967861198</v>
      </c>
      <c r="AR30" s="404">
        <v>55.871200604691104</v>
      </c>
      <c r="AS30" s="404">
        <v>63.348264878159071</v>
      </c>
      <c r="AT30" s="404">
        <v>70.690655451177904</v>
      </c>
      <c r="AU30" s="404">
        <v>77.804922083991926</v>
      </c>
      <c r="AV30" s="404">
        <v>91.672432845120028</v>
      </c>
      <c r="AW30" s="404">
        <v>98.775820003491333</v>
      </c>
      <c r="AX30" s="404">
        <v>105.63267555049546</v>
      </c>
      <c r="AY30" s="404">
        <v>112.2359409636782</v>
      </c>
      <c r="AZ30" s="404">
        <v>120.20475841684048</v>
      </c>
      <c r="BA30" s="404">
        <v>130.22254177721808</v>
      </c>
      <c r="BB30" s="404">
        <v>141.0517887456129</v>
      </c>
      <c r="BC30" s="404">
        <v>165.31232758299581</v>
      </c>
    </row>
    <row r="31" spans="2:55">
      <c r="B31" s="403" t="s">
        <v>344</v>
      </c>
      <c r="C31" s="404">
        <v>0.42715235722317496</v>
      </c>
      <c r="D31" s="404">
        <v>0.42715235722317496</v>
      </c>
      <c r="E31" s="404">
        <v>0.42715235722317496</v>
      </c>
      <c r="F31" s="404">
        <v>0.42715235722317496</v>
      </c>
      <c r="G31" s="404">
        <v>0.42715235722317496</v>
      </c>
      <c r="H31" s="404">
        <v>0.39212289198197631</v>
      </c>
      <c r="I31" s="404">
        <v>0.39212289198197631</v>
      </c>
      <c r="J31" s="404">
        <v>0.3571732452201295</v>
      </c>
      <c r="K31" s="404">
        <v>0.34494859741549821</v>
      </c>
      <c r="L31" s="404">
        <v>0.34798059234807477</v>
      </c>
      <c r="M31" s="404">
        <v>0.34798059234807477</v>
      </c>
      <c r="N31" s="404">
        <v>0.39544104058187191</v>
      </c>
      <c r="O31" s="404">
        <v>0.43733416656909052</v>
      </c>
      <c r="P31" s="404">
        <v>0.48885295799812689</v>
      </c>
      <c r="Q31" s="404">
        <v>0.54929261481203406</v>
      </c>
      <c r="R31" s="404">
        <v>0.70069038557714303</v>
      </c>
      <c r="S31" s="404">
        <v>0.90375957184097022</v>
      </c>
      <c r="T31" s="404">
        <v>1.1787882515254713</v>
      </c>
      <c r="U31" s="404">
        <v>1.3535103378446296</v>
      </c>
      <c r="V31" s="404">
        <v>1.7947552795644379</v>
      </c>
      <c r="W31" s="404">
        <v>2.3739465941437374</v>
      </c>
      <c r="X31" s="404">
        <v>2.720938210358216</v>
      </c>
      <c r="Y31" s="404">
        <v>3.542148917620374</v>
      </c>
      <c r="Z31" s="404">
        <v>4.0211349640229788</v>
      </c>
      <c r="AA31" s="404">
        <v>4.5436528229555391</v>
      </c>
      <c r="AB31" s="404">
        <v>5.105665090825525</v>
      </c>
      <c r="AC31" s="404">
        <v>5.70286760813676</v>
      </c>
      <c r="AD31" s="404">
        <v>6.3329673006126024</v>
      </c>
      <c r="AE31" s="404">
        <v>6.9912019077563672</v>
      </c>
      <c r="AF31" s="404">
        <v>8.3433733887758148</v>
      </c>
      <c r="AG31" s="404">
        <v>9.0103008519597694</v>
      </c>
      <c r="AH31" s="404">
        <v>9.6530767219231084</v>
      </c>
      <c r="AI31" s="404">
        <v>10.27804160584606</v>
      </c>
      <c r="AJ31" s="404">
        <v>10.970999984834638</v>
      </c>
      <c r="AK31" s="404">
        <v>11.836492390779037</v>
      </c>
      <c r="AL31" s="404">
        <v>12.977605740739257</v>
      </c>
      <c r="AM31" s="404">
        <v>14.495938894206727</v>
      </c>
      <c r="AN31" s="404">
        <v>16.467830994260058</v>
      </c>
      <c r="AO31" s="404">
        <v>21.669560894887514</v>
      </c>
      <c r="AP31" s="404">
        <v>24.813499230375331</v>
      </c>
      <c r="AQ31" s="404">
        <v>28.263421545681094</v>
      </c>
      <c r="AR31" s="404">
        <v>32.382827290117639</v>
      </c>
      <c r="AS31" s="404">
        <v>36.500599369897358</v>
      </c>
      <c r="AT31" s="404">
        <v>40.519149835179732</v>
      </c>
      <c r="AU31" s="404">
        <v>44.437823105064346</v>
      </c>
      <c r="AV31" s="404">
        <v>52.352342788327789</v>
      </c>
      <c r="AW31" s="404">
        <v>56.342289140600855</v>
      </c>
      <c r="AX31" s="404">
        <v>60.222710777243392</v>
      </c>
      <c r="AY31" s="404">
        <v>63.988789037135689</v>
      </c>
      <c r="AZ31" s="404">
        <v>69.597807203267507</v>
      </c>
      <c r="BA31" s="404">
        <v>75.721786672350078</v>
      </c>
      <c r="BB31" s="404">
        <v>82.40270421632043</v>
      </c>
      <c r="BC31" s="404">
        <v>97.612653050419183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0.29282389366191658</v>
      </c>
      <c r="AH34" s="406">
        <v>1.3793494323851088</v>
      </c>
      <c r="AI34" s="406">
        <v>2.3915715947727763</v>
      </c>
      <c r="AJ34" s="406">
        <v>3.3370163053672344</v>
      </c>
      <c r="AK34" s="406">
        <v>4.2300094980764431</v>
      </c>
      <c r="AL34" s="406">
        <v>5.087433554905215</v>
      </c>
      <c r="AM34" s="406">
        <v>5.9192824947658789</v>
      </c>
      <c r="AN34" s="406">
        <v>6.7280961468597562</v>
      </c>
      <c r="AO34" s="406">
        <v>8.2723851353142752</v>
      </c>
      <c r="AP34" s="406">
        <v>9.0014145702814314</v>
      </c>
      <c r="AQ34" s="406">
        <v>9.6943159831695116</v>
      </c>
      <c r="AR34" s="406">
        <v>10.357957922217871</v>
      </c>
      <c r="AS34" s="406">
        <v>10.974814638216687</v>
      </c>
      <c r="AT34" s="406">
        <v>11.528016414778321</v>
      </c>
      <c r="AU34" s="406">
        <v>12.007165674270471</v>
      </c>
      <c r="AV34" s="406">
        <v>12.783211866411266</v>
      </c>
      <c r="AW34" s="406">
        <v>13.12429734567886</v>
      </c>
      <c r="AX34" s="406">
        <v>13.458869497178343</v>
      </c>
      <c r="AY34" s="406">
        <v>13.809686399492872</v>
      </c>
      <c r="AZ34" s="406">
        <v>14.242614500608145</v>
      </c>
      <c r="BA34" s="406">
        <v>14.812976117501576</v>
      </c>
      <c r="BB34" s="406">
        <v>15.577710060221149</v>
      </c>
      <c r="BC34" s="406">
        <v>17.882961214287409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0.30601685121164507</v>
      </c>
      <c r="AB35" s="406">
        <v>3.292082748821938</v>
      </c>
      <c r="AC35" s="406">
        <v>5.8797227379478132</v>
      </c>
      <c r="AD35" s="406">
        <v>8.2003913266632651</v>
      </c>
      <c r="AE35" s="406">
        <v>10.312317355750112</v>
      </c>
      <c r="AF35" s="406">
        <v>14.109815584653802</v>
      </c>
      <c r="AG35" s="406">
        <v>15.85862571909856</v>
      </c>
      <c r="AH35" s="406">
        <v>17.521276851588823</v>
      </c>
      <c r="AI35" s="406">
        <v>19.096524381123629</v>
      </c>
      <c r="AJ35" s="406">
        <v>20.596183127576577</v>
      </c>
      <c r="AK35" s="406">
        <v>22.043799176220656</v>
      </c>
      <c r="AL35" s="406">
        <v>23.461609546468146</v>
      </c>
      <c r="AM35" s="406">
        <v>24.867605723599336</v>
      </c>
      <c r="AN35" s="406">
        <v>26.274378764339438</v>
      </c>
      <c r="AO35" s="406">
        <v>29.108602913001576</v>
      </c>
      <c r="AP35" s="406">
        <v>30.530374289795542</v>
      </c>
      <c r="AQ35" s="406">
        <v>31.943364562006295</v>
      </c>
      <c r="AR35" s="406">
        <v>33.363657823602026</v>
      </c>
      <c r="AS35" s="406">
        <v>34.756754600505047</v>
      </c>
      <c r="AT35" s="406">
        <v>36.091365476722444</v>
      </c>
      <c r="AU35" s="406">
        <v>37.356509711006048</v>
      </c>
      <c r="AV35" s="406">
        <v>39.74760058091826</v>
      </c>
      <c r="AW35" s="406">
        <v>40.941013453958099</v>
      </c>
      <c r="AX35" s="406">
        <v>42.173761895457027</v>
      </c>
      <c r="AY35" s="406">
        <v>43.497422590265018</v>
      </c>
      <c r="AZ35" s="406">
        <v>45.04138169610664</v>
      </c>
      <c r="BA35" s="406">
        <v>46.901040753692179</v>
      </c>
      <c r="BB35" s="406">
        <v>49.17578569722631</v>
      </c>
      <c r="BC35" s="406">
        <v>55.110636039930228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2.5111368510656322</v>
      </c>
      <c r="Z36" s="406">
        <v>6.9631654897653839</v>
      </c>
      <c r="AA36" s="406">
        <v>11.109382911987106</v>
      </c>
      <c r="AB36" s="406">
        <v>14.864030889380988</v>
      </c>
      <c r="AC36" s="406">
        <v>18.159060928123747</v>
      </c>
      <c r="AD36" s="406">
        <v>21.151422799848511</v>
      </c>
      <c r="AE36" s="406">
        <v>23.917866988718142</v>
      </c>
      <c r="AF36" s="406">
        <v>29.008328152003088</v>
      </c>
      <c r="AG36" s="406">
        <v>31.390205403437605</v>
      </c>
      <c r="AH36" s="406">
        <v>33.670686430775319</v>
      </c>
      <c r="AI36" s="406">
        <v>35.845097374836897</v>
      </c>
      <c r="AJ36" s="406">
        <v>37.928006138224148</v>
      </c>
      <c r="AK36" s="406">
        <v>39.943171140911879</v>
      </c>
      <c r="AL36" s="406">
        <v>41.917949480937935</v>
      </c>
      <c r="AM36" s="406">
        <v>43.880777330559212</v>
      </c>
      <c r="AN36" s="406">
        <v>45.857628891049885</v>
      </c>
      <c r="AO36" s="406">
        <v>49.900486519649348</v>
      </c>
      <c r="AP36" s="406">
        <v>51.963520960004161</v>
      </c>
      <c r="AQ36" s="406">
        <v>54.038597948835367</v>
      </c>
      <c r="AR36" s="406">
        <v>56.153596753010547</v>
      </c>
      <c r="AS36" s="406">
        <v>58.258510542253788</v>
      </c>
      <c r="AT36" s="406">
        <v>60.3182338558195</v>
      </c>
      <c r="AU36" s="406">
        <v>62.323823768974322</v>
      </c>
      <c r="AV36" s="406">
        <v>66.273610817852187</v>
      </c>
      <c r="AW36" s="406">
        <v>68.314615180485092</v>
      </c>
      <c r="AX36" s="406">
        <v>70.473605157726752</v>
      </c>
      <c r="AY36" s="406">
        <v>72.837268647222558</v>
      </c>
      <c r="AZ36" s="406">
        <v>75.606877874403764</v>
      </c>
      <c r="BA36" s="406">
        <v>78.922933983653593</v>
      </c>
      <c r="BB36" s="406">
        <v>82.898727635677361</v>
      </c>
      <c r="BC36" s="406">
        <v>92.488659718550778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3.2352382539232534</v>
      </c>
      <c r="Y37" s="406">
        <v>14.279906207791594</v>
      </c>
      <c r="Z37" s="406">
        <v>19.40276445051591</v>
      </c>
      <c r="AA37" s="406">
        <v>24.147687342793539</v>
      </c>
      <c r="AB37" s="406">
        <v>28.45987058567766</v>
      </c>
      <c r="AC37" s="406">
        <v>32.297351387783166</v>
      </c>
      <c r="AD37" s="406">
        <v>35.83424858485926</v>
      </c>
      <c r="AE37" s="406">
        <v>39.159403391346189</v>
      </c>
      <c r="AF37" s="406">
        <v>45.391494725113752</v>
      </c>
      <c r="AG37" s="406">
        <v>48.342542406213781</v>
      </c>
      <c r="AH37" s="406">
        <v>51.182245124281536</v>
      </c>
      <c r="AI37" s="406">
        <v>53.898893263871784</v>
      </c>
      <c r="AJ37" s="406">
        <v>56.496354309997649</v>
      </c>
      <c r="AK37" s="406">
        <v>58.996724481952619</v>
      </c>
      <c r="AL37" s="406">
        <v>61.434576833370791</v>
      </c>
      <c r="AM37" s="406">
        <v>63.853250683583106</v>
      </c>
      <c r="AN37" s="406">
        <v>66.295533273021974</v>
      </c>
      <c r="AO37" s="406">
        <v>71.337408827684669</v>
      </c>
      <c r="AP37" s="406">
        <v>73.940877023514005</v>
      </c>
      <c r="AQ37" s="406">
        <v>76.581997521924393</v>
      </c>
      <c r="AR37" s="406">
        <v>79.306694153079846</v>
      </c>
      <c r="AS37" s="406">
        <v>82.063862530569708</v>
      </c>
      <c r="AT37" s="406">
        <v>84.817658521016142</v>
      </c>
      <c r="AU37" s="406">
        <v>87.560041468528283</v>
      </c>
      <c r="AV37" s="406">
        <v>93.142708176568249</v>
      </c>
      <c r="AW37" s="406">
        <v>96.128996893593225</v>
      </c>
      <c r="AX37" s="406">
        <v>99.361956991103597</v>
      </c>
      <c r="AY37" s="406">
        <v>102.96387368074339</v>
      </c>
      <c r="AZ37" s="406">
        <v>107.21175200047769</v>
      </c>
      <c r="BA37" s="406">
        <v>112.25049782174705</v>
      </c>
      <c r="BB37" s="406">
        <v>118.04766750387377</v>
      </c>
      <c r="BC37" s="406">
        <v>130.94255189010215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4.5602614963581534</v>
      </c>
      <c r="O38" s="406">
        <v>5.9600897875932155</v>
      </c>
      <c r="P38" s="406">
        <v>5.6229069611723546</v>
      </c>
      <c r="Q38" s="406">
        <v>3.520232243788783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7.4884252357889709</v>
      </c>
      <c r="X38" s="406">
        <v>14.007347118298808</v>
      </c>
      <c r="Y38" s="406">
        <v>26.487688207263247</v>
      </c>
      <c r="Z38" s="406">
        <v>32.196679569804864</v>
      </c>
      <c r="AA38" s="406">
        <v>37.484272631038898</v>
      </c>
      <c r="AB38" s="406">
        <v>42.324330669542888</v>
      </c>
      <c r="AC38" s="406">
        <v>46.697957574418126</v>
      </c>
      <c r="AD38" s="406">
        <v>50.791253486818917</v>
      </c>
      <c r="AE38" s="406">
        <v>54.690593534282478</v>
      </c>
      <c r="AF38" s="406">
        <v>62.096593300176657</v>
      </c>
      <c r="AG38" s="406">
        <v>65.633405559070809</v>
      </c>
      <c r="AH38" s="406">
        <v>69.0455489837545</v>
      </c>
      <c r="AI38" s="406">
        <v>72.299733987442863</v>
      </c>
      <c r="AJ38" s="406">
        <v>75.388792270382126</v>
      </c>
      <c r="AK38" s="406">
        <v>78.336269071193541</v>
      </c>
      <c r="AL38" s="406">
        <v>81.188959238046678</v>
      </c>
      <c r="AM38" s="406">
        <v>84.007876750587755</v>
      </c>
      <c r="AN38" s="406">
        <v>86.855686278495952</v>
      </c>
      <c r="AO38" s="406">
        <v>92.775755738297946</v>
      </c>
      <c r="AP38" s="406">
        <v>95.862528431662312</v>
      </c>
      <c r="AQ38" s="406">
        <v>99.020156068507916</v>
      </c>
      <c r="AR38" s="406">
        <v>102.33047723801117</v>
      </c>
      <c r="AS38" s="406">
        <v>105.74212502170363</v>
      </c>
      <c r="AT38" s="406">
        <v>109.21516202361543</v>
      </c>
      <c r="AU38" s="406">
        <v>112.74041205224349</v>
      </c>
      <c r="AV38" s="406">
        <v>120.13561385821814</v>
      </c>
      <c r="AW38" s="406">
        <v>124.22024357950352</v>
      </c>
      <c r="AX38" s="406">
        <v>128.72101472810181</v>
      </c>
      <c r="AY38" s="406">
        <v>133.79487254203855</v>
      </c>
      <c r="AZ38" s="406">
        <v>139.75606743454529</v>
      </c>
      <c r="BA38" s="406">
        <v>146.59658593448449</v>
      </c>
      <c r="BB38" s="406">
        <v>154.11452546369893</v>
      </c>
      <c r="BC38" s="406">
        <v>169.63705115775045</v>
      </c>
    </row>
    <row r="39" spans="2:55">
      <c r="B39" s="405" t="s">
        <v>352</v>
      </c>
      <c r="C39" s="406">
        <v>11.057850859901137</v>
      </c>
      <c r="D39" s="406">
        <v>11.057850859901137</v>
      </c>
      <c r="E39" s="406">
        <v>11.057850859901137</v>
      </c>
      <c r="F39" s="406">
        <v>11.057850859901137</v>
      </c>
      <c r="G39" s="406">
        <v>11.057850859901137</v>
      </c>
      <c r="H39" s="406">
        <v>12.342497761629222</v>
      </c>
      <c r="I39" s="406">
        <v>12.342497761629222</v>
      </c>
      <c r="J39" s="406">
        <v>14.050252107621436</v>
      </c>
      <c r="K39" s="406">
        <v>15.913476953693527</v>
      </c>
      <c r="L39" s="406">
        <v>18.036390707677239</v>
      </c>
      <c r="M39" s="406">
        <v>18.036390707677239</v>
      </c>
      <c r="N39" s="406">
        <v>20.372095045282215</v>
      </c>
      <c r="O39" s="406">
        <v>19.518987907001168</v>
      </c>
      <c r="P39" s="406">
        <v>16.706246344686402</v>
      </c>
      <c r="Q39" s="406">
        <v>12.213253220151934</v>
      </c>
      <c r="R39" s="406">
        <v>0.83626079213812321</v>
      </c>
      <c r="S39" s="406">
        <v>0</v>
      </c>
      <c r="T39" s="406">
        <v>0</v>
      </c>
      <c r="U39" s="406">
        <v>0</v>
      </c>
      <c r="V39" s="406">
        <v>4.1484965812505257</v>
      </c>
      <c r="W39" s="406">
        <v>18.042618025079634</v>
      </c>
      <c r="X39" s="406">
        <v>25.340298682672966</v>
      </c>
      <c r="Y39" s="406">
        <v>39.053173215054485</v>
      </c>
      <c r="Z39" s="406">
        <v>45.288336913436289</v>
      </c>
      <c r="AA39" s="406">
        <v>51.087136934954046</v>
      </c>
      <c r="AB39" s="406">
        <v>56.448876577575881</v>
      </c>
      <c r="AC39" s="406">
        <v>61.372324738512091</v>
      </c>
      <c r="AD39" s="406">
        <v>66.040098936139657</v>
      </c>
      <c r="AE39" s="406">
        <v>70.532496851158371</v>
      </c>
      <c r="AF39" s="406">
        <v>79.154449117714805</v>
      </c>
      <c r="AG39" s="406">
        <v>83.29555222755873</v>
      </c>
      <c r="AH39" s="406">
        <v>87.279950229445816</v>
      </c>
      <c r="AI39" s="406">
        <v>91.051461032360649</v>
      </c>
      <c r="AJ39" s="406">
        <v>94.59414209940924</v>
      </c>
      <c r="AK39" s="406">
        <v>97.938130084620497</v>
      </c>
      <c r="AL39" s="406">
        <v>101.14484083293434</v>
      </c>
      <c r="AM39" s="406">
        <v>104.2965205686484</v>
      </c>
      <c r="AN39" s="406">
        <v>107.48037027176699</v>
      </c>
      <c r="AO39" s="406">
        <v>114.14401634667067</v>
      </c>
      <c r="AP39" s="406">
        <v>117.657431543436</v>
      </c>
      <c r="AQ39" s="406">
        <v>121.30115112431729</v>
      </c>
      <c r="AR39" s="406">
        <v>125.19750359684079</v>
      </c>
      <c r="AS39" s="406">
        <v>129.29118182346699</v>
      </c>
      <c r="AT39" s="406">
        <v>133.53551349958039</v>
      </c>
      <c r="AU39" s="406">
        <v>137.92163600301291</v>
      </c>
      <c r="AV39" s="406">
        <v>147.41826166247412</v>
      </c>
      <c r="AW39" s="406">
        <v>152.81168000071818</v>
      </c>
      <c r="AX39" s="406">
        <v>158.83230504134738</v>
      </c>
      <c r="AY39" s="406">
        <v>165.62742584859285</v>
      </c>
      <c r="AZ39" s="406">
        <v>173.3901734001239</v>
      </c>
      <c r="BA39" s="406">
        <v>181.9356662432686</v>
      </c>
      <c r="BB39" s="406">
        <v>190.91061074957335</v>
      </c>
      <c r="BC39" s="406">
        <v>208.12692651734136</v>
      </c>
    </row>
    <row r="40" spans="2:55">
      <c r="B40" s="405" t="s">
        <v>353</v>
      </c>
      <c r="C40" s="406">
        <v>31.67291136293311</v>
      </c>
      <c r="D40" s="406">
        <v>31.67291136293311</v>
      </c>
      <c r="E40" s="406">
        <v>31.67291136293311</v>
      </c>
      <c r="F40" s="406">
        <v>31.67291136293311</v>
      </c>
      <c r="G40" s="406">
        <v>31.67291136293311</v>
      </c>
      <c r="H40" s="406">
        <v>32.675088567707746</v>
      </c>
      <c r="I40" s="406">
        <v>32.675088567707746</v>
      </c>
      <c r="J40" s="406">
        <v>34.013829271751661</v>
      </c>
      <c r="K40" s="406">
        <v>35.206739556192453</v>
      </c>
      <c r="L40" s="406">
        <v>36.168746341485999</v>
      </c>
      <c r="M40" s="406">
        <v>36.168746341485999</v>
      </c>
      <c r="N40" s="406">
        <v>34.279852655283797</v>
      </c>
      <c r="O40" s="406">
        <v>30.751155759307576</v>
      </c>
      <c r="P40" s="406">
        <v>25.315234263902866</v>
      </c>
      <c r="Q40" s="406">
        <v>18.647491824637093</v>
      </c>
      <c r="R40" s="406">
        <v>5.0874126521351792</v>
      </c>
      <c r="S40" s="406">
        <v>0</v>
      </c>
      <c r="T40" s="406">
        <v>0</v>
      </c>
      <c r="U40" s="406">
        <v>1.2123485940263186</v>
      </c>
      <c r="V40" s="406">
        <v>13.375275452947429</v>
      </c>
      <c r="W40" s="406">
        <v>29.173094130158006</v>
      </c>
      <c r="X40" s="406">
        <v>37.129277207411121</v>
      </c>
      <c r="Y40" s="406">
        <v>51.912950188345413</v>
      </c>
      <c r="Z40" s="406">
        <v>58.640380801334672</v>
      </c>
      <c r="AA40" s="406">
        <v>64.943831748781079</v>
      </c>
      <c r="AB40" s="406">
        <v>70.842617609417331</v>
      </c>
      <c r="AC40" s="406">
        <v>76.336508235599808</v>
      </c>
      <c r="AD40" s="406">
        <v>81.600777961896952</v>
      </c>
      <c r="AE40" s="406">
        <v>86.711153524514486</v>
      </c>
      <c r="AF40" s="406">
        <v>96.599548159455082</v>
      </c>
      <c r="AG40" s="406">
        <v>101.34995204272973</v>
      </c>
      <c r="AH40" s="406">
        <v>105.89066688525932</v>
      </c>
      <c r="AI40" s="406">
        <v>110.14363331085879</v>
      </c>
      <c r="AJ40" s="406">
        <v>114.08892511540624</v>
      </c>
      <c r="AK40" s="406">
        <v>117.76490915226681</v>
      </c>
      <c r="AL40" s="406">
        <v>121.25130417812731</v>
      </c>
      <c r="AM40" s="406">
        <v>124.65688356195457</v>
      </c>
      <c r="AN40" s="406">
        <v>128.09681223624878</v>
      </c>
      <c r="AO40" s="406">
        <v>135.36088534261395</v>
      </c>
      <c r="AP40" s="406">
        <v>139.26325189024249</v>
      </c>
      <c r="AQ40" s="406">
        <v>143.387286257868</v>
      </c>
      <c r="AR40" s="406">
        <v>147.89628408930267</v>
      </c>
      <c r="AS40" s="406">
        <v>152.72825046308589</v>
      </c>
      <c r="AT40" s="406">
        <v>157.83033986591579</v>
      </c>
      <c r="AU40" s="406">
        <v>163.2121605204392</v>
      </c>
      <c r="AV40" s="406">
        <v>175.22292061504325</v>
      </c>
      <c r="AW40" s="406">
        <v>182.19930487548427</v>
      </c>
      <c r="AX40" s="406">
        <v>190.01154267551138</v>
      </c>
      <c r="AY40" s="406">
        <v>198.62779120361409</v>
      </c>
      <c r="AZ40" s="406">
        <v>208.10014205191024</v>
      </c>
      <c r="BA40" s="406">
        <v>218.08634641165668</v>
      </c>
      <c r="BB40" s="406">
        <v>228.09739948229446</v>
      </c>
      <c r="BC40" s="406">
        <v>246.02116721653709</v>
      </c>
    </row>
    <row r="41" spans="2:55">
      <c r="B41" s="405" t="s">
        <v>354</v>
      </c>
      <c r="C41" s="406">
        <v>52.656347044652989</v>
      </c>
      <c r="D41" s="406">
        <v>52.656347044652989</v>
      </c>
      <c r="E41" s="406">
        <v>52.656347044652989</v>
      </c>
      <c r="F41" s="406">
        <v>52.656347044652989</v>
      </c>
      <c r="G41" s="406">
        <v>52.656347044652989</v>
      </c>
      <c r="H41" s="406">
        <v>53.394194003252281</v>
      </c>
      <c r="I41" s="406">
        <v>53.394194003252281</v>
      </c>
      <c r="J41" s="406">
        <v>54.088497003581445</v>
      </c>
      <c r="K41" s="406">
        <v>54.081842846845589</v>
      </c>
      <c r="L41" s="406">
        <v>53.132375735448527</v>
      </c>
      <c r="M41" s="406">
        <v>53.132375735448527</v>
      </c>
      <c r="N41" s="406">
        <v>45.72064967252269</v>
      </c>
      <c r="O41" s="406">
        <v>39.30167686339454</v>
      </c>
      <c r="P41" s="406">
        <v>31.472577297481333</v>
      </c>
      <c r="Q41" s="406">
        <v>23.143233119063073</v>
      </c>
      <c r="R41" s="406">
        <v>8.7383708179410213</v>
      </c>
      <c r="S41" s="406">
        <v>1.7554793296960847</v>
      </c>
      <c r="T41" s="406">
        <v>4.4024701775060056</v>
      </c>
      <c r="U41" s="406">
        <v>9.0596246947776233</v>
      </c>
      <c r="V41" s="406">
        <v>23.485387127429473</v>
      </c>
      <c r="W41" s="406">
        <v>40.765435592504183</v>
      </c>
      <c r="X41" s="406">
        <v>49.275645109991245</v>
      </c>
      <c r="Y41" s="406">
        <v>65.023239710469284</v>
      </c>
      <c r="Z41" s="406">
        <v>72.235479410561339</v>
      </c>
      <c r="AA41" s="406">
        <v>79.060287344103315</v>
      </c>
      <c r="AB41" s="406">
        <v>85.519205776089848</v>
      </c>
      <c r="AC41" s="406">
        <v>91.608683968449995</v>
      </c>
      <c r="AD41" s="406">
        <v>97.498585129224026</v>
      </c>
      <c r="AE41" s="406">
        <v>103.25827807413089</v>
      </c>
      <c r="AF41" s="406">
        <v>114.45411518614979</v>
      </c>
      <c r="AG41" s="406">
        <v>119.80290580830429</v>
      </c>
      <c r="AH41" s="406">
        <v>124.86789411501414</v>
      </c>
      <c r="AI41" s="406">
        <v>129.5531771191967</v>
      </c>
      <c r="AJ41" s="406">
        <v>133.83502037284237</v>
      </c>
      <c r="AK41" s="406">
        <v>137.76343233874667</v>
      </c>
      <c r="AL41" s="406">
        <v>141.4419450929077</v>
      </c>
      <c r="AM41" s="406">
        <v>145.0095255295617</v>
      </c>
      <c r="AN41" s="406">
        <v>148.61570705538492</v>
      </c>
      <c r="AO41" s="406">
        <v>156.35198497115897</v>
      </c>
      <c r="AP41" s="406">
        <v>160.63033973960589</v>
      </c>
      <c r="AQ41" s="406">
        <v>165.25530349997581</v>
      </c>
      <c r="AR41" s="406">
        <v>170.43370158677237</v>
      </c>
      <c r="AS41" s="406">
        <v>176.09710929047071</v>
      </c>
      <c r="AT41" s="406">
        <v>182.20509392856357</v>
      </c>
      <c r="AU41" s="406">
        <v>188.78440035034208</v>
      </c>
      <c r="AV41" s="406">
        <v>203.86137132186715</v>
      </c>
      <c r="AW41" s="406">
        <v>212.71990820177061</v>
      </c>
      <c r="AX41" s="406">
        <v>222.4439832484837</v>
      </c>
      <c r="AY41" s="406">
        <v>232.79580528308233</v>
      </c>
      <c r="AZ41" s="406">
        <v>243.71285044799666</v>
      </c>
      <c r="BA41" s="406">
        <v>254.71234846796457</v>
      </c>
      <c r="BB41" s="406">
        <v>265.22560997684747</v>
      </c>
      <c r="BC41" s="406">
        <v>283.0103650579851</v>
      </c>
    </row>
    <row r="42" spans="2:55">
      <c r="B42" s="405" t="s">
        <v>355</v>
      </c>
      <c r="C42" s="406">
        <v>74.139439438278828</v>
      </c>
      <c r="D42" s="406">
        <v>74.139439438278828</v>
      </c>
      <c r="E42" s="406">
        <v>74.139439438278828</v>
      </c>
      <c r="F42" s="406">
        <v>74.139439438278828</v>
      </c>
      <c r="G42" s="406">
        <v>74.139439438278828</v>
      </c>
      <c r="H42" s="406">
        <v>74.322642488783842</v>
      </c>
      <c r="I42" s="406">
        <v>74.322642488783842</v>
      </c>
      <c r="J42" s="406">
        <v>73.797972265196961</v>
      </c>
      <c r="K42" s="406">
        <v>71.76873874691681</v>
      </c>
      <c r="L42" s="406">
        <v>67.976823459805431</v>
      </c>
      <c r="M42" s="406">
        <v>67.976823459805431</v>
      </c>
      <c r="N42" s="406">
        <v>54.248235360837505</v>
      </c>
      <c r="O42" s="406">
        <v>45.183418400023456</v>
      </c>
      <c r="P42" s="406">
        <v>35.498904010127113</v>
      </c>
      <c r="Q42" s="406">
        <v>26.269310141504857</v>
      </c>
      <c r="R42" s="406">
        <v>12.2106207157362</v>
      </c>
      <c r="S42" s="406">
        <v>7.0596511810999534</v>
      </c>
      <c r="T42" s="406">
        <v>11.849626773802557</v>
      </c>
      <c r="U42" s="406">
        <v>17.675268420100618</v>
      </c>
      <c r="V42" s="406">
        <v>34.198586543149432</v>
      </c>
      <c r="W42" s="406">
        <v>52.710186809570871</v>
      </c>
      <c r="X42" s="406">
        <v>61.698540317932107</v>
      </c>
      <c r="Y42" s="406">
        <v>78.360567925983602</v>
      </c>
      <c r="Z42" s="406">
        <v>86.075262043502562</v>
      </c>
      <c r="AA42" s="406">
        <v>93.446668701511882</v>
      </c>
      <c r="AB42" s="406">
        <v>100.49395978998183</v>
      </c>
      <c r="AC42" s="406">
        <v>107.21248383179875</v>
      </c>
      <c r="AD42" s="406">
        <v>113.76461255317783</v>
      </c>
      <c r="AE42" s="406">
        <v>120.21040021699024</v>
      </c>
      <c r="AF42" s="406">
        <v>132.72497652488667</v>
      </c>
      <c r="AG42" s="406">
        <v>138.64475153626481</v>
      </c>
      <c r="AH42" s="406">
        <v>144.18877394515158</v>
      </c>
      <c r="AI42" s="406">
        <v>149.24137178722319</v>
      </c>
      <c r="AJ42" s="406">
        <v>153.77736537811532</v>
      </c>
      <c r="AK42" s="406">
        <v>157.86367343066334</v>
      </c>
      <c r="AL42" s="406">
        <v>161.63096973718069</v>
      </c>
      <c r="AM42" s="406">
        <v>165.25582630281241</v>
      </c>
      <c r="AN42" s="406">
        <v>168.93205212477497</v>
      </c>
      <c r="AO42" s="406">
        <v>177.05349098685613</v>
      </c>
      <c r="AP42" s="406">
        <v>181.721360551853</v>
      </c>
      <c r="AQ42" s="406">
        <v>186.89863286041663</v>
      </c>
      <c r="AR42" s="406">
        <v>192.84217878208773</v>
      </c>
      <c r="AS42" s="406">
        <v>199.49709406566728</v>
      </c>
      <c r="AT42" s="406">
        <v>206.83265695866743</v>
      </c>
      <c r="AU42" s="406">
        <v>214.88781801073273</v>
      </c>
      <c r="AV42" s="406">
        <v>233.69396054757161</v>
      </c>
      <c r="AW42" s="406">
        <v>244.58019973656556</v>
      </c>
      <c r="AX42" s="406">
        <v>256.14595219651414</v>
      </c>
      <c r="AY42" s="406">
        <v>267.96806953109234</v>
      </c>
      <c r="AZ42" s="406">
        <v>279.89404441679966</v>
      </c>
      <c r="BA42" s="406">
        <v>291.35943918333027</v>
      </c>
      <c r="BB42" s="406">
        <v>301.89342594089317</v>
      </c>
      <c r="BC42" s="406">
        <v>318.85538688544671</v>
      </c>
    </row>
    <row r="43" spans="2:55">
      <c r="B43" s="405" t="s">
        <v>356</v>
      </c>
      <c r="C43" s="406">
        <v>98.252604487005655</v>
      </c>
      <c r="D43" s="406">
        <v>98.252604487005655</v>
      </c>
      <c r="E43" s="406">
        <v>98.252604487005655</v>
      </c>
      <c r="F43" s="406">
        <v>98.252604487005655</v>
      </c>
      <c r="G43" s="406">
        <v>98.252604487005655</v>
      </c>
      <c r="H43" s="406">
        <v>97.166838690293375</v>
      </c>
      <c r="I43" s="406">
        <v>97.166838690293375</v>
      </c>
      <c r="J43" s="406">
        <v>94.42721019911346</v>
      </c>
      <c r="K43" s="406">
        <v>89.251846184521426</v>
      </c>
      <c r="L43" s="406">
        <v>81.996246818164508</v>
      </c>
      <c r="M43" s="406">
        <v>81.996246818164508</v>
      </c>
      <c r="N43" s="406">
        <v>61.640875510136816</v>
      </c>
      <c r="O43" s="406">
        <v>50.416154337994506</v>
      </c>
      <c r="P43" s="406">
        <v>39.617709209552643</v>
      </c>
      <c r="Q43" s="406">
        <v>30.139986647496507</v>
      </c>
      <c r="R43" s="406">
        <v>17.292438367793128</v>
      </c>
      <c r="S43" s="406">
        <v>14.181934512247688</v>
      </c>
      <c r="T43" s="406">
        <v>21.305299774736326</v>
      </c>
      <c r="U43" s="406">
        <v>28.415479863166293</v>
      </c>
      <c r="V43" s="406">
        <v>46.453193925685348</v>
      </c>
      <c r="W43" s="406">
        <v>65.911473758157172</v>
      </c>
      <c r="X43" s="406">
        <v>75.300645493622639</v>
      </c>
      <c r="Y43" s="406">
        <v>92.836019948812208</v>
      </c>
      <c r="Z43" s="406">
        <v>101.06363403285297</v>
      </c>
      <c r="AA43" s="406">
        <v>109.0008957900326</v>
      </c>
      <c r="AB43" s="406">
        <v>116.66711867482222</v>
      </c>
      <c r="AC43" s="406">
        <v>124.05373062910967</v>
      </c>
      <c r="AD43" s="406">
        <v>131.31197417409891</v>
      </c>
      <c r="AE43" s="406">
        <v>138.47018116593708</v>
      </c>
      <c r="AF43" s="406">
        <v>152.29499173998752</v>
      </c>
      <c r="AG43" s="406">
        <v>158.75464506416705</v>
      </c>
      <c r="AH43" s="406">
        <v>164.7267002004873</v>
      </c>
      <c r="AI43" s="406">
        <v>170.07610252443456</v>
      </c>
      <c r="AJ43" s="406">
        <v>174.78034154810467</v>
      </c>
      <c r="AK43" s="406">
        <v>178.92581329978213</v>
      </c>
      <c r="AL43" s="406">
        <v>182.67854349012379</v>
      </c>
      <c r="AM43" s="406">
        <v>186.2641037842472</v>
      </c>
      <c r="AN43" s="406">
        <v>189.9499698424905</v>
      </c>
      <c r="AO43" s="406">
        <v>198.46927825259758</v>
      </c>
      <c r="AP43" s="406">
        <v>203.60182011312656</v>
      </c>
      <c r="AQ43" s="406">
        <v>209.45627161865889</v>
      </c>
      <c r="AR43" s="406">
        <v>216.36944334482266</v>
      </c>
      <c r="AS43" s="406">
        <v>224.29620561823384</v>
      </c>
      <c r="AT43" s="406">
        <v>233.20852180532029</v>
      </c>
      <c r="AU43" s="406">
        <v>243.15125679224181</v>
      </c>
      <c r="AV43" s="406">
        <v>266.32586538931446</v>
      </c>
      <c r="AW43" s="406">
        <v>279.23777350226561</v>
      </c>
      <c r="AX43" s="406">
        <v>292.43918557469857</v>
      </c>
      <c r="AY43" s="406">
        <v>305.33872501770242</v>
      </c>
      <c r="AZ43" s="406">
        <v>317.76558549186751</v>
      </c>
      <c r="BA43" s="406">
        <v>329.26070222098338</v>
      </c>
      <c r="BB43" s="406">
        <v>339.48400535624029</v>
      </c>
      <c r="BC43" s="406">
        <v>355.23626896523473</v>
      </c>
    </row>
    <row r="44" spans="2:55">
      <c r="B44" s="405" t="s">
        <v>357</v>
      </c>
      <c r="C44" s="406">
        <v>122.46977312022574</v>
      </c>
      <c r="D44" s="406">
        <v>122.46977312022574</v>
      </c>
      <c r="E44" s="406">
        <v>122.46977312022574</v>
      </c>
      <c r="F44" s="406">
        <v>122.46977312022574</v>
      </c>
      <c r="G44" s="406">
        <v>122.46977312022574</v>
      </c>
      <c r="H44" s="406">
        <v>119.11690471354079</v>
      </c>
      <c r="I44" s="406">
        <v>119.11690471354079</v>
      </c>
      <c r="J44" s="406">
        <v>113.00031623494407</v>
      </c>
      <c r="K44" s="406">
        <v>104.09164909044851</v>
      </c>
      <c r="L44" s="406">
        <v>92.815270155973749</v>
      </c>
      <c r="M44" s="406">
        <v>92.815270155973749</v>
      </c>
      <c r="N44" s="406">
        <v>66.666752269372395</v>
      </c>
      <c r="O44" s="406">
        <v>54.13835913419063</v>
      </c>
      <c r="P44" s="406">
        <v>42.988275384037891</v>
      </c>
      <c r="Q44" s="406">
        <v>33.86206712980799</v>
      </c>
      <c r="R44" s="406">
        <v>22.880404392648046</v>
      </c>
      <c r="S44" s="406">
        <v>22.099511545004901</v>
      </c>
      <c r="T44" s="406">
        <v>31.908488955055724</v>
      </c>
      <c r="U44" s="406">
        <v>39.931280349748107</v>
      </c>
      <c r="V44" s="406">
        <v>59.179358637919165</v>
      </c>
      <c r="W44" s="406">
        <v>79.433462897617574</v>
      </c>
      <c r="X44" s="406">
        <v>89.206150670080063</v>
      </c>
      <c r="Y44" s="406">
        <v>107.65536928231802</v>
      </c>
      <c r="Z44" s="406">
        <v>116.42712921850222</v>
      </c>
      <c r="AA44" s="406">
        <v>124.97075965402507</v>
      </c>
      <c r="AB44" s="406">
        <v>133.30280624840495</v>
      </c>
      <c r="AC44" s="406">
        <v>141.40793046163819</v>
      </c>
      <c r="AD44" s="406">
        <v>149.40220153732227</v>
      </c>
      <c r="AE44" s="406">
        <v>157.28006366756239</v>
      </c>
      <c r="AF44" s="406">
        <v>172.36523389628204</v>
      </c>
      <c r="AG44" s="406">
        <v>179.30886670191612</v>
      </c>
      <c r="AH44" s="406">
        <v>185.63099656786827</v>
      </c>
      <c r="AI44" s="406">
        <v>191.17920361059697</v>
      </c>
      <c r="AJ44" s="406">
        <v>195.93371396297886</v>
      </c>
      <c r="AK44" s="406">
        <v>200.00804674451504</v>
      </c>
      <c r="AL44" s="406">
        <v>203.61484716221179</v>
      </c>
      <c r="AM44" s="406">
        <v>207.06087530996567</v>
      </c>
      <c r="AN44" s="406">
        <v>210.69850309966733</v>
      </c>
      <c r="AO44" s="406">
        <v>219.63961391197017</v>
      </c>
      <c r="AP44" s="406">
        <v>225.32740996975878</v>
      </c>
      <c r="AQ44" s="406">
        <v>232.03198000545564</v>
      </c>
      <c r="AR44" s="406">
        <v>240.17635540913849</v>
      </c>
      <c r="AS44" s="406">
        <v>249.71806414527975</v>
      </c>
      <c r="AT44" s="406">
        <v>260.62369065510262</v>
      </c>
      <c r="AU44" s="406">
        <v>272.88036005726468</v>
      </c>
      <c r="AV44" s="406">
        <v>300.62545091283715</v>
      </c>
      <c r="AW44" s="406">
        <v>315.32697820210745</v>
      </c>
      <c r="AX44" s="406">
        <v>329.72696802257519</v>
      </c>
      <c r="AY44" s="406">
        <v>343.12873487746685</v>
      </c>
      <c r="AZ44" s="406">
        <v>355.55104963137416</v>
      </c>
      <c r="BA44" s="406">
        <v>366.67460096903324</v>
      </c>
      <c r="BB44" s="406">
        <v>376.28064381773078</v>
      </c>
      <c r="BC44" s="406">
        <v>389.80768233349841</v>
      </c>
    </row>
    <row r="45" spans="2:55">
      <c r="B45" s="405" t="s">
        <v>358</v>
      </c>
      <c r="C45" s="406">
        <v>145.89809872462413</v>
      </c>
      <c r="D45" s="406">
        <v>145.89809872462413</v>
      </c>
      <c r="E45" s="406">
        <v>145.89809872462413</v>
      </c>
      <c r="F45" s="406">
        <v>145.89809872462413</v>
      </c>
      <c r="G45" s="406">
        <v>145.89809872462413</v>
      </c>
      <c r="H45" s="406">
        <v>138.98577509930243</v>
      </c>
      <c r="I45" s="406">
        <v>138.98577509930243</v>
      </c>
      <c r="J45" s="406">
        <v>128.86135197198323</v>
      </c>
      <c r="K45" s="406">
        <v>115.48095421865223</v>
      </c>
      <c r="L45" s="406">
        <v>100.4582540079666</v>
      </c>
      <c r="M45" s="406">
        <v>100.4582540079666</v>
      </c>
      <c r="N45" s="406">
        <v>70.014102165985506</v>
      </c>
      <c r="O45" s="406">
        <v>56.998655016749332</v>
      </c>
      <c r="P45" s="406">
        <v>46.14398670313372</v>
      </c>
      <c r="Q45" s="406">
        <v>37.861972906706399</v>
      </c>
      <c r="R45" s="406">
        <v>29.119404829645486</v>
      </c>
      <c r="S45" s="406">
        <v>31.031624357858604</v>
      </c>
      <c r="T45" s="406">
        <v>43.333658673156151</v>
      </c>
      <c r="U45" s="406">
        <v>52.08952354637001</v>
      </c>
      <c r="V45" s="406">
        <v>72.290147184688195</v>
      </c>
      <c r="W45" s="406">
        <v>93.255787485592251</v>
      </c>
      <c r="X45" s="406">
        <v>103.42545380366467</v>
      </c>
      <c r="Y45" s="406">
        <v>122.84583719253187</v>
      </c>
      <c r="Z45" s="406">
        <v>132.20512755383831</v>
      </c>
      <c r="AA45" s="406">
        <v>141.40689420442763</v>
      </c>
      <c r="AB45" s="406">
        <v>150.46233546853452</v>
      </c>
      <c r="AC45" s="406">
        <v>159.32279482510953</v>
      </c>
      <c r="AD45" s="406">
        <v>168.06674237822713</v>
      </c>
      <c r="AE45" s="406">
        <v>176.6540504295422</v>
      </c>
      <c r="AF45" s="406">
        <v>192.92103100629745</v>
      </c>
      <c r="AG45" s="406">
        <v>200.27497819112313</v>
      </c>
      <c r="AH45" s="406">
        <v>206.85187995738218</v>
      </c>
      <c r="AI45" s="406">
        <v>212.47839560805599</v>
      </c>
      <c r="AJ45" s="406">
        <v>217.14341901186665</v>
      </c>
      <c r="AK45" s="406">
        <v>220.99826589838619</v>
      </c>
      <c r="AL45" s="406">
        <v>224.33710424766232</v>
      </c>
      <c r="AM45" s="406">
        <v>227.56113343171606</v>
      </c>
      <c r="AN45" s="406">
        <v>231.11418034284773</v>
      </c>
      <c r="AO45" s="406">
        <v>240.57353100461398</v>
      </c>
      <c r="AP45" s="406">
        <v>246.99008219034991</v>
      </c>
      <c r="AQ45" s="406">
        <v>254.81452267631076</v>
      </c>
      <c r="AR45" s="406">
        <v>264.56116819430332</v>
      </c>
      <c r="AS45" s="406">
        <v>276.18121281307702</v>
      </c>
      <c r="AT45" s="406">
        <v>289.56486292888633</v>
      </c>
      <c r="AU45" s="406">
        <v>304.4061206827808</v>
      </c>
      <c r="AV45" s="406">
        <v>336.51824146471296</v>
      </c>
      <c r="AW45" s="406">
        <v>352.57568628911071</v>
      </c>
      <c r="AX45" s="406">
        <v>367.58998878195763</v>
      </c>
      <c r="AY45" s="406">
        <v>380.96575390181914</v>
      </c>
      <c r="AZ45" s="406">
        <v>392.96204154850699</v>
      </c>
      <c r="BA45" s="406">
        <v>403.39055927107535</v>
      </c>
      <c r="BB45" s="406">
        <v>412.14175409092746</v>
      </c>
      <c r="BC45" s="406">
        <v>422.80698278647009</v>
      </c>
    </row>
    <row r="46" spans="2:55">
      <c r="B46" s="405" t="s">
        <v>359</v>
      </c>
      <c r="C46" s="406">
        <v>167.24386236326455</v>
      </c>
      <c r="D46" s="406">
        <v>167.24386236326455</v>
      </c>
      <c r="E46" s="406">
        <v>167.24386236326455</v>
      </c>
      <c r="F46" s="406">
        <v>167.24386236326455</v>
      </c>
      <c r="G46" s="406">
        <v>167.24386236326455</v>
      </c>
      <c r="H46" s="406">
        <v>156.10492074585974</v>
      </c>
      <c r="I46" s="406">
        <v>156.10492074585974</v>
      </c>
      <c r="J46" s="406">
        <v>141.00508828158718</v>
      </c>
      <c r="K46" s="406">
        <v>123.44149858539846</v>
      </c>
      <c r="L46" s="406">
        <v>105.26985569989746</v>
      </c>
      <c r="M46" s="406">
        <v>105.26985569989746</v>
      </c>
      <c r="N46" s="406">
        <v>72.368344440784867</v>
      </c>
      <c r="O46" s="406">
        <v>59.56371194106319</v>
      </c>
      <c r="P46" s="406">
        <v>49.540670753830824</v>
      </c>
      <c r="Q46" s="406">
        <v>42.344688142123609</v>
      </c>
      <c r="R46" s="406">
        <v>36.205430962384476</v>
      </c>
      <c r="S46" s="406">
        <v>41.274797500949653</v>
      </c>
      <c r="T46" s="406">
        <v>55.439093227251789</v>
      </c>
      <c r="U46" s="406">
        <v>64.762440609973183</v>
      </c>
      <c r="V46" s="406">
        <v>85.725685359322881</v>
      </c>
      <c r="W46" s="406">
        <v>107.38646037993216</v>
      </c>
      <c r="X46" s="406">
        <v>117.97752833787176</v>
      </c>
      <c r="Y46" s="406">
        <v>138.44677001378386</v>
      </c>
      <c r="Z46" s="406">
        <v>148.44972312441212</v>
      </c>
      <c r="AA46" s="406">
        <v>158.37433576190531</v>
      </c>
      <c r="AB46" s="406">
        <v>168.19718143814541</v>
      </c>
      <c r="AC46" s="406">
        <v>177.8334796044926</v>
      </c>
      <c r="AD46" s="406">
        <v>187.32288276566663</v>
      </c>
      <c r="AE46" s="406">
        <v>196.59815637338511</v>
      </c>
      <c r="AF46" s="406">
        <v>213.9333639860086</v>
      </c>
      <c r="AG46" s="406">
        <v>221.6065085253486</v>
      </c>
      <c r="AH46" s="406">
        <v>228.31898436923683</v>
      </c>
      <c r="AI46" s="406">
        <v>233.87918286629511</v>
      </c>
      <c r="AJ46" s="406">
        <v>238.29279170052345</v>
      </c>
      <c r="AK46" s="406">
        <v>241.78590534032563</v>
      </c>
      <c r="AL46" s="406">
        <v>244.748554405985</v>
      </c>
      <c r="AM46" s="406">
        <v>247.6849124356832</v>
      </c>
      <c r="AN46" s="406">
        <v>251.1435074045786</v>
      </c>
      <c r="AO46" s="406">
        <v>261.34575508268324</v>
      </c>
      <c r="AP46" s="406">
        <v>268.77010696325954</v>
      </c>
      <c r="AQ46" s="406">
        <v>278.10562634068697</v>
      </c>
      <c r="AR46" s="406">
        <v>289.9642233574545</v>
      </c>
      <c r="AS46" s="406">
        <v>304.21281535058614</v>
      </c>
      <c r="AT46" s="406">
        <v>320.40512767726892</v>
      </c>
      <c r="AU46" s="406">
        <v>337.89050044349659</v>
      </c>
      <c r="AV46" s="406">
        <v>373.74836712196236</v>
      </c>
      <c r="AW46" s="406">
        <v>390.56831741853347</v>
      </c>
      <c r="AX46" s="406">
        <v>405.65882800738075</v>
      </c>
      <c r="AY46" s="406">
        <v>418.56114187109836</v>
      </c>
      <c r="AZ46" s="406">
        <v>429.78470852160495</v>
      </c>
      <c r="BA46" s="406">
        <v>439.26030573473128</v>
      </c>
      <c r="BB46" s="406">
        <v>446.26227974684355</v>
      </c>
      <c r="BC46" s="406">
        <v>454.62712946424023</v>
      </c>
    </row>
    <row r="47" spans="2:55">
      <c r="B47" s="405" t="s">
        <v>360</v>
      </c>
      <c r="C47" s="406">
        <v>185.83936583697741</v>
      </c>
      <c r="D47" s="406">
        <v>185.83936583697741</v>
      </c>
      <c r="E47" s="406">
        <v>185.83936583697741</v>
      </c>
      <c r="F47" s="406">
        <v>185.83936583697741</v>
      </c>
      <c r="G47" s="406">
        <v>185.83936583697741</v>
      </c>
      <c r="H47" s="406">
        <v>169.22411632092894</v>
      </c>
      <c r="I47" s="406">
        <v>169.22411632092894</v>
      </c>
      <c r="J47" s="406">
        <v>149.45348716500405</v>
      </c>
      <c r="K47" s="406">
        <v>128.30606723551909</v>
      </c>
      <c r="L47" s="406">
        <v>108.00588596240803</v>
      </c>
      <c r="M47" s="406">
        <v>108.00588596240803</v>
      </c>
      <c r="N47" s="406">
        <v>74.33131667917533</v>
      </c>
      <c r="O47" s="406">
        <v>62.320657706465823</v>
      </c>
      <c r="P47" s="406">
        <v>53.393110301753048</v>
      </c>
      <c r="Q47" s="406">
        <v>47.472586382475924</v>
      </c>
      <c r="R47" s="406">
        <v>44.413404302703924</v>
      </c>
      <c r="S47" s="406">
        <v>52.450902985033331</v>
      </c>
      <c r="T47" s="406">
        <v>68.087165433183486</v>
      </c>
      <c r="U47" s="406">
        <v>77.845951166366305</v>
      </c>
      <c r="V47" s="406">
        <v>99.455691791146222</v>
      </c>
      <c r="W47" s="406">
        <v>121.84229331499201</v>
      </c>
      <c r="X47" s="406">
        <v>132.88622765489987</v>
      </c>
      <c r="Y47" s="406">
        <v>154.51142915379677</v>
      </c>
      <c r="Z47" s="406">
        <v>165.229675647113</v>
      </c>
      <c r="AA47" s="406">
        <v>175.92830960145861</v>
      </c>
      <c r="AB47" s="406">
        <v>186.54620484071049</v>
      </c>
      <c r="AC47" s="406">
        <v>196.96056439325318</v>
      </c>
      <c r="AD47" s="406">
        <v>207.1806941022185</v>
      </c>
      <c r="AE47" s="406">
        <v>217.10518543411425</v>
      </c>
      <c r="AF47" s="406">
        <v>235.35948922963328</v>
      </c>
      <c r="AG47" s="406">
        <v>243.23555726109336</v>
      </c>
      <c r="AH47" s="406">
        <v>249.93861280026502</v>
      </c>
      <c r="AI47" s="406">
        <v>255.26216189743516</v>
      </c>
      <c r="AJ47" s="406">
        <v>259.26578336206853</v>
      </c>
      <c r="AK47" s="406">
        <v>262.26457744946958</v>
      </c>
      <c r="AL47" s="406">
        <v>264.75369487304272</v>
      </c>
      <c r="AM47" s="406">
        <v>267.35727673872441</v>
      </c>
      <c r="AN47" s="406">
        <v>270.74781062224042</v>
      </c>
      <c r="AO47" s="406">
        <v>282.12196483584512</v>
      </c>
      <c r="AP47" s="406">
        <v>290.96951487589087</v>
      </c>
      <c r="AQ47" s="406">
        <v>302.3657093482488</v>
      </c>
      <c r="AR47" s="406">
        <v>316.95494770604756</v>
      </c>
      <c r="AS47" s="406">
        <v>334.23142901132212</v>
      </c>
      <c r="AT47" s="406">
        <v>353.34780051484864</v>
      </c>
      <c r="AU47" s="406">
        <v>373.32141139663736</v>
      </c>
      <c r="AV47" s="406">
        <v>411.90454087092172</v>
      </c>
      <c r="AW47" s="406">
        <v>428.93893671037949</v>
      </c>
      <c r="AX47" s="406">
        <v>443.64962848981611</v>
      </c>
      <c r="AY47" s="406">
        <v>455.70098702016634</v>
      </c>
      <c r="AZ47" s="406">
        <v>465.86519957750141</v>
      </c>
      <c r="BA47" s="406">
        <v>473.41083609641487</v>
      </c>
      <c r="BB47" s="406">
        <v>478.85172265952031</v>
      </c>
      <c r="BC47" s="406">
        <v>485.70506114238691</v>
      </c>
    </row>
    <row r="48" spans="2:55">
      <c r="B48" s="405" t="s">
        <v>361</v>
      </c>
      <c r="C48" s="406">
        <v>200.12741347397315</v>
      </c>
      <c r="D48" s="406">
        <v>200.12741347397315</v>
      </c>
      <c r="E48" s="406">
        <v>200.12741347397315</v>
      </c>
      <c r="F48" s="406">
        <v>200.12741347397315</v>
      </c>
      <c r="G48" s="406">
        <v>200.12741347397315</v>
      </c>
      <c r="H48" s="406">
        <v>178.36961640456931</v>
      </c>
      <c r="I48" s="406">
        <v>178.36961640456931</v>
      </c>
      <c r="J48" s="406">
        <v>154.52073002329612</v>
      </c>
      <c r="K48" s="406">
        <v>130.86607473311466</v>
      </c>
      <c r="L48" s="406">
        <v>109.43129635564264</v>
      </c>
      <c r="M48" s="406">
        <v>109.43129635564264</v>
      </c>
      <c r="N48" s="406">
        <v>76.423467668697029</v>
      </c>
      <c r="O48" s="406">
        <v>65.492250564350741</v>
      </c>
      <c r="P48" s="406">
        <v>57.870221537412192</v>
      </c>
      <c r="Q48" s="406">
        <v>53.477804729230968</v>
      </c>
      <c r="R48" s="406">
        <v>54.136563976997749</v>
      </c>
      <c r="S48" s="406">
        <v>64.400450877263381</v>
      </c>
      <c r="T48" s="406">
        <v>81.16427878783017</v>
      </c>
      <c r="U48" s="406">
        <v>91.265174613188378</v>
      </c>
      <c r="V48" s="406">
        <v>113.48251561518967</v>
      </c>
      <c r="W48" s="406">
        <v>136.64462347707686</v>
      </c>
      <c r="X48" s="406">
        <v>148.18950566008712</v>
      </c>
      <c r="Y48" s="406">
        <v>171.11235688843632</v>
      </c>
      <c r="Z48" s="406">
        <v>182.60393171468124</v>
      </c>
      <c r="AA48" s="406">
        <v>194.11130669377653</v>
      </c>
      <c r="AB48" s="406">
        <v>205.53316050579284</v>
      </c>
      <c r="AC48" s="406">
        <v>216.7183312190615</v>
      </c>
      <c r="AD48" s="406">
        <v>227.63700214777353</v>
      </c>
      <c r="AE48" s="406">
        <v>238.15373663579456</v>
      </c>
      <c r="AF48" s="406">
        <v>257.13436795940561</v>
      </c>
      <c r="AG48" s="406">
        <v>265.06976289618899</v>
      </c>
      <c r="AH48" s="406">
        <v>271.58988558964836</v>
      </c>
      <c r="AI48" s="406">
        <v>276.50827593143339</v>
      </c>
      <c r="AJ48" s="406">
        <v>279.94936313419464</v>
      </c>
      <c r="AK48" s="406">
        <v>282.32551746103263</v>
      </c>
      <c r="AL48" s="406">
        <v>284.25649704689312</v>
      </c>
      <c r="AM48" s="406">
        <v>286.51052506781656</v>
      </c>
      <c r="AN48" s="406">
        <v>289.94996276267005</v>
      </c>
      <c r="AO48" s="406">
        <v>303.1977513969515</v>
      </c>
      <c r="AP48" s="406">
        <v>314.06800137415433</v>
      </c>
      <c r="AQ48" s="406">
        <v>328.20842682469646</v>
      </c>
      <c r="AR48" s="406">
        <v>346.00013480381369</v>
      </c>
      <c r="AS48" s="406">
        <v>366.48529517156197</v>
      </c>
      <c r="AT48" s="406">
        <v>388.41873359974505</v>
      </c>
      <c r="AU48" s="406">
        <v>410.48634352140522</v>
      </c>
      <c r="AV48" s="406">
        <v>450.62546589104824</v>
      </c>
      <c r="AW48" s="406">
        <v>467.41028288907063</v>
      </c>
      <c r="AX48" s="406">
        <v>481.35633898662297</v>
      </c>
      <c r="AY48" s="406">
        <v>492.23049638107352</v>
      </c>
      <c r="AZ48" s="406">
        <v>500.24572059272367</v>
      </c>
      <c r="BA48" s="406">
        <v>506.03167283150168</v>
      </c>
      <c r="BB48" s="406">
        <v>510.28952563471853</v>
      </c>
      <c r="BC48" s="406">
        <v>516.56252527191566</v>
      </c>
    </row>
    <row r="49" spans="2:55">
      <c r="B49" s="405" t="s">
        <v>362</v>
      </c>
      <c r="C49" s="406">
        <v>210.14132627642113</v>
      </c>
      <c r="D49" s="406">
        <v>210.14132627642113</v>
      </c>
      <c r="E49" s="406">
        <v>210.14132627642113</v>
      </c>
      <c r="F49" s="406">
        <v>210.14132627642113</v>
      </c>
      <c r="G49" s="406">
        <v>210.14132627642113</v>
      </c>
      <c r="H49" s="406">
        <v>183.82858119191468</v>
      </c>
      <c r="I49" s="406">
        <v>183.82858119191468</v>
      </c>
      <c r="J49" s="406">
        <v>157.03593240809681</v>
      </c>
      <c r="K49" s="406">
        <v>131.93068787828042</v>
      </c>
      <c r="L49" s="406">
        <v>110.22549874947715</v>
      </c>
      <c r="M49" s="406">
        <v>110.22549874947715</v>
      </c>
      <c r="N49" s="406">
        <v>78.872509810052236</v>
      </c>
      <c r="O49" s="406">
        <v>69.25034819115983</v>
      </c>
      <c r="P49" s="406">
        <v>63.222334216240419</v>
      </c>
      <c r="Q49" s="406">
        <v>60.710631359878988</v>
      </c>
      <c r="R49" s="406">
        <v>64.930693187596333</v>
      </c>
      <c r="S49" s="406">
        <v>76.964337941957936</v>
      </c>
      <c r="T49" s="406">
        <v>94.587134338483892</v>
      </c>
      <c r="U49" s="406">
        <v>104.97784678042485</v>
      </c>
      <c r="V49" s="406">
        <v>127.81745951335479</v>
      </c>
      <c r="W49" s="406">
        <v>151.82980132632238</v>
      </c>
      <c r="X49" s="406">
        <v>163.94191538401211</v>
      </c>
      <c r="Y49" s="406">
        <v>188.31227228412266</v>
      </c>
      <c r="Z49" s="406">
        <v>200.61849501257615</v>
      </c>
      <c r="AA49" s="406">
        <v>212.94999334785334</v>
      </c>
      <c r="AB49" s="406">
        <v>225.17655505273177</v>
      </c>
      <c r="AC49" s="406">
        <v>237.10783776881902</v>
      </c>
      <c r="AD49" s="406">
        <v>248.6746375725325</v>
      </c>
      <c r="AE49" s="406">
        <v>259.70985936418418</v>
      </c>
      <c r="AF49" s="406">
        <v>279.16727175263742</v>
      </c>
      <c r="AG49" s="406">
        <v>286.98700454383146</v>
      </c>
      <c r="AH49" s="406">
        <v>293.15262107199203</v>
      </c>
      <c r="AI49" s="406">
        <v>297.50134038154852</v>
      </c>
      <c r="AJ49" s="406">
        <v>300.22512109876402</v>
      </c>
      <c r="AK49" s="406">
        <v>301.85369926580944</v>
      </c>
      <c r="AL49" s="406">
        <v>303.15889298517862</v>
      </c>
      <c r="AM49" s="406">
        <v>305.13328488029629</v>
      </c>
      <c r="AN49" s="406">
        <v>308.86269162806917</v>
      </c>
      <c r="AO49" s="406">
        <v>325.06681207344553</v>
      </c>
      <c r="AP49" s="406">
        <v>338.72817485933763</v>
      </c>
      <c r="AQ49" s="406">
        <v>356.15231148066925</v>
      </c>
      <c r="AR49" s="406">
        <v>377.39583032914851</v>
      </c>
      <c r="AS49" s="406">
        <v>401.04157993073551</v>
      </c>
      <c r="AT49" s="406">
        <v>425.4319172687712</v>
      </c>
      <c r="AU49" s="406">
        <v>448.98734673265284</v>
      </c>
      <c r="AV49" s="406">
        <v>489.64362599635086</v>
      </c>
      <c r="AW49" s="406">
        <v>505.78818492267061</v>
      </c>
      <c r="AX49" s="406">
        <v>518.63540257212276</v>
      </c>
      <c r="AY49" s="406">
        <v>527.08910514444472</v>
      </c>
      <c r="AZ49" s="406">
        <v>533.09181654147335</v>
      </c>
      <c r="BA49" s="406">
        <v>537.49071521237238</v>
      </c>
      <c r="BB49" s="406">
        <v>541.00680032702007</v>
      </c>
      <c r="BC49" s="406">
        <v>547.21603764116765</v>
      </c>
    </row>
    <row r="50" spans="2:55">
      <c r="B50" s="405" t="s">
        <v>363</v>
      </c>
      <c r="C50" s="406">
        <v>216.12466847530033</v>
      </c>
      <c r="D50" s="406">
        <v>216.12466847530033</v>
      </c>
      <c r="E50" s="406">
        <v>216.12466847530033</v>
      </c>
      <c r="F50" s="406">
        <v>216.12466847530033</v>
      </c>
      <c r="G50" s="406">
        <v>216.12466847530033</v>
      </c>
      <c r="H50" s="406">
        <v>186.47107935200896</v>
      </c>
      <c r="I50" s="406">
        <v>186.47107935200896</v>
      </c>
      <c r="J50" s="406">
        <v>157.85780096847927</v>
      </c>
      <c r="K50" s="406">
        <v>132.22446079756534</v>
      </c>
      <c r="L50" s="406">
        <v>110.98429183157856</v>
      </c>
      <c r="M50" s="406">
        <v>110.98429183157856</v>
      </c>
      <c r="N50" s="406">
        <v>81.847001969991382</v>
      </c>
      <c r="O50" s="406">
        <v>73.861071352551392</v>
      </c>
      <c r="P50" s="406">
        <v>69.84614224919288</v>
      </c>
      <c r="Q50" s="406">
        <v>69.714977619845968</v>
      </c>
      <c r="R50" s="406">
        <v>76.618286883203481</v>
      </c>
      <c r="S50" s="406">
        <v>90.007664308324692</v>
      </c>
      <c r="T50" s="406">
        <v>108.30672606785181</v>
      </c>
      <c r="U50" s="406">
        <v>118.97996086875601</v>
      </c>
      <c r="V50" s="406">
        <v>142.47466452836443</v>
      </c>
      <c r="W50" s="406">
        <v>167.4522017270148</v>
      </c>
      <c r="X50" s="406">
        <v>180.22408878652027</v>
      </c>
      <c r="Y50" s="406">
        <v>206.16066482771225</v>
      </c>
      <c r="Z50" s="406">
        <v>219.30253371090595</v>
      </c>
      <c r="AA50" s="406">
        <v>232.46693789774949</v>
      </c>
      <c r="AB50" s="406">
        <v>245.48169705439491</v>
      </c>
      <c r="AC50" s="406">
        <v>258.11651689304608</v>
      </c>
      <c r="AD50" s="406">
        <v>270.26492823767921</v>
      </c>
      <c r="AE50" s="406">
        <v>281.7155567979014</v>
      </c>
      <c r="AF50" s="406">
        <v>301.334571371062</v>
      </c>
      <c r="AG50" s="406">
        <v>308.86650761224934</v>
      </c>
      <c r="AH50" s="406">
        <v>314.51047189564554</v>
      </c>
      <c r="AI50" s="406">
        <v>318.1179826490814</v>
      </c>
      <c r="AJ50" s="406">
        <v>319.96315820763812</v>
      </c>
      <c r="AK50" s="406">
        <v>320.72136838152727</v>
      </c>
      <c r="AL50" s="406">
        <v>321.41183830737577</v>
      </c>
      <c r="AM50" s="406">
        <v>323.29867127746297</v>
      </c>
      <c r="AN50" s="406">
        <v>327.73869111924154</v>
      </c>
      <c r="AO50" s="406">
        <v>348.44077767574765</v>
      </c>
      <c r="AP50" s="406">
        <v>365.52895943813814</v>
      </c>
      <c r="AQ50" s="406">
        <v>386.54548134730391</v>
      </c>
      <c r="AR50" s="406">
        <v>411.25288740399043</v>
      </c>
      <c r="AS50" s="406">
        <v>437.74165708628391</v>
      </c>
      <c r="AT50" s="406">
        <v>463.9958907176445</v>
      </c>
      <c r="AU50" s="406">
        <v>488.48168070110745</v>
      </c>
      <c r="AV50" s="406">
        <v>528.78377739512143</v>
      </c>
      <c r="AW50" s="406">
        <v>543.94802381152704</v>
      </c>
      <c r="AX50" s="406">
        <v>554.30793726352488</v>
      </c>
      <c r="AY50" s="406">
        <v>560.41749669711089</v>
      </c>
      <c r="AZ50" s="406">
        <v>564.75713357064956</v>
      </c>
      <c r="BA50" s="406">
        <v>568.20976218991257</v>
      </c>
      <c r="BB50" s="406">
        <v>571.54421979447761</v>
      </c>
      <c r="BC50" s="406">
        <v>578.37903281362128</v>
      </c>
    </row>
    <row r="51" spans="2:55">
      <c r="B51" s="405" t="s">
        <v>364</v>
      </c>
      <c r="C51" s="406">
        <v>218.98400061458258</v>
      </c>
      <c r="D51" s="406">
        <v>218.98400061458258</v>
      </c>
      <c r="E51" s="406">
        <v>218.98400061458258</v>
      </c>
      <c r="F51" s="406">
        <v>218.98400061458258</v>
      </c>
      <c r="G51" s="406">
        <v>218.98400061458258</v>
      </c>
      <c r="H51" s="406">
        <v>187.21420737194757</v>
      </c>
      <c r="I51" s="406">
        <v>187.21420737194757</v>
      </c>
      <c r="J51" s="406">
        <v>157.765100950739</v>
      </c>
      <c r="K51" s="406">
        <v>132.39020120226246</v>
      </c>
      <c r="L51" s="406">
        <v>111.93069960715097</v>
      </c>
      <c r="M51" s="406">
        <v>111.93069960715097</v>
      </c>
      <c r="N51" s="406">
        <v>85.622637681258411</v>
      </c>
      <c r="O51" s="406">
        <v>79.773043162783566</v>
      </c>
      <c r="P51" s="406">
        <v>78.394054675279705</v>
      </c>
      <c r="Q51" s="406">
        <v>79.959758773636736</v>
      </c>
      <c r="R51" s="406">
        <v>89.016182430827783</v>
      </c>
      <c r="S51" s="406">
        <v>103.42791687297152</v>
      </c>
      <c r="T51" s="406">
        <v>122.31611043106764</v>
      </c>
      <c r="U51" s="406">
        <v>133.27628570191422</v>
      </c>
      <c r="V51" s="406">
        <v>157.48453444850085</v>
      </c>
      <c r="W51" s="406">
        <v>183.59678491526765</v>
      </c>
      <c r="X51" s="406">
        <v>197.10701627765195</v>
      </c>
      <c r="Y51" s="406">
        <v>224.68880254560304</v>
      </c>
      <c r="Z51" s="406">
        <v>238.68232612492625</v>
      </c>
      <c r="AA51" s="406">
        <v>252.6714339704975</v>
      </c>
      <c r="AB51" s="406">
        <v>266.44075668861564</v>
      </c>
      <c r="AC51" s="406">
        <v>279.72191619479418</v>
      </c>
      <c r="AD51" s="406">
        <v>292.35441651997894</v>
      </c>
      <c r="AE51" s="406">
        <v>304.08428734848917</v>
      </c>
      <c r="AF51" s="406">
        <v>323.51474132123042</v>
      </c>
      <c r="AG51" s="406">
        <v>330.59305200835286</v>
      </c>
      <c r="AH51" s="406">
        <v>335.53955305736707</v>
      </c>
      <c r="AI51" s="406">
        <v>338.21958071476473</v>
      </c>
      <c r="AJ51" s="406">
        <v>339.00939032586206</v>
      </c>
      <c r="AK51" s="406">
        <v>338.84070887355921</v>
      </c>
      <c r="AL51" s="406">
        <v>339.04145748579191</v>
      </c>
      <c r="AM51" s="406">
        <v>341.21872124757175</v>
      </c>
      <c r="AN51" s="406">
        <v>347.07036472212832</v>
      </c>
      <c r="AO51" s="406">
        <v>373.96187106482824</v>
      </c>
      <c r="AP51" s="406">
        <v>394.88401040729372</v>
      </c>
      <c r="AQ51" s="406">
        <v>419.54716459147437</v>
      </c>
      <c r="AR51" s="406">
        <v>447.43825996375637</v>
      </c>
      <c r="AS51" s="406">
        <v>476.19450881448222</v>
      </c>
      <c r="AT51" s="406">
        <v>503.77906614606098</v>
      </c>
      <c r="AU51" s="406">
        <v>528.74442468370728</v>
      </c>
      <c r="AV51" s="406">
        <v>567.95482404406675</v>
      </c>
      <c r="AW51" s="406">
        <v>580.5549842134526</v>
      </c>
      <c r="AX51" s="406">
        <v>588.50089884677243</v>
      </c>
      <c r="AY51" s="406">
        <v>592.55814595237416</v>
      </c>
      <c r="AZ51" s="406">
        <v>595.65005397003938</v>
      </c>
      <c r="BA51" s="406">
        <v>598.73415912152632</v>
      </c>
      <c r="BB51" s="406">
        <v>601.80067716901522</v>
      </c>
      <c r="BC51" s="406">
        <v>611.10726135228947</v>
      </c>
    </row>
    <row r="52" spans="2:55">
      <c r="B52" s="405" t="s">
        <v>365</v>
      </c>
      <c r="C52" s="406">
        <v>219.69313900845083</v>
      </c>
      <c r="D52" s="406">
        <v>219.69313900845083</v>
      </c>
      <c r="E52" s="406">
        <v>219.69313900845083</v>
      </c>
      <c r="F52" s="406">
        <v>219.69313900845083</v>
      </c>
      <c r="G52" s="406">
        <v>219.69313900845083</v>
      </c>
      <c r="H52" s="406">
        <v>186.90860510765873</v>
      </c>
      <c r="I52" s="406">
        <v>186.90860510765873</v>
      </c>
      <c r="J52" s="406">
        <v>157.46409142213716</v>
      </c>
      <c r="K52" s="406">
        <v>132.64096179212842</v>
      </c>
      <c r="L52" s="406">
        <v>113.19039263933554</v>
      </c>
      <c r="M52" s="406">
        <v>113.19039263933554</v>
      </c>
      <c r="N52" s="406">
        <v>90.703408954743225</v>
      </c>
      <c r="O52" s="406">
        <v>87.781755463597818</v>
      </c>
      <c r="P52" s="406">
        <v>88.278975688851844</v>
      </c>
      <c r="Q52" s="406">
        <v>91.25201749837241</v>
      </c>
      <c r="R52" s="406">
        <v>101.96404030256754</v>
      </c>
      <c r="S52" s="406">
        <v>117.16037428823634</v>
      </c>
      <c r="T52" s="406">
        <v>136.61720929502332</v>
      </c>
      <c r="U52" s="406">
        <v>147.87056512725545</v>
      </c>
      <c r="V52" s="406">
        <v>172.89791710457899</v>
      </c>
      <c r="W52" s="406">
        <v>200.33916537391386</v>
      </c>
      <c r="X52" s="406">
        <v>214.64793617201499</v>
      </c>
      <c r="Y52" s="406">
        <v>243.92637505488923</v>
      </c>
      <c r="Z52" s="406">
        <v>258.77048700797025</v>
      </c>
      <c r="AA52" s="406">
        <v>273.56008383100061</v>
      </c>
      <c r="AB52" s="406">
        <v>288.03836132592033</v>
      </c>
      <c r="AC52" s="406">
        <v>301.87651263939824</v>
      </c>
      <c r="AD52" s="406">
        <v>314.85960650700986</v>
      </c>
      <c r="AE52" s="406">
        <v>326.68731911063912</v>
      </c>
      <c r="AF52" s="406">
        <v>345.59418927338487</v>
      </c>
      <c r="AG52" s="406">
        <v>352.04450773467698</v>
      </c>
      <c r="AH52" s="406">
        <v>356.09912438290206</v>
      </c>
      <c r="AI52" s="406">
        <v>357.63227237023978</v>
      </c>
      <c r="AJ52" s="406">
        <v>357.2398867669587</v>
      </c>
      <c r="AK52" s="406">
        <v>356.18530284930227</v>
      </c>
      <c r="AL52" s="406">
        <v>356.20557098073328</v>
      </c>
      <c r="AM52" s="406">
        <v>359.36323887492335</v>
      </c>
      <c r="AN52" s="406">
        <v>367.65618283199098</v>
      </c>
      <c r="AO52" s="406">
        <v>402.11534710966777</v>
      </c>
      <c r="AP52" s="406">
        <v>427.02275321041725</v>
      </c>
      <c r="AQ52" s="406">
        <v>455.05009220356499</v>
      </c>
      <c r="AR52" s="406">
        <v>485.54659180141834</v>
      </c>
      <c r="AS52" s="406">
        <v>516.07141293473535</v>
      </c>
      <c r="AT52" s="406">
        <v>544.58989330827023</v>
      </c>
      <c r="AU52" s="406">
        <v>569.6932647537119</v>
      </c>
      <c r="AV52" s="406">
        <v>605.61397303494925</v>
      </c>
      <c r="AW52" s="406">
        <v>615.71028048533071</v>
      </c>
      <c r="AX52" s="406">
        <v>621.57264231490467</v>
      </c>
      <c r="AY52" s="406">
        <v>623.91155859274022</v>
      </c>
      <c r="AZ52" s="406">
        <v>626.31864110394599</v>
      </c>
      <c r="BA52" s="406">
        <v>628.84131167695489</v>
      </c>
      <c r="BB52" s="406">
        <v>632.52222838725504</v>
      </c>
      <c r="BC52" s="406">
        <v>647.16831516832895</v>
      </c>
    </row>
    <row r="53" spans="2:55">
      <c r="B53" s="405" t="s">
        <v>366</v>
      </c>
      <c r="C53" s="406">
        <v>219.17784507177851</v>
      </c>
      <c r="D53" s="406">
        <v>219.17784507177851</v>
      </c>
      <c r="E53" s="406">
        <v>219.17784507177851</v>
      </c>
      <c r="F53" s="406">
        <v>219.17784507177851</v>
      </c>
      <c r="G53" s="406">
        <v>219.17784507177851</v>
      </c>
      <c r="H53" s="406">
        <v>186.36310630684187</v>
      </c>
      <c r="I53" s="406">
        <v>186.36310630684187</v>
      </c>
      <c r="J53" s="406">
        <v>157.16195385093195</v>
      </c>
      <c r="K53" s="406">
        <v>133.0513730303573</v>
      </c>
      <c r="L53" s="406">
        <v>115.00424521311051</v>
      </c>
      <c r="M53" s="406">
        <v>115.00424521311051</v>
      </c>
      <c r="N53" s="406">
        <v>98.080049826405073</v>
      </c>
      <c r="O53" s="406">
        <v>97.230171645514801</v>
      </c>
      <c r="P53" s="406">
        <v>99.302567743615072</v>
      </c>
      <c r="Q53" s="406">
        <v>103.38403371806049</v>
      </c>
      <c r="R53" s="406">
        <v>115.33460577761717</v>
      </c>
      <c r="S53" s="406">
        <v>131.19378699802883</v>
      </c>
      <c r="T53" s="406">
        <v>151.20794339253757</v>
      </c>
      <c r="U53" s="406">
        <v>162.78213527026259</v>
      </c>
      <c r="V53" s="406">
        <v>188.8087606421015</v>
      </c>
      <c r="W53" s="406">
        <v>217.74112929118917</v>
      </c>
      <c r="X53" s="406">
        <v>232.88171603494214</v>
      </c>
      <c r="Y53" s="406">
        <v>263.88852947032956</v>
      </c>
      <c r="Z53" s="406">
        <v>279.56692490694348</v>
      </c>
      <c r="AA53" s="406">
        <v>295.12511450712037</v>
      </c>
      <c r="AB53" s="406">
        <v>310.23450510918821</v>
      </c>
      <c r="AC53" s="406">
        <v>324.50188338194954</v>
      </c>
      <c r="AD53" s="406">
        <v>337.64766506362253</v>
      </c>
      <c r="AE53" s="406">
        <v>349.39890091955118</v>
      </c>
      <c r="AF53" s="406">
        <v>367.45396252814942</v>
      </c>
      <c r="AG53" s="406">
        <v>373.0818602257911</v>
      </c>
      <c r="AH53" s="406">
        <v>376.00332710585656</v>
      </c>
      <c r="AI53" s="406">
        <v>376.20453534764687</v>
      </c>
      <c r="AJ53" s="406">
        <v>374.57433191568413</v>
      </c>
      <c r="AK53" s="406">
        <v>372.84423253918231</v>
      </c>
      <c r="AL53" s="406">
        <v>373.33341435410625</v>
      </c>
      <c r="AM53" s="406">
        <v>378.56296745632585</v>
      </c>
      <c r="AN53" s="406">
        <v>390.25999745008829</v>
      </c>
      <c r="AO53" s="406">
        <v>433.21413303465545</v>
      </c>
      <c r="AP53" s="406">
        <v>461.89524717839629</v>
      </c>
      <c r="AQ53" s="406">
        <v>492.61445560254515</v>
      </c>
      <c r="AR53" s="406">
        <v>525.22468318332824</v>
      </c>
      <c r="AS53" s="406">
        <v>557.20999109376589</v>
      </c>
      <c r="AT53" s="406">
        <v>586.43704781119004</v>
      </c>
      <c r="AU53" s="406">
        <v>611.43849082840927</v>
      </c>
      <c r="AV53" s="406">
        <v>641.81440095029404</v>
      </c>
      <c r="AW53" s="406">
        <v>649.78088591151595</v>
      </c>
      <c r="AX53" s="406">
        <v>653.97117454612544</v>
      </c>
      <c r="AY53" s="406">
        <v>655.04752970537254</v>
      </c>
      <c r="AZ53" s="406">
        <v>656.34170720916006</v>
      </c>
      <c r="BA53" s="406">
        <v>659.24012737732846</v>
      </c>
      <c r="BB53" s="406">
        <v>665.00602607870337</v>
      </c>
      <c r="BC53" s="406">
        <v>684.82433701244065</v>
      </c>
    </row>
    <row r="54" spans="2:55">
      <c r="B54" s="405" t="s">
        <v>367</v>
      </c>
      <c r="C54" s="406">
        <v>218.37649602296514</v>
      </c>
      <c r="D54" s="406">
        <v>218.37649602296514</v>
      </c>
      <c r="E54" s="406">
        <v>218.37649602296514</v>
      </c>
      <c r="F54" s="406">
        <v>218.37649602296514</v>
      </c>
      <c r="G54" s="406">
        <v>218.37649602296514</v>
      </c>
      <c r="H54" s="406">
        <v>185.82367184091652</v>
      </c>
      <c r="I54" s="406">
        <v>185.82367184091652</v>
      </c>
      <c r="J54" s="406">
        <v>156.86453169747838</v>
      </c>
      <c r="K54" s="406">
        <v>133.77927217648659</v>
      </c>
      <c r="L54" s="406">
        <v>117.9540450299079</v>
      </c>
      <c r="M54" s="406">
        <v>117.9540450299079</v>
      </c>
      <c r="N54" s="406">
        <v>107.00417941442463</v>
      </c>
      <c r="O54" s="406">
        <v>107.91647981020181</v>
      </c>
      <c r="P54" s="406">
        <v>111.24596076444936</v>
      </c>
      <c r="Q54" s="406">
        <v>116.16764274507966</v>
      </c>
      <c r="R54" s="406">
        <v>129.03923384749959</v>
      </c>
      <c r="S54" s="406">
        <v>145.52841549703646</v>
      </c>
      <c r="T54" s="406">
        <v>166.10041983374327</v>
      </c>
      <c r="U54" s="406">
        <v>178.04956596615276</v>
      </c>
      <c r="V54" s="406">
        <v>205.30306975346463</v>
      </c>
      <c r="W54" s="406">
        <v>235.83879892764867</v>
      </c>
      <c r="X54" s="406">
        <v>251.84582219615152</v>
      </c>
      <c r="Y54" s="406">
        <v>284.576607089351</v>
      </c>
      <c r="Z54" s="406">
        <v>301.07090378114532</v>
      </c>
      <c r="AA54" s="406">
        <v>317.3355623909639</v>
      </c>
      <c r="AB54" s="406">
        <v>332.95893728928507</v>
      </c>
      <c r="AC54" s="406">
        <v>347.46109529715164</v>
      </c>
      <c r="AD54" s="406">
        <v>360.58775205902657</v>
      </c>
      <c r="AE54" s="406">
        <v>372.10756456376868</v>
      </c>
      <c r="AF54" s="406">
        <v>388.96020970897865</v>
      </c>
      <c r="AG54" s="406">
        <v>393.50979333612321</v>
      </c>
      <c r="AH54" s="406">
        <v>395.08640058000356</v>
      </c>
      <c r="AI54" s="406">
        <v>393.81051220146577</v>
      </c>
      <c r="AJ54" s="406">
        <v>391.01941035909897</v>
      </c>
      <c r="AK54" s="406">
        <v>389.18158065479787</v>
      </c>
      <c r="AL54" s="406">
        <v>391.28242814671097</v>
      </c>
      <c r="AM54" s="406">
        <v>399.6316084825819</v>
      </c>
      <c r="AN54" s="406">
        <v>415.51002400015085</v>
      </c>
      <c r="AO54" s="406">
        <v>467.28699277685467</v>
      </c>
      <c r="AP54" s="406">
        <v>499.06052247829939</v>
      </c>
      <c r="AQ54" s="406">
        <v>531.81040622815874</v>
      </c>
      <c r="AR54" s="406">
        <v>566.29482916011807</v>
      </c>
      <c r="AS54" s="406">
        <v>599.73989186818301</v>
      </c>
      <c r="AT54" s="406">
        <v>629.69119803634726</v>
      </c>
      <c r="AU54" s="406">
        <v>651.81358493401558</v>
      </c>
      <c r="AV54" s="406">
        <v>676.90518536708964</v>
      </c>
      <c r="AW54" s="406">
        <v>683.26582296262018</v>
      </c>
      <c r="AX54" s="406">
        <v>686.43687325125484</v>
      </c>
      <c r="AY54" s="406">
        <v>685.24357688671523</v>
      </c>
      <c r="AZ54" s="406">
        <v>686.2803566899471</v>
      </c>
      <c r="BA54" s="406">
        <v>691.3288404675352</v>
      </c>
      <c r="BB54" s="406">
        <v>702.0697696242155</v>
      </c>
      <c r="BC54" s="406">
        <v>724.56000557422919</v>
      </c>
    </row>
    <row r="55" spans="2:55">
      <c r="B55" s="405" t="s">
        <v>368</v>
      </c>
      <c r="C55" s="406">
        <v>217.59027857584945</v>
      </c>
      <c r="D55" s="406">
        <v>217.59027857584945</v>
      </c>
      <c r="E55" s="406">
        <v>217.59027857584945</v>
      </c>
      <c r="F55" s="406">
        <v>217.59027857584945</v>
      </c>
      <c r="G55" s="406">
        <v>217.59027857584945</v>
      </c>
      <c r="H55" s="406">
        <v>185.29852118371338</v>
      </c>
      <c r="I55" s="406">
        <v>185.29852118371338</v>
      </c>
      <c r="J55" s="406">
        <v>156.5605703574937</v>
      </c>
      <c r="K55" s="406">
        <v>135.33438057896873</v>
      </c>
      <c r="L55" s="406">
        <v>123.73881055775736</v>
      </c>
      <c r="M55" s="406">
        <v>123.73881055775736</v>
      </c>
      <c r="N55" s="406">
        <v>117.27375549163388</v>
      </c>
      <c r="O55" s="406">
        <v>119.61081207729084</v>
      </c>
      <c r="P55" s="406">
        <v>123.90835945827212</v>
      </c>
      <c r="Q55" s="406">
        <v>129.44633121584374</v>
      </c>
      <c r="R55" s="406">
        <v>143.06149091539913</v>
      </c>
      <c r="S55" s="406">
        <v>160.15358902049385</v>
      </c>
      <c r="T55" s="406">
        <v>181.32094503468858</v>
      </c>
      <c r="U55" s="406">
        <v>193.77454722551965</v>
      </c>
      <c r="V55" s="406">
        <v>222.45457408106302</v>
      </c>
      <c r="W55" s="406">
        <v>254.67484294299589</v>
      </c>
      <c r="X55" s="406">
        <v>271.56073564333997</v>
      </c>
      <c r="Y55" s="406">
        <v>305.9949588219007</v>
      </c>
      <c r="Z55" s="406">
        <v>323.2602968762003</v>
      </c>
      <c r="AA55" s="406">
        <v>340.13454912440153</v>
      </c>
      <c r="AB55" s="406">
        <v>356.07081687179101</v>
      </c>
      <c r="AC55" s="406">
        <v>370.61743042816181</v>
      </c>
      <c r="AD55" s="406">
        <v>383.56563111782037</v>
      </c>
      <c r="AE55" s="406">
        <v>394.70260366923941</v>
      </c>
      <c r="AF55" s="406">
        <v>409.90753108660607</v>
      </c>
      <c r="AG55" s="406">
        <v>413.15425543813524</v>
      </c>
      <c r="AH55" s="406">
        <v>413.19958974151746</v>
      </c>
      <c r="AI55" s="406">
        <v>410.3715672869194</v>
      </c>
      <c r="AJ55" s="406">
        <v>406.83704217285015</v>
      </c>
      <c r="AK55" s="406">
        <v>406.07469626540507</v>
      </c>
      <c r="AL55" s="406">
        <v>410.9147693534477</v>
      </c>
      <c r="AM55" s="406">
        <v>423.24839025976695</v>
      </c>
      <c r="AN55" s="406">
        <v>443.91574503719721</v>
      </c>
      <c r="AO55" s="406">
        <v>503.89704072023562</v>
      </c>
      <c r="AP55" s="406">
        <v>538.07231734222512</v>
      </c>
      <c r="AQ55" s="406">
        <v>572.30033175127971</v>
      </c>
      <c r="AR55" s="406">
        <v>608.9681295543819</v>
      </c>
      <c r="AS55" s="406">
        <v>644.55321841216914</v>
      </c>
      <c r="AT55" s="406">
        <v>671.70769392211207</v>
      </c>
      <c r="AU55" s="406">
        <v>690.72576536906695</v>
      </c>
      <c r="AV55" s="406">
        <v>711.39847840740003</v>
      </c>
      <c r="AW55" s="406">
        <v>717.20931149970977</v>
      </c>
      <c r="AX55" s="406">
        <v>718.05096500187358</v>
      </c>
      <c r="AY55" s="406">
        <v>714.674511588629</v>
      </c>
      <c r="AZ55" s="406">
        <v>717.44105541447891</v>
      </c>
      <c r="BA55" s="406">
        <v>729.00047081795935</v>
      </c>
      <c r="BB55" s="406">
        <v>741.14982382294329</v>
      </c>
      <c r="BC55" s="406">
        <v>766.99564648594821</v>
      </c>
    </row>
    <row r="56" spans="2:55">
      <c r="B56" s="405" t="s">
        <v>369</v>
      </c>
      <c r="C56" s="406">
        <v>216.83929420397706</v>
      </c>
      <c r="D56" s="406">
        <v>216.83929420397706</v>
      </c>
      <c r="E56" s="406">
        <v>216.83929420397706</v>
      </c>
      <c r="F56" s="406">
        <v>216.83929420397706</v>
      </c>
      <c r="G56" s="406">
        <v>216.83929420397706</v>
      </c>
      <c r="H56" s="406">
        <v>184.76055752124145</v>
      </c>
      <c r="I56" s="406">
        <v>184.76055752124145</v>
      </c>
      <c r="J56" s="406">
        <v>156.28226107762782</v>
      </c>
      <c r="K56" s="406">
        <v>140.15662932464133</v>
      </c>
      <c r="L56" s="406">
        <v>131.28938099579207</v>
      </c>
      <c r="M56" s="406">
        <v>131.28938099579207</v>
      </c>
      <c r="N56" s="406">
        <v>128.64948572309603</v>
      </c>
      <c r="O56" s="406">
        <v>132.09800339183823</v>
      </c>
      <c r="P56" s="406">
        <v>137.1237872380369</v>
      </c>
      <c r="Q56" s="406">
        <v>143.08836450591676</v>
      </c>
      <c r="R56" s="406">
        <v>157.4070004677103</v>
      </c>
      <c r="S56" s="406">
        <v>175.0747336836923</v>
      </c>
      <c r="T56" s="406">
        <v>196.9746753846913</v>
      </c>
      <c r="U56" s="406">
        <v>210.05207894831781</v>
      </c>
      <c r="V56" s="406">
        <v>240.29610528420443</v>
      </c>
      <c r="W56" s="406">
        <v>274.27537767448615</v>
      </c>
      <c r="X56" s="406">
        <v>292.02525337803115</v>
      </c>
      <c r="Y56" s="406">
        <v>328.12423645552246</v>
      </c>
      <c r="Z56" s="406">
        <v>346.09919051923362</v>
      </c>
      <c r="AA56" s="406">
        <v>363.37933128691139</v>
      </c>
      <c r="AB56" s="406">
        <v>379.42532781748173</v>
      </c>
      <c r="AC56" s="406">
        <v>393.85501115601886</v>
      </c>
      <c r="AD56" s="406">
        <v>406.46537385536959</v>
      </c>
      <c r="AE56" s="406">
        <v>417.08299826174476</v>
      </c>
      <c r="AF56" s="406">
        <v>430.11384336531813</v>
      </c>
      <c r="AG56" s="406">
        <v>431.85713715767884</v>
      </c>
      <c r="AH56" s="406">
        <v>430.21370877854019</v>
      </c>
      <c r="AI56" s="406">
        <v>425.99423983024633</v>
      </c>
      <c r="AJ56" s="406">
        <v>422.90905630163456</v>
      </c>
      <c r="AK56" s="406">
        <v>424.4390461809773</v>
      </c>
      <c r="AL56" s="406">
        <v>432.95115349360134</v>
      </c>
      <c r="AM56" s="406">
        <v>449.9944864687443</v>
      </c>
      <c r="AN56" s="406">
        <v>475.7753197410413</v>
      </c>
      <c r="AO56" s="406">
        <v>542.5818679923708</v>
      </c>
      <c r="AP56" s="406">
        <v>578.57346419356702</v>
      </c>
      <c r="AQ56" s="406">
        <v>613.85214642483879</v>
      </c>
      <c r="AR56" s="406">
        <v>655.26525694120505</v>
      </c>
      <c r="AS56" s="406">
        <v>688.32489337033383</v>
      </c>
      <c r="AT56" s="406">
        <v>712.29390241389808</v>
      </c>
      <c r="AU56" s="406">
        <v>728.44252790235078</v>
      </c>
      <c r="AV56" s="406">
        <v>746.95820850502355</v>
      </c>
      <c r="AW56" s="406">
        <v>750.38542760669316</v>
      </c>
      <c r="AX56" s="406">
        <v>748.99346873903323</v>
      </c>
      <c r="AY56" s="406">
        <v>743.47655030795522</v>
      </c>
      <c r="AZ56" s="406">
        <v>755.78008876505532</v>
      </c>
      <c r="BA56" s="406">
        <v>768.89309784021964</v>
      </c>
      <c r="BB56" s="406">
        <v>782.80440993516288</v>
      </c>
      <c r="BC56" s="406">
        <v>812.93233699015741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1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1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1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1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2</v>
      </c>
      <c r="AY65" s="403">
        <v>2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1</v>
      </c>
      <c r="D66" s="403">
        <v>1</v>
      </c>
      <c r="E66" s="403">
        <v>1</v>
      </c>
      <c r="F66" s="403">
        <v>1</v>
      </c>
      <c r="G66" s="403">
        <v>1</v>
      </c>
      <c r="H66" s="403">
        <v>1</v>
      </c>
      <c r="I66" s="403">
        <v>1</v>
      </c>
      <c r="J66" s="403">
        <v>1</v>
      </c>
      <c r="K66" s="403">
        <v>1</v>
      </c>
      <c r="L66" s="403">
        <v>1</v>
      </c>
      <c r="M66" s="403">
        <v>1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1</v>
      </c>
      <c r="AE66" s="403">
        <v>1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1</v>
      </c>
      <c r="D67" s="403">
        <v>1</v>
      </c>
      <c r="E67" s="403">
        <v>1</v>
      </c>
      <c r="F67" s="403">
        <v>1</v>
      </c>
      <c r="G67" s="403">
        <v>1</v>
      </c>
      <c r="H67" s="403">
        <v>1</v>
      </c>
      <c r="I67" s="403">
        <v>1</v>
      </c>
      <c r="J67" s="403">
        <v>1</v>
      </c>
      <c r="K67" s="403">
        <v>1</v>
      </c>
      <c r="L67" s="403">
        <v>1</v>
      </c>
      <c r="M67" s="403">
        <v>1</v>
      </c>
      <c r="N67" s="403">
        <v>1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1</v>
      </c>
      <c r="Y67" s="403">
        <v>1</v>
      </c>
      <c r="Z67" s="403">
        <v>1</v>
      </c>
      <c r="AA67" s="403">
        <v>1</v>
      </c>
      <c r="AB67" s="403">
        <v>1</v>
      </c>
      <c r="AC67" s="403">
        <v>1</v>
      </c>
      <c r="AD67" s="403">
        <v>1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2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1</v>
      </c>
      <c r="D68" s="403">
        <v>1</v>
      </c>
      <c r="E68" s="403">
        <v>1</v>
      </c>
      <c r="F68" s="403">
        <v>1</v>
      </c>
      <c r="G68" s="403">
        <v>1</v>
      </c>
      <c r="H68" s="403">
        <v>1</v>
      </c>
      <c r="I68" s="403">
        <v>1</v>
      </c>
      <c r="J68" s="403">
        <v>1</v>
      </c>
      <c r="K68" s="403">
        <v>1</v>
      </c>
      <c r="L68" s="403">
        <v>1</v>
      </c>
      <c r="M68" s="403">
        <v>1</v>
      </c>
      <c r="N68" s="403">
        <v>1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0</v>
      </c>
      <c r="W68" s="403">
        <v>1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1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2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1</v>
      </c>
      <c r="D69" s="403">
        <v>1</v>
      </c>
      <c r="E69" s="403">
        <v>1</v>
      </c>
      <c r="F69" s="403">
        <v>1</v>
      </c>
      <c r="G69" s="403">
        <v>1</v>
      </c>
      <c r="H69" s="403">
        <v>1</v>
      </c>
      <c r="I69" s="403">
        <v>1</v>
      </c>
      <c r="J69" s="403">
        <v>1</v>
      </c>
      <c r="K69" s="403">
        <v>1</v>
      </c>
      <c r="L69" s="403">
        <v>1</v>
      </c>
      <c r="M69" s="403">
        <v>1</v>
      </c>
      <c r="N69" s="403">
        <v>1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0</v>
      </c>
      <c r="V69" s="403">
        <v>0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1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3</v>
      </c>
      <c r="BC69" s="403">
        <v>3</v>
      </c>
    </row>
    <row r="70" spans="2:55">
      <c r="B70" s="403" t="s">
        <v>383</v>
      </c>
      <c r="C70" s="403">
        <v>1</v>
      </c>
      <c r="D70" s="403">
        <v>1</v>
      </c>
      <c r="E70" s="403">
        <v>1</v>
      </c>
      <c r="F70" s="403">
        <v>1</v>
      </c>
      <c r="G70" s="403">
        <v>1</v>
      </c>
      <c r="H70" s="403">
        <v>1</v>
      </c>
      <c r="I70" s="403">
        <v>1</v>
      </c>
      <c r="J70" s="403">
        <v>1</v>
      </c>
      <c r="K70" s="403">
        <v>1</v>
      </c>
      <c r="L70" s="403">
        <v>1</v>
      </c>
      <c r="M70" s="403">
        <v>1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0</v>
      </c>
      <c r="U70" s="403">
        <v>0</v>
      </c>
      <c r="V70" s="403">
        <v>0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1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3</v>
      </c>
      <c r="BB70" s="403">
        <v>4</v>
      </c>
      <c r="BC70" s="403">
        <v>3</v>
      </c>
    </row>
    <row r="71" spans="2:55">
      <c r="B71" s="403" t="s">
        <v>384</v>
      </c>
      <c r="C71" s="403">
        <v>2</v>
      </c>
      <c r="D71" s="403">
        <v>2</v>
      </c>
      <c r="E71" s="403">
        <v>2</v>
      </c>
      <c r="F71" s="403">
        <v>2</v>
      </c>
      <c r="G71" s="403">
        <v>2</v>
      </c>
      <c r="H71" s="403">
        <v>1</v>
      </c>
      <c r="I71" s="403">
        <v>1</v>
      </c>
      <c r="J71" s="403">
        <v>1</v>
      </c>
      <c r="K71" s="403">
        <v>1</v>
      </c>
      <c r="L71" s="403">
        <v>1</v>
      </c>
      <c r="M71" s="403">
        <v>1</v>
      </c>
      <c r="N71" s="403">
        <v>0</v>
      </c>
      <c r="O71" s="403">
        <v>0</v>
      </c>
      <c r="P71" s="403">
        <v>0</v>
      </c>
      <c r="Q71" s="403">
        <v>0</v>
      </c>
      <c r="R71" s="403">
        <v>0</v>
      </c>
      <c r="S71" s="403">
        <v>0</v>
      </c>
      <c r="T71" s="403">
        <v>0</v>
      </c>
      <c r="U71" s="403">
        <v>0</v>
      </c>
      <c r="V71" s="403">
        <v>1</v>
      </c>
      <c r="W71" s="403">
        <v>1</v>
      </c>
      <c r="X71" s="403">
        <v>1</v>
      </c>
      <c r="Y71" s="403">
        <v>1</v>
      </c>
      <c r="Z71" s="403">
        <v>1</v>
      </c>
      <c r="AA71" s="403">
        <v>1</v>
      </c>
      <c r="AB71" s="403">
        <v>1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3</v>
      </c>
      <c r="BB71" s="403">
        <v>3</v>
      </c>
      <c r="BC71" s="403">
        <v>3</v>
      </c>
    </row>
    <row r="72" spans="2:55">
      <c r="B72" s="403" t="s">
        <v>385</v>
      </c>
      <c r="C72" s="403">
        <v>2</v>
      </c>
      <c r="D72" s="403">
        <v>2</v>
      </c>
      <c r="E72" s="403">
        <v>2</v>
      </c>
      <c r="F72" s="403">
        <v>2</v>
      </c>
      <c r="G72" s="403">
        <v>2</v>
      </c>
      <c r="H72" s="403">
        <v>1</v>
      </c>
      <c r="I72" s="403">
        <v>1</v>
      </c>
      <c r="J72" s="403">
        <v>1</v>
      </c>
      <c r="K72" s="403">
        <v>1</v>
      </c>
      <c r="L72" s="403">
        <v>1</v>
      </c>
      <c r="M72" s="403">
        <v>1</v>
      </c>
      <c r="N72" s="403">
        <v>0</v>
      </c>
      <c r="O72" s="403">
        <v>0</v>
      </c>
      <c r="P72" s="403">
        <v>0</v>
      </c>
      <c r="Q72" s="403">
        <v>0</v>
      </c>
      <c r="R72" s="403">
        <v>0</v>
      </c>
      <c r="S72" s="403">
        <v>0</v>
      </c>
      <c r="T72" s="403">
        <v>0</v>
      </c>
      <c r="U72" s="403">
        <v>0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1</v>
      </c>
      <c r="AB72" s="403">
        <v>1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2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>
      <c r="B73" s="403" t="s">
        <v>386</v>
      </c>
      <c r="C73" s="403">
        <v>1</v>
      </c>
      <c r="D73" s="403">
        <v>1</v>
      </c>
      <c r="E73" s="403">
        <v>1</v>
      </c>
      <c r="F73" s="403">
        <v>1</v>
      </c>
      <c r="G73" s="403">
        <v>1</v>
      </c>
      <c r="H73" s="403">
        <v>1</v>
      </c>
      <c r="I73" s="403">
        <v>1</v>
      </c>
      <c r="J73" s="403">
        <v>1</v>
      </c>
      <c r="K73" s="403">
        <v>1</v>
      </c>
      <c r="L73" s="403">
        <v>1</v>
      </c>
      <c r="M73" s="403">
        <v>1</v>
      </c>
      <c r="N73" s="403">
        <v>0</v>
      </c>
      <c r="O73" s="403">
        <v>0</v>
      </c>
      <c r="P73" s="403">
        <v>0</v>
      </c>
      <c r="Q73" s="403">
        <v>0</v>
      </c>
      <c r="R73" s="403">
        <v>0</v>
      </c>
      <c r="S73" s="403">
        <v>0</v>
      </c>
      <c r="T73" s="403">
        <v>0</v>
      </c>
      <c r="U73" s="403">
        <v>0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1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1</v>
      </c>
      <c r="D74" s="403">
        <v>1</v>
      </c>
      <c r="E74" s="403">
        <v>1</v>
      </c>
      <c r="F74" s="403">
        <v>1</v>
      </c>
      <c r="G74" s="403">
        <v>1</v>
      </c>
      <c r="H74" s="403">
        <v>1</v>
      </c>
      <c r="I74" s="403">
        <v>1</v>
      </c>
      <c r="J74" s="403">
        <v>1</v>
      </c>
      <c r="K74" s="403">
        <v>1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0</v>
      </c>
      <c r="R74" s="403">
        <v>0</v>
      </c>
      <c r="S74" s="403">
        <v>0</v>
      </c>
      <c r="T74" s="403">
        <v>0</v>
      </c>
      <c r="U74" s="403">
        <v>0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1</v>
      </c>
      <c r="AC74" s="403">
        <v>1</v>
      </c>
      <c r="AD74" s="403">
        <v>1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1</v>
      </c>
      <c r="D75" s="403">
        <v>1</v>
      </c>
      <c r="E75" s="403">
        <v>1</v>
      </c>
      <c r="F75" s="403">
        <v>1</v>
      </c>
      <c r="G75" s="403">
        <v>1</v>
      </c>
      <c r="H75" s="403">
        <v>1</v>
      </c>
      <c r="I75" s="403">
        <v>1</v>
      </c>
      <c r="J75" s="403">
        <v>1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0</v>
      </c>
      <c r="T75" s="403">
        <v>0</v>
      </c>
      <c r="U75" s="403">
        <v>0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1</v>
      </c>
      <c r="AD75" s="403">
        <v>1</v>
      </c>
      <c r="AE75" s="403">
        <v>1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1</v>
      </c>
      <c r="D76" s="403">
        <v>1</v>
      </c>
      <c r="E76" s="403">
        <v>1</v>
      </c>
      <c r="F76" s="403">
        <v>1</v>
      </c>
      <c r="G76" s="403">
        <v>1</v>
      </c>
      <c r="H76" s="403">
        <v>1</v>
      </c>
      <c r="I76" s="403">
        <v>1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0</v>
      </c>
      <c r="U76" s="403">
        <v>0</v>
      </c>
      <c r="V76" s="403">
        <v>0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1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1</v>
      </c>
      <c r="D77" s="403">
        <v>1</v>
      </c>
      <c r="E77" s="403">
        <v>1</v>
      </c>
      <c r="F77" s="403">
        <v>1</v>
      </c>
      <c r="G77" s="403">
        <v>1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0</v>
      </c>
      <c r="W77" s="403">
        <v>0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1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0</v>
      </c>
      <c r="AB79" s="403">
        <v>0</v>
      </c>
      <c r="AC79" s="403">
        <v>0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0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3</v>
      </c>
      <c r="AH84" s="407">
        <v>16</v>
      </c>
      <c r="AI84" s="407">
        <v>27</v>
      </c>
      <c r="AJ84" s="407">
        <v>38</v>
      </c>
      <c r="AK84" s="407">
        <v>48</v>
      </c>
      <c r="AL84" s="407">
        <v>57</v>
      </c>
      <c r="AM84" s="407">
        <v>65</v>
      </c>
      <c r="AN84" s="407">
        <v>73</v>
      </c>
      <c r="AO84" s="407">
        <v>88</v>
      </c>
      <c r="AP84" s="407">
        <v>94</v>
      </c>
      <c r="AQ84" s="407">
        <v>99</v>
      </c>
      <c r="AR84" s="407">
        <v>104</v>
      </c>
      <c r="AS84" s="407">
        <v>109</v>
      </c>
      <c r="AT84" s="407">
        <v>112</v>
      </c>
      <c r="AU84" s="407">
        <v>114</v>
      </c>
      <c r="AV84" s="407">
        <v>116</v>
      </c>
      <c r="AW84" s="407">
        <v>116</v>
      </c>
      <c r="AX84" s="407">
        <v>116</v>
      </c>
      <c r="AY84" s="407">
        <v>116</v>
      </c>
      <c r="AZ84" s="407">
        <v>116</v>
      </c>
      <c r="BA84" s="407">
        <v>117</v>
      </c>
      <c r="BB84" s="407">
        <v>119</v>
      </c>
      <c r="BC84" s="407">
        <v>127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3</v>
      </c>
      <c r="AB85" s="407">
        <v>37</v>
      </c>
      <c r="AC85" s="407">
        <v>66</v>
      </c>
      <c r="AD85" s="407">
        <v>92</v>
      </c>
      <c r="AE85" s="407">
        <v>115</v>
      </c>
      <c r="AF85" s="407">
        <v>155</v>
      </c>
      <c r="AG85" s="407">
        <v>173</v>
      </c>
      <c r="AH85" s="407">
        <v>190</v>
      </c>
      <c r="AI85" s="407">
        <v>205</v>
      </c>
      <c r="AJ85" s="407">
        <v>219</v>
      </c>
      <c r="AK85" s="407">
        <v>232</v>
      </c>
      <c r="AL85" s="407">
        <v>244</v>
      </c>
      <c r="AM85" s="407">
        <v>256</v>
      </c>
      <c r="AN85" s="407">
        <v>267</v>
      </c>
      <c r="AO85" s="407">
        <v>288</v>
      </c>
      <c r="AP85" s="407">
        <v>297</v>
      </c>
      <c r="AQ85" s="407">
        <v>306</v>
      </c>
      <c r="AR85" s="407">
        <v>314</v>
      </c>
      <c r="AS85" s="407">
        <v>322</v>
      </c>
      <c r="AT85" s="407">
        <v>328</v>
      </c>
      <c r="AU85" s="407">
        <v>332</v>
      </c>
      <c r="AV85" s="407">
        <v>338</v>
      </c>
      <c r="AW85" s="407">
        <v>339</v>
      </c>
      <c r="AX85" s="407">
        <v>341</v>
      </c>
      <c r="AY85" s="407">
        <v>342</v>
      </c>
      <c r="AZ85" s="407">
        <v>344</v>
      </c>
      <c r="BA85" s="407">
        <v>347</v>
      </c>
      <c r="BB85" s="407">
        <v>352</v>
      </c>
      <c r="BC85" s="407">
        <v>3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27</v>
      </c>
      <c r="Z86" s="407">
        <v>74</v>
      </c>
      <c r="AA86" s="407">
        <v>118</v>
      </c>
      <c r="AB86" s="407">
        <v>157</v>
      </c>
      <c r="AC86" s="407">
        <v>191</v>
      </c>
      <c r="AD86" s="407">
        <v>221</v>
      </c>
      <c r="AE86" s="407">
        <v>248</v>
      </c>
      <c r="AF86" s="407">
        <v>297</v>
      </c>
      <c r="AG86" s="407">
        <v>319</v>
      </c>
      <c r="AH86" s="407">
        <v>339</v>
      </c>
      <c r="AI86" s="407">
        <v>358</v>
      </c>
      <c r="AJ86" s="407">
        <v>10</v>
      </c>
      <c r="AK86" s="407">
        <v>26</v>
      </c>
      <c r="AL86" s="407">
        <v>40</v>
      </c>
      <c r="AM86" s="407">
        <v>54</v>
      </c>
      <c r="AN86" s="407">
        <v>67</v>
      </c>
      <c r="AO86" s="407">
        <v>92</v>
      </c>
      <c r="AP86" s="407">
        <v>104</v>
      </c>
      <c r="AQ86" s="407">
        <v>115</v>
      </c>
      <c r="AR86" s="407">
        <v>125</v>
      </c>
      <c r="AS86" s="407">
        <v>134</v>
      </c>
      <c r="AT86" s="407">
        <v>142</v>
      </c>
      <c r="AU86" s="407">
        <v>149</v>
      </c>
      <c r="AV86" s="407">
        <v>158</v>
      </c>
      <c r="AW86" s="407">
        <v>161</v>
      </c>
      <c r="AX86" s="407">
        <v>164</v>
      </c>
      <c r="AY86" s="407">
        <v>167</v>
      </c>
      <c r="AZ86" s="407">
        <v>172</v>
      </c>
      <c r="BA86" s="407">
        <v>179</v>
      </c>
      <c r="BB86" s="407">
        <v>189</v>
      </c>
      <c r="BC86" s="407">
        <v>213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32</v>
      </c>
      <c r="Y87" s="407">
        <v>142</v>
      </c>
      <c r="Z87" s="407">
        <v>192</v>
      </c>
      <c r="AA87" s="407">
        <v>238</v>
      </c>
      <c r="AB87" s="407">
        <v>279</v>
      </c>
      <c r="AC87" s="407">
        <v>315</v>
      </c>
      <c r="AD87" s="407">
        <v>348</v>
      </c>
      <c r="AE87" s="407">
        <v>12</v>
      </c>
      <c r="AF87" s="407">
        <v>64</v>
      </c>
      <c r="AG87" s="407">
        <v>88</v>
      </c>
      <c r="AH87" s="407">
        <v>110</v>
      </c>
      <c r="AI87" s="407">
        <v>131</v>
      </c>
      <c r="AJ87" s="407">
        <v>150</v>
      </c>
      <c r="AK87" s="407">
        <v>167</v>
      </c>
      <c r="AL87" s="407">
        <v>183</v>
      </c>
      <c r="AM87" s="407">
        <v>198</v>
      </c>
      <c r="AN87" s="407">
        <v>212</v>
      </c>
      <c r="AO87" s="407">
        <v>240</v>
      </c>
      <c r="AP87" s="407">
        <v>253</v>
      </c>
      <c r="AQ87" s="407">
        <v>265</v>
      </c>
      <c r="AR87" s="407">
        <v>277</v>
      </c>
      <c r="AS87" s="407">
        <v>288</v>
      </c>
      <c r="AT87" s="407">
        <v>298</v>
      </c>
      <c r="AU87" s="407">
        <v>306</v>
      </c>
      <c r="AV87" s="407">
        <v>319</v>
      </c>
      <c r="AW87" s="407">
        <v>324</v>
      </c>
      <c r="AX87" s="407">
        <v>330</v>
      </c>
      <c r="AY87" s="407">
        <v>337</v>
      </c>
      <c r="AZ87" s="407">
        <v>346</v>
      </c>
      <c r="BA87" s="407">
        <v>358</v>
      </c>
      <c r="BB87" s="407">
        <v>8</v>
      </c>
      <c r="BC87" s="407">
        <v>36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44</v>
      </c>
      <c r="O88" s="407">
        <v>57</v>
      </c>
      <c r="P88" s="407">
        <v>52</v>
      </c>
      <c r="Q88" s="407">
        <v>34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70</v>
      </c>
      <c r="X88" s="407">
        <v>130</v>
      </c>
      <c r="Y88" s="407">
        <v>244</v>
      </c>
      <c r="Z88" s="407">
        <v>295</v>
      </c>
      <c r="AA88" s="407">
        <v>342</v>
      </c>
      <c r="AB88" s="407">
        <v>19</v>
      </c>
      <c r="AC88" s="407">
        <v>55</v>
      </c>
      <c r="AD88" s="407">
        <v>88</v>
      </c>
      <c r="AE88" s="407">
        <v>119</v>
      </c>
      <c r="AF88" s="407">
        <v>176</v>
      </c>
      <c r="AG88" s="407">
        <v>203</v>
      </c>
      <c r="AH88" s="407">
        <v>227</v>
      </c>
      <c r="AI88" s="407">
        <v>249</v>
      </c>
      <c r="AJ88" s="407">
        <v>270</v>
      </c>
      <c r="AK88" s="407">
        <v>288</v>
      </c>
      <c r="AL88" s="407">
        <v>305</v>
      </c>
      <c r="AM88" s="407">
        <v>321</v>
      </c>
      <c r="AN88" s="407">
        <v>336</v>
      </c>
      <c r="AO88" s="407">
        <v>364</v>
      </c>
      <c r="AP88" s="407">
        <v>13</v>
      </c>
      <c r="AQ88" s="407">
        <v>25</v>
      </c>
      <c r="AR88" s="407">
        <v>38</v>
      </c>
      <c r="AS88" s="407">
        <v>50</v>
      </c>
      <c r="AT88" s="407">
        <v>61</v>
      </c>
      <c r="AU88" s="407">
        <v>71</v>
      </c>
      <c r="AV88" s="407">
        <v>89</v>
      </c>
      <c r="AW88" s="407">
        <v>98</v>
      </c>
      <c r="AX88" s="407">
        <v>108</v>
      </c>
      <c r="AY88" s="407">
        <v>119</v>
      </c>
      <c r="AZ88" s="407">
        <v>134</v>
      </c>
      <c r="BA88" s="407">
        <v>151</v>
      </c>
      <c r="BB88" s="407">
        <v>170</v>
      </c>
      <c r="BC88" s="407">
        <v>200</v>
      </c>
    </row>
    <row r="89" spans="2:55">
      <c r="B89" s="407" t="s">
        <v>402</v>
      </c>
      <c r="C89" s="407">
        <v>98</v>
      </c>
      <c r="D89" s="407">
        <v>98</v>
      </c>
      <c r="E89" s="407">
        <v>98</v>
      </c>
      <c r="F89" s="407">
        <v>98</v>
      </c>
      <c r="G89" s="407">
        <v>98</v>
      </c>
      <c r="H89" s="407">
        <v>110</v>
      </c>
      <c r="I89" s="407">
        <v>110</v>
      </c>
      <c r="J89" s="407">
        <v>125</v>
      </c>
      <c r="K89" s="407">
        <v>141</v>
      </c>
      <c r="L89" s="407">
        <v>160</v>
      </c>
      <c r="M89" s="407">
        <v>160</v>
      </c>
      <c r="N89" s="407">
        <v>180</v>
      </c>
      <c r="O89" s="407">
        <v>167</v>
      </c>
      <c r="P89" s="407">
        <v>147</v>
      </c>
      <c r="Q89" s="407">
        <v>108</v>
      </c>
      <c r="R89" s="407">
        <v>7</v>
      </c>
      <c r="S89" s="407">
        <v>0</v>
      </c>
      <c r="T89" s="407">
        <v>0</v>
      </c>
      <c r="U89" s="407">
        <v>0</v>
      </c>
      <c r="V89" s="407">
        <v>36</v>
      </c>
      <c r="W89" s="407">
        <v>155</v>
      </c>
      <c r="X89" s="407">
        <v>217</v>
      </c>
      <c r="Y89" s="407">
        <v>333</v>
      </c>
      <c r="Z89" s="407">
        <v>18</v>
      </c>
      <c r="AA89" s="407">
        <v>64</v>
      </c>
      <c r="AB89" s="407">
        <v>105</v>
      </c>
      <c r="AC89" s="407">
        <v>143</v>
      </c>
      <c r="AD89" s="407">
        <v>178</v>
      </c>
      <c r="AE89" s="407">
        <v>210</v>
      </c>
      <c r="AF89" s="407">
        <v>271</v>
      </c>
      <c r="AG89" s="407">
        <v>300</v>
      </c>
      <c r="AH89" s="407">
        <v>326</v>
      </c>
      <c r="AI89" s="407">
        <v>350</v>
      </c>
      <c r="AJ89" s="407">
        <v>6</v>
      </c>
      <c r="AK89" s="407">
        <v>24</v>
      </c>
      <c r="AL89" s="407">
        <v>40</v>
      </c>
      <c r="AM89" s="407">
        <v>55</v>
      </c>
      <c r="AN89" s="407">
        <v>70</v>
      </c>
      <c r="AO89" s="407">
        <v>98</v>
      </c>
      <c r="AP89" s="407">
        <v>112</v>
      </c>
      <c r="AQ89" s="407">
        <v>125</v>
      </c>
      <c r="AR89" s="407">
        <v>139</v>
      </c>
      <c r="AS89" s="407">
        <v>153</v>
      </c>
      <c r="AT89" s="407">
        <v>166</v>
      </c>
      <c r="AU89" s="407">
        <v>179</v>
      </c>
      <c r="AV89" s="407">
        <v>203</v>
      </c>
      <c r="AW89" s="407">
        <v>217</v>
      </c>
      <c r="AX89" s="407">
        <v>232</v>
      </c>
      <c r="AY89" s="407">
        <v>249</v>
      </c>
      <c r="AZ89" s="407">
        <v>269</v>
      </c>
      <c r="BA89" s="407">
        <v>291</v>
      </c>
      <c r="BB89" s="407">
        <v>312</v>
      </c>
      <c r="BC89" s="407">
        <v>340</v>
      </c>
    </row>
    <row r="90" spans="2:55">
      <c r="B90" s="407" t="s">
        <v>403</v>
      </c>
      <c r="C90" s="407">
        <v>260</v>
      </c>
      <c r="D90" s="407">
        <v>260</v>
      </c>
      <c r="E90" s="407">
        <v>260</v>
      </c>
      <c r="F90" s="407">
        <v>260</v>
      </c>
      <c r="G90" s="407">
        <v>260</v>
      </c>
      <c r="H90" s="407">
        <v>268</v>
      </c>
      <c r="I90" s="407">
        <v>268</v>
      </c>
      <c r="J90" s="407">
        <v>278</v>
      </c>
      <c r="K90" s="407">
        <v>288</v>
      </c>
      <c r="L90" s="407">
        <v>296</v>
      </c>
      <c r="M90" s="407">
        <v>296</v>
      </c>
      <c r="N90" s="407">
        <v>271</v>
      </c>
      <c r="O90" s="407">
        <v>250</v>
      </c>
      <c r="P90" s="407">
        <v>206</v>
      </c>
      <c r="Q90" s="407">
        <v>151</v>
      </c>
      <c r="R90" s="407">
        <v>41</v>
      </c>
      <c r="S90" s="407">
        <v>0</v>
      </c>
      <c r="T90" s="407">
        <v>0</v>
      </c>
      <c r="U90" s="407">
        <v>10</v>
      </c>
      <c r="V90" s="407">
        <v>107</v>
      </c>
      <c r="W90" s="407">
        <v>231</v>
      </c>
      <c r="X90" s="407">
        <v>294</v>
      </c>
      <c r="Y90" s="407">
        <v>41</v>
      </c>
      <c r="Z90" s="407">
        <v>90</v>
      </c>
      <c r="AA90" s="407">
        <v>136</v>
      </c>
      <c r="AB90" s="407">
        <v>177</v>
      </c>
      <c r="AC90" s="407">
        <v>216</v>
      </c>
      <c r="AD90" s="407">
        <v>252</v>
      </c>
      <c r="AE90" s="407">
        <v>286</v>
      </c>
      <c r="AF90" s="407">
        <v>350</v>
      </c>
      <c r="AG90" s="407">
        <v>15</v>
      </c>
      <c r="AH90" s="407">
        <v>41</v>
      </c>
      <c r="AI90" s="407">
        <v>65</v>
      </c>
      <c r="AJ90" s="407">
        <v>86</v>
      </c>
      <c r="AK90" s="407">
        <v>104</v>
      </c>
      <c r="AL90" s="407">
        <v>120</v>
      </c>
      <c r="AM90" s="407">
        <v>135</v>
      </c>
      <c r="AN90" s="407">
        <v>149</v>
      </c>
      <c r="AO90" s="407">
        <v>176</v>
      </c>
      <c r="AP90" s="407">
        <v>190</v>
      </c>
      <c r="AQ90" s="407">
        <v>204</v>
      </c>
      <c r="AR90" s="407">
        <v>220</v>
      </c>
      <c r="AS90" s="407">
        <v>235</v>
      </c>
      <c r="AT90" s="407">
        <v>251</v>
      </c>
      <c r="AU90" s="407">
        <v>267</v>
      </c>
      <c r="AV90" s="407">
        <v>300</v>
      </c>
      <c r="AW90" s="407">
        <v>319</v>
      </c>
      <c r="AX90" s="407">
        <v>340</v>
      </c>
      <c r="AY90" s="407">
        <v>363</v>
      </c>
      <c r="AZ90" s="407">
        <v>23</v>
      </c>
      <c r="BA90" s="407">
        <v>47</v>
      </c>
      <c r="BB90" s="407">
        <v>68</v>
      </c>
      <c r="BC90" s="407">
        <v>90</v>
      </c>
    </row>
    <row r="91" spans="2:55">
      <c r="B91" s="407" t="s">
        <v>404</v>
      </c>
      <c r="C91" s="407">
        <v>30</v>
      </c>
      <c r="D91" s="407">
        <v>30</v>
      </c>
      <c r="E91" s="407">
        <v>30</v>
      </c>
      <c r="F91" s="407">
        <v>30</v>
      </c>
      <c r="G91" s="407">
        <v>30</v>
      </c>
      <c r="H91" s="407">
        <v>35</v>
      </c>
      <c r="I91" s="407">
        <v>35</v>
      </c>
      <c r="J91" s="407">
        <v>40</v>
      </c>
      <c r="K91" s="407">
        <v>39</v>
      </c>
      <c r="L91" s="407">
        <v>31</v>
      </c>
      <c r="M91" s="407">
        <v>31</v>
      </c>
      <c r="N91" s="407">
        <v>342</v>
      </c>
      <c r="O91" s="407">
        <v>294</v>
      </c>
      <c r="P91" s="407">
        <v>235</v>
      </c>
      <c r="Q91" s="407">
        <v>173</v>
      </c>
      <c r="R91" s="407">
        <v>65</v>
      </c>
      <c r="S91" s="407">
        <v>13</v>
      </c>
      <c r="T91" s="407">
        <v>32</v>
      </c>
      <c r="U91" s="407">
        <v>67</v>
      </c>
      <c r="V91" s="407">
        <v>172</v>
      </c>
      <c r="W91" s="407">
        <v>297</v>
      </c>
      <c r="X91" s="407">
        <v>358</v>
      </c>
      <c r="Y91" s="407">
        <v>100</v>
      </c>
      <c r="Z91" s="407">
        <v>149</v>
      </c>
      <c r="AA91" s="407">
        <v>194</v>
      </c>
      <c r="AB91" s="407">
        <v>236</v>
      </c>
      <c r="AC91" s="407">
        <v>274</v>
      </c>
      <c r="AD91" s="407">
        <v>312</v>
      </c>
      <c r="AE91" s="407">
        <v>347</v>
      </c>
      <c r="AF91" s="407">
        <v>47</v>
      </c>
      <c r="AG91" s="407">
        <v>77</v>
      </c>
      <c r="AH91" s="407">
        <v>104</v>
      </c>
      <c r="AI91" s="407">
        <v>128</v>
      </c>
      <c r="AJ91" s="407">
        <v>149</v>
      </c>
      <c r="AK91" s="407">
        <v>166</v>
      </c>
      <c r="AL91" s="407">
        <v>182</v>
      </c>
      <c r="AM91" s="407">
        <v>196</v>
      </c>
      <c r="AN91" s="407">
        <v>209</v>
      </c>
      <c r="AO91" s="407">
        <v>235</v>
      </c>
      <c r="AP91" s="407">
        <v>249</v>
      </c>
      <c r="AQ91" s="407">
        <v>264</v>
      </c>
      <c r="AR91" s="407">
        <v>281</v>
      </c>
      <c r="AS91" s="407">
        <v>299</v>
      </c>
      <c r="AT91" s="407">
        <v>317</v>
      </c>
      <c r="AU91" s="407">
        <v>337</v>
      </c>
      <c r="AV91" s="407">
        <v>16</v>
      </c>
      <c r="AW91" s="407">
        <v>41</v>
      </c>
      <c r="AX91" s="407">
        <v>68</v>
      </c>
      <c r="AY91" s="407">
        <v>96</v>
      </c>
      <c r="AZ91" s="407">
        <v>123</v>
      </c>
      <c r="BA91" s="407">
        <v>148</v>
      </c>
      <c r="BB91" s="407">
        <v>168</v>
      </c>
      <c r="BC91" s="407">
        <v>183</v>
      </c>
    </row>
    <row r="92" spans="2:55">
      <c r="B92" s="407" t="s">
        <v>405</v>
      </c>
      <c r="C92" s="407">
        <v>139</v>
      </c>
      <c r="D92" s="407">
        <v>139</v>
      </c>
      <c r="E92" s="407">
        <v>139</v>
      </c>
      <c r="F92" s="407">
        <v>139</v>
      </c>
      <c r="G92" s="407">
        <v>139</v>
      </c>
      <c r="H92" s="407">
        <v>140</v>
      </c>
      <c r="I92" s="407">
        <v>140</v>
      </c>
      <c r="J92" s="407">
        <v>136</v>
      </c>
      <c r="K92" s="407">
        <v>119</v>
      </c>
      <c r="L92" s="407">
        <v>86</v>
      </c>
      <c r="M92" s="407">
        <v>86</v>
      </c>
      <c r="N92" s="407">
        <v>6</v>
      </c>
      <c r="O92" s="407">
        <v>309</v>
      </c>
      <c r="P92" s="407">
        <v>242</v>
      </c>
      <c r="Q92" s="407">
        <v>179</v>
      </c>
      <c r="R92" s="407">
        <v>83</v>
      </c>
      <c r="S92" s="407">
        <v>48</v>
      </c>
      <c r="T92" s="407">
        <v>80</v>
      </c>
      <c r="U92" s="407">
        <v>119</v>
      </c>
      <c r="V92" s="407">
        <v>230</v>
      </c>
      <c r="W92" s="407">
        <v>352</v>
      </c>
      <c r="X92" s="407">
        <v>44</v>
      </c>
      <c r="Y92" s="407">
        <v>147</v>
      </c>
      <c r="Z92" s="407">
        <v>194</v>
      </c>
      <c r="AA92" s="407">
        <v>239</v>
      </c>
      <c r="AB92" s="407">
        <v>281</v>
      </c>
      <c r="AC92" s="407">
        <v>320</v>
      </c>
      <c r="AD92" s="407">
        <v>358</v>
      </c>
      <c r="AE92" s="407">
        <v>28</v>
      </c>
      <c r="AF92" s="407">
        <v>94</v>
      </c>
      <c r="AG92" s="407">
        <v>125</v>
      </c>
      <c r="AH92" s="407">
        <v>152</v>
      </c>
      <c r="AI92" s="407">
        <v>176</v>
      </c>
      <c r="AJ92" s="407">
        <v>195</v>
      </c>
      <c r="AK92" s="407">
        <v>212</v>
      </c>
      <c r="AL92" s="407">
        <v>226</v>
      </c>
      <c r="AM92" s="407">
        <v>238</v>
      </c>
      <c r="AN92" s="407">
        <v>250</v>
      </c>
      <c r="AO92" s="407">
        <v>275</v>
      </c>
      <c r="AP92" s="407">
        <v>289</v>
      </c>
      <c r="AQ92" s="407">
        <v>305</v>
      </c>
      <c r="AR92" s="407">
        <v>324</v>
      </c>
      <c r="AS92" s="407">
        <v>344</v>
      </c>
      <c r="AT92" s="407">
        <v>2</v>
      </c>
      <c r="AU92" s="407">
        <v>26</v>
      </c>
      <c r="AV92" s="407">
        <v>82</v>
      </c>
      <c r="AW92" s="407">
        <v>114</v>
      </c>
      <c r="AX92" s="407">
        <v>146</v>
      </c>
      <c r="AY92" s="407">
        <v>177</v>
      </c>
      <c r="AZ92" s="407">
        <v>206</v>
      </c>
      <c r="BA92" s="407">
        <v>229</v>
      </c>
      <c r="BB92" s="407">
        <v>246</v>
      </c>
      <c r="BC92" s="407">
        <v>251</v>
      </c>
    </row>
    <row r="93" spans="2:55">
      <c r="B93" s="407" t="s">
        <v>406</v>
      </c>
      <c r="C93" s="407">
        <v>241</v>
      </c>
      <c r="D93" s="407">
        <v>241</v>
      </c>
      <c r="E93" s="407">
        <v>241</v>
      </c>
      <c r="F93" s="407">
        <v>241</v>
      </c>
      <c r="G93" s="407">
        <v>241</v>
      </c>
      <c r="H93" s="407">
        <v>234</v>
      </c>
      <c r="I93" s="407">
        <v>234</v>
      </c>
      <c r="J93" s="407">
        <v>210</v>
      </c>
      <c r="K93" s="407">
        <v>175</v>
      </c>
      <c r="L93" s="407">
        <v>141</v>
      </c>
      <c r="M93" s="407">
        <v>141</v>
      </c>
      <c r="N93" s="407">
        <v>18</v>
      </c>
      <c r="O93" s="407">
        <v>314</v>
      </c>
      <c r="P93" s="407">
        <v>246</v>
      </c>
      <c r="Q93" s="407">
        <v>187</v>
      </c>
      <c r="R93" s="407">
        <v>107</v>
      </c>
      <c r="S93" s="407">
        <v>88</v>
      </c>
      <c r="T93" s="407">
        <v>131</v>
      </c>
      <c r="U93" s="407">
        <v>175</v>
      </c>
      <c r="V93" s="407">
        <v>284</v>
      </c>
      <c r="W93" s="407">
        <v>35</v>
      </c>
      <c r="X93" s="407">
        <v>88</v>
      </c>
      <c r="Y93" s="407">
        <v>187</v>
      </c>
      <c r="Z93" s="407">
        <v>233</v>
      </c>
      <c r="AA93" s="407">
        <v>277</v>
      </c>
      <c r="AB93" s="407">
        <v>318</v>
      </c>
      <c r="AC93" s="407">
        <v>358</v>
      </c>
      <c r="AD93" s="407">
        <v>30</v>
      </c>
      <c r="AE93" s="407">
        <v>66</v>
      </c>
      <c r="AF93" s="407">
        <v>133</v>
      </c>
      <c r="AG93" s="407">
        <v>163</v>
      </c>
      <c r="AH93" s="407">
        <v>190</v>
      </c>
      <c r="AI93" s="407">
        <v>212</v>
      </c>
      <c r="AJ93" s="407">
        <v>231</v>
      </c>
      <c r="AK93" s="407">
        <v>246</v>
      </c>
      <c r="AL93" s="407">
        <v>258</v>
      </c>
      <c r="AM93" s="407">
        <v>269</v>
      </c>
      <c r="AN93" s="407">
        <v>279</v>
      </c>
      <c r="AO93" s="407">
        <v>303</v>
      </c>
      <c r="AP93" s="407">
        <v>318</v>
      </c>
      <c r="AQ93" s="407">
        <v>335</v>
      </c>
      <c r="AR93" s="407">
        <v>356</v>
      </c>
      <c r="AS93" s="407">
        <v>15</v>
      </c>
      <c r="AT93" s="407">
        <v>42</v>
      </c>
      <c r="AU93" s="407">
        <v>73</v>
      </c>
      <c r="AV93" s="407">
        <v>143</v>
      </c>
      <c r="AW93" s="407">
        <v>180</v>
      </c>
      <c r="AX93" s="407">
        <v>216</v>
      </c>
      <c r="AY93" s="407">
        <v>248</v>
      </c>
      <c r="AZ93" s="407">
        <v>275</v>
      </c>
      <c r="BA93" s="407">
        <v>296</v>
      </c>
      <c r="BB93" s="407">
        <v>308</v>
      </c>
      <c r="BC93" s="407">
        <v>305</v>
      </c>
    </row>
    <row r="94" spans="2:55">
      <c r="B94" s="407" t="s">
        <v>407</v>
      </c>
      <c r="C94" s="407">
        <v>317</v>
      </c>
      <c r="D94" s="407">
        <v>317</v>
      </c>
      <c r="E94" s="407">
        <v>317</v>
      </c>
      <c r="F94" s="407">
        <v>317</v>
      </c>
      <c r="G94" s="407">
        <v>317</v>
      </c>
      <c r="H94" s="407">
        <v>290</v>
      </c>
      <c r="I94" s="407">
        <v>290</v>
      </c>
      <c r="J94" s="407">
        <v>254</v>
      </c>
      <c r="K94" s="407">
        <v>215</v>
      </c>
      <c r="L94" s="407">
        <v>153</v>
      </c>
      <c r="M94" s="407">
        <v>153</v>
      </c>
      <c r="N94" s="407">
        <v>11</v>
      </c>
      <c r="O94" s="407">
        <v>306</v>
      </c>
      <c r="P94" s="407">
        <v>242</v>
      </c>
      <c r="Q94" s="407">
        <v>191</v>
      </c>
      <c r="R94" s="407">
        <v>129</v>
      </c>
      <c r="S94" s="407">
        <v>124</v>
      </c>
      <c r="T94" s="407">
        <v>178</v>
      </c>
      <c r="U94" s="407">
        <v>223</v>
      </c>
      <c r="V94" s="407">
        <v>329</v>
      </c>
      <c r="W94" s="407">
        <v>71</v>
      </c>
      <c r="X94" s="407">
        <v>121</v>
      </c>
      <c r="Y94" s="407">
        <v>216</v>
      </c>
      <c r="Z94" s="407">
        <v>260</v>
      </c>
      <c r="AA94" s="407">
        <v>303</v>
      </c>
      <c r="AB94" s="407">
        <v>344</v>
      </c>
      <c r="AC94" s="407">
        <v>17</v>
      </c>
      <c r="AD94" s="407">
        <v>54</v>
      </c>
      <c r="AE94" s="407">
        <v>90</v>
      </c>
      <c r="AF94" s="407">
        <v>157</v>
      </c>
      <c r="AG94" s="407">
        <v>187</v>
      </c>
      <c r="AH94" s="407">
        <v>212</v>
      </c>
      <c r="AI94" s="407">
        <v>234</v>
      </c>
      <c r="AJ94" s="407">
        <v>251</v>
      </c>
      <c r="AK94" s="407">
        <v>264</v>
      </c>
      <c r="AL94" s="407">
        <v>274</v>
      </c>
      <c r="AM94" s="407">
        <v>282</v>
      </c>
      <c r="AN94" s="407">
        <v>291</v>
      </c>
      <c r="AO94" s="407">
        <v>314</v>
      </c>
      <c r="AP94" s="407">
        <v>330</v>
      </c>
      <c r="AQ94" s="407">
        <v>349</v>
      </c>
      <c r="AR94" s="407">
        <v>8</v>
      </c>
      <c r="AS94" s="407">
        <v>37</v>
      </c>
      <c r="AT94" s="407">
        <v>70</v>
      </c>
      <c r="AU94" s="407">
        <v>107</v>
      </c>
      <c r="AV94" s="407">
        <v>190</v>
      </c>
      <c r="AW94" s="407">
        <v>231</v>
      </c>
      <c r="AX94" s="407">
        <v>269</v>
      </c>
      <c r="AY94" s="407">
        <v>299</v>
      </c>
      <c r="AZ94" s="407">
        <v>324</v>
      </c>
      <c r="BA94" s="407">
        <v>340</v>
      </c>
      <c r="BB94" s="407">
        <v>348</v>
      </c>
      <c r="BC94" s="407">
        <v>336</v>
      </c>
    </row>
    <row r="95" spans="2:55">
      <c r="B95" s="407" t="s">
        <v>408</v>
      </c>
      <c r="C95" s="407">
        <v>355</v>
      </c>
      <c r="D95" s="407">
        <v>355</v>
      </c>
      <c r="E95" s="407">
        <v>355</v>
      </c>
      <c r="F95" s="407">
        <v>355</v>
      </c>
      <c r="G95" s="407">
        <v>355</v>
      </c>
      <c r="H95" s="407">
        <v>321</v>
      </c>
      <c r="I95" s="407">
        <v>321</v>
      </c>
      <c r="J95" s="407">
        <v>281</v>
      </c>
      <c r="K95" s="407">
        <v>215</v>
      </c>
      <c r="L95" s="407">
        <v>141</v>
      </c>
      <c r="M95" s="407">
        <v>141</v>
      </c>
      <c r="N95" s="407">
        <v>357</v>
      </c>
      <c r="O95" s="407">
        <v>290</v>
      </c>
      <c r="P95" s="407">
        <v>235</v>
      </c>
      <c r="Q95" s="407">
        <v>192</v>
      </c>
      <c r="R95" s="407">
        <v>148</v>
      </c>
      <c r="S95" s="407">
        <v>157</v>
      </c>
      <c r="T95" s="407">
        <v>218</v>
      </c>
      <c r="U95" s="407">
        <v>262</v>
      </c>
      <c r="V95" s="407">
        <v>362</v>
      </c>
      <c r="W95" s="407">
        <v>96</v>
      </c>
      <c r="X95" s="407">
        <v>143</v>
      </c>
      <c r="Y95" s="407">
        <v>233</v>
      </c>
      <c r="Z95" s="407">
        <v>276</v>
      </c>
      <c r="AA95" s="407">
        <v>317</v>
      </c>
      <c r="AB95" s="407">
        <v>357</v>
      </c>
      <c r="AC95" s="407">
        <v>30</v>
      </c>
      <c r="AD95" s="407">
        <v>67</v>
      </c>
      <c r="AE95" s="407">
        <v>102</v>
      </c>
      <c r="AF95" s="407">
        <v>168</v>
      </c>
      <c r="AG95" s="407">
        <v>196</v>
      </c>
      <c r="AH95" s="407">
        <v>221</v>
      </c>
      <c r="AI95" s="407">
        <v>240</v>
      </c>
      <c r="AJ95" s="407">
        <v>255</v>
      </c>
      <c r="AK95" s="407">
        <v>266</v>
      </c>
      <c r="AL95" s="407">
        <v>273</v>
      </c>
      <c r="AM95" s="407">
        <v>280</v>
      </c>
      <c r="AN95" s="407">
        <v>287</v>
      </c>
      <c r="AO95" s="407">
        <v>310</v>
      </c>
      <c r="AP95" s="407">
        <v>327</v>
      </c>
      <c r="AQ95" s="407">
        <v>349</v>
      </c>
      <c r="AR95" s="407">
        <v>12</v>
      </c>
      <c r="AS95" s="407">
        <v>47</v>
      </c>
      <c r="AT95" s="407">
        <v>87</v>
      </c>
      <c r="AU95" s="407">
        <v>131</v>
      </c>
      <c r="AV95" s="407">
        <v>223</v>
      </c>
      <c r="AW95" s="407">
        <v>266</v>
      </c>
      <c r="AX95" s="407">
        <v>302</v>
      </c>
      <c r="AY95" s="407">
        <v>330</v>
      </c>
      <c r="AZ95" s="407">
        <v>350</v>
      </c>
      <c r="BA95" s="407">
        <v>363</v>
      </c>
      <c r="BB95" s="407">
        <v>2</v>
      </c>
      <c r="BC95" s="407">
        <v>344</v>
      </c>
    </row>
    <row r="96" spans="2:55">
      <c r="B96" s="407" t="s">
        <v>409</v>
      </c>
      <c r="C96" s="407">
        <v>9</v>
      </c>
      <c r="D96" s="407">
        <v>9</v>
      </c>
      <c r="E96" s="407">
        <v>9</v>
      </c>
      <c r="F96" s="407">
        <v>9</v>
      </c>
      <c r="G96" s="407">
        <v>9</v>
      </c>
      <c r="H96" s="407">
        <v>334</v>
      </c>
      <c r="I96" s="407">
        <v>334</v>
      </c>
      <c r="J96" s="407">
        <v>268</v>
      </c>
      <c r="K96" s="407">
        <v>191</v>
      </c>
      <c r="L96" s="407">
        <v>111</v>
      </c>
      <c r="M96" s="407">
        <v>111</v>
      </c>
      <c r="N96" s="407">
        <v>330</v>
      </c>
      <c r="O96" s="407">
        <v>271</v>
      </c>
      <c r="P96" s="407">
        <v>226</v>
      </c>
      <c r="Q96" s="407">
        <v>193</v>
      </c>
      <c r="R96" s="407">
        <v>164</v>
      </c>
      <c r="S96" s="407">
        <v>187</v>
      </c>
      <c r="T96" s="407">
        <v>250</v>
      </c>
      <c r="U96" s="407">
        <v>292</v>
      </c>
      <c r="V96" s="407">
        <v>19</v>
      </c>
      <c r="W96" s="407">
        <v>110</v>
      </c>
      <c r="X96" s="407">
        <v>155</v>
      </c>
      <c r="Y96" s="407">
        <v>239</v>
      </c>
      <c r="Z96" s="407">
        <v>280</v>
      </c>
      <c r="AA96" s="407">
        <v>320</v>
      </c>
      <c r="AB96" s="407">
        <v>360</v>
      </c>
      <c r="AC96" s="407">
        <v>32</v>
      </c>
      <c r="AD96" s="407">
        <v>68</v>
      </c>
      <c r="AE96" s="407">
        <v>102</v>
      </c>
      <c r="AF96" s="407">
        <v>165</v>
      </c>
      <c r="AG96" s="407">
        <v>192</v>
      </c>
      <c r="AH96" s="407">
        <v>214</v>
      </c>
      <c r="AI96" s="407">
        <v>232</v>
      </c>
      <c r="AJ96" s="407">
        <v>244</v>
      </c>
      <c r="AK96" s="407">
        <v>252</v>
      </c>
      <c r="AL96" s="407">
        <v>257</v>
      </c>
      <c r="AM96" s="407">
        <v>262</v>
      </c>
      <c r="AN96" s="407">
        <v>268</v>
      </c>
      <c r="AO96" s="407">
        <v>291</v>
      </c>
      <c r="AP96" s="407">
        <v>311</v>
      </c>
      <c r="AQ96" s="407">
        <v>336</v>
      </c>
      <c r="AR96" s="407">
        <v>5</v>
      </c>
      <c r="AS96" s="407">
        <v>46</v>
      </c>
      <c r="AT96" s="407">
        <v>92</v>
      </c>
      <c r="AU96" s="407">
        <v>142</v>
      </c>
      <c r="AV96" s="407">
        <v>239</v>
      </c>
      <c r="AW96" s="407">
        <v>281</v>
      </c>
      <c r="AX96" s="407">
        <v>315</v>
      </c>
      <c r="AY96" s="407">
        <v>339</v>
      </c>
      <c r="AZ96" s="407">
        <v>355</v>
      </c>
      <c r="BA96" s="407">
        <v>364</v>
      </c>
      <c r="BB96" s="407">
        <v>362</v>
      </c>
      <c r="BC96" s="407">
        <v>334</v>
      </c>
    </row>
    <row r="97" spans="2:55">
      <c r="B97" s="407" t="s">
        <v>410</v>
      </c>
      <c r="C97" s="407">
        <v>8</v>
      </c>
      <c r="D97" s="407">
        <v>8</v>
      </c>
      <c r="E97" s="407">
        <v>8</v>
      </c>
      <c r="F97" s="407">
        <v>8</v>
      </c>
      <c r="G97" s="407">
        <v>8</v>
      </c>
      <c r="H97" s="407">
        <v>309</v>
      </c>
      <c r="I97" s="407">
        <v>309</v>
      </c>
      <c r="J97" s="407">
        <v>232</v>
      </c>
      <c r="K97" s="407">
        <v>149</v>
      </c>
      <c r="L97" s="407">
        <v>70</v>
      </c>
      <c r="M97" s="407">
        <v>70</v>
      </c>
      <c r="N97" s="407">
        <v>301</v>
      </c>
      <c r="O97" s="407">
        <v>252</v>
      </c>
      <c r="P97" s="407">
        <v>216</v>
      </c>
      <c r="Q97" s="407">
        <v>192</v>
      </c>
      <c r="R97" s="407">
        <v>179</v>
      </c>
      <c r="S97" s="407">
        <v>211</v>
      </c>
      <c r="T97" s="407">
        <v>273</v>
      </c>
      <c r="U97" s="407">
        <v>312</v>
      </c>
      <c r="V97" s="407">
        <v>31</v>
      </c>
      <c r="W97" s="407">
        <v>114</v>
      </c>
      <c r="X97" s="407">
        <v>156</v>
      </c>
      <c r="Y97" s="407">
        <v>235</v>
      </c>
      <c r="Z97" s="407">
        <v>274</v>
      </c>
      <c r="AA97" s="407">
        <v>313</v>
      </c>
      <c r="AB97" s="407">
        <v>351</v>
      </c>
      <c r="AC97" s="407">
        <v>22</v>
      </c>
      <c r="AD97" s="407">
        <v>57</v>
      </c>
      <c r="AE97" s="407">
        <v>90</v>
      </c>
      <c r="AF97" s="407">
        <v>149</v>
      </c>
      <c r="AG97" s="407">
        <v>174</v>
      </c>
      <c r="AH97" s="407">
        <v>194</v>
      </c>
      <c r="AI97" s="407">
        <v>208</v>
      </c>
      <c r="AJ97" s="407">
        <v>218</v>
      </c>
      <c r="AK97" s="407">
        <v>223</v>
      </c>
      <c r="AL97" s="407">
        <v>226</v>
      </c>
      <c r="AM97" s="407">
        <v>230</v>
      </c>
      <c r="AN97" s="407">
        <v>235</v>
      </c>
      <c r="AO97" s="407">
        <v>260</v>
      </c>
      <c r="AP97" s="407">
        <v>282</v>
      </c>
      <c r="AQ97" s="407">
        <v>312</v>
      </c>
      <c r="AR97" s="407">
        <v>352</v>
      </c>
      <c r="AS97" s="407">
        <v>34</v>
      </c>
      <c r="AT97" s="407">
        <v>86</v>
      </c>
      <c r="AU97" s="407">
        <v>140</v>
      </c>
      <c r="AV97" s="407">
        <v>237</v>
      </c>
      <c r="AW97" s="407">
        <v>276</v>
      </c>
      <c r="AX97" s="407">
        <v>306</v>
      </c>
      <c r="AY97" s="407">
        <v>326</v>
      </c>
      <c r="AZ97" s="407">
        <v>338</v>
      </c>
      <c r="BA97" s="407">
        <v>341</v>
      </c>
      <c r="BB97" s="407">
        <v>335</v>
      </c>
      <c r="BC97" s="407">
        <v>306</v>
      </c>
    </row>
    <row r="98" spans="2:55">
      <c r="B98" s="407" t="s">
        <v>411</v>
      </c>
      <c r="C98" s="407">
        <v>335</v>
      </c>
      <c r="D98" s="407">
        <v>335</v>
      </c>
      <c r="E98" s="407">
        <v>335</v>
      </c>
      <c r="F98" s="407">
        <v>335</v>
      </c>
      <c r="G98" s="407">
        <v>335</v>
      </c>
      <c r="H98" s="407">
        <v>261</v>
      </c>
      <c r="I98" s="407">
        <v>261</v>
      </c>
      <c r="J98" s="407">
        <v>179</v>
      </c>
      <c r="K98" s="407">
        <v>98</v>
      </c>
      <c r="L98" s="407">
        <v>24</v>
      </c>
      <c r="M98" s="407">
        <v>24</v>
      </c>
      <c r="N98" s="407">
        <v>272</v>
      </c>
      <c r="O98" s="407">
        <v>233</v>
      </c>
      <c r="P98" s="407">
        <v>206</v>
      </c>
      <c r="Q98" s="407">
        <v>190</v>
      </c>
      <c r="R98" s="407">
        <v>192</v>
      </c>
      <c r="S98" s="407">
        <v>228</v>
      </c>
      <c r="T98" s="407">
        <v>286</v>
      </c>
      <c r="U98" s="407">
        <v>322</v>
      </c>
      <c r="V98" s="407">
        <v>32</v>
      </c>
      <c r="W98" s="407">
        <v>109</v>
      </c>
      <c r="X98" s="407">
        <v>147</v>
      </c>
      <c r="Y98" s="407">
        <v>221</v>
      </c>
      <c r="Z98" s="407">
        <v>258</v>
      </c>
      <c r="AA98" s="407">
        <v>295</v>
      </c>
      <c r="AB98" s="407">
        <v>331</v>
      </c>
      <c r="AC98" s="407">
        <v>1</v>
      </c>
      <c r="AD98" s="407">
        <v>34</v>
      </c>
      <c r="AE98" s="407">
        <v>65</v>
      </c>
      <c r="AF98" s="407">
        <v>120</v>
      </c>
      <c r="AG98" s="407">
        <v>142</v>
      </c>
      <c r="AH98" s="407">
        <v>159</v>
      </c>
      <c r="AI98" s="407">
        <v>171</v>
      </c>
      <c r="AJ98" s="407">
        <v>178</v>
      </c>
      <c r="AK98" s="407">
        <v>181</v>
      </c>
      <c r="AL98" s="407">
        <v>182</v>
      </c>
      <c r="AM98" s="407">
        <v>184</v>
      </c>
      <c r="AN98" s="407">
        <v>189</v>
      </c>
      <c r="AO98" s="407">
        <v>217</v>
      </c>
      <c r="AP98" s="407">
        <v>243</v>
      </c>
      <c r="AQ98" s="407">
        <v>279</v>
      </c>
      <c r="AR98" s="407">
        <v>324</v>
      </c>
      <c r="AS98" s="407">
        <v>11</v>
      </c>
      <c r="AT98" s="407">
        <v>66</v>
      </c>
      <c r="AU98" s="407">
        <v>121</v>
      </c>
      <c r="AV98" s="407">
        <v>215</v>
      </c>
      <c r="AW98" s="407">
        <v>250</v>
      </c>
      <c r="AX98" s="407">
        <v>276</v>
      </c>
      <c r="AY98" s="407">
        <v>291</v>
      </c>
      <c r="AZ98" s="407">
        <v>297</v>
      </c>
      <c r="BA98" s="407">
        <v>295</v>
      </c>
      <c r="BB98" s="407">
        <v>287</v>
      </c>
      <c r="BC98" s="407">
        <v>262</v>
      </c>
    </row>
    <row r="99" spans="2:55">
      <c r="B99" s="407" t="s">
        <v>412</v>
      </c>
      <c r="C99" s="407">
        <v>275</v>
      </c>
      <c r="D99" s="407">
        <v>275</v>
      </c>
      <c r="E99" s="407">
        <v>275</v>
      </c>
      <c r="F99" s="407">
        <v>275</v>
      </c>
      <c r="G99" s="407">
        <v>275</v>
      </c>
      <c r="H99" s="407">
        <v>197</v>
      </c>
      <c r="I99" s="407">
        <v>197</v>
      </c>
      <c r="J99" s="407">
        <v>117</v>
      </c>
      <c r="K99" s="407">
        <v>42</v>
      </c>
      <c r="L99" s="407">
        <v>341</v>
      </c>
      <c r="M99" s="407">
        <v>341</v>
      </c>
      <c r="N99" s="407">
        <v>244</v>
      </c>
      <c r="O99" s="407">
        <v>214</v>
      </c>
      <c r="P99" s="407">
        <v>195</v>
      </c>
      <c r="Q99" s="407">
        <v>187</v>
      </c>
      <c r="R99" s="407">
        <v>200</v>
      </c>
      <c r="S99" s="407">
        <v>237</v>
      </c>
      <c r="T99" s="407">
        <v>290</v>
      </c>
      <c r="U99" s="407">
        <v>322</v>
      </c>
      <c r="V99" s="407">
        <v>25</v>
      </c>
      <c r="W99" s="407">
        <v>94</v>
      </c>
      <c r="X99" s="407">
        <v>128</v>
      </c>
      <c r="Y99" s="407">
        <v>197</v>
      </c>
      <c r="Z99" s="407">
        <v>232</v>
      </c>
      <c r="AA99" s="407">
        <v>266</v>
      </c>
      <c r="AB99" s="407">
        <v>300</v>
      </c>
      <c r="AC99" s="407">
        <v>333</v>
      </c>
      <c r="AD99" s="407">
        <v>365</v>
      </c>
      <c r="AE99" s="407">
        <v>28</v>
      </c>
      <c r="AF99" s="407">
        <v>78</v>
      </c>
      <c r="AG99" s="407">
        <v>97</v>
      </c>
      <c r="AH99" s="407">
        <v>111</v>
      </c>
      <c r="AI99" s="407">
        <v>120</v>
      </c>
      <c r="AJ99" s="407">
        <v>124</v>
      </c>
      <c r="AK99" s="407">
        <v>124</v>
      </c>
      <c r="AL99" s="407">
        <v>124</v>
      </c>
      <c r="AM99" s="407">
        <v>125</v>
      </c>
      <c r="AN99" s="407">
        <v>130</v>
      </c>
      <c r="AO99" s="407">
        <v>164</v>
      </c>
      <c r="AP99" s="407">
        <v>195</v>
      </c>
      <c r="AQ99" s="407">
        <v>235</v>
      </c>
      <c r="AR99" s="407">
        <v>285</v>
      </c>
      <c r="AS99" s="407">
        <v>340</v>
      </c>
      <c r="AT99" s="407">
        <v>31</v>
      </c>
      <c r="AU99" s="407">
        <v>84</v>
      </c>
      <c r="AV99" s="407">
        <v>170</v>
      </c>
      <c r="AW99" s="407">
        <v>201</v>
      </c>
      <c r="AX99" s="407">
        <v>222</v>
      </c>
      <c r="AY99" s="407">
        <v>231</v>
      </c>
      <c r="AZ99" s="407">
        <v>232</v>
      </c>
      <c r="BA99" s="407">
        <v>228</v>
      </c>
      <c r="BB99" s="407">
        <v>220</v>
      </c>
      <c r="BC99" s="407">
        <v>200</v>
      </c>
    </row>
    <row r="100" spans="2:55">
      <c r="B100" s="407" t="s">
        <v>413</v>
      </c>
      <c r="C100" s="407">
        <v>200</v>
      </c>
      <c r="D100" s="407">
        <v>200</v>
      </c>
      <c r="E100" s="407">
        <v>200</v>
      </c>
      <c r="F100" s="407">
        <v>200</v>
      </c>
      <c r="G100" s="407">
        <v>200</v>
      </c>
      <c r="H100" s="407">
        <v>124</v>
      </c>
      <c r="I100" s="407">
        <v>124</v>
      </c>
      <c r="J100" s="407">
        <v>51</v>
      </c>
      <c r="K100" s="407">
        <v>351</v>
      </c>
      <c r="L100" s="407">
        <v>294</v>
      </c>
      <c r="M100" s="407">
        <v>294</v>
      </c>
      <c r="N100" s="407">
        <v>217</v>
      </c>
      <c r="O100" s="407">
        <v>195</v>
      </c>
      <c r="P100" s="407">
        <v>185</v>
      </c>
      <c r="Q100" s="407">
        <v>184</v>
      </c>
      <c r="R100" s="407">
        <v>202</v>
      </c>
      <c r="S100" s="407">
        <v>237</v>
      </c>
      <c r="T100" s="407">
        <v>284</v>
      </c>
      <c r="U100" s="407">
        <v>312</v>
      </c>
      <c r="V100" s="407">
        <v>7</v>
      </c>
      <c r="W100" s="407">
        <v>69</v>
      </c>
      <c r="X100" s="407">
        <v>100</v>
      </c>
      <c r="Y100" s="407">
        <v>164</v>
      </c>
      <c r="Z100" s="407">
        <v>196</v>
      </c>
      <c r="AA100" s="407">
        <v>227</v>
      </c>
      <c r="AB100" s="407">
        <v>258</v>
      </c>
      <c r="AC100" s="407">
        <v>288</v>
      </c>
      <c r="AD100" s="407">
        <v>317</v>
      </c>
      <c r="AE100" s="407">
        <v>344</v>
      </c>
      <c r="AF100" s="407">
        <v>22</v>
      </c>
      <c r="AG100" s="407">
        <v>38</v>
      </c>
      <c r="AH100" s="407">
        <v>49</v>
      </c>
      <c r="AI100" s="407">
        <v>55</v>
      </c>
      <c r="AJ100" s="407">
        <v>57</v>
      </c>
      <c r="AK100" s="407">
        <v>55</v>
      </c>
      <c r="AL100" s="407">
        <v>54</v>
      </c>
      <c r="AM100" s="407">
        <v>55</v>
      </c>
      <c r="AN100" s="407">
        <v>61</v>
      </c>
      <c r="AO100" s="407">
        <v>101</v>
      </c>
      <c r="AP100" s="407">
        <v>136</v>
      </c>
      <c r="AQ100" s="407">
        <v>180</v>
      </c>
      <c r="AR100" s="407">
        <v>232</v>
      </c>
      <c r="AS100" s="407">
        <v>287</v>
      </c>
      <c r="AT100" s="407">
        <v>341</v>
      </c>
      <c r="AU100" s="407">
        <v>25</v>
      </c>
      <c r="AV100" s="407">
        <v>102</v>
      </c>
      <c r="AW100" s="407">
        <v>128</v>
      </c>
      <c r="AX100" s="407">
        <v>142</v>
      </c>
      <c r="AY100" s="407">
        <v>145</v>
      </c>
      <c r="AZ100" s="407">
        <v>144</v>
      </c>
      <c r="BA100" s="407">
        <v>139</v>
      </c>
      <c r="BB100" s="407">
        <v>133</v>
      </c>
      <c r="BC100" s="407">
        <v>120</v>
      </c>
    </row>
    <row r="101" spans="2:55">
      <c r="B101" s="407" t="s">
        <v>414</v>
      </c>
      <c r="C101" s="407">
        <v>117</v>
      </c>
      <c r="D101" s="407">
        <v>117</v>
      </c>
      <c r="E101" s="407">
        <v>117</v>
      </c>
      <c r="F101" s="407">
        <v>117</v>
      </c>
      <c r="G101" s="407">
        <v>117</v>
      </c>
      <c r="H101" s="407">
        <v>49</v>
      </c>
      <c r="I101" s="407">
        <v>49</v>
      </c>
      <c r="J101" s="407">
        <v>351</v>
      </c>
      <c r="K101" s="407">
        <v>294</v>
      </c>
      <c r="L101" s="407">
        <v>249</v>
      </c>
      <c r="M101" s="407">
        <v>249</v>
      </c>
      <c r="N101" s="407">
        <v>190</v>
      </c>
      <c r="O101" s="407">
        <v>177</v>
      </c>
      <c r="P101" s="407">
        <v>174</v>
      </c>
      <c r="Q101" s="407">
        <v>177</v>
      </c>
      <c r="R101" s="407">
        <v>197</v>
      </c>
      <c r="S101" s="407">
        <v>228</v>
      </c>
      <c r="T101" s="407">
        <v>270</v>
      </c>
      <c r="U101" s="407">
        <v>293</v>
      </c>
      <c r="V101" s="407">
        <v>346</v>
      </c>
      <c r="W101" s="407">
        <v>36</v>
      </c>
      <c r="X101" s="407">
        <v>64</v>
      </c>
      <c r="Y101" s="407">
        <v>120</v>
      </c>
      <c r="Z101" s="407">
        <v>149</v>
      </c>
      <c r="AA101" s="407">
        <v>178</v>
      </c>
      <c r="AB101" s="407">
        <v>205</v>
      </c>
      <c r="AC101" s="407">
        <v>232</v>
      </c>
      <c r="AD101" s="407">
        <v>257</v>
      </c>
      <c r="AE101" s="407">
        <v>280</v>
      </c>
      <c r="AF101" s="407">
        <v>318</v>
      </c>
      <c r="AG101" s="407">
        <v>331</v>
      </c>
      <c r="AH101" s="407">
        <v>339</v>
      </c>
      <c r="AI101" s="407">
        <v>342</v>
      </c>
      <c r="AJ101" s="407">
        <v>342</v>
      </c>
      <c r="AK101" s="407">
        <v>339</v>
      </c>
      <c r="AL101" s="407">
        <v>337</v>
      </c>
      <c r="AM101" s="407">
        <v>338</v>
      </c>
      <c r="AN101" s="407">
        <v>347</v>
      </c>
      <c r="AO101" s="407">
        <v>29</v>
      </c>
      <c r="AP101" s="407">
        <v>67</v>
      </c>
      <c r="AQ101" s="407">
        <v>112</v>
      </c>
      <c r="AR101" s="407">
        <v>164</v>
      </c>
      <c r="AS101" s="407">
        <v>216</v>
      </c>
      <c r="AT101" s="407">
        <v>265</v>
      </c>
      <c r="AU101" s="407">
        <v>309</v>
      </c>
      <c r="AV101" s="407">
        <v>9</v>
      </c>
      <c r="AW101" s="407">
        <v>27</v>
      </c>
      <c r="AX101" s="407">
        <v>35</v>
      </c>
      <c r="AY101" s="407">
        <v>35</v>
      </c>
      <c r="AZ101" s="407">
        <v>32</v>
      </c>
      <c r="BA101" s="407">
        <v>29</v>
      </c>
      <c r="BB101" s="407">
        <v>24</v>
      </c>
      <c r="BC101" s="407">
        <v>20</v>
      </c>
    </row>
    <row r="102" spans="2:55">
      <c r="B102" s="407" t="s">
        <v>415</v>
      </c>
      <c r="C102" s="407">
        <v>32</v>
      </c>
      <c r="D102" s="407">
        <v>32</v>
      </c>
      <c r="E102" s="407">
        <v>32</v>
      </c>
      <c r="F102" s="407">
        <v>32</v>
      </c>
      <c r="G102" s="407">
        <v>32</v>
      </c>
      <c r="H102" s="407">
        <v>339</v>
      </c>
      <c r="I102" s="407">
        <v>339</v>
      </c>
      <c r="J102" s="407">
        <v>285</v>
      </c>
      <c r="K102" s="407">
        <v>240</v>
      </c>
      <c r="L102" s="407">
        <v>205</v>
      </c>
      <c r="M102" s="407">
        <v>205</v>
      </c>
      <c r="N102" s="407">
        <v>164</v>
      </c>
      <c r="O102" s="407">
        <v>159</v>
      </c>
      <c r="P102" s="407">
        <v>159</v>
      </c>
      <c r="Q102" s="407">
        <v>165</v>
      </c>
      <c r="R102" s="407">
        <v>184</v>
      </c>
      <c r="S102" s="407">
        <v>211</v>
      </c>
      <c r="T102" s="407">
        <v>246</v>
      </c>
      <c r="U102" s="407">
        <v>266</v>
      </c>
      <c r="V102" s="407">
        <v>310</v>
      </c>
      <c r="W102" s="407">
        <v>358</v>
      </c>
      <c r="X102" s="407">
        <v>18</v>
      </c>
      <c r="Y102" s="407">
        <v>67</v>
      </c>
      <c r="Z102" s="407">
        <v>92</v>
      </c>
      <c r="AA102" s="407">
        <v>117</v>
      </c>
      <c r="AB102" s="407">
        <v>141</v>
      </c>
      <c r="AC102" s="407">
        <v>164</v>
      </c>
      <c r="AD102" s="407">
        <v>185</v>
      </c>
      <c r="AE102" s="407">
        <v>205</v>
      </c>
      <c r="AF102" s="407">
        <v>235</v>
      </c>
      <c r="AG102" s="407">
        <v>244</v>
      </c>
      <c r="AH102" s="407">
        <v>250</v>
      </c>
      <c r="AI102" s="407">
        <v>251</v>
      </c>
      <c r="AJ102" s="407">
        <v>249</v>
      </c>
      <c r="AK102" s="407">
        <v>245</v>
      </c>
      <c r="AL102" s="407">
        <v>243</v>
      </c>
      <c r="AM102" s="407">
        <v>246</v>
      </c>
      <c r="AN102" s="407">
        <v>258</v>
      </c>
      <c r="AO102" s="407">
        <v>311</v>
      </c>
      <c r="AP102" s="407">
        <v>350</v>
      </c>
      <c r="AQ102" s="407">
        <v>28</v>
      </c>
      <c r="AR102" s="407">
        <v>76</v>
      </c>
      <c r="AS102" s="407">
        <v>123</v>
      </c>
      <c r="AT102" s="407">
        <v>167</v>
      </c>
      <c r="AU102" s="407">
        <v>204</v>
      </c>
      <c r="AV102" s="407">
        <v>255</v>
      </c>
      <c r="AW102" s="407">
        <v>267</v>
      </c>
      <c r="AX102" s="407">
        <v>271</v>
      </c>
      <c r="AY102" s="407">
        <v>269</v>
      </c>
      <c r="AZ102" s="407">
        <v>267</v>
      </c>
      <c r="BA102" s="407">
        <v>265</v>
      </c>
      <c r="BB102" s="407">
        <v>264</v>
      </c>
      <c r="BC102" s="407">
        <v>273</v>
      </c>
    </row>
    <row r="103" spans="2:55">
      <c r="B103" s="407" t="s">
        <v>416</v>
      </c>
      <c r="C103" s="407">
        <v>311</v>
      </c>
      <c r="D103" s="407">
        <v>311</v>
      </c>
      <c r="E103" s="407">
        <v>311</v>
      </c>
      <c r="F103" s="407">
        <v>311</v>
      </c>
      <c r="G103" s="407">
        <v>311</v>
      </c>
      <c r="H103" s="407">
        <v>264</v>
      </c>
      <c r="I103" s="407">
        <v>264</v>
      </c>
      <c r="J103" s="407">
        <v>223</v>
      </c>
      <c r="K103" s="407">
        <v>188</v>
      </c>
      <c r="L103" s="407">
        <v>163</v>
      </c>
      <c r="M103" s="407">
        <v>163</v>
      </c>
      <c r="N103" s="407">
        <v>139</v>
      </c>
      <c r="O103" s="407">
        <v>138</v>
      </c>
      <c r="P103" s="407">
        <v>140</v>
      </c>
      <c r="Q103" s="407">
        <v>146</v>
      </c>
      <c r="R103" s="407">
        <v>163</v>
      </c>
      <c r="S103" s="407">
        <v>185</v>
      </c>
      <c r="T103" s="407">
        <v>213</v>
      </c>
      <c r="U103" s="407">
        <v>229</v>
      </c>
      <c r="V103" s="407">
        <v>265</v>
      </c>
      <c r="W103" s="407">
        <v>306</v>
      </c>
      <c r="X103" s="407">
        <v>327</v>
      </c>
      <c r="Y103" s="407">
        <v>4</v>
      </c>
      <c r="Z103" s="407">
        <v>25</v>
      </c>
      <c r="AA103" s="407">
        <v>45</v>
      </c>
      <c r="AB103" s="407">
        <v>65</v>
      </c>
      <c r="AC103" s="407">
        <v>84</v>
      </c>
      <c r="AD103" s="407">
        <v>101</v>
      </c>
      <c r="AE103" s="407">
        <v>116</v>
      </c>
      <c r="AF103" s="407">
        <v>139</v>
      </c>
      <c r="AG103" s="407">
        <v>146</v>
      </c>
      <c r="AH103" s="407">
        <v>149</v>
      </c>
      <c r="AI103" s="407">
        <v>148</v>
      </c>
      <c r="AJ103" s="407">
        <v>145</v>
      </c>
      <c r="AK103" s="407">
        <v>141</v>
      </c>
      <c r="AL103" s="407">
        <v>141</v>
      </c>
      <c r="AM103" s="407">
        <v>146</v>
      </c>
      <c r="AN103" s="407">
        <v>161</v>
      </c>
      <c r="AO103" s="407">
        <v>215</v>
      </c>
      <c r="AP103" s="407">
        <v>251</v>
      </c>
      <c r="AQ103" s="407">
        <v>290</v>
      </c>
      <c r="AR103" s="407">
        <v>331</v>
      </c>
      <c r="AS103" s="407">
        <v>6</v>
      </c>
      <c r="AT103" s="407">
        <v>42</v>
      </c>
      <c r="AU103" s="407">
        <v>73</v>
      </c>
      <c r="AV103" s="407">
        <v>108</v>
      </c>
      <c r="AW103" s="407">
        <v>116</v>
      </c>
      <c r="AX103" s="407">
        <v>118</v>
      </c>
      <c r="AY103" s="407">
        <v>116</v>
      </c>
      <c r="AZ103" s="407">
        <v>114</v>
      </c>
      <c r="BA103" s="407">
        <v>113</v>
      </c>
      <c r="BB103" s="407">
        <v>117</v>
      </c>
      <c r="BC103" s="407">
        <v>134</v>
      </c>
    </row>
    <row r="104" spans="2:55">
      <c r="B104" s="407" t="s">
        <v>417</v>
      </c>
      <c r="C104" s="407">
        <v>227</v>
      </c>
      <c r="D104" s="407">
        <v>227</v>
      </c>
      <c r="E104" s="407">
        <v>227</v>
      </c>
      <c r="F104" s="407">
        <v>227</v>
      </c>
      <c r="G104" s="407">
        <v>227</v>
      </c>
      <c r="H104" s="407">
        <v>193</v>
      </c>
      <c r="I104" s="407">
        <v>193</v>
      </c>
      <c r="J104" s="407">
        <v>163</v>
      </c>
      <c r="K104" s="407">
        <v>139</v>
      </c>
      <c r="L104" s="407">
        <v>123</v>
      </c>
      <c r="M104" s="407">
        <v>123</v>
      </c>
      <c r="N104" s="407">
        <v>111</v>
      </c>
      <c r="O104" s="407">
        <v>112</v>
      </c>
      <c r="P104" s="407">
        <v>115</v>
      </c>
      <c r="Q104" s="407">
        <v>121</v>
      </c>
      <c r="R104" s="407">
        <v>134</v>
      </c>
      <c r="S104" s="407">
        <v>151</v>
      </c>
      <c r="T104" s="407">
        <v>172</v>
      </c>
      <c r="U104" s="407">
        <v>184</v>
      </c>
      <c r="V104" s="407">
        <v>212</v>
      </c>
      <c r="W104" s="407">
        <v>244</v>
      </c>
      <c r="X104" s="407">
        <v>260</v>
      </c>
      <c r="Y104" s="407">
        <v>293</v>
      </c>
      <c r="Z104" s="407">
        <v>310</v>
      </c>
      <c r="AA104" s="407">
        <v>326</v>
      </c>
      <c r="AB104" s="407">
        <v>342</v>
      </c>
      <c r="AC104" s="407">
        <v>357</v>
      </c>
      <c r="AD104" s="407">
        <v>5</v>
      </c>
      <c r="AE104" s="407">
        <v>16</v>
      </c>
      <c r="AF104" s="407">
        <v>32</v>
      </c>
      <c r="AG104" s="407">
        <v>36</v>
      </c>
      <c r="AH104" s="407">
        <v>37</v>
      </c>
      <c r="AI104" s="407">
        <v>35</v>
      </c>
      <c r="AJ104" s="407">
        <v>31</v>
      </c>
      <c r="AK104" s="407">
        <v>29</v>
      </c>
      <c r="AL104" s="407">
        <v>30</v>
      </c>
      <c r="AM104" s="407">
        <v>38</v>
      </c>
      <c r="AN104" s="407">
        <v>52</v>
      </c>
      <c r="AO104" s="407">
        <v>102</v>
      </c>
      <c r="AP104" s="407">
        <v>133</v>
      </c>
      <c r="AQ104" s="407">
        <v>164</v>
      </c>
      <c r="AR104" s="407">
        <v>198</v>
      </c>
      <c r="AS104" s="407">
        <v>230</v>
      </c>
      <c r="AT104" s="407">
        <v>258</v>
      </c>
      <c r="AU104" s="407">
        <v>279</v>
      </c>
      <c r="AV104" s="407">
        <v>301</v>
      </c>
      <c r="AW104" s="407">
        <v>305</v>
      </c>
      <c r="AX104" s="407">
        <v>306</v>
      </c>
      <c r="AY104" s="407">
        <v>303</v>
      </c>
      <c r="AZ104" s="407">
        <v>302</v>
      </c>
      <c r="BA104" s="407">
        <v>305</v>
      </c>
      <c r="BB104" s="407">
        <v>313</v>
      </c>
      <c r="BC104" s="407">
        <v>330</v>
      </c>
    </row>
    <row r="105" spans="2:55">
      <c r="B105" s="407" t="s">
        <v>418</v>
      </c>
      <c r="C105" s="407">
        <v>148</v>
      </c>
      <c r="D105" s="407">
        <v>148</v>
      </c>
      <c r="E105" s="407">
        <v>148</v>
      </c>
      <c r="F105" s="407">
        <v>148</v>
      </c>
      <c r="G105" s="407">
        <v>148</v>
      </c>
      <c r="H105" s="407">
        <v>126</v>
      </c>
      <c r="I105" s="407">
        <v>126</v>
      </c>
      <c r="J105" s="407">
        <v>106</v>
      </c>
      <c r="K105" s="407">
        <v>92</v>
      </c>
      <c r="L105" s="407">
        <v>84</v>
      </c>
      <c r="M105" s="407">
        <v>84</v>
      </c>
      <c r="N105" s="407">
        <v>79</v>
      </c>
      <c r="O105" s="407">
        <v>81</v>
      </c>
      <c r="P105" s="407">
        <v>84</v>
      </c>
      <c r="Q105" s="407">
        <v>88</v>
      </c>
      <c r="R105" s="407">
        <v>97</v>
      </c>
      <c r="S105" s="407">
        <v>108</v>
      </c>
      <c r="T105" s="407">
        <v>123</v>
      </c>
      <c r="U105" s="407">
        <v>131</v>
      </c>
      <c r="V105" s="407">
        <v>150</v>
      </c>
      <c r="W105" s="407">
        <v>172</v>
      </c>
      <c r="X105" s="407">
        <v>183</v>
      </c>
      <c r="Y105" s="407">
        <v>207</v>
      </c>
      <c r="Z105" s="407">
        <v>218</v>
      </c>
      <c r="AA105" s="407">
        <v>229</v>
      </c>
      <c r="AB105" s="407">
        <v>240</v>
      </c>
      <c r="AC105" s="407">
        <v>250</v>
      </c>
      <c r="AD105" s="407">
        <v>258</v>
      </c>
      <c r="AE105" s="407">
        <v>266</v>
      </c>
      <c r="AF105" s="407">
        <v>275</v>
      </c>
      <c r="AG105" s="407">
        <v>277</v>
      </c>
      <c r="AH105" s="407">
        <v>277</v>
      </c>
      <c r="AI105" s="407">
        <v>275</v>
      </c>
      <c r="AJ105" s="407">
        <v>272</v>
      </c>
      <c r="AK105" s="407">
        <v>272</v>
      </c>
      <c r="AL105" s="407">
        <v>275</v>
      </c>
      <c r="AM105" s="407">
        <v>282</v>
      </c>
      <c r="AN105" s="407">
        <v>296</v>
      </c>
      <c r="AO105" s="407">
        <v>335</v>
      </c>
      <c r="AP105" s="407">
        <v>357</v>
      </c>
      <c r="AQ105" s="407">
        <v>14</v>
      </c>
      <c r="AR105" s="407">
        <v>38</v>
      </c>
      <c r="AS105" s="407">
        <v>61</v>
      </c>
      <c r="AT105" s="407">
        <v>79</v>
      </c>
      <c r="AU105" s="407">
        <v>91</v>
      </c>
      <c r="AV105" s="407">
        <v>104</v>
      </c>
      <c r="AW105" s="407">
        <v>107</v>
      </c>
      <c r="AX105" s="407">
        <v>107</v>
      </c>
      <c r="AY105" s="407">
        <v>104</v>
      </c>
      <c r="AZ105" s="407">
        <v>105</v>
      </c>
      <c r="BA105" s="407">
        <v>112</v>
      </c>
      <c r="BB105" s="407">
        <v>120</v>
      </c>
      <c r="BC105" s="407">
        <v>136</v>
      </c>
    </row>
    <row r="106" spans="2:55">
      <c r="B106" s="407" t="s">
        <v>419</v>
      </c>
      <c r="C106" s="407">
        <v>72</v>
      </c>
      <c r="D106" s="407">
        <v>72</v>
      </c>
      <c r="E106" s="407">
        <v>72</v>
      </c>
      <c r="F106" s="407">
        <v>72</v>
      </c>
      <c r="G106" s="407">
        <v>72</v>
      </c>
      <c r="H106" s="407">
        <v>61</v>
      </c>
      <c r="I106" s="407">
        <v>61</v>
      </c>
      <c r="J106" s="407">
        <v>52</v>
      </c>
      <c r="K106" s="407">
        <v>47</v>
      </c>
      <c r="L106" s="407">
        <v>44</v>
      </c>
      <c r="M106" s="407">
        <v>44</v>
      </c>
      <c r="N106" s="407">
        <v>43</v>
      </c>
      <c r="O106" s="407">
        <v>44</v>
      </c>
      <c r="P106" s="407">
        <v>46</v>
      </c>
      <c r="Q106" s="407">
        <v>47</v>
      </c>
      <c r="R106" s="407">
        <v>52</v>
      </c>
      <c r="S106" s="407">
        <v>58</v>
      </c>
      <c r="T106" s="407">
        <v>65</v>
      </c>
      <c r="U106" s="407">
        <v>70</v>
      </c>
      <c r="V106" s="407">
        <v>80</v>
      </c>
      <c r="W106" s="407">
        <v>91</v>
      </c>
      <c r="X106" s="407">
        <v>97</v>
      </c>
      <c r="Y106" s="407">
        <v>109</v>
      </c>
      <c r="Z106" s="407">
        <v>115</v>
      </c>
      <c r="AA106" s="407">
        <v>121</v>
      </c>
      <c r="AB106" s="407">
        <v>126</v>
      </c>
      <c r="AC106" s="407">
        <v>131</v>
      </c>
      <c r="AD106" s="407">
        <v>135</v>
      </c>
      <c r="AE106" s="407">
        <v>138</v>
      </c>
      <c r="AF106" s="407">
        <v>143</v>
      </c>
      <c r="AG106" s="407">
        <v>143</v>
      </c>
      <c r="AH106" s="407">
        <v>143</v>
      </c>
      <c r="AI106" s="407">
        <v>141</v>
      </c>
      <c r="AJ106" s="407">
        <v>140</v>
      </c>
      <c r="AK106" s="407">
        <v>141</v>
      </c>
      <c r="AL106" s="407">
        <v>144</v>
      </c>
      <c r="AM106" s="407">
        <v>149</v>
      </c>
      <c r="AN106" s="407">
        <v>158</v>
      </c>
      <c r="AO106" s="407">
        <v>180</v>
      </c>
      <c r="AP106" s="407">
        <v>192</v>
      </c>
      <c r="AQ106" s="407">
        <v>204</v>
      </c>
      <c r="AR106" s="407">
        <v>217</v>
      </c>
      <c r="AS106" s="407">
        <v>228</v>
      </c>
      <c r="AT106" s="407">
        <v>236</v>
      </c>
      <c r="AU106" s="407">
        <v>242</v>
      </c>
      <c r="AV106" s="407">
        <v>248</v>
      </c>
      <c r="AW106" s="407">
        <v>249</v>
      </c>
      <c r="AX106" s="407">
        <v>249</v>
      </c>
      <c r="AY106" s="407">
        <v>247</v>
      </c>
      <c r="AZ106" s="407">
        <v>251</v>
      </c>
      <c r="BA106" s="407">
        <v>255</v>
      </c>
      <c r="BB106" s="407">
        <v>260</v>
      </c>
      <c r="BC106" s="407">
        <v>270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3.0069856505943182E-2</v>
      </c>
      <c r="AN9" s="404">
        <v>0.18443413188534707</v>
      </c>
      <c r="AO9" s="404">
        <v>0.35222336099908352</v>
      </c>
      <c r="AP9" s="404">
        <v>0.55241973708026326</v>
      </c>
      <c r="AQ9" s="404">
        <v>0.80540990638486298</v>
      </c>
      <c r="AR9" s="404">
        <v>1.126554707907429</v>
      </c>
      <c r="AS9" s="404">
        <v>1.4984727374397211</v>
      </c>
      <c r="AT9" s="404">
        <v>1.8647739496792242</v>
      </c>
      <c r="AU9" s="404">
        <v>2.1568243613006297</v>
      </c>
      <c r="AV9" s="404">
        <v>2.2388215707406096</v>
      </c>
      <c r="AW9" s="404">
        <v>1.9950731262414756</v>
      </c>
      <c r="AX9" s="404">
        <v>1.7041342991472446</v>
      </c>
      <c r="AY9" s="404">
        <v>1.5328005020541906</v>
      </c>
      <c r="AZ9" s="404">
        <v>1.6604858931132116</v>
      </c>
      <c r="BA9" s="404">
        <v>2.2484102396930772</v>
      </c>
      <c r="BB9" s="404">
        <v>4.6480300493121351</v>
      </c>
      <c r="BC9" s="404">
        <v>6.048231371423018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6.2704593385410484E-2</v>
      </c>
      <c r="AD10" s="404">
        <v>0.24840788830108457</v>
      </c>
      <c r="AE10" s="404">
        <v>0.44355348407620898</v>
      </c>
      <c r="AF10" s="404">
        <v>0.66726354833140933</v>
      </c>
      <c r="AG10" s="404">
        <v>0.93310495317915776</v>
      </c>
      <c r="AH10" s="404">
        <v>1.2451988313589741</v>
      </c>
      <c r="AI10" s="404">
        <v>1.5971083891091544</v>
      </c>
      <c r="AJ10" s="404">
        <v>1.5971083891091544</v>
      </c>
      <c r="AK10" s="404">
        <v>1.9782779911438482</v>
      </c>
      <c r="AL10" s="404">
        <v>2.3780853767331815</v>
      </c>
      <c r="AM10" s="404">
        <v>2.7950078766932549</v>
      </c>
      <c r="AN10" s="404">
        <v>3.2412682327337268</v>
      </c>
      <c r="AO10" s="404">
        <v>3.7439376119616092</v>
      </c>
      <c r="AP10" s="404">
        <v>4.3359505708369595</v>
      </c>
      <c r="AQ10" s="404">
        <v>5.046639170940594</v>
      </c>
      <c r="AR10" s="404">
        <v>5.8742442996934718</v>
      </c>
      <c r="AS10" s="404">
        <v>6.7718294337813232</v>
      </c>
      <c r="AT10" s="404">
        <v>7.6466955657872591</v>
      </c>
      <c r="AU10" s="404">
        <v>8.388086086298804</v>
      </c>
      <c r="AV10" s="404">
        <v>9.1425401488548488</v>
      </c>
      <c r="AW10" s="404">
        <v>9.2339612803006155</v>
      </c>
      <c r="AX10" s="404">
        <v>9.394903091777012</v>
      </c>
      <c r="AY10" s="404">
        <v>9.9011546235520527</v>
      </c>
      <c r="AZ10" s="404">
        <v>11.022586843308618</v>
      </c>
      <c r="BA10" s="404">
        <v>12.889983967240781</v>
      </c>
      <c r="BB10" s="404">
        <v>18.340509693479085</v>
      </c>
      <c r="BC10" s="404">
        <v>21.268727929408676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0.16160394445163123</v>
      </c>
      <c r="AA11" s="404">
        <v>0.50379162769379271</v>
      </c>
      <c r="AB11" s="404">
        <v>0.82541677405859393</v>
      </c>
      <c r="AC11" s="404">
        <v>1.1372049792668024</v>
      </c>
      <c r="AD11" s="404">
        <v>1.4553693192615909</v>
      </c>
      <c r="AE11" s="404">
        <v>1.8023013462424089</v>
      </c>
      <c r="AF11" s="404">
        <v>2.1962959267296869</v>
      </c>
      <c r="AG11" s="404">
        <v>2.6486053235405191</v>
      </c>
      <c r="AH11" s="404">
        <v>3.1612350585184767</v>
      </c>
      <c r="AI11" s="404">
        <v>3.725403785521761</v>
      </c>
      <c r="AJ11" s="404">
        <v>3.725403785521761</v>
      </c>
      <c r="AK11" s="404">
        <v>4.3294787580382135</v>
      </c>
      <c r="AL11" s="404">
        <v>4.9706925671546278</v>
      </c>
      <c r="AM11" s="404">
        <v>5.6587988710758363</v>
      </c>
      <c r="AN11" s="404">
        <v>6.418990121962155</v>
      </c>
      <c r="AO11" s="404">
        <v>7.2933913238481534</v>
      </c>
      <c r="AP11" s="404">
        <v>8.324820837159832</v>
      </c>
      <c r="AQ11" s="404">
        <v>9.5238071445115366</v>
      </c>
      <c r="AR11" s="404">
        <v>10.857216877693851</v>
      </c>
      <c r="AS11" s="404">
        <v>12.239104516545336</v>
      </c>
      <c r="AT11" s="404">
        <v>13.530566534734319</v>
      </c>
      <c r="AU11" s="404">
        <v>14.587339288746906</v>
      </c>
      <c r="AV11" s="404">
        <v>15.871495607702707</v>
      </c>
      <c r="AW11" s="404">
        <v>16.348489859132176</v>
      </c>
      <c r="AX11" s="404">
        <v>17.126172184090017</v>
      </c>
      <c r="AY11" s="404">
        <v>18.58165797539414</v>
      </c>
      <c r="AZ11" s="404">
        <v>20.953024521138648</v>
      </c>
      <c r="BA11" s="404">
        <v>24.284765316190395</v>
      </c>
      <c r="BB11" s="404">
        <v>32.818270645805171</v>
      </c>
      <c r="BC11" s="404">
        <v>37.089904867116829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0.30309781016125276</v>
      </c>
      <c r="Y12" s="404">
        <v>0.72745806794784906</v>
      </c>
      <c r="Z12" s="404">
        <v>1.1718671884729421</v>
      </c>
      <c r="AA12" s="404">
        <v>1.6244369969304895</v>
      </c>
      <c r="AB12" s="404">
        <v>2.0693624907941119</v>
      </c>
      <c r="AC12" s="404">
        <v>2.5238394444772188</v>
      </c>
      <c r="AD12" s="404">
        <v>3.008234816653542</v>
      </c>
      <c r="AE12" s="404">
        <v>3.5408521398402439</v>
      </c>
      <c r="AF12" s="404">
        <v>4.1346042763638939</v>
      </c>
      <c r="AG12" s="404">
        <v>4.7963684254821031</v>
      </c>
      <c r="AH12" s="404">
        <v>5.5247870882250485</v>
      </c>
      <c r="AI12" s="404">
        <v>6.3112061647074347</v>
      </c>
      <c r="AJ12" s="404">
        <v>6.3112061647074347</v>
      </c>
      <c r="AK12" s="404">
        <v>7.1551302164576596</v>
      </c>
      <c r="AL12" s="404">
        <v>8.0683686214534429</v>
      </c>
      <c r="AM12" s="404">
        <v>9.076273474144573</v>
      </c>
      <c r="AN12" s="404">
        <v>10.220861270546591</v>
      </c>
      <c r="AO12" s="404">
        <v>11.553970157491191</v>
      </c>
      <c r="AP12" s="404">
        <v>13.094231472813057</v>
      </c>
      <c r="AQ12" s="404">
        <v>14.815153279895</v>
      </c>
      <c r="AR12" s="404">
        <v>16.640659327656319</v>
      </c>
      <c r="AS12" s="404">
        <v>18.435033209823189</v>
      </c>
      <c r="AT12" s="404">
        <v>20.026700202681145</v>
      </c>
      <c r="AU12" s="404">
        <v>21.327813366697495</v>
      </c>
      <c r="AV12" s="404">
        <v>23.309310271085778</v>
      </c>
      <c r="AW12" s="404">
        <v>24.470030506069147</v>
      </c>
      <c r="AX12" s="404">
        <v>26.299633672390534</v>
      </c>
      <c r="AY12" s="404">
        <v>29.122340627684707</v>
      </c>
      <c r="AZ12" s="404">
        <v>33.067944191829071</v>
      </c>
      <c r="BA12" s="404">
        <v>38.052659109459817</v>
      </c>
      <c r="BB12" s="404">
        <v>49.547382950746261</v>
      </c>
      <c r="BC12" s="404">
        <v>55.00138253494147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0.23715396151216539</v>
      </c>
      <c r="X13" s="404">
        <v>1.1150092183098841</v>
      </c>
      <c r="Y13" s="404">
        <v>1.6103939733631729</v>
      </c>
      <c r="Z13" s="404">
        <v>2.1325423804897383</v>
      </c>
      <c r="AA13" s="404">
        <v>2.6772007550029535</v>
      </c>
      <c r="AB13" s="404">
        <v>3.2357895176417446</v>
      </c>
      <c r="AC13" s="404">
        <v>3.8292829049931534</v>
      </c>
      <c r="AD13" s="404">
        <v>4.471593798586821</v>
      </c>
      <c r="AE13" s="404">
        <v>5.1730431501399652</v>
      </c>
      <c r="AF13" s="404">
        <v>5.9399155415286904</v>
      </c>
      <c r="AG13" s="404">
        <v>6.7739030365301867</v>
      </c>
      <c r="AH13" s="404">
        <v>7.6728366704996303</v>
      </c>
      <c r="AI13" s="404">
        <v>8.639929995767293</v>
      </c>
      <c r="AJ13" s="404">
        <v>8.639929995767293</v>
      </c>
      <c r="AK13" s="404">
        <v>9.6899075100241738</v>
      </c>
      <c r="AL13" s="404">
        <v>10.850167423976826</v>
      </c>
      <c r="AM13" s="404">
        <v>12.162081648226977</v>
      </c>
      <c r="AN13" s="404">
        <v>13.675881551762235</v>
      </c>
      <c r="AO13" s="404">
        <v>15.418410660486229</v>
      </c>
      <c r="AP13" s="404">
        <v>17.372455659637591</v>
      </c>
      <c r="AQ13" s="404">
        <v>19.472155881655713</v>
      </c>
      <c r="AR13" s="404">
        <v>21.598063009161201</v>
      </c>
      <c r="AS13" s="404">
        <v>23.588598549252048</v>
      </c>
      <c r="AT13" s="404">
        <v>25.333170266638547</v>
      </c>
      <c r="AU13" s="404">
        <v>26.832876010089532</v>
      </c>
      <c r="AV13" s="404">
        <v>29.75380209406034</v>
      </c>
      <c r="AW13" s="404">
        <v>31.847243293740473</v>
      </c>
      <c r="AX13" s="404">
        <v>34.876899778989504</v>
      </c>
      <c r="AY13" s="404">
        <v>39.052082133480745</v>
      </c>
      <c r="AZ13" s="404">
        <v>44.377647048052083</v>
      </c>
      <c r="BA13" s="404">
        <v>50.63527463403836</v>
      </c>
      <c r="BB13" s="404">
        <v>64.064853493916104</v>
      </c>
      <c r="BC13" s="404">
        <v>70.280398682982494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0.16646406835386582</v>
      </c>
      <c r="V14" s="404">
        <v>0.51008104275306576</v>
      </c>
      <c r="W14" s="404">
        <v>0.92808524074645093</v>
      </c>
      <c r="X14" s="404">
        <v>1.9301062101811719</v>
      </c>
      <c r="Y14" s="404">
        <v>2.4908585260861522</v>
      </c>
      <c r="Z14" s="404">
        <v>3.0926606343220433</v>
      </c>
      <c r="AA14" s="404">
        <v>3.7397338498107828</v>
      </c>
      <c r="AB14" s="404">
        <v>4.4290192258025671</v>
      </c>
      <c r="AC14" s="404">
        <v>5.1756994877103919</v>
      </c>
      <c r="AD14" s="404">
        <v>5.9840426611231754</v>
      </c>
      <c r="AE14" s="404">
        <v>6.855532479078982</v>
      </c>
      <c r="AF14" s="404">
        <v>7.7891266334470037</v>
      </c>
      <c r="AG14" s="404">
        <v>8.7836052843770389</v>
      </c>
      <c r="AH14" s="404">
        <v>9.8471527634707883</v>
      </c>
      <c r="AI14" s="404">
        <v>10.998981051938021</v>
      </c>
      <c r="AJ14" s="404">
        <v>10.998981051938021</v>
      </c>
      <c r="AK14" s="404">
        <v>12.270737309655715</v>
      </c>
      <c r="AL14" s="404">
        <v>13.707162211031944</v>
      </c>
      <c r="AM14" s="404">
        <v>15.359174171188108</v>
      </c>
      <c r="AN14" s="404">
        <v>17.253135932570149</v>
      </c>
      <c r="AO14" s="404">
        <v>19.380155500002701</v>
      </c>
      <c r="AP14" s="404">
        <v>21.683575364787202</v>
      </c>
      <c r="AQ14" s="404">
        <v>24.05414792037012</v>
      </c>
      <c r="AR14" s="404">
        <v>26.346500555650103</v>
      </c>
      <c r="AS14" s="404">
        <v>28.458318539285585</v>
      </c>
      <c r="AT14" s="404">
        <v>30.368259721745339</v>
      </c>
      <c r="AU14" s="404">
        <v>32.17611783258473</v>
      </c>
      <c r="AV14" s="404">
        <v>36.55339463609927</v>
      </c>
      <c r="AW14" s="404">
        <v>39.809789499545836</v>
      </c>
      <c r="AX14" s="404">
        <v>44.154552400233236</v>
      </c>
      <c r="AY14" s="404">
        <v>49.671550470092264</v>
      </c>
      <c r="AZ14" s="404">
        <v>56.230464218132326</v>
      </c>
      <c r="BA14" s="404">
        <v>63.504484873861401</v>
      </c>
      <c r="BB14" s="404">
        <v>78.474016893211342</v>
      </c>
      <c r="BC14" s="404">
        <v>85.356147534375594</v>
      </c>
    </row>
    <row r="15" spans="2:55"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0.15578836150361222</v>
      </c>
      <c r="T15" s="404">
        <v>0.40291006294704451</v>
      </c>
      <c r="U15" s="404">
        <v>0.74019891616247846</v>
      </c>
      <c r="V15" s="404">
        <v>1.1531323944726606</v>
      </c>
      <c r="W15" s="404">
        <v>1.6286604297452729</v>
      </c>
      <c r="X15" s="404">
        <v>2.7347180205906234</v>
      </c>
      <c r="Y15" s="404">
        <v>3.3613763360383735</v>
      </c>
      <c r="Z15" s="404">
        <v>4.0517731436365274</v>
      </c>
      <c r="AA15" s="404">
        <v>4.8170413684295346</v>
      </c>
      <c r="AB15" s="404">
        <v>5.6502678926971042</v>
      </c>
      <c r="AC15" s="404">
        <v>6.5577304151151203</v>
      </c>
      <c r="AD15" s="404">
        <v>7.533013586447038</v>
      </c>
      <c r="AE15" s="404">
        <v>8.5678195856534991</v>
      </c>
      <c r="AF15" s="404">
        <v>9.6558103113193283</v>
      </c>
      <c r="AG15" s="404">
        <v>10.803771023295724</v>
      </c>
      <c r="AH15" s="404">
        <v>12.034193397915695</v>
      </c>
      <c r="AI15" s="404">
        <v>13.384073510332648</v>
      </c>
      <c r="AJ15" s="404">
        <v>13.384073510332648</v>
      </c>
      <c r="AK15" s="404">
        <v>14.903881537441571</v>
      </c>
      <c r="AL15" s="404">
        <v>16.649384853784589</v>
      </c>
      <c r="AM15" s="404">
        <v>18.649159883704137</v>
      </c>
      <c r="AN15" s="404">
        <v>20.895100465992904</v>
      </c>
      <c r="AO15" s="404">
        <v>23.338995958698671</v>
      </c>
      <c r="AP15" s="404">
        <v>25.880725472366244</v>
      </c>
      <c r="AQ15" s="404">
        <v>28.385071043144617</v>
      </c>
      <c r="AR15" s="404">
        <v>30.765676197713006</v>
      </c>
      <c r="AS15" s="404">
        <v>33.007481624408527</v>
      </c>
      <c r="AT15" s="404">
        <v>35.188104906959062</v>
      </c>
      <c r="AU15" s="404">
        <v>37.517241834548521</v>
      </c>
      <c r="AV15" s="404">
        <v>43.869808418960972</v>
      </c>
      <c r="AW15" s="404">
        <v>48.399754914722536</v>
      </c>
      <c r="AX15" s="404">
        <v>54.045069803728445</v>
      </c>
      <c r="AY15" s="404">
        <v>60.753853010881862</v>
      </c>
      <c r="AZ15" s="404">
        <v>68.286459111105586</v>
      </c>
      <c r="BA15" s="404">
        <v>76.34345121001715</v>
      </c>
      <c r="BB15" s="404">
        <v>92.584888394413028</v>
      </c>
      <c r="BC15" s="404">
        <v>100.11032752945587</v>
      </c>
    </row>
    <row r="16" spans="2:55">
      <c r="B16" s="403" t="s">
        <v>329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4.0467969053747596E-2</v>
      </c>
      <c r="O16" s="404">
        <v>7.7788413636380865E-2</v>
      </c>
      <c r="P16" s="404">
        <v>0.12167240577201296</v>
      </c>
      <c r="Q16" s="404">
        <v>0.21349098590485971</v>
      </c>
      <c r="R16" s="404">
        <v>0.37019707454712458</v>
      </c>
      <c r="S16" s="404">
        <v>0.60564041312728167</v>
      </c>
      <c r="T16" s="404">
        <v>0.93192878966598913</v>
      </c>
      <c r="U16" s="404">
        <v>1.3347192076817016</v>
      </c>
      <c r="V16" s="404">
        <v>1.8000046560948373</v>
      </c>
      <c r="W16" s="404">
        <v>2.3190700533870339</v>
      </c>
      <c r="X16" s="404">
        <v>3.5204462765933453</v>
      </c>
      <c r="Y16" s="404">
        <v>4.2204166405401846</v>
      </c>
      <c r="Z16" s="404">
        <v>5.0136440521309185</v>
      </c>
      <c r="AA16" s="404">
        <v>5.9089575199740354</v>
      </c>
      <c r="AB16" s="404">
        <v>6.892690791301507</v>
      </c>
      <c r="AC16" s="404">
        <v>7.9612629915098054</v>
      </c>
      <c r="AD16" s="404">
        <v>9.0964262450139</v>
      </c>
      <c r="AE16" s="404">
        <v>10.281856378972744</v>
      </c>
      <c r="AF16" s="404">
        <v>11.516559755970146</v>
      </c>
      <c r="AG16" s="404">
        <v>12.819010609896701</v>
      </c>
      <c r="AH16" s="404">
        <v>14.227598640377606</v>
      </c>
      <c r="AI16" s="404">
        <v>15.799097283396083</v>
      </c>
      <c r="AJ16" s="404">
        <v>15.799097283396083</v>
      </c>
      <c r="AK16" s="404">
        <v>17.596656559557605</v>
      </c>
      <c r="AL16" s="404">
        <v>19.655380981891334</v>
      </c>
      <c r="AM16" s="404">
        <v>21.971081984272402</v>
      </c>
      <c r="AN16" s="404">
        <v>24.497738318246981</v>
      </c>
      <c r="AO16" s="404">
        <v>27.143812010095477</v>
      </c>
      <c r="AP16" s="404">
        <v>29.783096406732781</v>
      </c>
      <c r="AQ16" s="404">
        <v>32.33920734948066</v>
      </c>
      <c r="AR16" s="404">
        <v>34.812733561286144</v>
      </c>
      <c r="AS16" s="404">
        <v>37.285323911241591</v>
      </c>
      <c r="AT16" s="404">
        <v>39.944727819481216</v>
      </c>
      <c r="AU16" s="404">
        <v>43.083410775327181</v>
      </c>
      <c r="AV16" s="404">
        <v>51.736575293763785</v>
      </c>
      <c r="AW16" s="404">
        <v>57.520950289828761</v>
      </c>
      <c r="AX16" s="404">
        <v>64.312614486638253</v>
      </c>
      <c r="AY16" s="404">
        <v>71.94947576787655</v>
      </c>
      <c r="AZ16" s="404">
        <v>80.217811041062873</v>
      </c>
      <c r="BA16" s="404">
        <v>88.883705742180069</v>
      </c>
      <c r="BB16" s="404">
        <v>106.26316338795577</v>
      </c>
      <c r="BC16" s="404">
        <v>114.471465658076</v>
      </c>
    </row>
    <row r="17" spans="2:55">
      <c r="B17" s="403" t="s">
        <v>330</v>
      </c>
      <c r="C17" s="404">
        <v>0</v>
      </c>
      <c r="D17" s="404">
        <v>0.12078687308978049</v>
      </c>
      <c r="E17" s="404">
        <v>2.8678521882558733E-2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1.5616699216229601E-2</v>
      </c>
      <c r="L17" s="404">
        <v>9.7648515175408068E-2</v>
      </c>
      <c r="M17" s="404">
        <v>0.16131203455337256</v>
      </c>
      <c r="N17" s="404">
        <v>0.26168572349982017</v>
      </c>
      <c r="O17" s="404">
        <v>0.32260578227777564</v>
      </c>
      <c r="P17" s="404">
        <v>0.40985326906047526</v>
      </c>
      <c r="Q17" s="404">
        <v>0.55588976188263894</v>
      </c>
      <c r="R17" s="404">
        <v>0.77707464317886688</v>
      </c>
      <c r="S17" s="404">
        <v>1.0880338309124036</v>
      </c>
      <c r="T17" s="404">
        <v>1.4762392613294346</v>
      </c>
      <c r="U17" s="404">
        <v>1.9271438910598206</v>
      </c>
      <c r="V17" s="404">
        <v>2.4302186396437073</v>
      </c>
      <c r="W17" s="404">
        <v>2.9841055918960606</v>
      </c>
      <c r="X17" s="404">
        <v>4.2847289407362332</v>
      </c>
      <c r="Y17" s="404">
        <v>5.0705369275106378</v>
      </c>
      <c r="Z17" s="404">
        <v>5.9767258367057314</v>
      </c>
      <c r="AA17" s="404">
        <v>7.0070969118678077</v>
      </c>
      <c r="AB17" s="404">
        <v>8.1405152890182784</v>
      </c>
      <c r="AC17" s="404">
        <v>9.3624872455345187</v>
      </c>
      <c r="AD17" s="404">
        <v>10.644458486438181</v>
      </c>
      <c r="AE17" s="404">
        <v>11.972407079939119</v>
      </c>
      <c r="AF17" s="404">
        <v>13.354063518050809</v>
      </c>
      <c r="AG17" s="404">
        <v>14.820881806391881</v>
      </c>
      <c r="AH17" s="404">
        <v>16.428925335849797</v>
      </c>
      <c r="AI17" s="404">
        <v>18.248711717957224</v>
      </c>
      <c r="AJ17" s="404">
        <v>18.248711717957224</v>
      </c>
      <c r="AK17" s="404">
        <v>20.324587892077062</v>
      </c>
      <c r="AL17" s="404">
        <v>22.660758968058783</v>
      </c>
      <c r="AM17" s="404">
        <v>25.217004158621762</v>
      </c>
      <c r="AN17" s="404">
        <v>27.90552134877986</v>
      </c>
      <c r="AO17" s="404">
        <v>30.608807084896121</v>
      </c>
      <c r="AP17" s="404">
        <v>33.259274643362211</v>
      </c>
      <c r="AQ17" s="404">
        <v>35.867271691440052</v>
      </c>
      <c r="AR17" s="404">
        <v>38.529763316537071</v>
      </c>
      <c r="AS17" s="404">
        <v>41.435998704159715</v>
      </c>
      <c r="AT17" s="404">
        <v>44.856781619419877</v>
      </c>
      <c r="AU17" s="404">
        <v>49.019031386069528</v>
      </c>
      <c r="AV17" s="404">
        <v>60.048144372021561</v>
      </c>
      <c r="AW17" s="404">
        <v>66.927655717399446</v>
      </c>
      <c r="AX17" s="404">
        <v>74.596887132466875</v>
      </c>
      <c r="AY17" s="404">
        <v>82.918211477378946</v>
      </c>
      <c r="AZ17" s="404">
        <v>91.741854067807395</v>
      </c>
      <c r="BA17" s="404">
        <v>100.9049447924798</v>
      </c>
      <c r="BB17" s="404">
        <v>119.41749649852478</v>
      </c>
      <c r="BC17" s="404">
        <v>128.36028110465116</v>
      </c>
    </row>
    <row r="18" spans="2:55">
      <c r="B18" s="403" t="s">
        <v>331</v>
      </c>
      <c r="C18" s="404">
        <v>0.20267434680164287</v>
      </c>
      <c r="D18" s="404">
        <v>0.37744537706382864</v>
      </c>
      <c r="E18" s="404">
        <v>0.29210253056324509</v>
      </c>
      <c r="F18" s="404">
        <v>0.24348447897078879</v>
      </c>
      <c r="G18" s="404">
        <v>0.24348447897078879</v>
      </c>
      <c r="H18" s="404">
        <v>0.23539662817228557</v>
      </c>
      <c r="I18" s="404">
        <v>0.16925803983802895</v>
      </c>
      <c r="J18" s="404">
        <v>0.16925803983802895</v>
      </c>
      <c r="K18" s="404">
        <v>0.25291964219270258</v>
      </c>
      <c r="L18" s="404">
        <v>0.32456746607078568</v>
      </c>
      <c r="M18" s="404">
        <v>0.38393853497520336</v>
      </c>
      <c r="N18" s="404">
        <v>0.51171706842976883</v>
      </c>
      <c r="O18" s="404">
        <v>0.61307797015496335</v>
      </c>
      <c r="P18" s="404">
        <v>0.75176727683422084</v>
      </c>
      <c r="Q18" s="404">
        <v>0.95940431882744936</v>
      </c>
      <c r="R18" s="404">
        <v>1.2532616236745497</v>
      </c>
      <c r="S18" s="404">
        <v>1.6234746508258582</v>
      </c>
      <c r="T18" s="404">
        <v>2.0572671674353118</v>
      </c>
      <c r="U18" s="404">
        <v>2.5427705881726821</v>
      </c>
      <c r="V18" s="404">
        <v>3.0758808075246855</v>
      </c>
      <c r="W18" s="404">
        <v>3.6634464275553773</v>
      </c>
      <c r="X18" s="404">
        <v>5.0829185096979996</v>
      </c>
      <c r="Y18" s="404">
        <v>5.9654320235301963</v>
      </c>
      <c r="Z18" s="404">
        <v>6.9908150685059933</v>
      </c>
      <c r="AA18" s="404">
        <v>8.1573795075568878</v>
      </c>
      <c r="AB18" s="404">
        <v>9.4357933409905712</v>
      </c>
      <c r="AC18" s="404">
        <v>10.802216432485515</v>
      </c>
      <c r="AD18" s="404">
        <v>12.227777718521262</v>
      </c>
      <c r="AE18" s="404">
        <v>13.703741883918649</v>
      </c>
      <c r="AF18" s="404">
        <v>15.247518048026283</v>
      </c>
      <c r="AG18" s="404">
        <v>16.905040093573035</v>
      </c>
      <c r="AH18" s="404">
        <v>18.743899868301014</v>
      </c>
      <c r="AI18" s="404">
        <v>20.817197692791733</v>
      </c>
      <c r="AJ18" s="404">
        <v>20.817197692791733</v>
      </c>
      <c r="AK18" s="404">
        <v>23.140624898383589</v>
      </c>
      <c r="AL18" s="404">
        <v>25.684568489096208</v>
      </c>
      <c r="AM18" s="404">
        <v>28.369228876678623</v>
      </c>
      <c r="AN18" s="404">
        <v>31.082618631962099</v>
      </c>
      <c r="AO18" s="404">
        <v>33.765989965760646</v>
      </c>
      <c r="AP18" s="404">
        <v>36.438330109337663</v>
      </c>
      <c r="AQ18" s="404">
        <v>39.206253945322594</v>
      </c>
      <c r="AR18" s="404">
        <v>42.274114005137477</v>
      </c>
      <c r="AS18" s="404">
        <v>45.911605290501676</v>
      </c>
      <c r="AT18" s="404">
        <v>50.324765169347309</v>
      </c>
      <c r="AU18" s="404">
        <v>55.629763296101146</v>
      </c>
      <c r="AV18" s="404">
        <v>68.897396602227474</v>
      </c>
      <c r="AW18" s="404">
        <v>76.63023941774658</v>
      </c>
      <c r="AX18" s="404">
        <v>84.961970952801664</v>
      </c>
      <c r="AY18" s="404">
        <v>93.817114948278402</v>
      </c>
      <c r="AZ18" s="404">
        <v>103.11552539828435</v>
      </c>
      <c r="BA18" s="404">
        <v>112.77224032673955</v>
      </c>
      <c r="BB18" s="404">
        <v>132.57856562629334</v>
      </c>
      <c r="BC18" s="404">
        <v>142.36487716295906</v>
      </c>
    </row>
    <row r="19" spans="2:55">
      <c r="B19" s="403" t="s">
        <v>332</v>
      </c>
      <c r="C19" s="404">
        <v>0.44807737910702689</v>
      </c>
      <c r="D19" s="404">
        <v>0.62037024554629883</v>
      </c>
      <c r="E19" s="404">
        <v>0.5349044942822585</v>
      </c>
      <c r="F19" s="404">
        <v>0.48025642318118633</v>
      </c>
      <c r="G19" s="404">
        <v>0.48025642318118633</v>
      </c>
      <c r="H19" s="404">
        <v>0.46181627000440284</v>
      </c>
      <c r="I19" s="404">
        <v>0.38627957783756056</v>
      </c>
      <c r="J19" s="404">
        <v>0.38627957783756056</v>
      </c>
      <c r="K19" s="404">
        <v>0.45753655840310298</v>
      </c>
      <c r="L19" s="404">
        <v>0.52270805737816839</v>
      </c>
      <c r="M19" s="404">
        <v>0.58575368081736567</v>
      </c>
      <c r="N19" s="404">
        <v>0.76903870269117058</v>
      </c>
      <c r="O19" s="404">
        <v>0.91744829958617835</v>
      </c>
      <c r="P19" s="404">
        <v>1.1134138075906685</v>
      </c>
      <c r="Q19" s="404">
        <v>1.3892053801357953</v>
      </c>
      <c r="R19" s="404">
        <v>1.737769924828771</v>
      </c>
      <c r="S19" s="404">
        <v>2.1491571041690158</v>
      </c>
      <c r="T19" s="404">
        <v>2.6132196337367541</v>
      </c>
      <c r="U19" s="404">
        <v>3.1236051199890134</v>
      </c>
      <c r="V19" s="404">
        <v>3.6833391217628035</v>
      </c>
      <c r="W19" s="404">
        <v>4.3083808659317127</v>
      </c>
      <c r="X19" s="404">
        <v>5.8629407976494212</v>
      </c>
      <c r="Y19" s="404">
        <v>6.8434334871016151</v>
      </c>
      <c r="Z19" s="404">
        <v>7.9836739076315464</v>
      </c>
      <c r="AA19" s="404">
        <v>9.2759195075443444</v>
      </c>
      <c r="AB19" s="404">
        <v>10.684576749529391</v>
      </c>
      <c r="AC19" s="404">
        <v>12.186644328925723</v>
      </c>
      <c r="AD19" s="404">
        <v>13.755675598820092</v>
      </c>
      <c r="AE19" s="404">
        <v>15.388783992573398</v>
      </c>
      <c r="AF19" s="404">
        <v>17.114120065061449</v>
      </c>
      <c r="AG19" s="404">
        <v>18.985460631823724</v>
      </c>
      <c r="AH19" s="404">
        <v>21.050326659438415</v>
      </c>
      <c r="AI19" s="404">
        <v>23.334511450583939</v>
      </c>
      <c r="AJ19" s="404">
        <v>23.334511450583939</v>
      </c>
      <c r="AK19" s="404">
        <v>25.822207463955227</v>
      </c>
      <c r="AL19" s="404">
        <v>28.446532916405733</v>
      </c>
      <c r="AM19" s="404">
        <v>31.105834250492439</v>
      </c>
      <c r="AN19" s="404">
        <v>33.748790491819463</v>
      </c>
      <c r="AO19" s="404">
        <v>36.403338278686</v>
      </c>
      <c r="AP19" s="404">
        <v>39.184497279204848</v>
      </c>
      <c r="AQ19" s="404">
        <v>42.306051364265443</v>
      </c>
      <c r="AR19" s="404">
        <v>46.052403497213419</v>
      </c>
      <c r="AS19" s="404">
        <v>50.625329583323918</v>
      </c>
      <c r="AT19" s="404">
        <v>56.120776348659611</v>
      </c>
      <c r="AU19" s="404">
        <v>62.534102765182524</v>
      </c>
      <c r="AV19" s="404">
        <v>77.59308807589251</v>
      </c>
      <c r="AW19" s="404">
        <v>85.92560126155449</v>
      </c>
      <c r="AX19" s="404">
        <v>94.728331591127471</v>
      </c>
      <c r="AY19" s="404">
        <v>103.99342480379342</v>
      </c>
      <c r="AZ19" s="404">
        <v>113.71682199043339</v>
      </c>
      <c r="BA19" s="404">
        <v>123.88519462936114</v>
      </c>
      <c r="BB19" s="404">
        <v>145.07209853779929</v>
      </c>
      <c r="BC19" s="404">
        <v>155.76517243020717</v>
      </c>
    </row>
    <row r="20" spans="2:55">
      <c r="B20" s="403" t="s">
        <v>333</v>
      </c>
      <c r="C20" s="404">
        <v>0.67790454692652058</v>
      </c>
      <c r="D20" s="404">
        <v>0.8398333456175241</v>
      </c>
      <c r="E20" s="404">
        <v>0.74856330390798798</v>
      </c>
      <c r="F20" s="404">
        <v>0.68352197459981179</v>
      </c>
      <c r="G20" s="404">
        <v>0.68352197459981179</v>
      </c>
      <c r="H20" s="404">
        <v>0.65209651425656401</v>
      </c>
      <c r="I20" s="404">
        <v>0.56777634113902753</v>
      </c>
      <c r="J20" s="404">
        <v>0.56777634113902753</v>
      </c>
      <c r="K20" s="404">
        <v>0.63031086879619491</v>
      </c>
      <c r="L20" s="404">
        <v>0.69672960612531842</v>
      </c>
      <c r="M20" s="404">
        <v>0.77568396404593432</v>
      </c>
      <c r="N20" s="404">
        <v>1.0359866793668466</v>
      </c>
      <c r="O20" s="404">
        <v>1.2367928088956264</v>
      </c>
      <c r="P20" s="404">
        <v>1.4961082188649759</v>
      </c>
      <c r="Q20" s="404">
        <v>1.8215890492086999</v>
      </c>
      <c r="R20" s="404">
        <v>2.2062747153729045</v>
      </c>
      <c r="S20" s="404">
        <v>2.6430240378743206</v>
      </c>
      <c r="T20" s="404">
        <v>3.1271514125245892</v>
      </c>
      <c r="U20" s="404">
        <v>3.6584248196034532</v>
      </c>
      <c r="V20" s="404">
        <v>4.2477838729518167</v>
      </c>
      <c r="W20" s="404">
        <v>4.91880766995431</v>
      </c>
      <c r="X20" s="404">
        <v>6.6126248879488339</v>
      </c>
      <c r="Y20" s="404">
        <v>7.6843661162744414</v>
      </c>
      <c r="Z20" s="404">
        <v>8.9265346375217547</v>
      </c>
      <c r="AA20" s="404">
        <v>10.327512255727703</v>
      </c>
      <c r="AB20" s="404">
        <v>11.85597763243346</v>
      </c>
      <c r="AC20" s="404">
        <v>13.492646621066033</v>
      </c>
      <c r="AD20" s="404">
        <v>15.213737459603548</v>
      </c>
      <c r="AE20" s="404">
        <v>17.022839461779981</v>
      </c>
      <c r="AF20" s="404">
        <v>18.951779066304557</v>
      </c>
      <c r="AG20" s="404">
        <v>21.030151256190873</v>
      </c>
      <c r="AH20" s="404">
        <v>23.275193802707442</v>
      </c>
      <c r="AI20" s="404">
        <v>25.682667133505724</v>
      </c>
      <c r="AJ20" s="404">
        <v>25.682667133505724</v>
      </c>
      <c r="AK20" s="404">
        <v>28.202031326556288</v>
      </c>
      <c r="AL20" s="404">
        <v>30.747078146453422</v>
      </c>
      <c r="AM20" s="404">
        <v>33.279421556616015</v>
      </c>
      <c r="AN20" s="404">
        <v>35.836607925538829</v>
      </c>
      <c r="AO20" s="404">
        <v>38.542801991840719</v>
      </c>
      <c r="AP20" s="404">
        <v>41.620009245821173</v>
      </c>
      <c r="AQ20" s="404">
        <v>45.361871417177973</v>
      </c>
      <c r="AR20" s="404">
        <v>49.984372575680155</v>
      </c>
      <c r="AS20" s="404">
        <v>55.575586444888557</v>
      </c>
      <c r="AT20" s="404">
        <v>62.111305425943492</v>
      </c>
      <c r="AU20" s="404">
        <v>69.455892850471159</v>
      </c>
      <c r="AV20" s="404">
        <v>85.756264006766273</v>
      </c>
      <c r="AW20" s="404">
        <v>94.486942214539468</v>
      </c>
      <c r="AX20" s="404">
        <v>103.62598362908182</v>
      </c>
      <c r="AY20" s="404">
        <v>113.23954791288027</v>
      </c>
      <c r="AZ20" s="404">
        <v>123.39341575057655</v>
      </c>
      <c r="BA20" s="404">
        <v>134.09811649381842</v>
      </c>
      <c r="BB20" s="404">
        <v>156.74877437679092</v>
      </c>
      <c r="BC20" s="404">
        <v>168.41611718038735</v>
      </c>
    </row>
    <row r="21" spans="2:55">
      <c r="B21" s="403" t="s">
        <v>334</v>
      </c>
      <c r="C21" s="404">
        <v>0.88220205708063915</v>
      </c>
      <c r="D21" s="404">
        <v>1.026978129633511</v>
      </c>
      <c r="E21" s="404">
        <v>0.92556097112639601</v>
      </c>
      <c r="F21" s="404">
        <v>0.84748258498972862</v>
      </c>
      <c r="G21" s="404">
        <v>0.84748258498972862</v>
      </c>
      <c r="H21" s="404">
        <v>0.80329212102650194</v>
      </c>
      <c r="I21" s="404">
        <v>0.71425303127414974</v>
      </c>
      <c r="J21" s="404">
        <v>0.71425303127414974</v>
      </c>
      <c r="K21" s="404">
        <v>0.77553783807035936</v>
      </c>
      <c r="L21" s="404">
        <v>0.855167446568458</v>
      </c>
      <c r="M21" s="404">
        <v>0.96502605561699095</v>
      </c>
      <c r="N21" s="404">
        <v>1.3131411090139649</v>
      </c>
      <c r="O21" s="404">
        <v>1.5718768867424884</v>
      </c>
      <c r="P21" s="404">
        <v>1.8755445303098357</v>
      </c>
      <c r="Q21" s="404">
        <v>2.2315690232123324</v>
      </c>
      <c r="R21" s="404">
        <v>2.6359966997264053</v>
      </c>
      <c r="S21" s="404">
        <v>3.0873488726625204</v>
      </c>
      <c r="T21" s="404">
        <v>3.5870008400483275</v>
      </c>
      <c r="U21" s="404">
        <v>4.1415136617558197</v>
      </c>
      <c r="V21" s="404">
        <v>4.7681169021933121</v>
      </c>
      <c r="W21" s="404">
        <v>5.488870646479028</v>
      </c>
      <c r="X21" s="404">
        <v>7.3102362698576915</v>
      </c>
      <c r="Y21" s="404">
        <v>8.4576169590528174</v>
      </c>
      <c r="Z21" s="404">
        <v>9.782053546713799</v>
      </c>
      <c r="AA21" s="404">
        <v>11.278863496811134</v>
      </c>
      <c r="AB21" s="404">
        <v>12.924265463408039</v>
      </c>
      <c r="AC21" s="404">
        <v>14.70308691127584</v>
      </c>
      <c r="AD21" s="404">
        <v>16.594479189348007</v>
      </c>
      <c r="AE21" s="404">
        <v>18.600952599090501</v>
      </c>
      <c r="AF21" s="404">
        <v>20.725495827982229</v>
      </c>
      <c r="AG21" s="404">
        <v>22.962821475826107</v>
      </c>
      <c r="AH21" s="404">
        <v>25.296778679081235</v>
      </c>
      <c r="AI21" s="404">
        <v>27.689970601411545</v>
      </c>
      <c r="AJ21" s="404">
        <v>27.689970601411545</v>
      </c>
      <c r="AK21" s="404">
        <v>30.075301505897777</v>
      </c>
      <c r="AL21" s="404">
        <v>32.432667506432395</v>
      </c>
      <c r="AM21" s="404">
        <v>34.815517603956458</v>
      </c>
      <c r="AN21" s="404">
        <v>37.36015379116288</v>
      </c>
      <c r="AO21" s="404">
        <v>40.298052693628968</v>
      </c>
      <c r="AP21" s="404">
        <v>43.930929310978065</v>
      </c>
      <c r="AQ21" s="404">
        <v>48.483622698415061</v>
      </c>
      <c r="AR21" s="404">
        <v>54.057709790835858</v>
      </c>
      <c r="AS21" s="404">
        <v>60.616935336782227</v>
      </c>
      <c r="AT21" s="404">
        <v>68.006681414436656</v>
      </c>
      <c r="AU21" s="404">
        <v>75.985435391356944</v>
      </c>
      <c r="AV21" s="404">
        <v>93.039809198849866</v>
      </c>
      <c r="AW21" s="404">
        <v>102.02135126484019</v>
      </c>
      <c r="AX21" s="404">
        <v>111.42171857634776</v>
      </c>
      <c r="AY21" s="404">
        <v>121.37477417715812</v>
      </c>
      <c r="AZ21" s="404">
        <v>131.96826357369952</v>
      </c>
      <c r="BA21" s="404">
        <v>143.22716762511928</v>
      </c>
      <c r="BB21" s="404">
        <v>167.42140508885353</v>
      </c>
      <c r="BC21" s="404">
        <v>180.02244640105246</v>
      </c>
    </row>
    <row r="22" spans="2:55">
      <c r="B22" s="403" t="s">
        <v>335</v>
      </c>
      <c r="C22" s="404">
        <v>1.0518613259743537</v>
      </c>
      <c r="D22" s="404">
        <v>1.1739119245143823</v>
      </c>
      <c r="E22" s="404">
        <v>1.0597255072832441</v>
      </c>
      <c r="F22" s="404">
        <v>0.96881744083518717</v>
      </c>
      <c r="G22" s="404">
        <v>0.96881744083518717</v>
      </c>
      <c r="H22" s="404">
        <v>0.91548739887616171</v>
      </c>
      <c r="I22" s="404">
        <v>0.82962764863210581</v>
      </c>
      <c r="J22" s="404">
        <v>0.82962764863210581</v>
      </c>
      <c r="K22" s="404">
        <v>0.90134778410065097</v>
      </c>
      <c r="L22" s="404">
        <v>1.0088836878125502</v>
      </c>
      <c r="M22" s="404">
        <v>1.1551967867965383</v>
      </c>
      <c r="N22" s="404">
        <v>1.6007155552003067</v>
      </c>
      <c r="O22" s="404">
        <v>1.897783159464107</v>
      </c>
      <c r="P22" s="404">
        <v>2.2260620900149668</v>
      </c>
      <c r="Q22" s="404">
        <v>2.5956250600870265</v>
      </c>
      <c r="R22" s="404">
        <v>3.0084010937314507</v>
      </c>
      <c r="S22" s="404">
        <v>3.4691967662133054</v>
      </c>
      <c r="T22" s="404">
        <v>3.9861157504392923</v>
      </c>
      <c r="U22" s="404">
        <v>4.5707635282686008</v>
      </c>
      <c r="V22" s="404">
        <v>5.2373700090540405</v>
      </c>
      <c r="W22" s="404">
        <v>6.0038283466513338</v>
      </c>
      <c r="X22" s="404">
        <v>7.9234098397171611</v>
      </c>
      <c r="Y22" s="404">
        <v>9.1237648276129679</v>
      </c>
      <c r="Z22" s="404">
        <v>10.514531238197085</v>
      </c>
      <c r="AA22" s="404">
        <v>12.101540724824554</v>
      </c>
      <c r="AB22" s="404">
        <v>13.869381331500726</v>
      </c>
      <c r="AC22" s="404">
        <v>15.807433452537508</v>
      </c>
      <c r="AD22" s="404">
        <v>17.889820095433961</v>
      </c>
      <c r="AE22" s="404">
        <v>20.084893821681788</v>
      </c>
      <c r="AF22" s="404">
        <v>22.355556703394612</v>
      </c>
      <c r="AG22" s="404">
        <v>24.657974121924273</v>
      </c>
      <c r="AH22" s="404">
        <v>26.939032335464351</v>
      </c>
      <c r="AI22" s="404">
        <v>29.146467212761205</v>
      </c>
      <c r="AJ22" s="404">
        <v>29.146467212761205</v>
      </c>
      <c r="AK22" s="404">
        <v>31.282402428895683</v>
      </c>
      <c r="AL22" s="404">
        <v>33.421804604719853</v>
      </c>
      <c r="AM22" s="404">
        <v>35.720296507925141</v>
      </c>
      <c r="AN22" s="404">
        <v>38.42445067499149</v>
      </c>
      <c r="AO22" s="404">
        <v>41.845883649566943</v>
      </c>
      <c r="AP22" s="404">
        <v>46.217077420991977</v>
      </c>
      <c r="AQ22" s="404">
        <v>51.647819630696425</v>
      </c>
      <c r="AR22" s="404">
        <v>58.114392928497033</v>
      </c>
      <c r="AS22" s="404">
        <v>65.445255094513684</v>
      </c>
      <c r="AT22" s="404">
        <v>73.38042064135908</v>
      </c>
      <c r="AU22" s="404">
        <v>81.706632680494579</v>
      </c>
      <c r="AV22" s="404">
        <v>99.125924946175388</v>
      </c>
      <c r="AW22" s="404">
        <v>108.26777586804747</v>
      </c>
      <c r="AX22" s="404">
        <v>117.90392193944389</v>
      </c>
      <c r="AY22" s="404">
        <v>128.18778351736432</v>
      </c>
      <c r="AZ22" s="404">
        <v>139.21948340665074</v>
      </c>
      <c r="BA22" s="404">
        <v>151.0425395946879</v>
      </c>
      <c r="BB22" s="404">
        <v>176.74231676147343</v>
      </c>
      <c r="BC22" s="404">
        <v>190.21710048559922</v>
      </c>
    </row>
    <row r="23" spans="2:55">
      <c r="B23" s="403" t="s">
        <v>336</v>
      </c>
      <c r="C23" s="404">
        <v>1.1787083275139931</v>
      </c>
      <c r="D23" s="404">
        <v>1.2740444577750289</v>
      </c>
      <c r="E23" s="404">
        <v>1.1473192720246743</v>
      </c>
      <c r="F23" s="404">
        <v>1.047192037484955</v>
      </c>
      <c r="G23" s="404">
        <v>1.047192037484955</v>
      </c>
      <c r="H23" s="404">
        <v>0.99213198608357622</v>
      </c>
      <c r="I23" s="404">
        <v>0.92161088713818384</v>
      </c>
      <c r="J23" s="404">
        <v>0.92161088713818384</v>
      </c>
      <c r="K23" s="404">
        <v>1.0181529064269939</v>
      </c>
      <c r="L23" s="404">
        <v>1.1588128716690065</v>
      </c>
      <c r="M23" s="404">
        <v>1.3457537912379187</v>
      </c>
      <c r="N23" s="404">
        <v>1.8731779842390273</v>
      </c>
      <c r="O23" s="404">
        <v>2.1881662452209705</v>
      </c>
      <c r="P23" s="404">
        <v>2.5233854176464567</v>
      </c>
      <c r="Q23" s="404">
        <v>2.8943933481844244</v>
      </c>
      <c r="R23" s="404">
        <v>3.3096500975895102</v>
      </c>
      <c r="S23" s="404">
        <v>3.7809415652115508</v>
      </c>
      <c r="T23" s="404">
        <v>4.3213450195175147</v>
      </c>
      <c r="U23" s="404">
        <v>4.93807940155693</v>
      </c>
      <c r="V23" s="404">
        <v>5.6395582161815838</v>
      </c>
      <c r="W23" s="404">
        <v>6.4390650392980397</v>
      </c>
      <c r="X23" s="404">
        <v>8.4107512905268518</v>
      </c>
      <c r="Y23" s="404">
        <v>9.6447752223761025</v>
      </c>
      <c r="Z23" s="404">
        <v>11.092836266547291</v>
      </c>
      <c r="AA23" s="404">
        <v>12.772457158166279</v>
      </c>
      <c r="AB23" s="404">
        <v>14.677523491643694</v>
      </c>
      <c r="AC23" s="404">
        <v>16.794192314559851</v>
      </c>
      <c r="AD23" s="404">
        <v>19.057996698615423</v>
      </c>
      <c r="AE23" s="404">
        <v>21.391259664907025</v>
      </c>
      <c r="AF23" s="404">
        <v>23.712512916753706</v>
      </c>
      <c r="AG23" s="404">
        <v>25.935152862718926</v>
      </c>
      <c r="AH23" s="404">
        <v>27.986879816677455</v>
      </c>
      <c r="AI23" s="404">
        <v>29.886555431367842</v>
      </c>
      <c r="AJ23" s="404">
        <v>29.886555431367842</v>
      </c>
      <c r="AK23" s="404">
        <v>31.734912260444851</v>
      </c>
      <c r="AL23" s="404">
        <v>33.712812687476472</v>
      </c>
      <c r="AM23" s="404">
        <v>36.090126683147545</v>
      </c>
      <c r="AN23" s="404">
        <v>39.196955732337138</v>
      </c>
      <c r="AO23" s="404">
        <v>43.275821146706029</v>
      </c>
      <c r="AP23" s="404">
        <v>48.443394098789156</v>
      </c>
      <c r="AQ23" s="404">
        <v>54.683210614975117</v>
      </c>
      <c r="AR23" s="404">
        <v>61.834937380932018</v>
      </c>
      <c r="AS23" s="404">
        <v>69.616041160094738</v>
      </c>
      <c r="AT23" s="404">
        <v>77.795641993914785</v>
      </c>
      <c r="AU23" s="404">
        <v>86.226625434904619</v>
      </c>
      <c r="AV23" s="404">
        <v>103.72345220610674</v>
      </c>
      <c r="AW23" s="404">
        <v>112.98109952982121</v>
      </c>
      <c r="AX23" s="404">
        <v>122.82396020099958</v>
      </c>
      <c r="AY23" s="404">
        <v>133.41508908754946</v>
      </c>
      <c r="AZ23" s="404">
        <v>144.870847857011</v>
      </c>
      <c r="BA23" s="404">
        <v>157.25832037024063</v>
      </c>
      <c r="BB23" s="404">
        <v>184.27830894777176</v>
      </c>
      <c r="BC23" s="404">
        <v>198.54020751575607</v>
      </c>
    </row>
    <row r="24" spans="2:55">
      <c r="B24" s="403" t="s">
        <v>337</v>
      </c>
      <c r="C24" s="404">
        <v>1.2558388833406728</v>
      </c>
      <c r="D24" s="404">
        <v>1.3231713441724975</v>
      </c>
      <c r="E24" s="404">
        <v>1.1875430246989054</v>
      </c>
      <c r="F24" s="404">
        <v>1.0855895987093778</v>
      </c>
      <c r="G24" s="404">
        <v>1.0855895987093778</v>
      </c>
      <c r="H24" s="404">
        <v>1.040415525704802</v>
      </c>
      <c r="I24" s="404">
        <v>1.0001488482274217</v>
      </c>
      <c r="J24" s="404">
        <v>1.0001488482274217</v>
      </c>
      <c r="K24" s="404">
        <v>1.1263880322860618</v>
      </c>
      <c r="L24" s="404">
        <v>1.3039760476153692</v>
      </c>
      <c r="M24" s="404">
        <v>1.5357728215785746</v>
      </c>
      <c r="N24" s="404">
        <v>2.1034946916304351</v>
      </c>
      <c r="O24" s="404">
        <v>2.4179839356230222</v>
      </c>
      <c r="P24" s="404">
        <v>2.7473058892930076</v>
      </c>
      <c r="Q24" s="404">
        <v>3.1131100838941039</v>
      </c>
      <c r="R24" s="404">
        <v>3.531110604164875</v>
      </c>
      <c r="S24" s="404">
        <v>4.0183471577363985</v>
      </c>
      <c r="T24" s="404">
        <v>4.5834296844375588</v>
      </c>
      <c r="U24" s="404">
        <v>5.2262158439173501</v>
      </c>
      <c r="V24" s="404">
        <v>5.9486713725200469</v>
      </c>
      <c r="W24" s="404">
        <v>6.7589766032657481</v>
      </c>
      <c r="X24" s="404">
        <v>8.7320088639053761</v>
      </c>
      <c r="Y24" s="404">
        <v>9.9868974748390027</v>
      </c>
      <c r="Z24" s="404">
        <v>11.490858999739599</v>
      </c>
      <c r="AA24" s="404">
        <v>13.274425165017938</v>
      </c>
      <c r="AB24" s="404">
        <v>15.333535843915596</v>
      </c>
      <c r="AC24" s="404">
        <v>17.617729866891793</v>
      </c>
      <c r="AD24" s="404">
        <v>20.011556028464529</v>
      </c>
      <c r="AE24" s="404">
        <v>22.386330180671564</v>
      </c>
      <c r="AF24" s="404">
        <v>24.611284457974911</v>
      </c>
      <c r="AG24" s="404">
        <v>26.574098697513293</v>
      </c>
      <c r="AH24" s="404">
        <v>28.268798724162274</v>
      </c>
      <c r="AI24" s="404">
        <v>29.815019365530791</v>
      </c>
      <c r="AJ24" s="404">
        <v>29.815019365530791</v>
      </c>
      <c r="AK24" s="404">
        <v>31.42344118544505</v>
      </c>
      <c r="AL24" s="404">
        <v>33.393503453032508</v>
      </c>
      <c r="AM24" s="404">
        <v>36.083148013368373</v>
      </c>
      <c r="AN24" s="404">
        <v>39.756770935636041</v>
      </c>
      <c r="AO24" s="404">
        <v>44.540902897037142</v>
      </c>
      <c r="AP24" s="404">
        <v>50.424820408374117</v>
      </c>
      <c r="AQ24" s="404">
        <v>57.254048832670833</v>
      </c>
      <c r="AR24" s="404">
        <v>64.755615124339471</v>
      </c>
      <c r="AS24" s="404">
        <v>72.670198841076953</v>
      </c>
      <c r="AT24" s="404">
        <v>80.834108479473031</v>
      </c>
      <c r="AU24" s="404">
        <v>89.171997134346867</v>
      </c>
      <c r="AV24" s="404">
        <v>106.55113819207885</v>
      </c>
      <c r="AW24" s="404">
        <v>115.87224794920276</v>
      </c>
      <c r="AX24" s="404">
        <v>125.87304611600884</v>
      </c>
      <c r="AY24" s="404">
        <v>136.72969046637729</v>
      </c>
      <c r="AZ24" s="404">
        <v>148.5794950315651</v>
      </c>
      <c r="BA24" s="404">
        <v>161.40299813954678</v>
      </c>
      <c r="BB24" s="404">
        <v>189.48535760410428</v>
      </c>
      <c r="BC24" s="404">
        <v>204.41047311975348</v>
      </c>
    </row>
    <row r="25" spans="2:55">
      <c r="B25" s="403" t="s">
        <v>338</v>
      </c>
      <c r="C25" s="404">
        <v>1.2786986520270469</v>
      </c>
      <c r="D25" s="404">
        <v>1.3199731026744588</v>
      </c>
      <c r="E25" s="404">
        <v>1.1828625225715812</v>
      </c>
      <c r="F25" s="404">
        <v>1.0906810649129799</v>
      </c>
      <c r="G25" s="404">
        <v>1.0906810649129799</v>
      </c>
      <c r="H25" s="404">
        <v>1.0697054681968821</v>
      </c>
      <c r="I25" s="404">
        <v>1.0651583655690733</v>
      </c>
      <c r="J25" s="404">
        <v>1.0651583655690733</v>
      </c>
      <c r="K25" s="404">
        <v>1.2245181691598379</v>
      </c>
      <c r="L25" s="404">
        <v>1.4428518295639932</v>
      </c>
      <c r="M25" s="404">
        <v>1.6984513217755153</v>
      </c>
      <c r="N25" s="404">
        <v>2.2658529135418704</v>
      </c>
      <c r="O25" s="404">
        <v>2.5661701529191099</v>
      </c>
      <c r="P25" s="404">
        <v>2.8821162661146604</v>
      </c>
      <c r="Q25" s="404">
        <v>3.2421097186858816</v>
      </c>
      <c r="R25" s="404">
        <v>3.6674249469470164</v>
      </c>
      <c r="S25" s="404">
        <v>4.1709435460609292</v>
      </c>
      <c r="T25" s="404">
        <v>4.7538219490779792</v>
      </c>
      <c r="U25" s="404">
        <v>5.4077489375095951</v>
      </c>
      <c r="V25" s="404">
        <v>6.1275372147197951</v>
      </c>
      <c r="W25" s="404">
        <v>6.9185203487572409</v>
      </c>
      <c r="X25" s="404">
        <v>8.850945606233541</v>
      </c>
      <c r="Y25" s="404">
        <v>10.121089467254711</v>
      </c>
      <c r="Z25" s="404">
        <v>11.688033107111194</v>
      </c>
      <c r="AA25" s="404">
        <v>13.588496753449165</v>
      </c>
      <c r="AB25" s="404">
        <v>15.78762313458027</v>
      </c>
      <c r="AC25" s="404">
        <v>18.186145753959384</v>
      </c>
      <c r="AD25" s="404">
        <v>20.612078401784633</v>
      </c>
      <c r="AE25" s="404">
        <v>22.880017182554766</v>
      </c>
      <c r="AF25" s="404">
        <v>24.826171613767663</v>
      </c>
      <c r="AG25" s="404">
        <v>26.397314147309661</v>
      </c>
      <c r="AH25" s="404">
        <v>27.682875980902754</v>
      </c>
      <c r="AI25" s="404">
        <v>28.914926642641735</v>
      </c>
      <c r="AJ25" s="404">
        <v>28.914926642641735</v>
      </c>
      <c r="AK25" s="404">
        <v>30.427422838754691</v>
      </c>
      <c r="AL25" s="404">
        <v>32.612824997242825</v>
      </c>
      <c r="AM25" s="404">
        <v>35.768010061180384</v>
      </c>
      <c r="AN25" s="404">
        <v>40.044799513417011</v>
      </c>
      <c r="AO25" s="404">
        <v>45.441780573666733</v>
      </c>
      <c r="AP25" s="404">
        <v>51.808545560829721</v>
      </c>
      <c r="AQ25" s="404">
        <v>58.876203728522121</v>
      </c>
      <c r="AR25" s="404">
        <v>66.39372235405375</v>
      </c>
      <c r="AS25" s="404">
        <v>74.162492725713903</v>
      </c>
      <c r="AT25" s="404">
        <v>82.091738608315509</v>
      </c>
      <c r="AU25" s="404">
        <v>90.184672588747432</v>
      </c>
      <c r="AV25" s="404">
        <v>107.27629658134863</v>
      </c>
      <c r="AW25" s="404">
        <v>116.58332760840877</v>
      </c>
      <c r="AX25" s="404">
        <v>126.66888843048559</v>
      </c>
      <c r="AY25" s="404">
        <v>137.72642747061542</v>
      </c>
      <c r="AZ25" s="404">
        <v>149.80209794083183</v>
      </c>
      <c r="BA25" s="404">
        <v>162.88713803575101</v>
      </c>
      <c r="BB25" s="404">
        <v>191.67417870327074</v>
      </c>
      <c r="BC25" s="404">
        <v>207.08580825698601</v>
      </c>
    </row>
    <row r="26" spans="2:55">
      <c r="B26" s="403" t="s">
        <v>339</v>
      </c>
      <c r="C26" s="404">
        <v>1.245578402568853</v>
      </c>
      <c r="D26" s="404">
        <v>1.2663363848347569</v>
      </c>
      <c r="E26" s="404">
        <v>1.1393733295554038</v>
      </c>
      <c r="F26" s="404">
        <v>1.0712578886893451</v>
      </c>
      <c r="G26" s="404">
        <v>1.0712578886893451</v>
      </c>
      <c r="H26" s="404">
        <v>1.0792767936346708</v>
      </c>
      <c r="I26" s="404">
        <v>1.1145280117990461</v>
      </c>
      <c r="J26" s="404">
        <v>1.1145280117990461</v>
      </c>
      <c r="K26" s="404">
        <v>1.3104031234533715</v>
      </c>
      <c r="L26" s="404">
        <v>1.5479693931307195</v>
      </c>
      <c r="M26" s="404">
        <v>1.8053329819133004</v>
      </c>
      <c r="N26" s="404">
        <v>2.3383251406671364</v>
      </c>
      <c r="O26" s="404">
        <v>2.616060309278077</v>
      </c>
      <c r="P26" s="404">
        <v>2.917099317058887</v>
      </c>
      <c r="Q26" s="404">
        <v>3.274884772514107</v>
      </c>
      <c r="R26" s="404">
        <v>3.7068710659006068</v>
      </c>
      <c r="S26" s="404">
        <v>4.2188275410053127</v>
      </c>
      <c r="T26" s="404">
        <v>4.8036367736880958</v>
      </c>
      <c r="U26" s="404">
        <v>5.4439161717271913</v>
      </c>
      <c r="V26" s="404">
        <v>6.1293463818761076</v>
      </c>
      <c r="W26" s="404">
        <v>6.8733457870840153</v>
      </c>
      <c r="X26" s="404">
        <v>8.7357364679814076</v>
      </c>
      <c r="Y26" s="404">
        <v>10.0235082159576</v>
      </c>
      <c r="Z26" s="404">
        <v>11.661626778214831</v>
      </c>
      <c r="AA26" s="404">
        <v>13.660560097555866</v>
      </c>
      <c r="AB26" s="404">
        <v>15.943091483690761</v>
      </c>
      <c r="AC26" s="404">
        <v>18.355847009170841</v>
      </c>
      <c r="AD26" s="404">
        <v>20.663953944712773</v>
      </c>
      <c r="AE26" s="404">
        <v>22.64072523212052</v>
      </c>
      <c r="AF26" s="404">
        <v>24.173427522474615</v>
      </c>
      <c r="AG26" s="404">
        <v>25.296150763316572</v>
      </c>
      <c r="AH26" s="404">
        <v>26.204766057368975</v>
      </c>
      <c r="AI26" s="404">
        <v>27.257542200809983</v>
      </c>
      <c r="AJ26" s="404">
        <v>27.257542200809983</v>
      </c>
      <c r="AK26" s="404">
        <v>28.886822589802556</v>
      </c>
      <c r="AL26" s="404">
        <v>31.429073524613884</v>
      </c>
      <c r="AM26" s="404">
        <v>35.073380208032489</v>
      </c>
      <c r="AN26" s="404">
        <v>39.847049163082879</v>
      </c>
      <c r="AO26" s="404">
        <v>45.60790604819492</v>
      </c>
      <c r="AP26" s="404">
        <v>52.088984787567554</v>
      </c>
      <c r="AQ26" s="404">
        <v>59.041988422410547</v>
      </c>
      <c r="AR26" s="404">
        <v>66.275439286924538</v>
      </c>
      <c r="AS26" s="404">
        <v>73.656328399259181</v>
      </c>
      <c r="AT26" s="404">
        <v>81.173729481650142</v>
      </c>
      <c r="AU26" s="404">
        <v>88.903347293993008</v>
      </c>
      <c r="AV26" s="404">
        <v>105.48806802772079</v>
      </c>
      <c r="AW26" s="404">
        <v>114.67210408377304</v>
      </c>
      <c r="AX26" s="404">
        <v>124.738479683935</v>
      </c>
      <c r="AY26" s="404">
        <v>135.78323089160739</v>
      </c>
      <c r="AZ26" s="404">
        <v>147.85863741649302</v>
      </c>
      <c r="BA26" s="404">
        <v>160.96800161605123</v>
      </c>
      <c r="BB26" s="404">
        <v>189.96284151791266</v>
      </c>
      <c r="BC26" s="404">
        <v>205.60853107160588</v>
      </c>
    </row>
    <row r="27" spans="2:55">
      <c r="B27" s="403" t="s">
        <v>340</v>
      </c>
      <c r="C27" s="404">
        <v>1.1579312068480596</v>
      </c>
      <c r="D27" s="404">
        <v>1.1677130165225671</v>
      </c>
      <c r="E27" s="404">
        <v>1.0652280649474846</v>
      </c>
      <c r="F27" s="404">
        <v>1.0259553602535885</v>
      </c>
      <c r="G27" s="404">
        <v>1.0259553602535885</v>
      </c>
      <c r="H27" s="404">
        <v>1.0663041746128317</v>
      </c>
      <c r="I27" s="404">
        <v>1.1454760802631108</v>
      </c>
      <c r="J27" s="404">
        <v>1.1454760802631108</v>
      </c>
      <c r="K27" s="404">
        <v>1.3558786443954507</v>
      </c>
      <c r="L27" s="404">
        <v>1.5901242557343183</v>
      </c>
      <c r="M27" s="404">
        <v>1.8290130019252437</v>
      </c>
      <c r="N27" s="404">
        <v>2.3032852861430673</v>
      </c>
      <c r="O27" s="404">
        <v>2.5558701774044192</v>
      </c>
      <c r="P27" s="404">
        <v>2.8445764341203712</v>
      </c>
      <c r="Q27" s="404">
        <v>3.1984293836952293</v>
      </c>
      <c r="R27" s="404">
        <v>3.6281441583531082</v>
      </c>
      <c r="S27" s="404">
        <v>4.1315931391575589</v>
      </c>
      <c r="T27" s="404">
        <v>4.6924677807407713</v>
      </c>
      <c r="U27" s="404">
        <v>5.2861163971667011</v>
      </c>
      <c r="V27" s="404">
        <v>5.9077640535092453</v>
      </c>
      <c r="W27" s="404">
        <v>6.5826213964543916</v>
      </c>
      <c r="X27" s="404">
        <v>8.3594295967617853</v>
      </c>
      <c r="Y27" s="404">
        <v>9.6677523586497376</v>
      </c>
      <c r="Z27" s="404">
        <v>11.353214777387944</v>
      </c>
      <c r="AA27" s="404">
        <v>13.38894022562717</v>
      </c>
      <c r="AB27" s="404">
        <v>15.650761555378423</v>
      </c>
      <c r="AC27" s="404">
        <v>17.925135106890249</v>
      </c>
      <c r="AD27" s="404">
        <v>19.929084262771781</v>
      </c>
      <c r="AE27" s="404">
        <v>21.47795900263781</v>
      </c>
      <c r="AF27" s="404">
        <v>22.537384929973676</v>
      </c>
      <c r="AG27" s="404">
        <v>23.238829721622068</v>
      </c>
      <c r="AH27" s="404">
        <v>23.89772724743241</v>
      </c>
      <c r="AI27" s="404">
        <v>24.974087723023473</v>
      </c>
      <c r="AJ27" s="404">
        <v>24.974087723023473</v>
      </c>
      <c r="AK27" s="404">
        <v>26.849783638307848</v>
      </c>
      <c r="AL27" s="404">
        <v>29.758738599502301</v>
      </c>
      <c r="AM27" s="404">
        <v>33.770435207819659</v>
      </c>
      <c r="AN27" s="404">
        <v>38.774728555731095</v>
      </c>
      <c r="AO27" s="404">
        <v>44.51135504914425</v>
      </c>
      <c r="AP27" s="404">
        <v>50.732242539506885</v>
      </c>
      <c r="AQ27" s="404">
        <v>57.247429613030086</v>
      </c>
      <c r="AR27" s="404">
        <v>63.929845992134609</v>
      </c>
      <c r="AS27" s="404">
        <v>70.718059129379114</v>
      </c>
      <c r="AT27" s="404">
        <v>77.674961790609984</v>
      </c>
      <c r="AU27" s="404">
        <v>84.898748786899006</v>
      </c>
      <c r="AV27" s="404">
        <v>100.6795567756742</v>
      </c>
      <c r="AW27" s="404">
        <v>109.59200860209545</v>
      </c>
      <c r="AX27" s="404">
        <v>119.37383786939114</v>
      </c>
      <c r="AY27" s="404">
        <v>130.12076837793532</v>
      </c>
      <c r="AZ27" s="404">
        <v>141.89118410500211</v>
      </c>
      <c r="BA27" s="404">
        <v>154.70138208851395</v>
      </c>
      <c r="BB27" s="404">
        <v>183.21082432142367</v>
      </c>
      <c r="BC27" s="404">
        <v>198.72819272462777</v>
      </c>
    </row>
    <row r="28" spans="2:55">
      <c r="B28" s="403" t="s">
        <v>341</v>
      </c>
      <c r="C28" s="404">
        <v>1.0207271442863997</v>
      </c>
      <c r="D28" s="404">
        <v>1.0315410206472113</v>
      </c>
      <c r="E28" s="404">
        <v>0.95835254837936878</v>
      </c>
      <c r="F28" s="404">
        <v>0.95123648794842064</v>
      </c>
      <c r="G28" s="404">
        <v>0.95123648794842064</v>
      </c>
      <c r="H28" s="404">
        <v>1.027211634049203</v>
      </c>
      <c r="I28" s="404">
        <v>1.1291187571800427</v>
      </c>
      <c r="J28" s="404">
        <v>1.1291187571800427</v>
      </c>
      <c r="K28" s="404">
        <v>1.3309639652604246</v>
      </c>
      <c r="L28" s="404">
        <v>1.5410745912239274</v>
      </c>
      <c r="M28" s="404">
        <v>1.7457848935434566</v>
      </c>
      <c r="N28" s="404">
        <v>2.1478777809453753</v>
      </c>
      <c r="O28" s="404">
        <v>2.376733081729431</v>
      </c>
      <c r="P28" s="404">
        <v>2.6502339701404845</v>
      </c>
      <c r="Q28" s="404">
        <v>2.9900013372542356</v>
      </c>
      <c r="R28" s="404">
        <v>3.3992650926100274</v>
      </c>
      <c r="S28" s="404">
        <v>3.8671224334657741</v>
      </c>
      <c r="T28" s="404">
        <v>4.3698613975845317</v>
      </c>
      <c r="U28" s="404">
        <v>4.8860025161913248</v>
      </c>
      <c r="V28" s="404">
        <v>5.4197348914295542</v>
      </c>
      <c r="W28" s="404">
        <v>6.0093807348496586</v>
      </c>
      <c r="X28" s="404">
        <v>7.6921419371511375</v>
      </c>
      <c r="Y28" s="404">
        <v>8.9912094214793061</v>
      </c>
      <c r="Z28" s="404">
        <v>10.656137481703439</v>
      </c>
      <c r="AA28" s="404">
        <v>12.618644417594822</v>
      </c>
      <c r="AB28" s="404">
        <v>14.702350636383509</v>
      </c>
      <c r="AC28" s="404">
        <v>16.648738355042603</v>
      </c>
      <c r="AD28" s="404">
        <v>18.209554801328139</v>
      </c>
      <c r="AE28" s="404">
        <v>19.268500301881467</v>
      </c>
      <c r="AF28" s="404">
        <v>19.878543750653343</v>
      </c>
      <c r="AG28" s="404">
        <v>20.280603224306859</v>
      </c>
      <c r="AH28" s="404">
        <v>20.884424242690169</v>
      </c>
      <c r="AI28" s="404">
        <v>22.102793502671656</v>
      </c>
      <c r="AJ28" s="404">
        <v>22.102793502671656</v>
      </c>
      <c r="AK28" s="404">
        <v>24.220804928505402</v>
      </c>
      <c r="AL28" s="404">
        <v>27.358182230596217</v>
      </c>
      <c r="AM28" s="404">
        <v>31.451852411800512</v>
      </c>
      <c r="AN28" s="404">
        <v>36.276904266021887</v>
      </c>
      <c r="AO28" s="404">
        <v>41.590994438028311</v>
      </c>
      <c r="AP28" s="404">
        <v>47.202792181475751</v>
      </c>
      <c r="AQ28" s="404">
        <v>52.985481191141957</v>
      </c>
      <c r="AR28" s="404">
        <v>58.882372291624222</v>
      </c>
      <c r="AS28" s="404">
        <v>64.896298123814319</v>
      </c>
      <c r="AT28" s="404">
        <v>71.113310626466941</v>
      </c>
      <c r="AU28" s="404">
        <v>77.642689320413567</v>
      </c>
      <c r="AV28" s="404">
        <v>92.224837713700694</v>
      </c>
      <c r="AW28" s="404">
        <v>100.54176784978355</v>
      </c>
      <c r="AX28" s="404">
        <v>109.68728090802057</v>
      </c>
      <c r="AY28" s="404">
        <v>119.75483067097247</v>
      </c>
      <c r="AZ28" s="404">
        <v>130.80778611724094</v>
      </c>
      <c r="BA28" s="404">
        <v>142.87533286838556</v>
      </c>
      <c r="BB28" s="404">
        <v>169.92615678268035</v>
      </c>
      <c r="BC28" s="404">
        <v>184.79152896037769</v>
      </c>
    </row>
    <row r="29" spans="2:55">
      <c r="B29" s="403" t="s">
        <v>342</v>
      </c>
      <c r="C29" s="404">
        <v>0.84086932050050478</v>
      </c>
      <c r="D29" s="404">
        <v>0.85495241397621524</v>
      </c>
      <c r="E29" s="404">
        <v>0.81442054850481294</v>
      </c>
      <c r="F29" s="404">
        <v>0.84273344558620944</v>
      </c>
      <c r="G29" s="404">
        <v>0.84273344558620944</v>
      </c>
      <c r="H29" s="404">
        <v>0.93222675481611328</v>
      </c>
      <c r="I29" s="404">
        <v>1.0346697739011266</v>
      </c>
      <c r="J29" s="404">
        <v>1.0346697739011266</v>
      </c>
      <c r="K29" s="404">
        <v>1.2065489400187381</v>
      </c>
      <c r="L29" s="404">
        <v>1.3761789925820072</v>
      </c>
      <c r="M29" s="404">
        <v>1.5360377315391036</v>
      </c>
      <c r="N29" s="404">
        <v>1.8620432027564287</v>
      </c>
      <c r="O29" s="404">
        <v>2.0630084785177578</v>
      </c>
      <c r="P29" s="404">
        <v>2.3098651894196411</v>
      </c>
      <c r="Q29" s="404">
        <v>2.616007931561394</v>
      </c>
      <c r="R29" s="404">
        <v>2.9763454400421661</v>
      </c>
      <c r="S29" s="404">
        <v>3.3730329710792168</v>
      </c>
      <c r="T29" s="404">
        <v>3.7853904307627757</v>
      </c>
      <c r="U29" s="404">
        <v>4.1982644298873213</v>
      </c>
      <c r="V29" s="404">
        <v>4.625804499144909</v>
      </c>
      <c r="W29" s="404">
        <v>5.1209296618776774</v>
      </c>
      <c r="X29" s="404">
        <v>6.6672853784150288</v>
      </c>
      <c r="Y29" s="404">
        <v>7.8823761114812196</v>
      </c>
      <c r="Z29" s="404">
        <v>9.4095780216133988</v>
      </c>
      <c r="AA29" s="404">
        <v>11.13453072683855</v>
      </c>
      <c r="AB29" s="404">
        <v>12.844827650677008</v>
      </c>
      <c r="AC29" s="404">
        <v>14.320581500549389</v>
      </c>
      <c r="AD29" s="404">
        <v>15.373875348482851</v>
      </c>
      <c r="AE29" s="404">
        <v>15.964569948507517</v>
      </c>
      <c r="AF29" s="404">
        <v>16.243865149589546</v>
      </c>
      <c r="AG29" s="404">
        <v>16.535593139917918</v>
      </c>
      <c r="AH29" s="404">
        <v>17.1933586683454</v>
      </c>
      <c r="AI29" s="404">
        <v>18.536410143454273</v>
      </c>
      <c r="AJ29" s="404">
        <v>18.536410143454273</v>
      </c>
      <c r="AK29" s="404">
        <v>20.74161646467849</v>
      </c>
      <c r="AL29" s="404">
        <v>23.801524755393281</v>
      </c>
      <c r="AM29" s="404">
        <v>27.543298711405431</v>
      </c>
      <c r="AN29" s="404">
        <v>31.764433436844687</v>
      </c>
      <c r="AO29" s="404">
        <v>36.278572736433759</v>
      </c>
      <c r="AP29" s="404">
        <v>40.955854961063189</v>
      </c>
      <c r="AQ29" s="404">
        <v>45.738576834001684</v>
      </c>
      <c r="AR29" s="404">
        <v>50.632950470374318</v>
      </c>
      <c r="AS29" s="404">
        <v>55.653116590403215</v>
      </c>
      <c r="AT29" s="404">
        <v>60.896373233534348</v>
      </c>
      <c r="AU29" s="404">
        <v>66.485016379547162</v>
      </c>
      <c r="AV29" s="404">
        <v>79.221858906968421</v>
      </c>
      <c r="AW29" s="404">
        <v>86.516051190926916</v>
      </c>
      <c r="AX29" s="404">
        <v>94.556838799556189</v>
      </c>
      <c r="AY29" s="404">
        <v>103.43151161359873</v>
      </c>
      <c r="AZ29" s="404">
        <v>113.20526486928171</v>
      </c>
      <c r="BA29" s="404">
        <v>123.9179590027</v>
      </c>
      <c r="BB29" s="404">
        <v>148.13302767794806</v>
      </c>
      <c r="BC29" s="404">
        <v>161.58344881624865</v>
      </c>
    </row>
    <row r="30" spans="2:55">
      <c r="B30" s="403" t="s">
        <v>343</v>
      </c>
      <c r="C30" s="404">
        <v>0.61489338879604616</v>
      </c>
      <c r="D30" s="404">
        <v>0.63273794121527238</v>
      </c>
      <c r="E30" s="404">
        <v>0.62818614275121165</v>
      </c>
      <c r="F30" s="404">
        <v>0.6697862205922015</v>
      </c>
      <c r="G30" s="404">
        <v>0.6697862205922015</v>
      </c>
      <c r="H30" s="404">
        <v>0.74956845558413587</v>
      </c>
      <c r="I30" s="404">
        <v>0.83211810218972904</v>
      </c>
      <c r="J30" s="404">
        <v>0.83211810218972904</v>
      </c>
      <c r="K30" s="404">
        <v>0.95702253260250736</v>
      </c>
      <c r="L30" s="404">
        <v>1.0747838174992339</v>
      </c>
      <c r="M30" s="404">
        <v>1.1847051326168081</v>
      </c>
      <c r="N30" s="404">
        <v>1.4288086012786785</v>
      </c>
      <c r="O30" s="404">
        <v>1.5890034449756114</v>
      </c>
      <c r="P30" s="404">
        <v>1.7882331429719704</v>
      </c>
      <c r="Q30" s="404">
        <v>2.0307444462250106</v>
      </c>
      <c r="R30" s="404">
        <v>2.3050072027461725</v>
      </c>
      <c r="S30" s="404">
        <v>2.596731875736451</v>
      </c>
      <c r="T30" s="404">
        <v>2.8914144236757666</v>
      </c>
      <c r="U30" s="404">
        <v>3.1809255275956603</v>
      </c>
      <c r="V30" s="404">
        <v>3.4905004982322589</v>
      </c>
      <c r="W30" s="404">
        <v>3.8809540379123342</v>
      </c>
      <c r="X30" s="404">
        <v>5.1687545406200721</v>
      </c>
      <c r="Y30" s="404">
        <v>6.1747717783066234</v>
      </c>
      <c r="Z30" s="404">
        <v>7.3915167142012219</v>
      </c>
      <c r="AA30" s="404">
        <v>8.6754828298013305</v>
      </c>
      <c r="AB30" s="404">
        <v>9.8633105359796698</v>
      </c>
      <c r="AC30" s="404">
        <v>10.800103982128412</v>
      </c>
      <c r="AD30" s="404">
        <v>11.365225740958538</v>
      </c>
      <c r="AE30" s="404">
        <v>11.60426723204943</v>
      </c>
      <c r="AF30" s="404">
        <v>11.738639662258215</v>
      </c>
      <c r="AG30" s="404">
        <v>12.022560636339129</v>
      </c>
      <c r="AH30" s="404">
        <v>12.705713644576161</v>
      </c>
      <c r="AI30" s="404">
        <v>14.002293203165911</v>
      </c>
      <c r="AJ30" s="404">
        <v>14.002293203165911</v>
      </c>
      <c r="AK30" s="404">
        <v>15.967972538275317</v>
      </c>
      <c r="AL30" s="404">
        <v>18.490978544413046</v>
      </c>
      <c r="AM30" s="404">
        <v>21.427183360794952</v>
      </c>
      <c r="AN30" s="404">
        <v>24.635468857085883</v>
      </c>
      <c r="AO30" s="404">
        <v>27.990237534848841</v>
      </c>
      <c r="AP30" s="404">
        <v>31.429019131363741</v>
      </c>
      <c r="AQ30" s="404">
        <v>34.955557265887379</v>
      </c>
      <c r="AR30" s="404">
        <v>38.584943319531732</v>
      </c>
      <c r="AS30" s="404">
        <v>42.328303595105048</v>
      </c>
      <c r="AT30" s="404">
        <v>46.295581665199798</v>
      </c>
      <c r="AU30" s="404">
        <v>50.623976374883071</v>
      </c>
      <c r="AV30" s="404">
        <v>60.538205434725683</v>
      </c>
      <c r="AW30" s="404">
        <v>66.243313497522394</v>
      </c>
      <c r="AX30" s="404">
        <v>72.551938623090038</v>
      </c>
      <c r="AY30" s="404">
        <v>79.538025704912314</v>
      </c>
      <c r="AZ30" s="404">
        <v>87.261801501499519</v>
      </c>
      <c r="BA30" s="404">
        <v>95.767603208946198</v>
      </c>
      <c r="BB30" s="404">
        <v>115.18051558695241</v>
      </c>
      <c r="BC30" s="404">
        <v>126.09402142864073</v>
      </c>
    </row>
    <row r="31" spans="2:55">
      <c r="B31" s="403" t="s">
        <v>344</v>
      </c>
      <c r="C31" s="404">
        <v>0.33692607614236086</v>
      </c>
      <c r="D31" s="404">
        <v>0.35866931213803571</v>
      </c>
      <c r="E31" s="404">
        <v>0.368004851490915</v>
      </c>
      <c r="F31" s="404">
        <v>0.39962013831690768</v>
      </c>
      <c r="G31" s="404">
        <v>0.39962013831690768</v>
      </c>
      <c r="H31" s="404">
        <v>0.44811280468559145</v>
      </c>
      <c r="I31" s="404">
        <v>0.49484690173099211</v>
      </c>
      <c r="J31" s="404">
        <v>0.49484690173099211</v>
      </c>
      <c r="K31" s="404">
        <v>0.56064991195135716</v>
      </c>
      <c r="L31" s="404">
        <v>0.620661634689465</v>
      </c>
      <c r="M31" s="404">
        <v>0.67926679092596365</v>
      </c>
      <c r="N31" s="404">
        <v>0.82098831157647045</v>
      </c>
      <c r="O31" s="404">
        <v>0.91781220429191135</v>
      </c>
      <c r="P31" s="404">
        <v>1.0377820502106487</v>
      </c>
      <c r="Q31" s="404">
        <v>1.1777855943251652</v>
      </c>
      <c r="R31" s="404">
        <v>1.3304172017869023</v>
      </c>
      <c r="S31" s="404">
        <v>1.4881528299225801</v>
      </c>
      <c r="T31" s="404">
        <v>1.6433503738792268</v>
      </c>
      <c r="U31" s="404">
        <v>1.7956972831434344</v>
      </c>
      <c r="V31" s="404">
        <v>1.9743972028464953</v>
      </c>
      <c r="W31" s="404">
        <v>2.2155169097609853</v>
      </c>
      <c r="X31" s="404">
        <v>3.0246846715317766</v>
      </c>
      <c r="Y31" s="404">
        <v>3.6396846336776756</v>
      </c>
      <c r="Z31" s="404">
        <v>4.332728962141827</v>
      </c>
      <c r="AA31" s="404">
        <v>5.0174587244349071</v>
      </c>
      <c r="AB31" s="404">
        <v>5.6074753971125446</v>
      </c>
      <c r="AC31" s="404">
        <v>6.0205999045992806</v>
      </c>
      <c r="AD31" s="404">
        <v>6.2120573909950343</v>
      </c>
      <c r="AE31" s="404">
        <v>6.2834608502790825</v>
      </c>
      <c r="AF31" s="404">
        <v>6.3715276536968677</v>
      </c>
      <c r="AG31" s="404">
        <v>6.6110691767579004</v>
      </c>
      <c r="AH31" s="404">
        <v>7.1346570969279197</v>
      </c>
      <c r="AI31" s="404">
        <v>8.0381222703431767</v>
      </c>
      <c r="AJ31" s="404">
        <v>8.0381222703431767</v>
      </c>
      <c r="AK31" s="404">
        <v>9.2788540468401095</v>
      </c>
      <c r="AL31" s="404">
        <v>10.780469381250803</v>
      </c>
      <c r="AM31" s="404">
        <v>12.467585546202084</v>
      </c>
      <c r="AN31" s="404">
        <v>14.266095310795841</v>
      </c>
      <c r="AO31" s="404">
        <v>16.117191130603857</v>
      </c>
      <c r="AP31" s="404">
        <v>18.017882969359334</v>
      </c>
      <c r="AQ31" s="404">
        <v>19.97817516440325</v>
      </c>
      <c r="AR31" s="404">
        <v>22.006795982765318</v>
      </c>
      <c r="AS31" s="404">
        <v>24.110482387443398</v>
      </c>
      <c r="AT31" s="404">
        <v>26.412930995276646</v>
      </c>
      <c r="AU31" s="404">
        <v>28.933804913934086</v>
      </c>
      <c r="AV31" s="404">
        <v>34.740769006794892</v>
      </c>
      <c r="AW31" s="404">
        <v>38.10117475556914</v>
      </c>
      <c r="AX31" s="404">
        <v>41.831160678520604</v>
      </c>
      <c r="AY31" s="404">
        <v>45.978635292099199</v>
      </c>
      <c r="AZ31" s="404">
        <v>50.585727791500751</v>
      </c>
      <c r="BA31" s="404">
        <v>55.687801749538067</v>
      </c>
      <c r="BB31" s="404">
        <v>67.462339453391081</v>
      </c>
      <c r="BC31" s="404">
        <v>74.171844596871324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</v>
      </c>
      <c r="AI34" s="406">
        <v>0</v>
      </c>
      <c r="AJ34" s="406">
        <v>0</v>
      </c>
      <c r="AK34" s="406">
        <v>0</v>
      </c>
      <c r="AL34" s="406">
        <v>0</v>
      </c>
      <c r="AM34" s="406">
        <v>0.24677759315982237</v>
      </c>
      <c r="AN34" s="406">
        <v>1.4176607432989798</v>
      </c>
      <c r="AO34" s="406">
        <v>2.5373414971437795</v>
      </c>
      <c r="AP34" s="406">
        <v>3.7320735822503939</v>
      </c>
      <c r="AQ34" s="406">
        <v>5.1065365702724348</v>
      </c>
      <c r="AR34" s="406">
        <v>6.7084049130167998</v>
      </c>
      <c r="AS34" s="406">
        <v>8.3872488457632777</v>
      </c>
      <c r="AT34" s="406">
        <v>9.8190774933381846</v>
      </c>
      <c r="AU34" s="406">
        <v>10.693567480167211</v>
      </c>
      <c r="AV34" s="406">
        <v>9.8698350174458351</v>
      </c>
      <c r="AW34" s="406">
        <v>8.3064298759904815</v>
      </c>
      <c r="AX34" s="406">
        <v>6.7081830757863363</v>
      </c>
      <c r="AY34" s="406">
        <v>5.7113056433607214</v>
      </c>
      <c r="AZ34" s="406">
        <v>5.8635421364052096</v>
      </c>
      <c r="BA34" s="406">
        <v>7.5340004485924217</v>
      </c>
      <c r="BB34" s="406">
        <v>14.080167120393888</v>
      </c>
      <c r="BC34" s="406">
        <v>17.457137813662097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</v>
      </c>
      <c r="AB35" s="406">
        <v>0</v>
      </c>
      <c r="AC35" s="406">
        <v>0.9311273699156345</v>
      </c>
      <c r="AD35" s="406">
        <v>3.4404723617822235</v>
      </c>
      <c r="AE35" s="406">
        <v>5.7318114253657502</v>
      </c>
      <c r="AF35" s="406">
        <v>8.0481369398722933</v>
      </c>
      <c r="AG35" s="406">
        <v>10.508869469893511</v>
      </c>
      <c r="AH35" s="406">
        <v>13.100095267207081</v>
      </c>
      <c r="AI35" s="406">
        <v>15.70275835609611</v>
      </c>
      <c r="AJ35" s="406">
        <v>15.70275835609611</v>
      </c>
      <c r="AK35" s="406">
        <v>18.186345874370382</v>
      </c>
      <c r="AL35" s="406">
        <v>20.451572029992342</v>
      </c>
      <c r="AM35" s="406">
        <v>22.499159484371404</v>
      </c>
      <c r="AN35" s="406">
        <v>24.43637465938669</v>
      </c>
      <c r="AO35" s="406">
        <v>26.45217900034158</v>
      </c>
      <c r="AP35" s="406">
        <v>28.728811060515735</v>
      </c>
      <c r="AQ35" s="406">
        <v>31.379411778903837</v>
      </c>
      <c r="AR35" s="406">
        <v>34.302830131266631</v>
      </c>
      <c r="AS35" s="406">
        <v>37.167868966001109</v>
      </c>
      <c r="AT35" s="406">
        <v>39.480946908876618</v>
      </c>
      <c r="AU35" s="406">
        <v>40.777132767853189</v>
      </c>
      <c r="AV35" s="406">
        <v>39.51468044928567</v>
      </c>
      <c r="AW35" s="406">
        <v>37.689719585584747</v>
      </c>
      <c r="AX35" s="406">
        <v>36.253543219941051</v>
      </c>
      <c r="AY35" s="406">
        <v>36.163572048426886</v>
      </c>
      <c r="AZ35" s="406">
        <v>38.152610227424113</v>
      </c>
      <c r="BA35" s="406">
        <v>42.334976195213031</v>
      </c>
      <c r="BB35" s="406">
        <v>54.452257424070112</v>
      </c>
      <c r="BC35" s="406">
        <v>60.164553459238839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0</v>
      </c>
      <c r="Z36" s="406">
        <v>2.9130484946703676</v>
      </c>
      <c r="AA36" s="406">
        <v>8.4622735492019192</v>
      </c>
      <c r="AB36" s="406">
        <v>12.923201475093407</v>
      </c>
      <c r="AC36" s="406">
        <v>16.600679404825531</v>
      </c>
      <c r="AD36" s="406">
        <v>19.814769575128377</v>
      </c>
      <c r="AE36" s="406">
        <v>22.893951101728291</v>
      </c>
      <c r="AF36" s="406">
        <v>26.038910370584283</v>
      </c>
      <c r="AG36" s="406">
        <v>29.319678901666773</v>
      </c>
      <c r="AH36" s="406">
        <v>32.688137523336472</v>
      </c>
      <c r="AI36" s="406">
        <v>35.999316473088498</v>
      </c>
      <c r="AJ36" s="406">
        <v>35.999316473088498</v>
      </c>
      <c r="AK36" s="406">
        <v>39.115851075517178</v>
      </c>
      <c r="AL36" s="406">
        <v>42.01042352591152</v>
      </c>
      <c r="AM36" s="406">
        <v>44.763716736420001</v>
      </c>
      <c r="AN36" s="406">
        <v>47.553650534174693</v>
      </c>
      <c r="AO36" s="406">
        <v>50.632921477796309</v>
      </c>
      <c r="AP36" s="406">
        <v>54.194383547196807</v>
      </c>
      <c r="AQ36" s="406">
        <v>58.179659571198044</v>
      </c>
      <c r="AR36" s="406">
        <v>62.285686262011559</v>
      </c>
      <c r="AS36" s="406">
        <v>65.989447599625109</v>
      </c>
      <c r="AT36" s="406">
        <v>68.621802779895688</v>
      </c>
      <c r="AU36" s="406">
        <v>69.651789247604725</v>
      </c>
      <c r="AV36" s="406">
        <v>67.367220437149243</v>
      </c>
      <c r="AW36" s="406">
        <v>65.526815350714202</v>
      </c>
      <c r="AX36" s="406">
        <v>64.892181308618021</v>
      </c>
      <c r="AY36" s="406">
        <v>66.636441723300777</v>
      </c>
      <c r="AZ36" s="406">
        <v>71.202791798841076</v>
      </c>
      <c r="BA36" s="406">
        <v>78.299690622612928</v>
      </c>
      <c r="BB36" s="406">
        <v>95.640299132103181</v>
      </c>
      <c r="BC36" s="406">
        <v>102.97932624915542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6.2044610118614871</v>
      </c>
      <c r="Y37" s="406">
        <v>13.868878266760335</v>
      </c>
      <c r="Z37" s="406">
        <v>20.812621422622936</v>
      </c>
      <c r="AA37" s="406">
        <v>26.882910754710764</v>
      </c>
      <c r="AB37" s="406">
        <v>31.9194302070253</v>
      </c>
      <c r="AC37" s="406">
        <v>36.295619430640158</v>
      </c>
      <c r="AD37" s="406">
        <v>40.347339009907273</v>
      </c>
      <c r="AE37" s="406">
        <v>44.307041533906457</v>
      </c>
      <c r="AF37" s="406">
        <v>48.285552741346557</v>
      </c>
      <c r="AG37" s="406">
        <v>52.297874435126062</v>
      </c>
      <c r="AH37" s="406">
        <v>56.267428848404911</v>
      </c>
      <c r="AI37" s="406">
        <v>60.06447190933342</v>
      </c>
      <c r="AJ37" s="406">
        <v>60.06447190933342</v>
      </c>
      <c r="AK37" s="406">
        <v>63.664510738416197</v>
      </c>
      <c r="AL37" s="406">
        <v>67.152508924920497</v>
      </c>
      <c r="AM37" s="406">
        <v>70.699801885073725</v>
      </c>
      <c r="AN37" s="406">
        <v>74.556218553802793</v>
      </c>
      <c r="AO37" s="406">
        <v>78.9740230742443</v>
      </c>
      <c r="AP37" s="406">
        <v>83.921890195056704</v>
      </c>
      <c r="AQ37" s="406">
        <v>89.094381730095918</v>
      </c>
      <c r="AR37" s="406">
        <v>93.969877840906719</v>
      </c>
      <c r="AS37" s="406">
        <v>97.831579109592298</v>
      </c>
      <c r="AT37" s="406">
        <v>99.960414295294029</v>
      </c>
      <c r="AU37" s="406">
        <v>100.21546759130771</v>
      </c>
      <c r="AV37" s="406">
        <v>97.343962627867839</v>
      </c>
      <c r="AW37" s="406">
        <v>96.489746889217443</v>
      </c>
      <c r="AX37" s="406">
        <v>98.026406641485025</v>
      </c>
      <c r="AY37" s="406">
        <v>102.72348393452037</v>
      </c>
      <c r="AZ37" s="406">
        <v>110.51705061838952</v>
      </c>
      <c r="BA37" s="406">
        <v>120.6527031488085</v>
      </c>
      <c r="BB37" s="406">
        <v>141.96602131480196</v>
      </c>
      <c r="BC37" s="406">
        <v>150.1289995837347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5.5317830837512902</v>
      </c>
      <c r="X38" s="406">
        <v>22.543404067387492</v>
      </c>
      <c r="Y38" s="406">
        <v>30.322738812801504</v>
      </c>
      <c r="Z38" s="406">
        <v>37.405191520756098</v>
      </c>
      <c r="AA38" s="406">
        <v>43.754496363129377</v>
      </c>
      <c r="AB38" s="406">
        <v>49.28885766466049</v>
      </c>
      <c r="AC38" s="406">
        <v>54.380053046055124</v>
      </c>
      <c r="AD38" s="406">
        <v>59.221202688185294</v>
      </c>
      <c r="AE38" s="406">
        <v>63.914573632401812</v>
      </c>
      <c r="AF38" s="406">
        <v>68.490081535711482</v>
      </c>
      <c r="AG38" s="406">
        <v>72.920605730289083</v>
      </c>
      <c r="AH38" s="406">
        <v>77.145433474068597</v>
      </c>
      <c r="AI38" s="406">
        <v>81.171429624794456</v>
      </c>
      <c r="AJ38" s="406">
        <v>81.171429624794456</v>
      </c>
      <c r="AK38" s="406">
        <v>85.105365434157065</v>
      </c>
      <c r="AL38" s="406">
        <v>89.133008271945656</v>
      </c>
      <c r="AM38" s="406">
        <v>93.499671694963553</v>
      </c>
      <c r="AN38" s="406">
        <v>98.44840188163198</v>
      </c>
      <c r="AO38" s="406">
        <v>103.99451134026314</v>
      </c>
      <c r="AP38" s="406">
        <v>109.85914625578775</v>
      </c>
      <c r="AQ38" s="406">
        <v>115.53043344157217</v>
      </c>
      <c r="AR38" s="406">
        <v>120.31673677033278</v>
      </c>
      <c r="AS38" s="406">
        <v>123.47671876889741</v>
      </c>
      <c r="AT38" s="406">
        <v>124.71178660569468</v>
      </c>
      <c r="AU38" s="406">
        <v>124.33841779374376</v>
      </c>
      <c r="AV38" s="406">
        <v>122.50819544443787</v>
      </c>
      <c r="AW38" s="406">
        <v>123.79587620322586</v>
      </c>
      <c r="AX38" s="406">
        <v>128.13306192887001</v>
      </c>
      <c r="AY38" s="406">
        <v>135.75621343033689</v>
      </c>
      <c r="AZ38" s="406">
        <v>146.14962680895937</v>
      </c>
      <c r="BA38" s="406">
        <v>158.18176489863319</v>
      </c>
      <c r="BB38" s="406">
        <v>180.80625215329565</v>
      </c>
      <c r="BC38" s="406">
        <v>188.92738800321681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0</v>
      </c>
      <c r="S39" s="406">
        <v>0</v>
      </c>
      <c r="T39" s="406">
        <v>0</v>
      </c>
      <c r="U39" s="406">
        <v>4.4403274615893666</v>
      </c>
      <c r="V39" s="406">
        <v>12.660952431048099</v>
      </c>
      <c r="W39" s="406">
        <v>21.439827727279074</v>
      </c>
      <c r="X39" s="406">
        <v>38.645057293605376</v>
      </c>
      <c r="Y39" s="406">
        <v>46.444917696460635</v>
      </c>
      <c r="Z39" s="406">
        <v>53.715552054402096</v>
      </c>
      <c r="AA39" s="406">
        <v>60.519541263462713</v>
      </c>
      <c r="AB39" s="406">
        <v>66.798516503372568</v>
      </c>
      <c r="AC39" s="406">
        <v>72.771603514600045</v>
      </c>
      <c r="AD39" s="406">
        <v>78.461183410021903</v>
      </c>
      <c r="AE39" s="406">
        <v>83.85190027605816</v>
      </c>
      <c r="AF39" s="406">
        <v>88.905127341070809</v>
      </c>
      <c r="AG39" s="406">
        <v>93.593252779555911</v>
      </c>
      <c r="AH39" s="406">
        <v>97.993465893392511</v>
      </c>
      <c r="AI39" s="406">
        <v>102.26891597943452</v>
      </c>
      <c r="AJ39" s="406">
        <v>102.26891597943452</v>
      </c>
      <c r="AK39" s="406">
        <v>106.65232258930078</v>
      </c>
      <c r="AL39" s="406">
        <v>111.42266303653317</v>
      </c>
      <c r="AM39" s="406">
        <v>116.83007595521903</v>
      </c>
      <c r="AN39" s="406">
        <v>122.87443731944431</v>
      </c>
      <c r="AO39" s="406">
        <v>129.30778614957532</v>
      </c>
      <c r="AP39" s="406">
        <v>135.62971436927771</v>
      </c>
      <c r="AQ39" s="406">
        <v>141.14628137995385</v>
      </c>
      <c r="AR39" s="406">
        <v>145.13721211313825</v>
      </c>
      <c r="AS39" s="406">
        <v>147.29239684123837</v>
      </c>
      <c r="AT39" s="406">
        <v>147.79775580564521</v>
      </c>
      <c r="AU39" s="406">
        <v>147.38045585498932</v>
      </c>
      <c r="AV39" s="406">
        <v>148.72625007185306</v>
      </c>
      <c r="AW39" s="406">
        <v>152.89440666050629</v>
      </c>
      <c r="AX39" s="406">
        <v>160.24894086563697</v>
      </c>
      <c r="AY39" s="406">
        <v>170.54715272575783</v>
      </c>
      <c r="AZ39" s="406">
        <v>182.87342101810282</v>
      </c>
      <c r="BA39" s="406">
        <v>195.87341217595954</v>
      </c>
      <c r="BB39" s="406">
        <v>218.58890509676175</v>
      </c>
      <c r="BC39" s="406">
        <v>226.42456377546927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0</v>
      </c>
      <c r="O40" s="406">
        <v>0</v>
      </c>
      <c r="P40" s="406">
        <v>0</v>
      </c>
      <c r="Q40" s="406">
        <v>0</v>
      </c>
      <c r="R40" s="406">
        <v>0</v>
      </c>
      <c r="S40" s="406">
        <v>4.7701679555001562</v>
      </c>
      <c r="T40" s="406">
        <v>11.475814526566962</v>
      </c>
      <c r="U40" s="406">
        <v>19.614078502369882</v>
      </c>
      <c r="V40" s="406">
        <v>28.432496952063801</v>
      </c>
      <c r="W40" s="406">
        <v>37.373453446244525</v>
      </c>
      <c r="X40" s="406">
        <v>54.385595447071658</v>
      </c>
      <c r="Y40" s="406">
        <v>62.250634978146671</v>
      </c>
      <c r="Z40" s="406">
        <v>69.892114295535777</v>
      </c>
      <c r="AA40" s="406">
        <v>77.415167258365372</v>
      </c>
      <c r="AB40" s="406">
        <v>84.624671866609134</v>
      </c>
      <c r="AC40" s="406">
        <v>91.556111125966424</v>
      </c>
      <c r="AD40" s="406">
        <v>98.070809161505707</v>
      </c>
      <c r="AE40" s="406">
        <v>104.04540270408789</v>
      </c>
      <c r="AF40" s="406">
        <v>109.41435890385058</v>
      </c>
      <c r="AG40" s="406">
        <v>114.27819662518718</v>
      </c>
      <c r="AH40" s="406">
        <v>118.87272183933862</v>
      </c>
      <c r="AI40" s="406">
        <v>123.51467306018823</v>
      </c>
      <c r="AJ40" s="406">
        <v>123.51467306018823</v>
      </c>
      <c r="AK40" s="406">
        <v>128.55688764812805</v>
      </c>
      <c r="AL40" s="406">
        <v>134.3002205778117</v>
      </c>
      <c r="AM40" s="406">
        <v>140.75023289165358</v>
      </c>
      <c r="AN40" s="406">
        <v>147.63596369164904</v>
      </c>
      <c r="AO40" s="406">
        <v>154.4721743371372</v>
      </c>
      <c r="AP40" s="406">
        <v>160.56199270131663</v>
      </c>
      <c r="AQ40" s="406">
        <v>165.1780574646163</v>
      </c>
      <c r="AR40" s="406">
        <v>168.05102094576588</v>
      </c>
      <c r="AS40" s="406">
        <v>169.36976719775305</v>
      </c>
      <c r="AT40" s="406">
        <v>169.75608642000867</v>
      </c>
      <c r="AU40" s="406">
        <v>170.31168241403751</v>
      </c>
      <c r="AV40" s="406">
        <v>176.83740775747083</v>
      </c>
      <c r="AW40" s="406">
        <v>184.12367818416959</v>
      </c>
      <c r="AX40" s="406">
        <v>194.24570678638034</v>
      </c>
      <c r="AY40" s="406">
        <v>206.53581039669808</v>
      </c>
      <c r="AZ40" s="406">
        <v>219.8386946438192</v>
      </c>
      <c r="BA40" s="406">
        <v>233.04323797475195</v>
      </c>
      <c r="BB40" s="406">
        <v>255.11402455747819</v>
      </c>
      <c r="BC40" s="406">
        <v>262.63794056114369</v>
      </c>
    </row>
    <row r="41" spans="2:55">
      <c r="B41" s="405" t="s">
        <v>354</v>
      </c>
      <c r="C41" s="406">
        <v>0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0</v>
      </c>
      <c r="M41" s="406">
        <v>0</v>
      </c>
      <c r="N41" s="406">
        <v>1.7771493571906616</v>
      </c>
      <c r="O41" s="406">
        <v>3.1756665480301396</v>
      </c>
      <c r="P41" s="406">
        <v>4.6180900836554111</v>
      </c>
      <c r="Q41" s="406">
        <v>7.5343353981436803</v>
      </c>
      <c r="R41" s="406">
        <v>12.149085965825014</v>
      </c>
      <c r="S41" s="406">
        <v>18.485259068100518</v>
      </c>
      <c r="T41" s="406">
        <v>26.458053425756781</v>
      </c>
      <c r="U41" s="406">
        <v>35.252617856028444</v>
      </c>
      <c r="V41" s="406">
        <v>44.236569354037812</v>
      </c>
      <c r="W41" s="406">
        <v>53.039178095898876</v>
      </c>
      <c r="X41" s="406">
        <v>69.770902194777207</v>
      </c>
      <c r="Y41" s="406">
        <v>77.886676148191683</v>
      </c>
      <c r="Z41" s="406">
        <v>86.176974894665506</v>
      </c>
      <c r="AA41" s="406">
        <v>94.620947265255865</v>
      </c>
      <c r="AB41" s="406">
        <v>102.85308609634713</v>
      </c>
      <c r="AC41" s="406">
        <v>110.73470276161468</v>
      </c>
      <c r="AD41" s="406">
        <v>117.97152291395112</v>
      </c>
      <c r="AE41" s="406">
        <v>124.37219822643263</v>
      </c>
      <c r="AF41" s="406">
        <v>129.97904043124095</v>
      </c>
      <c r="AG41" s="406">
        <v>135.04129557792439</v>
      </c>
      <c r="AH41" s="406">
        <v>139.95147589116129</v>
      </c>
      <c r="AI41" s="406">
        <v>145.17651813980768</v>
      </c>
      <c r="AJ41" s="406">
        <v>145.17651813980768</v>
      </c>
      <c r="AK41" s="406">
        <v>151.11651107440926</v>
      </c>
      <c r="AL41" s="406">
        <v>157.83066410751741</v>
      </c>
      <c r="AM41" s="406">
        <v>165.05125313853719</v>
      </c>
      <c r="AN41" s="406">
        <v>172.26301495459012</v>
      </c>
      <c r="AO41" s="406">
        <v>178.76920615950212</v>
      </c>
      <c r="AP41" s="406">
        <v>183.8331646643378</v>
      </c>
      <c r="AQ41" s="406">
        <v>187.2009482268769</v>
      </c>
      <c r="AR41" s="406">
        <v>189.12754366483037</v>
      </c>
      <c r="AS41" s="406">
        <v>190.24961471787893</v>
      </c>
      <c r="AT41" s="406">
        <v>191.58768407047737</v>
      </c>
      <c r="AU41" s="406">
        <v>194.40827061713617</v>
      </c>
      <c r="AV41" s="406">
        <v>207.20885741821471</v>
      </c>
      <c r="AW41" s="406">
        <v>217.3662741923917</v>
      </c>
      <c r="AX41" s="406">
        <v>229.55438484943122</v>
      </c>
      <c r="AY41" s="406">
        <v>242.84719319157307</v>
      </c>
      <c r="AZ41" s="406">
        <v>256.33610211539587</v>
      </c>
      <c r="BA41" s="406">
        <v>269.23868078267213</v>
      </c>
      <c r="BB41" s="406">
        <v>290.38901186164691</v>
      </c>
      <c r="BC41" s="406">
        <v>297.74922221003146</v>
      </c>
    </row>
    <row r="42" spans="2:55">
      <c r="B42" s="405" t="s">
        <v>355</v>
      </c>
      <c r="C42" s="406">
        <v>0</v>
      </c>
      <c r="D42" s="406">
        <v>10.256054840632723</v>
      </c>
      <c r="E42" s="406">
        <v>2.2623134074356233</v>
      </c>
      <c r="F42" s="406">
        <v>0</v>
      </c>
      <c r="G42" s="406">
        <v>0</v>
      </c>
      <c r="H42" s="406">
        <v>0</v>
      </c>
      <c r="I42" s="406">
        <v>0</v>
      </c>
      <c r="J42" s="406">
        <v>0</v>
      </c>
      <c r="K42" s="406">
        <v>0.91986420908174549</v>
      </c>
      <c r="L42" s="406">
        <v>5.3452022442309124</v>
      </c>
      <c r="M42" s="406">
        <v>8.2063832012492082</v>
      </c>
      <c r="N42" s="406">
        <v>11.501010133764625</v>
      </c>
      <c r="O42" s="406">
        <v>13.180146785380332</v>
      </c>
      <c r="P42" s="406">
        <v>15.567382769103972</v>
      </c>
      <c r="Q42" s="406">
        <v>19.631514396959272</v>
      </c>
      <c r="R42" s="406">
        <v>25.51855122535418</v>
      </c>
      <c r="S42" s="406">
        <v>33.229405842388019</v>
      </c>
      <c r="T42" s="406">
        <v>41.935562710209787</v>
      </c>
      <c r="U42" s="406">
        <v>50.927849992098615</v>
      </c>
      <c r="V42" s="406">
        <v>59.754382514945938</v>
      </c>
      <c r="W42" s="406">
        <v>68.279430781408209</v>
      </c>
      <c r="X42" s="406">
        <v>84.945915703655416</v>
      </c>
      <c r="Y42" s="406">
        <v>93.599994318290072</v>
      </c>
      <c r="Z42" s="406">
        <v>102.75180193408501</v>
      </c>
      <c r="AA42" s="406">
        <v>112.22004807351053</v>
      </c>
      <c r="AB42" s="406">
        <v>121.4790160242118</v>
      </c>
      <c r="AC42" s="406">
        <v>130.2203206480396</v>
      </c>
      <c r="AD42" s="406">
        <v>138.03101000770224</v>
      </c>
      <c r="AE42" s="406">
        <v>144.79151132290846</v>
      </c>
      <c r="AF42" s="406">
        <v>150.6709726941441</v>
      </c>
      <c r="AG42" s="406">
        <v>156.06474051323477</v>
      </c>
      <c r="AH42" s="406">
        <v>161.51877837086212</v>
      </c>
      <c r="AI42" s="406">
        <v>167.57612593473516</v>
      </c>
      <c r="AJ42" s="406">
        <v>167.57612593473516</v>
      </c>
      <c r="AK42" s="406">
        <v>174.40550381053737</v>
      </c>
      <c r="AL42" s="406">
        <v>181.79516971051345</v>
      </c>
      <c r="AM42" s="406">
        <v>189.23189160386082</v>
      </c>
      <c r="AN42" s="406">
        <v>195.98328908798743</v>
      </c>
      <c r="AO42" s="406">
        <v>201.30691234331928</v>
      </c>
      <c r="AP42" s="406">
        <v>204.96455507006524</v>
      </c>
      <c r="AQ42" s="406">
        <v>207.25596159290362</v>
      </c>
      <c r="AR42" s="406">
        <v>208.90799924466856</v>
      </c>
      <c r="AS42" s="406">
        <v>210.96619779161088</v>
      </c>
      <c r="AT42" s="406">
        <v>214.62881341736363</v>
      </c>
      <c r="AU42" s="406">
        <v>220.60602507278892</v>
      </c>
      <c r="AV42" s="406">
        <v>239.73683274575225</v>
      </c>
      <c r="AW42" s="406">
        <v>252.0441189601228</v>
      </c>
      <c r="AX42" s="406">
        <v>265.27071889514309</v>
      </c>
      <c r="AY42" s="406">
        <v>278.74246523157183</v>
      </c>
      <c r="AZ42" s="406">
        <v>291.88839979825923</v>
      </c>
      <c r="BA42" s="406">
        <v>304.22520014844645</v>
      </c>
      <c r="BB42" s="406">
        <v>324.58886410280667</v>
      </c>
      <c r="BC42" s="406">
        <v>331.96772633461376</v>
      </c>
    </row>
    <row r="43" spans="2:55">
      <c r="B43" s="405" t="s">
        <v>356</v>
      </c>
      <c r="C43" s="406">
        <v>18.621913548463191</v>
      </c>
      <c r="D43" s="406">
        <v>32.218207074367932</v>
      </c>
      <c r="E43" s="406">
        <v>23.163257318806792</v>
      </c>
      <c r="F43" s="406">
        <v>17.938729823327442</v>
      </c>
      <c r="G43" s="406">
        <v>17.938729823327442</v>
      </c>
      <c r="H43" s="406">
        <v>16.113738563051903</v>
      </c>
      <c r="I43" s="406">
        <v>10.786005581738852</v>
      </c>
      <c r="J43" s="406">
        <v>10.786005581738852</v>
      </c>
      <c r="K43" s="406">
        <v>14.976733574913704</v>
      </c>
      <c r="L43" s="406">
        <v>17.860288025628247</v>
      </c>
      <c r="M43" s="406">
        <v>19.634150371836419</v>
      </c>
      <c r="N43" s="406">
        <v>22.605935433706215</v>
      </c>
      <c r="O43" s="406">
        <v>25.176102998817452</v>
      </c>
      <c r="P43" s="406">
        <v>28.699700386033083</v>
      </c>
      <c r="Q43" s="406">
        <v>34.052994811908782</v>
      </c>
      <c r="R43" s="406">
        <v>41.362765163346339</v>
      </c>
      <c r="S43" s="406">
        <v>49.828755222267574</v>
      </c>
      <c r="T43" s="406">
        <v>58.729934692124495</v>
      </c>
      <c r="U43" s="406">
        <v>67.52532208596746</v>
      </c>
      <c r="V43" s="406">
        <v>75.995349388110967</v>
      </c>
      <c r="W43" s="406">
        <v>84.223362504719645</v>
      </c>
      <c r="X43" s="406">
        <v>101.23749467688236</v>
      </c>
      <c r="Y43" s="406">
        <v>110.62301759479666</v>
      </c>
      <c r="Z43" s="406">
        <v>120.72606934483929</v>
      </c>
      <c r="AA43" s="406">
        <v>131.21776263372345</v>
      </c>
      <c r="AB43" s="406">
        <v>141.41644615079849</v>
      </c>
      <c r="AC43" s="406">
        <v>150.87969969682115</v>
      </c>
      <c r="AD43" s="406">
        <v>159.21779277127644</v>
      </c>
      <c r="AE43" s="406">
        <v>166.39660164958818</v>
      </c>
      <c r="AF43" s="406">
        <v>172.70644019047694</v>
      </c>
      <c r="AG43" s="406">
        <v>178.68405965613545</v>
      </c>
      <c r="AH43" s="406">
        <v>184.95097741725394</v>
      </c>
      <c r="AI43" s="406">
        <v>191.83211599546178</v>
      </c>
      <c r="AJ43" s="406">
        <v>191.83211599546178</v>
      </c>
      <c r="AK43" s="406">
        <v>199.23668450727723</v>
      </c>
      <c r="AL43" s="406">
        <v>206.71225809083401</v>
      </c>
      <c r="AM43" s="406">
        <v>213.52961133179338</v>
      </c>
      <c r="AN43" s="406">
        <v>218.91608566487301</v>
      </c>
      <c r="AO43" s="406">
        <v>222.65770735418835</v>
      </c>
      <c r="AP43" s="406">
        <v>225.10295827405463</v>
      </c>
      <c r="AQ43" s="406">
        <v>227.05170786340804</v>
      </c>
      <c r="AR43" s="406">
        <v>229.66370814650372</v>
      </c>
      <c r="AS43" s="406">
        <v>234.15838474736091</v>
      </c>
      <c r="AT43" s="406">
        <v>241.14573183912526</v>
      </c>
      <c r="AU43" s="406">
        <v>250.65630914963185</v>
      </c>
      <c r="AV43" s="406">
        <v>275.2296219881477</v>
      </c>
      <c r="AW43" s="406">
        <v>288.66074431431764</v>
      </c>
      <c r="AX43" s="406">
        <v>302.10781779800658</v>
      </c>
      <c r="AY43" s="406">
        <v>315.24536048703141</v>
      </c>
      <c r="AZ43" s="406">
        <v>327.81150413217853</v>
      </c>
      <c r="BA43" s="406">
        <v>339.59995065674599</v>
      </c>
      <c r="BB43" s="406">
        <v>359.63637144446113</v>
      </c>
      <c r="BC43" s="406">
        <v>367.28660486190159</v>
      </c>
    </row>
    <row r="44" spans="2:55">
      <c r="B44" s="405" t="s">
        <v>357</v>
      </c>
      <c r="C44" s="406">
        <v>41.596556073960961</v>
      </c>
      <c r="D44" s="406">
        <v>53.500552592148615</v>
      </c>
      <c r="E44" s="406">
        <v>42.855517489606306</v>
      </c>
      <c r="F44" s="406">
        <v>35.747489956844724</v>
      </c>
      <c r="G44" s="406">
        <v>35.747489956844724</v>
      </c>
      <c r="H44" s="406">
        <v>32.003279148775853</v>
      </c>
      <c r="I44" s="406">
        <v>24.872124493326048</v>
      </c>
      <c r="J44" s="406">
        <v>24.872124493326048</v>
      </c>
      <c r="K44" s="406">
        <v>27.374363666163458</v>
      </c>
      <c r="L44" s="406">
        <v>29.060681313394692</v>
      </c>
      <c r="M44" s="406">
        <v>30.263225236978709</v>
      </c>
      <c r="N44" s="406">
        <v>34.321060233851263</v>
      </c>
      <c r="O44" s="406">
        <v>38.058810505730627</v>
      </c>
      <c r="P44" s="406">
        <v>42.937072343026522</v>
      </c>
      <c r="Q44" s="406">
        <v>49.806640604285811</v>
      </c>
      <c r="R44" s="406">
        <v>57.930306617949803</v>
      </c>
      <c r="S44" s="406">
        <v>66.624924191025841</v>
      </c>
      <c r="T44" s="406">
        <v>75.344679153535694</v>
      </c>
      <c r="U44" s="406">
        <v>83.771552337397793</v>
      </c>
      <c r="V44" s="406">
        <v>91.899417467000106</v>
      </c>
      <c r="W44" s="406">
        <v>100.01867873762679</v>
      </c>
      <c r="X44" s="406">
        <v>117.89812207486705</v>
      </c>
      <c r="Y44" s="406">
        <v>128.11619123112331</v>
      </c>
      <c r="Z44" s="406">
        <v>139.17545079526488</v>
      </c>
      <c r="AA44" s="406">
        <v>150.60718323185304</v>
      </c>
      <c r="AB44" s="406">
        <v>161.61483431410218</v>
      </c>
      <c r="AC44" s="406">
        <v>171.77608521682279</v>
      </c>
      <c r="AD44" s="406">
        <v>180.73249274402463</v>
      </c>
      <c r="AE44" s="406">
        <v>188.5238264157351</v>
      </c>
      <c r="AF44" s="406">
        <v>195.55212205589538</v>
      </c>
      <c r="AG44" s="406">
        <v>202.40890443404737</v>
      </c>
      <c r="AH44" s="406">
        <v>209.47216568096232</v>
      </c>
      <c r="AI44" s="406">
        <v>216.82076872889675</v>
      </c>
      <c r="AJ44" s="406">
        <v>216.82076872889675</v>
      </c>
      <c r="AK44" s="406">
        <v>224.13826588321402</v>
      </c>
      <c r="AL44" s="406">
        <v>230.7649072066389</v>
      </c>
      <c r="AM44" s="406">
        <v>235.94706533941616</v>
      </c>
      <c r="AN44" s="406">
        <v>239.49071724619279</v>
      </c>
      <c r="AO44" s="406">
        <v>241.80966771456377</v>
      </c>
      <c r="AP44" s="406">
        <v>243.78530017221061</v>
      </c>
      <c r="AQ44" s="406">
        <v>246.67910629229709</v>
      </c>
      <c r="AR44" s="406">
        <v>251.83411340221349</v>
      </c>
      <c r="AS44" s="406">
        <v>259.82151951889682</v>
      </c>
      <c r="AT44" s="406">
        <v>270.52758089703906</v>
      </c>
      <c r="AU44" s="406">
        <v>283.35964918162762</v>
      </c>
      <c r="AV44" s="406">
        <v>311.50397793112654</v>
      </c>
      <c r="AW44" s="406">
        <v>325.15821650035218</v>
      </c>
      <c r="AX44" s="406">
        <v>338.24326390691232</v>
      </c>
      <c r="AY44" s="406">
        <v>350.75409576907106</v>
      </c>
      <c r="AZ44" s="406">
        <v>362.71555288088138</v>
      </c>
      <c r="BA44" s="406">
        <v>374.13413519124293</v>
      </c>
      <c r="BB44" s="406">
        <v>394.27092396303055</v>
      </c>
      <c r="BC44" s="406">
        <v>402.4108312422955</v>
      </c>
    </row>
    <row r="45" spans="2:55">
      <c r="B45" s="405" t="s">
        <v>358</v>
      </c>
      <c r="C45" s="406">
        <v>63.955460281183512</v>
      </c>
      <c r="D45" s="406">
        <v>73.606010494728054</v>
      </c>
      <c r="E45" s="406">
        <v>60.947590157128253</v>
      </c>
      <c r="F45" s="406">
        <v>51.818337755385542</v>
      </c>
      <c r="G45" s="406">
        <v>51.818337755385542</v>
      </c>
      <c r="H45" s="406">
        <v>45.929648397175498</v>
      </c>
      <c r="I45" s="406">
        <v>37.155859685426861</v>
      </c>
      <c r="J45" s="406">
        <v>37.155859685426861</v>
      </c>
      <c r="K45" s="406">
        <v>38.325678962656553</v>
      </c>
      <c r="L45" s="406">
        <v>39.365343380229149</v>
      </c>
      <c r="M45" s="406">
        <v>40.725795773457499</v>
      </c>
      <c r="N45" s="406">
        <v>46.98053441001413</v>
      </c>
      <c r="O45" s="406">
        <v>52.131687025730656</v>
      </c>
      <c r="P45" s="406">
        <v>58.621262003018749</v>
      </c>
      <c r="Q45" s="406">
        <v>66.353655041106308</v>
      </c>
      <c r="R45" s="406">
        <v>74.723096852055491</v>
      </c>
      <c r="S45" s="406">
        <v>83.23838914278187</v>
      </c>
      <c r="T45" s="406">
        <v>91.590687806580533</v>
      </c>
      <c r="U45" s="406">
        <v>99.662358203756611</v>
      </c>
      <c r="V45" s="406">
        <v>107.64638551349934</v>
      </c>
      <c r="W45" s="406">
        <v>115.97348304879824</v>
      </c>
      <c r="X45" s="406">
        <v>135.02927781880706</v>
      </c>
      <c r="Y45" s="406">
        <v>146.06917749879983</v>
      </c>
      <c r="Z45" s="406">
        <v>157.98699467659122</v>
      </c>
      <c r="AA45" s="406">
        <v>170.2221565233155</v>
      </c>
      <c r="AB45" s="406">
        <v>182.03249950344451</v>
      </c>
      <c r="AC45" s="406">
        <v>193.02348544698185</v>
      </c>
      <c r="AD45" s="406">
        <v>202.84668272037516</v>
      </c>
      <c r="AE45" s="406">
        <v>211.59734457822589</v>
      </c>
      <c r="AF45" s="406">
        <v>219.69027018331258</v>
      </c>
      <c r="AG45" s="406">
        <v>227.42149470545812</v>
      </c>
      <c r="AH45" s="406">
        <v>234.89275212142906</v>
      </c>
      <c r="AI45" s="406">
        <v>241.97566514845471</v>
      </c>
      <c r="AJ45" s="406">
        <v>241.97566514845471</v>
      </c>
      <c r="AK45" s="406">
        <v>248.16759146035648</v>
      </c>
      <c r="AL45" s="406">
        <v>252.81123182052491</v>
      </c>
      <c r="AM45" s="406">
        <v>255.80125938644952</v>
      </c>
      <c r="AN45" s="406">
        <v>257.63724039834364</v>
      </c>
      <c r="AO45" s="406">
        <v>259.30798140229246</v>
      </c>
      <c r="AP45" s="406">
        <v>262.19081208813407</v>
      </c>
      <c r="AQ45" s="406">
        <v>267.7429644120956</v>
      </c>
      <c r="AR45" s="406">
        <v>276.60480338766581</v>
      </c>
      <c r="AS45" s="406">
        <v>288.54536177234547</v>
      </c>
      <c r="AT45" s="406">
        <v>302.781470425777</v>
      </c>
      <c r="AU45" s="406">
        <v>318.15729250661201</v>
      </c>
      <c r="AV45" s="406">
        <v>347.75266110662739</v>
      </c>
      <c r="AW45" s="406">
        <v>361.00944018009358</v>
      </c>
      <c r="AX45" s="406">
        <v>373.4156351138522</v>
      </c>
      <c r="AY45" s="406">
        <v>385.26594816974631</v>
      </c>
      <c r="AZ45" s="406">
        <v>396.80589053207962</v>
      </c>
      <c r="BA45" s="406">
        <v>408.07876818603273</v>
      </c>
      <c r="BB45" s="406">
        <v>428.77972192701134</v>
      </c>
      <c r="BC45" s="406">
        <v>437.66329722810559</v>
      </c>
    </row>
    <row r="46" spans="2:55">
      <c r="B46" s="405" t="s">
        <v>359</v>
      </c>
      <c r="C46" s="406">
        <v>85.16907853408037</v>
      </c>
      <c r="D46" s="406">
        <v>92.102433052281953</v>
      </c>
      <c r="E46" s="406">
        <v>77.300643472914558</v>
      </c>
      <c r="F46" s="406">
        <v>65.754214788351135</v>
      </c>
      <c r="G46" s="406">
        <v>65.754214788351135</v>
      </c>
      <c r="H46" s="406">
        <v>57.902641282105563</v>
      </c>
      <c r="I46" s="406">
        <v>47.832396187742034</v>
      </c>
      <c r="J46" s="406">
        <v>47.832396187742034</v>
      </c>
      <c r="K46" s="406">
        <v>48.2551460435173</v>
      </c>
      <c r="L46" s="406">
        <v>49.441005051704529</v>
      </c>
      <c r="M46" s="406">
        <v>51.843736572157546</v>
      </c>
      <c r="N46" s="406">
        <v>60.926350305141938</v>
      </c>
      <c r="O46" s="406">
        <v>67.785669594990068</v>
      </c>
      <c r="P46" s="406">
        <v>75.181460625546308</v>
      </c>
      <c r="Q46" s="406">
        <v>83.157989057253303</v>
      </c>
      <c r="R46" s="406">
        <v>91.325088106971009</v>
      </c>
      <c r="S46" s="406">
        <v>99.4554096513084</v>
      </c>
      <c r="T46" s="406">
        <v>107.45424512037773</v>
      </c>
      <c r="U46" s="406">
        <v>115.38607198730725</v>
      </c>
      <c r="V46" s="406">
        <v>123.56786444983378</v>
      </c>
      <c r="W46" s="406">
        <v>132.33409182030636</v>
      </c>
      <c r="X46" s="406">
        <v>152.61251828930358</v>
      </c>
      <c r="Y46" s="406">
        <v>164.34597871133275</v>
      </c>
      <c r="Z46" s="406">
        <v>176.961868932584</v>
      </c>
      <c r="AA46" s="406">
        <v>189.99880057576308</v>
      </c>
      <c r="AB46" s="406">
        <v>202.78066996555665</v>
      </c>
      <c r="AC46" s="406">
        <v>214.91709701226756</v>
      </c>
      <c r="AD46" s="406">
        <v>226.03737714977294</v>
      </c>
      <c r="AE46" s="406">
        <v>236.17364531121825</v>
      </c>
      <c r="AF46" s="406">
        <v>245.36198946839437</v>
      </c>
      <c r="AG46" s="406">
        <v>253.55969962247906</v>
      </c>
      <c r="AH46" s="406">
        <v>260.62944296412235</v>
      </c>
      <c r="AI46" s="406">
        <v>266.28300917602985</v>
      </c>
      <c r="AJ46" s="406">
        <v>266.28300917602985</v>
      </c>
      <c r="AK46" s="406">
        <v>270.06527308806358</v>
      </c>
      <c r="AL46" s="406">
        <v>272.06037410847938</v>
      </c>
      <c r="AM46" s="406">
        <v>272.94848574042226</v>
      </c>
      <c r="AN46" s="406">
        <v>273.8754076279684</v>
      </c>
      <c r="AO46" s="406">
        <v>276.37162894374836</v>
      </c>
      <c r="AP46" s="406">
        <v>282.02611212365451</v>
      </c>
      <c r="AQ46" s="406">
        <v>291.52946298943937</v>
      </c>
      <c r="AR46" s="406">
        <v>304.64430686245561</v>
      </c>
      <c r="AS46" s="406">
        <v>320.38388113982751</v>
      </c>
      <c r="AT46" s="406">
        <v>337.35392890686785</v>
      </c>
      <c r="AU46" s="406">
        <v>354.04342950470703</v>
      </c>
      <c r="AV46" s="406">
        <v>383.41390786322484</v>
      </c>
      <c r="AW46" s="406">
        <v>395.92646686984102</v>
      </c>
      <c r="AX46" s="406">
        <v>407.60746347980626</v>
      </c>
      <c r="AY46" s="406">
        <v>418.98362637791712</v>
      </c>
      <c r="AZ46" s="406">
        <v>430.33531720561018</v>
      </c>
      <c r="BA46" s="406">
        <v>441.70354570263282</v>
      </c>
      <c r="BB46" s="406">
        <v>463.50140399660501</v>
      </c>
      <c r="BC46" s="406">
        <v>473.13611267406941</v>
      </c>
    </row>
    <row r="47" spans="2:55">
      <c r="B47" s="405" t="s">
        <v>360</v>
      </c>
      <c r="C47" s="406">
        <v>104.76755722005549</v>
      </c>
      <c r="D47" s="406">
        <v>108.91339892523195</v>
      </c>
      <c r="E47" s="406">
        <v>91.330887056492614</v>
      </c>
      <c r="F47" s="406">
        <v>77.564220004554741</v>
      </c>
      <c r="G47" s="406">
        <v>77.564220004554741</v>
      </c>
      <c r="H47" s="406">
        <v>68.089246674681462</v>
      </c>
      <c r="I47" s="406">
        <v>57.32438465305642</v>
      </c>
      <c r="J47" s="406">
        <v>57.32438465305642</v>
      </c>
      <c r="K47" s="406">
        <v>57.86269491553805</v>
      </c>
      <c r="L47" s="406">
        <v>60.176799189343299</v>
      </c>
      <c r="M47" s="406">
        <v>64.023908484223071</v>
      </c>
      <c r="N47" s="406">
        <v>76.612352935028795</v>
      </c>
      <c r="O47" s="406">
        <v>84.417463294963326</v>
      </c>
      <c r="P47" s="406">
        <v>92.039846312938124</v>
      </c>
      <c r="Q47" s="406">
        <v>99.760818888605471</v>
      </c>
      <c r="R47" s="406">
        <v>107.49147864634145</v>
      </c>
      <c r="S47" s="406">
        <v>115.24781170131595</v>
      </c>
      <c r="T47" s="406">
        <v>123.13153824732316</v>
      </c>
      <c r="U47" s="406">
        <v>131.30237617330053</v>
      </c>
      <c r="V47" s="406">
        <v>139.93582281394947</v>
      </c>
      <c r="W47" s="406">
        <v>149.22138181461568</v>
      </c>
      <c r="X47" s="406">
        <v>170.48735447526875</v>
      </c>
      <c r="Y47" s="406">
        <v>182.70677394344003</v>
      </c>
      <c r="Z47" s="406">
        <v>196.00235686737125</v>
      </c>
      <c r="AA47" s="406">
        <v>210.03376933871724</v>
      </c>
      <c r="AB47" s="406">
        <v>224.17032960697938</v>
      </c>
      <c r="AC47" s="406">
        <v>237.98865113103614</v>
      </c>
      <c r="AD47" s="406">
        <v>250.94884665231515</v>
      </c>
      <c r="AE47" s="406">
        <v>262.57176649275988</v>
      </c>
      <c r="AF47" s="406">
        <v>272.45234615263018</v>
      </c>
      <c r="AG47" s="406">
        <v>280.23793770413681</v>
      </c>
      <c r="AH47" s="406">
        <v>285.59938148705004</v>
      </c>
      <c r="AI47" s="406">
        <v>288.35236748187498</v>
      </c>
      <c r="AJ47" s="406">
        <v>288.35236748187498</v>
      </c>
      <c r="AK47" s="406">
        <v>288.91207311463734</v>
      </c>
      <c r="AL47" s="406">
        <v>288.27302423434168</v>
      </c>
      <c r="AM47" s="406">
        <v>287.86534695252351</v>
      </c>
      <c r="AN47" s="406">
        <v>289.45777346790373</v>
      </c>
      <c r="AO47" s="406">
        <v>294.81809374294079</v>
      </c>
      <c r="AP47" s="406">
        <v>304.69209121930891</v>
      </c>
      <c r="AQ47" s="406">
        <v>318.80069811985993</v>
      </c>
      <c r="AR47" s="406">
        <v>336.06630048086589</v>
      </c>
      <c r="AS47" s="406">
        <v>354.79538734096667</v>
      </c>
      <c r="AT47" s="406">
        <v>373.20089093186965</v>
      </c>
      <c r="AU47" s="406">
        <v>390.12550603428576</v>
      </c>
      <c r="AV47" s="406">
        <v>418.16850986676894</v>
      </c>
      <c r="AW47" s="406">
        <v>429.8737509505774</v>
      </c>
      <c r="AX47" s="406">
        <v>441.01751192154467</v>
      </c>
      <c r="AY47" s="406">
        <v>452.16110390753528</v>
      </c>
      <c r="AZ47" s="406">
        <v>463.57856995496934</v>
      </c>
      <c r="BA47" s="406">
        <v>475.31564654268448</v>
      </c>
      <c r="BB47" s="406">
        <v>498.53356237134756</v>
      </c>
      <c r="BC47" s="406">
        <v>508.94136186401528</v>
      </c>
    </row>
    <row r="48" spans="2:55">
      <c r="B48" s="405" t="s">
        <v>361</v>
      </c>
      <c r="C48" s="406">
        <v>122.70903573777602</v>
      </c>
      <c r="D48" s="406">
        <v>123.2035200414476</v>
      </c>
      <c r="E48" s="406">
        <v>103.05758804538371</v>
      </c>
      <c r="F48" s="406">
        <v>87.37548135131388</v>
      </c>
      <c r="G48" s="406">
        <v>87.37548135131388</v>
      </c>
      <c r="H48" s="406">
        <v>76.899483681530711</v>
      </c>
      <c r="I48" s="406">
        <v>66.360519222630273</v>
      </c>
      <c r="J48" s="406">
        <v>66.360519222630273</v>
      </c>
      <c r="K48" s="406">
        <v>68.110010536966158</v>
      </c>
      <c r="L48" s="406">
        <v>72.02270727644634</v>
      </c>
      <c r="M48" s="406">
        <v>77.713440644887413</v>
      </c>
      <c r="N48" s="406">
        <v>93.404164216939606</v>
      </c>
      <c r="O48" s="406">
        <v>101.40468007309974</v>
      </c>
      <c r="P48" s="406">
        <v>108.68825465756588</v>
      </c>
      <c r="Q48" s="406">
        <v>115.87855451797219</v>
      </c>
      <c r="R48" s="406">
        <v>123.17266835789808</v>
      </c>
      <c r="S48" s="406">
        <v>130.81643650081401</v>
      </c>
      <c r="T48" s="406">
        <v>139.01370580228297</v>
      </c>
      <c r="U48" s="406">
        <v>147.71590344732147</v>
      </c>
      <c r="V48" s="406">
        <v>156.89227837665126</v>
      </c>
      <c r="W48" s="406">
        <v>166.61630759615664</v>
      </c>
      <c r="X48" s="406">
        <v>188.36684395473216</v>
      </c>
      <c r="Y48" s="406">
        <v>201.00775586098803</v>
      </c>
      <c r="Z48" s="406">
        <v>215.17553429759667</v>
      </c>
      <c r="AA48" s="406">
        <v>230.64094054187103</v>
      </c>
      <c r="AB48" s="406">
        <v>246.78358933634505</v>
      </c>
      <c r="AC48" s="406">
        <v>262.98061105800161</v>
      </c>
      <c r="AD48" s="406">
        <v>277.99810361484958</v>
      </c>
      <c r="AE48" s="406">
        <v>290.74846219091791</v>
      </c>
      <c r="AF48" s="406">
        <v>300.39501176201389</v>
      </c>
      <c r="AG48" s="406">
        <v>306.31348721201152</v>
      </c>
      <c r="AH48" s="406">
        <v>308.27078085716192</v>
      </c>
      <c r="AI48" s="406">
        <v>307.11478744856299</v>
      </c>
      <c r="AJ48" s="406">
        <v>307.11478744856299</v>
      </c>
      <c r="AK48" s="406">
        <v>304.34692861989936</v>
      </c>
      <c r="AL48" s="406">
        <v>301.85855471047626</v>
      </c>
      <c r="AM48" s="406">
        <v>301.82612512347004</v>
      </c>
      <c r="AN48" s="406">
        <v>306.31980540163585</v>
      </c>
      <c r="AO48" s="406">
        <v>316.17760778480579</v>
      </c>
      <c r="AP48" s="406">
        <v>331.06157369012141</v>
      </c>
      <c r="AQ48" s="406">
        <v>349.74562705253032</v>
      </c>
      <c r="AR48" s="406">
        <v>370.35012893280117</v>
      </c>
      <c r="AS48" s="406">
        <v>390.69632848356127</v>
      </c>
      <c r="AT48" s="406">
        <v>409.38051205886529</v>
      </c>
      <c r="AU48" s="406">
        <v>425.75714560060374</v>
      </c>
      <c r="AV48" s="406">
        <v>451.95875839340192</v>
      </c>
      <c r="AW48" s="406">
        <v>463.04432937881472</v>
      </c>
      <c r="AX48" s="406">
        <v>473.89985930116364</v>
      </c>
      <c r="AY48" s="406">
        <v>485.07780303676657</v>
      </c>
      <c r="AZ48" s="406">
        <v>496.85443050277087</v>
      </c>
      <c r="BA48" s="406">
        <v>509.29448007465697</v>
      </c>
      <c r="BB48" s="406">
        <v>533.99544764619066</v>
      </c>
      <c r="BC48" s="406">
        <v>545.21191422273887</v>
      </c>
    </row>
    <row r="49" spans="2:55">
      <c r="B49" s="405" t="s">
        <v>362</v>
      </c>
      <c r="C49" s="406">
        <v>137.96625433095298</v>
      </c>
      <c r="D49" s="406">
        <v>135.02143050817619</v>
      </c>
      <c r="E49" s="406">
        <v>112.55439703402689</v>
      </c>
      <c r="F49" s="406">
        <v>95.571684766078519</v>
      </c>
      <c r="G49" s="406">
        <v>95.571684766078519</v>
      </c>
      <c r="H49" s="406">
        <v>85.082008291636754</v>
      </c>
      <c r="I49" s="406">
        <v>75.978211846306124</v>
      </c>
      <c r="J49" s="406">
        <v>75.978211846306124</v>
      </c>
      <c r="K49" s="406">
        <v>79.491933732618861</v>
      </c>
      <c r="L49" s="406">
        <v>85.494572094183113</v>
      </c>
      <c r="M49" s="406">
        <v>93.552105786681523</v>
      </c>
      <c r="N49" s="406">
        <v>110.63392532262471</v>
      </c>
      <c r="O49" s="406">
        <v>118.18371918201295</v>
      </c>
      <c r="P49" s="406">
        <v>124.79555842843709</v>
      </c>
      <c r="Q49" s="406">
        <v>131.43104926061932</v>
      </c>
      <c r="R49" s="406">
        <v>138.56853480177443</v>
      </c>
      <c r="S49" s="406">
        <v>146.58500519517671</v>
      </c>
      <c r="T49" s="406">
        <v>155.4442079395179</v>
      </c>
      <c r="U49" s="406">
        <v>164.79910452571355</v>
      </c>
      <c r="V49" s="406">
        <v>174.43117431461712</v>
      </c>
      <c r="W49" s="406">
        <v>184.32027225988185</v>
      </c>
      <c r="X49" s="406">
        <v>206.05064405351018</v>
      </c>
      <c r="Y49" s="406">
        <v>219.26917463548961</v>
      </c>
      <c r="Z49" s="406">
        <v>234.78003370877678</v>
      </c>
      <c r="AA49" s="406">
        <v>252.44217156586956</v>
      </c>
      <c r="AB49" s="406">
        <v>271.46540767354014</v>
      </c>
      <c r="AC49" s="406">
        <v>290.42575937919122</v>
      </c>
      <c r="AD49" s="406">
        <v>307.24155564191324</v>
      </c>
      <c r="AE49" s="406">
        <v>320.18597446317636</v>
      </c>
      <c r="AF49" s="406">
        <v>328.00495224685602</v>
      </c>
      <c r="AG49" s="406">
        <v>330.10890321930185</v>
      </c>
      <c r="AH49" s="406">
        <v>327.40550361463625</v>
      </c>
      <c r="AI49" s="406">
        <v>322.05788923399246</v>
      </c>
      <c r="AJ49" s="406">
        <v>322.05788923399246</v>
      </c>
      <c r="AK49" s="406">
        <v>316.68049154898739</v>
      </c>
      <c r="AL49" s="406">
        <v>314.09366468953453</v>
      </c>
      <c r="AM49" s="406">
        <v>316.88780558825709</v>
      </c>
      <c r="AN49" s="406">
        <v>326.13501006189784</v>
      </c>
      <c r="AO49" s="406">
        <v>341.45295872872379</v>
      </c>
      <c r="AP49" s="406">
        <v>361.41836308895535</v>
      </c>
      <c r="AQ49" s="406">
        <v>383.87674280492848</v>
      </c>
      <c r="AR49" s="406">
        <v>406.37281320544577</v>
      </c>
      <c r="AS49" s="406">
        <v>427.09182786895383</v>
      </c>
      <c r="AT49" s="406">
        <v>445.19615556254774</v>
      </c>
      <c r="AU49" s="406">
        <v>460.53957808063041</v>
      </c>
      <c r="AV49" s="406">
        <v>484.96961853436756</v>
      </c>
      <c r="AW49" s="406">
        <v>495.69070798766921</v>
      </c>
      <c r="AX49" s="406">
        <v>506.53769467929743</v>
      </c>
      <c r="AY49" s="406">
        <v>518.06501944407705</v>
      </c>
      <c r="AZ49" s="406">
        <v>530.56869567782417</v>
      </c>
      <c r="BA49" s="406">
        <v>543.74818218750852</v>
      </c>
      <c r="BB49" s="406">
        <v>570.02830584599383</v>
      </c>
      <c r="BC49" s="406">
        <v>582.11204470293933</v>
      </c>
    </row>
    <row r="50" spans="2:55">
      <c r="B50" s="405" t="s">
        <v>363</v>
      </c>
      <c r="C50" s="406">
        <v>150.58280038447054</v>
      </c>
      <c r="D50" s="406">
        <v>144.37401700674116</v>
      </c>
      <c r="E50" s="406">
        <v>120.16162106910703</v>
      </c>
      <c r="F50" s="406">
        <v>102.90918071716513</v>
      </c>
      <c r="G50" s="406">
        <v>102.90918071716513</v>
      </c>
      <c r="H50" s="406">
        <v>93.75032312052187</v>
      </c>
      <c r="I50" s="406">
        <v>86.71403526740977</v>
      </c>
      <c r="J50" s="406">
        <v>86.71403526740977</v>
      </c>
      <c r="K50" s="406">
        <v>92.603003466830287</v>
      </c>
      <c r="L50" s="406">
        <v>101.36775071694854</v>
      </c>
      <c r="M50" s="406">
        <v>110.8562228604851</v>
      </c>
      <c r="N50" s="406">
        <v>127.67811536728752</v>
      </c>
      <c r="O50" s="406">
        <v>134.36695656988107</v>
      </c>
      <c r="P50" s="406">
        <v>140.23973651243747</v>
      </c>
      <c r="Q50" s="406">
        <v>146.60878918250677</v>
      </c>
      <c r="R50" s="406">
        <v>154.13456465598617</v>
      </c>
      <c r="S50" s="406">
        <v>162.93961478131175</v>
      </c>
      <c r="T50" s="406">
        <v>172.63487583656516</v>
      </c>
      <c r="U50" s="406">
        <v>182.57110865790591</v>
      </c>
      <c r="V50" s="406">
        <v>192.34759956559063</v>
      </c>
      <c r="W50" s="406">
        <v>201.94957642187265</v>
      </c>
      <c r="X50" s="406">
        <v>223.4955869594817</v>
      </c>
      <c r="Y50" s="406">
        <v>237.75141261092557</v>
      </c>
      <c r="Z50" s="406">
        <v>255.4595196447323</v>
      </c>
      <c r="AA50" s="406">
        <v>276.38300920231626</v>
      </c>
      <c r="AB50" s="406">
        <v>298.87573607779268</v>
      </c>
      <c r="AC50" s="406">
        <v>320.50792317546291</v>
      </c>
      <c r="AD50" s="406">
        <v>338.24685457160922</v>
      </c>
      <c r="AE50" s="406">
        <v>349.68494223557161</v>
      </c>
      <c r="AF50" s="406">
        <v>353.46203001352683</v>
      </c>
      <c r="AG50" s="406">
        <v>350.20286637784761</v>
      </c>
      <c r="AH50" s="406">
        <v>342.30964913408758</v>
      </c>
      <c r="AI50" s="406">
        <v>333.35436996832487</v>
      </c>
      <c r="AJ50" s="406">
        <v>333.35436996832487</v>
      </c>
      <c r="AK50" s="406">
        <v>327.162862650227</v>
      </c>
      <c r="AL50" s="406">
        <v>327.15516056180331</v>
      </c>
      <c r="AM50" s="406">
        <v>334.87851192727931</v>
      </c>
      <c r="AN50" s="406">
        <v>350.05642916188128</v>
      </c>
      <c r="AO50" s="406">
        <v>371.04682677959971</v>
      </c>
      <c r="AP50" s="406">
        <v>395.3251662947817</v>
      </c>
      <c r="AQ50" s="406">
        <v>420.03231876944295</v>
      </c>
      <c r="AR50" s="406">
        <v>443.08358124072311</v>
      </c>
      <c r="AS50" s="406">
        <v>463.2301615460317</v>
      </c>
      <c r="AT50" s="406">
        <v>480.19968179346955</v>
      </c>
      <c r="AU50" s="406">
        <v>494.35511788108653</v>
      </c>
      <c r="AV50" s="406">
        <v>517.44949293360412</v>
      </c>
      <c r="AW50" s="406">
        <v>528.09804035394052</v>
      </c>
      <c r="AX50" s="406">
        <v>539.27541890333248</v>
      </c>
      <c r="AY50" s="406">
        <v>551.56041824942236</v>
      </c>
      <c r="AZ50" s="406">
        <v>564.83451785459886</v>
      </c>
      <c r="BA50" s="406">
        <v>578.80997686825947</v>
      </c>
      <c r="BB50" s="406">
        <v>606.807167483689</v>
      </c>
      <c r="BC50" s="406">
        <v>619.84010873537989</v>
      </c>
    </row>
    <row r="51" spans="2:55">
      <c r="B51" s="405" t="s">
        <v>364</v>
      </c>
      <c r="C51" s="406">
        <v>160.49047089493709</v>
      </c>
      <c r="D51" s="406">
        <v>151.54005242707169</v>
      </c>
      <c r="E51" s="406">
        <v>126.6259817888732</v>
      </c>
      <c r="F51" s="406">
        <v>110.57566478380332</v>
      </c>
      <c r="G51" s="406">
        <v>110.57566478380332</v>
      </c>
      <c r="H51" s="406">
        <v>103.47167093924797</v>
      </c>
      <c r="I51" s="406">
        <v>99.247248630946146</v>
      </c>
      <c r="J51" s="406">
        <v>99.247248630946146</v>
      </c>
      <c r="K51" s="406">
        <v>108.39302294472473</v>
      </c>
      <c r="L51" s="406">
        <v>118.94554527829095</v>
      </c>
      <c r="M51" s="406">
        <v>128.87413189506657</v>
      </c>
      <c r="N51" s="406">
        <v>144.08484567807079</v>
      </c>
      <c r="O51" s="406">
        <v>149.77751476845881</v>
      </c>
      <c r="P51" s="406">
        <v>155.19011745266246</v>
      </c>
      <c r="Q51" s="406">
        <v>161.89592011389365</v>
      </c>
      <c r="R51" s="406">
        <v>170.30140967945238</v>
      </c>
      <c r="S51" s="406">
        <v>180.13790998113612</v>
      </c>
      <c r="T51" s="406">
        <v>190.64310042428957</v>
      </c>
      <c r="U51" s="406">
        <v>200.83451395725217</v>
      </c>
      <c r="V51" s="406">
        <v>210.21594181115083</v>
      </c>
      <c r="W51" s="406">
        <v>219.1774354912171</v>
      </c>
      <c r="X51" s="406">
        <v>240.89902768812192</v>
      </c>
      <c r="Y51" s="406">
        <v>257.0939641688912</v>
      </c>
      <c r="Z51" s="406">
        <v>278.25039203789282</v>
      </c>
      <c r="AA51" s="406">
        <v>303.25522480665012</v>
      </c>
      <c r="AB51" s="406">
        <v>329.34789160444814</v>
      </c>
      <c r="AC51" s="406">
        <v>352.9211207258391</v>
      </c>
      <c r="AD51" s="406">
        <v>369.8401109701399</v>
      </c>
      <c r="AE51" s="406">
        <v>377.29547481117982</v>
      </c>
      <c r="AF51" s="406">
        <v>375.15503853649193</v>
      </c>
      <c r="AG51" s="406">
        <v>365.69352221313102</v>
      </c>
      <c r="AH51" s="406">
        <v>352.97277505283108</v>
      </c>
      <c r="AI51" s="406">
        <v>342.18696682549279</v>
      </c>
      <c r="AJ51" s="406">
        <v>342.18696682549279</v>
      </c>
      <c r="AK51" s="406">
        <v>338.08153170783874</v>
      </c>
      <c r="AL51" s="406">
        <v>343.03244686808989</v>
      </c>
      <c r="AM51" s="406">
        <v>357.12090199066068</v>
      </c>
      <c r="AN51" s="406">
        <v>378.63400800587561</v>
      </c>
      <c r="AO51" s="406">
        <v>404.5955832328379</v>
      </c>
      <c r="AP51" s="406">
        <v>431.58484911837076</v>
      </c>
      <c r="AQ51" s="406">
        <v>457.10229509827371</v>
      </c>
      <c r="AR51" s="406">
        <v>479.67161396654529</v>
      </c>
      <c r="AS51" s="406">
        <v>498.60740256899595</v>
      </c>
      <c r="AT51" s="406">
        <v>514.23419494179336</v>
      </c>
      <c r="AU51" s="406">
        <v>527.36332216218557</v>
      </c>
      <c r="AV51" s="406">
        <v>549.68221344020515</v>
      </c>
      <c r="AW51" s="406">
        <v>560.6237144987316</v>
      </c>
      <c r="AX51" s="406">
        <v>572.58982328484842</v>
      </c>
      <c r="AY51" s="406">
        <v>585.68200484047316</v>
      </c>
      <c r="AZ51" s="406">
        <v>599.79197052888094</v>
      </c>
      <c r="BA51" s="406">
        <v>614.63698681915719</v>
      </c>
      <c r="BB51" s="406">
        <v>644.54288930085079</v>
      </c>
      <c r="BC51" s="406">
        <v>658.64406691663964</v>
      </c>
    </row>
    <row r="52" spans="2:55">
      <c r="B52" s="405" t="s">
        <v>365</v>
      </c>
      <c r="C52" s="406">
        <v>167.89157280848792</v>
      </c>
      <c r="D52" s="406">
        <v>157.23707414647183</v>
      </c>
      <c r="E52" s="406">
        <v>133.20531056520883</v>
      </c>
      <c r="F52" s="406">
        <v>119.14706385829507</v>
      </c>
      <c r="G52" s="406">
        <v>119.14706385829507</v>
      </c>
      <c r="H52" s="406">
        <v>115.00816681656494</v>
      </c>
      <c r="I52" s="406">
        <v>114.75118856454571</v>
      </c>
      <c r="J52" s="406">
        <v>114.75118856454571</v>
      </c>
      <c r="K52" s="406">
        <v>126.16241085322206</v>
      </c>
      <c r="L52" s="406">
        <v>137.44500571176602</v>
      </c>
      <c r="M52" s="406">
        <v>146.85815956139925</v>
      </c>
      <c r="N52" s="406">
        <v>159.60912112412112</v>
      </c>
      <c r="O52" s="406">
        <v>164.5485382646992</v>
      </c>
      <c r="P52" s="406">
        <v>170.15357707408296</v>
      </c>
      <c r="Q52" s="406">
        <v>177.76709837964805</v>
      </c>
      <c r="R52" s="406">
        <v>187.37712441261712</v>
      </c>
      <c r="S52" s="406">
        <v>198.28657968013144</v>
      </c>
      <c r="T52" s="406">
        <v>209.29535531370914</v>
      </c>
      <c r="U52" s="406">
        <v>219.13237076368529</v>
      </c>
      <c r="V52" s="406">
        <v>227.64911191769485</v>
      </c>
      <c r="W52" s="406">
        <v>235.80147145838495</v>
      </c>
      <c r="X52" s="406">
        <v>258.86531843692836</v>
      </c>
      <c r="Y52" s="406">
        <v>278.40481920691343</v>
      </c>
      <c r="Z52" s="406">
        <v>304.07080215837544</v>
      </c>
      <c r="AA52" s="406">
        <v>333.55804646033585</v>
      </c>
      <c r="AB52" s="406">
        <v>362.74096846894145</v>
      </c>
      <c r="AC52" s="406">
        <v>386.56588246942744</v>
      </c>
      <c r="AD52" s="406">
        <v>399.96674082074134</v>
      </c>
      <c r="AE52" s="406">
        <v>401.2220054439378</v>
      </c>
      <c r="AF52" s="406">
        <v>391.95350980176539</v>
      </c>
      <c r="AG52" s="406">
        <v>376.33996513266402</v>
      </c>
      <c r="AH52" s="406">
        <v>360.45785537083691</v>
      </c>
      <c r="AI52" s="406">
        <v>350.93545265679336</v>
      </c>
      <c r="AJ52" s="406">
        <v>350.93545265679336</v>
      </c>
      <c r="AK52" s="406">
        <v>351.58562612804326</v>
      </c>
      <c r="AL52" s="406">
        <v>363.23382258672262</v>
      </c>
      <c r="AM52" s="406">
        <v>384.34401347675771</v>
      </c>
      <c r="AN52" s="406">
        <v>411.60897432259748</v>
      </c>
      <c r="AO52" s="406">
        <v>440.87345458574799</v>
      </c>
      <c r="AP52" s="406">
        <v>469.02693602648048</v>
      </c>
      <c r="AQ52" s="406">
        <v>494.21096713326256</v>
      </c>
      <c r="AR52" s="406">
        <v>515.57119752105666</v>
      </c>
      <c r="AS52" s="406">
        <v>533.0213497887986</v>
      </c>
      <c r="AT52" s="406">
        <v>547.44189013863104</v>
      </c>
      <c r="AU52" s="406">
        <v>559.79228043548858</v>
      </c>
      <c r="AV52" s="406">
        <v>582.03637355906994</v>
      </c>
      <c r="AW52" s="406">
        <v>593.79364044020701</v>
      </c>
      <c r="AX52" s="406">
        <v>606.6035620557484</v>
      </c>
      <c r="AY52" s="406">
        <v>620.57672757068747</v>
      </c>
      <c r="AZ52" s="406">
        <v>635.60563033622225</v>
      </c>
      <c r="BA52" s="406">
        <v>651.42506642501735</v>
      </c>
      <c r="BB52" s="406">
        <v>683.49940350727616</v>
      </c>
      <c r="BC52" s="406">
        <v>698.82926924943217</v>
      </c>
    </row>
    <row r="53" spans="2:55">
      <c r="B53" s="405" t="s">
        <v>366</v>
      </c>
      <c r="C53" s="406">
        <v>173.46128572547431</v>
      </c>
      <c r="D53" s="406">
        <v>162.79456915936763</v>
      </c>
      <c r="E53" s="406">
        <v>140.4426571664288</v>
      </c>
      <c r="F53" s="406">
        <v>129.45022360645052</v>
      </c>
      <c r="G53" s="406">
        <v>129.45022360645052</v>
      </c>
      <c r="H53" s="406">
        <v>129.82311331614801</v>
      </c>
      <c r="I53" s="406">
        <v>132.53237375073442</v>
      </c>
      <c r="J53" s="406">
        <v>132.53237375073442</v>
      </c>
      <c r="K53" s="406">
        <v>145.10801303693844</v>
      </c>
      <c r="L53" s="406">
        <v>156.06266670464737</v>
      </c>
      <c r="M53" s="406">
        <v>164.21306291053367</v>
      </c>
      <c r="N53" s="406">
        <v>174.33077396200292</v>
      </c>
      <c r="O53" s="406">
        <v>179.20153077286048</v>
      </c>
      <c r="P53" s="406">
        <v>185.64451307600532</v>
      </c>
      <c r="Q53" s="406">
        <v>194.58243937048246</v>
      </c>
      <c r="R53" s="406">
        <v>205.52852011131171</v>
      </c>
      <c r="S53" s="406">
        <v>217.25073104556589</v>
      </c>
      <c r="T53" s="406">
        <v>228.11658160361318</v>
      </c>
      <c r="U53" s="406">
        <v>237.02939089661803</v>
      </c>
      <c r="V53" s="406">
        <v>244.35864764623935</v>
      </c>
      <c r="W53" s="406">
        <v>251.82902289967112</v>
      </c>
      <c r="X53" s="406">
        <v>278.54986553560423</v>
      </c>
      <c r="Y53" s="406">
        <v>302.70731524869404</v>
      </c>
      <c r="Z53" s="406">
        <v>333.59115080828536</v>
      </c>
      <c r="AA53" s="406">
        <v>367.35571195227328</v>
      </c>
      <c r="AB53" s="406">
        <v>398.08045617323739</v>
      </c>
      <c r="AC53" s="406">
        <v>419.31509976082475</v>
      </c>
      <c r="AD53" s="406">
        <v>426.67114234016475</v>
      </c>
      <c r="AE53" s="406">
        <v>420.09896921582691</v>
      </c>
      <c r="AF53" s="406">
        <v>403.3348897627572</v>
      </c>
      <c r="AG53" s="406">
        <v>383.02348964055034</v>
      </c>
      <c r="AH53" s="406">
        <v>367.21210421651375</v>
      </c>
      <c r="AI53" s="406">
        <v>361.89445063062323</v>
      </c>
      <c r="AJ53" s="406">
        <v>361.89445063062323</v>
      </c>
      <c r="AK53" s="406">
        <v>369.37600597117523</v>
      </c>
      <c r="AL53" s="406">
        <v>388.70225181902975</v>
      </c>
      <c r="AM53" s="406">
        <v>416.4344516158846</v>
      </c>
      <c r="AN53" s="406">
        <v>447.73689071665058</v>
      </c>
      <c r="AO53" s="406">
        <v>478.65185311490058</v>
      </c>
      <c r="AP53" s="406">
        <v>506.70762798893867</v>
      </c>
      <c r="AQ53" s="406">
        <v>530.71963229356754</v>
      </c>
      <c r="AR53" s="406">
        <v>550.52970340881552</v>
      </c>
      <c r="AS53" s="406">
        <v>566.59680262468885</v>
      </c>
      <c r="AT53" s="406">
        <v>580.03315940290349</v>
      </c>
      <c r="AU53" s="406">
        <v>591.90197617150818</v>
      </c>
      <c r="AV53" s="406">
        <v>615.10124504600606</v>
      </c>
      <c r="AW53" s="406">
        <v>627.73488668814446</v>
      </c>
      <c r="AX53" s="406">
        <v>641.47055517710623</v>
      </c>
      <c r="AY53" s="406">
        <v>656.41631695799458</v>
      </c>
      <c r="AZ53" s="406">
        <v>672.48155711284096</v>
      </c>
      <c r="BA53" s="406">
        <v>689.40844031641575</v>
      </c>
      <c r="BB53" s="406">
        <v>724.00096550808621</v>
      </c>
      <c r="BC53" s="406">
        <v>740.77997317838049</v>
      </c>
    </row>
    <row r="54" spans="2:55">
      <c r="B54" s="405" t="s">
        <v>367</v>
      </c>
      <c r="C54" s="406">
        <v>178.63430496252889</v>
      </c>
      <c r="D54" s="406">
        <v>168.65641225019203</v>
      </c>
      <c r="E54" s="406">
        <v>149.17062929583611</v>
      </c>
      <c r="F54" s="406">
        <v>143.33390074406958</v>
      </c>
      <c r="G54" s="406">
        <v>143.33390074406958</v>
      </c>
      <c r="H54" s="406">
        <v>147.23812801109648</v>
      </c>
      <c r="I54" s="406">
        <v>151.77681090661039</v>
      </c>
      <c r="J54" s="406">
        <v>151.77681090661039</v>
      </c>
      <c r="K54" s="406">
        <v>164.38040803001809</v>
      </c>
      <c r="L54" s="406">
        <v>174.13683791001574</v>
      </c>
      <c r="M54" s="406">
        <v>180.51567957124266</v>
      </c>
      <c r="N54" s="406">
        <v>188.77983831601432</v>
      </c>
      <c r="O54" s="406">
        <v>194.28298219373724</v>
      </c>
      <c r="P54" s="406">
        <v>202.07025290082834</v>
      </c>
      <c r="Q54" s="406">
        <v>212.5790787654924</v>
      </c>
      <c r="R54" s="406">
        <v>224.67732493270486</v>
      </c>
      <c r="S54" s="406">
        <v>236.54356480500184</v>
      </c>
      <c r="T54" s="406">
        <v>246.64308139392705</v>
      </c>
      <c r="U54" s="406">
        <v>254.16213198477573</v>
      </c>
      <c r="V54" s="406">
        <v>260.22659037738219</v>
      </c>
      <c r="W54" s="406">
        <v>267.70063966201718</v>
      </c>
      <c r="X54" s="406">
        <v>301.04664485444709</v>
      </c>
      <c r="Y54" s="406">
        <v>330.82261851180169</v>
      </c>
      <c r="Z54" s="406">
        <v>367.11874288809872</v>
      </c>
      <c r="AA54" s="406">
        <v>403.86449969439025</v>
      </c>
      <c r="AB54" s="406">
        <v>433.18580563220712</v>
      </c>
      <c r="AC54" s="406">
        <v>449.09345689595898</v>
      </c>
      <c r="AD54" s="406">
        <v>448.37817214323803</v>
      </c>
      <c r="AE54" s="406">
        <v>433.0739687943518</v>
      </c>
      <c r="AF54" s="406">
        <v>409.91376277094122</v>
      </c>
      <c r="AG54" s="406">
        <v>388.23954429443285</v>
      </c>
      <c r="AH54" s="406">
        <v>375.65070643772987</v>
      </c>
      <c r="AI54" s="406">
        <v>376.94357652152746</v>
      </c>
      <c r="AJ54" s="406">
        <v>376.94357652152746</v>
      </c>
      <c r="AK54" s="406">
        <v>392.64231467772646</v>
      </c>
      <c r="AL54" s="406">
        <v>419.52649600825572</v>
      </c>
      <c r="AM54" s="406">
        <v>452.14001086729758</v>
      </c>
      <c r="AN54" s="406">
        <v>485.73630937008687</v>
      </c>
      <c r="AO54" s="406">
        <v>516.92142836232608</v>
      </c>
      <c r="AP54" s="406">
        <v>543.90447215505833</v>
      </c>
      <c r="AQ54" s="406">
        <v>566.30869379400735</v>
      </c>
      <c r="AR54" s="406">
        <v>584.66275669567904</v>
      </c>
      <c r="AS54" s="406">
        <v>599.52603726353277</v>
      </c>
      <c r="AT54" s="406">
        <v>612.23594164197561</v>
      </c>
      <c r="AU54" s="406">
        <v>624.05757669195805</v>
      </c>
      <c r="AV54" s="406">
        <v>649.00783231449134</v>
      </c>
      <c r="AW54" s="406">
        <v>662.60867352262778</v>
      </c>
      <c r="AX54" s="406">
        <v>677.36922157631261</v>
      </c>
      <c r="AY54" s="406">
        <v>693.41724377933383</v>
      </c>
      <c r="AZ54" s="406">
        <v>710.66467034130005</v>
      </c>
      <c r="BA54" s="406">
        <v>728.88179551550456</v>
      </c>
      <c r="BB54" s="406">
        <v>766.45590723187195</v>
      </c>
      <c r="BC54" s="406">
        <v>784.97488555301754</v>
      </c>
    </row>
    <row r="55" spans="2:55">
      <c r="B55" s="405" t="s">
        <v>368</v>
      </c>
      <c r="C55" s="406">
        <v>183.68494467703792</v>
      </c>
      <c r="D55" s="406">
        <v>175.50179666164945</v>
      </c>
      <c r="E55" s="406">
        <v>161.76794595115348</v>
      </c>
      <c r="F55" s="406">
        <v>160.14507647810581</v>
      </c>
      <c r="G55" s="406">
        <v>160.14507647810581</v>
      </c>
      <c r="H55" s="406">
        <v>166.4414954342609</v>
      </c>
      <c r="I55" s="406">
        <v>171.59193832433536</v>
      </c>
      <c r="J55" s="406">
        <v>171.59193832433536</v>
      </c>
      <c r="K55" s="406">
        <v>183.27035710249524</v>
      </c>
      <c r="L55" s="406">
        <v>191.14514816551738</v>
      </c>
      <c r="M55" s="406">
        <v>195.658271569611</v>
      </c>
      <c r="N55" s="406">
        <v>203.53384780779376</v>
      </c>
      <c r="O55" s="406">
        <v>210.23149076668852</v>
      </c>
      <c r="P55" s="406">
        <v>219.74181415307598</v>
      </c>
      <c r="Q55" s="406">
        <v>231.76225529526732</v>
      </c>
      <c r="R55" s="406">
        <v>244.32846441320231</v>
      </c>
      <c r="S55" s="406">
        <v>255.68194706802586</v>
      </c>
      <c r="T55" s="406">
        <v>264.46922530397677</v>
      </c>
      <c r="U55" s="406">
        <v>270.28170324884769</v>
      </c>
      <c r="V55" s="406">
        <v>275.54048058459188</v>
      </c>
      <c r="W55" s="406">
        <v>284.63339775922424</v>
      </c>
      <c r="X55" s="406">
        <v>327.26884734616738</v>
      </c>
      <c r="Y55" s="406">
        <v>363.31129351452137</v>
      </c>
      <c r="Z55" s="406">
        <v>404.15921354627147</v>
      </c>
      <c r="AA55" s="406">
        <v>440.86846420194632</v>
      </c>
      <c r="AB55" s="406">
        <v>465.87530808302989</v>
      </c>
      <c r="AC55" s="406">
        <v>474.19157126278992</v>
      </c>
      <c r="AD55" s="406">
        <v>463.89136555549004</v>
      </c>
      <c r="AE55" s="406">
        <v>440.36887910225818</v>
      </c>
      <c r="AF55" s="406">
        <v>414.21007360654488</v>
      </c>
      <c r="AG55" s="406">
        <v>394.51574896233029</v>
      </c>
      <c r="AH55" s="406">
        <v>387.7870376645252</v>
      </c>
      <c r="AI55" s="406">
        <v>397.5287965734276</v>
      </c>
      <c r="AJ55" s="406">
        <v>397.5287965734276</v>
      </c>
      <c r="AK55" s="406">
        <v>421.75963326515017</v>
      </c>
      <c r="AL55" s="406">
        <v>454.46247196057215</v>
      </c>
      <c r="AM55" s="406">
        <v>490.12724788539401</v>
      </c>
      <c r="AN55" s="406">
        <v>524.54384264008763</v>
      </c>
      <c r="AO55" s="406">
        <v>554.87090041772308</v>
      </c>
      <c r="AP55" s="406">
        <v>580.20744040995964</v>
      </c>
      <c r="AQ55" s="406">
        <v>601.07846794316708</v>
      </c>
      <c r="AR55" s="406">
        <v>618.16830494569342</v>
      </c>
      <c r="AS55" s="406">
        <v>631.98864055434524</v>
      </c>
      <c r="AT55" s="406">
        <v>644.36761980997278</v>
      </c>
      <c r="AU55" s="406">
        <v>657.0524051095764</v>
      </c>
      <c r="AV55" s="406">
        <v>683.92510292477243</v>
      </c>
      <c r="AW55" s="406">
        <v>698.59947880909453</v>
      </c>
      <c r="AX55" s="406">
        <v>714.52690599223035</v>
      </c>
      <c r="AY55" s="406">
        <v>731.83445220180363</v>
      </c>
      <c r="AZ55" s="406">
        <v>750.46462986783013</v>
      </c>
      <c r="BA55" s="406">
        <v>770.20463454033052</v>
      </c>
      <c r="BB55" s="406">
        <v>811.37081730125362</v>
      </c>
      <c r="BC55" s="406">
        <v>832.02743835623096</v>
      </c>
    </row>
    <row r="56" spans="2:55">
      <c r="B56" s="405" t="s">
        <v>369</v>
      </c>
      <c r="C56" s="406">
        <v>188.67144921984746</v>
      </c>
      <c r="D56" s="406">
        <v>186.49390059419827</v>
      </c>
      <c r="E56" s="406">
        <v>177.60526913216566</v>
      </c>
      <c r="F56" s="406">
        <v>179.09908492962731</v>
      </c>
      <c r="G56" s="406">
        <v>179.09908492962731</v>
      </c>
      <c r="H56" s="406">
        <v>186.49270569755299</v>
      </c>
      <c r="I56" s="406">
        <v>191.23204444183219</v>
      </c>
      <c r="J56" s="406">
        <v>191.23204444183219</v>
      </c>
      <c r="K56" s="406">
        <v>201.18559765601444</v>
      </c>
      <c r="L56" s="406">
        <v>206.82186500233189</v>
      </c>
      <c r="M56" s="406">
        <v>210.15438839498177</v>
      </c>
      <c r="N56" s="406">
        <v>219.05479734779126</v>
      </c>
      <c r="O56" s="406">
        <v>227.40532539407465</v>
      </c>
      <c r="P56" s="406">
        <v>238.79172583909036</v>
      </c>
      <c r="Q56" s="406">
        <v>251.63300972317643</v>
      </c>
      <c r="R56" s="406">
        <v>263.98159636734653</v>
      </c>
      <c r="S56" s="406">
        <v>274.23602368005749</v>
      </c>
      <c r="T56" s="406">
        <v>281.26778787193348</v>
      </c>
      <c r="U56" s="406">
        <v>285.43929994219167</v>
      </c>
      <c r="V56" s="406">
        <v>291.53100755816018</v>
      </c>
      <c r="W56" s="406">
        <v>303.8307994017718</v>
      </c>
      <c r="X56" s="406">
        <v>357.94081082064275</v>
      </c>
      <c r="Y56" s="406">
        <v>400.11121064186057</v>
      </c>
      <c r="Z56" s="406">
        <v>442.50039255175659</v>
      </c>
      <c r="AA56" s="406">
        <v>476.06969640064796</v>
      </c>
      <c r="AB56" s="406">
        <v>494.35000785106678</v>
      </c>
      <c r="AC56" s="406">
        <v>493.18525501609361</v>
      </c>
      <c r="AD56" s="406">
        <v>472.85141035351648</v>
      </c>
      <c r="AE56" s="406">
        <v>444.4851278694141</v>
      </c>
      <c r="AF56" s="406">
        <v>418.86600664570148</v>
      </c>
      <c r="AG56" s="406">
        <v>403.97787323947824</v>
      </c>
      <c r="AH56" s="406">
        <v>405.24729391940031</v>
      </c>
      <c r="AI56" s="406">
        <v>424.43538514574703</v>
      </c>
      <c r="AJ56" s="406">
        <v>424.43538514574703</v>
      </c>
      <c r="AK56" s="406">
        <v>455.52308140606442</v>
      </c>
      <c r="AL56" s="406">
        <v>492.12042738174881</v>
      </c>
      <c r="AM56" s="406">
        <v>529.28665853458983</v>
      </c>
      <c r="AN56" s="406">
        <v>563.27584404526976</v>
      </c>
      <c r="AO56" s="406">
        <v>591.96618307990241</v>
      </c>
      <c r="AP56" s="406">
        <v>615.69173196456768</v>
      </c>
      <c r="AQ56" s="406">
        <v>635.23130797002455</v>
      </c>
      <c r="AR56" s="406">
        <v>651.23474129246006</v>
      </c>
      <c r="AS56" s="406">
        <v>664.13991954968196</v>
      </c>
      <c r="AT56" s="406">
        <v>677.40281505291875</v>
      </c>
      <c r="AU56" s="406">
        <v>691.02105727804769</v>
      </c>
      <c r="AV56" s="406">
        <v>720.04069196040678</v>
      </c>
      <c r="AW56" s="406">
        <v>735.9479186203597</v>
      </c>
      <c r="AX56" s="406">
        <v>753.20648750408384</v>
      </c>
      <c r="AY56" s="406">
        <v>771.99382871000739</v>
      </c>
      <c r="AZ56" s="406">
        <v>792.25591312658867</v>
      </c>
      <c r="BA56" s="406">
        <v>813.83336813634457</v>
      </c>
      <c r="BB56" s="406">
        <v>859.3980477840006</v>
      </c>
      <c r="BC56" s="406">
        <v>882.70929226160774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0</v>
      </c>
      <c r="AK61" s="403">
        <v>0</v>
      </c>
      <c r="AL61" s="403">
        <v>0</v>
      </c>
      <c r="AM61" s="403">
        <v>0</v>
      </c>
      <c r="AN61" s="403">
        <v>0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0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1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1</v>
      </c>
      <c r="AJ64" s="403">
        <v>1</v>
      </c>
      <c r="AK64" s="403">
        <v>1</v>
      </c>
      <c r="AL64" s="403">
        <v>1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3</v>
      </c>
      <c r="BC64" s="403">
        <v>3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1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1</v>
      </c>
      <c r="AG65" s="403">
        <v>1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2</v>
      </c>
      <c r="AY65" s="403">
        <v>2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1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1</v>
      </c>
      <c r="AE66" s="403">
        <v>1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2</v>
      </c>
      <c r="AW66" s="403">
        <v>2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1</v>
      </c>
      <c r="X67" s="403">
        <v>1</v>
      </c>
      <c r="Y67" s="403">
        <v>1</v>
      </c>
      <c r="Z67" s="403">
        <v>1</v>
      </c>
      <c r="AA67" s="403">
        <v>1</v>
      </c>
      <c r="AB67" s="403">
        <v>1</v>
      </c>
      <c r="AC67" s="403">
        <v>1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2</v>
      </c>
      <c r="AT67" s="403">
        <v>2</v>
      </c>
      <c r="AU67" s="403">
        <v>2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1</v>
      </c>
      <c r="W68" s="403">
        <v>1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2</v>
      </c>
      <c r="AS68" s="403">
        <v>2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1</v>
      </c>
      <c r="V69" s="403">
        <v>1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2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4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1</v>
      </c>
      <c r="U70" s="403">
        <v>1</v>
      </c>
      <c r="V70" s="403">
        <v>1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2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3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0</v>
      </c>
      <c r="O71" s="403">
        <v>0</v>
      </c>
      <c r="P71" s="403">
        <v>0</v>
      </c>
      <c r="Q71" s="403">
        <v>0</v>
      </c>
      <c r="R71" s="403">
        <v>0</v>
      </c>
      <c r="S71" s="403">
        <v>1</v>
      </c>
      <c r="T71" s="403">
        <v>1</v>
      </c>
      <c r="U71" s="403">
        <v>1</v>
      </c>
      <c r="V71" s="403">
        <v>1</v>
      </c>
      <c r="W71" s="403">
        <v>1</v>
      </c>
      <c r="X71" s="403">
        <v>1</v>
      </c>
      <c r="Y71" s="403">
        <v>1</v>
      </c>
      <c r="Z71" s="403">
        <v>1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3</v>
      </c>
      <c r="BB71" s="403">
        <v>4</v>
      </c>
      <c r="BC71" s="403">
        <v>4</v>
      </c>
    </row>
    <row r="72" spans="2:55">
      <c r="B72" s="403" t="s">
        <v>385</v>
      </c>
      <c r="C72" s="403">
        <v>1</v>
      </c>
      <c r="D72" s="403">
        <v>1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0</v>
      </c>
      <c r="N72" s="403">
        <v>0</v>
      </c>
      <c r="O72" s="403">
        <v>0</v>
      </c>
      <c r="P72" s="403">
        <v>0</v>
      </c>
      <c r="Q72" s="403">
        <v>0</v>
      </c>
      <c r="R72" s="403">
        <v>1</v>
      </c>
      <c r="S72" s="403">
        <v>1</v>
      </c>
      <c r="T72" s="403">
        <v>1</v>
      </c>
      <c r="U72" s="403">
        <v>1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4</v>
      </c>
      <c r="BC72" s="403">
        <v>4</v>
      </c>
    </row>
    <row r="73" spans="2:55">
      <c r="B73" s="403" t="s">
        <v>386</v>
      </c>
      <c r="C73" s="403">
        <v>1</v>
      </c>
      <c r="D73" s="403">
        <v>1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0</v>
      </c>
      <c r="N73" s="403">
        <v>0</v>
      </c>
      <c r="O73" s="403">
        <v>0</v>
      </c>
      <c r="P73" s="403">
        <v>0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1</v>
      </c>
      <c r="D74" s="403">
        <v>1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1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2</v>
      </c>
      <c r="AE76" s="403">
        <v>2</v>
      </c>
      <c r="AF76" s="403">
        <v>2</v>
      </c>
      <c r="AG76" s="403">
        <v>2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2</v>
      </c>
      <c r="AW76" s="403">
        <v>2</v>
      </c>
      <c r="AX76" s="403">
        <v>2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0</v>
      </c>
      <c r="AI84" s="407">
        <v>0</v>
      </c>
      <c r="AJ84" s="407">
        <v>0</v>
      </c>
      <c r="AK84" s="407">
        <v>0</v>
      </c>
      <c r="AL84" s="407">
        <v>0</v>
      </c>
      <c r="AM84" s="407">
        <v>2</v>
      </c>
      <c r="AN84" s="407">
        <v>12</v>
      </c>
      <c r="AO84" s="407">
        <v>22</v>
      </c>
      <c r="AP84" s="407">
        <v>31</v>
      </c>
      <c r="AQ84" s="407">
        <v>42</v>
      </c>
      <c r="AR84" s="407">
        <v>55</v>
      </c>
      <c r="AS84" s="407">
        <v>68</v>
      </c>
      <c r="AT84" s="407">
        <v>79</v>
      </c>
      <c r="AU84" s="407">
        <v>85</v>
      </c>
      <c r="AV84" s="407">
        <v>76</v>
      </c>
      <c r="AW84" s="407">
        <v>63</v>
      </c>
      <c r="AX84" s="407">
        <v>50</v>
      </c>
      <c r="AY84" s="407">
        <v>42</v>
      </c>
      <c r="AZ84" s="407">
        <v>42</v>
      </c>
      <c r="BA84" s="407">
        <v>53</v>
      </c>
      <c r="BB84" s="407">
        <v>94</v>
      </c>
      <c r="BC84" s="407">
        <v>114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0</v>
      </c>
      <c r="AC85" s="407">
        <v>8</v>
      </c>
      <c r="AD85" s="407">
        <v>30</v>
      </c>
      <c r="AE85" s="407">
        <v>49</v>
      </c>
      <c r="AF85" s="407">
        <v>69</v>
      </c>
      <c r="AG85" s="407">
        <v>89</v>
      </c>
      <c r="AH85" s="407">
        <v>110</v>
      </c>
      <c r="AI85" s="407">
        <v>131</v>
      </c>
      <c r="AJ85" s="407">
        <v>131</v>
      </c>
      <c r="AK85" s="407">
        <v>151</v>
      </c>
      <c r="AL85" s="407">
        <v>169</v>
      </c>
      <c r="AM85" s="407">
        <v>184</v>
      </c>
      <c r="AN85" s="407">
        <v>198</v>
      </c>
      <c r="AO85" s="407">
        <v>213</v>
      </c>
      <c r="AP85" s="407">
        <v>229</v>
      </c>
      <c r="AQ85" s="407">
        <v>247</v>
      </c>
      <c r="AR85" s="407">
        <v>267</v>
      </c>
      <c r="AS85" s="407">
        <v>286</v>
      </c>
      <c r="AT85" s="407">
        <v>300</v>
      </c>
      <c r="AU85" s="407">
        <v>306</v>
      </c>
      <c r="AV85" s="407">
        <v>288</v>
      </c>
      <c r="AW85" s="407">
        <v>270</v>
      </c>
      <c r="AX85" s="407">
        <v>255</v>
      </c>
      <c r="AY85" s="407">
        <v>250</v>
      </c>
      <c r="AZ85" s="407">
        <v>259</v>
      </c>
      <c r="BA85" s="407">
        <v>281</v>
      </c>
      <c r="BB85" s="407">
        <v>346</v>
      </c>
      <c r="BC85" s="407">
        <v>8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0</v>
      </c>
      <c r="Z86" s="407">
        <v>24</v>
      </c>
      <c r="AA86" s="407">
        <v>70</v>
      </c>
      <c r="AB86" s="407">
        <v>106</v>
      </c>
      <c r="AC86" s="407">
        <v>135</v>
      </c>
      <c r="AD86" s="407">
        <v>161</v>
      </c>
      <c r="AE86" s="407">
        <v>185</v>
      </c>
      <c r="AF86" s="407">
        <v>209</v>
      </c>
      <c r="AG86" s="407">
        <v>234</v>
      </c>
      <c r="AH86" s="407">
        <v>260</v>
      </c>
      <c r="AI86" s="407">
        <v>284</v>
      </c>
      <c r="AJ86" s="407">
        <v>284</v>
      </c>
      <c r="AK86" s="407">
        <v>307</v>
      </c>
      <c r="AL86" s="407">
        <v>327</v>
      </c>
      <c r="AM86" s="407">
        <v>346</v>
      </c>
      <c r="AN86" s="407">
        <v>365</v>
      </c>
      <c r="AO86" s="407">
        <v>19</v>
      </c>
      <c r="AP86" s="407">
        <v>42</v>
      </c>
      <c r="AQ86" s="407">
        <v>68</v>
      </c>
      <c r="AR86" s="407">
        <v>93</v>
      </c>
      <c r="AS86" s="407">
        <v>114</v>
      </c>
      <c r="AT86" s="407">
        <v>127</v>
      </c>
      <c r="AU86" s="407">
        <v>128</v>
      </c>
      <c r="AV86" s="407">
        <v>99</v>
      </c>
      <c r="AW86" s="407">
        <v>79</v>
      </c>
      <c r="AX86" s="407">
        <v>67</v>
      </c>
      <c r="AY86" s="407">
        <v>71</v>
      </c>
      <c r="AZ86" s="407">
        <v>92</v>
      </c>
      <c r="BA86" s="407">
        <v>127</v>
      </c>
      <c r="BB86" s="407">
        <v>211</v>
      </c>
      <c r="BC86" s="407">
        <v>240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49</v>
      </c>
      <c r="Y87" s="407">
        <v>108</v>
      </c>
      <c r="Z87" s="407">
        <v>162</v>
      </c>
      <c r="AA87" s="407">
        <v>208</v>
      </c>
      <c r="AB87" s="407">
        <v>246</v>
      </c>
      <c r="AC87" s="407">
        <v>279</v>
      </c>
      <c r="AD87" s="407">
        <v>309</v>
      </c>
      <c r="AE87" s="407">
        <v>338</v>
      </c>
      <c r="AF87" s="407">
        <v>1</v>
      </c>
      <c r="AG87" s="407">
        <v>29</v>
      </c>
      <c r="AH87" s="407">
        <v>56</v>
      </c>
      <c r="AI87" s="407">
        <v>81</v>
      </c>
      <c r="AJ87" s="407">
        <v>81</v>
      </c>
      <c r="AK87" s="407">
        <v>105</v>
      </c>
      <c r="AL87" s="407">
        <v>127</v>
      </c>
      <c r="AM87" s="407">
        <v>148</v>
      </c>
      <c r="AN87" s="407">
        <v>172</v>
      </c>
      <c r="AO87" s="407">
        <v>199</v>
      </c>
      <c r="AP87" s="407">
        <v>228</v>
      </c>
      <c r="AQ87" s="407">
        <v>258</v>
      </c>
      <c r="AR87" s="407">
        <v>285</v>
      </c>
      <c r="AS87" s="407">
        <v>305</v>
      </c>
      <c r="AT87" s="407">
        <v>311</v>
      </c>
      <c r="AU87" s="407">
        <v>304</v>
      </c>
      <c r="AV87" s="407">
        <v>267</v>
      </c>
      <c r="AW87" s="407">
        <v>252</v>
      </c>
      <c r="AX87" s="407">
        <v>252</v>
      </c>
      <c r="AY87" s="407">
        <v>270</v>
      </c>
      <c r="AZ87" s="407">
        <v>305</v>
      </c>
      <c r="BA87" s="407">
        <v>353</v>
      </c>
      <c r="BB87" s="407">
        <v>80</v>
      </c>
      <c r="BC87" s="407">
        <v>107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41</v>
      </c>
      <c r="X88" s="407">
        <v>166</v>
      </c>
      <c r="Y88" s="407">
        <v>222</v>
      </c>
      <c r="Z88" s="407">
        <v>273</v>
      </c>
      <c r="AA88" s="407">
        <v>319</v>
      </c>
      <c r="AB88" s="407">
        <v>358</v>
      </c>
      <c r="AC88" s="407">
        <v>28</v>
      </c>
      <c r="AD88" s="407">
        <v>60</v>
      </c>
      <c r="AE88" s="407">
        <v>92</v>
      </c>
      <c r="AF88" s="407">
        <v>121</v>
      </c>
      <c r="AG88" s="407">
        <v>150</v>
      </c>
      <c r="AH88" s="407">
        <v>176</v>
      </c>
      <c r="AI88" s="407">
        <v>201</v>
      </c>
      <c r="AJ88" s="407">
        <v>201</v>
      </c>
      <c r="AK88" s="407">
        <v>224</v>
      </c>
      <c r="AL88" s="407">
        <v>248</v>
      </c>
      <c r="AM88" s="407">
        <v>273</v>
      </c>
      <c r="AN88" s="407">
        <v>301</v>
      </c>
      <c r="AO88" s="407">
        <v>333</v>
      </c>
      <c r="AP88" s="407">
        <v>0</v>
      </c>
      <c r="AQ88" s="407">
        <v>30</v>
      </c>
      <c r="AR88" s="407">
        <v>53</v>
      </c>
      <c r="AS88" s="407">
        <v>65</v>
      </c>
      <c r="AT88" s="407">
        <v>64</v>
      </c>
      <c r="AU88" s="407">
        <v>52</v>
      </c>
      <c r="AV88" s="407">
        <v>20</v>
      </c>
      <c r="AW88" s="407">
        <v>16</v>
      </c>
      <c r="AX88" s="407">
        <v>30</v>
      </c>
      <c r="AY88" s="407">
        <v>62</v>
      </c>
      <c r="AZ88" s="407">
        <v>107</v>
      </c>
      <c r="BA88" s="407">
        <v>159</v>
      </c>
      <c r="BB88" s="407">
        <v>247</v>
      </c>
      <c r="BC88" s="407">
        <v>268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P89" s="407">
        <v>0</v>
      </c>
      <c r="Q89" s="407">
        <v>0</v>
      </c>
      <c r="R89" s="407">
        <v>0</v>
      </c>
      <c r="S89" s="407">
        <v>0</v>
      </c>
      <c r="T89" s="407">
        <v>0</v>
      </c>
      <c r="U89" s="407">
        <v>31</v>
      </c>
      <c r="V89" s="407">
        <v>88</v>
      </c>
      <c r="W89" s="407">
        <v>149</v>
      </c>
      <c r="X89" s="407">
        <v>267</v>
      </c>
      <c r="Y89" s="407">
        <v>319</v>
      </c>
      <c r="Z89" s="407">
        <v>3</v>
      </c>
      <c r="AA89" s="407">
        <v>48</v>
      </c>
      <c r="AB89" s="407">
        <v>88</v>
      </c>
      <c r="AC89" s="407">
        <v>126</v>
      </c>
      <c r="AD89" s="407">
        <v>162</v>
      </c>
      <c r="AE89" s="407">
        <v>196</v>
      </c>
      <c r="AF89" s="407">
        <v>226</v>
      </c>
      <c r="AG89" s="407">
        <v>254</v>
      </c>
      <c r="AH89" s="407">
        <v>279</v>
      </c>
      <c r="AI89" s="407">
        <v>303</v>
      </c>
      <c r="AJ89" s="407">
        <v>303</v>
      </c>
      <c r="AK89" s="407">
        <v>327</v>
      </c>
      <c r="AL89" s="407">
        <v>353</v>
      </c>
      <c r="AM89" s="407">
        <v>18</v>
      </c>
      <c r="AN89" s="407">
        <v>50</v>
      </c>
      <c r="AO89" s="407">
        <v>83</v>
      </c>
      <c r="AP89" s="407">
        <v>115</v>
      </c>
      <c r="AQ89" s="407">
        <v>141</v>
      </c>
      <c r="AR89" s="407">
        <v>157</v>
      </c>
      <c r="AS89" s="407">
        <v>161</v>
      </c>
      <c r="AT89" s="407">
        <v>154</v>
      </c>
      <c r="AU89" s="407">
        <v>141</v>
      </c>
      <c r="AV89" s="407">
        <v>126</v>
      </c>
      <c r="AW89" s="407">
        <v>137</v>
      </c>
      <c r="AX89" s="407">
        <v>165</v>
      </c>
      <c r="AY89" s="407">
        <v>207</v>
      </c>
      <c r="AZ89" s="407">
        <v>258</v>
      </c>
      <c r="BA89" s="407">
        <v>310</v>
      </c>
      <c r="BB89" s="407">
        <v>21</v>
      </c>
      <c r="BC89" s="407">
        <v>38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0</v>
      </c>
      <c r="O90" s="407">
        <v>0</v>
      </c>
      <c r="P90" s="407">
        <v>0</v>
      </c>
      <c r="Q90" s="407">
        <v>0</v>
      </c>
      <c r="R90" s="407">
        <v>0</v>
      </c>
      <c r="S90" s="407">
        <v>31</v>
      </c>
      <c r="T90" s="407">
        <v>75</v>
      </c>
      <c r="U90" s="407">
        <v>128</v>
      </c>
      <c r="V90" s="407">
        <v>185</v>
      </c>
      <c r="W90" s="407">
        <v>242</v>
      </c>
      <c r="X90" s="407">
        <v>351</v>
      </c>
      <c r="Y90" s="407">
        <v>35</v>
      </c>
      <c r="Z90" s="407">
        <v>82</v>
      </c>
      <c r="AA90" s="407">
        <v>127</v>
      </c>
      <c r="AB90" s="407">
        <v>171</v>
      </c>
      <c r="AC90" s="407">
        <v>212</v>
      </c>
      <c r="AD90" s="407">
        <v>250</v>
      </c>
      <c r="AE90" s="407">
        <v>285</v>
      </c>
      <c r="AF90" s="407">
        <v>315</v>
      </c>
      <c r="AG90" s="407">
        <v>341</v>
      </c>
      <c r="AH90" s="407">
        <v>1</v>
      </c>
      <c r="AI90" s="407">
        <v>24</v>
      </c>
      <c r="AJ90" s="407">
        <v>24</v>
      </c>
      <c r="AK90" s="407">
        <v>50</v>
      </c>
      <c r="AL90" s="407">
        <v>79</v>
      </c>
      <c r="AM90" s="407">
        <v>112</v>
      </c>
      <c r="AN90" s="407">
        <v>146</v>
      </c>
      <c r="AO90" s="407">
        <v>179</v>
      </c>
      <c r="AP90" s="407">
        <v>207</v>
      </c>
      <c r="AQ90" s="407">
        <v>225</v>
      </c>
      <c r="AR90" s="407">
        <v>232</v>
      </c>
      <c r="AS90" s="407">
        <v>230</v>
      </c>
      <c r="AT90" s="407">
        <v>222</v>
      </c>
      <c r="AU90" s="407">
        <v>214</v>
      </c>
      <c r="AV90" s="407">
        <v>226</v>
      </c>
      <c r="AW90" s="407">
        <v>251</v>
      </c>
      <c r="AX90" s="407">
        <v>290</v>
      </c>
      <c r="AY90" s="407">
        <v>338</v>
      </c>
      <c r="AZ90" s="407">
        <v>24</v>
      </c>
      <c r="BA90" s="407">
        <v>71</v>
      </c>
      <c r="BB90" s="407">
        <v>136</v>
      </c>
      <c r="BC90" s="407">
        <v>148</v>
      </c>
    </row>
    <row r="91" spans="2:55">
      <c r="B91" s="407" t="s">
        <v>404</v>
      </c>
      <c r="C91" s="407">
        <v>0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0</v>
      </c>
      <c r="M91" s="407">
        <v>0</v>
      </c>
      <c r="N91" s="407">
        <v>11</v>
      </c>
      <c r="O91" s="407">
        <v>19</v>
      </c>
      <c r="P91" s="407">
        <v>28</v>
      </c>
      <c r="Q91" s="407">
        <v>46</v>
      </c>
      <c r="R91" s="407">
        <v>74</v>
      </c>
      <c r="S91" s="407">
        <v>113</v>
      </c>
      <c r="T91" s="407">
        <v>161</v>
      </c>
      <c r="U91" s="407">
        <v>214</v>
      </c>
      <c r="V91" s="407">
        <v>268</v>
      </c>
      <c r="W91" s="407">
        <v>320</v>
      </c>
      <c r="X91" s="407">
        <v>53</v>
      </c>
      <c r="Y91" s="407">
        <v>100</v>
      </c>
      <c r="Z91" s="407">
        <v>147</v>
      </c>
      <c r="AA91" s="407">
        <v>195</v>
      </c>
      <c r="AB91" s="407">
        <v>241</v>
      </c>
      <c r="AC91" s="407">
        <v>285</v>
      </c>
      <c r="AD91" s="407">
        <v>324</v>
      </c>
      <c r="AE91" s="407">
        <v>359</v>
      </c>
      <c r="AF91" s="407">
        <v>22</v>
      </c>
      <c r="AG91" s="407">
        <v>47</v>
      </c>
      <c r="AH91" s="407">
        <v>71</v>
      </c>
      <c r="AI91" s="407">
        <v>96</v>
      </c>
      <c r="AJ91" s="407">
        <v>96</v>
      </c>
      <c r="AK91" s="407">
        <v>125</v>
      </c>
      <c r="AL91" s="407">
        <v>157</v>
      </c>
      <c r="AM91" s="407">
        <v>191</v>
      </c>
      <c r="AN91" s="407">
        <v>224</v>
      </c>
      <c r="AO91" s="407">
        <v>252</v>
      </c>
      <c r="AP91" s="407">
        <v>272</v>
      </c>
      <c r="AQ91" s="407">
        <v>281</v>
      </c>
      <c r="AR91" s="407">
        <v>282</v>
      </c>
      <c r="AS91" s="407">
        <v>279</v>
      </c>
      <c r="AT91" s="407">
        <v>275</v>
      </c>
      <c r="AU91" s="407">
        <v>279</v>
      </c>
      <c r="AV91" s="407">
        <v>319</v>
      </c>
      <c r="AW91" s="407">
        <v>356</v>
      </c>
      <c r="AX91" s="407">
        <v>36</v>
      </c>
      <c r="AY91" s="407">
        <v>85</v>
      </c>
      <c r="AZ91" s="407">
        <v>132</v>
      </c>
      <c r="BA91" s="407">
        <v>173</v>
      </c>
      <c r="BB91" s="407">
        <v>226</v>
      </c>
      <c r="BC91" s="407">
        <v>234</v>
      </c>
    </row>
    <row r="92" spans="2:55">
      <c r="B92" s="407" t="s">
        <v>405</v>
      </c>
      <c r="C92" s="407">
        <v>0</v>
      </c>
      <c r="D92" s="407">
        <v>59</v>
      </c>
      <c r="E92" s="407">
        <v>13</v>
      </c>
      <c r="F92" s="407">
        <v>0</v>
      </c>
      <c r="G92" s="407">
        <v>0</v>
      </c>
      <c r="H92" s="407">
        <v>0</v>
      </c>
      <c r="I92" s="407">
        <v>0</v>
      </c>
      <c r="J92" s="407">
        <v>0</v>
      </c>
      <c r="K92" s="407">
        <v>5</v>
      </c>
      <c r="L92" s="407">
        <v>30</v>
      </c>
      <c r="M92" s="407">
        <v>47</v>
      </c>
      <c r="N92" s="407">
        <v>65</v>
      </c>
      <c r="O92" s="407">
        <v>75</v>
      </c>
      <c r="P92" s="407">
        <v>88</v>
      </c>
      <c r="Q92" s="407">
        <v>111</v>
      </c>
      <c r="R92" s="407">
        <v>144</v>
      </c>
      <c r="S92" s="407">
        <v>188</v>
      </c>
      <c r="T92" s="407">
        <v>236</v>
      </c>
      <c r="U92" s="407">
        <v>287</v>
      </c>
      <c r="V92" s="407">
        <v>336</v>
      </c>
      <c r="W92" s="407">
        <v>17</v>
      </c>
      <c r="X92" s="407">
        <v>107</v>
      </c>
      <c r="Y92" s="407">
        <v>153</v>
      </c>
      <c r="Z92" s="407">
        <v>201</v>
      </c>
      <c r="AA92" s="407">
        <v>251</v>
      </c>
      <c r="AB92" s="407">
        <v>300</v>
      </c>
      <c r="AC92" s="407">
        <v>344</v>
      </c>
      <c r="AD92" s="407">
        <v>19</v>
      </c>
      <c r="AE92" s="407">
        <v>51</v>
      </c>
      <c r="AF92" s="407">
        <v>79</v>
      </c>
      <c r="AG92" s="407">
        <v>104</v>
      </c>
      <c r="AH92" s="407">
        <v>129</v>
      </c>
      <c r="AI92" s="407">
        <v>156</v>
      </c>
      <c r="AJ92" s="407">
        <v>156</v>
      </c>
      <c r="AK92" s="407">
        <v>186</v>
      </c>
      <c r="AL92" s="407">
        <v>219</v>
      </c>
      <c r="AM92" s="407">
        <v>251</v>
      </c>
      <c r="AN92" s="407">
        <v>279</v>
      </c>
      <c r="AO92" s="407">
        <v>299</v>
      </c>
      <c r="AP92" s="407">
        <v>310</v>
      </c>
      <c r="AQ92" s="407">
        <v>313</v>
      </c>
      <c r="AR92" s="407">
        <v>312</v>
      </c>
      <c r="AS92" s="407">
        <v>313</v>
      </c>
      <c r="AT92" s="407">
        <v>320</v>
      </c>
      <c r="AU92" s="407">
        <v>338</v>
      </c>
      <c r="AV92" s="407">
        <v>39</v>
      </c>
      <c r="AW92" s="407">
        <v>83</v>
      </c>
      <c r="AX92" s="407">
        <v>129</v>
      </c>
      <c r="AY92" s="407">
        <v>174</v>
      </c>
      <c r="AZ92" s="407">
        <v>215</v>
      </c>
      <c r="BA92" s="407">
        <v>250</v>
      </c>
      <c r="BB92" s="407">
        <v>294</v>
      </c>
      <c r="BC92" s="407">
        <v>300</v>
      </c>
    </row>
    <row r="93" spans="2:55">
      <c r="B93" s="407" t="s">
        <v>406</v>
      </c>
      <c r="C93" s="407">
        <v>99</v>
      </c>
      <c r="D93" s="407">
        <v>171</v>
      </c>
      <c r="E93" s="407">
        <v>123</v>
      </c>
      <c r="F93" s="407">
        <v>95</v>
      </c>
      <c r="G93" s="407">
        <v>95</v>
      </c>
      <c r="H93" s="407">
        <v>83</v>
      </c>
      <c r="I93" s="407">
        <v>57</v>
      </c>
      <c r="J93" s="407">
        <v>57</v>
      </c>
      <c r="K93" s="407">
        <v>79</v>
      </c>
      <c r="L93" s="407">
        <v>94</v>
      </c>
      <c r="M93" s="407">
        <v>103</v>
      </c>
      <c r="N93" s="407">
        <v>119</v>
      </c>
      <c r="O93" s="407">
        <v>132</v>
      </c>
      <c r="P93" s="407">
        <v>150</v>
      </c>
      <c r="Q93" s="407">
        <v>178</v>
      </c>
      <c r="R93" s="407">
        <v>216</v>
      </c>
      <c r="S93" s="407">
        <v>260</v>
      </c>
      <c r="T93" s="407">
        <v>306</v>
      </c>
      <c r="U93" s="407">
        <v>351</v>
      </c>
      <c r="V93" s="407">
        <v>29</v>
      </c>
      <c r="W93" s="407">
        <v>70</v>
      </c>
      <c r="X93" s="407">
        <v>154</v>
      </c>
      <c r="Y93" s="407">
        <v>200</v>
      </c>
      <c r="Z93" s="407">
        <v>250</v>
      </c>
      <c r="AA93" s="407">
        <v>301</v>
      </c>
      <c r="AB93" s="407">
        <v>350</v>
      </c>
      <c r="AC93" s="407">
        <v>29</v>
      </c>
      <c r="AD93" s="407">
        <v>68</v>
      </c>
      <c r="AE93" s="407">
        <v>100</v>
      </c>
      <c r="AF93" s="407">
        <v>128</v>
      </c>
      <c r="AG93" s="407">
        <v>153</v>
      </c>
      <c r="AH93" s="407">
        <v>179</v>
      </c>
      <c r="AI93" s="407">
        <v>208</v>
      </c>
      <c r="AJ93" s="407">
        <v>208</v>
      </c>
      <c r="AK93" s="407">
        <v>239</v>
      </c>
      <c r="AL93" s="407">
        <v>269</v>
      </c>
      <c r="AM93" s="407">
        <v>296</v>
      </c>
      <c r="AN93" s="407">
        <v>315</v>
      </c>
      <c r="AO93" s="407">
        <v>326</v>
      </c>
      <c r="AP93" s="407">
        <v>329</v>
      </c>
      <c r="AQ93" s="407">
        <v>330</v>
      </c>
      <c r="AR93" s="407">
        <v>334</v>
      </c>
      <c r="AS93" s="407">
        <v>345</v>
      </c>
      <c r="AT93" s="407">
        <v>1</v>
      </c>
      <c r="AU93" s="407">
        <v>33</v>
      </c>
      <c r="AV93" s="407">
        <v>118</v>
      </c>
      <c r="AW93" s="407">
        <v>162</v>
      </c>
      <c r="AX93" s="407">
        <v>205</v>
      </c>
      <c r="AY93" s="407">
        <v>245</v>
      </c>
      <c r="AZ93" s="407">
        <v>280</v>
      </c>
      <c r="BA93" s="407">
        <v>310</v>
      </c>
      <c r="BB93" s="407">
        <v>347</v>
      </c>
      <c r="BC93" s="407">
        <v>353</v>
      </c>
    </row>
    <row r="94" spans="2:55">
      <c r="B94" s="407" t="s">
        <v>407</v>
      </c>
      <c r="C94" s="407">
        <v>203</v>
      </c>
      <c r="D94" s="407">
        <v>261</v>
      </c>
      <c r="E94" s="407">
        <v>209</v>
      </c>
      <c r="F94" s="407">
        <v>169</v>
      </c>
      <c r="G94" s="407">
        <v>169</v>
      </c>
      <c r="H94" s="407">
        <v>155</v>
      </c>
      <c r="I94" s="407">
        <v>121</v>
      </c>
      <c r="J94" s="407">
        <v>121</v>
      </c>
      <c r="K94" s="407">
        <v>133</v>
      </c>
      <c r="L94" s="407">
        <v>141</v>
      </c>
      <c r="M94" s="407">
        <v>146</v>
      </c>
      <c r="N94" s="407">
        <v>166</v>
      </c>
      <c r="O94" s="407">
        <v>184</v>
      </c>
      <c r="P94" s="407">
        <v>207</v>
      </c>
      <c r="Q94" s="407">
        <v>240</v>
      </c>
      <c r="R94" s="407">
        <v>278</v>
      </c>
      <c r="S94" s="407">
        <v>320</v>
      </c>
      <c r="T94" s="407">
        <v>361</v>
      </c>
      <c r="U94" s="407">
        <v>35</v>
      </c>
      <c r="V94" s="407">
        <v>72</v>
      </c>
      <c r="W94" s="407">
        <v>109</v>
      </c>
      <c r="X94" s="407">
        <v>191</v>
      </c>
      <c r="Y94" s="407">
        <v>237</v>
      </c>
      <c r="Z94" s="407">
        <v>287</v>
      </c>
      <c r="AA94" s="407">
        <v>338</v>
      </c>
      <c r="AB94" s="407">
        <v>21</v>
      </c>
      <c r="AC94" s="407">
        <v>65</v>
      </c>
      <c r="AD94" s="407">
        <v>103</v>
      </c>
      <c r="AE94" s="407">
        <v>135</v>
      </c>
      <c r="AF94" s="407">
        <v>164</v>
      </c>
      <c r="AG94" s="407">
        <v>191</v>
      </c>
      <c r="AH94" s="407">
        <v>219</v>
      </c>
      <c r="AI94" s="407">
        <v>247</v>
      </c>
      <c r="AJ94" s="407">
        <v>247</v>
      </c>
      <c r="AK94" s="407">
        <v>275</v>
      </c>
      <c r="AL94" s="407">
        <v>299</v>
      </c>
      <c r="AM94" s="407">
        <v>316</v>
      </c>
      <c r="AN94" s="407">
        <v>325</v>
      </c>
      <c r="AO94" s="407">
        <v>328</v>
      </c>
      <c r="AP94" s="407">
        <v>330</v>
      </c>
      <c r="AQ94" s="407">
        <v>334</v>
      </c>
      <c r="AR94" s="407">
        <v>348</v>
      </c>
      <c r="AS94" s="407">
        <v>8</v>
      </c>
      <c r="AT94" s="407">
        <v>43</v>
      </c>
      <c r="AU94" s="407">
        <v>86</v>
      </c>
      <c r="AV94" s="407">
        <v>178</v>
      </c>
      <c r="AW94" s="407">
        <v>220</v>
      </c>
      <c r="AX94" s="407">
        <v>258</v>
      </c>
      <c r="AY94" s="407">
        <v>292</v>
      </c>
      <c r="AZ94" s="407">
        <v>322</v>
      </c>
      <c r="BA94" s="407">
        <v>347</v>
      </c>
      <c r="BB94" s="407">
        <v>18</v>
      </c>
      <c r="BC94" s="407">
        <v>25</v>
      </c>
    </row>
    <row r="95" spans="2:55">
      <c r="B95" s="407" t="s">
        <v>408</v>
      </c>
      <c r="C95" s="407">
        <v>285</v>
      </c>
      <c r="D95" s="407">
        <v>328</v>
      </c>
      <c r="E95" s="407">
        <v>263</v>
      </c>
      <c r="F95" s="407">
        <v>230</v>
      </c>
      <c r="G95" s="407">
        <v>230</v>
      </c>
      <c r="H95" s="407">
        <v>204</v>
      </c>
      <c r="I95" s="407">
        <v>165</v>
      </c>
      <c r="J95" s="407">
        <v>165</v>
      </c>
      <c r="K95" s="407">
        <v>170</v>
      </c>
      <c r="L95" s="407">
        <v>174</v>
      </c>
      <c r="M95" s="407">
        <v>180</v>
      </c>
      <c r="N95" s="407">
        <v>207</v>
      </c>
      <c r="O95" s="407">
        <v>230</v>
      </c>
      <c r="P95" s="407">
        <v>258</v>
      </c>
      <c r="Q95" s="407">
        <v>292</v>
      </c>
      <c r="R95" s="407">
        <v>328</v>
      </c>
      <c r="S95" s="407">
        <v>365</v>
      </c>
      <c r="T95" s="407">
        <v>35</v>
      </c>
      <c r="U95" s="407">
        <v>69</v>
      </c>
      <c r="V95" s="407">
        <v>103</v>
      </c>
      <c r="W95" s="407">
        <v>138</v>
      </c>
      <c r="X95" s="407">
        <v>217</v>
      </c>
      <c r="Y95" s="407">
        <v>263</v>
      </c>
      <c r="Z95" s="407">
        <v>312</v>
      </c>
      <c r="AA95" s="407">
        <v>362</v>
      </c>
      <c r="AB95" s="407">
        <v>44</v>
      </c>
      <c r="AC95" s="407">
        <v>87</v>
      </c>
      <c r="AD95" s="407">
        <v>126</v>
      </c>
      <c r="AE95" s="407">
        <v>159</v>
      </c>
      <c r="AF95" s="407">
        <v>189</v>
      </c>
      <c r="AG95" s="407">
        <v>218</v>
      </c>
      <c r="AH95" s="407">
        <v>245</v>
      </c>
      <c r="AI95" s="407">
        <v>269</v>
      </c>
      <c r="AJ95" s="407">
        <v>269</v>
      </c>
      <c r="AK95" s="407">
        <v>290</v>
      </c>
      <c r="AL95" s="407">
        <v>304</v>
      </c>
      <c r="AM95" s="407">
        <v>310</v>
      </c>
      <c r="AN95" s="407">
        <v>312</v>
      </c>
      <c r="AO95" s="407">
        <v>312</v>
      </c>
      <c r="AP95" s="407">
        <v>317</v>
      </c>
      <c r="AQ95" s="407">
        <v>332</v>
      </c>
      <c r="AR95" s="407">
        <v>359</v>
      </c>
      <c r="AS95" s="407">
        <v>32</v>
      </c>
      <c r="AT95" s="407">
        <v>78</v>
      </c>
      <c r="AU95" s="407">
        <v>128</v>
      </c>
      <c r="AV95" s="407">
        <v>218</v>
      </c>
      <c r="AW95" s="407">
        <v>255</v>
      </c>
      <c r="AX95" s="407">
        <v>287</v>
      </c>
      <c r="AY95" s="407">
        <v>315</v>
      </c>
      <c r="AZ95" s="407">
        <v>341</v>
      </c>
      <c r="BA95" s="407">
        <v>364</v>
      </c>
      <c r="BB95" s="407">
        <v>35</v>
      </c>
      <c r="BC95" s="407">
        <v>45</v>
      </c>
    </row>
    <row r="96" spans="2:55">
      <c r="B96" s="407" t="s">
        <v>409</v>
      </c>
      <c r="C96" s="407">
        <v>344</v>
      </c>
      <c r="D96" s="407">
        <v>361</v>
      </c>
      <c r="E96" s="407">
        <v>311</v>
      </c>
      <c r="F96" s="407">
        <v>265</v>
      </c>
      <c r="G96" s="407">
        <v>265</v>
      </c>
      <c r="H96" s="407">
        <v>233</v>
      </c>
      <c r="I96" s="407">
        <v>192</v>
      </c>
      <c r="J96" s="407">
        <v>192</v>
      </c>
      <c r="K96" s="407">
        <v>194</v>
      </c>
      <c r="L96" s="407">
        <v>199</v>
      </c>
      <c r="M96" s="407">
        <v>208</v>
      </c>
      <c r="N96" s="407">
        <v>244</v>
      </c>
      <c r="O96" s="407">
        <v>271</v>
      </c>
      <c r="P96" s="407">
        <v>300</v>
      </c>
      <c r="Q96" s="407">
        <v>332</v>
      </c>
      <c r="R96" s="407">
        <v>364</v>
      </c>
      <c r="S96" s="407">
        <v>30</v>
      </c>
      <c r="T96" s="407">
        <v>61</v>
      </c>
      <c r="U96" s="407">
        <v>91</v>
      </c>
      <c r="V96" s="407">
        <v>122</v>
      </c>
      <c r="W96" s="407">
        <v>156</v>
      </c>
      <c r="X96" s="407">
        <v>232</v>
      </c>
      <c r="Y96" s="407">
        <v>276</v>
      </c>
      <c r="Z96" s="407">
        <v>324</v>
      </c>
      <c r="AA96" s="407">
        <v>7</v>
      </c>
      <c r="AB96" s="407">
        <v>54</v>
      </c>
      <c r="AC96" s="407">
        <v>97</v>
      </c>
      <c r="AD96" s="407">
        <v>137</v>
      </c>
      <c r="AE96" s="407">
        <v>173</v>
      </c>
      <c r="AF96" s="407">
        <v>204</v>
      </c>
      <c r="AG96" s="407">
        <v>232</v>
      </c>
      <c r="AH96" s="407">
        <v>254</v>
      </c>
      <c r="AI96" s="407">
        <v>272</v>
      </c>
      <c r="AJ96" s="407">
        <v>272</v>
      </c>
      <c r="AK96" s="407">
        <v>281</v>
      </c>
      <c r="AL96" s="407">
        <v>284</v>
      </c>
      <c r="AM96" s="407">
        <v>283</v>
      </c>
      <c r="AN96" s="407">
        <v>281</v>
      </c>
      <c r="AO96" s="407">
        <v>284</v>
      </c>
      <c r="AP96" s="407">
        <v>299</v>
      </c>
      <c r="AQ96" s="407">
        <v>326</v>
      </c>
      <c r="AR96" s="407">
        <v>1</v>
      </c>
      <c r="AS96" s="407">
        <v>50</v>
      </c>
      <c r="AT96" s="407">
        <v>102</v>
      </c>
      <c r="AU96" s="407">
        <v>152</v>
      </c>
      <c r="AV96" s="407">
        <v>234</v>
      </c>
      <c r="AW96" s="407">
        <v>265</v>
      </c>
      <c r="AX96" s="407">
        <v>292</v>
      </c>
      <c r="AY96" s="407">
        <v>317</v>
      </c>
      <c r="AZ96" s="407">
        <v>340</v>
      </c>
      <c r="BA96" s="407">
        <v>362</v>
      </c>
      <c r="BB96" s="407">
        <v>35</v>
      </c>
      <c r="BC96" s="407">
        <v>47</v>
      </c>
    </row>
    <row r="97" spans="2:55">
      <c r="B97" s="407" t="s">
        <v>410</v>
      </c>
      <c r="C97" s="407">
        <v>5</v>
      </c>
      <c r="D97" s="407">
        <v>29</v>
      </c>
      <c r="E97" s="407">
        <v>331</v>
      </c>
      <c r="F97" s="407">
        <v>281</v>
      </c>
      <c r="G97" s="407">
        <v>281</v>
      </c>
      <c r="H97" s="407">
        <v>247</v>
      </c>
      <c r="I97" s="407">
        <v>207</v>
      </c>
      <c r="J97" s="407">
        <v>207</v>
      </c>
      <c r="K97" s="407">
        <v>209</v>
      </c>
      <c r="L97" s="407">
        <v>217</v>
      </c>
      <c r="M97" s="407">
        <v>231</v>
      </c>
      <c r="N97" s="407">
        <v>276</v>
      </c>
      <c r="O97" s="407">
        <v>304</v>
      </c>
      <c r="P97" s="407">
        <v>331</v>
      </c>
      <c r="Q97" s="407">
        <v>358</v>
      </c>
      <c r="R97" s="407">
        <v>20</v>
      </c>
      <c r="S97" s="407">
        <v>47</v>
      </c>
      <c r="T97" s="407">
        <v>74</v>
      </c>
      <c r="U97" s="407">
        <v>103</v>
      </c>
      <c r="V97" s="407">
        <v>132</v>
      </c>
      <c r="W97" s="407">
        <v>164</v>
      </c>
      <c r="X97" s="407">
        <v>236</v>
      </c>
      <c r="Y97" s="407">
        <v>278</v>
      </c>
      <c r="Z97" s="407">
        <v>323</v>
      </c>
      <c r="AA97" s="407">
        <v>5</v>
      </c>
      <c r="AB97" s="407">
        <v>51</v>
      </c>
      <c r="AC97" s="407">
        <v>97</v>
      </c>
      <c r="AD97" s="407">
        <v>139</v>
      </c>
      <c r="AE97" s="407">
        <v>176</v>
      </c>
      <c r="AF97" s="407">
        <v>206</v>
      </c>
      <c r="AG97" s="407">
        <v>230</v>
      </c>
      <c r="AH97" s="407">
        <v>245</v>
      </c>
      <c r="AI97" s="407">
        <v>250</v>
      </c>
      <c r="AJ97" s="407">
        <v>250</v>
      </c>
      <c r="AK97" s="407">
        <v>249</v>
      </c>
      <c r="AL97" s="407">
        <v>242</v>
      </c>
      <c r="AM97" s="407">
        <v>237</v>
      </c>
      <c r="AN97" s="407">
        <v>237</v>
      </c>
      <c r="AO97" s="407">
        <v>250</v>
      </c>
      <c r="AP97" s="407">
        <v>277</v>
      </c>
      <c r="AQ97" s="407">
        <v>317</v>
      </c>
      <c r="AR97" s="407">
        <v>2</v>
      </c>
      <c r="AS97" s="407">
        <v>56</v>
      </c>
      <c r="AT97" s="407">
        <v>108</v>
      </c>
      <c r="AU97" s="407">
        <v>155</v>
      </c>
      <c r="AV97" s="407">
        <v>226</v>
      </c>
      <c r="AW97" s="407">
        <v>252</v>
      </c>
      <c r="AX97" s="407">
        <v>275</v>
      </c>
      <c r="AY97" s="407">
        <v>298</v>
      </c>
      <c r="AZ97" s="407">
        <v>320</v>
      </c>
      <c r="BA97" s="407">
        <v>342</v>
      </c>
      <c r="BB97" s="407">
        <v>17</v>
      </c>
      <c r="BC97" s="407">
        <v>31</v>
      </c>
    </row>
    <row r="98" spans="2:55">
      <c r="B98" s="407" t="s">
        <v>411</v>
      </c>
      <c r="C98" s="407">
        <v>31</v>
      </c>
      <c r="D98" s="407">
        <v>32</v>
      </c>
      <c r="E98" s="407">
        <v>333</v>
      </c>
      <c r="F98" s="407">
        <v>282</v>
      </c>
      <c r="G98" s="407">
        <v>282</v>
      </c>
      <c r="H98" s="407">
        <v>248</v>
      </c>
      <c r="I98" s="407">
        <v>214</v>
      </c>
      <c r="J98" s="407">
        <v>214</v>
      </c>
      <c r="K98" s="407">
        <v>219</v>
      </c>
      <c r="L98" s="407">
        <v>232</v>
      </c>
      <c r="M98" s="407">
        <v>250</v>
      </c>
      <c r="N98" s="407">
        <v>300</v>
      </c>
      <c r="O98" s="407">
        <v>325</v>
      </c>
      <c r="P98" s="407">
        <v>348</v>
      </c>
      <c r="Q98" s="407">
        <v>6</v>
      </c>
      <c r="R98" s="407">
        <v>29</v>
      </c>
      <c r="S98" s="407">
        <v>52</v>
      </c>
      <c r="T98" s="407">
        <v>77</v>
      </c>
      <c r="U98" s="407">
        <v>104</v>
      </c>
      <c r="V98" s="407">
        <v>132</v>
      </c>
      <c r="W98" s="407">
        <v>162</v>
      </c>
      <c r="X98" s="407">
        <v>228</v>
      </c>
      <c r="Y98" s="407">
        <v>266</v>
      </c>
      <c r="Z98" s="407">
        <v>309</v>
      </c>
      <c r="AA98" s="407">
        <v>356</v>
      </c>
      <c r="AB98" s="407">
        <v>38</v>
      </c>
      <c r="AC98" s="407">
        <v>86</v>
      </c>
      <c r="AD98" s="407">
        <v>130</v>
      </c>
      <c r="AE98" s="407">
        <v>167</v>
      </c>
      <c r="AF98" s="407">
        <v>193</v>
      </c>
      <c r="AG98" s="407">
        <v>209</v>
      </c>
      <c r="AH98" s="407">
        <v>212</v>
      </c>
      <c r="AI98" s="407">
        <v>205</v>
      </c>
      <c r="AJ98" s="407">
        <v>205</v>
      </c>
      <c r="AK98" s="407">
        <v>194</v>
      </c>
      <c r="AL98" s="407">
        <v>182</v>
      </c>
      <c r="AM98" s="407">
        <v>179</v>
      </c>
      <c r="AN98" s="407">
        <v>188</v>
      </c>
      <c r="AO98" s="407">
        <v>213</v>
      </c>
      <c r="AP98" s="407">
        <v>252</v>
      </c>
      <c r="AQ98" s="407">
        <v>302</v>
      </c>
      <c r="AR98" s="407">
        <v>357</v>
      </c>
      <c r="AS98" s="407">
        <v>46</v>
      </c>
      <c r="AT98" s="407">
        <v>94</v>
      </c>
      <c r="AU98" s="407">
        <v>134</v>
      </c>
      <c r="AV98" s="407">
        <v>194</v>
      </c>
      <c r="AW98" s="407">
        <v>216</v>
      </c>
      <c r="AX98" s="407">
        <v>237</v>
      </c>
      <c r="AY98" s="407">
        <v>259</v>
      </c>
      <c r="AZ98" s="407">
        <v>280</v>
      </c>
      <c r="BA98" s="407">
        <v>303</v>
      </c>
      <c r="BB98" s="407">
        <v>345</v>
      </c>
      <c r="BC98" s="407">
        <v>361</v>
      </c>
    </row>
    <row r="99" spans="2:55">
      <c r="B99" s="407" t="s">
        <v>412</v>
      </c>
      <c r="C99" s="407">
        <v>27</v>
      </c>
      <c r="D99" s="407">
        <v>18</v>
      </c>
      <c r="E99" s="407">
        <v>320</v>
      </c>
      <c r="F99" s="407">
        <v>271</v>
      </c>
      <c r="G99" s="407">
        <v>271</v>
      </c>
      <c r="H99" s="407">
        <v>242</v>
      </c>
      <c r="I99" s="407">
        <v>216</v>
      </c>
      <c r="J99" s="407">
        <v>216</v>
      </c>
      <c r="K99" s="407">
        <v>225</v>
      </c>
      <c r="L99" s="407">
        <v>242</v>
      </c>
      <c r="M99" s="407">
        <v>265</v>
      </c>
      <c r="N99" s="407">
        <v>313</v>
      </c>
      <c r="O99" s="407">
        <v>334</v>
      </c>
      <c r="P99" s="407">
        <v>352</v>
      </c>
      <c r="Q99" s="407">
        <v>6</v>
      </c>
      <c r="R99" s="407">
        <v>25</v>
      </c>
      <c r="S99" s="407">
        <v>47</v>
      </c>
      <c r="T99" s="407">
        <v>71</v>
      </c>
      <c r="U99" s="407">
        <v>96</v>
      </c>
      <c r="V99" s="407">
        <v>122</v>
      </c>
      <c r="W99" s="407">
        <v>149</v>
      </c>
      <c r="X99" s="407">
        <v>207</v>
      </c>
      <c r="Y99" s="407">
        <v>242</v>
      </c>
      <c r="Z99" s="407">
        <v>284</v>
      </c>
      <c r="AA99" s="407">
        <v>331</v>
      </c>
      <c r="AB99" s="407">
        <v>16</v>
      </c>
      <c r="AC99" s="407">
        <v>66</v>
      </c>
      <c r="AD99" s="407">
        <v>109</v>
      </c>
      <c r="AE99" s="407">
        <v>142</v>
      </c>
      <c r="AF99" s="407">
        <v>161</v>
      </c>
      <c r="AG99" s="407">
        <v>165</v>
      </c>
      <c r="AH99" s="407">
        <v>155</v>
      </c>
      <c r="AI99" s="407">
        <v>138</v>
      </c>
      <c r="AJ99" s="407">
        <v>138</v>
      </c>
      <c r="AK99" s="407">
        <v>121</v>
      </c>
      <c r="AL99" s="407">
        <v>111</v>
      </c>
      <c r="AM99" s="407">
        <v>115</v>
      </c>
      <c r="AN99" s="407">
        <v>136</v>
      </c>
      <c r="AO99" s="407">
        <v>173</v>
      </c>
      <c r="AP99" s="407">
        <v>222</v>
      </c>
      <c r="AQ99" s="407">
        <v>276</v>
      </c>
      <c r="AR99" s="407">
        <v>330</v>
      </c>
      <c r="AS99" s="407">
        <v>14</v>
      </c>
      <c r="AT99" s="407">
        <v>56</v>
      </c>
      <c r="AU99" s="407">
        <v>90</v>
      </c>
      <c r="AV99" s="407">
        <v>139</v>
      </c>
      <c r="AW99" s="407">
        <v>159</v>
      </c>
      <c r="AX99" s="407">
        <v>179</v>
      </c>
      <c r="AY99" s="407">
        <v>199</v>
      </c>
      <c r="AZ99" s="407">
        <v>222</v>
      </c>
      <c r="BA99" s="407">
        <v>245</v>
      </c>
      <c r="BB99" s="407">
        <v>290</v>
      </c>
      <c r="BC99" s="407">
        <v>308</v>
      </c>
    </row>
    <row r="100" spans="2:55">
      <c r="B100" s="407" t="s">
        <v>413</v>
      </c>
      <c r="C100" s="407">
        <v>6</v>
      </c>
      <c r="D100" s="407">
        <v>355</v>
      </c>
      <c r="E100" s="407">
        <v>296</v>
      </c>
      <c r="F100" s="407">
        <v>253</v>
      </c>
      <c r="G100" s="407">
        <v>253</v>
      </c>
      <c r="H100" s="407">
        <v>231</v>
      </c>
      <c r="I100" s="407">
        <v>213</v>
      </c>
      <c r="J100" s="407">
        <v>213</v>
      </c>
      <c r="K100" s="407">
        <v>228</v>
      </c>
      <c r="L100" s="407">
        <v>249</v>
      </c>
      <c r="M100" s="407">
        <v>272</v>
      </c>
      <c r="N100" s="407">
        <v>313</v>
      </c>
      <c r="O100" s="407">
        <v>329</v>
      </c>
      <c r="P100" s="407">
        <v>343</v>
      </c>
      <c r="Q100" s="407">
        <v>358</v>
      </c>
      <c r="R100" s="407">
        <v>11</v>
      </c>
      <c r="S100" s="407">
        <v>32</v>
      </c>
      <c r="T100" s="407">
        <v>55</v>
      </c>
      <c r="U100" s="407">
        <v>78</v>
      </c>
      <c r="V100" s="407">
        <v>101</v>
      </c>
      <c r="W100" s="407">
        <v>124</v>
      </c>
      <c r="X100" s="407">
        <v>174</v>
      </c>
      <c r="Y100" s="407">
        <v>207</v>
      </c>
      <c r="Z100" s="407">
        <v>248</v>
      </c>
      <c r="AA100" s="407">
        <v>297</v>
      </c>
      <c r="AB100" s="407">
        <v>349</v>
      </c>
      <c r="AC100" s="407">
        <v>34</v>
      </c>
      <c r="AD100" s="407">
        <v>74</v>
      </c>
      <c r="AE100" s="407">
        <v>99</v>
      </c>
      <c r="AF100" s="407">
        <v>106</v>
      </c>
      <c r="AG100" s="407">
        <v>97</v>
      </c>
      <c r="AH100" s="407">
        <v>76</v>
      </c>
      <c r="AI100" s="407">
        <v>53</v>
      </c>
      <c r="AJ100" s="407">
        <v>53</v>
      </c>
      <c r="AK100" s="407">
        <v>37</v>
      </c>
      <c r="AL100" s="407">
        <v>34</v>
      </c>
      <c r="AM100" s="407">
        <v>49</v>
      </c>
      <c r="AN100" s="407">
        <v>82</v>
      </c>
      <c r="AO100" s="407">
        <v>127</v>
      </c>
      <c r="AP100" s="407">
        <v>180</v>
      </c>
      <c r="AQ100" s="407">
        <v>233</v>
      </c>
      <c r="AR100" s="407">
        <v>282</v>
      </c>
      <c r="AS100" s="407">
        <v>324</v>
      </c>
      <c r="AT100" s="407">
        <v>358</v>
      </c>
      <c r="AU100" s="407">
        <v>21</v>
      </c>
      <c r="AV100" s="407">
        <v>62</v>
      </c>
      <c r="AW100" s="407">
        <v>80</v>
      </c>
      <c r="AX100" s="407">
        <v>99</v>
      </c>
      <c r="AY100" s="407">
        <v>120</v>
      </c>
      <c r="AZ100" s="407">
        <v>143</v>
      </c>
      <c r="BA100" s="407">
        <v>167</v>
      </c>
      <c r="BB100" s="407">
        <v>213</v>
      </c>
      <c r="BC100" s="407">
        <v>233</v>
      </c>
    </row>
    <row r="101" spans="2:55">
      <c r="B101" s="407" t="s">
        <v>414</v>
      </c>
      <c r="C101" s="407">
        <v>335</v>
      </c>
      <c r="D101" s="407">
        <v>317</v>
      </c>
      <c r="E101" s="407">
        <v>264</v>
      </c>
      <c r="F101" s="407">
        <v>231</v>
      </c>
      <c r="G101" s="407">
        <v>231</v>
      </c>
      <c r="H101" s="407">
        <v>216</v>
      </c>
      <c r="I101" s="407">
        <v>207</v>
      </c>
      <c r="J101" s="407">
        <v>207</v>
      </c>
      <c r="K101" s="407">
        <v>226</v>
      </c>
      <c r="L101" s="407">
        <v>248</v>
      </c>
      <c r="M101" s="407">
        <v>268</v>
      </c>
      <c r="N101" s="407">
        <v>300</v>
      </c>
      <c r="O101" s="407">
        <v>311</v>
      </c>
      <c r="P101" s="407">
        <v>323</v>
      </c>
      <c r="Q101" s="407">
        <v>336</v>
      </c>
      <c r="R101" s="407">
        <v>353</v>
      </c>
      <c r="S101" s="407">
        <v>8</v>
      </c>
      <c r="T101" s="407">
        <v>29</v>
      </c>
      <c r="U101" s="407">
        <v>50</v>
      </c>
      <c r="V101" s="407">
        <v>68</v>
      </c>
      <c r="W101" s="407">
        <v>86</v>
      </c>
      <c r="X101" s="407">
        <v>129</v>
      </c>
      <c r="Y101" s="407">
        <v>162</v>
      </c>
      <c r="Z101" s="407">
        <v>204</v>
      </c>
      <c r="AA101" s="407">
        <v>254</v>
      </c>
      <c r="AB101" s="407">
        <v>306</v>
      </c>
      <c r="AC101" s="407">
        <v>352</v>
      </c>
      <c r="AD101" s="407">
        <v>20</v>
      </c>
      <c r="AE101" s="407">
        <v>34</v>
      </c>
      <c r="AF101" s="407">
        <v>28</v>
      </c>
      <c r="AG101" s="407">
        <v>7</v>
      </c>
      <c r="AH101" s="407">
        <v>345</v>
      </c>
      <c r="AI101" s="407">
        <v>322</v>
      </c>
      <c r="AJ101" s="407">
        <v>322</v>
      </c>
      <c r="AK101" s="407">
        <v>312</v>
      </c>
      <c r="AL101" s="407">
        <v>320</v>
      </c>
      <c r="AM101" s="407">
        <v>346</v>
      </c>
      <c r="AN101" s="407">
        <v>22</v>
      </c>
      <c r="AO101" s="407">
        <v>71</v>
      </c>
      <c r="AP101" s="407">
        <v>122</v>
      </c>
      <c r="AQ101" s="407">
        <v>169</v>
      </c>
      <c r="AR101" s="407">
        <v>211</v>
      </c>
      <c r="AS101" s="407">
        <v>245</v>
      </c>
      <c r="AT101" s="407">
        <v>272</v>
      </c>
      <c r="AU101" s="407">
        <v>294</v>
      </c>
      <c r="AV101" s="407">
        <v>329</v>
      </c>
      <c r="AW101" s="407">
        <v>345</v>
      </c>
      <c r="AX101" s="407">
        <v>363</v>
      </c>
      <c r="AY101" s="407">
        <v>19</v>
      </c>
      <c r="AZ101" s="407">
        <v>41</v>
      </c>
      <c r="BA101" s="407">
        <v>65</v>
      </c>
      <c r="BB101" s="407">
        <v>112</v>
      </c>
      <c r="BC101" s="407">
        <v>133</v>
      </c>
    </row>
    <row r="102" spans="2:55">
      <c r="B102" s="407" t="s">
        <v>415</v>
      </c>
      <c r="C102" s="407">
        <v>290</v>
      </c>
      <c r="D102" s="407">
        <v>271</v>
      </c>
      <c r="E102" s="407">
        <v>230</v>
      </c>
      <c r="F102" s="407">
        <v>205</v>
      </c>
      <c r="G102" s="407">
        <v>205</v>
      </c>
      <c r="H102" s="407">
        <v>198</v>
      </c>
      <c r="I102" s="407">
        <v>198</v>
      </c>
      <c r="J102" s="407">
        <v>198</v>
      </c>
      <c r="K102" s="407">
        <v>217</v>
      </c>
      <c r="L102" s="407">
        <v>236</v>
      </c>
      <c r="M102" s="407">
        <v>253</v>
      </c>
      <c r="N102" s="407">
        <v>274</v>
      </c>
      <c r="O102" s="407">
        <v>283</v>
      </c>
      <c r="P102" s="407">
        <v>292</v>
      </c>
      <c r="Q102" s="407">
        <v>305</v>
      </c>
      <c r="R102" s="407">
        <v>321</v>
      </c>
      <c r="S102" s="407">
        <v>340</v>
      </c>
      <c r="T102" s="407">
        <v>358</v>
      </c>
      <c r="U102" s="407">
        <v>10</v>
      </c>
      <c r="V102" s="407">
        <v>24</v>
      </c>
      <c r="W102" s="407">
        <v>37</v>
      </c>
      <c r="X102" s="407">
        <v>75</v>
      </c>
      <c r="Y102" s="407">
        <v>107</v>
      </c>
      <c r="Z102" s="407">
        <v>150</v>
      </c>
      <c r="AA102" s="407">
        <v>199</v>
      </c>
      <c r="AB102" s="407">
        <v>247</v>
      </c>
      <c r="AC102" s="407">
        <v>286</v>
      </c>
      <c r="AD102" s="407">
        <v>308</v>
      </c>
      <c r="AE102" s="407">
        <v>309</v>
      </c>
      <c r="AF102" s="407">
        <v>292</v>
      </c>
      <c r="AG102" s="407">
        <v>265</v>
      </c>
      <c r="AH102" s="407">
        <v>238</v>
      </c>
      <c r="AI102" s="407">
        <v>220</v>
      </c>
      <c r="AJ102" s="407">
        <v>220</v>
      </c>
      <c r="AK102" s="407">
        <v>220</v>
      </c>
      <c r="AL102" s="407">
        <v>238</v>
      </c>
      <c r="AM102" s="407">
        <v>272</v>
      </c>
      <c r="AN102" s="407">
        <v>315</v>
      </c>
      <c r="AO102" s="407">
        <v>362</v>
      </c>
      <c r="AP102" s="407">
        <v>42</v>
      </c>
      <c r="AQ102" s="407">
        <v>81</v>
      </c>
      <c r="AR102" s="407">
        <v>114</v>
      </c>
      <c r="AS102" s="407">
        <v>141</v>
      </c>
      <c r="AT102" s="407">
        <v>162</v>
      </c>
      <c r="AU102" s="407">
        <v>180</v>
      </c>
      <c r="AV102" s="407">
        <v>210</v>
      </c>
      <c r="AW102" s="407">
        <v>226</v>
      </c>
      <c r="AX102" s="407">
        <v>244</v>
      </c>
      <c r="AY102" s="407">
        <v>263</v>
      </c>
      <c r="AZ102" s="407">
        <v>284</v>
      </c>
      <c r="BA102" s="407">
        <v>306</v>
      </c>
      <c r="BB102" s="407">
        <v>349</v>
      </c>
      <c r="BC102" s="407">
        <v>4</v>
      </c>
    </row>
    <row r="103" spans="2:55">
      <c r="B103" s="407" t="s">
        <v>416</v>
      </c>
      <c r="C103" s="407">
        <v>237</v>
      </c>
      <c r="D103" s="407">
        <v>222</v>
      </c>
      <c r="E103" s="407">
        <v>192</v>
      </c>
      <c r="F103" s="407">
        <v>177</v>
      </c>
      <c r="G103" s="407">
        <v>177</v>
      </c>
      <c r="H103" s="407">
        <v>177</v>
      </c>
      <c r="I103" s="407">
        <v>181</v>
      </c>
      <c r="J103" s="407">
        <v>181</v>
      </c>
      <c r="K103" s="407">
        <v>198</v>
      </c>
      <c r="L103" s="407">
        <v>213</v>
      </c>
      <c r="M103" s="407">
        <v>224</v>
      </c>
      <c r="N103" s="407">
        <v>237</v>
      </c>
      <c r="O103" s="407">
        <v>244</v>
      </c>
      <c r="P103" s="407">
        <v>253</v>
      </c>
      <c r="Q103" s="407">
        <v>265</v>
      </c>
      <c r="R103" s="407">
        <v>279</v>
      </c>
      <c r="S103" s="407">
        <v>295</v>
      </c>
      <c r="T103" s="407">
        <v>310</v>
      </c>
      <c r="U103" s="407">
        <v>322</v>
      </c>
      <c r="V103" s="407">
        <v>331</v>
      </c>
      <c r="W103" s="407">
        <v>341</v>
      </c>
      <c r="X103" s="407">
        <v>12</v>
      </c>
      <c r="Y103" s="407">
        <v>44</v>
      </c>
      <c r="Z103" s="407">
        <v>84</v>
      </c>
      <c r="AA103" s="407">
        <v>129</v>
      </c>
      <c r="AB103" s="407">
        <v>170</v>
      </c>
      <c r="AC103" s="407">
        <v>197</v>
      </c>
      <c r="AD103" s="407">
        <v>207</v>
      </c>
      <c r="AE103" s="407">
        <v>197</v>
      </c>
      <c r="AF103" s="407">
        <v>174</v>
      </c>
      <c r="AG103" s="407">
        <v>147</v>
      </c>
      <c r="AH103" s="407">
        <v>125</v>
      </c>
      <c r="AI103" s="407">
        <v>117</v>
      </c>
      <c r="AJ103" s="407">
        <v>117</v>
      </c>
      <c r="AK103" s="407">
        <v>126</v>
      </c>
      <c r="AL103" s="407">
        <v>151</v>
      </c>
      <c r="AM103" s="407">
        <v>187</v>
      </c>
      <c r="AN103" s="407">
        <v>227</v>
      </c>
      <c r="AO103" s="407">
        <v>267</v>
      </c>
      <c r="AP103" s="407">
        <v>303</v>
      </c>
      <c r="AQ103" s="407">
        <v>333</v>
      </c>
      <c r="AR103" s="407">
        <v>357</v>
      </c>
      <c r="AS103" s="407">
        <v>12</v>
      </c>
      <c r="AT103" s="407">
        <v>28</v>
      </c>
      <c r="AU103" s="407">
        <v>42</v>
      </c>
      <c r="AV103" s="407">
        <v>69</v>
      </c>
      <c r="AW103" s="407">
        <v>84</v>
      </c>
      <c r="AX103" s="407">
        <v>100</v>
      </c>
      <c r="AY103" s="407">
        <v>118</v>
      </c>
      <c r="AZ103" s="407">
        <v>137</v>
      </c>
      <c r="BA103" s="407">
        <v>157</v>
      </c>
      <c r="BB103" s="407">
        <v>199</v>
      </c>
      <c r="BC103" s="407">
        <v>219</v>
      </c>
    </row>
    <row r="104" spans="2:55">
      <c r="B104" s="407" t="s">
        <v>417</v>
      </c>
      <c r="C104" s="407">
        <v>181</v>
      </c>
      <c r="D104" s="407">
        <v>171</v>
      </c>
      <c r="E104" s="407">
        <v>151</v>
      </c>
      <c r="F104" s="407">
        <v>145</v>
      </c>
      <c r="G104" s="407">
        <v>145</v>
      </c>
      <c r="H104" s="407">
        <v>149</v>
      </c>
      <c r="I104" s="407">
        <v>154</v>
      </c>
      <c r="J104" s="407">
        <v>154</v>
      </c>
      <c r="K104" s="407">
        <v>167</v>
      </c>
      <c r="L104" s="407">
        <v>176</v>
      </c>
      <c r="M104" s="407">
        <v>183</v>
      </c>
      <c r="N104" s="407">
        <v>191</v>
      </c>
      <c r="O104" s="407">
        <v>197</v>
      </c>
      <c r="P104" s="407">
        <v>205</v>
      </c>
      <c r="Q104" s="407">
        <v>215</v>
      </c>
      <c r="R104" s="407">
        <v>227</v>
      </c>
      <c r="S104" s="407">
        <v>239</v>
      </c>
      <c r="T104" s="407">
        <v>249</v>
      </c>
      <c r="U104" s="407">
        <v>257</v>
      </c>
      <c r="V104" s="407">
        <v>263</v>
      </c>
      <c r="W104" s="407">
        <v>270</v>
      </c>
      <c r="X104" s="407">
        <v>303</v>
      </c>
      <c r="Y104" s="407">
        <v>333</v>
      </c>
      <c r="Z104" s="407">
        <v>4</v>
      </c>
      <c r="AA104" s="407">
        <v>41</v>
      </c>
      <c r="AB104" s="407">
        <v>70</v>
      </c>
      <c r="AC104" s="407">
        <v>85</v>
      </c>
      <c r="AD104" s="407">
        <v>84</v>
      </c>
      <c r="AE104" s="407">
        <v>69</v>
      </c>
      <c r="AF104" s="407">
        <v>45</v>
      </c>
      <c r="AG104" s="407">
        <v>23</v>
      </c>
      <c r="AH104" s="407">
        <v>10</v>
      </c>
      <c r="AI104" s="407">
        <v>11</v>
      </c>
      <c r="AJ104" s="407">
        <v>11</v>
      </c>
      <c r="AK104" s="407">
        <v>26</v>
      </c>
      <c r="AL104" s="407">
        <v>52</v>
      </c>
      <c r="AM104" s="407">
        <v>84</v>
      </c>
      <c r="AN104" s="407">
        <v>117</v>
      </c>
      <c r="AO104" s="407">
        <v>147</v>
      </c>
      <c r="AP104" s="407">
        <v>173</v>
      </c>
      <c r="AQ104" s="407">
        <v>195</v>
      </c>
      <c r="AR104" s="407">
        <v>212</v>
      </c>
      <c r="AS104" s="407">
        <v>226</v>
      </c>
      <c r="AT104" s="407">
        <v>238</v>
      </c>
      <c r="AU104" s="407">
        <v>249</v>
      </c>
      <c r="AV104" s="407">
        <v>271</v>
      </c>
      <c r="AW104" s="407">
        <v>284</v>
      </c>
      <c r="AX104" s="407">
        <v>297</v>
      </c>
      <c r="AY104" s="407">
        <v>312</v>
      </c>
      <c r="AZ104" s="407">
        <v>327</v>
      </c>
      <c r="BA104" s="407">
        <v>344</v>
      </c>
      <c r="BB104" s="407">
        <v>14</v>
      </c>
      <c r="BC104" s="407">
        <v>32</v>
      </c>
    </row>
    <row r="105" spans="2:55">
      <c r="B105" s="407" t="s">
        <v>418</v>
      </c>
      <c r="C105" s="407">
        <v>123</v>
      </c>
      <c r="D105" s="407">
        <v>118</v>
      </c>
      <c r="E105" s="407">
        <v>108</v>
      </c>
      <c r="F105" s="407">
        <v>107</v>
      </c>
      <c r="G105" s="407">
        <v>107</v>
      </c>
      <c r="H105" s="407">
        <v>111</v>
      </c>
      <c r="I105" s="407">
        <v>115</v>
      </c>
      <c r="J105" s="407">
        <v>115</v>
      </c>
      <c r="K105" s="407">
        <v>123</v>
      </c>
      <c r="L105" s="407">
        <v>128</v>
      </c>
      <c r="M105" s="407">
        <v>131</v>
      </c>
      <c r="N105" s="407">
        <v>136</v>
      </c>
      <c r="O105" s="407">
        <v>141</v>
      </c>
      <c r="P105" s="407">
        <v>147</v>
      </c>
      <c r="Q105" s="407">
        <v>155</v>
      </c>
      <c r="R105" s="407">
        <v>163</v>
      </c>
      <c r="S105" s="407">
        <v>171</v>
      </c>
      <c r="T105" s="407">
        <v>177</v>
      </c>
      <c r="U105" s="407">
        <v>181</v>
      </c>
      <c r="V105" s="407">
        <v>184</v>
      </c>
      <c r="W105" s="407">
        <v>190</v>
      </c>
      <c r="X105" s="407">
        <v>218</v>
      </c>
      <c r="Y105" s="407">
        <v>242</v>
      </c>
      <c r="Z105" s="407">
        <v>270</v>
      </c>
      <c r="AA105" s="407">
        <v>294</v>
      </c>
      <c r="AB105" s="407">
        <v>311</v>
      </c>
      <c r="AC105" s="407">
        <v>316</v>
      </c>
      <c r="AD105" s="407">
        <v>309</v>
      </c>
      <c r="AE105" s="407">
        <v>293</v>
      </c>
      <c r="AF105" s="407">
        <v>276</v>
      </c>
      <c r="AG105" s="407">
        <v>262</v>
      </c>
      <c r="AH105" s="407">
        <v>258</v>
      </c>
      <c r="AI105" s="407">
        <v>264</v>
      </c>
      <c r="AJ105" s="407">
        <v>264</v>
      </c>
      <c r="AK105" s="407">
        <v>280</v>
      </c>
      <c r="AL105" s="407">
        <v>301</v>
      </c>
      <c r="AM105" s="407">
        <v>325</v>
      </c>
      <c r="AN105" s="407">
        <v>347</v>
      </c>
      <c r="AO105" s="407">
        <v>2</v>
      </c>
      <c r="AP105" s="407">
        <v>18</v>
      </c>
      <c r="AQ105" s="407">
        <v>32</v>
      </c>
      <c r="AR105" s="407">
        <v>43</v>
      </c>
      <c r="AS105" s="407">
        <v>52</v>
      </c>
      <c r="AT105" s="407">
        <v>60</v>
      </c>
      <c r="AU105" s="407">
        <v>68</v>
      </c>
      <c r="AV105" s="407">
        <v>85</v>
      </c>
      <c r="AW105" s="407">
        <v>94</v>
      </c>
      <c r="AX105" s="407">
        <v>105</v>
      </c>
      <c r="AY105" s="407">
        <v>116</v>
      </c>
      <c r="AZ105" s="407">
        <v>128</v>
      </c>
      <c r="BA105" s="407">
        <v>141</v>
      </c>
      <c r="BB105" s="407">
        <v>168</v>
      </c>
      <c r="BC105" s="407">
        <v>182</v>
      </c>
    </row>
    <row r="106" spans="2:55">
      <c r="B106" s="407" t="s">
        <v>419</v>
      </c>
      <c r="C106" s="407">
        <v>63</v>
      </c>
      <c r="D106" s="407">
        <v>62</v>
      </c>
      <c r="E106" s="407">
        <v>59</v>
      </c>
      <c r="F106" s="407">
        <v>59</v>
      </c>
      <c r="G106" s="407">
        <v>59</v>
      </c>
      <c r="H106" s="407">
        <v>62</v>
      </c>
      <c r="I106" s="407">
        <v>63</v>
      </c>
      <c r="J106" s="407">
        <v>63</v>
      </c>
      <c r="K106" s="407">
        <v>67</v>
      </c>
      <c r="L106" s="407">
        <v>69</v>
      </c>
      <c r="M106" s="407">
        <v>70</v>
      </c>
      <c r="N106" s="407">
        <v>73</v>
      </c>
      <c r="O106" s="407">
        <v>75</v>
      </c>
      <c r="P106" s="407">
        <v>79</v>
      </c>
      <c r="Q106" s="407">
        <v>83</v>
      </c>
      <c r="R106" s="407">
        <v>88</v>
      </c>
      <c r="S106" s="407">
        <v>91</v>
      </c>
      <c r="T106" s="407">
        <v>93</v>
      </c>
      <c r="U106" s="407">
        <v>95</v>
      </c>
      <c r="V106" s="407">
        <v>97</v>
      </c>
      <c r="W106" s="407">
        <v>101</v>
      </c>
      <c r="X106" s="407">
        <v>119</v>
      </c>
      <c r="Y106" s="407">
        <v>133</v>
      </c>
      <c r="Z106" s="407">
        <v>147</v>
      </c>
      <c r="AA106" s="407">
        <v>158</v>
      </c>
      <c r="AB106" s="407">
        <v>164</v>
      </c>
      <c r="AC106" s="407">
        <v>164</v>
      </c>
      <c r="AD106" s="407">
        <v>157</v>
      </c>
      <c r="AE106" s="407">
        <v>147</v>
      </c>
      <c r="AF106" s="407">
        <v>139</v>
      </c>
      <c r="AG106" s="407">
        <v>134</v>
      </c>
      <c r="AH106" s="407">
        <v>134</v>
      </c>
      <c r="AI106" s="407">
        <v>141</v>
      </c>
      <c r="AJ106" s="407">
        <v>141</v>
      </c>
      <c r="AK106" s="407">
        <v>151</v>
      </c>
      <c r="AL106" s="407">
        <v>163</v>
      </c>
      <c r="AM106" s="407">
        <v>176</v>
      </c>
      <c r="AN106" s="407">
        <v>187</v>
      </c>
      <c r="AO106" s="407">
        <v>196</v>
      </c>
      <c r="AP106" s="407">
        <v>204</v>
      </c>
      <c r="AQ106" s="407">
        <v>211</v>
      </c>
      <c r="AR106" s="407">
        <v>216</v>
      </c>
      <c r="AS106" s="407">
        <v>220</v>
      </c>
      <c r="AT106" s="407">
        <v>225</v>
      </c>
      <c r="AU106" s="407">
        <v>229</v>
      </c>
      <c r="AV106" s="407">
        <v>239</v>
      </c>
      <c r="AW106" s="407">
        <v>244</v>
      </c>
      <c r="AX106" s="407">
        <v>250</v>
      </c>
      <c r="AY106" s="407">
        <v>256</v>
      </c>
      <c r="AZ106" s="407">
        <v>263</v>
      </c>
      <c r="BA106" s="407">
        <v>270</v>
      </c>
      <c r="BB106" s="407">
        <v>285</v>
      </c>
      <c r="BC106" s="407">
        <v>293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0.12038162458922336</v>
      </c>
      <c r="AL9" s="404">
        <v>0.32366562328743631</v>
      </c>
      <c r="AM9" s="404">
        <v>0.53022786379267051</v>
      </c>
      <c r="AN9" s="404">
        <v>0.74273445466530719</v>
      </c>
      <c r="AO9" s="404">
        <v>0.97601398925760419</v>
      </c>
      <c r="AP9" s="404">
        <v>1.2485040843085993</v>
      </c>
      <c r="AQ9" s="404">
        <v>1.579725405053245</v>
      </c>
      <c r="AR9" s="404">
        <v>1.9838854886754798</v>
      </c>
      <c r="AS9" s="404">
        <v>2.4426352953206969</v>
      </c>
      <c r="AT9" s="404">
        <v>2.9002264945311302</v>
      </c>
      <c r="AU9" s="404">
        <v>3.2897671988556394</v>
      </c>
      <c r="AV9" s="404">
        <v>3.5976698621258407</v>
      </c>
      <c r="AW9" s="404">
        <v>3.4897874839233123</v>
      </c>
      <c r="AX9" s="404">
        <v>3.35228898860368</v>
      </c>
      <c r="AY9" s="404">
        <v>3.3504695423435815</v>
      </c>
      <c r="AZ9" s="404">
        <v>3.6595377947999386</v>
      </c>
      <c r="BA9" s="404">
        <v>4.4337212494084675</v>
      </c>
      <c r="BB9" s="404">
        <v>7.1931745056425802</v>
      </c>
      <c r="BC9" s="404">
        <v>8.7608267952327399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0.14155215935204163</v>
      </c>
      <c r="AC10" s="404">
        <v>0.39020064350760164</v>
      </c>
      <c r="AD10" s="404">
        <v>0.63300184386781</v>
      </c>
      <c r="AE10" s="404">
        <v>0.88484649099827839</v>
      </c>
      <c r="AF10" s="404">
        <v>1.1641946893201429</v>
      </c>
      <c r="AG10" s="404">
        <v>1.4852274581733869</v>
      </c>
      <c r="AH10" s="404">
        <v>1.8542222269912478</v>
      </c>
      <c r="AI10" s="404">
        <v>2.2683431196973065</v>
      </c>
      <c r="AJ10" s="404">
        <v>2.2683431196973065</v>
      </c>
      <c r="AK10" s="404">
        <v>2.7204910152486619</v>
      </c>
      <c r="AL10" s="404">
        <v>3.202885783258544</v>
      </c>
      <c r="AM10" s="404">
        <v>3.7160349545567253</v>
      </c>
      <c r="AN10" s="404">
        <v>4.2730093575035699</v>
      </c>
      <c r="AO10" s="404">
        <v>4.900293185351706</v>
      </c>
      <c r="AP10" s="404">
        <v>5.6293607161517354</v>
      </c>
      <c r="AQ10" s="404">
        <v>6.4874792095888782</v>
      </c>
      <c r="AR10" s="404">
        <v>7.4707549974728087</v>
      </c>
      <c r="AS10" s="404">
        <v>8.5311181601554349</v>
      </c>
      <c r="AT10" s="404">
        <v>9.5780779647463294</v>
      </c>
      <c r="AU10" s="404">
        <v>10.505467642963257</v>
      </c>
      <c r="AV10" s="404">
        <v>11.701079928257016</v>
      </c>
      <c r="AW10" s="404">
        <v>12.060291840219589</v>
      </c>
      <c r="AX10" s="404">
        <v>12.522213028622776</v>
      </c>
      <c r="AY10" s="404">
        <v>13.356915173239003</v>
      </c>
      <c r="AZ10" s="404">
        <v>14.82308786568079</v>
      </c>
      <c r="BA10" s="404">
        <v>17.037204354302116</v>
      </c>
      <c r="BB10" s="404">
        <v>23.14245310068927</v>
      </c>
      <c r="BC10" s="404">
        <v>26.372061857227791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3.3622276265320161E-3</v>
      </c>
      <c r="Z11" s="404">
        <v>0.40283657721596267</v>
      </c>
      <c r="AA11" s="404">
        <v>0.81258106801616181</v>
      </c>
      <c r="AB11" s="404">
        <v>1.210678863214059</v>
      </c>
      <c r="AC11" s="404">
        <v>1.6050067431954314</v>
      </c>
      <c r="AD11" s="404">
        <v>2.0075270092765467</v>
      </c>
      <c r="AE11" s="404">
        <v>2.4374652685810947</v>
      </c>
      <c r="AF11" s="404">
        <v>2.9118729361123918</v>
      </c>
      <c r="AG11" s="404">
        <v>3.4429582088494408</v>
      </c>
      <c r="AH11" s="404">
        <v>4.0362266946078407</v>
      </c>
      <c r="AI11" s="404">
        <v>4.6886800320114848</v>
      </c>
      <c r="AJ11" s="404">
        <v>4.6886800320114848</v>
      </c>
      <c r="AK11" s="404">
        <v>5.3942464693731154</v>
      </c>
      <c r="AL11" s="404">
        <v>6.1545907424684634</v>
      </c>
      <c r="AM11" s="404">
        <v>6.9823399379538849</v>
      </c>
      <c r="AN11" s="404">
        <v>7.903493444500385</v>
      </c>
      <c r="AO11" s="404">
        <v>8.9586381406932958</v>
      </c>
      <c r="AP11" s="404">
        <v>10.187705374734971</v>
      </c>
      <c r="AQ11" s="404">
        <v>11.597972073771611</v>
      </c>
      <c r="AR11" s="404">
        <v>13.153876916717335</v>
      </c>
      <c r="AS11" s="404">
        <v>14.769333527543518</v>
      </c>
      <c r="AT11" s="404">
        <v>16.310866968449815</v>
      </c>
      <c r="AU11" s="404">
        <v>17.643369641931304</v>
      </c>
      <c r="AV11" s="404">
        <v>19.598074267566101</v>
      </c>
      <c r="AW11" s="404">
        <v>20.483699519095484</v>
      </c>
      <c r="AX11" s="404">
        <v>21.715367132380063</v>
      </c>
      <c r="AY11" s="404">
        <v>23.6560556531564</v>
      </c>
      <c r="AZ11" s="404">
        <v>26.524020967706203</v>
      </c>
      <c r="BA11" s="404">
        <v>30.34330145363645</v>
      </c>
      <c r="BB11" s="404">
        <v>39.776097057795695</v>
      </c>
      <c r="BC11" s="404">
        <v>44.46181619885872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0.45379940474648411</v>
      </c>
      <c r="Y12" s="404">
        <v>0.9433337139928728</v>
      </c>
      <c r="Z12" s="404">
        <v>1.4654498205092272</v>
      </c>
      <c r="AA12" s="404">
        <v>2.0090370594247862</v>
      </c>
      <c r="AB12" s="404">
        <v>2.5574085470083316</v>
      </c>
      <c r="AC12" s="404">
        <v>3.1233703685248915</v>
      </c>
      <c r="AD12" s="404">
        <v>3.7209072864766228</v>
      </c>
      <c r="AE12" s="404">
        <v>4.3636142833515734</v>
      </c>
      <c r="AF12" s="404">
        <v>5.0626535267942963</v>
      </c>
      <c r="AG12" s="404">
        <v>5.8264479769841309</v>
      </c>
      <c r="AH12" s="404">
        <v>6.6588674452673215</v>
      </c>
      <c r="AI12" s="404">
        <v>7.5596573038448289</v>
      </c>
      <c r="AJ12" s="404">
        <v>7.5596573038448289</v>
      </c>
      <c r="AK12" s="404">
        <v>8.536193256087385</v>
      </c>
      <c r="AL12" s="404">
        <v>9.6062260791106304</v>
      </c>
      <c r="AM12" s="404">
        <v>10.798559762121345</v>
      </c>
      <c r="AN12" s="404">
        <v>12.155554381717483</v>
      </c>
      <c r="AO12" s="404">
        <v>13.726129981431148</v>
      </c>
      <c r="AP12" s="404">
        <v>15.524765448483954</v>
      </c>
      <c r="AQ12" s="404">
        <v>17.521360477724858</v>
      </c>
      <c r="AR12" s="404">
        <v>19.638311727045984</v>
      </c>
      <c r="AS12" s="404">
        <v>21.74224025495182</v>
      </c>
      <c r="AT12" s="404">
        <v>23.671695970137961</v>
      </c>
      <c r="AU12" s="404">
        <v>25.352395044070679</v>
      </c>
      <c r="AV12" s="404">
        <v>28.267092929468301</v>
      </c>
      <c r="AW12" s="404">
        <v>29.990244212906635</v>
      </c>
      <c r="AX12" s="404">
        <v>32.432719774134341</v>
      </c>
      <c r="AY12" s="404">
        <v>35.895784195129401</v>
      </c>
      <c r="AZ12" s="404">
        <v>40.483075842717682</v>
      </c>
      <c r="BA12" s="404">
        <v>46.087697754826408</v>
      </c>
      <c r="BB12" s="404">
        <v>58.720758320064959</v>
      </c>
      <c r="BC12" s="404">
        <v>64.708894248075907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0.26973839672760413</v>
      </c>
      <c r="X13" s="404">
        <v>1.2661027488286152</v>
      </c>
      <c r="Y13" s="404">
        <v>1.8371710984447578</v>
      </c>
      <c r="Z13" s="404">
        <v>2.4508983668891857</v>
      </c>
      <c r="AA13" s="404">
        <v>3.1037998288525674</v>
      </c>
      <c r="AB13" s="404">
        <v>3.785703951605341</v>
      </c>
      <c r="AC13" s="404">
        <v>4.5115924901183817</v>
      </c>
      <c r="AD13" s="404">
        <v>5.2870492611958069</v>
      </c>
      <c r="AE13" s="404">
        <v>6.1164375322148228</v>
      </c>
      <c r="AF13" s="404">
        <v>7.0040089460207611</v>
      </c>
      <c r="AG13" s="404">
        <v>7.953700280881562</v>
      </c>
      <c r="AH13" s="404">
        <v>8.9702294872605961</v>
      </c>
      <c r="AI13" s="404">
        <v>10.067419025014027</v>
      </c>
      <c r="AJ13" s="404">
        <v>10.067419025014027</v>
      </c>
      <c r="AK13" s="404">
        <v>11.269553906674453</v>
      </c>
      <c r="AL13" s="404">
        <v>12.610833994112108</v>
      </c>
      <c r="AM13" s="404">
        <v>14.136033665995383</v>
      </c>
      <c r="AN13" s="404">
        <v>15.894813674831456</v>
      </c>
      <c r="AO13" s="404">
        <v>17.910026959753662</v>
      </c>
      <c r="AP13" s="404">
        <v>20.160111323828861</v>
      </c>
      <c r="AQ13" s="404">
        <v>22.576638407641362</v>
      </c>
      <c r="AR13" s="404">
        <v>25.041129544290122</v>
      </c>
      <c r="AS13" s="404">
        <v>27.398173794502366</v>
      </c>
      <c r="AT13" s="404">
        <v>29.551309720872638</v>
      </c>
      <c r="AU13" s="404">
        <v>31.517004185320079</v>
      </c>
      <c r="AV13" s="404">
        <v>35.582806778938405</v>
      </c>
      <c r="AW13" s="404">
        <v>38.351057934871704</v>
      </c>
      <c r="AX13" s="404">
        <v>42.099145136511474</v>
      </c>
      <c r="AY13" s="404">
        <v>47.007906946657293</v>
      </c>
      <c r="AZ13" s="404">
        <v>53.054452930430649</v>
      </c>
      <c r="BA13" s="404">
        <v>60.00027589747453</v>
      </c>
      <c r="BB13" s="404">
        <v>74.701069343729969</v>
      </c>
      <c r="BC13" s="404">
        <v>81.528672310430537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6.8756826389133885E-2</v>
      </c>
      <c r="V14" s="404">
        <v>0.46616090050794967</v>
      </c>
      <c r="W14" s="404">
        <v>0.93994203446232105</v>
      </c>
      <c r="X14" s="404">
        <v>2.0717904605735313</v>
      </c>
      <c r="Y14" s="404">
        <v>2.7175820305682938</v>
      </c>
      <c r="Z14" s="404">
        <v>3.4236497439748477</v>
      </c>
      <c r="AA14" s="404">
        <v>4.1947337937737785</v>
      </c>
      <c r="AB14" s="404">
        <v>5.0252251194684261</v>
      </c>
      <c r="AC14" s="404">
        <v>5.922613549425054</v>
      </c>
      <c r="AD14" s="404">
        <v>6.8809782483790318</v>
      </c>
      <c r="AE14" s="404">
        <v>7.8947504947428291</v>
      </c>
      <c r="AF14" s="404">
        <v>8.96076297750583</v>
      </c>
      <c r="AG14" s="404">
        <v>10.080919674817967</v>
      </c>
      <c r="AH14" s="404">
        <v>11.27193631351374</v>
      </c>
      <c r="AI14" s="404">
        <v>12.565605116496084</v>
      </c>
      <c r="AJ14" s="404">
        <v>12.565605116496084</v>
      </c>
      <c r="AK14" s="404">
        <v>14.004482011452101</v>
      </c>
      <c r="AL14" s="404">
        <v>15.640548061360498</v>
      </c>
      <c r="AM14" s="404">
        <v>17.527702589873464</v>
      </c>
      <c r="AN14" s="404">
        <v>19.691061830964884</v>
      </c>
      <c r="AO14" s="404">
        <v>22.117557882817078</v>
      </c>
      <c r="AP14" s="404">
        <v>24.74716579366218</v>
      </c>
      <c r="AQ14" s="404">
        <v>27.470518465419673</v>
      </c>
      <c r="AR14" s="404">
        <v>30.146975828920564</v>
      </c>
      <c r="AS14" s="404">
        <v>32.683765062965996</v>
      </c>
      <c r="AT14" s="404">
        <v>35.075619993907694</v>
      </c>
      <c r="AU14" s="404">
        <v>37.43672935600366</v>
      </c>
      <c r="AV14" s="404">
        <v>43.153553418037255</v>
      </c>
      <c r="AW14" s="404">
        <v>47.175936686810331</v>
      </c>
      <c r="AX14" s="404">
        <v>52.317641224367634</v>
      </c>
      <c r="AY14" s="404">
        <v>58.632171558622879</v>
      </c>
      <c r="AZ14" s="404">
        <v>65.964198902335482</v>
      </c>
      <c r="BA14" s="404">
        <v>73.973733100966783</v>
      </c>
      <c r="BB14" s="404">
        <v>90.324120161851155</v>
      </c>
      <c r="BC14" s="404">
        <v>97.89088618567007</v>
      </c>
    </row>
    <row r="15" spans="2:55"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0.21564601953651813</v>
      </c>
      <c r="U15" s="404">
        <v>0.6087885411302334</v>
      </c>
      <c r="V15" s="404">
        <v>1.0782855718835769</v>
      </c>
      <c r="W15" s="404">
        <v>1.6122638486877929</v>
      </c>
      <c r="X15" s="404">
        <v>2.8570238973175712</v>
      </c>
      <c r="Y15" s="404">
        <v>3.5769119754492893</v>
      </c>
      <c r="Z15" s="404">
        <v>4.382822671590878</v>
      </c>
      <c r="AA15" s="404">
        <v>5.285907191582992</v>
      </c>
      <c r="AB15" s="404">
        <v>6.2756446818467913</v>
      </c>
      <c r="AC15" s="404">
        <v>7.3490057499081169</v>
      </c>
      <c r="AD15" s="404">
        <v>8.4876837651237551</v>
      </c>
      <c r="AE15" s="404">
        <v>9.6754271923422746</v>
      </c>
      <c r="AF15" s="404">
        <v>10.903863236559765</v>
      </c>
      <c r="AG15" s="404">
        <v>12.183765678949278</v>
      </c>
      <c r="AH15" s="404">
        <v>13.54756293903344</v>
      </c>
      <c r="AI15" s="404">
        <v>15.046459169245782</v>
      </c>
      <c r="AJ15" s="404">
        <v>15.046459169245782</v>
      </c>
      <c r="AK15" s="404">
        <v>16.74275839337496</v>
      </c>
      <c r="AL15" s="404">
        <v>18.699533646148929</v>
      </c>
      <c r="AM15" s="404">
        <v>20.948153724798086</v>
      </c>
      <c r="AN15" s="404">
        <v>23.479469351525438</v>
      </c>
      <c r="AO15" s="404">
        <v>26.242077769868214</v>
      </c>
      <c r="AP15" s="404">
        <v>29.134869966713079</v>
      </c>
      <c r="AQ15" s="404">
        <v>32.026214361746575</v>
      </c>
      <c r="AR15" s="404">
        <v>34.837795913256045</v>
      </c>
      <c r="AS15" s="404">
        <v>37.565412436579628</v>
      </c>
      <c r="AT15" s="404">
        <v>40.301935574558243</v>
      </c>
      <c r="AU15" s="404">
        <v>43.267087153483374</v>
      </c>
      <c r="AV15" s="404">
        <v>51.119567898261025</v>
      </c>
      <c r="AW15" s="404">
        <v>56.479472098994705</v>
      </c>
      <c r="AX15" s="404">
        <v>62.970777737476752</v>
      </c>
      <c r="AY15" s="404">
        <v>70.51363387278623</v>
      </c>
      <c r="AZ15" s="404">
        <v>78.85018213912781</v>
      </c>
      <c r="BA15" s="404">
        <v>87.675263664791814</v>
      </c>
      <c r="BB15" s="404">
        <v>105.39164652582791</v>
      </c>
      <c r="BC15" s="404">
        <v>113.66973504364333</v>
      </c>
    </row>
    <row r="16" spans="2:55">
      <c r="B16" s="403" t="s">
        <v>329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0</v>
      </c>
      <c r="O16" s="404">
        <v>0</v>
      </c>
      <c r="P16" s="404">
        <v>0</v>
      </c>
      <c r="Q16" s="404">
        <v>0</v>
      </c>
      <c r="R16" s="404">
        <v>3.2443262519502719E-2</v>
      </c>
      <c r="S16" s="404">
        <v>0.32144370947075063</v>
      </c>
      <c r="T16" s="404">
        <v>0.70451847797126277</v>
      </c>
      <c r="U16" s="404">
        <v>1.1648581626526928</v>
      </c>
      <c r="V16" s="404">
        <v>1.6879017550772251</v>
      </c>
      <c r="W16" s="404">
        <v>2.2668157334345302</v>
      </c>
      <c r="X16" s="404">
        <v>3.6135702698285797</v>
      </c>
      <c r="Y16" s="404">
        <v>4.4135871600280119</v>
      </c>
      <c r="Z16" s="404">
        <v>5.3316789439396102</v>
      </c>
      <c r="AA16" s="404">
        <v>6.3760845488203195</v>
      </c>
      <c r="AB16" s="404">
        <v>7.5285511155107381</v>
      </c>
      <c r="AC16" s="404">
        <v>8.7747309265841693</v>
      </c>
      <c r="AD16" s="404">
        <v>10.082984962605918</v>
      </c>
      <c r="AE16" s="404">
        <v>11.428327802803533</v>
      </c>
      <c r="AF16" s="404">
        <v>12.80781731306678</v>
      </c>
      <c r="AG16" s="404">
        <v>14.244549744790822</v>
      </c>
      <c r="AH16" s="404">
        <v>15.787917740082696</v>
      </c>
      <c r="AI16" s="404">
        <v>17.510102871945168</v>
      </c>
      <c r="AJ16" s="404">
        <v>17.510102871945168</v>
      </c>
      <c r="AK16" s="404">
        <v>19.486633653048251</v>
      </c>
      <c r="AL16" s="404">
        <v>21.76020605066574</v>
      </c>
      <c r="AM16" s="404">
        <v>24.330099793364049</v>
      </c>
      <c r="AN16" s="404">
        <v>27.15060865160914</v>
      </c>
      <c r="AO16" s="404">
        <v>30.129372375072634</v>
      </c>
      <c r="AP16" s="404">
        <v>33.142826767664346</v>
      </c>
      <c r="AQ16" s="404">
        <v>36.121440635230385</v>
      </c>
      <c r="AR16" s="404">
        <v>39.075106888395702</v>
      </c>
      <c r="AS16" s="404">
        <v>42.094894062145173</v>
      </c>
      <c r="AT16" s="404">
        <v>45.379611668990684</v>
      </c>
      <c r="AU16" s="404">
        <v>49.224104212479681</v>
      </c>
      <c r="AV16" s="404">
        <v>59.488919094947761</v>
      </c>
      <c r="AW16" s="404">
        <v>66.137656322710924</v>
      </c>
      <c r="AX16" s="404">
        <v>73.796730207439708</v>
      </c>
      <c r="AY16" s="404">
        <v>82.282539034920021</v>
      </c>
      <c r="AZ16" s="404">
        <v>91.370397949799838</v>
      </c>
      <c r="BA16" s="404">
        <v>100.82680321486056</v>
      </c>
      <c r="BB16" s="404">
        <v>119.76309586649292</v>
      </c>
      <c r="BC16" s="404">
        <v>128.7860653628569</v>
      </c>
    </row>
    <row r="17" spans="2:55">
      <c r="B17" s="403" t="s">
        <v>330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</v>
      </c>
      <c r="M17" s="404">
        <v>0</v>
      </c>
      <c r="N17" s="404">
        <v>0</v>
      </c>
      <c r="O17" s="404">
        <v>0</v>
      </c>
      <c r="P17" s="404">
        <v>0</v>
      </c>
      <c r="Q17" s="404">
        <v>0.12138058286975499</v>
      </c>
      <c r="R17" s="404">
        <v>0.39321317058674776</v>
      </c>
      <c r="S17" s="404">
        <v>0.75954261031857018</v>
      </c>
      <c r="T17" s="404">
        <v>1.205352587700534</v>
      </c>
      <c r="U17" s="404">
        <v>1.7139514763512413</v>
      </c>
      <c r="V17" s="404">
        <v>2.2747457544968155</v>
      </c>
      <c r="W17" s="404">
        <v>2.8888464785284396</v>
      </c>
      <c r="X17" s="404">
        <v>4.3392275695840405</v>
      </c>
      <c r="Y17" s="404">
        <v>5.2301192578762636</v>
      </c>
      <c r="Z17" s="404">
        <v>6.2681102905653638</v>
      </c>
      <c r="AA17" s="404">
        <v>7.4558687837171096</v>
      </c>
      <c r="AB17" s="404">
        <v>8.7668345279856883</v>
      </c>
      <c r="AC17" s="404">
        <v>10.174484206912471</v>
      </c>
      <c r="AD17" s="404">
        <v>11.635582907768574</v>
      </c>
      <c r="AE17" s="404">
        <v>13.126757595093661</v>
      </c>
      <c r="AF17" s="404">
        <v>14.653663873306837</v>
      </c>
      <c r="AG17" s="404">
        <v>16.252688741989527</v>
      </c>
      <c r="AH17" s="404">
        <v>17.991547928635526</v>
      </c>
      <c r="AI17" s="404">
        <v>19.956978136805962</v>
      </c>
      <c r="AJ17" s="404">
        <v>19.956978136805962</v>
      </c>
      <c r="AK17" s="404">
        <v>22.206450310027666</v>
      </c>
      <c r="AL17" s="404">
        <v>24.752889171855731</v>
      </c>
      <c r="AM17" s="404">
        <v>27.561349891184481</v>
      </c>
      <c r="AN17" s="404">
        <v>30.547068220724665</v>
      </c>
      <c r="AO17" s="404">
        <v>33.595332762661172</v>
      </c>
      <c r="AP17" s="404">
        <v>36.644415488710877</v>
      </c>
      <c r="AQ17" s="404">
        <v>39.712756356264883</v>
      </c>
      <c r="AR17" s="404">
        <v>42.905151940613351</v>
      </c>
      <c r="AS17" s="404">
        <v>46.415490944645654</v>
      </c>
      <c r="AT17" s="404">
        <v>50.518180085138432</v>
      </c>
      <c r="AU17" s="404">
        <v>55.434800460944707</v>
      </c>
      <c r="AV17" s="404">
        <v>68.130624391806293</v>
      </c>
      <c r="AW17" s="404">
        <v>75.881137787827456</v>
      </c>
      <c r="AX17" s="404">
        <v>84.417204833551523</v>
      </c>
      <c r="AY17" s="404">
        <v>93.586620981244764</v>
      </c>
      <c r="AZ17" s="404">
        <v>103.23459585738776</v>
      </c>
      <c r="BA17" s="404">
        <v>113.2030997879733</v>
      </c>
      <c r="BB17" s="404">
        <v>133.34118237510998</v>
      </c>
      <c r="BC17" s="404">
        <v>143.15259299121584</v>
      </c>
    </row>
    <row r="18" spans="2:55">
      <c r="B18" s="403" t="s">
        <v>331</v>
      </c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>
        <v>0</v>
      </c>
      <c r="L18" s="404">
        <v>0</v>
      </c>
      <c r="M18" s="404">
        <v>0</v>
      </c>
      <c r="N18" s="404">
        <v>0</v>
      </c>
      <c r="O18" s="404">
        <v>4.2852948902149038E-2</v>
      </c>
      <c r="P18" s="404">
        <v>0.22019104967299294</v>
      </c>
      <c r="Q18" s="404">
        <v>0.47371746385505009</v>
      </c>
      <c r="R18" s="404">
        <v>0.81926448608360747</v>
      </c>
      <c r="S18" s="404">
        <v>1.2449467472473927</v>
      </c>
      <c r="T18" s="404">
        <v>1.7358155539196549</v>
      </c>
      <c r="U18" s="404">
        <v>2.2781719060120977</v>
      </c>
      <c r="V18" s="404">
        <v>2.8682330298874845</v>
      </c>
      <c r="W18" s="404">
        <v>3.5157254175356889</v>
      </c>
      <c r="X18" s="404">
        <v>5.0873183981145207</v>
      </c>
      <c r="Y18" s="404">
        <v>6.0781969918400796</v>
      </c>
      <c r="Z18" s="404">
        <v>7.24006926096963</v>
      </c>
      <c r="AA18" s="404">
        <v>8.5696815884038706</v>
      </c>
      <c r="AB18" s="404">
        <v>10.031583708682769</v>
      </c>
      <c r="AC18" s="404">
        <v>11.588828055798487</v>
      </c>
      <c r="AD18" s="404">
        <v>13.196594131299463</v>
      </c>
      <c r="AE18" s="404">
        <v>14.835913400464255</v>
      </c>
      <c r="AF18" s="404">
        <v>16.521703904106747</v>
      </c>
      <c r="AG18" s="404">
        <v>18.304771880597066</v>
      </c>
      <c r="AH18" s="404">
        <v>20.264669117547388</v>
      </c>
      <c r="AI18" s="404">
        <v>22.471743674613521</v>
      </c>
      <c r="AJ18" s="404">
        <v>22.471743674613521</v>
      </c>
      <c r="AK18" s="404">
        <v>24.956401031991206</v>
      </c>
      <c r="AL18" s="404">
        <v>27.70000038815007</v>
      </c>
      <c r="AM18" s="404">
        <v>30.631174884442586</v>
      </c>
      <c r="AN18" s="404">
        <v>33.64493399417271</v>
      </c>
      <c r="AO18" s="404">
        <v>36.688557975154346</v>
      </c>
      <c r="AP18" s="404">
        <v>39.788104578590442</v>
      </c>
      <c r="AQ18" s="404">
        <v>43.056795114020396</v>
      </c>
      <c r="AR18" s="404">
        <v>46.702002231393699</v>
      </c>
      <c r="AS18" s="404">
        <v>50.990004747485592</v>
      </c>
      <c r="AT18" s="404">
        <v>56.122810846504251</v>
      </c>
      <c r="AU18" s="404">
        <v>62.205983507837239</v>
      </c>
      <c r="AV18" s="404">
        <v>77.14267171978031</v>
      </c>
      <c r="AW18" s="404">
        <v>85.733403639697784</v>
      </c>
      <c r="AX18" s="404">
        <v>94.918088154658662</v>
      </c>
      <c r="AY18" s="404">
        <v>104.61243443009371</v>
      </c>
      <c r="AZ18" s="404">
        <v>114.73557597689948</v>
      </c>
      <c r="BA18" s="404">
        <v>125.20979355276529</v>
      </c>
      <c r="BB18" s="404">
        <v>146.70249690763262</v>
      </c>
      <c r="BC18" s="404">
        <v>157.40515082719699</v>
      </c>
    </row>
    <row r="19" spans="2:55">
      <c r="B19" s="403" t="s">
        <v>332</v>
      </c>
      <c r="C19" s="404">
        <v>0</v>
      </c>
      <c r="D19" s="404">
        <v>0</v>
      </c>
      <c r="E19" s="404">
        <v>0</v>
      </c>
      <c r="F19" s="404">
        <v>0</v>
      </c>
      <c r="G19" s="404">
        <v>0</v>
      </c>
      <c r="H19" s="404">
        <v>0</v>
      </c>
      <c r="I19" s="404">
        <v>0</v>
      </c>
      <c r="J19" s="404">
        <v>0</v>
      </c>
      <c r="K19" s="404">
        <v>0</v>
      </c>
      <c r="L19" s="404">
        <v>0</v>
      </c>
      <c r="M19" s="404">
        <v>0</v>
      </c>
      <c r="N19" s="404">
        <v>0.11505728673694149</v>
      </c>
      <c r="O19" s="404">
        <v>0.29519033617772528</v>
      </c>
      <c r="P19" s="404">
        <v>0.53093263296089332</v>
      </c>
      <c r="Q19" s="404">
        <v>0.85279475520261094</v>
      </c>
      <c r="R19" s="404">
        <v>1.252271929344984</v>
      </c>
      <c r="S19" s="404">
        <v>1.7177407698773257</v>
      </c>
      <c r="T19" s="404">
        <v>2.2371886364917404</v>
      </c>
      <c r="U19" s="404">
        <v>2.8026501882761417</v>
      </c>
      <c r="V19" s="404">
        <v>3.417685457631499</v>
      </c>
      <c r="W19" s="404">
        <v>4.1013141499005332</v>
      </c>
      <c r="X19" s="404">
        <v>5.806834487169052</v>
      </c>
      <c r="Y19" s="404">
        <v>6.8963782162853873</v>
      </c>
      <c r="Z19" s="404">
        <v>8.1747378898666234</v>
      </c>
      <c r="AA19" s="404">
        <v>9.6323175254091264</v>
      </c>
      <c r="AB19" s="404">
        <v>11.226878953303089</v>
      </c>
      <c r="AC19" s="404">
        <v>12.921271262741296</v>
      </c>
      <c r="AD19" s="404">
        <v>14.671684555014233</v>
      </c>
      <c r="AE19" s="404">
        <v>16.463868218995657</v>
      </c>
      <c r="AF19" s="404">
        <v>18.322718057501913</v>
      </c>
      <c r="AG19" s="404">
        <v>20.306489075095023</v>
      </c>
      <c r="AH19" s="404">
        <v>22.475169592062556</v>
      </c>
      <c r="AI19" s="404">
        <v>24.873613620639382</v>
      </c>
      <c r="AJ19" s="404">
        <v>24.873613620639382</v>
      </c>
      <c r="AK19" s="404">
        <v>27.503375567742786</v>
      </c>
      <c r="AL19" s="404">
        <v>30.312086081379427</v>
      </c>
      <c r="AM19" s="404">
        <v>33.210871786398947</v>
      </c>
      <c r="AN19" s="404">
        <v>36.158996018419295</v>
      </c>
      <c r="AO19" s="404">
        <v>39.191679721281552</v>
      </c>
      <c r="AP19" s="404">
        <v>42.429529856081359</v>
      </c>
      <c r="AQ19" s="404">
        <v>46.08815294124485</v>
      </c>
      <c r="AR19" s="404">
        <v>50.446917474638006</v>
      </c>
      <c r="AS19" s="404">
        <v>55.695914888907048</v>
      </c>
      <c r="AT19" s="404">
        <v>61.92182735737854</v>
      </c>
      <c r="AU19" s="404">
        <v>69.107513196356066</v>
      </c>
      <c r="AV19" s="404">
        <v>85.786616752268145</v>
      </c>
      <c r="AW19" s="404">
        <v>94.946776475541739</v>
      </c>
      <c r="AX19" s="404">
        <v>104.57612468149212</v>
      </c>
      <c r="AY19" s="404">
        <v>114.66210374494101</v>
      </c>
      <c r="AZ19" s="404">
        <v>125.20226414083649</v>
      </c>
      <c r="BA19" s="404">
        <v>136.19099026885669</v>
      </c>
      <c r="BB19" s="404">
        <v>159.10203656963219</v>
      </c>
      <c r="BC19" s="404">
        <v>170.74468682232697</v>
      </c>
    </row>
    <row r="20" spans="2:55">
      <c r="B20" s="403" t="s">
        <v>333</v>
      </c>
      <c r="C20" s="404">
        <v>0</v>
      </c>
      <c r="D20" s="404">
        <v>1.8332234649264673E-2</v>
      </c>
      <c r="E20" s="404">
        <v>0</v>
      </c>
      <c r="F20" s="404">
        <v>0</v>
      </c>
      <c r="G20" s="404">
        <v>0</v>
      </c>
      <c r="H20" s="404">
        <v>0</v>
      </c>
      <c r="I20" s="404">
        <v>0</v>
      </c>
      <c r="J20" s="404">
        <v>0</v>
      </c>
      <c r="K20" s="404">
        <v>0</v>
      </c>
      <c r="L20" s="404">
        <v>0</v>
      </c>
      <c r="M20" s="404">
        <v>2.6137494195365915E-2</v>
      </c>
      <c r="N20" s="404">
        <v>0.33364799724703265</v>
      </c>
      <c r="O20" s="404">
        <v>0.56657215633468438</v>
      </c>
      <c r="P20" s="404">
        <v>0.86509960275090592</v>
      </c>
      <c r="Q20" s="404">
        <v>1.2350839371590376</v>
      </c>
      <c r="R20" s="404">
        <v>1.6684892885968725</v>
      </c>
      <c r="S20" s="404">
        <v>2.1568382541079614</v>
      </c>
      <c r="T20" s="404">
        <v>2.6937915105835311</v>
      </c>
      <c r="U20" s="404">
        <v>3.2775636796070882</v>
      </c>
      <c r="V20" s="404">
        <v>3.9196334005433489</v>
      </c>
      <c r="W20" s="404">
        <v>4.646585837008705</v>
      </c>
      <c r="X20" s="404">
        <v>6.4860861913031789</v>
      </c>
      <c r="Y20" s="404">
        <v>7.6648406845841661</v>
      </c>
      <c r="Z20" s="404">
        <v>9.0437144430957659</v>
      </c>
      <c r="AA20" s="404">
        <v>10.609080017365786</v>
      </c>
      <c r="AB20" s="404">
        <v>12.322434765114419</v>
      </c>
      <c r="AC20" s="404">
        <v>14.149142531114764</v>
      </c>
      <c r="AD20" s="404">
        <v>16.04644204055446</v>
      </c>
      <c r="AE20" s="404">
        <v>18.005140323453922</v>
      </c>
      <c r="AF20" s="404">
        <v>20.052767676513803</v>
      </c>
      <c r="AG20" s="404">
        <v>22.223250941706404</v>
      </c>
      <c r="AH20" s="404">
        <v>24.547618222089632</v>
      </c>
      <c r="AI20" s="404">
        <v>27.043526319840854</v>
      </c>
      <c r="AJ20" s="404">
        <v>27.043526319840854</v>
      </c>
      <c r="AK20" s="404">
        <v>29.681678636679461</v>
      </c>
      <c r="AL20" s="404">
        <v>32.395064482518315</v>
      </c>
      <c r="AM20" s="404">
        <v>35.162051875464009</v>
      </c>
      <c r="AN20" s="404">
        <v>38.032380900021295</v>
      </c>
      <c r="AO20" s="404">
        <v>41.136084526218674</v>
      </c>
      <c r="AP20" s="404">
        <v>44.696004126447896</v>
      </c>
      <c r="AQ20" s="404">
        <v>48.999579756757562</v>
      </c>
      <c r="AR20" s="404">
        <v>54.249392581816657</v>
      </c>
      <c r="AS20" s="404">
        <v>60.515941750236877</v>
      </c>
      <c r="AT20" s="404">
        <v>67.763834851274893</v>
      </c>
      <c r="AU20" s="404">
        <v>75.847012363577406</v>
      </c>
      <c r="AV20" s="404">
        <v>93.67834794588704</v>
      </c>
      <c r="AW20" s="404">
        <v>103.19367525882237</v>
      </c>
      <c r="AX20" s="404">
        <v>113.12313234871195</v>
      </c>
      <c r="AY20" s="404">
        <v>123.53036146928625</v>
      </c>
      <c r="AZ20" s="404">
        <v>134.48316785718779</v>
      </c>
      <c r="BA20" s="404">
        <v>145.99964924861456</v>
      </c>
      <c r="BB20" s="404">
        <v>170.3833987444481</v>
      </c>
      <c r="BC20" s="404">
        <v>183.01517200670304</v>
      </c>
    </row>
    <row r="21" spans="2:55">
      <c r="B21" s="403" t="s">
        <v>334</v>
      </c>
      <c r="C21" s="404">
        <v>3.3557716766885459E-2</v>
      </c>
      <c r="D21" s="404">
        <v>0.15679393639224209</v>
      </c>
      <c r="E21" s="404">
        <v>6.0181214172868973E-2</v>
      </c>
      <c r="F21" s="404">
        <v>0</v>
      </c>
      <c r="G21" s="404">
        <v>0</v>
      </c>
      <c r="H21" s="404">
        <v>0</v>
      </c>
      <c r="I21" s="404">
        <v>0</v>
      </c>
      <c r="J21" s="404">
        <v>0</v>
      </c>
      <c r="K21" s="404">
        <v>0</v>
      </c>
      <c r="L21" s="404">
        <v>4.5108409830183979E-2</v>
      </c>
      <c r="M21" s="404">
        <v>0.17264398059773678</v>
      </c>
      <c r="N21" s="404">
        <v>0.56859365625311531</v>
      </c>
      <c r="O21" s="404">
        <v>0.85824248021121141</v>
      </c>
      <c r="P21" s="404">
        <v>1.1988981936007885</v>
      </c>
      <c r="Q21" s="404">
        <v>1.5965357305769718</v>
      </c>
      <c r="R21" s="404">
        <v>2.0464884790514453</v>
      </c>
      <c r="S21" s="404">
        <v>2.5461798732921235</v>
      </c>
      <c r="T21" s="404">
        <v>3.0953864673262803</v>
      </c>
      <c r="U21" s="404">
        <v>3.6989860164435213</v>
      </c>
      <c r="V21" s="404">
        <v>4.3745373165129662</v>
      </c>
      <c r="W21" s="404">
        <v>5.1469507044415028</v>
      </c>
      <c r="X21" s="404">
        <v>7.1043792931746976</v>
      </c>
      <c r="Y21" s="404">
        <v>8.3541240133079775</v>
      </c>
      <c r="Z21" s="404">
        <v>9.8110495222661882</v>
      </c>
      <c r="AA21" s="404">
        <v>11.468255867927011</v>
      </c>
      <c r="AB21" s="404">
        <v>13.294021850082681</v>
      </c>
      <c r="AC21" s="404">
        <v>15.256396550011329</v>
      </c>
      <c r="AD21" s="404">
        <v>17.313707742567633</v>
      </c>
      <c r="AE21" s="404">
        <v>19.454063770703858</v>
      </c>
      <c r="AF21" s="404">
        <v>21.675431257902048</v>
      </c>
      <c r="AG21" s="404">
        <v>23.977592318244529</v>
      </c>
      <c r="AH21" s="404">
        <v>26.360573878825363</v>
      </c>
      <c r="AI21" s="404">
        <v>28.812899625867335</v>
      </c>
      <c r="AJ21" s="404">
        <v>28.812899625867335</v>
      </c>
      <c r="AK21" s="404">
        <v>31.293684738922252</v>
      </c>
      <c r="AL21" s="404">
        <v>33.806317336328924</v>
      </c>
      <c r="AM21" s="404">
        <v>36.42297894941116</v>
      </c>
      <c r="AN21" s="404">
        <v>39.291092535498215</v>
      </c>
      <c r="AO21" s="404">
        <v>42.643343566511064</v>
      </c>
      <c r="AP21" s="404">
        <v>46.774292659549438</v>
      </c>
      <c r="AQ21" s="404">
        <v>51.894125959854264</v>
      </c>
      <c r="AR21" s="404">
        <v>58.084969493357562</v>
      </c>
      <c r="AS21" s="404">
        <v>65.29042866987001</v>
      </c>
      <c r="AT21" s="404">
        <v>73.346676881810197</v>
      </c>
      <c r="AU21" s="404">
        <v>82.007640749886647</v>
      </c>
      <c r="AV21" s="404">
        <v>100.47408151347015</v>
      </c>
      <c r="AW21" s="404">
        <v>110.18732845164637</v>
      </c>
      <c r="AX21" s="404">
        <v>120.33282054682249</v>
      </c>
      <c r="AY21" s="404">
        <v>131.0421995958979</v>
      </c>
      <c r="AZ21" s="404">
        <v>142.4049794583571</v>
      </c>
      <c r="BA21" s="404">
        <v>154.45327117513247</v>
      </c>
      <c r="BB21" s="404">
        <v>180.35398129645833</v>
      </c>
      <c r="BC21" s="404">
        <v>193.91497375946719</v>
      </c>
    </row>
    <row r="22" spans="2:55">
      <c r="B22" s="403" t="s">
        <v>335</v>
      </c>
      <c r="C22" s="404">
        <v>0.16533478437464386</v>
      </c>
      <c r="D22" s="404">
        <v>0.26473912435284047</v>
      </c>
      <c r="E22" s="404">
        <v>0.15538479852908027</v>
      </c>
      <c r="F22" s="404">
        <v>7.1366890609483521E-2</v>
      </c>
      <c r="G22" s="404">
        <v>7.1366890609483521E-2</v>
      </c>
      <c r="H22" s="404">
        <v>2.6472093492380978E-2</v>
      </c>
      <c r="I22" s="404">
        <v>0</v>
      </c>
      <c r="J22" s="404">
        <v>0</v>
      </c>
      <c r="K22" s="404">
        <v>4.3042935362365767E-2</v>
      </c>
      <c r="L22" s="404">
        <v>0.1651838155544722</v>
      </c>
      <c r="M22" s="404">
        <v>0.32963083181722536</v>
      </c>
      <c r="N22" s="404">
        <v>0.82092389954224221</v>
      </c>
      <c r="O22" s="404">
        <v>1.1461560808574203</v>
      </c>
      <c r="P22" s="404">
        <v>1.5079888561505412</v>
      </c>
      <c r="Q22" s="404">
        <v>1.9153907521786973</v>
      </c>
      <c r="R22" s="404">
        <v>2.3698377531626411</v>
      </c>
      <c r="S22" s="404">
        <v>2.875116096460014</v>
      </c>
      <c r="T22" s="404">
        <v>3.4375975944631874</v>
      </c>
      <c r="U22" s="404">
        <v>4.0668839302016817</v>
      </c>
      <c r="V22" s="404">
        <v>4.7772508563672877</v>
      </c>
      <c r="W22" s="404">
        <v>5.5893584644737642</v>
      </c>
      <c r="X22" s="404">
        <v>7.6312935034777016</v>
      </c>
      <c r="Y22" s="404">
        <v>8.927110406274851</v>
      </c>
      <c r="Z22" s="404">
        <v>10.443653907559629</v>
      </c>
      <c r="AA22" s="404">
        <v>12.184053079785279</v>
      </c>
      <c r="AB22" s="404">
        <v>14.123894275571837</v>
      </c>
      <c r="AC22" s="404">
        <v>16.23409691129751</v>
      </c>
      <c r="AD22" s="404">
        <v>18.465987880633676</v>
      </c>
      <c r="AE22" s="404">
        <v>20.772304887927291</v>
      </c>
      <c r="AF22" s="404">
        <v>23.111180076796774</v>
      </c>
      <c r="AG22" s="404">
        <v>25.445739158533268</v>
      </c>
      <c r="AH22" s="404">
        <v>27.742675066097942</v>
      </c>
      <c r="AI22" s="404">
        <v>29.98070736884015</v>
      </c>
      <c r="AJ22" s="404">
        <v>29.98070736884015</v>
      </c>
      <c r="AK22" s="404">
        <v>32.192711859076972</v>
      </c>
      <c r="AL22" s="404">
        <v>34.479411932047356</v>
      </c>
      <c r="AM22" s="404">
        <v>37.014426891202824</v>
      </c>
      <c r="AN22" s="404">
        <v>40.051115768402596</v>
      </c>
      <c r="AO22" s="404">
        <v>43.894398479794887</v>
      </c>
      <c r="AP22" s="404">
        <v>48.761068789990283</v>
      </c>
      <c r="AQ22" s="404">
        <v>54.740068231337602</v>
      </c>
      <c r="AR22" s="404">
        <v>61.785471049848034</v>
      </c>
      <c r="AS22" s="404">
        <v>69.706947398131817</v>
      </c>
      <c r="AT22" s="404">
        <v>78.241016935764236</v>
      </c>
      <c r="AU22" s="404">
        <v>87.176600356715099</v>
      </c>
      <c r="AV22" s="404">
        <v>105.86736971337697</v>
      </c>
      <c r="AW22" s="404">
        <v>115.67920084681198</v>
      </c>
      <c r="AX22" s="404">
        <v>126.00528356391474</v>
      </c>
      <c r="AY22" s="404">
        <v>136.99638715166049</v>
      </c>
      <c r="AZ22" s="404">
        <v>148.75383501726907</v>
      </c>
      <c r="BA22" s="404">
        <v>161.3274042492703</v>
      </c>
      <c r="BB22" s="404">
        <v>188.66703816145889</v>
      </c>
      <c r="BC22" s="404">
        <v>203.07643611745516</v>
      </c>
    </row>
    <row r="23" spans="2:55">
      <c r="B23" s="403" t="s">
        <v>336</v>
      </c>
      <c r="C23" s="404">
        <v>0.26606415588976884</v>
      </c>
      <c r="D23" s="404">
        <v>0.33829780952296296</v>
      </c>
      <c r="E23" s="404">
        <v>0.21683968066477621</v>
      </c>
      <c r="F23" s="404">
        <v>0.12447209445216445</v>
      </c>
      <c r="G23" s="404">
        <v>0.12447209445216445</v>
      </c>
      <c r="H23" s="404">
        <v>7.9081732360378881E-2</v>
      </c>
      <c r="I23" s="404">
        <v>2.9964109415456242E-2</v>
      </c>
      <c r="J23" s="404">
        <v>2.9964109415456242E-2</v>
      </c>
      <c r="K23" s="404">
        <v>0.13810507739007127</v>
      </c>
      <c r="L23" s="404">
        <v>0.29363311697899047</v>
      </c>
      <c r="M23" s="404">
        <v>0.49806295532493078</v>
      </c>
      <c r="N23" s="404">
        <v>1.0663599277818299</v>
      </c>
      <c r="O23" s="404">
        <v>1.405698254420747</v>
      </c>
      <c r="P23" s="404">
        <v>1.7702949863391444</v>
      </c>
      <c r="Q23" s="404">
        <v>2.1748562949222268</v>
      </c>
      <c r="R23" s="404">
        <v>2.6274831206869171</v>
      </c>
      <c r="S23" s="404">
        <v>3.1388252392893916</v>
      </c>
      <c r="T23" s="404">
        <v>3.7199058409858772</v>
      </c>
      <c r="U23" s="404">
        <v>4.3755748420647391</v>
      </c>
      <c r="V23" s="404">
        <v>5.1141162336899706</v>
      </c>
      <c r="W23" s="404">
        <v>5.9516234993502435</v>
      </c>
      <c r="X23" s="404">
        <v>8.028651152244505</v>
      </c>
      <c r="Y23" s="404">
        <v>9.3494282573858047</v>
      </c>
      <c r="Z23" s="404">
        <v>10.914231289817849</v>
      </c>
      <c r="AA23" s="404">
        <v>12.737022188354679</v>
      </c>
      <c r="AB23" s="404">
        <v>14.801267328387578</v>
      </c>
      <c r="AC23" s="404">
        <v>17.072812633635671</v>
      </c>
      <c r="AD23" s="404">
        <v>19.462913829925821</v>
      </c>
      <c r="AE23" s="404">
        <v>21.878168203956388</v>
      </c>
      <c r="AF23" s="404">
        <v>24.233862891820465</v>
      </c>
      <c r="AG23" s="404">
        <v>26.453597388585475</v>
      </c>
      <c r="AH23" s="404">
        <v>28.489620984218011</v>
      </c>
      <c r="AI23" s="404">
        <v>30.396390083533902</v>
      </c>
      <c r="AJ23" s="404">
        <v>30.396390083533902</v>
      </c>
      <c r="AK23" s="404">
        <v>32.307845499475377</v>
      </c>
      <c r="AL23" s="404">
        <v>34.430106499536947</v>
      </c>
      <c r="AM23" s="404">
        <v>37.046996459402777</v>
      </c>
      <c r="AN23" s="404">
        <v>40.487759964337357</v>
      </c>
      <c r="AO23" s="404">
        <v>44.979646476498999</v>
      </c>
      <c r="AP23" s="404">
        <v>50.617301091124247</v>
      </c>
      <c r="AQ23" s="404">
        <v>57.360475777505911</v>
      </c>
      <c r="AR23" s="404">
        <v>65.027754821473778</v>
      </c>
      <c r="AS23" s="404">
        <v>73.322984977202339</v>
      </c>
      <c r="AT23" s="404">
        <v>82.018481980086264</v>
      </c>
      <c r="AU23" s="404">
        <v>90.974878239447364</v>
      </c>
      <c r="AV23" s="404">
        <v>109.58626620578761</v>
      </c>
      <c r="AW23" s="404">
        <v>119.44314331110415</v>
      </c>
      <c r="AX23" s="404">
        <v>129.90973656831645</v>
      </c>
      <c r="AY23" s="404">
        <v>141.14570484882333</v>
      </c>
      <c r="AZ23" s="404">
        <v>153.26761170535474</v>
      </c>
      <c r="BA23" s="404">
        <v>166.34727429567127</v>
      </c>
      <c r="BB23" s="404">
        <v>194.89857106520239</v>
      </c>
      <c r="BC23" s="404">
        <v>210.04728825527096</v>
      </c>
    </row>
    <row r="24" spans="2:55">
      <c r="B24" s="403" t="s">
        <v>337</v>
      </c>
      <c r="C24" s="404">
        <v>0.33183298022617952</v>
      </c>
      <c r="D24" s="404">
        <v>0.37639220666111411</v>
      </c>
      <c r="E24" s="404">
        <v>0.24685364325721573</v>
      </c>
      <c r="F24" s="404">
        <v>0.15379784539009106</v>
      </c>
      <c r="G24" s="404">
        <v>0.15379784539009106</v>
      </c>
      <c r="H24" s="404">
        <v>0.11953921367746212</v>
      </c>
      <c r="I24" s="404">
        <v>0.10154421667299146</v>
      </c>
      <c r="J24" s="404">
        <v>0.10154421667299146</v>
      </c>
      <c r="K24" s="404">
        <v>0.23954761764908172</v>
      </c>
      <c r="L24" s="404">
        <v>0.43125328213925418</v>
      </c>
      <c r="M24" s="404">
        <v>0.6785785138077437</v>
      </c>
      <c r="N24" s="404">
        <v>1.2800315092074479</v>
      </c>
      <c r="O24" s="404">
        <v>1.6144917779381749</v>
      </c>
      <c r="P24" s="404">
        <v>1.9686783907528915</v>
      </c>
      <c r="Q24" s="404">
        <v>2.3634865197465773</v>
      </c>
      <c r="R24" s="404">
        <v>2.8141653041181183</v>
      </c>
      <c r="S24" s="404">
        <v>3.3363067149091847</v>
      </c>
      <c r="T24" s="404">
        <v>3.9361007784480035</v>
      </c>
      <c r="U24" s="404">
        <v>4.6108153093166511</v>
      </c>
      <c r="V24" s="404">
        <v>5.3622813601494608</v>
      </c>
      <c r="W24" s="404">
        <v>6.2016822219037371</v>
      </c>
      <c r="X24" s="404">
        <v>8.2609179893581288</v>
      </c>
      <c r="Y24" s="404">
        <v>9.5923805784189966</v>
      </c>
      <c r="Z24" s="404">
        <v>11.201694102954763</v>
      </c>
      <c r="AA24" s="404">
        <v>13.11452918792299</v>
      </c>
      <c r="AB24" s="404">
        <v>15.314695827256434</v>
      </c>
      <c r="AC24" s="404">
        <v>17.730007192028999</v>
      </c>
      <c r="AD24" s="404">
        <v>20.220470558571275</v>
      </c>
      <c r="AE24" s="404">
        <v>22.642994737817649</v>
      </c>
      <c r="AF24" s="404">
        <v>24.8665925114183</v>
      </c>
      <c r="AG24" s="404">
        <v>26.793646066251771</v>
      </c>
      <c r="AH24" s="404">
        <v>28.447138139580073</v>
      </c>
      <c r="AI24" s="404">
        <v>29.98478225450539</v>
      </c>
      <c r="AJ24" s="404">
        <v>29.98478225450539</v>
      </c>
      <c r="AK24" s="404">
        <v>31.650086452774154</v>
      </c>
      <c r="AL24" s="404">
        <v>33.763874722114515</v>
      </c>
      <c r="AM24" s="404">
        <v>36.690597423583426</v>
      </c>
      <c r="AN24" s="404">
        <v>40.685291008395986</v>
      </c>
      <c r="AO24" s="404">
        <v>45.852760294722671</v>
      </c>
      <c r="AP24" s="404">
        <v>52.157142010710203</v>
      </c>
      <c r="AQ24" s="404">
        <v>59.421094433073826</v>
      </c>
      <c r="AR24" s="404">
        <v>67.355519658385504</v>
      </c>
      <c r="AS24" s="404">
        <v>75.693871078510057</v>
      </c>
      <c r="AT24" s="404">
        <v>84.281182151964401</v>
      </c>
      <c r="AU24" s="404">
        <v>93.053711347405752</v>
      </c>
      <c r="AV24" s="404">
        <v>111.37709708140267</v>
      </c>
      <c r="AW24" s="404">
        <v>121.21722940784224</v>
      </c>
      <c r="AX24" s="404">
        <v>131.76364601765866</v>
      </c>
      <c r="AY24" s="404">
        <v>143.1879579426359</v>
      </c>
      <c r="AZ24" s="404">
        <v>155.62603223851829</v>
      </c>
      <c r="BA24" s="404">
        <v>169.06370386647851</v>
      </c>
      <c r="BB24" s="404">
        <v>198.52539969886709</v>
      </c>
      <c r="BC24" s="404">
        <v>214.26555634142514</v>
      </c>
    </row>
    <row r="25" spans="2:55">
      <c r="B25" s="403" t="s">
        <v>338</v>
      </c>
      <c r="C25" s="404">
        <v>0.36151713687056219</v>
      </c>
      <c r="D25" s="404">
        <v>0.38119088303917215</v>
      </c>
      <c r="E25" s="404">
        <v>0.25125176467371768</v>
      </c>
      <c r="F25" s="404">
        <v>0.16911711586084249</v>
      </c>
      <c r="G25" s="404">
        <v>0.16911711586084249</v>
      </c>
      <c r="H25" s="404">
        <v>0.15992947804373531</v>
      </c>
      <c r="I25" s="404">
        <v>0.17763324682963741</v>
      </c>
      <c r="J25" s="404">
        <v>0.17763324682963741</v>
      </c>
      <c r="K25" s="404">
        <v>0.34800859402540996</v>
      </c>
      <c r="L25" s="404">
        <v>0.57850111446954966</v>
      </c>
      <c r="M25" s="404">
        <v>0.84647043464741978</v>
      </c>
      <c r="N25" s="404">
        <v>1.4392823831255079</v>
      </c>
      <c r="O25" s="404">
        <v>1.7550711790956119</v>
      </c>
      <c r="P25" s="404">
        <v>2.0913183112501517</v>
      </c>
      <c r="Q25" s="404">
        <v>2.4755983603584903</v>
      </c>
      <c r="R25" s="404">
        <v>2.9284111469827061</v>
      </c>
      <c r="S25" s="404">
        <v>3.4608266375066257</v>
      </c>
      <c r="T25" s="404">
        <v>4.0713621073992652</v>
      </c>
      <c r="U25" s="404">
        <v>4.7491103793478509</v>
      </c>
      <c r="V25" s="404">
        <v>5.4889477273582248</v>
      </c>
      <c r="W25" s="404">
        <v>6.2995416274648379</v>
      </c>
      <c r="X25" s="404">
        <v>8.2981280114537448</v>
      </c>
      <c r="Y25" s="404">
        <v>9.6333557826721616</v>
      </c>
      <c r="Z25" s="404">
        <v>11.291631816147563</v>
      </c>
      <c r="AA25" s="404">
        <v>13.3031136998788</v>
      </c>
      <c r="AB25" s="404">
        <v>15.619379163866892</v>
      </c>
      <c r="AC25" s="404">
        <v>18.119181171144561</v>
      </c>
      <c r="AD25" s="404">
        <v>20.607302282050988</v>
      </c>
      <c r="AE25" s="404">
        <v>22.886941102546757</v>
      </c>
      <c r="AF25" s="404">
        <v>24.798555804896782</v>
      </c>
      <c r="AG25" s="404">
        <v>26.307979432745121</v>
      </c>
      <c r="AH25" s="404">
        <v>27.536011694168494</v>
      </c>
      <c r="AI25" s="404">
        <v>28.752396218443128</v>
      </c>
      <c r="AJ25" s="404">
        <v>28.752396218443128</v>
      </c>
      <c r="AK25" s="404">
        <v>30.320075069072555</v>
      </c>
      <c r="AL25" s="404">
        <v>32.645508548410525</v>
      </c>
      <c r="AM25" s="404">
        <v>36.023565115385153</v>
      </c>
      <c r="AN25" s="404">
        <v>40.590165209675099</v>
      </c>
      <c r="AO25" s="404">
        <v>46.31889519418209</v>
      </c>
      <c r="AP25" s="404">
        <v>53.034930431472169</v>
      </c>
      <c r="AQ25" s="404">
        <v>60.451285425755948</v>
      </c>
      <c r="AR25" s="404">
        <v>68.307150193693374</v>
      </c>
      <c r="AS25" s="404">
        <v>76.402106170148926</v>
      </c>
      <c r="AT25" s="404">
        <v>84.657888925651491</v>
      </c>
      <c r="AU25" s="404">
        <v>93.091194750244327</v>
      </c>
      <c r="AV25" s="404">
        <v>110.94528288652788</v>
      </c>
      <c r="AW25" s="404">
        <v>120.681704102772</v>
      </c>
      <c r="AX25" s="404">
        <v>131.22238344823705</v>
      </c>
      <c r="AY25" s="404">
        <v>142.75445913323364</v>
      </c>
      <c r="AZ25" s="404">
        <v>155.32280172766224</v>
      </c>
      <c r="BA25" s="404">
        <v>168.92485667108264</v>
      </c>
      <c r="BB25" s="404">
        <v>198.89557850397233</v>
      </c>
      <c r="BC25" s="404">
        <v>215.02536165096114</v>
      </c>
    </row>
    <row r="26" spans="2:55">
      <c r="B26" s="403" t="s">
        <v>339</v>
      </c>
      <c r="C26" s="404">
        <v>0.35723521153329002</v>
      </c>
      <c r="D26" s="404">
        <v>0.35836842934713636</v>
      </c>
      <c r="E26" s="404">
        <v>0.23965845747278905</v>
      </c>
      <c r="F26" s="404">
        <v>0.18236593931068423</v>
      </c>
      <c r="G26" s="404">
        <v>0.18236593931068423</v>
      </c>
      <c r="H26" s="404">
        <v>0.20234301804690577</v>
      </c>
      <c r="I26" s="404">
        <v>0.2587200371721981</v>
      </c>
      <c r="J26" s="404">
        <v>0.2587200371721981</v>
      </c>
      <c r="K26" s="404">
        <v>0.46377317192109518</v>
      </c>
      <c r="L26" s="404">
        <v>0.71047027671885477</v>
      </c>
      <c r="M26" s="404">
        <v>0.97640007961962738</v>
      </c>
      <c r="N26" s="404">
        <v>1.5263435045057396</v>
      </c>
      <c r="O26" s="404">
        <v>1.8152606632316266</v>
      </c>
      <c r="P26" s="404">
        <v>2.132126333215032</v>
      </c>
      <c r="Q26" s="404">
        <v>2.5092610994489357</v>
      </c>
      <c r="R26" s="404">
        <v>2.9629728769072043</v>
      </c>
      <c r="S26" s="404">
        <v>3.4969923350540446</v>
      </c>
      <c r="T26" s="404">
        <v>4.1015613249699445</v>
      </c>
      <c r="U26" s="404">
        <v>4.7569523091459747</v>
      </c>
      <c r="V26" s="404">
        <v>5.4533101275851186</v>
      </c>
      <c r="W26" s="404">
        <v>6.2076773498062066</v>
      </c>
      <c r="X26" s="404">
        <v>8.1162897223099701</v>
      </c>
      <c r="Y26" s="404">
        <v>9.4562917411788661</v>
      </c>
      <c r="Z26" s="404">
        <v>11.168648211959074</v>
      </c>
      <c r="AA26" s="404">
        <v>13.255701740076766</v>
      </c>
      <c r="AB26" s="404">
        <v>15.626211493544249</v>
      </c>
      <c r="AC26" s="404">
        <v>18.106078584680994</v>
      </c>
      <c r="AD26" s="404">
        <v>20.440376464984983</v>
      </c>
      <c r="AE26" s="404">
        <v>22.395708978003039</v>
      </c>
      <c r="AF26" s="404">
        <v>23.86815618150089</v>
      </c>
      <c r="AG26" s="404">
        <v>24.913445413062398</v>
      </c>
      <c r="AH26" s="404">
        <v>25.758500010362582</v>
      </c>
      <c r="AI26" s="404">
        <v>26.795337170607933</v>
      </c>
      <c r="AJ26" s="404">
        <v>26.795337170607933</v>
      </c>
      <c r="AK26" s="404">
        <v>28.477798525060663</v>
      </c>
      <c r="AL26" s="404">
        <v>31.147678139526199</v>
      </c>
      <c r="AM26" s="404">
        <v>34.985300457764993</v>
      </c>
      <c r="AN26" s="404">
        <v>39.998557688594502</v>
      </c>
      <c r="AO26" s="404">
        <v>46.020805733470539</v>
      </c>
      <c r="AP26" s="404">
        <v>52.765277409122881</v>
      </c>
      <c r="AQ26" s="404">
        <v>59.971905827199102</v>
      </c>
      <c r="AR26" s="404">
        <v>67.444882532173068</v>
      </c>
      <c r="AS26" s="404">
        <v>75.053244493886893</v>
      </c>
      <c r="AT26" s="404">
        <v>82.800349903954498</v>
      </c>
      <c r="AU26" s="404">
        <v>90.775194845871212</v>
      </c>
      <c r="AV26" s="404">
        <v>107.93203113704418</v>
      </c>
      <c r="AW26" s="404">
        <v>117.4472058657694</v>
      </c>
      <c r="AX26" s="404">
        <v>127.86599241904328</v>
      </c>
      <c r="AY26" s="404">
        <v>139.27795167571682</v>
      </c>
      <c r="AZ26" s="404">
        <v>151.73483174931718</v>
      </c>
      <c r="BA26" s="404">
        <v>165.24676462027065</v>
      </c>
      <c r="BB26" s="404">
        <v>195.18808019346008</v>
      </c>
      <c r="BC26" s="404">
        <v>211.42979286665224</v>
      </c>
    </row>
    <row r="27" spans="2:55">
      <c r="B27" s="403" t="s">
        <v>340</v>
      </c>
      <c r="C27" s="404">
        <v>0.32460800435943088</v>
      </c>
      <c r="D27" s="404">
        <v>0.31738702649390138</v>
      </c>
      <c r="E27" s="404">
        <v>0.22385013306449544</v>
      </c>
      <c r="F27" s="404">
        <v>0.19547499148285519</v>
      </c>
      <c r="G27" s="404">
        <v>0.19547499148285519</v>
      </c>
      <c r="H27" s="404">
        <v>0.2470704927622514</v>
      </c>
      <c r="I27" s="404">
        <v>0.34492861814123743</v>
      </c>
      <c r="J27" s="404">
        <v>0.34492861814123743</v>
      </c>
      <c r="K27" s="404">
        <v>0.56174592801018408</v>
      </c>
      <c r="L27" s="404">
        <v>0.80160424987302681</v>
      </c>
      <c r="M27" s="404">
        <v>1.045200016102003</v>
      </c>
      <c r="N27" s="404">
        <v>1.5287099662318111</v>
      </c>
      <c r="O27" s="404">
        <v>1.7885880860689296</v>
      </c>
      <c r="P27" s="404">
        <v>2.0887341706309166</v>
      </c>
      <c r="Q27" s="404">
        <v>2.4567292635178632</v>
      </c>
      <c r="R27" s="404">
        <v>2.9018956641030473</v>
      </c>
      <c r="S27" s="404">
        <v>3.4200463705266522</v>
      </c>
      <c r="T27" s="404">
        <v>3.9924913960181376</v>
      </c>
      <c r="U27" s="404">
        <v>4.5927518691865146</v>
      </c>
      <c r="V27" s="404">
        <v>5.2169542661201671</v>
      </c>
      <c r="W27" s="404">
        <v>5.8939529182703199</v>
      </c>
      <c r="X27" s="404">
        <v>7.6978464058334186</v>
      </c>
      <c r="Y27" s="404">
        <v>9.0439925714501062</v>
      </c>
      <c r="Z27" s="404">
        <v>10.783478918126532</v>
      </c>
      <c r="AA27" s="404">
        <v>12.880560733772029</v>
      </c>
      <c r="AB27" s="404">
        <v>15.197883734801586</v>
      </c>
      <c r="AC27" s="404">
        <v>17.504227537878705</v>
      </c>
      <c r="AD27" s="404">
        <v>19.501634146114736</v>
      </c>
      <c r="AE27" s="404">
        <v>21.003819845492131</v>
      </c>
      <c r="AF27" s="404">
        <v>21.988267072596404</v>
      </c>
      <c r="AG27" s="404">
        <v>22.608188181878855</v>
      </c>
      <c r="AH27" s="404">
        <v>23.206432485160082</v>
      </c>
      <c r="AI27" s="404">
        <v>24.269100619347032</v>
      </c>
      <c r="AJ27" s="404">
        <v>24.269100619347032</v>
      </c>
      <c r="AK27" s="404">
        <v>26.190571756962111</v>
      </c>
      <c r="AL27" s="404">
        <v>29.202982115011014</v>
      </c>
      <c r="AM27" s="404">
        <v>33.363131224870848</v>
      </c>
      <c r="AN27" s="404">
        <v>38.541598161511374</v>
      </c>
      <c r="AO27" s="404">
        <v>44.458096921693503</v>
      </c>
      <c r="AP27" s="404">
        <v>50.851085451604547</v>
      </c>
      <c r="AQ27" s="404">
        <v>57.524337582101793</v>
      </c>
      <c r="AR27" s="404">
        <v>64.35038448175861</v>
      </c>
      <c r="AS27" s="404">
        <v>71.271906970857245</v>
      </c>
      <c r="AT27" s="404">
        <v>78.365726997370032</v>
      </c>
      <c r="AU27" s="404">
        <v>85.741807335683362</v>
      </c>
      <c r="AV27" s="404">
        <v>101.90105762078353</v>
      </c>
      <c r="AW27" s="404">
        <v>111.03972571619653</v>
      </c>
      <c r="AX27" s="404">
        <v>121.06248619562402</v>
      </c>
      <c r="AY27" s="404">
        <v>132.05931516918298</v>
      </c>
      <c r="AZ27" s="404">
        <v>144.088574586193</v>
      </c>
      <c r="BA27" s="404">
        <v>157.17358715129288</v>
      </c>
      <c r="BB27" s="404">
        <v>186.35725988057595</v>
      </c>
      <c r="BC27" s="404">
        <v>202.32522938535197</v>
      </c>
    </row>
    <row r="28" spans="2:55">
      <c r="B28" s="403" t="s">
        <v>341</v>
      </c>
      <c r="C28" s="404">
        <v>0.27303994697636808</v>
      </c>
      <c r="D28" s="404">
        <v>0.26984877305647259</v>
      </c>
      <c r="E28" s="404">
        <v>0.20558633813586025</v>
      </c>
      <c r="F28" s="404">
        <v>0.20856247747466553</v>
      </c>
      <c r="G28" s="404">
        <v>0.20856247747466553</v>
      </c>
      <c r="H28" s="404">
        <v>0.2940219450639483</v>
      </c>
      <c r="I28" s="404">
        <v>0.41098577153459054</v>
      </c>
      <c r="J28" s="404">
        <v>0.41098577153459054</v>
      </c>
      <c r="K28" s="404">
        <v>0.61616362512597211</v>
      </c>
      <c r="L28" s="404">
        <v>0.82849797927110003</v>
      </c>
      <c r="M28" s="404">
        <v>1.0345455858324186</v>
      </c>
      <c r="N28" s="404">
        <v>1.4395541182757094</v>
      </c>
      <c r="O28" s="404">
        <v>1.6722710068625239</v>
      </c>
      <c r="P28" s="404">
        <v>1.9529202845868727</v>
      </c>
      <c r="Q28" s="404">
        <v>2.3015033780959961</v>
      </c>
      <c r="R28" s="404">
        <v>2.71980411707814</v>
      </c>
      <c r="S28" s="404">
        <v>3.1950872138922808</v>
      </c>
      <c r="T28" s="404">
        <v>3.7017898604449311</v>
      </c>
      <c r="U28" s="404">
        <v>4.2172359995810869</v>
      </c>
      <c r="V28" s="404">
        <v>4.7467737545599542</v>
      </c>
      <c r="W28" s="404">
        <v>5.3320183822010181</v>
      </c>
      <c r="X28" s="404">
        <v>7.023973631977344</v>
      </c>
      <c r="Y28" s="404">
        <v>8.3451530529435569</v>
      </c>
      <c r="Z28" s="404">
        <v>10.041852860682669</v>
      </c>
      <c r="AA28" s="404">
        <v>12.037296297984085</v>
      </c>
      <c r="AB28" s="404">
        <v>14.144294781840067</v>
      </c>
      <c r="AC28" s="404">
        <v>16.091512601456646</v>
      </c>
      <c r="AD28" s="404">
        <v>17.621434260485248</v>
      </c>
      <c r="AE28" s="404">
        <v>18.619996242241914</v>
      </c>
      <c r="AF28" s="404">
        <v>19.152904874045419</v>
      </c>
      <c r="AG28" s="404">
        <v>19.479924930467686</v>
      </c>
      <c r="AH28" s="404">
        <v>20.031084942602124</v>
      </c>
      <c r="AI28" s="404">
        <v>21.23596434819542</v>
      </c>
      <c r="AJ28" s="404">
        <v>21.23596434819542</v>
      </c>
      <c r="AK28" s="404">
        <v>23.384511684751899</v>
      </c>
      <c r="AL28" s="404">
        <v>26.590162598373549</v>
      </c>
      <c r="AM28" s="404">
        <v>30.776682439885001</v>
      </c>
      <c r="AN28" s="404">
        <v>35.703811007131357</v>
      </c>
      <c r="AO28" s="404">
        <v>41.115469940439439</v>
      </c>
      <c r="AP28" s="404">
        <v>46.812463896807735</v>
      </c>
      <c r="AQ28" s="404">
        <v>52.665758165023448</v>
      </c>
      <c r="AR28" s="404">
        <v>58.620459083251696</v>
      </c>
      <c r="AS28" s="404">
        <v>64.683717035917994</v>
      </c>
      <c r="AT28" s="404">
        <v>70.953716988213245</v>
      </c>
      <c r="AU28" s="404">
        <v>77.549332482593854</v>
      </c>
      <c r="AV28" s="404">
        <v>92.321650033888062</v>
      </c>
      <c r="AW28" s="404">
        <v>100.75888202508496</v>
      </c>
      <c r="AX28" s="404">
        <v>110.03202638417818</v>
      </c>
      <c r="AY28" s="404">
        <v>120.22943135096665</v>
      </c>
      <c r="AZ28" s="404">
        <v>131.41463639396062</v>
      </c>
      <c r="BA28" s="404">
        <v>143.62347694416573</v>
      </c>
      <c r="BB28" s="404">
        <v>171.05548222192328</v>
      </c>
      <c r="BC28" s="404">
        <v>186.20870849719009</v>
      </c>
    </row>
    <row r="29" spans="2:55">
      <c r="B29" s="403" t="s">
        <v>342</v>
      </c>
      <c r="C29" s="404">
        <v>0.21407119074299402</v>
      </c>
      <c r="D29" s="404">
        <v>0.21732634431987805</v>
      </c>
      <c r="E29" s="404">
        <v>0.18480065101058024</v>
      </c>
      <c r="F29" s="404">
        <v>0.22135221762041926</v>
      </c>
      <c r="G29" s="404">
        <v>0.22135221762041926</v>
      </c>
      <c r="H29" s="404">
        <v>0.31769072873576687</v>
      </c>
      <c r="I29" s="404">
        <v>0.43093390452394631</v>
      </c>
      <c r="J29" s="404">
        <v>0.43093390452394631</v>
      </c>
      <c r="K29" s="404">
        <v>0.60339584893692555</v>
      </c>
      <c r="L29" s="404">
        <v>0.77256875700253136</v>
      </c>
      <c r="M29" s="404">
        <v>0.93133002017230537</v>
      </c>
      <c r="N29" s="404">
        <v>1.2557099555476716</v>
      </c>
      <c r="O29" s="404">
        <v>1.4576371919575448</v>
      </c>
      <c r="P29" s="404">
        <v>1.7076640756469199</v>
      </c>
      <c r="Q29" s="404">
        <v>2.017609160391614</v>
      </c>
      <c r="R29" s="404">
        <v>2.3811140993195061</v>
      </c>
      <c r="S29" s="404">
        <v>2.778984300470789</v>
      </c>
      <c r="T29" s="404">
        <v>3.1893369889357626</v>
      </c>
      <c r="U29" s="404">
        <v>3.5963627553473869</v>
      </c>
      <c r="V29" s="404">
        <v>4.0153653613298284</v>
      </c>
      <c r="W29" s="404">
        <v>4.5017642208153692</v>
      </c>
      <c r="X29" s="404">
        <v>6.0415162315512676</v>
      </c>
      <c r="Y29" s="404">
        <v>7.2631316179452208</v>
      </c>
      <c r="Z29" s="404">
        <v>8.8003872959379965</v>
      </c>
      <c r="AA29" s="404">
        <v>10.532132953957728</v>
      </c>
      <c r="AB29" s="404">
        <v>12.239048137075496</v>
      </c>
      <c r="AC29" s="404">
        <v>13.69382778740199</v>
      </c>
      <c r="AD29" s="404">
        <v>14.704079033458463</v>
      </c>
      <c r="AE29" s="404">
        <v>15.233972156810681</v>
      </c>
      <c r="AF29" s="404">
        <v>15.445687679347211</v>
      </c>
      <c r="AG29" s="404">
        <v>15.675888880397135</v>
      </c>
      <c r="AH29" s="404">
        <v>16.289974935204899</v>
      </c>
      <c r="AI29" s="404">
        <v>17.615905306111728</v>
      </c>
      <c r="AJ29" s="404">
        <v>17.615905306111728</v>
      </c>
      <c r="AK29" s="404">
        <v>19.83013403971616</v>
      </c>
      <c r="AL29" s="404">
        <v>22.91763793203836</v>
      </c>
      <c r="AM29" s="404">
        <v>26.695535509326753</v>
      </c>
      <c r="AN29" s="404">
        <v>30.951659436403229</v>
      </c>
      <c r="AO29" s="404">
        <v>35.4915444373813</v>
      </c>
      <c r="AP29" s="404">
        <v>40.181685453909921</v>
      </c>
      <c r="AQ29" s="404">
        <v>44.964527961142629</v>
      </c>
      <c r="AR29" s="404">
        <v>49.84845351114906</v>
      </c>
      <c r="AS29" s="404">
        <v>54.850991086374187</v>
      </c>
      <c r="AT29" s="404">
        <v>60.079077076201443</v>
      </c>
      <c r="AU29" s="404">
        <v>65.661811196618174</v>
      </c>
      <c r="AV29" s="404">
        <v>78.421535379290447</v>
      </c>
      <c r="AW29" s="404">
        <v>85.739560498691191</v>
      </c>
      <c r="AX29" s="404">
        <v>93.804049689097582</v>
      </c>
      <c r="AY29" s="404">
        <v>102.69777981963028</v>
      </c>
      <c r="AZ29" s="404">
        <v>112.48596183869178</v>
      </c>
      <c r="BA29" s="404">
        <v>123.21404224408558</v>
      </c>
      <c r="BB29" s="404">
        <v>147.52401751511297</v>
      </c>
      <c r="BC29" s="404">
        <v>161.09558550911854</v>
      </c>
    </row>
    <row r="30" spans="2:55">
      <c r="B30" s="403" t="s">
        <v>343</v>
      </c>
      <c r="C30" s="404">
        <v>0.14920722413151494</v>
      </c>
      <c r="D30" s="404">
        <v>0.15955170917476164</v>
      </c>
      <c r="E30" s="404">
        <v>0.16101753178965014</v>
      </c>
      <c r="F30" s="404">
        <v>0.20813371300937517</v>
      </c>
      <c r="G30" s="404">
        <v>0.20813371300937517</v>
      </c>
      <c r="H30" s="404">
        <v>0.29186390381155325</v>
      </c>
      <c r="I30" s="404">
        <v>0.38093076945716925</v>
      </c>
      <c r="J30" s="404">
        <v>0.38093076945716925</v>
      </c>
      <c r="K30" s="404">
        <v>0.50461529355352686</v>
      </c>
      <c r="L30" s="404">
        <v>0.62043051259233706</v>
      </c>
      <c r="M30" s="404">
        <v>0.72807603102560858</v>
      </c>
      <c r="N30" s="404">
        <v>0.96808766616997499</v>
      </c>
      <c r="O30" s="404">
        <v>1.1271725422516525</v>
      </c>
      <c r="P30" s="404">
        <v>1.326418079047998</v>
      </c>
      <c r="Q30" s="404">
        <v>1.5688007436484483</v>
      </c>
      <c r="R30" s="404">
        <v>1.8419399487991772</v>
      </c>
      <c r="S30" s="404">
        <v>2.1307770907724213</v>
      </c>
      <c r="T30" s="404">
        <v>2.4201688411555993</v>
      </c>
      <c r="U30" s="404">
        <v>2.7017133256684391</v>
      </c>
      <c r="V30" s="404">
        <v>3.0014801191770513</v>
      </c>
      <c r="W30" s="404">
        <v>3.3815844503562174</v>
      </c>
      <c r="X30" s="404">
        <v>4.6516802077993082</v>
      </c>
      <c r="Y30" s="404">
        <v>5.6517503207938651</v>
      </c>
      <c r="Z30" s="404">
        <v>6.8617423731616896</v>
      </c>
      <c r="AA30" s="404">
        <v>8.1343393119069685</v>
      </c>
      <c r="AB30" s="404">
        <v>9.3033477095115948</v>
      </c>
      <c r="AC30" s="404">
        <v>10.210763420838012</v>
      </c>
      <c r="AD30" s="404">
        <v>10.734772105615059</v>
      </c>
      <c r="AE30" s="404">
        <v>10.925143316164238</v>
      </c>
      <c r="AF30" s="404">
        <v>11.009837171914226</v>
      </c>
      <c r="AG30" s="404">
        <v>11.249007952242897</v>
      </c>
      <c r="AH30" s="404">
        <v>11.897237912871661</v>
      </c>
      <c r="AI30" s="404">
        <v>13.17160876288459</v>
      </c>
      <c r="AJ30" s="404">
        <v>13.17160876288459</v>
      </c>
      <c r="AK30" s="404">
        <v>15.125085155437048</v>
      </c>
      <c r="AL30" s="404">
        <v>17.640418815992792</v>
      </c>
      <c r="AM30" s="404">
        <v>20.568126435384343</v>
      </c>
      <c r="AN30" s="404">
        <v>23.762292988532103</v>
      </c>
      <c r="AO30" s="404">
        <v>27.093499156526622</v>
      </c>
      <c r="AP30" s="404">
        <v>30.498252972524341</v>
      </c>
      <c r="AQ30" s="404">
        <v>33.981050158470026</v>
      </c>
      <c r="AR30" s="404">
        <v>37.558435738880654</v>
      </c>
      <c r="AS30" s="404">
        <v>41.24376166607091</v>
      </c>
      <c r="AT30" s="404">
        <v>45.153489071460747</v>
      </c>
      <c r="AU30" s="404">
        <v>49.428065257963141</v>
      </c>
      <c r="AV30" s="404">
        <v>59.245975508526655</v>
      </c>
      <c r="AW30" s="404">
        <v>64.90403861231286</v>
      </c>
      <c r="AX30" s="404">
        <v>71.15948171832288</v>
      </c>
      <c r="AY30" s="404">
        <v>78.082436361084291</v>
      </c>
      <c r="AZ30" s="404">
        <v>85.732733295045193</v>
      </c>
      <c r="BA30" s="404">
        <v>94.158540421699755</v>
      </c>
      <c r="BB30" s="404">
        <v>113.43720032158608</v>
      </c>
      <c r="BC30" s="404">
        <v>124.32784965793664</v>
      </c>
    </row>
    <row r="31" spans="2:55">
      <c r="B31" s="403" t="s">
        <v>344</v>
      </c>
      <c r="C31" s="404">
        <v>7.810738996299614E-2</v>
      </c>
      <c r="D31" s="404">
        <v>9.5831629869451623E-2</v>
      </c>
      <c r="E31" s="404">
        <v>0.10830868573276863</v>
      </c>
      <c r="F31" s="404">
        <v>0.14247107634085696</v>
      </c>
      <c r="G31" s="404">
        <v>0.14247107634085696</v>
      </c>
      <c r="H31" s="404">
        <v>0.19242044311996825</v>
      </c>
      <c r="I31" s="404">
        <v>0.24191921856352683</v>
      </c>
      <c r="J31" s="404">
        <v>0.24191921856352683</v>
      </c>
      <c r="K31" s="404">
        <v>0.306171279194489</v>
      </c>
      <c r="L31" s="404">
        <v>0.36430470971655265</v>
      </c>
      <c r="M31" s="404">
        <v>0.42091701009159099</v>
      </c>
      <c r="N31" s="404">
        <v>0.55871566768911018</v>
      </c>
      <c r="O31" s="404">
        <v>0.65378665275395742</v>
      </c>
      <c r="P31" s="404">
        <v>0.77230295730300325</v>
      </c>
      <c r="Q31" s="404">
        <v>0.91046035313818541</v>
      </c>
      <c r="R31" s="404">
        <v>1.0604947492410315</v>
      </c>
      <c r="S31" s="404">
        <v>1.2145863727454631</v>
      </c>
      <c r="T31" s="404">
        <v>1.3648661229575707</v>
      </c>
      <c r="U31" s="404">
        <v>1.5109404630523202</v>
      </c>
      <c r="V31" s="404">
        <v>1.6822705184726323</v>
      </c>
      <c r="W31" s="404">
        <v>1.9151579778678878</v>
      </c>
      <c r="X31" s="404">
        <v>2.7057463556715637</v>
      </c>
      <c r="Y31" s="404">
        <v>3.3103315768455435</v>
      </c>
      <c r="Z31" s="404">
        <v>3.9909811504716171</v>
      </c>
      <c r="AA31" s="404">
        <v>4.6603879256782772</v>
      </c>
      <c r="AB31" s="404">
        <v>5.2318603797790324</v>
      </c>
      <c r="AC31" s="404">
        <v>5.6227230534754868</v>
      </c>
      <c r="AD31" s="404">
        <v>5.7884743942899171</v>
      </c>
      <c r="AE31" s="404">
        <v>5.8326199892362736</v>
      </c>
      <c r="AF31" s="404">
        <v>5.893692868133682</v>
      </c>
      <c r="AG31" s="404">
        <v>6.1077451141750823</v>
      </c>
      <c r="AH31" s="404">
        <v>6.6080754363169856</v>
      </c>
      <c r="AI31" s="404">
        <v>7.4904391367612861</v>
      </c>
      <c r="AJ31" s="404">
        <v>7.4904391367612861</v>
      </c>
      <c r="AK31" s="404">
        <v>8.7103582225222205</v>
      </c>
      <c r="AL31" s="404">
        <v>10.189399120479013</v>
      </c>
      <c r="AM31" s="404">
        <v>11.850434623653623</v>
      </c>
      <c r="AN31" s="404">
        <v>13.617873719120363</v>
      </c>
      <c r="AO31" s="404">
        <v>15.431816411074117</v>
      </c>
      <c r="AP31" s="404">
        <v>17.289193629955367</v>
      </c>
      <c r="AQ31" s="404">
        <v>19.200358605754545</v>
      </c>
      <c r="AR31" s="404">
        <v>21.174668395407213</v>
      </c>
      <c r="AS31" s="404">
        <v>23.219924979929232</v>
      </c>
      <c r="AT31" s="404">
        <v>25.462487443262521</v>
      </c>
      <c r="AU31" s="404">
        <v>27.922671556363145</v>
      </c>
      <c r="AV31" s="404">
        <v>33.604638242756664</v>
      </c>
      <c r="AW31" s="404">
        <v>36.897462863133178</v>
      </c>
      <c r="AX31" s="404">
        <v>40.552053043390693</v>
      </c>
      <c r="AY31" s="404">
        <v>44.613714048448024</v>
      </c>
      <c r="AZ31" s="404">
        <v>49.123869518218498</v>
      </c>
      <c r="BA31" s="404">
        <v>54.119547657731722</v>
      </c>
      <c r="BB31" s="404">
        <v>65.676739435279856</v>
      </c>
      <c r="BC31" s="404">
        <v>72.292355462234895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</v>
      </c>
      <c r="AI34" s="406">
        <v>0</v>
      </c>
      <c r="AJ34" s="406">
        <v>0</v>
      </c>
      <c r="AK34" s="406">
        <v>0.77409786766908162</v>
      </c>
      <c r="AL34" s="406">
        <v>1.9491387716469468</v>
      </c>
      <c r="AM34" s="406">
        <v>2.9922242361504261</v>
      </c>
      <c r="AN34" s="406">
        <v>3.9304665961199299</v>
      </c>
      <c r="AO34" s="406">
        <v>4.8468308993439937</v>
      </c>
      <c r="AP34" s="406">
        <v>5.8225792870983621</v>
      </c>
      <c r="AQ34" s="406">
        <v>6.9244239507030567</v>
      </c>
      <c r="AR34" s="406">
        <v>8.180350129627282</v>
      </c>
      <c r="AS34" s="406">
        <v>9.4834156379555132</v>
      </c>
      <c r="AT34" s="406">
        <v>10.612389836970435</v>
      </c>
      <c r="AU34" s="406">
        <v>11.357141360914593</v>
      </c>
      <c r="AV34" s="406">
        <v>11.092166248892783</v>
      </c>
      <c r="AW34" s="406">
        <v>10.186296942263354</v>
      </c>
      <c r="AX34" s="406">
        <v>9.2754557116225502</v>
      </c>
      <c r="AY34" s="406">
        <v>8.7994919585182299</v>
      </c>
      <c r="AZ34" s="406">
        <v>9.1357761149683849</v>
      </c>
      <c r="BA34" s="406">
        <v>10.536396674000107</v>
      </c>
      <c r="BB34" s="406">
        <v>15.562186509485016</v>
      </c>
      <c r="BC34" s="406">
        <v>18.128749688208412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</v>
      </c>
      <c r="AB35" s="406">
        <v>1.5649041260104746</v>
      </c>
      <c r="AC35" s="406">
        <v>4.0243977642657818</v>
      </c>
      <c r="AD35" s="406">
        <v>6.0927981002539573</v>
      </c>
      <c r="AE35" s="406">
        <v>7.9514922894477182</v>
      </c>
      <c r="AF35" s="406">
        <v>9.771358597880365</v>
      </c>
      <c r="AG35" s="406">
        <v>11.648462591827569</v>
      </c>
      <c r="AH35" s="406">
        <v>13.595359342938204</v>
      </c>
      <c r="AI35" s="406">
        <v>15.55653046196551</v>
      </c>
      <c r="AJ35" s="406">
        <v>15.55653046196551</v>
      </c>
      <c r="AK35" s="406">
        <v>17.460829122861568</v>
      </c>
      <c r="AL35" s="406">
        <v>19.2498494596536</v>
      </c>
      <c r="AM35" s="406">
        <v>20.927060102599764</v>
      </c>
      <c r="AN35" s="406">
        <v>22.562830702409606</v>
      </c>
      <c r="AO35" s="406">
        <v>24.278542616531173</v>
      </c>
      <c r="AP35" s="406">
        <v>26.189636781252414</v>
      </c>
      <c r="AQ35" s="406">
        <v>28.363955379312024</v>
      </c>
      <c r="AR35" s="406">
        <v>30.721868932360866</v>
      </c>
      <c r="AS35" s="406">
        <v>33.027625356938039</v>
      </c>
      <c r="AT35" s="406">
        <v>34.942821989218153</v>
      </c>
      <c r="AU35" s="406">
        <v>36.153164651044541</v>
      </c>
      <c r="AV35" s="406">
        <v>35.949769987666514</v>
      </c>
      <c r="AW35" s="406">
        <v>35.072687313642206</v>
      </c>
      <c r="AX35" s="406">
        <v>34.513062384587123</v>
      </c>
      <c r="AY35" s="406">
        <v>34.936389149984578</v>
      </c>
      <c r="AZ35" s="406">
        <v>36.845636154411991</v>
      </c>
      <c r="BA35" s="406">
        <v>40.304630120367989</v>
      </c>
      <c r="BB35" s="406">
        <v>49.818856006984724</v>
      </c>
      <c r="BC35" s="406">
        <v>54.287363482386311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4.5898947842411657E-2</v>
      </c>
      <c r="Z36" s="406">
        <v>5.1252236643183195</v>
      </c>
      <c r="AA36" s="406">
        <v>9.6379178732707871</v>
      </c>
      <c r="AB36" s="406">
        <v>13.391021126912246</v>
      </c>
      <c r="AC36" s="406">
        <v>16.560577020571554</v>
      </c>
      <c r="AD36" s="406">
        <v>19.329884955919582</v>
      </c>
      <c r="AE36" s="406">
        <v>21.910039536302179</v>
      </c>
      <c r="AF36" s="406">
        <v>24.445205133564528</v>
      </c>
      <c r="AG36" s="406">
        <v>27.006156447550598</v>
      </c>
      <c r="AH36" s="406">
        <v>29.595157861481894</v>
      </c>
      <c r="AI36" s="406">
        <v>32.153635293318686</v>
      </c>
      <c r="AJ36" s="406">
        <v>32.153635293318686</v>
      </c>
      <c r="AK36" s="406">
        <v>34.616228251424843</v>
      </c>
      <c r="AL36" s="406">
        <v>36.98040581773256</v>
      </c>
      <c r="AM36" s="406">
        <v>39.306660678749111</v>
      </c>
      <c r="AN36" s="406">
        <v>41.712151372473677</v>
      </c>
      <c r="AO36" s="406">
        <v>44.357776551054826</v>
      </c>
      <c r="AP36" s="406">
        <v>47.360344526914965</v>
      </c>
      <c r="AQ36" s="406">
        <v>50.661334233125928</v>
      </c>
      <c r="AR36" s="406">
        <v>54.034913924804336</v>
      </c>
      <c r="AS36" s="406">
        <v>57.108252584719303</v>
      </c>
      <c r="AT36" s="406">
        <v>59.422024632523694</v>
      </c>
      <c r="AU36" s="406">
        <v>60.621191536205721</v>
      </c>
      <c r="AV36" s="406">
        <v>60.093111715830958</v>
      </c>
      <c r="AW36" s="406">
        <v>59.438625481127502</v>
      </c>
      <c r="AX36" s="406">
        <v>59.706636465893887</v>
      </c>
      <c r="AY36" s="406">
        <v>61.711663416460965</v>
      </c>
      <c r="AZ36" s="406">
        <v>65.740866251222243</v>
      </c>
      <c r="BA36" s="406">
        <v>71.558391974118194</v>
      </c>
      <c r="BB36" s="406">
        <v>85.314125549302489</v>
      </c>
      <c r="BC36" s="406">
        <v>91.167222973150174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6.6670000850856068</v>
      </c>
      <c r="Y37" s="406">
        <v>12.912147065455075</v>
      </c>
      <c r="Z37" s="406">
        <v>18.693311594181125</v>
      </c>
      <c r="AA37" s="406">
        <v>23.889575462788326</v>
      </c>
      <c r="AB37" s="406">
        <v>28.356982640541233</v>
      </c>
      <c r="AC37" s="406">
        <v>32.304766443151358</v>
      </c>
      <c r="AD37" s="406">
        <v>35.911041304899257</v>
      </c>
      <c r="AE37" s="406">
        <v>39.31236841100209</v>
      </c>
      <c r="AF37" s="406">
        <v>42.59313597905431</v>
      </c>
      <c r="AG37" s="406">
        <v>45.796716198913046</v>
      </c>
      <c r="AH37" s="406">
        <v>48.921821102213322</v>
      </c>
      <c r="AI37" s="406">
        <v>51.93890912542863</v>
      </c>
      <c r="AJ37" s="406">
        <v>51.93890912542863</v>
      </c>
      <c r="AK37" s="406">
        <v>54.875415849734196</v>
      </c>
      <c r="AL37" s="406">
        <v>57.814644099681232</v>
      </c>
      <c r="AM37" s="406">
        <v>60.881905077909209</v>
      </c>
      <c r="AN37" s="406">
        <v>64.241596082748302</v>
      </c>
      <c r="AO37" s="406">
        <v>68.047466819354128</v>
      </c>
      <c r="AP37" s="406">
        <v>72.249031781148176</v>
      </c>
      <c r="AQ37" s="406">
        <v>76.605730627000852</v>
      </c>
      <c r="AR37" s="406">
        <v>80.732590437295372</v>
      </c>
      <c r="AS37" s="406">
        <v>84.117462174148059</v>
      </c>
      <c r="AT37" s="406">
        <v>86.270079180115815</v>
      </c>
      <c r="AU37" s="406">
        <v>87.123132745206391</v>
      </c>
      <c r="AV37" s="406">
        <v>86.650787797254793</v>
      </c>
      <c r="AW37" s="406">
        <v>86.979561860623022</v>
      </c>
      <c r="AX37" s="406">
        <v>89.106183525794805</v>
      </c>
      <c r="AY37" s="406">
        <v>93.545800015319372</v>
      </c>
      <c r="AZ37" s="406">
        <v>100.20936849421687</v>
      </c>
      <c r="BA37" s="406">
        <v>108.5172353674138</v>
      </c>
      <c r="BB37" s="406">
        <v>125.67515957000386</v>
      </c>
      <c r="BC37" s="406">
        <v>132.35497839339925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4.5919276611322069</v>
      </c>
      <c r="X38" s="406">
        <v>18.693319014939611</v>
      </c>
      <c r="Y38" s="406">
        <v>25.270079833736961</v>
      </c>
      <c r="Z38" s="406">
        <v>31.414938654109054</v>
      </c>
      <c r="AA38" s="406">
        <v>37.083443714388878</v>
      </c>
      <c r="AB38" s="406">
        <v>42.173607416852406</v>
      </c>
      <c r="AC38" s="406">
        <v>46.878405289796461</v>
      </c>
      <c r="AD38" s="406">
        <v>51.257585729422367</v>
      </c>
      <c r="AE38" s="406">
        <v>55.348742134567637</v>
      </c>
      <c r="AF38" s="406">
        <v>59.182350729310535</v>
      </c>
      <c r="AG38" s="406">
        <v>62.782700554512346</v>
      </c>
      <c r="AH38" s="406">
        <v>66.175689271615923</v>
      </c>
      <c r="AI38" s="406">
        <v>69.446958824783806</v>
      </c>
      <c r="AJ38" s="406">
        <v>69.446958824783806</v>
      </c>
      <c r="AK38" s="406">
        <v>72.729487038895897</v>
      </c>
      <c r="AL38" s="406">
        <v>76.183594517965929</v>
      </c>
      <c r="AM38" s="406">
        <v>79.987275082951868</v>
      </c>
      <c r="AN38" s="406">
        <v>84.29527591439512</v>
      </c>
      <c r="AO38" s="406">
        <v>89.083165370299866</v>
      </c>
      <c r="AP38" s="406">
        <v>94.115806857047119</v>
      </c>
      <c r="AQ38" s="406">
        <v>99.000376640558528</v>
      </c>
      <c r="AR38" s="406">
        <v>103.22823387642434</v>
      </c>
      <c r="AS38" s="406">
        <v>106.27114323731411</v>
      </c>
      <c r="AT38" s="406">
        <v>107.9507194152329</v>
      </c>
      <c r="AU38" s="406">
        <v>108.53725538286729</v>
      </c>
      <c r="AV38" s="406">
        <v>109.25375556723759</v>
      </c>
      <c r="AW38" s="406">
        <v>111.37918916570212</v>
      </c>
      <c r="AX38" s="406">
        <v>115.78858605290172</v>
      </c>
      <c r="AY38" s="406">
        <v>122.60082540331359</v>
      </c>
      <c r="AZ38" s="406">
        <v>131.39086988019662</v>
      </c>
      <c r="BA38" s="406">
        <v>141.29856779948815</v>
      </c>
      <c r="BB38" s="406">
        <v>159.79537153803381</v>
      </c>
      <c r="BC38" s="406">
        <v>166.6147352918974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0</v>
      </c>
      <c r="S39" s="406">
        <v>0</v>
      </c>
      <c r="T39" s="406">
        <v>0</v>
      </c>
      <c r="U39" s="406">
        <v>1.3611386513383961</v>
      </c>
      <c r="V39" s="406">
        <v>8.5892557017570645</v>
      </c>
      <c r="W39" s="406">
        <v>16.122587245549081</v>
      </c>
      <c r="X39" s="406">
        <v>30.817495065150766</v>
      </c>
      <c r="Y39" s="406">
        <v>37.656896088710049</v>
      </c>
      <c r="Z39" s="406">
        <v>44.205312143374158</v>
      </c>
      <c r="AA39" s="406">
        <v>50.481506967963227</v>
      </c>
      <c r="AB39" s="406">
        <v>56.383978482652196</v>
      </c>
      <c r="AC39" s="406">
        <v>61.97653648630137</v>
      </c>
      <c r="AD39" s="406">
        <v>67.177728236503967</v>
      </c>
      <c r="AE39" s="406">
        <v>71.934019415514825</v>
      </c>
      <c r="AF39" s="406">
        <v>76.231049319922306</v>
      </c>
      <c r="AG39" s="406">
        <v>80.105630757287187</v>
      </c>
      <c r="AH39" s="406">
        <v>83.701969200208794</v>
      </c>
      <c r="AI39" s="406">
        <v>87.237775443304514</v>
      </c>
      <c r="AJ39" s="406">
        <v>87.237775443304514</v>
      </c>
      <c r="AK39" s="406">
        <v>90.94883322302401</v>
      </c>
      <c r="AL39" s="406">
        <v>95.067439993493963</v>
      </c>
      <c r="AM39" s="406">
        <v>99.773059931745365</v>
      </c>
      <c r="AN39" s="406">
        <v>105.03600196797554</v>
      </c>
      <c r="AO39" s="406">
        <v>110.6322741401728</v>
      </c>
      <c r="AP39" s="406">
        <v>116.16046665899987</v>
      </c>
      <c r="AQ39" s="406">
        <v>121.09309390809659</v>
      </c>
      <c r="AR39" s="406">
        <v>124.90247682644116</v>
      </c>
      <c r="AS39" s="406">
        <v>127.38251748021243</v>
      </c>
      <c r="AT39" s="406">
        <v>128.71654307658326</v>
      </c>
      <c r="AU39" s="406">
        <v>129.47965890296732</v>
      </c>
      <c r="AV39" s="406">
        <v>132.99749008817869</v>
      </c>
      <c r="AW39" s="406">
        <v>137.48282766881033</v>
      </c>
      <c r="AX39" s="406">
        <v>144.34663534681616</v>
      </c>
      <c r="AY39" s="406">
        <v>153.34919833329349</v>
      </c>
      <c r="AZ39" s="406">
        <v>163.76688266680679</v>
      </c>
      <c r="BA39" s="406">
        <v>174.57470474634735</v>
      </c>
      <c r="BB39" s="406">
        <v>193.47783488160613</v>
      </c>
      <c r="BC39" s="406">
        <v>200.24517582943301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0</v>
      </c>
      <c r="O40" s="406">
        <v>0</v>
      </c>
      <c r="P40" s="406">
        <v>0</v>
      </c>
      <c r="Q40" s="406">
        <v>0</v>
      </c>
      <c r="R40" s="406">
        <v>0</v>
      </c>
      <c r="S40" s="406">
        <v>0</v>
      </c>
      <c r="T40" s="406">
        <v>4.6361031531247079</v>
      </c>
      <c r="U40" s="406">
        <v>12.178881754151826</v>
      </c>
      <c r="V40" s="406">
        <v>20.076309883395908</v>
      </c>
      <c r="W40" s="406">
        <v>27.94347846886977</v>
      </c>
      <c r="X40" s="406">
        <v>42.935573964097003</v>
      </c>
      <c r="Y40" s="406">
        <v>50.071483980117712</v>
      </c>
      <c r="Z40" s="406">
        <v>57.164421748506761</v>
      </c>
      <c r="AA40" s="406">
        <v>64.253629925134504</v>
      </c>
      <c r="AB40" s="406">
        <v>71.116881585694188</v>
      </c>
      <c r="AC40" s="406">
        <v>77.663119042655396</v>
      </c>
      <c r="AD40" s="406">
        <v>83.674207707681603</v>
      </c>
      <c r="AE40" s="406">
        <v>89.011620862092272</v>
      </c>
      <c r="AF40" s="406">
        <v>93.647676793134053</v>
      </c>
      <c r="AG40" s="406">
        <v>97.728848149039862</v>
      </c>
      <c r="AH40" s="406">
        <v>101.53567212746947</v>
      </c>
      <c r="AI40" s="406">
        <v>105.41779538557631</v>
      </c>
      <c r="AJ40" s="406">
        <v>105.41779538557631</v>
      </c>
      <c r="AK40" s="406">
        <v>109.71072946318617</v>
      </c>
      <c r="AL40" s="406">
        <v>114.66554435264472</v>
      </c>
      <c r="AM40" s="406">
        <v>120.2762364108212</v>
      </c>
      <c r="AN40" s="406">
        <v>126.30605180253556</v>
      </c>
      <c r="AO40" s="406">
        <v>132.35011764427807</v>
      </c>
      <c r="AP40" s="406">
        <v>137.85906503249223</v>
      </c>
      <c r="AQ40" s="406">
        <v>142.28239525399547</v>
      </c>
      <c r="AR40" s="406">
        <v>145.43459993396488</v>
      </c>
      <c r="AS40" s="406">
        <v>147.48465648923752</v>
      </c>
      <c r="AT40" s="406">
        <v>148.94289579830752</v>
      </c>
      <c r="AU40" s="406">
        <v>150.66189733823722</v>
      </c>
      <c r="AV40" s="406">
        <v>158.52205450327486</v>
      </c>
      <c r="AW40" s="406">
        <v>165.55816424839495</v>
      </c>
      <c r="AX40" s="406">
        <v>174.69366473607911</v>
      </c>
      <c r="AY40" s="406">
        <v>185.36989084151909</v>
      </c>
      <c r="AZ40" s="406">
        <v>196.68637891338651</v>
      </c>
      <c r="BA40" s="406">
        <v>207.80706516406275</v>
      </c>
      <c r="BB40" s="406">
        <v>226.53847663517749</v>
      </c>
      <c r="BC40" s="406">
        <v>233.22642813981182</v>
      </c>
    </row>
    <row r="41" spans="2:55">
      <c r="B41" s="405" t="s">
        <v>354</v>
      </c>
      <c r="C41" s="406">
        <v>0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0</v>
      </c>
      <c r="M41" s="406">
        <v>0</v>
      </c>
      <c r="N41" s="406">
        <v>0</v>
      </c>
      <c r="O41" s="406">
        <v>0</v>
      </c>
      <c r="P41" s="406">
        <v>0</v>
      </c>
      <c r="Q41" s="406">
        <v>0</v>
      </c>
      <c r="R41" s="406">
        <v>0.81714248092515629</v>
      </c>
      <c r="S41" s="406">
        <v>7.5308890538150806</v>
      </c>
      <c r="T41" s="406">
        <v>15.355744342341767</v>
      </c>
      <c r="U41" s="406">
        <v>23.624142784684601</v>
      </c>
      <c r="V41" s="406">
        <v>31.858080903072445</v>
      </c>
      <c r="W41" s="406">
        <v>39.824770942485983</v>
      </c>
      <c r="X41" s="406">
        <v>55.038846397162587</v>
      </c>
      <c r="Y41" s="406">
        <v>62.613620769823982</v>
      </c>
      <c r="Z41" s="406">
        <v>70.468212260461641</v>
      </c>
      <c r="AA41" s="406">
        <v>78.533078076877231</v>
      </c>
      <c r="AB41" s="406">
        <v>86.43768501906537</v>
      </c>
      <c r="AC41" s="406">
        <v>93.940108069176659</v>
      </c>
      <c r="AD41" s="406">
        <v>100.68726471507236</v>
      </c>
      <c r="AE41" s="406">
        <v>106.4853455599301</v>
      </c>
      <c r="AF41" s="406">
        <v>111.39597865481609</v>
      </c>
      <c r="AG41" s="406">
        <v>115.69322597942774</v>
      </c>
      <c r="AH41" s="406">
        <v>119.79437883600507</v>
      </c>
      <c r="AI41" s="406">
        <v>124.18060966174957</v>
      </c>
      <c r="AJ41" s="406">
        <v>124.18060966174957</v>
      </c>
      <c r="AK41" s="406">
        <v>129.23268380472169</v>
      </c>
      <c r="AL41" s="406">
        <v>135.02036239861275</v>
      </c>
      <c r="AM41" s="406">
        <v>141.32870865952083</v>
      </c>
      <c r="AN41" s="406">
        <v>147.7335930699202</v>
      </c>
      <c r="AO41" s="406">
        <v>153.66829429192623</v>
      </c>
      <c r="AP41" s="406">
        <v>158.5549061087635</v>
      </c>
      <c r="AQ41" s="406">
        <v>162.20746911296786</v>
      </c>
      <c r="AR41" s="406">
        <v>164.84048445651635</v>
      </c>
      <c r="AS41" s="406">
        <v>166.96033283395724</v>
      </c>
      <c r="AT41" s="406">
        <v>169.37574352413</v>
      </c>
      <c r="AU41" s="406">
        <v>173.05504657144078</v>
      </c>
      <c r="AV41" s="406">
        <v>186.12435269545568</v>
      </c>
      <c r="AW41" s="406">
        <v>195.52931186244672</v>
      </c>
      <c r="AX41" s="406">
        <v>206.39982561434419</v>
      </c>
      <c r="AY41" s="406">
        <v>217.98671849264971</v>
      </c>
      <c r="AZ41" s="406">
        <v>229.58666208016942</v>
      </c>
      <c r="BA41" s="406">
        <v>240.62075762311449</v>
      </c>
      <c r="BB41" s="406">
        <v>258.95016309532309</v>
      </c>
      <c r="BC41" s="406">
        <v>265.6674669835474</v>
      </c>
    </row>
    <row r="42" spans="2:55">
      <c r="B42" s="405" t="s">
        <v>355</v>
      </c>
      <c r="C42" s="406">
        <v>0</v>
      </c>
      <c r="D42" s="406">
        <v>0</v>
      </c>
      <c r="E42" s="406">
        <v>0</v>
      </c>
      <c r="F42" s="406">
        <v>0</v>
      </c>
      <c r="G42" s="406">
        <v>0</v>
      </c>
      <c r="H42" s="406">
        <v>0</v>
      </c>
      <c r="I42" s="406">
        <v>0</v>
      </c>
      <c r="J42" s="406">
        <v>0</v>
      </c>
      <c r="K42" s="406">
        <v>0</v>
      </c>
      <c r="L42" s="406">
        <v>0</v>
      </c>
      <c r="M42" s="406">
        <v>0</v>
      </c>
      <c r="N42" s="406">
        <v>0</v>
      </c>
      <c r="O42" s="406">
        <v>0</v>
      </c>
      <c r="P42" s="406">
        <v>0</v>
      </c>
      <c r="Q42" s="406">
        <v>3.3452667052099669</v>
      </c>
      <c r="R42" s="406">
        <v>10.078478584255596</v>
      </c>
      <c r="S42" s="406">
        <v>18.107854634830908</v>
      </c>
      <c r="T42" s="406">
        <v>26.732574999095689</v>
      </c>
      <c r="U42" s="406">
        <v>35.367946032828399</v>
      </c>
      <c r="V42" s="406">
        <v>43.682078011556605</v>
      </c>
      <c r="W42" s="406">
        <v>51.633042676591408</v>
      </c>
      <c r="X42" s="406">
        <v>67.226855750919626</v>
      </c>
      <c r="Y42" s="406">
        <v>75.465359951707086</v>
      </c>
      <c r="Z42" s="406">
        <v>84.253351382235195</v>
      </c>
      <c r="AA42" s="406">
        <v>93.384293186607806</v>
      </c>
      <c r="AB42" s="406">
        <v>102.34435175734704</v>
      </c>
      <c r="AC42" s="406">
        <v>110.74133849823271</v>
      </c>
      <c r="AD42" s="406">
        <v>118.11356120865662</v>
      </c>
      <c r="AE42" s="406">
        <v>124.31879423034503</v>
      </c>
      <c r="AF42" s="406">
        <v>129.52426598757896</v>
      </c>
      <c r="AG42" s="406">
        <v>134.13102554632184</v>
      </c>
      <c r="AH42" s="406">
        <v>138.69288724291164</v>
      </c>
      <c r="AI42" s="406">
        <v>143.76717242703992</v>
      </c>
      <c r="AJ42" s="406">
        <v>143.76717242703992</v>
      </c>
      <c r="AK42" s="406">
        <v>149.56587131251118</v>
      </c>
      <c r="AL42" s="406">
        <v>155.95368186260532</v>
      </c>
      <c r="AM42" s="406">
        <v>162.5282449568812</v>
      </c>
      <c r="AN42" s="406">
        <v>168.69873266748868</v>
      </c>
      <c r="AO42" s="406">
        <v>173.86487793957119</v>
      </c>
      <c r="AP42" s="406">
        <v>177.83810898680525</v>
      </c>
      <c r="AQ42" s="406">
        <v>180.86084844680485</v>
      </c>
      <c r="AR42" s="406">
        <v>183.50816033713323</v>
      </c>
      <c r="AS42" s="406">
        <v>186.59273478797778</v>
      </c>
      <c r="AT42" s="406">
        <v>191.04864828077564</v>
      </c>
      <c r="AU42" s="406">
        <v>197.39826486546124</v>
      </c>
      <c r="AV42" s="406">
        <v>215.74188520637799</v>
      </c>
      <c r="AW42" s="406">
        <v>226.95690613968338</v>
      </c>
      <c r="AX42" s="406">
        <v>238.75980093317276</v>
      </c>
      <c r="AY42" s="406">
        <v>250.60841901123834</v>
      </c>
      <c r="AZ42" s="406">
        <v>262.06985438330076</v>
      </c>
      <c r="BA42" s="406">
        <v>272.80165507149212</v>
      </c>
      <c r="BB42" s="406">
        <v>290.81844383976426</v>
      </c>
      <c r="BC42" s="406">
        <v>297.70416990834815</v>
      </c>
    </row>
    <row r="43" spans="2:55">
      <c r="B43" s="405" t="s">
        <v>356</v>
      </c>
      <c r="C43" s="406">
        <v>0</v>
      </c>
      <c r="D43" s="406">
        <v>0</v>
      </c>
      <c r="E43" s="406">
        <v>0</v>
      </c>
      <c r="F43" s="406">
        <v>0</v>
      </c>
      <c r="G43" s="406">
        <v>0</v>
      </c>
      <c r="H43" s="406">
        <v>0</v>
      </c>
      <c r="I43" s="406">
        <v>0</v>
      </c>
      <c r="J43" s="406">
        <v>0</v>
      </c>
      <c r="K43" s="406">
        <v>0</v>
      </c>
      <c r="L43" s="406">
        <v>0</v>
      </c>
      <c r="M43" s="406">
        <v>0</v>
      </c>
      <c r="N43" s="406">
        <v>0</v>
      </c>
      <c r="O43" s="406">
        <v>1.396124035875359</v>
      </c>
      <c r="P43" s="406">
        <v>6.6697439227090607</v>
      </c>
      <c r="Q43" s="406">
        <v>13.342469758657799</v>
      </c>
      <c r="R43" s="406">
        <v>21.458826566519893</v>
      </c>
      <c r="S43" s="406">
        <v>30.328750825322992</v>
      </c>
      <c r="T43" s="406">
        <v>39.336835742796829</v>
      </c>
      <c r="U43" s="406">
        <v>48.032548611030116</v>
      </c>
      <c r="V43" s="406">
        <v>56.271725285813986</v>
      </c>
      <c r="W43" s="406">
        <v>64.193264272581288</v>
      </c>
      <c r="X43" s="406">
        <v>80.50348474068285</v>
      </c>
      <c r="Y43" s="406">
        <v>89.571081063927664</v>
      </c>
      <c r="Z43" s="406">
        <v>99.381353051031965</v>
      </c>
      <c r="AA43" s="406">
        <v>109.59806746705263</v>
      </c>
      <c r="AB43" s="406">
        <v>119.56463927788825</v>
      </c>
      <c r="AC43" s="406">
        <v>128.76379283665591</v>
      </c>
      <c r="AD43" s="406">
        <v>136.73355795780475</v>
      </c>
      <c r="AE43" s="406">
        <v>143.39434503338279</v>
      </c>
      <c r="AF43" s="406">
        <v>149.01519160352248</v>
      </c>
      <c r="AG43" s="406">
        <v>154.12262976151484</v>
      </c>
      <c r="AH43" s="406">
        <v>159.34812664144479</v>
      </c>
      <c r="AI43" s="406">
        <v>165.09689225826367</v>
      </c>
      <c r="AJ43" s="406">
        <v>165.09689225826367</v>
      </c>
      <c r="AK43" s="406">
        <v>171.39005822024748</v>
      </c>
      <c r="AL43" s="406">
        <v>177.91200867030159</v>
      </c>
      <c r="AM43" s="406">
        <v>184.09636137934311</v>
      </c>
      <c r="AN43" s="406">
        <v>189.32490703411614</v>
      </c>
      <c r="AO43" s="406">
        <v>193.41649564463978</v>
      </c>
      <c r="AP43" s="406">
        <v>196.64268594803511</v>
      </c>
      <c r="AQ43" s="406">
        <v>199.63299847652544</v>
      </c>
      <c r="AR43" s="406">
        <v>203.29086006523573</v>
      </c>
      <c r="AS43" s="406">
        <v>208.54761720837416</v>
      </c>
      <c r="AT43" s="406">
        <v>215.85694549743229</v>
      </c>
      <c r="AU43" s="406">
        <v>225.19400557639548</v>
      </c>
      <c r="AV43" s="406">
        <v>248.13305308125621</v>
      </c>
      <c r="AW43" s="406">
        <v>260.35080150131114</v>
      </c>
      <c r="AX43" s="406">
        <v>272.43865702145342</v>
      </c>
      <c r="AY43" s="406">
        <v>284.14057151938243</v>
      </c>
      <c r="AZ43" s="406">
        <v>295.27373368805883</v>
      </c>
      <c r="BA43" s="406">
        <v>305.71597054508555</v>
      </c>
      <c r="BB43" s="406">
        <v>323.78927574662526</v>
      </c>
      <c r="BC43" s="406">
        <v>331.04978465706182</v>
      </c>
    </row>
    <row r="44" spans="2:55">
      <c r="B44" s="405" t="s">
        <v>357</v>
      </c>
      <c r="C44" s="406">
        <v>0</v>
      </c>
      <c r="D44" s="406">
        <v>0</v>
      </c>
      <c r="E44" s="406">
        <v>0</v>
      </c>
      <c r="F44" s="406">
        <v>0</v>
      </c>
      <c r="G44" s="406">
        <v>0</v>
      </c>
      <c r="H44" s="406">
        <v>0</v>
      </c>
      <c r="I44" s="406">
        <v>0</v>
      </c>
      <c r="J44" s="406">
        <v>0</v>
      </c>
      <c r="K44" s="406">
        <v>0</v>
      </c>
      <c r="L44" s="406">
        <v>0</v>
      </c>
      <c r="M44" s="406">
        <v>0</v>
      </c>
      <c r="N44" s="406">
        <v>4.1413907700698127</v>
      </c>
      <c r="O44" s="406">
        <v>9.8771721657381342</v>
      </c>
      <c r="P44" s="406">
        <v>16.516300706348584</v>
      </c>
      <c r="Q44" s="406">
        <v>24.666332318519274</v>
      </c>
      <c r="R44" s="406">
        <v>33.681933558780877</v>
      </c>
      <c r="S44" s="406">
        <v>42.96930159335475</v>
      </c>
      <c r="T44" s="406">
        <v>52.055101618560698</v>
      </c>
      <c r="U44" s="406">
        <v>60.666565604726912</v>
      </c>
      <c r="V44" s="406">
        <v>68.834243562344653</v>
      </c>
      <c r="W44" s="406">
        <v>76.870025710360892</v>
      </c>
      <c r="X44" s="406">
        <v>94.307247274614639</v>
      </c>
      <c r="Y44" s="406">
        <v>104.29114534890418</v>
      </c>
      <c r="Z44" s="406">
        <v>115.13812353078853</v>
      </c>
      <c r="AA44" s="406">
        <v>126.38644348075239</v>
      </c>
      <c r="AB44" s="406">
        <v>137.2672957186341</v>
      </c>
      <c r="AC44" s="406">
        <v>147.25770104248969</v>
      </c>
      <c r="AD44" s="406">
        <v>155.90028173676109</v>
      </c>
      <c r="AE44" s="406">
        <v>163.16764078359404</v>
      </c>
      <c r="AF44" s="406">
        <v>169.4241159446276</v>
      </c>
      <c r="AG44" s="406">
        <v>175.25417169976424</v>
      </c>
      <c r="AH44" s="406">
        <v>181.11514782504955</v>
      </c>
      <c r="AI44" s="406">
        <v>187.2389329618658</v>
      </c>
      <c r="AJ44" s="406">
        <v>187.2389329618658</v>
      </c>
      <c r="AK44" s="406">
        <v>193.48506954509051</v>
      </c>
      <c r="AL44" s="406">
        <v>199.3853557654206</v>
      </c>
      <c r="AM44" s="406">
        <v>204.36339867368659</v>
      </c>
      <c r="AN44" s="406">
        <v>208.26967451363126</v>
      </c>
      <c r="AO44" s="406">
        <v>211.42279038437488</v>
      </c>
      <c r="AP44" s="406">
        <v>214.51209389558252</v>
      </c>
      <c r="AQ44" s="406">
        <v>218.52146669514181</v>
      </c>
      <c r="AR44" s="406">
        <v>224.47994954932099</v>
      </c>
      <c r="AS44" s="406">
        <v>232.77677833207645</v>
      </c>
      <c r="AT44" s="406">
        <v>243.27256350994699</v>
      </c>
      <c r="AU44" s="406">
        <v>255.43849402586383</v>
      </c>
      <c r="AV44" s="406">
        <v>281.47610981751308</v>
      </c>
      <c r="AW44" s="406">
        <v>293.96838616846992</v>
      </c>
      <c r="AX44" s="406">
        <v>305.86539617728715</v>
      </c>
      <c r="AY44" s="406">
        <v>317.17674760649675</v>
      </c>
      <c r="AZ44" s="406">
        <v>327.95311023637447</v>
      </c>
      <c r="BA44" s="406">
        <v>338.24247941885261</v>
      </c>
      <c r="BB44" s="406">
        <v>356.70997512631573</v>
      </c>
      <c r="BC44" s="406">
        <v>364.52146392737995</v>
      </c>
    </row>
    <row r="45" spans="2:55">
      <c r="B45" s="405" t="s">
        <v>358</v>
      </c>
      <c r="C45" s="406">
        <v>0</v>
      </c>
      <c r="D45" s="406">
        <v>1.3170903528456561</v>
      </c>
      <c r="E45" s="406">
        <v>0</v>
      </c>
      <c r="F45" s="406">
        <v>0</v>
      </c>
      <c r="G45" s="406">
        <v>0</v>
      </c>
      <c r="H45" s="406">
        <v>0</v>
      </c>
      <c r="I45" s="406">
        <v>0</v>
      </c>
      <c r="J45" s="406">
        <v>0</v>
      </c>
      <c r="K45" s="406">
        <v>0</v>
      </c>
      <c r="L45" s="406">
        <v>0</v>
      </c>
      <c r="M45" s="406">
        <v>1.1249423283330904</v>
      </c>
      <c r="N45" s="406">
        <v>12.40487647405954</v>
      </c>
      <c r="O45" s="406">
        <v>19.580941331478574</v>
      </c>
      <c r="P45" s="406">
        <v>27.795020949149936</v>
      </c>
      <c r="Q45" s="406">
        <v>36.894076337649736</v>
      </c>
      <c r="R45" s="406">
        <v>46.344969369506828</v>
      </c>
      <c r="S45" s="406">
        <v>55.714217960782392</v>
      </c>
      <c r="T45" s="406">
        <v>64.719967536111994</v>
      </c>
      <c r="U45" s="406">
        <v>73.250320691200713</v>
      </c>
      <c r="V45" s="406">
        <v>81.500075028499879</v>
      </c>
      <c r="W45" s="406">
        <v>89.901387024798581</v>
      </c>
      <c r="X45" s="406">
        <v>108.71752570031644</v>
      </c>
      <c r="Y45" s="406">
        <v>119.61598386740476</v>
      </c>
      <c r="Z45" s="406">
        <v>131.43142433132121</v>
      </c>
      <c r="AA45" s="406">
        <v>143.6138695757507</v>
      </c>
      <c r="AB45" s="406">
        <v>155.41621122604042</v>
      </c>
      <c r="AC45" s="406">
        <v>166.31380584120137</v>
      </c>
      <c r="AD45" s="406">
        <v>175.83289549727573</v>
      </c>
      <c r="AE45" s="406">
        <v>183.98252005770269</v>
      </c>
      <c r="AF45" s="406">
        <v>191.14255385453899</v>
      </c>
      <c r="AG45" s="406">
        <v>197.67393613510276</v>
      </c>
      <c r="AH45" s="406">
        <v>203.83468304048608</v>
      </c>
      <c r="AI45" s="406">
        <v>209.71887911634573</v>
      </c>
      <c r="AJ45" s="406">
        <v>209.71887911634573</v>
      </c>
      <c r="AK45" s="406">
        <v>215.05911089176286</v>
      </c>
      <c r="AL45" s="406">
        <v>219.40693357802658</v>
      </c>
      <c r="AM45" s="406">
        <v>222.72443524922275</v>
      </c>
      <c r="AN45" s="406">
        <v>225.42574610457942</v>
      </c>
      <c r="AO45" s="406">
        <v>228.28675811391562</v>
      </c>
      <c r="AP45" s="406">
        <v>232.38195797717475</v>
      </c>
      <c r="AQ45" s="406">
        <v>238.82969358007665</v>
      </c>
      <c r="AR45" s="406">
        <v>248.06102079399068</v>
      </c>
      <c r="AS45" s="406">
        <v>259.79265599639456</v>
      </c>
      <c r="AT45" s="406">
        <v>273.33438732403539</v>
      </c>
      <c r="AU45" s="406">
        <v>287.70149596898284</v>
      </c>
      <c r="AV45" s="406">
        <v>315.10527776243896</v>
      </c>
      <c r="AW45" s="406">
        <v>327.35802668519807</v>
      </c>
      <c r="AX45" s="406">
        <v>338.79683202323139</v>
      </c>
      <c r="AY45" s="406">
        <v>349.68135239147733</v>
      </c>
      <c r="AZ45" s="406">
        <v>360.24332647039756</v>
      </c>
      <c r="BA45" s="406">
        <v>370.55796810949022</v>
      </c>
      <c r="BB45" s="406">
        <v>389.79581289843355</v>
      </c>
      <c r="BC45" s="406">
        <v>398.36698432143629</v>
      </c>
    </row>
    <row r="46" spans="2:55">
      <c r="B46" s="405" t="s">
        <v>359</v>
      </c>
      <c r="C46" s="406">
        <v>2.6992725926446464</v>
      </c>
      <c r="D46" s="406">
        <v>11.717033651566641</v>
      </c>
      <c r="E46" s="406">
        <v>4.1866986440282394</v>
      </c>
      <c r="F46" s="406">
        <v>0</v>
      </c>
      <c r="G46" s="406">
        <v>0</v>
      </c>
      <c r="H46" s="406">
        <v>0</v>
      </c>
      <c r="I46" s="406">
        <v>0</v>
      </c>
      <c r="J46" s="406">
        <v>0</v>
      </c>
      <c r="K46" s="406">
        <v>0</v>
      </c>
      <c r="L46" s="406">
        <v>2.1727538454999942</v>
      </c>
      <c r="M46" s="406">
        <v>7.7276496004534776</v>
      </c>
      <c r="N46" s="406">
        <v>21.982985231256617</v>
      </c>
      <c r="O46" s="406">
        <v>30.84243644219459</v>
      </c>
      <c r="P46" s="406">
        <v>40.051241511267278</v>
      </c>
      <c r="Q46" s="406">
        <v>49.585273725848253</v>
      </c>
      <c r="R46" s="406">
        <v>59.097407536644987</v>
      </c>
      <c r="S46" s="406">
        <v>68.372646094787626</v>
      </c>
      <c r="T46" s="406">
        <v>77.303233144585164</v>
      </c>
      <c r="U46" s="406">
        <v>85.92324978085216</v>
      </c>
      <c r="V46" s="406">
        <v>94.530490962428289</v>
      </c>
      <c r="W46" s="406">
        <v>103.48312681099571</v>
      </c>
      <c r="X46" s="406">
        <v>123.71677435329146</v>
      </c>
      <c r="Y46" s="406">
        <v>135.43123280667893</v>
      </c>
      <c r="Z46" s="406">
        <v>148.09497895216427</v>
      </c>
      <c r="AA46" s="406">
        <v>161.22428560859774</v>
      </c>
      <c r="AB46" s="406">
        <v>174.10160245513089</v>
      </c>
      <c r="AC46" s="406">
        <v>186.1762474821108</v>
      </c>
      <c r="AD46" s="406">
        <v>196.92786029547821</v>
      </c>
      <c r="AE46" s="406">
        <v>206.30242502016665</v>
      </c>
      <c r="AF46" s="406">
        <v>214.37433948038782</v>
      </c>
      <c r="AG46" s="406">
        <v>221.24631567799739</v>
      </c>
      <c r="AH46" s="406">
        <v>227.01249825368473</v>
      </c>
      <c r="AI46" s="406">
        <v>231.67295741279636</v>
      </c>
      <c r="AJ46" s="406">
        <v>231.67295741279636</v>
      </c>
      <c r="AK46" s="406">
        <v>235.03003120743651</v>
      </c>
      <c r="AL46" s="406">
        <v>237.2683554126946</v>
      </c>
      <c r="AM46" s="406">
        <v>239.00417941616894</v>
      </c>
      <c r="AN46" s="406">
        <v>241.17690271824648</v>
      </c>
      <c r="AO46" s="406">
        <v>244.98881513465821</v>
      </c>
      <c r="AP46" s="406">
        <v>251.6599799169241</v>
      </c>
      <c r="AQ46" s="406">
        <v>261.64422180292956</v>
      </c>
      <c r="AR46" s="406">
        <v>274.62387620782425</v>
      </c>
      <c r="AS46" s="406">
        <v>289.67858363162031</v>
      </c>
      <c r="AT46" s="406">
        <v>305.6148375022363</v>
      </c>
      <c r="AU46" s="406">
        <v>321.16600753928117</v>
      </c>
      <c r="AV46" s="406">
        <v>348.53448321959183</v>
      </c>
      <c r="AW46" s="406">
        <v>360.25102707717701</v>
      </c>
      <c r="AX46" s="406">
        <v>371.18411676264526</v>
      </c>
      <c r="AY46" s="406">
        <v>381.78882766401858</v>
      </c>
      <c r="AZ46" s="406">
        <v>392.32464905646225</v>
      </c>
      <c r="BA46" s="406">
        <v>402.86163858114884</v>
      </c>
      <c r="BB46" s="406">
        <v>423.31149867907271</v>
      </c>
      <c r="BC46" s="406">
        <v>432.65277858977907</v>
      </c>
    </row>
    <row r="47" spans="2:55">
      <c r="B47" s="405" t="s">
        <v>360</v>
      </c>
      <c r="C47" s="406">
        <v>13.944568822458075</v>
      </c>
      <c r="D47" s="406">
        <v>20.791682960952887</v>
      </c>
      <c r="E47" s="406">
        <v>11.336153441032595</v>
      </c>
      <c r="F47" s="406">
        <v>4.8368128062191289</v>
      </c>
      <c r="G47" s="406">
        <v>4.8368128062191289</v>
      </c>
      <c r="H47" s="406">
        <v>1.6667520338551316</v>
      </c>
      <c r="I47" s="406">
        <v>0</v>
      </c>
      <c r="J47" s="406">
        <v>0</v>
      </c>
      <c r="K47" s="406">
        <v>2.3393582812203815</v>
      </c>
      <c r="L47" s="406">
        <v>8.341848687405907</v>
      </c>
      <c r="M47" s="406">
        <v>15.468213385751749</v>
      </c>
      <c r="N47" s="406">
        <v>33.27042181374825</v>
      </c>
      <c r="O47" s="406">
        <v>43.17426240579541</v>
      </c>
      <c r="P47" s="406">
        <v>52.802781441639112</v>
      </c>
      <c r="Q47" s="406">
        <v>62.347845099274572</v>
      </c>
      <c r="R47" s="406">
        <v>71.718583791656229</v>
      </c>
      <c r="S47" s="406">
        <v>80.903140845155761</v>
      </c>
      <c r="T47" s="406">
        <v>89.952868505554505</v>
      </c>
      <c r="U47" s="406">
        <v>98.974489870779294</v>
      </c>
      <c r="V47" s="406">
        <v>108.14617990995518</v>
      </c>
      <c r="W47" s="406">
        <v>117.71311735140155</v>
      </c>
      <c r="X47" s="406">
        <v>139.16665307771245</v>
      </c>
      <c r="Y47" s="406">
        <v>151.53141324885937</v>
      </c>
      <c r="Z47" s="406">
        <v>165.04127922347212</v>
      </c>
      <c r="AA47" s="406">
        <v>179.29607658031512</v>
      </c>
      <c r="AB47" s="406">
        <v>193.58546670179805</v>
      </c>
      <c r="AC47" s="406">
        <v>207.29664314256055</v>
      </c>
      <c r="AD47" s="406">
        <v>219.73438410949655</v>
      </c>
      <c r="AE47" s="406">
        <v>230.40556992018531</v>
      </c>
      <c r="AF47" s="406">
        <v>239.02650227784679</v>
      </c>
      <c r="AG47" s="406">
        <v>245.47070584325303</v>
      </c>
      <c r="AH47" s="406">
        <v>249.71374929271153</v>
      </c>
      <c r="AI47" s="406">
        <v>251.88931378489264</v>
      </c>
      <c r="AJ47" s="406">
        <v>251.88931378489264</v>
      </c>
      <c r="AK47" s="406">
        <v>252.56518423208158</v>
      </c>
      <c r="AL47" s="406">
        <v>252.70475579214633</v>
      </c>
      <c r="AM47" s="406">
        <v>253.5502115517599</v>
      </c>
      <c r="AN47" s="406">
        <v>256.54305713982069</v>
      </c>
      <c r="AO47" s="406">
        <v>263.05060930387896</v>
      </c>
      <c r="AP47" s="406">
        <v>273.54807102142792</v>
      </c>
      <c r="AQ47" s="406">
        <v>287.64696467601885</v>
      </c>
      <c r="AR47" s="406">
        <v>304.30879201249718</v>
      </c>
      <c r="AS47" s="406">
        <v>322.01566500400588</v>
      </c>
      <c r="AT47" s="406">
        <v>339.25655868904784</v>
      </c>
      <c r="AU47" s="406">
        <v>355.07918180868063</v>
      </c>
      <c r="AV47" s="406">
        <v>381.46467723723651</v>
      </c>
      <c r="AW47" s="406">
        <v>392.58191104355802</v>
      </c>
      <c r="AX47" s="406">
        <v>403.15946102790969</v>
      </c>
      <c r="AY47" s="406">
        <v>413.68228996699372</v>
      </c>
      <c r="AZ47" s="406">
        <v>424.4028854120416</v>
      </c>
      <c r="BA47" s="406">
        <v>435.39159515422909</v>
      </c>
      <c r="BB47" s="406">
        <v>457.32957144445339</v>
      </c>
      <c r="BC47" s="406">
        <v>467.46447015109959</v>
      </c>
    </row>
    <row r="48" spans="2:55">
      <c r="B48" s="405" t="s">
        <v>361</v>
      </c>
      <c r="C48" s="406">
        <v>23.823562082933282</v>
      </c>
      <c r="D48" s="406">
        <v>28.138085236261599</v>
      </c>
      <c r="E48" s="406">
        <v>16.7531774363908</v>
      </c>
      <c r="F48" s="406">
        <v>8.9332117405848503</v>
      </c>
      <c r="G48" s="406">
        <v>8.9332117405848503</v>
      </c>
      <c r="H48" s="406">
        <v>5.2724661590390562</v>
      </c>
      <c r="I48" s="406">
        <v>1.8559251862361739</v>
      </c>
      <c r="J48" s="406">
        <v>1.8559251862361739</v>
      </c>
      <c r="K48" s="406">
        <v>7.947279392529607</v>
      </c>
      <c r="L48" s="406">
        <v>15.699582912018322</v>
      </c>
      <c r="M48" s="406">
        <v>24.743345018092274</v>
      </c>
      <c r="N48" s="406">
        <v>45.747989845281261</v>
      </c>
      <c r="O48" s="406">
        <v>56.049219667974107</v>
      </c>
      <c r="P48" s="406">
        <v>65.6092987239753</v>
      </c>
      <c r="Q48" s="406">
        <v>74.923601403380545</v>
      </c>
      <c r="R48" s="406">
        <v>84.147049275128637</v>
      </c>
      <c r="S48" s="406">
        <v>93.459308065545571</v>
      </c>
      <c r="T48" s="406">
        <v>102.98946831933863</v>
      </c>
      <c r="U48" s="406">
        <v>112.65662891522607</v>
      </c>
      <c r="V48" s="406">
        <v>122.46533166148569</v>
      </c>
      <c r="W48" s="406">
        <v>132.57215327882136</v>
      </c>
      <c r="X48" s="406">
        <v>154.81599391153267</v>
      </c>
      <c r="Y48" s="406">
        <v>167.78527534824178</v>
      </c>
      <c r="Z48" s="406">
        <v>182.32226892342879</v>
      </c>
      <c r="AA48" s="406">
        <v>198.09696485964892</v>
      </c>
      <c r="AB48" s="406">
        <v>214.37113644569936</v>
      </c>
      <c r="AC48" s="406">
        <v>230.32098468550683</v>
      </c>
      <c r="AD48" s="406">
        <v>244.62517317197131</v>
      </c>
      <c r="AE48" s="406">
        <v>256.26549944609582</v>
      </c>
      <c r="AF48" s="406">
        <v>264.61242730685427</v>
      </c>
      <c r="AG48" s="406">
        <v>269.34898137002801</v>
      </c>
      <c r="AH48" s="406">
        <v>270.58545361731211</v>
      </c>
      <c r="AI48" s="406">
        <v>269.38914163234682</v>
      </c>
      <c r="AJ48" s="406">
        <v>269.38914163234682</v>
      </c>
      <c r="AK48" s="406">
        <v>267.28407473596479</v>
      </c>
      <c r="AL48" s="406">
        <v>266.00416592551204</v>
      </c>
      <c r="AM48" s="406">
        <v>267.41113645402891</v>
      </c>
      <c r="AN48" s="406">
        <v>273.16777324826273</v>
      </c>
      <c r="AO48" s="406">
        <v>283.80456018631247</v>
      </c>
      <c r="AP48" s="406">
        <v>298.83749989063364</v>
      </c>
      <c r="AQ48" s="406">
        <v>317.05041488949598</v>
      </c>
      <c r="AR48" s="406">
        <v>336.71429724288663</v>
      </c>
      <c r="AS48" s="406">
        <v>355.90452579092408</v>
      </c>
      <c r="AT48" s="406">
        <v>373.45603423797689</v>
      </c>
      <c r="AU48" s="406">
        <v>388.87011091822916</v>
      </c>
      <c r="AV48" s="406">
        <v>413.80960595706756</v>
      </c>
      <c r="AW48" s="406">
        <v>424.4788599663886</v>
      </c>
      <c r="AX48" s="406">
        <v>434.90777325474454</v>
      </c>
      <c r="AY48" s="406">
        <v>445.57380808112089</v>
      </c>
      <c r="AZ48" s="406">
        <v>456.72907209907476</v>
      </c>
      <c r="BA48" s="406">
        <v>468.45504723343004</v>
      </c>
      <c r="BB48" s="406">
        <v>491.94317196531324</v>
      </c>
      <c r="BC48" s="406">
        <v>502.90853900186164</v>
      </c>
    </row>
    <row r="49" spans="2:55">
      <c r="B49" s="405" t="s">
        <v>362</v>
      </c>
      <c r="C49" s="406">
        <v>31.854467412348662</v>
      </c>
      <c r="D49" s="406">
        <v>33.5617554298993</v>
      </c>
      <c r="E49" s="406">
        <v>20.444464812835189</v>
      </c>
      <c r="F49" s="406">
        <v>11.831629728904469</v>
      </c>
      <c r="G49" s="406">
        <v>11.831629728904469</v>
      </c>
      <c r="H49" s="406">
        <v>8.5424396506782561</v>
      </c>
      <c r="I49" s="406">
        <v>6.7410997551792562</v>
      </c>
      <c r="J49" s="406">
        <v>6.7410997551792562</v>
      </c>
      <c r="K49" s="406">
        <v>14.773731928995371</v>
      </c>
      <c r="L49" s="406">
        <v>24.710329631134567</v>
      </c>
      <c r="M49" s="406">
        <v>36.125758102134114</v>
      </c>
      <c r="N49" s="406">
        <v>58.841939166648459</v>
      </c>
      <c r="O49" s="406">
        <v>68.972366126478576</v>
      </c>
      <c r="P49" s="406">
        <v>78.16625161397954</v>
      </c>
      <c r="Q49" s="406">
        <v>87.222150704077904</v>
      </c>
      <c r="R49" s="406">
        <v>96.536773082583565</v>
      </c>
      <c r="S49" s="406">
        <v>106.39465197459913</v>
      </c>
      <c r="T49" s="406">
        <v>116.70378544765705</v>
      </c>
      <c r="U49" s="406">
        <v>127.11736270847665</v>
      </c>
      <c r="V49" s="406">
        <v>137.48057510604076</v>
      </c>
      <c r="W49" s="406">
        <v>147.88315038826966</v>
      </c>
      <c r="X49" s="406">
        <v>170.4790806077346</v>
      </c>
      <c r="Y49" s="406">
        <v>184.20130826665866</v>
      </c>
      <c r="Z49" s="406">
        <v>200.19398001615582</v>
      </c>
      <c r="AA49" s="406">
        <v>218.17240097534952</v>
      </c>
      <c r="AB49" s="406">
        <v>237.20660942686976</v>
      </c>
      <c r="AC49" s="406">
        <v>255.73471216481946</v>
      </c>
      <c r="AD49" s="406">
        <v>271.66791353965925</v>
      </c>
      <c r="AE49" s="406">
        <v>283.43777575622403</v>
      </c>
      <c r="AF49" s="406">
        <v>290.08667944973195</v>
      </c>
      <c r="AG49" s="406">
        <v>291.38127447534777</v>
      </c>
      <c r="AH49" s="406">
        <v>288.48223559159453</v>
      </c>
      <c r="AI49" s="406">
        <v>283.64656748770557</v>
      </c>
      <c r="AJ49" s="406">
        <v>283.64656748770557</v>
      </c>
      <c r="AK49" s="406">
        <v>279.38434898656703</v>
      </c>
      <c r="AL49" s="406">
        <v>278.22573764367519</v>
      </c>
      <c r="AM49" s="406">
        <v>282.3570438208659</v>
      </c>
      <c r="AN49" s="406">
        <v>292.52867063741633</v>
      </c>
      <c r="AO49" s="406">
        <v>308.17079620490756</v>
      </c>
      <c r="AP49" s="406">
        <v>327.83231182086962</v>
      </c>
      <c r="AQ49" s="406">
        <v>349.48210484460185</v>
      </c>
      <c r="AR49" s="406">
        <v>370.89855687787338</v>
      </c>
      <c r="AS49" s="406">
        <v>390.4868091646303</v>
      </c>
      <c r="AT49" s="406">
        <v>407.59152359485864</v>
      </c>
      <c r="AU49" s="406">
        <v>422.16149074497156</v>
      </c>
      <c r="AV49" s="406">
        <v>445.69104104564838</v>
      </c>
      <c r="AW49" s="406">
        <v>456.12691650226139</v>
      </c>
      <c r="AX49" s="406">
        <v>466.64651541111925</v>
      </c>
      <c r="AY49" s="406">
        <v>477.72828252076403</v>
      </c>
      <c r="AZ49" s="406">
        <v>489.63745741751609</v>
      </c>
      <c r="BA49" s="406">
        <v>502.1359464836633</v>
      </c>
      <c r="BB49" s="406">
        <v>527.26730198337725</v>
      </c>
      <c r="BC49" s="406">
        <v>539.12122191022922</v>
      </c>
    </row>
    <row r="50" spans="2:55">
      <c r="B50" s="405" t="s">
        <v>363</v>
      </c>
      <c r="C50" s="406">
        <v>37.786704234351021</v>
      </c>
      <c r="D50" s="406">
        <v>37.006236763226404</v>
      </c>
      <c r="E50" s="406">
        <v>22.654422722142733</v>
      </c>
      <c r="F50" s="406">
        <v>14.163247070770016</v>
      </c>
      <c r="G50" s="406">
        <v>14.163247070770016</v>
      </c>
      <c r="H50" s="406">
        <v>12.441233582880511</v>
      </c>
      <c r="I50" s="406">
        <v>12.836154449703809</v>
      </c>
      <c r="J50" s="406">
        <v>12.836154449703809</v>
      </c>
      <c r="K50" s="406">
        <v>23.361230255287435</v>
      </c>
      <c r="L50" s="406">
        <v>36.077700002926804</v>
      </c>
      <c r="M50" s="406">
        <v>49.04402410733956</v>
      </c>
      <c r="N50" s="406">
        <v>71.997855155596653</v>
      </c>
      <c r="O50" s="406">
        <v>81.583650150830252</v>
      </c>
      <c r="P50" s="406">
        <v>90.343089380061429</v>
      </c>
      <c r="Q50" s="406">
        <v>99.389758845435324</v>
      </c>
      <c r="R50" s="406">
        <v>109.27375359706841</v>
      </c>
      <c r="S50" s="406">
        <v>120.042135196863</v>
      </c>
      <c r="T50" s="406">
        <v>131.28202329735697</v>
      </c>
      <c r="U50" s="406">
        <v>142.37304504025528</v>
      </c>
      <c r="V50" s="406">
        <v>153.00727934931524</v>
      </c>
      <c r="W50" s="406">
        <v>163.29933867586658</v>
      </c>
      <c r="X50" s="406">
        <v>186.10432735169175</v>
      </c>
      <c r="Y50" s="406">
        <v>201.0014469299542</v>
      </c>
      <c r="Z50" s="406">
        <v>219.22713904910543</v>
      </c>
      <c r="AA50" s="406">
        <v>240.37163110615469</v>
      </c>
      <c r="AB50" s="406">
        <v>262.70232355395603</v>
      </c>
      <c r="AC50" s="406">
        <v>283.72748637873349</v>
      </c>
      <c r="AD50" s="406">
        <v>300.49625061978196</v>
      </c>
      <c r="AE50" s="406">
        <v>310.85595711286015</v>
      </c>
      <c r="AF50" s="406">
        <v>313.80372436813678</v>
      </c>
      <c r="AG50" s="406">
        <v>310.24027636508976</v>
      </c>
      <c r="AH50" s="406">
        <v>302.70204766767245</v>
      </c>
      <c r="AI50" s="406">
        <v>294.73008123087556</v>
      </c>
      <c r="AJ50" s="406">
        <v>294.73008123087556</v>
      </c>
      <c r="AK50" s="406">
        <v>289.90792312212358</v>
      </c>
      <c r="AL50" s="406">
        <v>291.26566957102852</v>
      </c>
      <c r="AM50" s="406">
        <v>300.02313608338244</v>
      </c>
      <c r="AN50" s="406">
        <v>315.69554656978937</v>
      </c>
      <c r="AO50" s="406">
        <v>336.56884021745731</v>
      </c>
      <c r="AP50" s="406">
        <v>360.20554502765805</v>
      </c>
      <c r="AQ50" s="406">
        <v>383.95786527469943</v>
      </c>
      <c r="AR50" s="406">
        <v>405.94501163643582</v>
      </c>
      <c r="AS50" s="406">
        <v>425.0847109593463</v>
      </c>
      <c r="AT50" s="406">
        <v>441.23664184477678</v>
      </c>
      <c r="AU50" s="406">
        <v>454.80951644525175</v>
      </c>
      <c r="AV50" s="406">
        <v>477.29164399057674</v>
      </c>
      <c r="AW50" s="406">
        <v>487.74721185147195</v>
      </c>
      <c r="AX50" s="406">
        <v>498.65511414276915</v>
      </c>
      <c r="AY50" s="406">
        <v>510.51238733436338</v>
      </c>
      <c r="AZ50" s="406">
        <v>523.21732766245975</v>
      </c>
      <c r="BA50" s="406">
        <v>536.54177684662363</v>
      </c>
      <c r="BB50" s="406">
        <v>563.44876475032027</v>
      </c>
      <c r="BC50" s="406">
        <v>576.27188000776368</v>
      </c>
    </row>
    <row r="51" spans="2:55">
      <c r="B51" s="405" t="s">
        <v>364</v>
      </c>
      <c r="C51" s="406">
        <v>41.491284714603665</v>
      </c>
      <c r="D51" s="406">
        <v>38.657739249031401</v>
      </c>
      <c r="E51" s="406">
        <v>24.009379916734179</v>
      </c>
      <c r="F51" s="406">
        <v>16.968563796057225</v>
      </c>
      <c r="G51" s="406">
        <v>16.968563796057225</v>
      </c>
      <c r="H51" s="406">
        <v>17.487151305127583</v>
      </c>
      <c r="I51" s="406">
        <v>20.768614842339957</v>
      </c>
      <c r="J51" s="406">
        <v>20.768614842339957</v>
      </c>
      <c r="K51" s="406">
        <v>34.582761944726492</v>
      </c>
      <c r="L51" s="406">
        <v>49.21507621891741</v>
      </c>
      <c r="M51" s="406">
        <v>62.836045705581462</v>
      </c>
      <c r="N51" s="406">
        <v>84.792023842594602</v>
      </c>
      <c r="O51" s="406">
        <v>93.699394434324191</v>
      </c>
      <c r="P51" s="406">
        <v>102.26694718078598</v>
      </c>
      <c r="Q51" s="406">
        <v>111.84226932240243</v>
      </c>
      <c r="R51" s="406">
        <v>122.73539342312698</v>
      </c>
      <c r="S51" s="406">
        <v>134.63315354673347</v>
      </c>
      <c r="T51" s="406">
        <v>146.77718155321151</v>
      </c>
      <c r="U51" s="406">
        <v>158.24475189226797</v>
      </c>
      <c r="V51" s="406">
        <v>168.65631046960985</v>
      </c>
      <c r="W51" s="406">
        <v>178.51087464045406</v>
      </c>
      <c r="X51" s="406">
        <v>201.85512427423205</v>
      </c>
      <c r="Y51" s="406">
        <v>218.75678237711966</v>
      </c>
      <c r="Z51" s="406">
        <v>240.36381305953188</v>
      </c>
      <c r="AA51" s="406">
        <v>265.43596806168551</v>
      </c>
      <c r="AB51" s="406">
        <v>291.19255493651372</v>
      </c>
      <c r="AC51" s="406">
        <v>314.05143692852431</v>
      </c>
      <c r="AD51" s="406">
        <v>330.06090038723897</v>
      </c>
      <c r="AE51" s="406">
        <v>336.73979380347959</v>
      </c>
      <c r="AF51" s="406">
        <v>334.2458309109627</v>
      </c>
      <c r="AG51" s="406">
        <v>325.0202247194697</v>
      </c>
      <c r="AH51" s="406">
        <v>313.13915651769378</v>
      </c>
      <c r="AI51" s="406">
        <v>303.62480234711967</v>
      </c>
      <c r="AJ51" s="406">
        <v>303.62480234711967</v>
      </c>
      <c r="AK51" s="406">
        <v>300.86940895799472</v>
      </c>
      <c r="AL51" s="406">
        <v>306.9247472449365</v>
      </c>
      <c r="AM51" s="406">
        <v>321.64907542324926</v>
      </c>
      <c r="AN51" s="406">
        <v>343.23188284732305</v>
      </c>
      <c r="AO51" s="406">
        <v>368.74013094318951</v>
      </c>
      <c r="AP51" s="406">
        <v>394.93341194662196</v>
      </c>
      <c r="AQ51" s="406">
        <v>419.49898828909164</v>
      </c>
      <c r="AR51" s="406">
        <v>441.11531094720488</v>
      </c>
      <c r="AS51" s="406">
        <v>459.21601929656146</v>
      </c>
      <c r="AT51" s="406">
        <v>474.20931640301364</v>
      </c>
      <c r="AU51" s="406">
        <v>486.91361497900164</v>
      </c>
      <c r="AV51" s="406">
        <v>508.83302912695763</v>
      </c>
      <c r="AW51" s="406">
        <v>519.63370322217554</v>
      </c>
      <c r="AX51" s="406">
        <v>531.33984353736901</v>
      </c>
      <c r="AY51" s="406">
        <v>544.0205334207609</v>
      </c>
      <c r="AZ51" s="406">
        <v>557.583094501456</v>
      </c>
      <c r="BA51" s="406">
        <v>571.80344286032982</v>
      </c>
      <c r="BB51" s="406">
        <v>600.66895847653507</v>
      </c>
      <c r="BC51" s="406">
        <v>614.57644006586474</v>
      </c>
    </row>
    <row r="52" spans="2:55">
      <c r="B52" s="405" t="s">
        <v>365</v>
      </c>
      <c r="C52" s="406">
        <v>43.080438394963721</v>
      </c>
      <c r="D52" s="406">
        <v>39.118842437604727</v>
      </c>
      <c r="E52" s="406">
        <v>25.622142097782156</v>
      </c>
      <c r="F52" s="406">
        <v>20.779204460139486</v>
      </c>
      <c r="G52" s="406">
        <v>20.779204460139486</v>
      </c>
      <c r="H52" s="406">
        <v>24.392524597500376</v>
      </c>
      <c r="I52" s="406">
        <v>31.62963039659094</v>
      </c>
      <c r="J52" s="406">
        <v>31.62963039659094</v>
      </c>
      <c r="K52" s="406">
        <v>47.846379630784526</v>
      </c>
      <c r="L52" s="406">
        <v>63.425294430412187</v>
      </c>
      <c r="M52" s="406">
        <v>76.822713980401218</v>
      </c>
      <c r="N52" s="406">
        <v>96.974205649940274</v>
      </c>
      <c r="O52" s="406">
        <v>105.41287869578481</v>
      </c>
      <c r="P52" s="406">
        <v>114.37806001151141</v>
      </c>
      <c r="Q52" s="406">
        <v>125.00132940767996</v>
      </c>
      <c r="R52" s="406">
        <v>137.20328111480245</v>
      </c>
      <c r="S52" s="406">
        <v>150.26845786680681</v>
      </c>
      <c r="T52" s="406">
        <v>163.03194911880323</v>
      </c>
      <c r="U52" s="406">
        <v>174.31087577139934</v>
      </c>
      <c r="V52" s="406">
        <v>184.05737734321556</v>
      </c>
      <c r="W52" s="406">
        <v>193.31238858480921</v>
      </c>
      <c r="X52" s="406">
        <v>218.27280734334389</v>
      </c>
      <c r="Y52" s="406">
        <v>238.48429695178802</v>
      </c>
      <c r="Z52" s="406">
        <v>264.47231219277143</v>
      </c>
      <c r="AA52" s="406">
        <v>293.8617572764112</v>
      </c>
      <c r="AB52" s="406">
        <v>322.58660486894888</v>
      </c>
      <c r="AC52" s="406">
        <v>345.72201065263135</v>
      </c>
      <c r="AD52" s="406">
        <v>358.46988462749476</v>
      </c>
      <c r="AE52" s="406">
        <v>359.38445829954185</v>
      </c>
      <c r="AF52" s="406">
        <v>350.28119853433708</v>
      </c>
      <c r="AG52" s="406">
        <v>335.39347018864163</v>
      </c>
      <c r="AH52" s="406">
        <v>320.67051734106832</v>
      </c>
      <c r="AI52" s="406">
        <v>312.44686207165108</v>
      </c>
      <c r="AJ52" s="406">
        <v>312.44686207165108</v>
      </c>
      <c r="AK52" s="406">
        <v>314.2352457182464</v>
      </c>
      <c r="AL52" s="406">
        <v>326.62973511075273</v>
      </c>
      <c r="AM52" s="406">
        <v>347.97451146778468</v>
      </c>
      <c r="AN52" s="406">
        <v>374.97821102398876</v>
      </c>
      <c r="AO52" s="406">
        <v>403.62736925985064</v>
      </c>
      <c r="AP52" s="406">
        <v>430.97327330899947</v>
      </c>
      <c r="AQ52" s="406">
        <v>455.30026806757166</v>
      </c>
      <c r="AR52" s="406">
        <v>475.86503461934683</v>
      </c>
      <c r="AS52" s="406">
        <v>492.65404254415427</v>
      </c>
      <c r="AT52" s="406">
        <v>506.59289605402961</v>
      </c>
      <c r="AU52" s="406">
        <v>518.63950119669073</v>
      </c>
      <c r="AV52" s="406">
        <v>540.62209380575507</v>
      </c>
      <c r="AW52" s="406">
        <v>552.24216734283254</v>
      </c>
      <c r="AX52" s="406">
        <v>564.79999878108697</v>
      </c>
      <c r="AY52" s="406">
        <v>578.37403279875093</v>
      </c>
      <c r="AZ52" s="406">
        <v>592.87305698636135</v>
      </c>
      <c r="BA52" s="406">
        <v>608.08797587948368</v>
      </c>
      <c r="BB52" s="406">
        <v>639.1588858025201</v>
      </c>
      <c r="BC52" s="406">
        <v>654.30524676093296</v>
      </c>
    </row>
    <row r="53" spans="2:55">
      <c r="B53" s="405" t="s">
        <v>366</v>
      </c>
      <c r="C53" s="406">
        <v>43.119516136901595</v>
      </c>
      <c r="D53" s="406">
        <v>39.575840591843694</v>
      </c>
      <c r="E53" s="406">
        <v>27.99786555490212</v>
      </c>
      <c r="F53" s="406">
        <v>26.376100440941595</v>
      </c>
      <c r="G53" s="406">
        <v>26.376100440941595</v>
      </c>
      <c r="H53" s="406">
        <v>34.533096400276428</v>
      </c>
      <c r="I53" s="406">
        <v>44.830888500719119</v>
      </c>
      <c r="J53" s="406">
        <v>44.830888500719119</v>
      </c>
      <c r="K53" s="406">
        <v>62.429787229885953</v>
      </c>
      <c r="L53" s="406">
        <v>77.972359721360448</v>
      </c>
      <c r="M53" s="406">
        <v>90.436383710759443</v>
      </c>
      <c r="N53" s="406">
        <v>108.58685983046236</v>
      </c>
      <c r="O53" s="406">
        <v>117.18113573745379</v>
      </c>
      <c r="P53" s="406">
        <v>127.13836893006552</v>
      </c>
      <c r="Q53" s="406">
        <v>139.20093670570765</v>
      </c>
      <c r="R53" s="406">
        <v>152.83697555504773</v>
      </c>
      <c r="S53" s="406">
        <v>166.82686038948808</v>
      </c>
      <c r="T53" s="406">
        <v>179.60491768168052</v>
      </c>
      <c r="U53" s="406">
        <v>190.1517226040213</v>
      </c>
      <c r="V53" s="406">
        <v>198.92059822029401</v>
      </c>
      <c r="W53" s="406">
        <v>207.68585490183875</v>
      </c>
      <c r="X53" s="406">
        <v>236.42623066717874</v>
      </c>
      <c r="Y53" s="406">
        <v>261.15995008793362</v>
      </c>
      <c r="Z53" s="406">
        <v>292.21785950748921</v>
      </c>
      <c r="AA53" s="406">
        <v>325.75600916079458</v>
      </c>
      <c r="AB53" s="406">
        <v>356.01427044344638</v>
      </c>
      <c r="AC53" s="406">
        <v>376.76580309658857</v>
      </c>
      <c r="AD53" s="406">
        <v>383.85312108830414</v>
      </c>
      <c r="AE53" s="406">
        <v>377.4232704162701</v>
      </c>
      <c r="AF53" s="406">
        <v>361.30817172598097</v>
      </c>
      <c r="AG53" s="406">
        <v>342.06763608359086</v>
      </c>
      <c r="AH53" s="406">
        <v>327.49031238307532</v>
      </c>
      <c r="AI53" s="406">
        <v>323.31597736606932</v>
      </c>
      <c r="AJ53" s="406">
        <v>323.31597736606932</v>
      </c>
      <c r="AK53" s="406">
        <v>331.62788489949855</v>
      </c>
      <c r="AL53" s="406">
        <v>351.33206283958782</v>
      </c>
      <c r="AM53" s="406">
        <v>378.97919307168644</v>
      </c>
      <c r="AN53" s="406">
        <v>409.85305376372509</v>
      </c>
      <c r="AO53" s="406">
        <v>440.12555941263474</v>
      </c>
      <c r="AP53" s="406">
        <v>467.44919837283447</v>
      </c>
      <c r="AQ53" s="406">
        <v>490.74350909814456</v>
      </c>
      <c r="AR53" s="406">
        <v>509.91746490925851</v>
      </c>
      <c r="AS53" s="406">
        <v>525.46573467876635</v>
      </c>
      <c r="AT53" s="406">
        <v>538.53690183754861</v>
      </c>
      <c r="AU53" s="406">
        <v>550.18890201147474</v>
      </c>
      <c r="AV53" s="406">
        <v>573.17825358511186</v>
      </c>
      <c r="AW53" s="406">
        <v>585.67651578412733</v>
      </c>
      <c r="AX53" s="406">
        <v>599.1638368027543</v>
      </c>
      <c r="AY53" s="406">
        <v>613.71825077271785</v>
      </c>
      <c r="AZ53" s="406">
        <v>629.26408466274756</v>
      </c>
      <c r="BA53" s="406">
        <v>645.59910055674061</v>
      </c>
      <c r="BB53" s="406">
        <v>679.2064976168125</v>
      </c>
      <c r="BC53" s="406">
        <v>695.80237069485509</v>
      </c>
    </row>
    <row r="54" spans="2:55">
      <c r="B54" s="405" t="s">
        <v>367</v>
      </c>
      <c r="C54" s="406">
        <v>42.900078021173989</v>
      </c>
      <c r="D54" s="406">
        <v>40.442493207630484</v>
      </c>
      <c r="E54" s="406">
        <v>31.930309743842415</v>
      </c>
      <c r="F54" s="406">
        <v>35.514797083076928</v>
      </c>
      <c r="G54" s="406">
        <v>35.514797083076928</v>
      </c>
      <c r="H54" s="406">
        <v>47.334005918296242</v>
      </c>
      <c r="I54" s="406">
        <v>59.632842244953864</v>
      </c>
      <c r="J54" s="406">
        <v>59.632842244953864</v>
      </c>
      <c r="K54" s="406">
        <v>77.549689321156478</v>
      </c>
      <c r="L54" s="406">
        <v>92.220485491511511</v>
      </c>
      <c r="M54" s="406">
        <v>103.2505639672933</v>
      </c>
      <c r="N54" s="406">
        <v>120.09813826797688</v>
      </c>
      <c r="O54" s="406">
        <v>129.49897957078471</v>
      </c>
      <c r="P54" s="406">
        <v>140.93011841797008</v>
      </c>
      <c r="Q54" s="406">
        <v>154.67009519279628</v>
      </c>
      <c r="R54" s="406">
        <v>169.5692140414435</v>
      </c>
      <c r="S54" s="406">
        <v>183.85336687261653</v>
      </c>
      <c r="T54" s="406">
        <v>196.04564027141407</v>
      </c>
      <c r="U54" s="406">
        <v>205.4029221704175</v>
      </c>
      <c r="V54" s="406">
        <v>213.10612026420128</v>
      </c>
      <c r="W54" s="406">
        <v>222.02100393478091</v>
      </c>
      <c r="X54" s="406">
        <v>257.36624891255377</v>
      </c>
      <c r="Y54" s="406">
        <v>287.59957288641215</v>
      </c>
      <c r="Z54" s="406">
        <v>323.94421444088886</v>
      </c>
      <c r="AA54" s="406">
        <v>360.42802933174977</v>
      </c>
      <c r="AB54" s="406">
        <v>389.43851650514847</v>
      </c>
      <c r="AC54" s="406">
        <v>405.18543814480842</v>
      </c>
      <c r="AD54" s="406">
        <v>404.63144992486224</v>
      </c>
      <c r="AE54" s="406">
        <v>389.93063530154939</v>
      </c>
      <c r="AF54" s="406">
        <v>367.7806306193396</v>
      </c>
      <c r="AG54" s="406">
        <v>347.29677090845644</v>
      </c>
      <c r="AH54" s="406">
        <v>335.84841190144198</v>
      </c>
      <c r="AI54" s="406">
        <v>338.03864297411809</v>
      </c>
      <c r="AJ54" s="406">
        <v>338.03864297411809</v>
      </c>
      <c r="AK54" s="406">
        <v>354.2446580252564</v>
      </c>
      <c r="AL54" s="406">
        <v>381.20719334864913</v>
      </c>
      <c r="AM54" s="406">
        <v>413.56779909809859</v>
      </c>
      <c r="AN54" s="406">
        <v>446.69358103354028</v>
      </c>
      <c r="AO54" s="406">
        <v>477.28977965008585</v>
      </c>
      <c r="AP54" s="406">
        <v>503.65793439480473</v>
      </c>
      <c r="AQ54" s="406">
        <v>525.48530305069721</v>
      </c>
      <c r="AR54" s="406">
        <v>543.33102013823566</v>
      </c>
      <c r="AS54" s="406">
        <v>557.78365587576297</v>
      </c>
      <c r="AT54" s="406">
        <v>570.21312178894846</v>
      </c>
      <c r="AU54" s="406">
        <v>581.8698558033343</v>
      </c>
      <c r="AV54" s="406">
        <v>606.60953480913884</v>
      </c>
      <c r="AW54" s="406">
        <v>620.07221220326028</v>
      </c>
      <c r="AX54" s="406">
        <v>634.58330806238052</v>
      </c>
      <c r="AY54" s="406">
        <v>650.24004840072689</v>
      </c>
      <c r="AZ54" s="406">
        <v>666.97006909427319</v>
      </c>
      <c r="BA54" s="406">
        <v>684.59671870975978</v>
      </c>
      <c r="BB54" s="406">
        <v>721.17805892709328</v>
      </c>
      <c r="BC54" s="406">
        <v>739.50039164018835</v>
      </c>
    </row>
    <row r="55" spans="2:55">
      <c r="B55" s="405" t="s">
        <v>368</v>
      </c>
      <c r="C55" s="406">
        <v>42.674243092527469</v>
      </c>
      <c r="D55" s="406">
        <v>42.370389896589423</v>
      </c>
      <c r="E55" s="406">
        <v>39.699025407310145</v>
      </c>
      <c r="F55" s="406">
        <v>47.64577496778211</v>
      </c>
      <c r="G55" s="406">
        <v>47.64577496778211</v>
      </c>
      <c r="H55" s="406">
        <v>62.049129479830775</v>
      </c>
      <c r="I55" s="406">
        <v>75.207895401779311</v>
      </c>
      <c r="J55" s="406">
        <v>75.207895401779311</v>
      </c>
      <c r="K55" s="406">
        <v>92.520198389052652</v>
      </c>
      <c r="L55" s="406">
        <v>105.64335948023248</v>
      </c>
      <c r="M55" s="406">
        <v>115.12554674296503</v>
      </c>
      <c r="N55" s="406">
        <v>132.03427421235924</v>
      </c>
      <c r="O55" s="406">
        <v>142.78197155808576</v>
      </c>
      <c r="P55" s="406">
        <v>156.05592110393246</v>
      </c>
      <c r="Q55" s="406">
        <v>171.42215057369464</v>
      </c>
      <c r="R55" s="406">
        <v>186.93506289117215</v>
      </c>
      <c r="S55" s="406">
        <v>200.87493014164824</v>
      </c>
      <c r="T55" s="406">
        <v>211.94670557673723</v>
      </c>
      <c r="U55" s="406">
        <v>219.79602790766958</v>
      </c>
      <c r="V55" s="406">
        <v>226.85725157974608</v>
      </c>
      <c r="W55" s="406">
        <v>237.45877902463872</v>
      </c>
      <c r="X55" s="406">
        <v>282.00292060867719</v>
      </c>
      <c r="Y55" s="406">
        <v>318.39610767402093</v>
      </c>
      <c r="Z55" s="406">
        <v>359.23830191924424</v>
      </c>
      <c r="AA55" s="406">
        <v>395.79407145955508</v>
      </c>
      <c r="AB55" s="406">
        <v>420.74667049346965</v>
      </c>
      <c r="AC55" s="406">
        <v>429.26097372824165</v>
      </c>
      <c r="AD55" s="406">
        <v>419.53805134771596</v>
      </c>
      <c r="AE55" s="406">
        <v>396.98109166809689</v>
      </c>
      <c r="AF55" s="406">
        <v>371.98972234665723</v>
      </c>
      <c r="AG55" s="406">
        <v>353.45403530159535</v>
      </c>
      <c r="AH55" s="406">
        <v>347.69276059968814</v>
      </c>
      <c r="AI55" s="406">
        <v>358.07009573159354</v>
      </c>
      <c r="AJ55" s="406">
        <v>358.07009573159354</v>
      </c>
      <c r="AK55" s="406">
        <v>382.54075439675347</v>
      </c>
      <c r="AL55" s="406">
        <v>415.16135748432362</v>
      </c>
      <c r="AM55" s="406">
        <v>450.5199210470243</v>
      </c>
      <c r="AN55" s="406">
        <v>484.49648548977791</v>
      </c>
      <c r="AO55" s="406">
        <v>514.32590893343672</v>
      </c>
      <c r="AP55" s="406">
        <v>539.16570425072905</v>
      </c>
      <c r="AQ55" s="406">
        <v>559.56942110618638</v>
      </c>
      <c r="AR55" s="406">
        <v>576.24437263989228</v>
      </c>
      <c r="AS55" s="406">
        <v>589.73311995820006</v>
      </c>
      <c r="AT55" s="406">
        <v>601.88522611958581</v>
      </c>
      <c r="AU55" s="406">
        <v>614.40591496173897</v>
      </c>
      <c r="AV55" s="406">
        <v>641.05897489149822</v>
      </c>
      <c r="AW55" s="406">
        <v>655.58715566842261</v>
      </c>
      <c r="AX55" s="406">
        <v>671.25565966575266</v>
      </c>
      <c r="AY55" s="406">
        <v>688.16281687822311</v>
      </c>
      <c r="AZ55" s="406">
        <v>706.26494297405634</v>
      </c>
      <c r="BA55" s="406">
        <v>725.4015143824422</v>
      </c>
      <c r="BB55" s="406">
        <v>765.53162319363275</v>
      </c>
      <c r="BC55" s="406">
        <v>785.9569743649032</v>
      </c>
    </row>
    <row r="56" spans="2:55">
      <c r="B56" s="405" t="s">
        <v>369</v>
      </c>
      <c r="C56" s="406">
        <v>42.494731800461054</v>
      </c>
      <c r="D56" s="406">
        <v>48.411740076977523</v>
      </c>
      <c r="E56" s="406">
        <v>50.78517972373637</v>
      </c>
      <c r="F56" s="406">
        <v>62.036046410102408</v>
      </c>
      <c r="G56" s="406">
        <v>62.036046410102408</v>
      </c>
      <c r="H56" s="406">
        <v>77.803137750676598</v>
      </c>
      <c r="I56" s="406">
        <v>90.830475834289857</v>
      </c>
      <c r="J56" s="406">
        <v>90.830475834289857</v>
      </c>
      <c r="K56" s="406">
        <v>106.74338815454155</v>
      </c>
      <c r="L56" s="406">
        <v>117.9445127793623</v>
      </c>
      <c r="M56" s="406">
        <v>126.52197517415833</v>
      </c>
      <c r="N56" s="406">
        <v>144.83650970696803</v>
      </c>
      <c r="O56" s="406">
        <v>157.38170950511838</v>
      </c>
      <c r="P56" s="406">
        <v>172.65224236326694</v>
      </c>
      <c r="Q56" s="406">
        <v>188.98782137841903</v>
      </c>
      <c r="R56" s="406">
        <v>204.43993191124252</v>
      </c>
      <c r="S56" s="406">
        <v>217.45869555704132</v>
      </c>
      <c r="T56" s="406">
        <v>226.96102790907204</v>
      </c>
      <c r="U56" s="406">
        <v>233.34548359629656</v>
      </c>
      <c r="V56" s="406">
        <v>241.33341937500845</v>
      </c>
      <c r="W56" s="406">
        <v>255.17183508573859</v>
      </c>
      <c r="X56" s="406">
        <v>311.09254229538305</v>
      </c>
      <c r="Y56" s="406">
        <v>353.55734774061602</v>
      </c>
      <c r="Z56" s="406">
        <v>396.00732616005831</v>
      </c>
      <c r="AA56" s="406">
        <v>429.6157589549631</v>
      </c>
      <c r="AB56" s="406">
        <v>448.12040522048227</v>
      </c>
      <c r="AC56" s="406">
        <v>447.49523486391683</v>
      </c>
      <c r="AD56" s="406">
        <v>428.07981631653331</v>
      </c>
      <c r="AE56" s="406">
        <v>400.86063356357676</v>
      </c>
      <c r="AF56" s="406">
        <v>376.43539318525836</v>
      </c>
      <c r="AG56" s="406">
        <v>362.60867315548563</v>
      </c>
      <c r="AH56" s="406">
        <v>364.66444073569903</v>
      </c>
      <c r="AI56" s="406">
        <v>384.26927503405147</v>
      </c>
      <c r="AJ56" s="406">
        <v>384.26927503405147</v>
      </c>
      <c r="AK56" s="406">
        <v>415.45449874756866</v>
      </c>
      <c r="AL56" s="406">
        <v>451.91182114538782</v>
      </c>
      <c r="AM56" s="406">
        <v>488.78095405597361</v>
      </c>
      <c r="AN56" s="406">
        <v>522.39223660547816</v>
      </c>
      <c r="AO56" s="406">
        <v>550.67580494885726</v>
      </c>
      <c r="AP56" s="406">
        <v>573.99182064857871</v>
      </c>
      <c r="AQ56" s="406">
        <v>593.13946868289247</v>
      </c>
      <c r="AR56" s="406">
        <v>608.7917619503645</v>
      </c>
      <c r="AS56" s="406">
        <v>621.42096878400594</v>
      </c>
      <c r="AT56" s="406">
        <v>634.45764365383604</v>
      </c>
      <c r="AU56" s="406">
        <v>647.90913988482293</v>
      </c>
      <c r="AV56" s="406">
        <v>676.68763896950213</v>
      </c>
      <c r="AW56" s="406">
        <v>692.43119490857487</v>
      </c>
      <c r="AX56" s="406">
        <v>709.41176900388371</v>
      </c>
      <c r="AY56" s="406">
        <v>727.77567717572049</v>
      </c>
      <c r="AZ56" s="406">
        <v>747.48324361173798</v>
      </c>
      <c r="BA56" s="406">
        <v>768.42410789825612</v>
      </c>
      <c r="BB56" s="406">
        <v>812.86037795575749</v>
      </c>
      <c r="BC56" s="406">
        <v>835.8770471047693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1</v>
      </c>
      <c r="AU60" s="403">
        <v>1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0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2</v>
      </c>
      <c r="AS62" s="403">
        <v>2</v>
      </c>
      <c r="AT62" s="403">
        <v>2</v>
      </c>
      <c r="AU62" s="403">
        <v>2</v>
      </c>
      <c r="AV62" s="403">
        <v>2</v>
      </c>
      <c r="AW62" s="403">
        <v>1</v>
      </c>
      <c r="AX62" s="403">
        <v>1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3</v>
      </c>
      <c r="BB64" s="403">
        <v>3</v>
      </c>
      <c r="BC64" s="403">
        <v>3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1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1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1</v>
      </c>
      <c r="Y67" s="403">
        <v>1</v>
      </c>
      <c r="Z67" s="403">
        <v>1</v>
      </c>
      <c r="AA67" s="403">
        <v>1</v>
      </c>
      <c r="AB67" s="403">
        <v>1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0</v>
      </c>
      <c r="W68" s="403">
        <v>1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4</v>
      </c>
      <c r="BC68" s="403">
        <v>4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0</v>
      </c>
      <c r="V69" s="403">
        <v>1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4</v>
      </c>
      <c r="BB69" s="403">
        <v>4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0</v>
      </c>
      <c r="U70" s="403">
        <v>1</v>
      </c>
      <c r="V70" s="403">
        <v>1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4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0</v>
      </c>
      <c r="O71" s="403">
        <v>0</v>
      </c>
      <c r="P71" s="403">
        <v>0</v>
      </c>
      <c r="Q71" s="403">
        <v>0</v>
      </c>
      <c r="R71" s="403">
        <v>0</v>
      </c>
      <c r="S71" s="403">
        <v>0</v>
      </c>
      <c r="T71" s="403">
        <v>0</v>
      </c>
      <c r="U71" s="403">
        <v>1</v>
      </c>
      <c r="V71" s="403">
        <v>1</v>
      </c>
      <c r="W71" s="403">
        <v>1</v>
      </c>
      <c r="X71" s="403">
        <v>1</v>
      </c>
      <c r="Y71" s="403">
        <v>1</v>
      </c>
      <c r="Z71" s="403">
        <v>1</v>
      </c>
      <c r="AA71" s="403">
        <v>1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4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0</v>
      </c>
      <c r="N72" s="403">
        <v>0</v>
      </c>
      <c r="O72" s="403">
        <v>0</v>
      </c>
      <c r="P72" s="403">
        <v>0</v>
      </c>
      <c r="Q72" s="403">
        <v>0</v>
      </c>
      <c r="R72" s="403">
        <v>0</v>
      </c>
      <c r="S72" s="403">
        <v>0</v>
      </c>
      <c r="T72" s="403">
        <v>1</v>
      </c>
      <c r="U72" s="403">
        <v>1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1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4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0</v>
      </c>
      <c r="N73" s="403">
        <v>0</v>
      </c>
      <c r="O73" s="403">
        <v>0</v>
      </c>
      <c r="P73" s="403">
        <v>0</v>
      </c>
      <c r="Q73" s="403">
        <v>0</v>
      </c>
      <c r="R73" s="403">
        <v>0</v>
      </c>
      <c r="S73" s="403">
        <v>0</v>
      </c>
      <c r="T73" s="403">
        <v>1</v>
      </c>
      <c r="U73" s="403">
        <v>1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0</v>
      </c>
      <c r="R74" s="403">
        <v>0</v>
      </c>
      <c r="S74" s="403">
        <v>0</v>
      </c>
      <c r="T74" s="403">
        <v>0</v>
      </c>
      <c r="U74" s="403">
        <v>1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1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0</v>
      </c>
      <c r="T75" s="403">
        <v>0</v>
      </c>
      <c r="U75" s="403">
        <v>1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1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2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0</v>
      </c>
      <c r="U76" s="403">
        <v>0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1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2</v>
      </c>
      <c r="AW76" s="403">
        <v>2</v>
      </c>
      <c r="AX76" s="403">
        <v>2</v>
      </c>
      <c r="AY76" s="403">
        <v>2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0</v>
      </c>
      <c r="W77" s="403">
        <v>0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1</v>
      </c>
      <c r="AT78" s="403">
        <v>1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0</v>
      </c>
      <c r="AH79" s="403">
        <v>0</v>
      </c>
      <c r="AI79" s="403">
        <v>0</v>
      </c>
      <c r="AJ79" s="403">
        <v>0</v>
      </c>
      <c r="AK79" s="403">
        <v>0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0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0</v>
      </c>
      <c r="AI84" s="407">
        <v>0</v>
      </c>
      <c r="AJ84" s="407">
        <v>0</v>
      </c>
      <c r="AK84" s="407">
        <v>10</v>
      </c>
      <c r="AL84" s="407">
        <v>24</v>
      </c>
      <c r="AM84" s="407">
        <v>37</v>
      </c>
      <c r="AN84" s="407">
        <v>48</v>
      </c>
      <c r="AO84" s="407">
        <v>58</v>
      </c>
      <c r="AP84" s="407">
        <v>69</v>
      </c>
      <c r="AQ84" s="407">
        <v>81</v>
      </c>
      <c r="AR84" s="407">
        <v>94</v>
      </c>
      <c r="AS84" s="407">
        <v>108</v>
      </c>
      <c r="AT84" s="407">
        <v>119</v>
      </c>
      <c r="AU84" s="407">
        <v>126</v>
      </c>
      <c r="AV84" s="407">
        <v>118</v>
      </c>
      <c r="AW84" s="407">
        <v>107</v>
      </c>
      <c r="AX84" s="407">
        <v>95</v>
      </c>
      <c r="AY84" s="407">
        <v>88</v>
      </c>
      <c r="AZ84" s="407">
        <v>90</v>
      </c>
      <c r="BA84" s="407">
        <v>101</v>
      </c>
      <c r="BB84" s="407">
        <v>142</v>
      </c>
      <c r="BC84" s="407">
        <v>160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19</v>
      </c>
      <c r="AC85" s="407">
        <v>49</v>
      </c>
      <c r="AD85" s="407">
        <v>73</v>
      </c>
      <c r="AE85" s="407">
        <v>95</v>
      </c>
      <c r="AF85" s="407">
        <v>116</v>
      </c>
      <c r="AG85" s="407">
        <v>138</v>
      </c>
      <c r="AH85" s="407">
        <v>159</v>
      </c>
      <c r="AI85" s="407">
        <v>181</v>
      </c>
      <c r="AJ85" s="407">
        <v>181</v>
      </c>
      <c r="AK85" s="407">
        <v>202</v>
      </c>
      <c r="AL85" s="407">
        <v>221</v>
      </c>
      <c r="AM85" s="407">
        <v>238</v>
      </c>
      <c r="AN85" s="407">
        <v>254</v>
      </c>
      <c r="AO85" s="407">
        <v>270</v>
      </c>
      <c r="AP85" s="407">
        <v>288</v>
      </c>
      <c r="AQ85" s="407">
        <v>309</v>
      </c>
      <c r="AR85" s="407">
        <v>330</v>
      </c>
      <c r="AS85" s="407">
        <v>350</v>
      </c>
      <c r="AT85" s="407">
        <v>0</v>
      </c>
      <c r="AU85" s="407">
        <v>7</v>
      </c>
      <c r="AV85" s="407">
        <v>358</v>
      </c>
      <c r="AW85" s="407">
        <v>343</v>
      </c>
      <c r="AX85" s="407">
        <v>331</v>
      </c>
      <c r="AY85" s="407">
        <v>328</v>
      </c>
      <c r="AZ85" s="407">
        <v>338</v>
      </c>
      <c r="BA85" s="407">
        <v>361</v>
      </c>
      <c r="BB85" s="407">
        <v>57</v>
      </c>
      <c r="BC85" s="407">
        <v>82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1</v>
      </c>
      <c r="Z86" s="407">
        <v>58</v>
      </c>
      <c r="AA86" s="407">
        <v>109</v>
      </c>
      <c r="AB86" s="407">
        <v>151</v>
      </c>
      <c r="AC86" s="407">
        <v>186</v>
      </c>
      <c r="AD86" s="407">
        <v>216</v>
      </c>
      <c r="AE86" s="407">
        <v>243</v>
      </c>
      <c r="AF86" s="407">
        <v>270</v>
      </c>
      <c r="AG86" s="407">
        <v>296</v>
      </c>
      <c r="AH86" s="407">
        <v>322</v>
      </c>
      <c r="AI86" s="407">
        <v>348</v>
      </c>
      <c r="AJ86" s="407">
        <v>348</v>
      </c>
      <c r="AK86" s="407">
        <v>6</v>
      </c>
      <c r="AL86" s="407">
        <v>27</v>
      </c>
      <c r="AM86" s="407">
        <v>48</v>
      </c>
      <c r="AN86" s="407">
        <v>68</v>
      </c>
      <c r="AO86" s="407">
        <v>90</v>
      </c>
      <c r="AP86" s="407">
        <v>115</v>
      </c>
      <c r="AQ86" s="407">
        <v>142</v>
      </c>
      <c r="AR86" s="407">
        <v>168</v>
      </c>
      <c r="AS86" s="407">
        <v>191</v>
      </c>
      <c r="AT86" s="407">
        <v>205</v>
      </c>
      <c r="AU86" s="407">
        <v>208</v>
      </c>
      <c r="AV86" s="407">
        <v>185</v>
      </c>
      <c r="AW86" s="407">
        <v>170</v>
      </c>
      <c r="AX86" s="407">
        <v>162</v>
      </c>
      <c r="AY86" s="407">
        <v>169</v>
      </c>
      <c r="AZ86" s="407">
        <v>191</v>
      </c>
      <c r="BA86" s="407">
        <v>226</v>
      </c>
      <c r="BB86" s="407">
        <v>304</v>
      </c>
      <c r="BC86" s="407">
        <v>331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71</v>
      </c>
      <c r="Y87" s="407">
        <v>136</v>
      </c>
      <c r="Z87" s="407">
        <v>197</v>
      </c>
      <c r="AA87" s="407">
        <v>250</v>
      </c>
      <c r="AB87" s="407">
        <v>296</v>
      </c>
      <c r="AC87" s="407">
        <v>336</v>
      </c>
      <c r="AD87" s="407">
        <v>6</v>
      </c>
      <c r="AE87" s="407">
        <v>37</v>
      </c>
      <c r="AF87" s="407">
        <v>67</v>
      </c>
      <c r="AG87" s="407">
        <v>96</v>
      </c>
      <c r="AH87" s="407">
        <v>123</v>
      </c>
      <c r="AI87" s="407">
        <v>149</v>
      </c>
      <c r="AJ87" s="407">
        <v>149</v>
      </c>
      <c r="AK87" s="407">
        <v>173</v>
      </c>
      <c r="AL87" s="407">
        <v>197</v>
      </c>
      <c r="AM87" s="407">
        <v>221</v>
      </c>
      <c r="AN87" s="407">
        <v>247</v>
      </c>
      <c r="AO87" s="407">
        <v>277</v>
      </c>
      <c r="AP87" s="407">
        <v>309</v>
      </c>
      <c r="AQ87" s="407">
        <v>341</v>
      </c>
      <c r="AR87" s="407">
        <v>4</v>
      </c>
      <c r="AS87" s="407">
        <v>24</v>
      </c>
      <c r="AT87" s="407">
        <v>33</v>
      </c>
      <c r="AU87" s="407">
        <v>30</v>
      </c>
      <c r="AV87" s="407">
        <v>3</v>
      </c>
      <c r="AW87" s="407">
        <v>359</v>
      </c>
      <c r="AX87" s="407">
        <v>363</v>
      </c>
      <c r="AY87" s="407">
        <v>18</v>
      </c>
      <c r="AZ87" s="407">
        <v>54</v>
      </c>
      <c r="BA87" s="407">
        <v>98</v>
      </c>
      <c r="BB87" s="407">
        <v>182</v>
      </c>
      <c r="BC87" s="407">
        <v>205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45</v>
      </c>
      <c r="X88" s="407">
        <v>183</v>
      </c>
      <c r="Y88" s="407">
        <v>246</v>
      </c>
      <c r="Z88" s="407">
        <v>305</v>
      </c>
      <c r="AA88" s="407">
        <v>359</v>
      </c>
      <c r="AB88" s="407">
        <v>40</v>
      </c>
      <c r="AC88" s="407">
        <v>81</v>
      </c>
      <c r="AD88" s="407">
        <v>119</v>
      </c>
      <c r="AE88" s="407">
        <v>154</v>
      </c>
      <c r="AF88" s="407">
        <v>186</v>
      </c>
      <c r="AG88" s="407">
        <v>215</v>
      </c>
      <c r="AH88" s="407">
        <v>242</v>
      </c>
      <c r="AI88" s="407">
        <v>267</v>
      </c>
      <c r="AJ88" s="407">
        <v>267</v>
      </c>
      <c r="AK88" s="407">
        <v>292</v>
      </c>
      <c r="AL88" s="407">
        <v>317</v>
      </c>
      <c r="AM88" s="407">
        <v>345</v>
      </c>
      <c r="AN88" s="407">
        <v>10</v>
      </c>
      <c r="AO88" s="407">
        <v>43</v>
      </c>
      <c r="AP88" s="407">
        <v>77</v>
      </c>
      <c r="AQ88" s="407">
        <v>108</v>
      </c>
      <c r="AR88" s="407">
        <v>133</v>
      </c>
      <c r="AS88" s="407">
        <v>147</v>
      </c>
      <c r="AT88" s="407">
        <v>149</v>
      </c>
      <c r="AU88" s="407">
        <v>142</v>
      </c>
      <c r="AV88" s="407">
        <v>123</v>
      </c>
      <c r="AW88" s="407">
        <v>125</v>
      </c>
      <c r="AX88" s="407">
        <v>142</v>
      </c>
      <c r="AY88" s="407">
        <v>175</v>
      </c>
      <c r="AZ88" s="407">
        <v>219</v>
      </c>
      <c r="BA88" s="407">
        <v>268</v>
      </c>
      <c r="BB88" s="407">
        <v>346</v>
      </c>
      <c r="BC88" s="407">
        <v>364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P89" s="407">
        <v>0</v>
      </c>
      <c r="Q89" s="407">
        <v>0</v>
      </c>
      <c r="R89" s="407">
        <v>0</v>
      </c>
      <c r="S89" s="407">
        <v>0</v>
      </c>
      <c r="T89" s="407">
        <v>0</v>
      </c>
      <c r="U89" s="407">
        <v>12</v>
      </c>
      <c r="V89" s="407">
        <v>78</v>
      </c>
      <c r="W89" s="407">
        <v>146</v>
      </c>
      <c r="X89" s="407">
        <v>278</v>
      </c>
      <c r="Y89" s="407">
        <v>339</v>
      </c>
      <c r="Z89" s="407">
        <v>30</v>
      </c>
      <c r="AA89" s="407">
        <v>82</v>
      </c>
      <c r="AB89" s="407">
        <v>130</v>
      </c>
      <c r="AC89" s="407">
        <v>175</v>
      </c>
      <c r="AD89" s="407">
        <v>217</v>
      </c>
      <c r="AE89" s="407">
        <v>254</v>
      </c>
      <c r="AF89" s="407">
        <v>287</v>
      </c>
      <c r="AG89" s="407">
        <v>315</v>
      </c>
      <c r="AH89" s="407">
        <v>341</v>
      </c>
      <c r="AI89" s="407">
        <v>0</v>
      </c>
      <c r="AJ89" s="407">
        <v>0</v>
      </c>
      <c r="AK89" s="407">
        <v>25</v>
      </c>
      <c r="AL89" s="407">
        <v>51</v>
      </c>
      <c r="AM89" s="407">
        <v>82</v>
      </c>
      <c r="AN89" s="407">
        <v>116</v>
      </c>
      <c r="AO89" s="407">
        <v>151</v>
      </c>
      <c r="AP89" s="407">
        <v>185</v>
      </c>
      <c r="AQ89" s="407">
        <v>213</v>
      </c>
      <c r="AR89" s="407">
        <v>231</v>
      </c>
      <c r="AS89" s="407">
        <v>238</v>
      </c>
      <c r="AT89" s="407">
        <v>237</v>
      </c>
      <c r="AU89" s="407">
        <v>230</v>
      </c>
      <c r="AV89" s="407">
        <v>228</v>
      </c>
      <c r="AW89" s="407">
        <v>243</v>
      </c>
      <c r="AX89" s="407">
        <v>274</v>
      </c>
      <c r="AY89" s="407">
        <v>316</v>
      </c>
      <c r="AZ89" s="407">
        <v>365</v>
      </c>
      <c r="BA89" s="407">
        <v>46</v>
      </c>
      <c r="BB89" s="407">
        <v>113</v>
      </c>
      <c r="BC89" s="407">
        <v>126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0</v>
      </c>
      <c r="O90" s="407">
        <v>0</v>
      </c>
      <c r="P90" s="407">
        <v>0</v>
      </c>
      <c r="Q90" s="407">
        <v>0</v>
      </c>
      <c r="R90" s="407">
        <v>0</v>
      </c>
      <c r="S90" s="407">
        <v>0</v>
      </c>
      <c r="T90" s="407">
        <v>39</v>
      </c>
      <c r="U90" s="407">
        <v>102</v>
      </c>
      <c r="V90" s="407">
        <v>168</v>
      </c>
      <c r="W90" s="407">
        <v>233</v>
      </c>
      <c r="X90" s="407">
        <v>356</v>
      </c>
      <c r="Y90" s="407">
        <v>47</v>
      </c>
      <c r="Z90" s="407">
        <v>101</v>
      </c>
      <c r="AA90" s="407">
        <v>155</v>
      </c>
      <c r="AB90" s="407">
        <v>207</v>
      </c>
      <c r="AC90" s="407">
        <v>255</v>
      </c>
      <c r="AD90" s="407">
        <v>299</v>
      </c>
      <c r="AE90" s="407">
        <v>337</v>
      </c>
      <c r="AF90" s="407">
        <v>4</v>
      </c>
      <c r="AG90" s="407">
        <v>30</v>
      </c>
      <c r="AH90" s="407">
        <v>54</v>
      </c>
      <c r="AI90" s="407">
        <v>78</v>
      </c>
      <c r="AJ90" s="407">
        <v>78</v>
      </c>
      <c r="AK90" s="407">
        <v>103</v>
      </c>
      <c r="AL90" s="407">
        <v>133</v>
      </c>
      <c r="AM90" s="407">
        <v>167</v>
      </c>
      <c r="AN90" s="407">
        <v>203</v>
      </c>
      <c r="AO90" s="407">
        <v>237</v>
      </c>
      <c r="AP90" s="407">
        <v>267</v>
      </c>
      <c r="AQ90" s="407">
        <v>288</v>
      </c>
      <c r="AR90" s="407">
        <v>300</v>
      </c>
      <c r="AS90" s="407">
        <v>303</v>
      </c>
      <c r="AT90" s="407">
        <v>300</v>
      </c>
      <c r="AU90" s="407">
        <v>299</v>
      </c>
      <c r="AV90" s="407">
        <v>322</v>
      </c>
      <c r="AW90" s="407">
        <v>351</v>
      </c>
      <c r="AX90" s="407">
        <v>26</v>
      </c>
      <c r="AY90" s="407">
        <v>72</v>
      </c>
      <c r="AZ90" s="407">
        <v>119</v>
      </c>
      <c r="BA90" s="407">
        <v>161</v>
      </c>
      <c r="BB90" s="407">
        <v>217</v>
      </c>
      <c r="BC90" s="407">
        <v>226</v>
      </c>
    </row>
    <row r="91" spans="2:55">
      <c r="B91" s="407" t="s">
        <v>404</v>
      </c>
      <c r="C91" s="407">
        <v>0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0</v>
      </c>
      <c r="M91" s="407">
        <v>0</v>
      </c>
      <c r="N91" s="407">
        <v>0</v>
      </c>
      <c r="O91" s="407">
        <v>0</v>
      </c>
      <c r="P91" s="407">
        <v>0</v>
      </c>
      <c r="Q91" s="407">
        <v>0</v>
      </c>
      <c r="R91" s="407">
        <v>6</v>
      </c>
      <c r="S91" s="407">
        <v>58</v>
      </c>
      <c r="T91" s="407">
        <v>118</v>
      </c>
      <c r="U91" s="407">
        <v>181</v>
      </c>
      <c r="V91" s="407">
        <v>244</v>
      </c>
      <c r="W91" s="407">
        <v>304</v>
      </c>
      <c r="X91" s="407">
        <v>51</v>
      </c>
      <c r="Y91" s="407">
        <v>104</v>
      </c>
      <c r="Z91" s="407">
        <v>159</v>
      </c>
      <c r="AA91" s="407">
        <v>216</v>
      </c>
      <c r="AB91" s="407">
        <v>270</v>
      </c>
      <c r="AC91" s="407">
        <v>321</v>
      </c>
      <c r="AD91" s="407">
        <v>1</v>
      </c>
      <c r="AE91" s="407">
        <v>37</v>
      </c>
      <c r="AF91" s="407">
        <v>67</v>
      </c>
      <c r="AG91" s="407">
        <v>92</v>
      </c>
      <c r="AH91" s="407">
        <v>115</v>
      </c>
      <c r="AI91" s="407">
        <v>140</v>
      </c>
      <c r="AJ91" s="407">
        <v>140</v>
      </c>
      <c r="AK91" s="407">
        <v>168</v>
      </c>
      <c r="AL91" s="407">
        <v>200</v>
      </c>
      <c r="AM91" s="407">
        <v>235</v>
      </c>
      <c r="AN91" s="407">
        <v>270</v>
      </c>
      <c r="AO91" s="407">
        <v>300</v>
      </c>
      <c r="AP91" s="407">
        <v>323</v>
      </c>
      <c r="AQ91" s="407">
        <v>336</v>
      </c>
      <c r="AR91" s="407">
        <v>343</v>
      </c>
      <c r="AS91" s="407">
        <v>345</v>
      </c>
      <c r="AT91" s="407">
        <v>348</v>
      </c>
      <c r="AU91" s="407">
        <v>358</v>
      </c>
      <c r="AV91" s="407">
        <v>41</v>
      </c>
      <c r="AW91" s="407">
        <v>79</v>
      </c>
      <c r="AX91" s="407">
        <v>124</v>
      </c>
      <c r="AY91" s="407">
        <v>169</v>
      </c>
      <c r="AZ91" s="407">
        <v>213</v>
      </c>
      <c r="BA91" s="407">
        <v>250</v>
      </c>
      <c r="BB91" s="407">
        <v>296</v>
      </c>
      <c r="BC91" s="407">
        <v>302</v>
      </c>
    </row>
    <row r="92" spans="2:55">
      <c r="B92" s="407" t="s">
        <v>405</v>
      </c>
      <c r="C92" s="407">
        <v>0</v>
      </c>
      <c r="D92" s="407">
        <v>0</v>
      </c>
      <c r="E92" s="407">
        <v>0</v>
      </c>
      <c r="F92" s="407">
        <v>0</v>
      </c>
      <c r="G92" s="407">
        <v>0</v>
      </c>
      <c r="H92" s="407">
        <v>0</v>
      </c>
      <c r="I92" s="407">
        <v>0</v>
      </c>
      <c r="J92" s="407">
        <v>0</v>
      </c>
      <c r="K92" s="407">
        <v>0</v>
      </c>
      <c r="L92" s="407">
        <v>0</v>
      </c>
      <c r="M92" s="407">
        <v>0</v>
      </c>
      <c r="N92" s="407">
        <v>0</v>
      </c>
      <c r="O92" s="407">
        <v>0</v>
      </c>
      <c r="P92" s="407">
        <v>0</v>
      </c>
      <c r="Q92" s="407">
        <v>24</v>
      </c>
      <c r="R92" s="407">
        <v>71</v>
      </c>
      <c r="S92" s="407">
        <v>127</v>
      </c>
      <c r="T92" s="407">
        <v>188</v>
      </c>
      <c r="U92" s="407">
        <v>248</v>
      </c>
      <c r="V92" s="407">
        <v>305</v>
      </c>
      <c r="W92" s="407">
        <v>360</v>
      </c>
      <c r="X92" s="407">
        <v>97</v>
      </c>
      <c r="Y92" s="407">
        <v>150</v>
      </c>
      <c r="Z92" s="407">
        <v>206</v>
      </c>
      <c r="AA92" s="407">
        <v>264</v>
      </c>
      <c r="AB92" s="407">
        <v>321</v>
      </c>
      <c r="AC92" s="407">
        <v>7</v>
      </c>
      <c r="AD92" s="407">
        <v>50</v>
      </c>
      <c r="AE92" s="407">
        <v>86</v>
      </c>
      <c r="AF92" s="407">
        <v>114</v>
      </c>
      <c r="AG92" s="407">
        <v>139</v>
      </c>
      <c r="AH92" s="407">
        <v>162</v>
      </c>
      <c r="AI92" s="407">
        <v>189</v>
      </c>
      <c r="AJ92" s="407">
        <v>189</v>
      </c>
      <c r="AK92" s="407">
        <v>218</v>
      </c>
      <c r="AL92" s="407">
        <v>251</v>
      </c>
      <c r="AM92" s="407">
        <v>284</v>
      </c>
      <c r="AN92" s="407">
        <v>314</v>
      </c>
      <c r="AO92" s="407">
        <v>336</v>
      </c>
      <c r="AP92" s="407">
        <v>351</v>
      </c>
      <c r="AQ92" s="407">
        <v>359</v>
      </c>
      <c r="AR92" s="407">
        <v>365</v>
      </c>
      <c r="AS92" s="407">
        <v>6</v>
      </c>
      <c r="AT92" s="407">
        <v>20</v>
      </c>
      <c r="AU92" s="407">
        <v>42</v>
      </c>
      <c r="AV92" s="407">
        <v>113</v>
      </c>
      <c r="AW92" s="407">
        <v>157</v>
      </c>
      <c r="AX92" s="407">
        <v>201</v>
      </c>
      <c r="AY92" s="407">
        <v>243</v>
      </c>
      <c r="AZ92" s="407">
        <v>281</v>
      </c>
      <c r="BA92" s="407">
        <v>312</v>
      </c>
      <c r="BB92" s="407">
        <v>350</v>
      </c>
      <c r="BC92" s="407">
        <v>355</v>
      </c>
    </row>
    <row r="93" spans="2:55">
      <c r="B93" s="407" t="s">
        <v>406</v>
      </c>
      <c r="C93" s="407">
        <v>0</v>
      </c>
      <c r="D93" s="407">
        <v>0</v>
      </c>
      <c r="E93" s="407">
        <v>0</v>
      </c>
      <c r="F93" s="407">
        <v>0</v>
      </c>
      <c r="G93" s="407">
        <v>0</v>
      </c>
      <c r="H93" s="407">
        <v>0</v>
      </c>
      <c r="I93" s="407">
        <v>0</v>
      </c>
      <c r="J93" s="407">
        <v>0</v>
      </c>
      <c r="K93" s="407">
        <v>0</v>
      </c>
      <c r="L93" s="407">
        <v>0</v>
      </c>
      <c r="M93" s="407">
        <v>0</v>
      </c>
      <c r="N93" s="407">
        <v>0</v>
      </c>
      <c r="O93" s="407">
        <v>9</v>
      </c>
      <c r="P93" s="407">
        <v>43</v>
      </c>
      <c r="Q93" s="407">
        <v>86</v>
      </c>
      <c r="R93" s="407">
        <v>137</v>
      </c>
      <c r="S93" s="407">
        <v>194</v>
      </c>
      <c r="T93" s="407">
        <v>251</v>
      </c>
      <c r="U93" s="407">
        <v>306</v>
      </c>
      <c r="V93" s="407">
        <v>357</v>
      </c>
      <c r="W93" s="407">
        <v>40</v>
      </c>
      <c r="X93" s="407">
        <v>136</v>
      </c>
      <c r="Y93" s="407">
        <v>189</v>
      </c>
      <c r="Z93" s="407">
        <v>246</v>
      </c>
      <c r="AA93" s="407">
        <v>306</v>
      </c>
      <c r="AB93" s="407">
        <v>363</v>
      </c>
      <c r="AC93" s="407">
        <v>48</v>
      </c>
      <c r="AD93" s="407">
        <v>90</v>
      </c>
      <c r="AE93" s="407">
        <v>124</v>
      </c>
      <c r="AF93" s="407">
        <v>152</v>
      </c>
      <c r="AG93" s="407">
        <v>177</v>
      </c>
      <c r="AH93" s="407">
        <v>202</v>
      </c>
      <c r="AI93" s="407">
        <v>229</v>
      </c>
      <c r="AJ93" s="407">
        <v>229</v>
      </c>
      <c r="AK93" s="407">
        <v>259</v>
      </c>
      <c r="AL93" s="407">
        <v>289</v>
      </c>
      <c r="AM93" s="407">
        <v>316</v>
      </c>
      <c r="AN93" s="407">
        <v>338</v>
      </c>
      <c r="AO93" s="407">
        <v>352</v>
      </c>
      <c r="AP93" s="407">
        <v>361</v>
      </c>
      <c r="AQ93" s="407">
        <v>3</v>
      </c>
      <c r="AR93" s="407">
        <v>13</v>
      </c>
      <c r="AS93" s="407">
        <v>30</v>
      </c>
      <c r="AT93" s="407">
        <v>56</v>
      </c>
      <c r="AU93" s="407">
        <v>90</v>
      </c>
      <c r="AV93" s="407">
        <v>177</v>
      </c>
      <c r="AW93" s="407">
        <v>221</v>
      </c>
      <c r="AX93" s="407">
        <v>262</v>
      </c>
      <c r="AY93" s="407">
        <v>299</v>
      </c>
      <c r="AZ93" s="407">
        <v>331</v>
      </c>
      <c r="BA93" s="407">
        <v>358</v>
      </c>
      <c r="BB93" s="407">
        <v>26</v>
      </c>
      <c r="BC93" s="407">
        <v>31</v>
      </c>
    </row>
    <row r="94" spans="2:55">
      <c r="B94" s="407" t="s">
        <v>407</v>
      </c>
      <c r="C94" s="407">
        <v>0</v>
      </c>
      <c r="D94" s="407">
        <v>0</v>
      </c>
      <c r="E94" s="407">
        <v>0</v>
      </c>
      <c r="F94" s="407">
        <v>0</v>
      </c>
      <c r="G94" s="407">
        <v>0</v>
      </c>
      <c r="H94" s="407">
        <v>0</v>
      </c>
      <c r="I94" s="407">
        <v>0</v>
      </c>
      <c r="J94" s="407">
        <v>0</v>
      </c>
      <c r="K94" s="407">
        <v>0</v>
      </c>
      <c r="L94" s="407">
        <v>0</v>
      </c>
      <c r="M94" s="407">
        <v>0</v>
      </c>
      <c r="N94" s="407">
        <v>24</v>
      </c>
      <c r="O94" s="407">
        <v>57</v>
      </c>
      <c r="P94" s="407">
        <v>96</v>
      </c>
      <c r="Q94" s="407">
        <v>143</v>
      </c>
      <c r="R94" s="407">
        <v>195</v>
      </c>
      <c r="S94" s="407">
        <v>248</v>
      </c>
      <c r="T94" s="407">
        <v>300</v>
      </c>
      <c r="U94" s="407">
        <v>349</v>
      </c>
      <c r="V94" s="407">
        <v>29</v>
      </c>
      <c r="W94" s="407">
        <v>72</v>
      </c>
      <c r="X94" s="407">
        <v>165</v>
      </c>
      <c r="Y94" s="407">
        <v>218</v>
      </c>
      <c r="Z94" s="407">
        <v>275</v>
      </c>
      <c r="AA94" s="407">
        <v>334</v>
      </c>
      <c r="AB94" s="407">
        <v>25</v>
      </c>
      <c r="AC94" s="407">
        <v>74</v>
      </c>
      <c r="AD94" s="407">
        <v>115</v>
      </c>
      <c r="AE94" s="407">
        <v>149</v>
      </c>
      <c r="AF94" s="407">
        <v>178</v>
      </c>
      <c r="AG94" s="407">
        <v>204</v>
      </c>
      <c r="AH94" s="407">
        <v>229</v>
      </c>
      <c r="AI94" s="407">
        <v>256</v>
      </c>
      <c r="AJ94" s="407">
        <v>256</v>
      </c>
      <c r="AK94" s="407">
        <v>282</v>
      </c>
      <c r="AL94" s="407">
        <v>306</v>
      </c>
      <c r="AM94" s="407">
        <v>325</v>
      </c>
      <c r="AN94" s="407">
        <v>337</v>
      </c>
      <c r="AO94" s="407">
        <v>346</v>
      </c>
      <c r="AP94" s="407">
        <v>353</v>
      </c>
      <c r="AQ94" s="407">
        <v>364</v>
      </c>
      <c r="AR94" s="407">
        <v>18</v>
      </c>
      <c r="AS94" s="407">
        <v>47</v>
      </c>
      <c r="AT94" s="407">
        <v>85</v>
      </c>
      <c r="AU94" s="407">
        <v>130</v>
      </c>
      <c r="AV94" s="407">
        <v>221</v>
      </c>
      <c r="AW94" s="407">
        <v>262</v>
      </c>
      <c r="AX94" s="407">
        <v>298</v>
      </c>
      <c r="AY94" s="407">
        <v>330</v>
      </c>
      <c r="AZ94" s="407">
        <v>358</v>
      </c>
      <c r="BA94" s="407">
        <v>16</v>
      </c>
      <c r="BB94" s="407">
        <v>47</v>
      </c>
      <c r="BC94" s="407">
        <v>54</v>
      </c>
    </row>
    <row r="95" spans="2:55">
      <c r="B95" s="407" t="s">
        <v>408</v>
      </c>
      <c r="C95" s="407">
        <v>0</v>
      </c>
      <c r="D95" s="407">
        <v>7</v>
      </c>
      <c r="E95" s="407">
        <v>0</v>
      </c>
      <c r="F95" s="407">
        <v>0</v>
      </c>
      <c r="G95" s="407">
        <v>0</v>
      </c>
      <c r="H95" s="407">
        <v>0</v>
      </c>
      <c r="I95" s="407">
        <v>0</v>
      </c>
      <c r="J95" s="407">
        <v>0</v>
      </c>
      <c r="K95" s="407">
        <v>0</v>
      </c>
      <c r="L95" s="407">
        <v>0</v>
      </c>
      <c r="M95" s="407">
        <v>6</v>
      </c>
      <c r="N95" s="407">
        <v>65</v>
      </c>
      <c r="O95" s="407">
        <v>102</v>
      </c>
      <c r="P95" s="407">
        <v>145</v>
      </c>
      <c r="Q95" s="407">
        <v>192</v>
      </c>
      <c r="R95" s="407">
        <v>241</v>
      </c>
      <c r="S95" s="407">
        <v>289</v>
      </c>
      <c r="T95" s="407">
        <v>336</v>
      </c>
      <c r="U95" s="407">
        <v>14</v>
      </c>
      <c r="V95" s="407">
        <v>54</v>
      </c>
      <c r="W95" s="407">
        <v>94</v>
      </c>
      <c r="X95" s="407">
        <v>184</v>
      </c>
      <c r="Y95" s="407">
        <v>236</v>
      </c>
      <c r="Z95" s="407">
        <v>293</v>
      </c>
      <c r="AA95" s="407">
        <v>350</v>
      </c>
      <c r="AB95" s="407">
        <v>39</v>
      </c>
      <c r="AC95" s="407">
        <v>87</v>
      </c>
      <c r="AD95" s="407">
        <v>128</v>
      </c>
      <c r="AE95" s="407">
        <v>163</v>
      </c>
      <c r="AF95" s="407">
        <v>193</v>
      </c>
      <c r="AG95" s="407">
        <v>219</v>
      </c>
      <c r="AH95" s="407">
        <v>243</v>
      </c>
      <c r="AI95" s="407">
        <v>266</v>
      </c>
      <c r="AJ95" s="407">
        <v>266</v>
      </c>
      <c r="AK95" s="407">
        <v>285</v>
      </c>
      <c r="AL95" s="407">
        <v>300</v>
      </c>
      <c r="AM95" s="407">
        <v>309</v>
      </c>
      <c r="AN95" s="407">
        <v>315</v>
      </c>
      <c r="AO95" s="407">
        <v>321</v>
      </c>
      <c r="AP95" s="407">
        <v>332</v>
      </c>
      <c r="AQ95" s="407">
        <v>353</v>
      </c>
      <c r="AR95" s="407">
        <v>19</v>
      </c>
      <c r="AS95" s="407">
        <v>60</v>
      </c>
      <c r="AT95" s="407">
        <v>107</v>
      </c>
      <c r="AU95" s="407">
        <v>156</v>
      </c>
      <c r="AV95" s="407">
        <v>245</v>
      </c>
      <c r="AW95" s="407">
        <v>280</v>
      </c>
      <c r="AX95" s="407">
        <v>311</v>
      </c>
      <c r="AY95" s="407">
        <v>338</v>
      </c>
      <c r="AZ95" s="407">
        <v>362</v>
      </c>
      <c r="BA95" s="407">
        <v>19</v>
      </c>
      <c r="BB95" s="407">
        <v>50</v>
      </c>
      <c r="BC95" s="407">
        <v>60</v>
      </c>
    </row>
    <row r="96" spans="2:55">
      <c r="B96" s="407" t="s">
        <v>409</v>
      </c>
      <c r="C96" s="407">
        <v>13</v>
      </c>
      <c r="D96" s="407">
        <v>54</v>
      </c>
      <c r="E96" s="407">
        <v>20</v>
      </c>
      <c r="F96" s="407">
        <v>0</v>
      </c>
      <c r="G96" s="407">
        <v>0</v>
      </c>
      <c r="H96" s="407">
        <v>0</v>
      </c>
      <c r="I96" s="407">
        <v>0</v>
      </c>
      <c r="J96" s="407">
        <v>0</v>
      </c>
      <c r="K96" s="407">
        <v>0</v>
      </c>
      <c r="L96" s="407">
        <v>10</v>
      </c>
      <c r="M96" s="407">
        <v>36</v>
      </c>
      <c r="N96" s="407">
        <v>103</v>
      </c>
      <c r="O96" s="407">
        <v>144</v>
      </c>
      <c r="P96" s="407">
        <v>187</v>
      </c>
      <c r="Q96" s="407">
        <v>231</v>
      </c>
      <c r="R96" s="407">
        <v>275</v>
      </c>
      <c r="S96" s="407">
        <v>317</v>
      </c>
      <c r="T96" s="407">
        <v>358</v>
      </c>
      <c r="U96" s="407">
        <v>31</v>
      </c>
      <c r="V96" s="407">
        <v>68</v>
      </c>
      <c r="W96" s="407">
        <v>107</v>
      </c>
      <c r="X96" s="407">
        <v>194</v>
      </c>
      <c r="Y96" s="407">
        <v>244</v>
      </c>
      <c r="Z96" s="407">
        <v>297</v>
      </c>
      <c r="AA96" s="407">
        <v>353</v>
      </c>
      <c r="AB96" s="407">
        <v>40</v>
      </c>
      <c r="AC96" s="407">
        <v>88</v>
      </c>
      <c r="AD96" s="407">
        <v>130</v>
      </c>
      <c r="AE96" s="407">
        <v>166</v>
      </c>
      <c r="AF96" s="407">
        <v>197</v>
      </c>
      <c r="AG96" s="407">
        <v>222</v>
      </c>
      <c r="AH96" s="407">
        <v>242</v>
      </c>
      <c r="AI96" s="407">
        <v>257</v>
      </c>
      <c r="AJ96" s="407">
        <v>257</v>
      </c>
      <c r="AK96" s="407">
        <v>266</v>
      </c>
      <c r="AL96" s="407">
        <v>270</v>
      </c>
      <c r="AM96" s="407">
        <v>272</v>
      </c>
      <c r="AN96" s="407">
        <v>276</v>
      </c>
      <c r="AO96" s="407">
        <v>285</v>
      </c>
      <c r="AP96" s="407">
        <v>305</v>
      </c>
      <c r="AQ96" s="407">
        <v>338</v>
      </c>
      <c r="AR96" s="407">
        <v>16</v>
      </c>
      <c r="AS96" s="407">
        <v>65</v>
      </c>
      <c r="AT96" s="407">
        <v>117</v>
      </c>
      <c r="AU96" s="407">
        <v>165</v>
      </c>
      <c r="AV96" s="407">
        <v>245</v>
      </c>
      <c r="AW96" s="407">
        <v>276</v>
      </c>
      <c r="AX96" s="407">
        <v>302</v>
      </c>
      <c r="AY96" s="407">
        <v>326</v>
      </c>
      <c r="AZ96" s="407">
        <v>348</v>
      </c>
      <c r="BA96" s="407">
        <v>3</v>
      </c>
      <c r="BB96" s="407">
        <v>37</v>
      </c>
      <c r="BC96" s="407">
        <v>48</v>
      </c>
    </row>
    <row r="97" spans="2:55">
      <c r="B97" s="407" t="s">
        <v>410</v>
      </c>
      <c r="C97" s="407">
        <v>56</v>
      </c>
      <c r="D97" s="407">
        <v>86</v>
      </c>
      <c r="E97" s="407">
        <v>47</v>
      </c>
      <c r="F97" s="407">
        <v>20</v>
      </c>
      <c r="G97" s="407">
        <v>20</v>
      </c>
      <c r="H97" s="407">
        <v>7</v>
      </c>
      <c r="I97" s="407">
        <v>0</v>
      </c>
      <c r="J97" s="407">
        <v>0</v>
      </c>
      <c r="K97" s="407">
        <v>10</v>
      </c>
      <c r="L97" s="407">
        <v>35</v>
      </c>
      <c r="M97" s="407">
        <v>64</v>
      </c>
      <c r="N97" s="407">
        <v>138</v>
      </c>
      <c r="O97" s="407">
        <v>178</v>
      </c>
      <c r="P97" s="407">
        <v>218</v>
      </c>
      <c r="Q97" s="407">
        <v>257</v>
      </c>
      <c r="R97" s="407">
        <v>295</v>
      </c>
      <c r="S97" s="407">
        <v>333</v>
      </c>
      <c r="T97" s="407">
        <v>4</v>
      </c>
      <c r="U97" s="407">
        <v>39</v>
      </c>
      <c r="V97" s="407">
        <v>74</v>
      </c>
      <c r="W97" s="407">
        <v>111</v>
      </c>
      <c r="X97" s="407">
        <v>192</v>
      </c>
      <c r="Y97" s="407">
        <v>239</v>
      </c>
      <c r="Z97" s="407">
        <v>290</v>
      </c>
      <c r="AA97" s="407">
        <v>344</v>
      </c>
      <c r="AB97" s="407">
        <v>31</v>
      </c>
      <c r="AC97" s="407">
        <v>79</v>
      </c>
      <c r="AD97" s="407">
        <v>123</v>
      </c>
      <c r="AE97" s="407">
        <v>160</v>
      </c>
      <c r="AF97" s="407">
        <v>189</v>
      </c>
      <c r="AG97" s="407">
        <v>209</v>
      </c>
      <c r="AH97" s="407">
        <v>222</v>
      </c>
      <c r="AI97" s="407">
        <v>226</v>
      </c>
      <c r="AJ97" s="407">
        <v>226</v>
      </c>
      <c r="AK97" s="407">
        <v>224</v>
      </c>
      <c r="AL97" s="407">
        <v>221</v>
      </c>
      <c r="AM97" s="407">
        <v>219</v>
      </c>
      <c r="AN97" s="407">
        <v>225</v>
      </c>
      <c r="AO97" s="407">
        <v>243</v>
      </c>
      <c r="AP97" s="407">
        <v>275</v>
      </c>
      <c r="AQ97" s="407">
        <v>319</v>
      </c>
      <c r="AR97" s="407">
        <v>6</v>
      </c>
      <c r="AS97" s="407">
        <v>59</v>
      </c>
      <c r="AT97" s="407">
        <v>110</v>
      </c>
      <c r="AU97" s="407">
        <v>154</v>
      </c>
      <c r="AV97" s="407">
        <v>223</v>
      </c>
      <c r="AW97" s="407">
        <v>249</v>
      </c>
      <c r="AX97" s="407">
        <v>272</v>
      </c>
      <c r="AY97" s="407">
        <v>293</v>
      </c>
      <c r="AZ97" s="407">
        <v>314</v>
      </c>
      <c r="BA97" s="407">
        <v>335</v>
      </c>
      <c r="BB97" s="407">
        <v>6</v>
      </c>
      <c r="BC97" s="407">
        <v>20</v>
      </c>
    </row>
    <row r="98" spans="2:55">
      <c r="B98" s="407" t="s">
        <v>411</v>
      </c>
      <c r="C98" s="407">
        <v>87</v>
      </c>
      <c r="D98" s="407">
        <v>103</v>
      </c>
      <c r="E98" s="407">
        <v>61</v>
      </c>
      <c r="F98" s="407">
        <v>33</v>
      </c>
      <c r="G98" s="407">
        <v>33</v>
      </c>
      <c r="H98" s="407">
        <v>19</v>
      </c>
      <c r="I98" s="407">
        <v>7</v>
      </c>
      <c r="J98" s="407">
        <v>7</v>
      </c>
      <c r="K98" s="407">
        <v>29</v>
      </c>
      <c r="L98" s="407">
        <v>57</v>
      </c>
      <c r="M98" s="407">
        <v>90</v>
      </c>
      <c r="N98" s="407">
        <v>166</v>
      </c>
      <c r="O98" s="407">
        <v>203</v>
      </c>
      <c r="P98" s="407">
        <v>238</v>
      </c>
      <c r="Q98" s="407">
        <v>271</v>
      </c>
      <c r="R98" s="407">
        <v>304</v>
      </c>
      <c r="S98" s="407">
        <v>337</v>
      </c>
      <c r="T98" s="407">
        <v>6</v>
      </c>
      <c r="U98" s="407">
        <v>38</v>
      </c>
      <c r="V98" s="407">
        <v>72</v>
      </c>
      <c r="W98" s="407">
        <v>106</v>
      </c>
      <c r="X98" s="407">
        <v>180</v>
      </c>
      <c r="Y98" s="407">
        <v>223</v>
      </c>
      <c r="Z98" s="407">
        <v>272</v>
      </c>
      <c r="AA98" s="407">
        <v>324</v>
      </c>
      <c r="AB98" s="407">
        <v>12</v>
      </c>
      <c r="AC98" s="407">
        <v>62</v>
      </c>
      <c r="AD98" s="407">
        <v>106</v>
      </c>
      <c r="AE98" s="407">
        <v>142</v>
      </c>
      <c r="AF98" s="407">
        <v>167</v>
      </c>
      <c r="AG98" s="407">
        <v>179</v>
      </c>
      <c r="AH98" s="407">
        <v>180</v>
      </c>
      <c r="AI98" s="407">
        <v>173</v>
      </c>
      <c r="AJ98" s="407">
        <v>173</v>
      </c>
      <c r="AK98" s="407">
        <v>163</v>
      </c>
      <c r="AL98" s="407">
        <v>156</v>
      </c>
      <c r="AM98" s="407">
        <v>156</v>
      </c>
      <c r="AN98" s="407">
        <v>170</v>
      </c>
      <c r="AO98" s="407">
        <v>200</v>
      </c>
      <c r="AP98" s="407">
        <v>242</v>
      </c>
      <c r="AQ98" s="407">
        <v>294</v>
      </c>
      <c r="AR98" s="407">
        <v>349</v>
      </c>
      <c r="AS98" s="407">
        <v>37</v>
      </c>
      <c r="AT98" s="407">
        <v>83</v>
      </c>
      <c r="AU98" s="407">
        <v>122</v>
      </c>
      <c r="AV98" s="407">
        <v>180</v>
      </c>
      <c r="AW98" s="407">
        <v>202</v>
      </c>
      <c r="AX98" s="407">
        <v>222</v>
      </c>
      <c r="AY98" s="407">
        <v>242</v>
      </c>
      <c r="AZ98" s="407">
        <v>263</v>
      </c>
      <c r="BA98" s="407">
        <v>285</v>
      </c>
      <c r="BB98" s="407">
        <v>324</v>
      </c>
      <c r="BC98" s="407">
        <v>339</v>
      </c>
    </row>
    <row r="99" spans="2:55">
      <c r="B99" s="407" t="s">
        <v>412</v>
      </c>
      <c r="C99" s="407">
        <v>101</v>
      </c>
      <c r="D99" s="407">
        <v>106</v>
      </c>
      <c r="E99" s="407">
        <v>65</v>
      </c>
      <c r="F99" s="407">
        <v>37</v>
      </c>
      <c r="G99" s="407">
        <v>37</v>
      </c>
      <c r="H99" s="407">
        <v>27</v>
      </c>
      <c r="I99" s="407">
        <v>21</v>
      </c>
      <c r="J99" s="407">
        <v>21</v>
      </c>
      <c r="K99" s="407">
        <v>47</v>
      </c>
      <c r="L99" s="407">
        <v>78</v>
      </c>
      <c r="M99" s="407">
        <v>114</v>
      </c>
      <c r="N99" s="407">
        <v>185</v>
      </c>
      <c r="O99" s="407">
        <v>217</v>
      </c>
      <c r="P99" s="407">
        <v>245</v>
      </c>
      <c r="Q99" s="407">
        <v>273</v>
      </c>
      <c r="R99" s="407">
        <v>302</v>
      </c>
      <c r="S99" s="407">
        <v>333</v>
      </c>
      <c r="T99" s="407">
        <v>365</v>
      </c>
      <c r="U99" s="407">
        <v>30</v>
      </c>
      <c r="V99" s="407">
        <v>61</v>
      </c>
      <c r="W99" s="407">
        <v>91</v>
      </c>
      <c r="X99" s="407">
        <v>156</v>
      </c>
      <c r="Y99" s="407">
        <v>196</v>
      </c>
      <c r="Z99" s="407">
        <v>243</v>
      </c>
      <c r="AA99" s="407">
        <v>295</v>
      </c>
      <c r="AB99" s="407">
        <v>349</v>
      </c>
      <c r="AC99" s="407">
        <v>36</v>
      </c>
      <c r="AD99" s="407">
        <v>79</v>
      </c>
      <c r="AE99" s="407">
        <v>110</v>
      </c>
      <c r="AF99" s="407">
        <v>127</v>
      </c>
      <c r="AG99" s="407">
        <v>128</v>
      </c>
      <c r="AH99" s="407">
        <v>118</v>
      </c>
      <c r="AI99" s="407">
        <v>102</v>
      </c>
      <c r="AJ99" s="407">
        <v>102</v>
      </c>
      <c r="AK99" s="407">
        <v>87</v>
      </c>
      <c r="AL99" s="407">
        <v>81</v>
      </c>
      <c r="AM99" s="407">
        <v>89</v>
      </c>
      <c r="AN99" s="407">
        <v>114</v>
      </c>
      <c r="AO99" s="407">
        <v>153</v>
      </c>
      <c r="AP99" s="407">
        <v>204</v>
      </c>
      <c r="AQ99" s="407">
        <v>259</v>
      </c>
      <c r="AR99" s="407">
        <v>312</v>
      </c>
      <c r="AS99" s="407">
        <v>360</v>
      </c>
      <c r="AT99" s="407">
        <v>35</v>
      </c>
      <c r="AU99" s="407">
        <v>67</v>
      </c>
      <c r="AV99" s="407">
        <v>115</v>
      </c>
      <c r="AW99" s="407">
        <v>135</v>
      </c>
      <c r="AX99" s="407">
        <v>154</v>
      </c>
      <c r="AY99" s="407">
        <v>174</v>
      </c>
      <c r="AZ99" s="407">
        <v>195</v>
      </c>
      <c r="BA99" s="407">
        <v>217</v>
      </c>
      <c r="BB99" s="407">
        <v>258</v>
      </c>
      <c r="BC99" s="407">
        <v>276</v>
      </c>
    </row>
    <row r="100" spans="2:55">
      <c r="B100" s="407" t="s">
        <v>413</v>
      </c>
      <c r="C100" s="407">
        <v>102</v>
      </c>
      <c r="D100" s="407">
        <v>100</v>
      </c>
      <c r="E100" s="407">
        <v>61</v>
      </c>
      <c r="F100" s="407">
        <v>38</v>
      </c>
      <c r="G100" s="407">
        <v>38</v>
      </c>
      <c r="H100" s="407">
        <v>33</v>
      </c>
      <c r="I100" s="407">
        <v>35</v>
      </c>
      <c r="J100" s="407">
        <v>35</v>
      </c>
      <c r="K100" s="407">
        <v>63</v>
      </c>
      <c r="L100" s="407">
        <v>97</v>
      </c>
      <c r="M100" s="407">
        <v>132</v>
      </c>
      <c r="N100" s="407">
        <v>193</v>
      </c>
      <c r="O100" s="407">
        <v>219</v>
      </c>
      <c r="P100" s="407">
        <v>242</v>
      </c>
      <c r="Q100" s="407">
        <v>266</v>
      </c>
      <c r="R100" s="407">
        <v>292</v>
      </c>
      <c r="S100" s="407">
        <v>321</v>
      </c>
      <c r="T100" s="407">
        <v>350</v>
      </c>
      <c r="U100" s="407">
        <v>14</v>
      </c>
      <c r="V100" s="407">
        <v>40</v>
      </c>
      <c r="W100" s="407">
        <v>66</v>
      </c>
      <c r="X100" s="407">
        <v>123</v>
      </c>
      <c r="Y100" s="407">
        <v>160</v>
      </c>
      <c r="Z100" s="407">
        <v>205</v>
      </c>
      <c r="AA100" s="407">
        <v>257</v>
      </c>
      <c r="AB100" s="407">
        <v>313</v>
      </c>
      <c r="AC100" s="407">
        <v>364</v>
      </c>
      <c r="AD100" s="407">
        <v>39</v>
      </c>
      <c r="AE100" s="407">
        <v>62</v>
      </c>
      <c r="AF100" s="407">
        <v>67</v>
      </c>
      <c r="AG100" s="407">
        <v>57</v>
      </c>
      <c r="AH100" s="407">
        <v>37</v>
      </c>
      <c r="AI100" s="407">
        <v>15</v>
      </c>
      <c r="AJ100" s="407">
        <v>15</v>
      </c>
      <c r="AK100" s="407">
        <v>2</v>
      </c>
      <c r="AL100" s="407">
        <v>2</v>
      </c>
      <c r="AM100" s="407">
        <v>21</v>
      </c>
      <c r="AN100" s="407">
        <v>56</v>
      </c>
      <c r="AO100" s="407">
        <v>102</v>
      </c>
      <c r="AP100" s="407">
        <v>155</v>
      </c>
      <c r="AQ100" s="407">
        <v>208</v>
      </c>
      <c r="AR100" s="407">
        <v>256</v>
      </c>
      <c r="AS100" s="407">
        <v>297</v>
      </c>
      <c r="AT100" s="407">
        <v>330</v>
      </c>
      <c r="AU100" s="407">
        <v>356</v>
      </c>
      <c r="AV100" s="407">
        <v>32</v>
      </c>
      <c r="AW100" s="407">
        <v>49</v>
      </c>
      <c r="AX100" s="407">
        <v>67</v>
      </c>
      <c r="AY100" s="407">
        <v>87</v>
      </c>
      <c r="AZ100" s="407">
        <v>109</v>
      </c>
      <c r="BA100" s="407">
        <v>131</v>
      </c>
      <c r="BB100" s="407">
        <v>174</v>
      </c>
      <c r="BC100" s="407">
        <v>193</v>
      </c>
    </row>
    <row r="101" spans="2:55">
      <c r="B101" s="407" t="s">
        <v>414</v>
      </c>
      <c r="C101" s="407">
        <v>93</v>
      </c>
      <c r="D101" s="407">
        <v>87</v>
      </c>
      <c r="E101" s="407">
        <v>54</v>
      </c>
      <c r="F101" s="407">
        <v>38</v>
      </c>
      <c r="G101" s="407">
        <v>38</v>
      </c>
      <c r="H101" s="407">
        <v>39</v>
      </c>
      <c r="I101" s="407">
        <v>47</v>
      </c>
      <c r="J101" s="407">
        <v>47</v>
      </c>
      <c r="K101" s="407">
        <v>78</v>
      </c>
      <c r="L101" s="407">
        <v>111</v>
      </c>
      <c r="M101" s="407">
        <v>141</v>
      </c>
      <c r="N101" s="407">
        <v>190</v>
      </c>
      <c r="O101" s="407">
        <v>210</v>
      </c>
      <c r="P101" s="407">
        <v>229</v>
      </c>
      <c r="Q101" s="407">
        <v>250</v>
      </c>
      <c r="R101" s="407">
        <v>274</v>
      </c>
      <c r="S101" s="407">
        <v>301</v>
      </c>
      <c r="T101" s="407">
        <v>328</v>
      </c>
      <c r="U101" s="407">
        <v>353</v>
      </c>
      <c r="V101" s="407">
        <v>10</v>
      </c>
      <c r="W101" s="407">
        <v>31</v>
      </c>
      <c r="X101" s="407">
        <v>79</v>
      </c>
      <c r="Y101" s="407">
        <v>115</v>
      </c>
      <c r="Z101" s="407">
        <v>160</v>
      </c>
      <c r="AA101" s="407">
        <v>212</v>
      </c>
      <c r="AB101" s="407">
        <v>266</v>
      </c>
      <c r="AC101" s="407">
        <v>313</v>
      </c>
      <c r="AD101" s="407">
        <v>346</v>
      </c>
      <c r="AE101" s="407">
        <v>359</v>
      </c>
      <c r="AF101" s="407">
        <v>352</v>
      </c>
      <c r="AG101" s="407">
        <v>331</v>
      </c>
      <c r="AH101" s="407">
        <v>305</v>
      </c>
      <c r="AI101" s="407">
        <v>283</v>
      </c>
      <c r="AJ101" s="407">
        <v>283</v>
      </c>
      <c r="AK101" s="407">
        <v>275</v>
      </c>
      <c r="AL101" s="407">
        <v>286</v>
      </c>
      <c r="AM101" s="407">
        <v>315</v>
      </c>
      <c r="AN101" s="407">
        <v>357</v>
      </c>
      <c r="AO101" s="407">
        <v>42</v>
      </c>
      <c r="AP101" s="407">
        <v>92</v>
      </c>
      <c r="AQ101" s="407">
        <v>138</v>
      </c>
      <c r="AR101" s="407">
        <v>179</v>
      </c>
      <c r="AS101" s="407">
        <v>212</v>
      </c>
      <c r="AT101" s="407">
        <v>238</v>
      </c>
      <c r="AU101" s="407">
        <v>259</v>
      </c>
      <c r="AV101" s="407">
        <v>294</v>
      </c>
      <c r="AW101" s="407">
        <v>310</v>
      </c>
      <c r="AX101" s="407">
        <v>328</v>
      </c>
      <c r="AY101" s="407">
        <v>347</v>
      </c>
      <c r="AZ101" s="407">
        <v>3</v>
      </c>
      <c r="BA101" s="407">
        <v>25</v>
      </c>
      <c r="BB101" s="407">
        <v>68</v>
      </c>
      <c r="BC101" s="407">
        <v>88</v>
      </c>
    </row>
    <row r="102" spans="2:55">
      <c r="B102" s="407" t="s">
        <v>415</v>
      </c>
      <c r="C102" s="407">
        <v>79</v>
      </c>
      <c r="D102" s="407">
        <v>72</v>
      </c>
      <c r="E102" s="407">
        <v>47</v>
      </c>
      <c r="F102" s="407">
        <v>38</v>
      </c>
      <c r="G102" s="407">
        <v>38</v>
      </c>
      <c r="H102" s="407">
        <v>45</v>
      </c>
      <c r="I102" s="407">
        <v>58</v>
      </c>
      <c r="J102" s="407">
        <v>58</v>
      </c>
      <c r="K102" s="407">
        <v>87</v>
      </c>
      <c r="L102" s="407">
        <v>116</v>
      </c>
      <c r="M102" s="407">
        <v>140</v>
      </c>
      <c r="N102" s="407">
        <v>177</v>
      </c>
      <c r="O102" s="407">
        <v>192</v>
      </c>
      <c r="P102" s="407">
        <v>208</v>
      </c>
      <c r="Q102" s="407">
        <v>228</v>
      </c>
      <c r="R102" s="407">
        <v>250</v>
      </c>
      <c r="S102" s="407">
        <v>273</v>
      </c>
      <c r="T102" s="407">
        <v>296</v>
      </c>
      <c r="U102" s="407">
        <v>316</v>
      </c>
      <c r="V102" s="407">
        <v>334</v>
      </c>
      <c r="W102" s="407">
        <v>350</v>
      </c>
      <c r="X102" s="407">
        <v>28</v>
      </c>
      <c r="Y102" s="407">
        <v>63</v>
      </c>
      <c r="Z102" s="407">
        <v>107</v>
      </c>
      <c r="AA102" s="407">
        <v>158</v>
      </c>
      <c r="AB102" s="407">
        <v>207</v>
      </c>
      <c r="AC102" s="407">
        <v>246</v>
      </c>
      <c r="AD102" s="407">
        <v>267</v>
      </c>
      <c r="AE102" s="407">
        <v>268</v>
      </c>
      <c r="AF102" s="407">
        <v>251</v>
      </c>
      <c r="AG102" s="407">
        <v>224</v>
      </c>
      <c r="AH102" s="407">
        <v>198</v>
      </c>
      <c r="AI102" s="407">
        <v>183</v>
      </c>
      <c r="AJ102" s="407">
        <v>183</v>
      </c>
      <c r="AK102" s="407">
        <v>184</v>
      </c>
      <c r="AL102" s="407">
        <v>204</v>
      </c>
      <c r="AM102" s="407">
        <v>239</v>
      </c>
      <c r="AN102" s="407">
        <v>284</v>
      </c>
      <c r="AO102" s="407">
        <v>331</v>
      </c>
      <c r="AP102" s="407">
        <v>10</v>
      </c>
      <c r="AQ102" s="407">
        <v>48</v>
      </c>
      <c r="AR102" s="407">
        <v>80</v>
      </c>
      <c r="AS102" s="407">
        <v>105</v>
      </c>
      <c r="AT102" s="407">
        <v>126</v>
      </c>
      <c r="AU102" s="407">
        <v>143</v>
      </c>
      <c r="AV102" s="407">
        <v>173</v>
      </c>
      <c r="AW102" s="407">
        <v>189</v>
      </c>
      <c r="AX102" s="407">
        <v>206</v>
      </c>
      <c r="AY102" s="407">
        <v>224</v>
      </c>
      <c r="AZ102" s="407">
        <v>244</v>
      </c>
      <c r="BA102" s="407">
        <v>264</v>
      </c>
      <c r="BB102" s="407">
        <v>306</v>
      </c>
      <c r="BC102" s="407">
        <v>326</v>
      </c>
    </row>
    <row r="103" spans="2:55">
      <c r="B103" s="407" t="s">
        <v>416</v>
      </c>
      <c r="C103" s="407">
        <v>62</v>
      </c>
      <c r="D103" s="407">
        <v>57</v>
      </c>
      <c r="E103" s="407">
        <v>40</v>
      </c>
      <c r="F103" s="407">
        <v>38</v>
      </c>
      <c r="G103" s="407">
        <v>38</v>
      </c>
      <c r="H103" s="407">
        <v>49</v>
      </c>
      <c r="I103" s="407">
        <v>64</v>
      </c>
      <c r="J103" s="407">
        <v>64</v>
      </c>
      <c r="K103" s="407">
        <v>89</v>
      </c>
      <c r="L103" s="407">
        <v>111</v>
      </c>
      <c r="M103" s="407">
        <v>129</v>
      </c>
      <c r="N103" s="407">
        <v>155</v>
      </c>
      <c r="O103" s="407">
        <v>167</v>
      </c>
      <c r="P103" s="407">
        <v>181</v>
      </c>
      <c r="Q103" s="407">
        <v>198</v>
      </c>
      <c r="R103" s="407">
        <v>217</v>
      </c>
      <c r="S103" s="407">
        <v>237</v>
      </c>
      <c r="T103" s="407">
        <v>255</v>
      </c>
      <c r="U103" s="407">
        <v>270</v>
      </c>
      <c r="V103" s="407">
        <v>282</v>
      </c>
      <c r="W103" s="407">
        <v>294</v>
      </c>
      <c r="X103" s="407">
        <v>334</v>
      </c>
      <c r="Y103" s="407">
        <v>4</v>
      </c>
      <c r="Z103" s="407">
        <v>46</v>
      </c>
      <c r="AA103" s="407">
        <v>91</v>
      </c>
      <c r="AB103" s="407">
        <v>131</v>
      </c>
      <c r="AC103" s="407">
        <v>159</v>
      </c>
      <c r="AD103" s="407">
        <v>168</v>
      </c>
      <c r="AE103" s="407">
        <v>158</v>
      </c>
      <c r="AF103" s="407">
        <v>136</v>
      </c>
      <c r="AG103" s="407">
        <v>109</v>
      </c>
      <c r="AH103" s="407">
        <v>89</v>
      </c>
      <c r="AI103" s="407">
        <v>83</v>
      </c>
      <c r="AJ103" s="407">
        <v>83</v>
      </c>
      <c r="AK103" s="407">
        <v>93</v>
      </c>
      <c r="AL103" s="407">
        <v>119</v>
      </c>
      <c r="AM103" s="407">
        <v>155</v>
      </c>
      <c r="AN103" s="407">
        <v>195</v>
      </c>
      <c r="AO103" s="407">
        <v>235</v>
      </c>
      <c r="AP103" s="407">
        <v>270</v>
      </c>
      <c r="AQ103" s="407">
        <v>300</v>
      </c>
      <c r="AR103" s="407">
        <v>324</v>
      </c>
      <c r="AS103" s="407">
        <v>343</v>
      </c>
      <c r="AT103" s="407">
        <v>359</v>
      </c>
      <c r="AU103" s="407">
        <v>7</v>
      </c>
      <c r="AV103" s="407">
        <v>33</v>
      </c>
      <c r="AW103" s="407">
        <v>48</v>
      </c>
      <c r="AX103" s="407">
        <v>63</v>
      </c>
      <c r="AY103" s="407">
        <v>80</v>
      </c>
      <c r="AZ103" s="407">
        <v>98</v>
      </c>
      <c r="BA103" s="407">
        <v>117</v>
      </c>
      <c r="BB103" s="407">
        <v>156</v>
      </c>
      <c r="BC103" s="407">
        <v>175</v>
      </c>
    </row>
    <row r="104" spans="2:55">
      <c r="B104" s="407" t="s">
        <v>417</v>
      </c>
      <c r="C104" s="407">
        <v>45</v>
      </c>
      <c r="D104" s="407">
        <v>42</v>
      </c>
      <c r="E104" s="407">
        <v>33</v>
      </c>
      <c r="F104" s="407">
        <v>37</v>
      </c>
      <c r="G104" s="407">
        <v>37</v>
      </c>
      <c r="H104" s="407">
        <v>49</v>
      </c>
      <c r="I104" s="407">
        <v>62</v>
      </c>
      <c r="J104" s="407">
        <v>62</v>
      </c>
      <c r="K104" s="407">
        <v>81</v>
      </c>
      <c r="L104" s="407">
        <v>96</v>
      </c>
      <c r="M104" s="407">
        <v>108</v>
      </c>
      <c r="N104" s="407">
        <v>125</v>
      </c>
      <c r="O104" s="407">
        <v>135</v>
      </c>
      <c r="P104" s="407">
        <v>147</v>
      </c>
      <c r="Q104" s="407">
        <v>161</v>
      </c>
      <c r="R104" s="407">
        <v>177</v>
      </c>
      <c r="S104" s="407">
        <v>191</v>
      </c>
      <c r="T104" s="407">
        <v>204</v>
      </c>
      <c r="U104" s="407">
        <v>214</v>
      </c>
      <c r="V104" s="407">
        <v>222</v>
      </c>
      <c r="W104" s="407">
        <v>231</v>
      </c>
      <c r="X104" s="407">
        <v>267</v>
      </c>
      <c r="Y104" s="407">
        <v>298</v>
      </c>
      <c r="Z104" s="407">
        <v>336</v>
      </c>
      <c r="AA104" s="407">
        <v>8</v>
      </c>
      <c r="AB104" s="407">
        <v>37</v>
      </c>
      <c r="AC104" s="407">
        <v>52</v>
      </c>
      <c r="AD104" s="407">
        <v>51</v>
      </c>
      <c r="AE104" s="407">
        <v>36</v>
      </c>
      <c r="AF104" s="407">
        <v>14</v>
      </c>
      <c r="AG104" s="407">
        <v>357</v>
      </c>
      <c r="AH104" s="407">
        <v>345</v>
      </c>
      <c r="AI104" s="407">
        <v>347</v>
      </c>
      <c r="AJ104" s="407">
        <v>347</v>
      </c>
      <c r="AK104" s="407">
        <v>363</v>
      </c>
      <c r="AL104" s="407">
        <v>24</v>
      </c>
      <c r="AM104" s="407">
        <v>56</v>
      </c>
      <c r="AN104" s="407">
        <v>89</v>
      </c>
      <c r="AO104" s="407">
        <v>118</v>
      </c>
      <c r="AP104" s="407">
        <v>144</v>
      </c>
      <c r="AQ104" s="407">
        <v>165</v>
      </c>
      <c r="AR104" s="407">
        <v>182</v>
      </c>
      <c r="AS104" s="407">
        <v>195</v>
      </c>
      <c r="AT104" s="407">
        <v>207</v>
      </c>
      <c r="AU104" s="407">
        <v>217</v>
      </c>
      <c r="AV104" s="407">
        <v>240</v>
      </c>
      <c r="AW104" s="407">
        <v>252</v>
      </c>
      <c r="AX104" s="407">
        <v>265</v>
      </c>
      <c r="AY104" s="407">
        <v>279</v>
      </c>
      <c r="AZ104" s="407">
        <v>294</v>
      </c>
      <c r="BA104" s="407">
        <v>310</v>
      </c>
      <c r="BB104" s="407">
        <v>343</v>
      </c>
      <c r="BC104" s="407">
        <v>359</v>
      </c>
    </row>
    <row r="105" spans="2:55">
      <c r="B105" s="407" t="s">
        <v>418</v>
      </c>
      <c r="C105" s="407">
        <v>29</v>
      </c>
      <c r="D105" s="407">
        <v>29</v>
      </c>
      <c r="E105" s="407">
        <v>27</v>
      </c>
      <c r="F105" s="407">
        <v>32</v>
      </c>
      <c r="G105" s="407">
        <v>32</v>
      </c>
      <c r="H105" s="407">
        <v>42</v>
      </c>
      <c r="I105" s="407">
        <v>51</v>
      </c>
      <c r="J105" s="407">
        <v>51</v>
      </c>
      <c r="K105" s="407">
        <v>63</v>
      </c>
      <c r="L105" s="407">
        <v>72</v>
      </c>
      <c r="M105" s="407">
        <v>78</v>
      </c>
      <c r="N105" s="407">
        <v>90</v>
      </c>
      <c r="O105" s="407">
        <v>97</v>
      </c>
      <c r="P105" s="407">
        <v>106</v>
      </c>
      <c r="Q105" s="407">
        <v>116</v>
      </c>
      <c r="R105" s="407">
        <v>127</v>
      </c>
      <c r="S105" s="407">
        <v>136</v>
      </c>
      <c r="T105" s="407">
        <v>144</v>
      </c>
      <c r="U105" s="407">
        <v>149</v>
      </c>
      <c r="V105" s="407">
        <v>154</v>
      </c>
      <c r="W105" s="407">
        <v>161</v>
      </c>
      <c r="X105" s="407">
        <v>191</v>
      </c>
      <c r="Y105" s="407">
        <v>216</v>
      </c>
      <c r="Z105" s="407">
        <v>243</v>
      </c>
      <c r="AA105" s="407">
        <v>268</v>
      </c>
      <c r="AB105" s="407">
        <v>285</v>
      </c>
      <c r="AC105" s="407">
        <v>290</v>
      </c>
      <c r="AD105" s="407">
        <v>283</v>
      </c>
      <c r="AE105" s="407">
        <v>268</v>
      </c>
      <c r="AF105" s="407">
        <v>251</v>
      </c>
      <c r="AG105" s="407">
        <v>238</v>
      </c>
      <c r="AH105" s="407">
        <v>234</v>
      </c>
      <c r="AI105" s="407">
        <v>241</v>
      </c>
      <c r="AJ105" s="407">
        <v>241</v>
      </c>
      <c r="AK105" s="407">
        <v>257</v>
      </c>
      <c r="AL105" s="407">
        <v>279</v>
      </c>
      <c r="AM105" s="407">
        <v>303</v>
      </c>
      <c r="AN105" s="407">
        <v>325</v>
      </c>
      <c r="AO105" s="407">
        <v>345</v>
      </c>
      <c r="AP105" s="407">
        <v>361</v>
      </c>
      <c r="AQ105" s="407">
        <v>9</v>
      </c>
      <c r="AR105" s="407">
        <v>20</v>
      </c>
      <c r="AS105" s="407">
        <v>28</v>
      </c>
      <c r="AT105" s="407">
        <v>36</v>
      </c>
      <c r="AU105" s="407">
        <v>44</v>
      </c>
      <c r="AV105" s="407">
        <v>60</v>
      </c>
      <c r="AW105" s="407">
        <v>69</v>
      </c>
      <c r="AX105" s="407">
        <v>79</v>
      </c>
      <c r="AY105" s="407">
        <v>90</v>
      </c>
      <c r="AZ105" s="407">
        <v>102</v>
      </c>
      <c r="BA105" s="407">
        <v>114</v>
      </c>
      <c r="BB105" s="407">
        <v>140</v>
      </c>
      <c r="BC105" s="407">
        <v>153</v>
      </c>
    </row>
    <row r="106" spans="2:55">
      <c r="B106" s="407" t="s">
        <v>419</v>
      </c>
      <c r="C106" s="407">
        <v>14</v>
      </c>
      <c r="D106" s="407">
        <v>16</v>
      </c>
      <c r="E106" s="407">
        <v>17</v>
      </c>
      <c r="F106" s="407">
        <v>21</v>
      </c>
      <c r="G106" s="407">
        <v>21</v>
      </c>
      <c r="H106" s="407">
        <v>26</v>
      </c>
      <c r="I106" s="407">
        <v>30</v>
      </c>
      <c r="J106" s="407">
        <v>30</v>
      </c>
      <c r="K106" s="407">
        <v>35</v>
      </c>
      <c r="L106" s="407">
        <v>39</v>
      </c>
      <c r="M106" s="407">
        <v>42</v>
      </c>
      <c r="N106" s="407">
        <v>48</v>
      </c>
      <c r="O106" s="407">
        <v>52</v>
      </c>
      <c r="P106" s="407">
        <v>57</v>
      </c>
      <c r="Q106" s="407">
        <v>63</v>
      </c>
      <c r="R106" s="407">
        <v>68</v>
      </c>
      <c r="S106" s="407">
        <v>72</v>
      </c>
      <c r="T106" s="407">
        <v>75</v>
      </c>
      <c r="U106" s="407">
        <v>77</v>
      </c>
      <c r="V106" s="407">
        <v>80</v>
      </c>
      <c r="W106" s="407">
        <v>85</v>
      </c>
      <c r="X106" s="407">
        <v>103</v>
      </c>
      <c r="Y106" s="407">
        <v>117</v>
      </c>
      <c r="Z106" s="407">
        <v>131</v>
      </c>
      <c r="AA106" s="407">
        <v>143</v>
      </c>
      <c r="AB106" s="407">
        <v>149</v>
      </c>
      <c r="AC106" s="407">
        <v>148</v>
      </c>
      <c r="AD106" s="407">
        <v>142</v>
      </c>
      <c r="AE106" s="407">
        <v>133</v>
      </c>
      <c r="AF106" s="407">
        <v>125</v>
      </c>
      <c r="AG106" s="407">
        <v>120</v>
      </c>
      <c r="AH106" s="407">
        <v>121</v>
      </c>
      <c r="AI106" s="407">
        <v>128</v>
      </c>
      <c r="AJ106" s="407">
        <v>128</v>
      </c>
      <c r="AK106" s="407">
        <v>138</v>
      </c>
      <c r="AL106" s="407">
        <v>150</v>
      </c>
      <c r="AM106" s="407">
        <v>162</v>
      </c>
      <c r="AN106" s="407">
        <v>173</v>
      </c>
      <c r="AO106" s="407">
        <v>183</v>
      </c>
      <c r="AP106" s="407">
        <v>190</v>
      </c>
      <c r="AQ106" s="407">
        <v>197</v>
      </c>
      <c r="AR106" s="407">
        <v>202</v>
      </c>
      <c r="AS106" s="407">
        <v>206</v>
      </c>
      <c r="AT106" s="407">
        <v>211</v>
      </c>
      <c r="AU106" s="407">
        <v>215</v>
      </c>
      <c r="AV106" s="407">
        <v>225</v>
      </c>
      <c r="AW106" s="407">
        <v>230</v>
      </c>
      <c r="AX106" s="407">
        <v>235</v>
      </c>
      <c r="AY106" s="407">
        <v>241</v>
      </c>
      <c r="AZ106" s="407">
        <v>248</v>
      </c>
      <c r="BA106" s="407">
        <v>255</v>
      </c>
      <c r="BB106" s="407">
        <v>270</v>
      </c>
      <c r="BC106" s="407">
        <v>277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BC87"/>
  <sheetViews>
    <sheetView topLeftCell="B8" zoomScale="80" zoomScaleNormal="80" workbookViewId="0">
      <selection activeCell="B8" sqref="B8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12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3.1813610748207544E-3</v>
      </c>
      <c r="AH9" s="10">
        <v>0.19186088560921299</v>
      </c>
      <c r="AI9" s="10">
        <v>0.3776046779060821</v>
      </c>
      <c r="AJ9" s="10">
        <v>0.55761228186462786</v>
      </c>
      <c r="AK9" s="10">
        <v>0.73140574616947784</v>
      </c>
      <c r="AL9" s="10">
        <v>0.90065383643514463</v>
      </c>
      <c r="AM9" s="10">
        <v>1.068574936742686</v>
      </c>
      <c r="AN9" s="10">
        <v>1.2379239187475104</v>
      </c>
      <c r="AO9" s="10">
        <v>1.4104508041194175</v>
      </c>
      <c r="AP9" s="10">
        <v>1.58775718134746</v>
      </c>
      <c r="AQ9" s="10">
        <v>1.7752982755135926</v>
      </c>
      <c r="AR9" s="10">
        <v>1.9918015239093478</v>
      </c>
      <c r="AS9" s="10">
        <v>2.2437540722617388</v>
      </c>
      <c r="AT9" s="10">
        <v>2.5364567084736054</v>
      </c>
      <c r="AU9" s="10">
        <v>2.8778656293618479</v>
      </c>
      <c r="AV9" s="10">
        <v>3.2853615623114898</v>
      </c>
      <c r="AW9" s="10">
        <v>3.7945056734485503</v>
      </c>
      <c r="AX9" s="10">
        <v>4.4402996902224157</v>
      </c>
      <c r="AY9" s="10">
        <v>5.2623388852336692</v>
      </c>
      <c r="AZ9" s="10">
        <v>6.2886570299877933</v>
      </c>
      <c r="BA9" s="10">
        <v>7.4910036127552875</v>
      </c>
      <c r="BB9" s="10">
        <v>8.7201815944915051</v>
      </c>
      <c r="BC9" s="10">
        <v>9.798374569650715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0.10663403522596579</v>
      </c>
      <c r="Z10" s="10">
        <v>0.38531550210126053</v>
      </c>
      <c r="AA10" s="10">
        <v>0.69253627474789159</v>
      </c>
      <c r="AB10" s="10">
        <v>1.0324741633249077</v>
      </c>
      <c r="AC10" s="10">
        <v>1.4074417509173722</v>
      </c>
      <c r="AD10" s="10">
        <v>1.8189868689200486</v>
      </c>
      <c r="AE10" s="10">
        <v>2.2676463077902707</v>
      </c>
      <c r="AF10" s="10">
        <v>2.7508888662858348</v>
      </c>
      <c r="AG10" s="10">
        <v>3.2621232223398953</v>
      </c>
      <c r="AH10" s="10">
        <v>3.7915959528104017</v>
      </c>
      <c r="AI10" s="10">
        <v>4.3326463788523197</v>
      </c>
      <c r="AJ10" s="10">
        <v>4.8833563795458588</v>
      </c>
      <c r="AK10" s="10">
        <v>5.44646185977847</v>
      </c>
      <c r="AL10" s="10">
        <v>6.0293481516241618</v>
      </c>
      <c r="AM10" s="10">
        <v>6.6429206275927104</v>
      </c>
      <c r="AN10" s="10">
        <v>7.2972274601800082</v>
      </c>
      <c r="AO10" s="10">
        <v>8.0012483449676672</v>
      </c>
      <c r="AP10" s="10">
        <v>8.7667282716882156</v>
      </c>
      <c r="AQ10" s="10">
        <v>9.6099977620174588</v>
      </c>
      <c r="AR10" s="10">
        <v>10.569711682505506</v>
      </c>
      <c r="AS10" s="10">
        <v>11.658142419741308</v>
      </c>
      <c r="AT10" s="10">
        <v>12.886621759589461</v>
      </c>
      <c r="AU10" s="10">
        <v>14.276643642248899</v>
      </c>
      <c r="AV10" s="10">
        <v>15.863962962569866</v>
      </c>
      <c r="AW10" s="10">
        <v>17.714010812317412</v>
      </c>
      <c r="AX10" s="10">
        <v>19.889371085175107</v>
      </c>
      <c r="AY10" s="10">
        <v>22.445261867344161</v>
      </c>
      <c r="AZ10" s="10">
        <v>25.360227627590049</v>
      </c>
      <c r="BA10" s="10">
        <v>28.558171419567735</v>
      </c>
      <c r="BB10" s="10">
        <v>31.806172223123539</v>
      </c>
      <c r="BC10" s="10">
        <v>34.832249329098062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0.1876978827289634</v>
      </c>
      <c r="W11" s="10">
        <v>0.54597911904612562</v>
      </c>
      <c r="X11" s="10">
        <v>0.92506477501790729</v>
      </c>
      <c r="Y11" s="10">
        <v>1.3353649941262451</v>
      </c>
      <c r="Z11" s="10">
        <v>1.7861949119324996</v>
      </c>
      <c r="AA11" s="10">
        <v>2.2853267025303783</v>
      </c>
      <c r="AB11" s="10">
        <v>2.8386809012281855</v>
      </c>
      <c r="AC11" s="10">
        <v>3.4501747275056811</v>
      </c>
      <c r="AD11" s="10">
        <v>4.1221769090211344</v>
      </c>
      <c r="AE11" s="10">
        <v>4.8534913371556314</v>
      </c>
      <c r="AF11" s="10">
        <v>5.6385534047614234</v>
      </c>
      <c r="AG11" s="10">
        <v>6.4668333802567899</v>
      </c>
      <c r="AH11" s="10">
        <v>7.3242897155078035</v>
      </c>
      <c r="AI11" s="10">
        <v>8.2020563385906122</v>
      </c>
      <c r="AJ11" s="10">
        <v>9.0985996577002535</v>
      </c>
      <c r="AK11" s="10">
        <v>10.019852224126907</v>
      </c>
      <c r="AL11" s="10">
        <v>10.97932451172834</v>
      </c>
      <c r="AM11" s="10">
        <v>11.996331420600997</v>
      </c>
      <c r="AN11" s="10">
        <v>13.089992736774164</v>
      </c>
      <c r="AO11" s="10">
        <v>14.281685454450271</v>
      </c>
      <c r="AP11" s="10">
        <v>15.596295353892481</v>
      </c>
      <c r="AQ11" s="10">
        <v>17.063180182644828</v>
      </c>
      <c r="AR11" s="10">
        <v>18.744369136260016</v>
      </c>
      <c r="AS11" s="10">
        <v>20.661008768241533</v>
      </c>
      <c r="AT11" s="10">
        <v>22.838754364393477</v>
      </c>
      <c r="AU11" s="10">
        <v>25.318031796915079</v>
      </c>
      <c r="AV11" s="10">
        <v>28.157592275855016</v>
      </c>
      <c r="AW11" s="10">
        <v>31.459015640650595</v>
      </c>
      <c r="AX11" s="10">
        <v>35.299800452183369</v>
      </c>
      <c r="AY11" s="10">
        <v>39.678460553818738</v>
      </c>
      <c r="AZ11" s="10">
        <v>44.489385306972387</v>
      </c>
      <c r="BA11" s="10">
        <v>49.592861748059711</v>
      </c>
      <c r="BB11" s="10">
        <v>54.652932693945999</v>
      </c>
      <c r="BC11" s="10">
        <v>59.304133015721241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0.30500997688990422</v>
      </c>
      <c r="U12" s="10">
        <v>0.76847839113008276</v>
      </c>
      <c r="V12" s="10">
        <v>1.2361330939431905</v>
      </c>
      <c r="W12" s="10">
        <v>1.7278061139923209</v>
      </c>
      <c r="X12" s="10">
        <v>2.2563568246802972</v>
      </c>
      <c r="Y12" s="10">
        <v>2.8345477805516093</v>
      </c>
      <c r="Z12" s="10">
        <v>3.4736811457825727</v>
      </c>
      <c r="AA12" s="10">
        <v>4.1835196251470901</v>
      </c>
      <c r="AB12" s="10">
        <v>4.9719801239027985</v>
      </c>
      <c r="AC12" s="10">
        <v>5.8442777280452232</v>
      </c>
      <c r="AD12" s="10">
        <v>6.8011311549599078</v>
      </c>
      <c r="AE12" s="10">
        <v>7.8383096117789277</v>
      </c>
      <c r="AF12" s="10">
        <v>8.9463621348427544</v>
      </c>
      <c r="AG12" s="10">
        <v>10.10997131917174</v>
      </c>
      <c r="AH12" s="10">
        <v>11.310002390799239</v>
      </c>
      <c r="AI12" s="10">
        <v>12.53481831426298</v>
      </c>
      <c r="AJ12" s="10">
        <v>13.783412698368149</v>
      </c>
      <c r="AK12" s="10">
        <v>15.065717232275274</v>
      </c>
      <c r="AL12" s="10">
        <v>16.402813316039765</v>
      </c>
      <c r="AM12" s="10">
        <v>17.825691500858401</v>
      </c>
      <c r="AN12" s="10">
        <v>19.370024492691208</v>
      </c>
      <c r="AO12" s="10">
        <v>21.074530761769655</v>
      </c>
      <c r="AP12" s="10">
        <v>22.981051329142897</v>
      </c>
      <c r="AQ12" s="10">
        <v>25.135521385540287</v>
      </c>
      <c r="AR12" s="10">
        <v>27.630820239650355</v>
      </c>
      <c r="AS12" s="10">
        <v>30.507552670216377</v>
      </c>
      <c r="AT12" s="10">
        <v>33.812441069530266</v>
      </c>
      <c r="AU12" s="10">
        <v>37.610534417558547</v>
      </c>
      <c r="AV12" s="10">
        <v>41.989687332279892</v>
      </c>
      <c r="AW12" s="10">
        <v>47.073815107463361</v>
      </c>
      <c r="AX12" s="10">
        <v>52.868144924200557</v>
      </c>
      <c r="AY12" s="10">
        <v>59.271166958129811</v>
      </c>
      <c r="AZ12" s="10">
        <v>66.068877892903387</v>
      </c>
      <c r="BA12" s="10">
        <v>73.045081983858225</v>
      </c>
      <c r="BB12" s="10">
        <v>79.770769076409621</v>
      </c>
      <c r="BC12" s="10">
        <v>85.878527162248702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7.3129654115201143E-2</v>
      </c>
      <c r="S13" s="10">
        <v>0.57007562689918156</v>
      </c>
      <c r="T13" s="10">
        <v>1.0943313310234695</v>
      </c>
      <c r="U13" s="10">
        <v>1.6407025086930642</v>
      </c>
      <c r="V13" s="10">
        <v>2.2014492748922039</v>
      </c>
      <c r="W13" s="10">
        <v>2.7990796644894664</v>
      </c>
      <c r="X13" s="10">
        <v>3.4482285063503761</v>
      </c>
      <c r="Y13" s="10">
        <v>4.1631508036727265</v>
      </c>
      <c r="Z13" s="10">
        <v>4.9567216867606803</v>
      </c>
      <c r="AA13" s="10">
        <v>5.8403660011930798</v>
      </c>
      <c r="AB13" s="10">
        <v>6.8231520938514052</v>
      </c>
      <c r="AC13" s="10">
        <v>7.9089862564376281</v>
      </c>
      <c r="AD13" s="10">
        <v>9.0962000503715394</v>
      </c>
      <c r="AE13" s="10">
        <v>10.377565371785865</v>
      </c>
      <c r="AF13" s="10">
        <v>11.739991962846606</v>
      </c>
      <c r="AG13" s="10">
        <v>13.163791990228983</v>
      </c>
      <c r="AH13" s="10">
        <v>14.625130917799622</v>
      </c>
      <c r="AI13" s="10">
        <v>16.109993630240293</v>
      </c>
      <c r="AJ13" s="10">
        <v>17.618082306024686</v>
      </c>
      <c r="AK13" s="10">
        <v>19.16323988693097</v>
      </c>
      <c r="AL13" s="10">
        <v>20.774989144770508</v>
      </c>
      <c r="AM13" s="10">
        <v>22.500372396256601</v>
      </c>
      <c r="AN13" s="10">
        <v>24.392546001748297</v>
      </c>
      <c r="AO13" s="10">
        <v>26.507261933076801</v>
      </c>
      <c r="AP13" s="10">
        <v>28.902895368160749</v>
      </c>
      <c r="AQ13" s="10">
        <v>31.643233554897897</v>
      </c>
      <c r="AR13" s="10">
        <v>34.857749287463186</v>
      </c>
      <c r="AS13" s="10">
        <v>38.608410566478682</v>
      </c>
      <c r="AT13" s="10">
        <v>42.962921260046585</v>
      </c>
      <c r="AU13" s="10">
        <v>48.010275801272208</v>
      </c>
      <c r="AV13" s="10">
        <v>53.845020701847766</v>
      </c>
      <c r="AW13" s="10">
        <v>60.526646685520383</v>
      </c>
      <c r="AX13" s="10">
        <v>67.964144097914769</v>
      </c>
      <c r="AY13" s="10">
        <v>75.956983532805836</v>
      </c>
      <c r="AZ13" s="10">
        <v>84.189012930712181</v>
      </c>
      <c r="BA13" s="10">
        <v>92.400971884470835</v>
      </c>
      <c r="BB13" s="10">
        <v>100.18344869454121</v>
      </c>
      <c r="BC13" s="10">
        <v>107.208438676421</v>
      </c>
    </row>
    <row r="14" spans="2:55" ht="18"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0.17806005051524201</v>
      </c>
      <c r="R14" s="10">
        <v>0.70478739519856326</v>
      </c>
      <c r="S14" s="10">
        <v>1.2652870873811894</v>
      </c>
      <c r="T14" s="10">
        <v>1.857891129189694</v>
      </c>
      <c r="U14" s="10">
        <v>2.4807968631780608</v>
      </c>
      <c r="V14" s="10">
        <v>3.1298656916208119</v>
      </c>
      <c r="W14" s="10">
        <v>3.8289318471894198</v>
      </c>
      <c r="X14" s="10">
        <v>4.5941710286697726</v>
      </c>
      <c r="Y14" s="10">
        <v>5.4414715980050481</v>
      </c>
      <c r="Z14" s="10">
        <v>6.3854333340822231</v>
      </c>
      <c r="AA14" s="10">
        <v>7.4386882891711164</v>
      </c>
      <c r="AB14" s="10">
        <v>8.6091138890568999</v>
      </c>
      <c r="AC14" s="10">
        <v>9.8986363380887816</v>
      </c>
      <c r="AD14" s="10">
        <v>11.303067128963223</v>
      </c>
      <c r="AE14" s="10">
        <v>12.812002635393261</v>
      </c>
      <c r="AF14" s="10">
        <v>14.408418024218204</v>
      </c>
      <c r="AG14" s="10">
        <v>16.067699126043625</v>
      </c>
      <c r="AH14" s="10">
        <v>17.760922962111792</v>
      </c>
      <c r="AI14" s="10">
        <v>19.471567306683411</v>
      </c>
      <c r="AJ14" s="10">
        <v>21.20018057992279</v>
      </c>
      <c r="AK14" s="10">
        <v>22.966157394030436</v>
      </c>
      <c r="AL14" s="10">
        <v>24.813150595575109</v>
      </c>
      <c r="AM14" s="10">
        <v>26.806993281594636</v>
      </c>
      <c r="AN14" s="10">
        <v>29.020053107458892</v>
      </c>
      <c r="AO14" s="10">
        <v>31.526897497124882</v>
      </c>
      <c r="AP14" s="10">
        <v>34.406122787485174</v>
      </c>
      <c r="AQ14" s="10">
        <v>37.748787875445636</v>
      </c>
      <c r="AR14" s="10">
        <v>41.726653661541768</v>
      </c>
      <c r="AS14" s="10">
        <v>46.42552597313265</v>
      </c>
      <c r="AT14" s="10">
        <v>51.936575006131775</v>
      </c>
      <c r="AU14" s="10">
        <v>58.354656966173479</v>
      </c>
      <c r="AV14" s="10">
        <v>65.699808462984294</v>
      </c>
      <c r="AW14" s="10">
        <v>73.944442816613801</v>
      </c>
      <c r="AX14" s="10">
        <v>82.897443525753005</v>
      </c>
      <c r="AY14" s="10">
        <v>92.255246186288687</v>
      </c>
      <c r="AZ14" s="10">
        <v>101.61838400456033</v>
      </c>
      <c r="BA14" s="10">
        <v>110.77873023981589</v>
      </c>
      <c r="BB14" s="10">
        <v>119.36996493778108</v>
      </c>
      <c r="BC14" s="10">
        <v>127.10398878746665</v>
      </c>
    </row>
    <row r="15" spans="2:55" ht="15.75">
      <c r="B15" s="11" t="s">
        <v>21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0.19366765945984937</v>
      </c>
      <c r="Q15" s="10">
        <v>0.73424265169515224</v>
      </c>
      <c r="R15" s="10">
        <v>1.3122144070641661</v>
      </c>
      <c r="S15" s="10">
        <v>1.9271703053657281</v>
      </c>
      <c r="T15" s="10">
        <v>2.5805769404385162</v>
      </c>
      <c r="U15" s="10">
        <v>3.2739058477742331</v>
      </c>
      <c r="V15" s="10">
        <v>4.005340893540474</v>
      </c>
      <c r="W15" s="10">
        <v>4.7997712325454387</v>
      </c>
      <c r="X15" s="10">
        <v>5.6750568583941483</v>
      </c>
      <c r="Y15" s="10">
        <v>6.6488747464571141</v>
      </c>
      <c r="Z15" s="10">
        <v>7.7370983437232077</v>
      </c>
      <c r="AA15" s="10">
        <v>8.9512286395364704</v>
      </c>
      <c r="AB15" s="10">
        <v>10.297289288006404</v>
      </c>
      <c r="AC15" s="10">
        <v>11.775125559703003</v>
      </c>
      <c r="AD15" s="10">
        <v>13.377889061904098</v>
      </c>
      <c r="AE15" s="10">
        <v>15.091743567744475</v>
      </c>
      <c r="AF15" s="10">
        <v>16.895211069791888</v>
      </c>
      <c r="AG15" s="10">
        <v>18.758343861960292</v>
      </c>
      <c r="AH15" s="10">
        <v>20.646765029923358</v>
      </c>
      <c r="AI15" s="10">
        <v>22.541292235591634</v>
      </c>
      <c r="AJ15" s="10">
        <v>24.444667947339795</v>
      </c>
      <c r="AK15" s="10">
        <v>26.387229230707522</v>
      </c>
      <c r="AL15" s="10">
        <v>28.429280050583081</v>
      </c>
      <c r="AM15" s="10">
        <v>30.657243640713219</v>
      </c>
      <c r="AN15" s="10">
        <v>33.164637765274506</v>
      </c>
      <c r="AO15" s="10">
        <v>36.048704135479142</v>
      </c>
      <c r="AP15" s="10">
        <v>39.417861491715641</v>
      </c>
      <c r="AQ15" s="10">
        <v>43.395204356012627</v>
      </c>
      <c r="AR15" s="10">
        <v>48.19929018287683</v>
      </c>
      <c r="AS15" s="10">
        <v>53.942569704393541</v>
      </c>
      <c r="AT15" s="10">
        <v>60.721642885720492</v>
      </c>
      <c r="AU15" s="10">
        <v>68.55622514308196</v>
      </c>
      <c r="AV15" s="10">
        <v>77.368249460947894</v>
      </c>
      <c r="AW15" s="10">
        <v>87.040219667578995</v>
      </c>
      <c r="AX15" s="10">
        <v>97.276966199536304</v>
      </c>
      <c r="AY15" s="10">
        <v>107.69075854549121</v>
      </c>
      <c r="AZ15" s="10">
        <v>117.8876368773488</v>
      </c>
      <c r="BA15" s="10">
        <v>127.73773442405778</v>
      </c>
      <c r="BB15" s="10">
        <v>136.91863803617949</v>
      </c>
      <c r="BC15" s="10">
        <v>145.18270091029589</v>
      </c>
    </row>
    <row r="16" spans="2:55" ht="18">
      <c r="B16" s="11" t="s">
        <v>22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0.14345584242479378</v>
      </c>
      <c r="P16" s="10">
        <v>0.68010005964461506</v>
      </c>
      <c r="Q16" s="10">
        <v>1.260123398076525</v>
      </c>
      <c r="R16" s="10">
        <v>1.8792451304924205</v>
      </c>
      <c r="S16" s="10">
        <v>2.5399840354262371</v>
      </c>
      <c r="T16" s="10">
        <v>3.246802634340431</v>
      </c>
      <c r="U16" s="10">
        <v>4.0031410922112061</v>
      </c>
      <c r="V16" s="10">
        <v>4.8093104918902894</v>
      </c>
      <c r="W16" s="10">
        <v>5.6913581610141781</v>
      </c>
      <c r="X16" s="10">
        <v>6.6689859322230474</v>
      </c>
      <c r="Y16" s="10">
        <v>7.7612118577306788</v>
      </c>
      <c r="Z16" s="10">
        <v>8.9828483519134057</v>
      </c>
      <c r="AA16" s="10">
        <v>10.343604910849285</v>
      </c>
      <c r="AB16" s="10">
        <v>11.847558326915898</v>
      </c>
      <c r="AC16" s="10">
        <v>13.492366908533505</v>
      </c>
      <c r="AD16" s="10">
        <v>15.268306102360283</v>
      </c>
      <c r="AE16" s="10">
        <v>17.157629251272912</v>
      </c>
      <c r="AF16" s="10">
        <v>19.134037753126268</v>
      </c>
      <c r="AG16" s="10">
        <v>21.161863583716141</v>
      </c>
      <c r="AH16" s="10">
        <v>23.20086088305602</v>
      </c>
      <c r="AI16" s="10">
        <v>25.230209674531366</v>
      </c>
      <c r="AJ16" s="10">
        <v>27.259905447358484</v>
      </c>
      <c r="AK16" s="10">
        <v>29.33341970074968</v>
      </c>
      <c r="AL16" s="10">
        <v>31.529260068714954</v>
      </c>
      <c r="AM16" s="10">
        <v>33.956450647518146</v>
      </c>
      <c r="AN16" s="10">
        <v>36.733684429553989</v>
      </c>
      <c r="AO16" s="10">
        <v>39.990665753791937</v>
      </c>
      <c r="AP16" s="10">
        <v>43.870622455197783</v>
      </c>
      <c r="AQ16" s="10">
        <v>48.532161369392455</v>
      </c>
      <c r="AR16" s="10">
        <v>54.245725230944331</v>
      </c>
      <c r="AS16" s="10">
        <v>61.132751166022679</v>
      </c>
      <c r="AT16" s="10">
        <v>69.214310438236168</v>
      </c>
      <c r="AU16" s="10">
        <v>78.411315690039459</v>
      </c>
      <c r="AV16" s="10">
        <v>88.543562436272978</v>
      </c>
      <c r="AW16" s="10">
        <v>99.400840213135837</v>
      </c>
      <c r="AX16" s="10">
        <v>110.60277309728558</v>
      </c>
      <c r="AY16" s="10">
        <v>121.76604521363804</v>
      </c>
      <c r="AZ16" s="10">
        <v>132.52341963843406</v>
      </c>
      <c r="BA16" s="10">
        <v>142.82858916816886</v>
      </c>
      <c r="BB16" s="10">
        <v>152.40393689146299</v>
      </c>
      <c r="BC16" s="10">
        <v>160.65309795631399</v>
      </c>
    </row>
    <row r="17" spans="2:55" ht="15.75">
      <c r="B17" s="11" t="s">
        <v>23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5.3282855786597819E-2</v>
      </c>
      <c r="O17" s="10">
        <v>0.56558559192922997</v>
      </c>
      <c r="P17" s="10">
        <v>1.1306139504962918</v>
      </c>
      <c r="Q17" s="10">
        <v>1.7390336300737892</v>
      </c>
      <c r="R17" s="10">
        <v>2.3895494987373236</v>
      </c>
      <c r="S17" s="10">
        <v>3.0874558502328382</v>
      </c>
      <c r="T17" s="10">
        <v>3.8388821350389644</v>
      </c>
      <c r="U17" s="10">
        <v>4.6490124849956942</v>
      </c>
      <c r="V17" s="10">
        <v>5.5204701032305348</v>
      </c>
      <c r="W17" s="10">
        <v>6.4805740852406268</v>
      </c>
      <c r="X17" s="10">
        <v>7.5504224127358777</v>
      </c>
      <c r="Y17" s="10">
        <v>8.748041936127569</v>
      </c>
      <c r="Z17" s="10">
        <v>10.086525707972461</v>
      </c>
      <c r="AA17" s="10">
        <v>11.573699840187315</v>
      </c>
      <c r="AB17" s="10">
        <v>13.211595338811888</v>
      </c>
      <c r="AC17" s="10">
        <v>14.995502758292568</v>
      </c>
      <c r="AD17" s="10">
        <v>16.91238674745847</v>
      </c>
      <c r="AE17" s="10">
        <v>18.940266090523362</v>
      </c>
      <c r="AF17" s="10">
        <v>21.047677379335163</v>
      </c>
      <c r="AG17" s="10">
        <v>23.192792782090923</v>
      </c>
      <c r="AH17" s="10">
        <v>25.33022868742049</v>
      </c>
      <c r="AI17" s="10">
        <v>27.442222744497638</v>
      </c>
      <c r="AJ17" s="10">
        <v>29.547847652166759</v>
      </c>
      <c r="AK17" s="10">
        <v>31.704891775867175</v>
      </c>
      <c r="AL17" s="10">
        <v>34.011794670644939</v>
      </c>
      <c r="AM17" s="10">
        <v>36.604278102979755</v>
      </c>
      <c r="AN17" s="10">
        <v>39.63618348851557</v>
      </c>
      <c r="AO17" s="10">
        <v>43.274888328499408</v>
      </c>
      <c r="AP17" s="10">
        <v>47.702163130104154</v>
      </c>
      <c r="AQ17" s="10">
        <v>53.116067191243054</v>
      </c>
      <c r="AR17" s="10">
        <v>59.823803043856969</v>
      </c>
      <c r="AS17" s="10">
        <v>67.875101175757948</v>
      </c>
      <c r="AT17" s="10">
        <v>77.191670350703902</v>
      </c>
      <c r="AU17" s="10">
        <v>87.591420252876972</v>
      </c>
      <c r="AV17" s="10">
        <v>98.787755295102357</v>
      </c>
      <c r="AW17" s="10">
        <v>110.49786332249673</v>
      </c>
      <c r="AX17" s="10">
        <v>122.34470472185934</v>
      </c>
      <c r="AY17" s="10">
        <v>133.97065691269475</v>
      </c>
      <c r="AZ17" s="10">
        <v>145.03346510967481</v>
      </c>
      <c r="BA17" s="10">
        <v>155.57660295414149</v>
      </c>
      <c r="BB17" s="10">
        <v>164.98043371167597</v>
      </c>
      <c r="BC17" s="10">
        <v>173.24159640380745</v>
      </c>
    </row>
    <row r="18" spans="2:55" ht="18">
      <c r="B18" s="11" t="s">
        <v>24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7.8707483996444394E-4</v>
      </c>
      <c r="N18" s="10">
        <v>0.47147421378784282</v>
      </c>
      <c r="O18" s="10">
        <v>1.0036183105198109</v>
      </c>
      <c r="P18" s="10">
        <v>1.5867302763817019</v>
      </c>
      <c r="Q18" s="10">
        <v>2.2146970363152927</v>
      </c>
      <c r="R18" s="10">
        <v>2.8891155899760346</v>
      </c>
      <c r="S18" s="10">
        <v>3.6167570233022195</v>
      </c>
      <c r="T18" s="10">
        <v>4.4052252328138257</v>
      </c>
      <c r="U18" s="10">
        <v>5.261673825194026</v>
      </c>
      <c r="V18" s="10">
        <v>6.1913346105237981</v>
      </c>
      <c r="W18" s="10">
        <v>7.2223136938312056</v>
      </c>
      <c r="X18" s="10">
        <v>8.3748163460972211</v>
      </c>
      <c r="Y18" s="10">
        <v>9.6652673662665745</v>
      </c>
      <c r="Z18" s="10">
        <v>11.105001080059282</v>
      </c>
      <c r="AA18" s="10">
        <v>12.69991845281332</v>
      </c>
      <c r="AB18" s="10">
        <v>14.449894339096426</v>
      </c>
      <c r="AC18" s="10">
        <v>16.347524464860761</v>
      </c>
      <c r="AD18" s="10">
        <v>18.376251921862647</v>
      </c>
      <c r="AE18" s="10">
        <v>20.509624601781947</v>
      </c>
      <c r="AF18" s="10">
        <v>22.710676263965432</v>
      </c>
      <c r="AG18" s="10">
        <v>24.932173786856477</v>
      </c>
      <c r="AH18" s="10">
        <v>27.128026805601149</v>
      </c>
      <c r="AI18" s="10">
        <v>29.285056649710025</v>
      </c>
      <c r="AJ18" s="10">
        <v>31.432349012770185</v>
      </c>
      <c r="AK18" s="10">
        <v>33.643546831216234</v>
      </c>
      <c r="AL18" s="10">
        <v>36.04108774740476</v>
      </c>
      <c r="AM18" s="10">
        <v>38.797785871578895</v>
      </c>
      <c r="AN18" s="10">
        <v>42.108387611732745</v>
      </c>
      <c r="AO18" s="10">
        <v>46.182237883488419</v>
      </c>
      <c r="AP18" s="10">
        <v>51.244160204527141</v>
      </c>
      <c r="AQ18" s="10">
        <v>57.51545603403796</v>
      </c>
      <c r="AR18" s="10">
        <v>65.262418302578922</v>
      </c>
      <c r="AS18" s="10">
        <v>74.439523056442184</v>
      </c>
      <c r="AT18" s="10">
        <v>84.864810203213736</v>
      </c>
      <c r="AU18" s="10">
        <v>96.248905214133089</v>
      </c>
      <c r="AV18" s="10">
        <v>108.21751512711624</v>
      </c>
      <c r="AW18" s="10">
        <v>120.5059468666646</v>
      </c>
      <c r="AX18" s="10">
        <v>132.76229060910725</v>
      </c>
      <c r="AY18" s="10">
        <v>144.65351585660201</v>
      </c>
      <c r="AZ18" s="10">
        <v>155.86065949959803</v>
      </c>
      <c r="BA18" s="10">
        <v>166.13869075728351</v>
      </c>
      <c r="BB18" s="10">
        <v>175.46763126781863</v>
      </c>
      <c r="BC18" s="10">
        <v>183.96014514408591</v>
      </c>
    </row>
    <row r="19" spans="2:55" ht="15.75">
      <c r="B19" s="11" t="s">
        <v>25</v>
      </c>
      <c r="C19" s="10">
        <v>1.128479775873957E-2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0.3664491872377752</v>
      </c>
      <c r="N19" s="10">
        <v>0.84824038630672105</v>
      </c>
      <c r="O19" s="10">
        <v>1.3875805401708154</v>
      </c>
      <c r="P19" s="10">
        <v>1.9771428227767003</v>
      </c>
      <c r="Q19" s="10">
        <v>2.6139003912430194</v>
      </c>
      <c r="R19" s="10">
        <v>3.301001880297501</v>
      </c>
      <c r="S19" s="10">
        <v>4.0464280007834228</v>
      </c>
      <c r="T19" s="10">
        <v>4.8593865571332353</v>
      </c>
      <c r="U19" s="10">
        <v>5.7491729284203199</v>
      </c>
      <c r="V19" s="10">
        <v>6.7232359341655448</v>
      </c>
      <c r="W19" s="10">
        <v>7.8080839332085006</v>
      </c>
      <c r="X19" s="10">
        <v>9.0223760110547904</v>
      </c>
      <c r="Y19" s="10">
        <v>10.380849085545812</v>
      </c>
      <c r="Z19" s="10">
        <v>11.892985165882154</v>
      </c>
      <c r="AA19" s="10">
        <v>13.562590540298247</v>
      </c>
      <c r="AB19" s="10">
        <v>15.386999164405182</v>
      </c>
      <c r="AC19" s="10">
        <v>17.355881498334956</v>
      </c>
      <c r="AD19" s="10">
        <v>19.448919156108392</v>
      </c>
      <c r="AE19" s="10">
        <v>21.634854543471935</v>
      </c>
      <c r="AF19" s="10">
        <v>23.871982941483612</v>
      </c>
      <c r="AG19" s="10">
        <v>26.112022762532792</v>
      </c>
      <c r="AH19" s="10">
        <v>28.309250553361323</v>
      </c>
      <c r="AI19" s="10">
        <v>30.455405183971752</v>
      </c>
      <c r="AJ19" s="10">
        <v>32.590452542303915</v>
      </c>
      <c r="AK19" s="10">
        <v>34.807221289411231</v>
      </c>
      <c r="AL19" s="10">
        <v>37.261880207310732</v>
      </c>
      <c r="AM19" s="10">
        <v>40.16989664024252</v>
      </c>
      <c r="AN19" s="10">
        <v>43.771194690047921</v>
      </c>
      <c r="AO19" s="10">
        <v>48.321648372178686</v>
      </c>
      <c r="AP19" s="10">
        <v>54.072974854070381</v>
      </c>
      <c r="AQ19" s="10">
        <v>61.189788410976512</v>
      </c>
      <c r="AR19" s="10">
        <v>69.876614104884311</v>
      </c>
      <c r="AS19" s="10">
        <v>79.988436203540047</v>
      </c>
      <c r="AT19" s="10">
        <v>91.234937414780049</v>
      </c>
      <c r="AU19" s="10">
        <v>103.23786596398465</v>
      </c>
      <c r="AV19" s="10">
        <v>115.62405100985734</v>
      </c>
      <c r="AW19" s="10">
        <v>128.17051469855338</v>
      </c>
      <c r="AX19" s="10">
        <v>140.54917201087511</v>
      </c>
      <c r="AY19" s="10">
        <v>152.4495890995106</v>
      </c>
      <c r="AZ19" s="10">
        <v>163.18457289066237</v>
      </c>
      <c r="BA19" s="10">
        <v>173.17108788746935</v>
      </c>
      <c r="BB19" s="10">
        <v>182.51135473633016</v>
      </c>
      <c r="BC19" s="10">
        <v>191.36317791915067</v>
      </c>
    </row>
    <row r="20" spans="2:55" ht="18">
      <c r="B20" s="11" t="s">
        <v>26</v>
      </c>
      <c r="C20" s="10">
        <v>1.7167482927894079E-2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0.27014746481546748</v>
      </c>
      <c r="M20" s="10">
        <v>0.68645141558743361</v>
      </c>
      <c r="N20" s="10">
        <v>1.1659865172201269</v>
      </c>
      <c r="O20" s="10">
        <v>1.6999979312493398</v>
      </c>
      <c r="P20" s="10">
        <v>2.2841804076850978</v>
      </c>
      <c r="Q20" s="10">
        <v>2.9172663903485727</v>
      </c>
      <c r="R20" s="10">
        <v>3.6036927186010055</v>
      </c>
      <c r="S20" s="10">
        <v>4.3527555872278985</v>
      </c>
      <c r="T20" s="10">
        <v>5.1754070003599537</v>
      </c>
      <c r="U20" s="10">
        <v>6.0826517035367891</v>
      </c>
      <c r="V20" s="10">
        <v>7.0818778138699479</v>
      </c>
      <c r="W20" s="10">
        <v>8.1972794331692178</v>
      </c>
      <c r="X20" s="10">
        <v>9.4458810500897066</v>
      </c>
      <c r="Y20" s="10">
        <v>10.840636085290623</v>
      </c>
      <c r="Z20" s="10">
        <v>12.389002003074637</v>
      </c>
      <c r="AA20" s="10">
        <v>14.092301136354596</v>
      </c>
      <c r="AB20" s="10">
        <v>15.945099184319567</v>
      </c>
      <c r="AC20" s="10">
        <v>17.933942668149758</v>
      </c>
      <c r="AD20" s="10">
        <v>20.03446959958006</v>
      </c>
      <c r="AE20" s="10">
        <v>22.211437029300274</v>
      </c>
      <c r="AF20" s="10">
        <v>24.422821962480842</v>
      </c>
      <c r="AG20" s="10">
        <v>26.620337793898592</v>
      </c>
      <c r="AH20" s="10">
        <v>28.758559762003802</v>
      </c>
      <c r="AI20" s="10">
        <v>30.834501579978184</v>
      </c>
      <c r="AJ20" s="10">
        <v>32.901816870722193</v>
      </c>
      <c r="AK20" s="10">
        <v>35.081731751649336</v>
      </c>
      <c r="AL20" s="10">
        <v>37.56930967651973</v>
      </c>
      <c r="AM20" s="10">
        <v>40.627057838545561</v>
      </c>
      <c r="AN20" s="10">
        <v>44.544925976209477</v>
      </c>
      <c r="AO20" s="10">
        <v>49.609402122450504</v>
      </c>
      <c r="AP20" s="10">
        <v>56.019017459511282</v>
      </c>
      <c r="AQ20" s="10">
        <v>63.858553303899463</v>
      </c>
      <c r="AR20" s="10">
        <v>73.269531578710684</v>
      </c>
      <c r="AS20" s="10">
        <v>84.002780350528042</v>
      </c>
      <c r="AT20" s="10">
        <v>95.677740393402345</v>
      </c>
      <c r="AU20" s="10">
        <v>107.91653816063035</v>
      </c>
      <c r="AV20" s="10">
        <v>120.36865358995361</v>
      </c>
      <c r="AW20" s="10">
        <v>132.85386838195461</v>
      </c>
      <c r="AX20" s="10">
        <v>145.06607728012199</v>
      </c>
      <c r="AY20" s="10">
        <v>156.32295726247673</v>
      </c>
      <c r="AZ20" s="10">
        <v>166.51264590726259</v>
      </c>
      <c r="BA20" s="10">
        <v>176.24429742000737</v>
      </c>
      <c r="BB20" s="10">
        <v>185.67172472950847</v>
      </c>
      <c r="BC20" s="10">
        <v>195.0121643397587</v>
      </c>
    </row>
    <row r="21" spans="2:55" ht="15.75">
      <c r="B21" s="11" t="s">
        <v>27</v>
      </c>
      <c r="C21" s="10">
        <v>2.0127686777119541E-2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0.19691004263288833</v>
      </c>
      <c r="L21" s="10">
        <v>0.53656213712723921</v>
      </c>
      <c r="M21" s="10">
        <v>0.94284622707935251</v>
      </c>
      <c r="N21" s="10">
        <v>1.4068235091378758</v>
      </c>
      <c r="O21" s="10">
        <v>1.9227071774004303</v>
      </c>
      <c r="P21" s="10">
        <v>2.4878795687100062</v>
      </c>
      <c r="Q21" s="10">
        <v>3.1025832980432506</v>
      </c>
      <c r="R21" s="10">
        <v>3.7726528991461183</v>
      </c>
      <c r="S21" s="10">
        <v>4.5088142077022164</v>
      </c>
      <c r="T21" s="10">
        <v>5.3232952015196924</v>
      </c>
      <c r="U21" s="10">
        <v>6.2264852267586939</v>
      </c>
      <c r="V21" s="10">
        <v>7.2251099609405616</v>
      </c>
      <c r="W21" s="10">
        <v>8.3408908000121613</v>
      </c>
      <c r="X21" s="10">
        <v>9.5891171713197405</v>
      </c>
      <c r="Y21" s="10">
        <v>10.980782285141506</v>
      </c>
      <c r="Z21" s="10">
        <v>12.52092408962352</v>
      </c>
      <c r="AA21" s="10">
        <v>14.208146097248305</v>
      </c>
      <c r="AB21" s="10">
        <v>16.034047736465098</v>
      </c>
      <c r="AC21" s="10">
        <v>17.981812014899958</v>
      </c>
      <c r="AD21" s="10">
        <v>20.023911317721442</v>
      </c>
      <c r="AE21" s="10">
        <v>22.125607147615039</v>
      </c>
      <c r="AF21" s="10">
        <v>24.245669129625039</v>
      </c>
      <c r="AG21" s="10">
        <v>26.335702265851669</v>
      </c>
      <c r="AH21" s="10">
        <v>28.350488858243697</v>
      </c>
      <c r="AI21" s="10">
        <v>30.294557512554597</v>
      </c>
      <c r="AJ21" s="10">
        <v>32.243890610618216</v>
      </c>
      <c r="AK21" s="10">
        <v>34.352690169769787</v>
      </c>
      <c r="AL21" s="10">
        <v>36.858856887908289</v>
      </c>
      <c r="AM21" s="10">
        <v>40.076918356997616</v>
      </c>
      <c r="AN21" s="10">
        <v>44.331148293646557</v>
      </c>
      <c r="AO21" s="10">
        <v>49.858318558416229</v>
      </c>
      <c r="AP21" s="10">
        <v>56.780338287128487</v>
      </c>
      <c r="AQ21" s="10">
        <v>65.098149096241229</v>
      </c>
      <c r="AR21" s="10">
        <v>74.888855393628191</v>
      </c>
      <c r="AS21" s="10">
        <v>85.817402328090523</v>
      </c>
      <c r="AT21" s="10">
        <v>97.502775826687142</v>
      </c>
      <c r="AU21" s="10">
        <v>109.58925677209866</v>
      </c>
      <c r="AV21" s="10">
        <v>121.74734585491973</v>
      </c>
      <c r="AW21" s="10">
        <v>133.8405367312125</v>
      </c>
      <c r="AX21" s="10">
        <v>145.18526965546653</v>
      </c>
      <c r="AY21" s="10">
        <v>155.68185345989139</v>
      </c>
      <c r="AZ21" s="10">
        <v>165.30366793640013</v>
      </c>
      <c r="BA21" s="10">
        <v>174.79255594642822</v>
      </c>
      <c r="BB21" s="10">
        <v>184.36891205247292</v>
      </c>
      <c r="BC21" s="10">
        <v>193.96563066943983</v>
      </c>
    </row>
    <row r="22" spans="2:55" ht="18">
      <c r="B22" s="11" t="s">
        <v>28</v>
      </c>
      <c r="C22" s="10">
        <v>2.2570038161252338E-2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0.15013179472329191</v>
      </c>
      <c r="K22" s="10">
        <v>0.41129540078078608</v>
      </c>
      <c r="L22" s="10">
        <v>0.73503896843036398</v>
      </c>
      <c r="M22" s="10">
        <v>1.1173598973112635</v>
      </c>
      <c r="N22" s="10">
        <v>1.5521356339026002</v>
      </c>
      <c r="O22" s="10">
        <v>2.0352072072682361</v>
      </c>
      <c r="P22" s="10">
        <v>2.5653874351902419</v>
      </c>
      <c r="Q22" s="10">
        <v>3.1445536743957732</v>
      </c>
      <c r="R22" s="10">
        <v>3.780055669459133</v>
      </c>
      <c r="S22" s="10">
        <v>4.4835511649303719</v>
      </c>
      <c r="T22" s="10">
        <v>5.2661774782331205</v>
      </c>
      <c r="U22" s="10">
        <v>6.1370546232781544</v>
      </c>
      <c r="V22" s="10">
        <v>7.1022102159037956</v>
      </c>
      <c r="W22" s="10">
        <v>8.1807142006657791</v>
      </c>
      <c r="X22" s="10">
        <v>9.3859364448817502</v>
      </c>
      <c r="Y22" s="10">
        <v>10.726507066295982</v>
      </c>
      <c r="Z22" s="10">
        <v>12.204800621154686</v>
      </c>
      <c r="AA22" s="10">
        <v>13.816492515319714</v>
      </c>
      <c r="AB22" s="10">
        <v>15.54997377075485</v>
      </c>
      <c r="AC22" s="10">
        <v>17.385988651268917</v>
      </c>
      <c r="AD22" s="10">
        <v>19.29840708344797</v>
      </c>
      <c r="AE22" s="10">
        <v>21.254178539981396</v>
      </c>
      <c r="AF22" s="10">
        <v>23.212834460225359</v>
      </c>
      <c r="AG22" s="10">
        <v>25.125740326677946</v>
      </c>
      <c r="AH22" s="10">
        <v>26.949629635998463</v>
      </c>
      <c r="AI22" s="10">
        <v>28.704573222765962</v>
      </c>
      <c r="AJ22" s="10">
        <v>30.492816812366577</v>
      </c>
      <c r="AK22" s="10">
        <v>32.504825561549161</v>
      </c>
      <c r="AL22" s="10">
        <v>35.025825904388576</v>
      </c>
      <c r="AM22" s="10">
        <v>38.40669120068106</v>
      </c>
      <c r="AN22" s="10">
        <v>42.925347272555754</v>
      </c>
      <c r="AO22" s="10">
        <v>48.745028757224702</v>
      </c>
      <c r="AP22" s="10">
        <v>55.90654867848847</v>
      </c>
      <c r="AQ22" s="10">
        <v>64.322116680147801</v>
      </c>
      <c r="AR22" s="10">
        <v>74.026535033927146</v>
      </c>
      <c r="AS22" s="10">
        <v>84.689896972690676</v>
      </c>
      <c r="AT22" s="10">
        <v>95.952764850208126</v>
      </c>
      <c r="AU22" s="10">
        <v>107.48001098233044</v>
      </c>
      <c r="AV22" s="10">
        <v>118.96080491572519</v>
      </c>
      <c r="AW22" s="10">
        <v>129.89925277233672</v>
      </c>
      <c r="AX22" s="10">
        <v>140.20405602570136</v>
      </c>
      <c r="AY22" s="10">
        <v>149.86258256259578</v>
      </c>
      <c r="AZ22" s="10">
        <v>158.85281288245449</v>
      </c>
      <c r="BA22" s="10">
        <v>168.07856335118188</v>
      </c>
      <c r="BB22" s="10">
        <v>177.47652770780616</v>
      </c>
      <c r="BC22" s="10">
        <v>187.39183441064228</v>
      </c>
    </row>
    <row r="23" spans="2:55" ht="15.75">
      <c r="B23" s="11" t="s">
        <v>29</v>
      </c>
      <c r="C23" s="10">
        <v>2.4452984307695574E-2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0.12417782898053141</v>
      </c>
      <c r="J23" s="10">
        <v>0.31263436333260963</v>
      </c>
      <c r="K23" s="10">
        <v>0.55354020590029585</v>
      </c>
      <c r="L23" s="10">
        <v>0.84694118766379023</v>
      </c>
      <c r="M23" s="10">
        <v>1.1909571489359749</v>
      </c>
      <c r="N23" s="10">
        <v>1.580927557980772</v>
      </c>
      <c r="O23" s="10">
        <v>2.0140570574449086</v>
      </c>
      <c r="P23" s="10">
        <v>2.4907044300898766</v>
      </c>
      <c r="Q23" s="10">
        <v>3.0145150380229153</v>
      </c>
      <c r="R23" s="10">
        <v>3.5938585338075</v>
      </c>
      <c r="S23" s="10">
        <v>4.2389227836334076</v>
      </c>
      <c r="T23" s="10">
        <v>4.9590540147840967</v>
      </c>
      <c r="U23" s="10">
        <v>5.7620089246925454</v>
      </c>
      <c r="V23" s="10">
        <v>6.6530693356489889</v>
      </c>
      <c r="W23" s="10">
        <v>7.6483814095694855</v>
      </c>
      <c r="X23" s="10">
        <v>8.7589807744445114</v>
      </c>
      <c r="Y23" s="10">
        <v>9.9908789121544714</v>
      </c>
      <c r="Z23" s="10">
        <v>11.343564490549982</v>
      </c>
      <c r="AA23" s="10">
        <v>12.809526615423843</v>
      </c>
      <c r="AB23" s="10">
        <v>14.374869635815349</v>
      </c>
      <c r="AC23" s="10">
        <v>16.022524512224631</v>
      </c>
      <c r="AD23" s="10">
        <v>17.72901745591032</v>
      </c>
      <c r="AE23" s="10">
        <v>19.463032406422691</v>
      </c>
      <c r="AF23" s="10">
        <v>21.184811659692222</v>
      </c>
      <c r="AG23" s="10">
        <v>22.847188502519142</v>
      </c>
      <c r="AH23" s="10">
        <v>24.416347877510184</v>
      </c>
      <c r="AI23" s="10">
        <v>25.931142543934047</v>
      </c>
      <c r="AJ23" s="10">
        <v>27.522646616693109</v>
      </c>
      <c r="AK23" s="10">
        <v>29.421348256061631</v>
      </c>
      <c r="AL23" s="10">
        <v>31.943440825411173</v>
      </c>
      <c r="AM23" s="10">
        <v>35.394880577421169</v>
      </c>
      <c r="AN23" s="10">
        <v>39.982956173269422</v>
      </c>
      <c r="AO23" s="10">
        <v>45.792299122402355</v>
      </c>
      <c r="AP23" s="10">
        <v>52.776933039152119</v>
      </c>
      <c r="AQ23" s="10">
        <v>60.778368578093918</v>
      </c>
      <c r="AR23" s="10">
        <v>69.885782401093053</v>
      </c>
      <c r="AS23" s="10">
        <v>79.797474301714317</v>
      </c>
      <c r="AT23" s="10">
        <v>90.174037445616861</v>
      </c>
      <c r="AU23" s="10">
        <v>100.69860453850306</v>
      </c>
      <c r="AV23" s="10">
        <v>110.66298985178162</v>
      </c>
      <c r="AW23" s="10">
        <v>120.20470998159173</v>
      </c>
      <c r="AX23" s="10">
        <v>129.32207293579251</v>
      </c>
      <c r="AY23" s="10">
        <v>138.00771310358502</v>
      </c>
      <c r="AZ23" s="10">
        <v>146.24867720896367</v>
      </c>
      <c r="BA23" s="10">
        <v>154.76777592039838</v>
      </c>
      <c r="BB23" s="10">
        <v>163.93071803710956</v>
      </c>
      <c r="BC23" s="10">
        <v>174.19871497984158</v>
      </c>
    </row>
    <row r="24" spans="2:55" ht="18">
      <c r="B24" s="11" t="s">
        <v>30</v>
      </c>
      <c r="C24" s="10">
        <v>2.5731636648009676E-2</v>
      </c>
      <c r="D24" s="10">
        <v>0</v>
      </c>
      <c r="E24" s="10">
        <v>0</v>
      </c>
      <c r="F24" s="10">
        <v>0</v>
      </c>
      <c r="G24" s="10">
        <v>1.9337171382043453E-2</v>
      </c>
      <c r="H24" s="10">
        <v>0.10812719353637135</v>
      </c>
      <c r="I24" s="10">
        <v>0.23393014304702325</v>
      </c>
      <c r="J24" s="10">
        <v>0.39880782183691377</v>
      </c>
      <c r="K24" s="10">
        <v>0.60465560612963076</v>
      </c>
      <c r="L24" s="10">
        <v>0.85283750550743664</v>
      </c>
      <c r="M24" s="10">
        <v>1.1421842873574573</v>
      </c>
      <c r="N24" s="10">
        <v>1.4692176035153168</v>
      </c>
      <c r="O24" s="10">
        <v>1.8326130454436829</v>
      </c>
      <c r="P24" s="10">
        <v>2.2343981642703024</v>
      </c>
      <c r="Q24" s="10">
        <v>2.6795068449609984</v>
      </c>
      <c r="R24" s="10">
        <v>3.1749262727048491</v>
      </c>
      <c r="S24" s="10">
        <v>3.7286348601741537</v>
      </c>
      <c r="T24" s="10">
        <v>4.3480416093611884</v>
      </c>
      <c r="U24" s="10">
        <v>5.0394262611189955</v>
      </c>
      <c r="V24" s="10">
        <v>5.8071920541793949</v>
      </c>
      <c r="W24" s="10">
        <v>6.6640474875309019</v>
      </c>
      <c r="X24" s="10">
        <v>7.6184222222278422</v>
      </c>
      <c r="Y24" s="10">
        <v>8.6734701982855071</v>
      </c>
      <c r="Z24" s="10">
        <v>9.8255174681424151</v>
      </c>
      <c r="AA24" s="10">
        <v>11.064770590947107</v>
      </c>
      <c r="AB24" s="10">
        <v>12.379680806160758</v>
      </c>
      <c r="AC24" s="10">
        <v>13.756686076598955</v>
      </c>
      <c r="AD24" s="10">
        <v>15.17509459922924</v>
      </c>
      <c r="AE24" s="10">
        <v>16.605358663589829</v>
      </c>
      <c r="AF24" s="10">
        <v>18.010236495858322</v>
      </c>
      <c r="AG24" s="10">
        <v>19.351521138903166</v>
      </c>
      <c r="AH24" s="10">
        <v>20.607488455224818</v>
      </c>
      <c r="AI24" s="10">
        <v>21.837558025342531</v>
      </c>
      <c r="AJ24" s="10">
        <v>23.204588747009023</v>
      </c>
      <c r="AK24" s="10">
        <v>24.961772269441653</v>
      </c>
      <c r="AL24" s="10">
        <v>27.373590696462262</v>
      </c>
      <c r="AM24" s="10">
        <v>30.67607428061304</v>
      </c>
      <c r="AN24" s="10">
        <v>35.000104745953507</v>
      </c>
      <c r="AO24" s="10">
        <v>40.345033175639465</v>
      </c>
      <c r="AP24" s="10">
        <v>46.595226853371919</v>
      </c>
      <c r="AQ24" s="10">
        <v>53.61444410710056</v>
      </c>
      <c r="AR24" s="10">
        <v>61.575455925333614</v>
      </c>
      <c r="AS24" s="10">
        <v>70.204115837116504</v>
      </c>
      <c r="AT24" s="10">
        <v>79.178654722588334</v>
      </c>
      <c r="AU24" s="10">
        <v>87.773895430255138</v>
      </c>
      <c r="AV24" s="10">
        <v>95.894732760122267</v>
      </c>
      <c r="AW24" s="10">
        <v>103.80572138810616</v>
      </c>
      <c r="AX24" s="10">
        <v>111.51148196498391</v>
      </c>
      <c r="AY24" s="10">
        <v>119.01465726687591</v>
      </c>
      <c r="AZ24" s="10">
        <v>125.92478718094732</v>
      </c>
      <c r="BA24" s="10">
        <v>133.53703416540458</v>
      </c>
      <c r="BB24" s="10">
        <v>142.34287428195503</v>
      </c>
      <c r="BC24" s="10">
        <v>152.9555935297231</v>
      </c>
    </row>
    <row r="25" spans="2:55" ht="15.75">
      <c r="B25" s="11" t="s">
        <v>31</v>
      </c>
      <c r="C25" s="10">
        <v>2.6357502988993194E-2</v>
      </c>
      <c r="D25" s="10">
        <v>5.0457118565363536E-3</v>
      </c>
      <c r="E25" s="10">
        <v>9.163264119941162E-3</v>
      </c>
      <c r="F25" s="10">
        <v>3.7528668553683982E-2</v>
      </c>
      <c r="G25" s="10">
        <v>8.9030599495895563E-2</v>
      </c>
      <c r="H25" s="10">
        <v>0.16372640956368884</v>
      </c>
      <c r="I25" s="10">
        <v>0.26309666728667208</v>
      </c>
      <c r="J25" s="10">
        <v>0.38931275902086715</v>
      </c>
      <c r="K25" s="10">
        <v>0.54482624379083044</v>
      </c>
      <c r="L25" s="10">
        <v>0.73084158276058708</v>
      </c>
      <c r="M25" s="10">
        <v>0.94655817764177419</v>
      </c>
      <c r="N25" s="10">
        <v>1.1897698361777098</v>
      </c>
      <c r="O25" s="10">
        <v>1.4607364526819031</v>
      </c>
      <c r="P25" s="10">
        <v>1.7626622377751597</v>
      </c>
      <c r="Q25" s="10">
        <v>2.0993811117037806</v>
      </c>
      <c r="R25" s="10">
        <v>2.4757566283833792</v>
      </c>
      <c r="S25" s="10">
        <v>2.8973674798535161</v>
      </c>
      <c r="T25" s="10">
        <v>3.3695126573535394</v>
      </c>
      <c r="U25" s="10">
        <v>3.8967873331282408</v>
      </c>
      <c r="V25" s="10">
        <v>4.4823504331321669</v>
      </c>
      <c r="W25" s="10">
        <v>5.1350893226725205</v>
      </c>
      <c r="X25" s="10">
        <v>5.8605671075863102</v>
      </c>
      <c r="Y25" s="10">
        <v>6.6587810712598534</v>
      </c>
      <c r="Z25" s="10">
        <v>7.5237775834683349</v>
      </c>
      <c r="AA25" s="10">
        <v>8.4481065742870776</v>
      </c>
      <c r="AB25" s="10">
        <v>9.4238869754571351</v>
      </c>
      <c r="AC25" s="10">
        <v>10.441252563946568</v>
      </c>
      <c r="AD25" s="10">
        <v>11.4824136994695</v>
      </c>
      <c r="AE25" s="10">
        <v>12.521499616520451</v>
      </c>
      <c r="AF25" s="10">
        <v>13.531423041739046</v>
      </c>
      <c r="AG25" s="10">
        <v>14.485554244093921</v>
      </c>
      <c r="AH25" s="10">
        <v>15.375370105272316</v>
      </c>
      <c r="AI25" s="10">
        <v>16.282945237255575</v>
      </c>
      <c r="AJ25" s="10">
        <v>17.384545875417562</v>
      </c>
      <c r="AK25" s="10">
        <v>18.871641202820729</v>
      </c>
      <c r="AL25" s="10">
        <v>20.930397937590399</v>
      </c>
      <c r="AM25" s="10">
        <v>23.7201491912585</v>
      </c>
      <c r="AN25" s="10">
        <v>27.287540190149315</v>
      </c>
      <c r="AO25" s="10">
        <v>31.562633677212709</v>
      </c>
      <c r="AP25" s="10">
        <v>36.453240801720924</v>
      </c>
      <c r="AQ25" s="10">
        <v>41.869398858992739</v>
      </c>
      <c r="AR25" s="10">
        <v>48.07380207347974</v>
      </c>
      <c r="AS25" s="10">
        <v>54.818429391649602</v>
      </c>
      <c r="AT25" s="10">
        <v>61.360287759639327</v>
      </c>
      <c r="AU25" s="10">
        <v>67.602545570454254</v>
      </c>
      <c r="AV25" s="10">
        <v>73.540396472654166</v>
      </c>
      <c r="AW25" s="10">
        <v>79.486280393916118</v>
      </c>
      <c r="AX25" s="10">
        <v>85.456088454006363</v>
      </c>
      <c r="AY25" s="10">
        <v>91.060728504728132</v>
      </c>
      <c r="AZ25" s="10">
        <v>96.270746730040216</v>
      </c>
      <c r="BA25" s="10">
        <v>102.66627081903425</v>
      </c>
      <c r="BB25" s="10">
        <v>110.90125648044214</v>
      </c>
      <c r="BC25" s="10">
        <v>119.6950292689165</v>
      </c>
    </row>
    <row r="26" spans="2:55" ht="18">
      <c r="B26" s="11" t="s">
        <v>32</v>
      </c>
      <c r="C26" s="10">
        <v>2.6278198176994585E-2</v>
      </c>
      <c r="D26" s="10">
        <v>2.3318595462721269E-2</v>
      </c>
      <c r="E26" s="10">
        <v>3.3429511902461795E-2</v>
      </c>
      <c r="F26" s="10">
        <v>5.5591080292835118E-2</v>
      </c>
      <c r="G26" s="10">
        <v>8.9227645224129654E-2</v>
      </c>
      <c r="H26" s="10">
        <v>0.13437088951968315</v>
      </c>
      <c r="I26" s="10">
        <v>0.1919820060098088</v>
      </c>
      <c r="J26" s="10">
        <v>0.26395138522422262</v>
      </c>
      <c r="K26" s="10">
        <v>0.35174619668186241</v>
      </c>
      <c r="L26" s="10">
        <v>0.45599696462773509</v>
      </c>
      <c r="M26" s="10">
        <v>0.57629361569591386</v>
      </c>
      <c r="N26" s="10">
        <v>0.7117960355432027</v>
      </c>
      <c r="O26" s="10">
        <v>0.86384478631402295</v>
      </c>
      <c r="P26" s="10">
        <v>1.0344152550924484</v>
      </c>
      <c r="Q26" s="10">
        <v>1.2255143343147734</v>
      </c>
      <c r="R26" s="10">
        <v>1.439688373537551</v>
      </c>
      <c r="S26" s="10">
        <v>1.6798931654781077</v>
      </c>
      <c r="T26" s="10">
        <v>1.9490426480367113</v>
      </c>
      <c r="U26" s="10">
        <v>2.2495960613685222</v>
      </c>
      <c r="V26" s="10">
        <v>2.5832423708844683</v>
      </c>
      <c r="W26" s="10">
        <v>2.9546608462682986</v>
      </c>
      <c r="X26" s="10">
        <v>3.3662203679292864</v>
      </c>
      <c r="Y26" s="10">
        <v>3.8156192452994859</v>
      </c>
      <c r="Z26" s="10">
        <v>4.2992397921264827</v>
      </c>
      <c r="AA26" s="10">
        <v>4.8132783521746836</v>
      </c>
      <c r="AB26" s="10">
        <v>5.3537049622830333</v>
      </c>
      <c r="AC26" s="10">
        <v>5.9145371006378253</v>
      </c>
      <c r="AD26" s="10">
        <v>6.4829013185113302</v>
      </c>
      <c r="AE26" s="10">
        <v>7.0443991567231548</v>
      </c>
      <c r="AF26" s="10">
        <v>7.584864719968138</v>
      </c>
      <c r="AG26" s="10">
        <v>8.0903271786157358</v>
      </c>
      <c r="AH26" s="10">
        <v>8.5668026727986195</v>
      </c>
      <c r="AI26" s="10">
        <v>9.0994972538144161</v>
      </c>
      <c r="AJ26" s="10">
        <v>9.7917725608055015</v>
      </c>
      <c r="AK26" s="10">
        <v>10.744879323515176</v>
      </c>
      <c r="AL26" s="10">
        <v>12.057913281941149</v>
      </c>
      <c r="AM26" s="10">
        <v>13.804152434561189</v>
      </c>
      <c r="AN26" s="10">
        <v>15.960626067989255</v>
      </c>
      <c r="AO26" s="10">
        <v>18.4810946550237</v>
      </c>
      <c r="AP26" s="10">
        <v>21.320290127309473</v>
      </c>
      <c r="AQ26" s="10">
        <v>24.434071596590396</v>
      </c>
      <c r="AR26" s="10">
        <v>28.181879047358329</v>
      </c>
      <c r="AS26" s="10">
        <v>31.890470206110287</v>
      </c>
      <c r="AT26" s="10">
        <v>35.461321575834603</v>
      </c>
      <c r="AU26" s="10">
        <v>38.891981348425553</v>
      </c>
      <c r="AV26" s="10">
        <v>42.178709746804316</v>
      </c>
      <c r="AW26" s="10">
        <v>45.694217867907462</v>
      </c>
      <c r="AX26" s="10">
        <v>49.045476907685007</v>
      </c>
      <c r="AY26" s="10">
        <v>52.219650920659049</v>
      </c>
      <c r="AZ26" s="10">
        <v>55.199184654992301</v>
      </c>
      <c r="BA26" s="10">
        <v>59.917670754993409</v>
      </c>
      <c r="BB26" s="10">
        <v>65.017805645136008</v>
      </c>
      <c r="BC26" s="10">
        <v>70.522987680450314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1.9337164649961207E-2</v>
      </c>
      <c r="AH29" s="13">
        <v>1.0921310160468638</v>
      </c>
      <c r="AI29" s="13">
        <v>2.0142177213262311</v>
      </c>
      <c r="AJ29" s="13">
        <v>2.7891829268863866</v>
      </c>
      <c r="AK29" s="13">
        <v>3.4331378995278383</v>
      </c>
      <c r="AL29" s="13">
        <v>3.9701820601390772</v>
      </c>
      <c r="AM29" s="13">
        <v>4.4272320059971362</v>
      </c>
      <c r="AN29" s="13">
        <v>4.8247154180442431</v>
      </c>
      <c r="AO29" s="13">
        <v>5.1759128339676321</v>
      </c>
      <c r="AP29" s="13">
        <v>5.4914588372992332</v>
      </c>
      <c r="AQ29" s="13">
        <v>5.7929408924504013</v>
      </c>
      <c r="AR29" s="13">
        <v>6.1386509905121338</v>
      </c>
      <c r="AS29" s="13">
        <v>6.5388771503544447</v>
      </c>
      <c r="AT29" s="13">
        <v>6.9981937832567205</v>
      </c>
      <c r="AU29" s="13">
        <v>7.5268982103507804</v>
      </c>
      <c r="AV29" s="13">
        <v>8.1564459274294858</v>
      </c>
      <c r="AW29" s="13">
        <v>8.9548638392559798</v>
      </c>
      <c r="AX29" s="13">
        <v>9.975698873944804</v>
      </c>
      <c r="AY29" s="13">
        <v>11.272137853143619</v>
      </c>
      <c r="AZ29" s="13">
        <v>12.864049777958252</v>
      </c>
      <c r="BA29" s="13">
        <v>14.6579953302886</v>
      </c>
      <c r="BB29" s="13">
        <v>16.350138964598571</v>
      </c>
      <c r="BC29" s="13">
        <v>17.635220550737458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1.1268914535624677</v>
      </c>
      <c r="Z30" s="13">
        <v>3.7985592121480756</v>
      </c>
      <c r="AA30" s="13">
        <v>6.3711684348050026</v>
      </c>
      <c r="AB30" s="13">
        <v>8.867389900867682</v>
      </c>
      <c r="AC30" s="13">
        <v>11.289421085278514</v>
      </c>
      <c r="AD30" s="13">
        <v>13.632861877666635</v>
      </c>
      <c r="AE30" s="13">
        <v>15.887477033141412</v>
      </c>
      <c r="AF30" s="13">
        <v>18.025824484918683</v>
      </c>
      <c r="AG30" s="13">
        <v>20.003340303197447</v>
      </c>
      <c r="AH30" s="13">
        <v>21.769884696553724</v>
      </c>
      <c r="AI30" s="13">
        <v>23.307147609527881</v>
      </c>
      <c r="AJ30" s="13">
        <v>24.628872644907037</v>
      </c>
      <c r="AK30" s="13">
        <v>25.771322836931709</v>
      </c>
      <c r="AL30" s="13">
        <v>26.786497059671571</v>
      </c>
      <c r="AM30" s="13">
        <v>27.731677005990392</v>
      </c>
      <c r="AN30" s="13">
        <v>28.64946810062154</v>
      </c>
      <c r="AO30" s="13">
        <v>29.570021427288793</v>
      </c>
      <c r="AP30" s="13">
        <v>30.526943266967187</v>
      </c>
      <c r="AQ30" s="13">
        <v>31.561951434019139</v>
      </c>
      <c r="AR30" s="13">
        <v>32.776732674124126</v>
      </c>
      <c r="AS30" s="13">
        <v>34.17348969154169</v>
      </c>
      <c r="AT30" s="13">
        <v>35.750093331157728</v>
      </c>
      <c r="AU30" s="13">
        <v>37.531179832845218</v>
      </c>
      <c r="AV30" s="13">
        <v>39.571569090588028</v>
      </c>
      <c r="AW30" s="13">
        <v>41.985577748201202</v>
      </c>
      <c r="AX30" s="13">
        <v>44.858998901021863</v>
      </c>
      <c r="AY30" s="13">
        <v>48.245905617004425</v>
      </c>
      <c r="AZ30" s="13">
        <v>52.033861996110666</v>
      </c>
      <c r="BA30" s="13">
        <v>56.024243471720652</v>
      </c>
      <c r="BB30" s="13">
        <v>59.760031096865703</v>
      </c>
      <c r="BC30" s="13">
        <v>62.791328494040144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2.4807822038906404</v>
      </c>
      <c r="W31" s="13">
        <v>6.7247258809212402</v>
      </c>
      <c r="X31" s="13">
        <v>10.620962309798426</v>
      </c>
      <c r="Y31" s="13">
        <v>14.296088724494705</v>
      </c>
      <c r="Z31" s="13">
        <v>17.836690285411471</v>
      </c>
      <c r="AA31" s="13">
        <v>21.293911745914805</v>
      </c>
      <c r="AB31" s="13">
        <v>24.689424384468523</v>
      </c>
      <c r="AC31" s="13">
        <v>28.022075219597397</v>
      </c>
      <c r="AD31" s="13">
        <v>31.277944970197417</v>
      </c>
      <c r="AE31" s="13">
        <v>34.420672319502621</v>
      </c>
      <c r="AF31" s="13">
        <v>37.394113434240261</v>
      </c>
      <c r="AG31" s="13">
        <v>40.126191109619754</v>
      </c>
      <c r="AH31" s="13">
        <v>42.545341619324383</v>
      </c>
      <c r="AI31" s="13">
        <v>44.629542895720313</v>
      </c>
      <c r="AJ31" s="13">
        <v>46.405423665601042</v>
      </c>
      <c r="AK31" s="13">
        <v>47.934859019633535</v>
      </c>
      <c r="AL31" s="13">
        <v>49.303915079190652</v>
      </c>
      <c r="AM31" s="13">
        <v>50.607182949512499</v>
      </c>
      <c r="AN31" s="13">
        <v>51.918637469413852</v>
      </c>
      <c r="AO31" s="13">
        <v>53.3052400331188</v>
      </c>
      <c r="AP31" s="13">
        <v>54.83121860703222</v>
      </c>
      <c r="AQ31" s="13">
        <v>56.560959247728235</v>
      </c>
      <c r="AR31" s="13">
        <v>58.645939869957509</v>
      </c>
      <c r="AS31" s="13">
        <v>61.08218905015859</v>
      </c>
      <c r="AT31" s="13">
        <v>63.877016025087109</v>
      </c>
      <c r="AU31" s="13">
        <v>67.07370403044888</v>
      </c>
      <c r="AV31" s="13">
        <v>70.751663206935561</v>
      </c>
      <c r="AW31" s="13">
        <v>75.076189427525961</v>
      </c>
      <c r="AX31" s="13">
        <v>80.125398677795204</v>
      </c>
      <c r="AY31" s="13">
        <v>85.792236393392656</v>
      </c>
      <c r="AZ31" s="13">
        <v>91.7753195491849</v>
      </c>
      <c r="BA31" s="13">
        <v>97.762682753074657</v>
      </c>
      <c r="BB31" s="13">
        <v>103.13027158260728</v>
      </c>
      <c r="BC31" s="13">
        <v>107.30865749693436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4.7254635508629299</v>
      </c>
      <c r="U32" s="13">
        <v>11.088370177105524</v>
      </c>
      <c r="V32" s="13">
        <v>16.615590838592492</v>
      </c>
      <c r="W32" s="13">
        <v>21.64066420683864</v>
      </c>
      <c r="X32" s="13">
        <v>26.340793340858177</v>
      </c>
      <c r="Y32" s="13">
        <v>30.851845545370988</v>
      </c>
      <c r="Z32" s="13">
        <v>35.261563935728077</v>
      </c>
      <c r="AA32" s="13">
        <v>39.620607882000002</v>
      </c>
      <c r="AB32" s="13">
        <v>43.947512487060656</v>
      </c>
      <c r="AC32" s="13">
        <v>48.231955812640187</v>
      </c>
      <c r="AD32" s="13">
        <v>52.428424732581924</v>
      </c>
      <c r="AE32" s="13">
        <v>56.46604419608289</v>
      </c>
      <c r="AF32" s="13">
        <v>60.255935959777766</v>
      </c>
      <c r="AG32" s="13">
        <v>63.697099752819234</v>
      </c>
      <c r="AH32" s="13">
        <v>66.694659234476717</v>
      </c>
      <c r="AI32" s="13">
        <v>69.224579869787163</v>
      </c>
      <c r="AJ32" s="13">
        <v>71.332865887132968</v>
      </c>
      <c r="AK32" s="13">
        <v>73.1150607094051</v>
      </c>
      <c r="AL32" s="13">
        <v>74.702110995262117</v>
      </c>
      <c r="AM32" s="13">
        <v>76.241656446935167</v>
      </c>
      <c r="AN32" s="13">
        <v>77.868525559962848</v>
      </c>
      <c r="AO32" s="13">
        <v>79.699241112847872</v>
      </c>
      <c r="AP32" s="13">
        <v>81.833426285225627</v>
      </c>
      <c r="AQ32" s="13">
        <v>84.3606366374473</v>
      </c>
      <c r="AR32" s="13">
        <v>87.495532317734416</v>
      </c>
      <c r="AS32" s="13">
        <v>91.246651931943603</v>
      </c>
      <c r="AT32" s="13">
        <v>95.632776692187463</v>
      </c>
      <c r="AU32" s="13">
        <v>100.71435927194162</v>
      </c>
      <c r="AV32" s="13">
        <v>106.59441394987962</v>
      </c>
      <c r="AW32" s="13">
        <v>113.44048613419444</v>
      </c>
      <c r="AX32" s="13">
        <v>121.11428390795957</v>
      </c>
      <c r="AY32" s="13">
        <v>129.27100414363599</v>
      </c>
      <c r="AZ32" s="13">
        <v>137.39870189490557</v>
      </c>
      <c r="BA32" s="13">
        <v>145.07877889948537</v>
      </c>
      <c r="BB32" s="13">
        <v>151.56859550094606</v>
      </c>
      <c r="BC32" s="13">
        <v>156.3700339028768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1.3352667387972754</v>
      </c>
      <c r="S33" s="13">
        <v>9.689188623463501</v>
      </c>
      <c r="T33" s="13">
        <v>17.317077232860051</v>
      </c>
      <c r="U33" s="13">
        <v>24.178139932816862</v>
      </c>
      <c r="V33" s="13">
        <v>30.218358378342337</v>
      </c>
      <c r="W33" s="13">
        <v>35.797563625874353</v>
      </c>
      <c r="X33" s="13">
        <v>41.098814452663404</v>
      </c>
      <c r="Y33" s="13">
        <v>46.25688508370375</v>
      </c>
      <c r="Z33" s="13">
        <v>51.357962917865486</v>
      </c>
      <c r="AA33" s="13">
        <v>56.449200995613239</v>
      </c>
      <c r="AB33" s="13">
        <v>61.540463532487813</v>
      </c>
      <c r="AC33" s="13">
        <v>66.592130649927881</v>
      </c>
      <c r="AD33" s="13">
        <v>71.526578064253513</v>
      </c>
      <c r="AE33" s="13">
        <v>76.242583437098816</v>
      </c>
      <c r="AF33" s="13">
        <v>80.625323476658991</v>
      </c>
      <c r="AG33" s="13">
        <v>84.548615230401253</v>
      </c>
      <c r="AH33" s="13">
        <v>87.898469347674805</v>
      </c>
      <c r="AI33" s="13">
        <v>90.653262892229463</v>
      </c>
      <c r="AJ33" s="13">
        <v>92.879849404759639</v>
      </c>
      <c r="AK33" s="13">
        <v>94.709486735900327</v>
      </c>
      <c r="AL33" s="13">
        <v>96.323318196465408</v>
      </c>
      <c r="AM33" s="13">
        <v>97.942697050969471</v>
      </c>
      <c r="AN33" s="13">
        <v>99.764794522030527</v>
      </c>
      <c r="AO33" s="13">
        <v>101.95099832086753</v>
      </c>
      <c r="AP33" s="13">
        <v>104.63235871661024</v>
      </c>
      <c r="AQ33" s="13">
        <v>107.92404385323772</v>
      </c>
      <c r="AR33" s="13">
        <v>112.12159964666382</v>
      </c>
      <c r="AS33" s="13">
        <v>117.24404034998659</v>
      </c>
      <c r="AT33" s="13">
        <v>123.31433130778942</v>
      </c>
      <c r="AU33" s="13">
        <v>130.401966833996</v>
      </c>
      <c r="AV33" s="13">
        <v>138.57097214857293</v>
      </c>
      <c r="AW33" s="13">
        <v>147.78366779676466</v>
      </c>
      <c r="AX33" s="13">
        <v>157.65800518871973</v>
      </c>
      <c r="AY33" s="13">
        <v>167.64579475065477</v>
      </c>
      <c r="AZ33" s="13">
        <v>177.06380289803869</v>
      </c>
      <c r="BA33" s="13">
        <v>185.47615486518862</v>
      </c>
      <c r="BB33" s="13">
        <v>192.2472279584677</v>
      </c>
      <c r="BC33" s="13">
        <v>197.00912110478279</v>
      </c>
    </row>
    <row r="34" spans="2:55" ht="18"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3.5862366615749264</v>
      </c>
      <c r="R34" s="13">
        <v>13.209674560181098</v>
      </c>
      <c r="S34" s="13">
        <v>22.073073618106061</v>
      </c>
      <c r="T34" s="13">
        <v>30.173513386159062</v>
      </c>
      <c r="U34" s="13">
        <v>37.516090058379426</v>
      </c>
      <c r="V34" s="13">
        <v>44.082986817635266</v>
      </c>
      <c r="W34" s="13">
        <v>50.239734852999881</v>
      </c>
      <c r="X34" s="13">
        <v>56.171393296162329</v>
      </c>
      <c r="Y34" s="13">
        <v>62.013913454536315</v>
      </c>
      <c r="Z34" s="13">
        <v>67.851162697912756</v>
      </c>
      <c r="AA34" s="13">
        <v>73.722238451119168</v>
      </c>
      <c r="AB34" s="13">
        <v>79.605629751143042</v>
      </c>
      <c r="AC34" s="13">
        <v>85.4297021003282</v>
      </c>
      <c r="AD34" s="13">
        <v>91.085260360465384</v>
      </c>
      <c r="AE34" s="13">
        <v>96.443795386654486</v>
      </c>
      <c r="AF34" s="13">
        <v>101.36260389507498</v>
      </c>
      <c r="AG34" s="13">
        <v>105.68932464684249</v>
      </c>
      <c r="AH34" s="13">
        <v>109.29199942306764</v>
      </c>
      <c r="AI34" s="13">
        <v>112.15291993083657</v>
      </c>
      <c r="AJ34" s="13">
        <v>114.36614523122932</v>
      </c>
      <c r="AK34" s="13">
        <v>116.11060806092983</v>
      </c>
      <c r="AL34" s="13">
        <v>117.64858679376813</v>
      </c>
      <c r="AM34" s="13">
        <v>119.28642622112029</v>
      </c>
      <c r="AN34" s="13">
        <v>121.28707254121211</v>
      </c>
      <c r="AO34" s="13">
        <v>123.85986494513548</v>
      </c>
      <c r="AP34" s="13">
        <v>127.17355586407616</v>
      </c>
      <c r="AQ34" s="13">
        <v>131.39554334015577</v>
      </c>
      <c r="AR34" s="13">
        <v>136.91012179988942</v>
      </c>
      <c r="AS34" s="13">
        <v>143.73986620661961</v>
      </c>
      <c r="AT34" s="13">
        <v>151.90466407819869</v>
      </c>
      <c r="AU34" s="13">
        <v>161.41985625342517</v>
      </c>
      <c r="AV34" s="13">
        <v>172.09318597571666</v>
      </c>
      <c r="AW34" s="13">
        <v>183.64762329844376</v>
      </c>
      <c r="AX34" s="13">
        <v>195.47495735637446</v>
      </c>
      <c r="AY34" s="13">
        <v>206.83812276645864</v>
      </c>
      <c r="AZ34" s="13">
        <v>216.94427386675949</v>
      </c>
      <c r="BA34" s="13">
        <v>225.55060065422657</v>
      </c>
      <c r="BB34" s="13">
        <v>232.16491746628176</v>
      </c>
      <c r="BC34" s="13">
        <v>236.53970963923868</v>
      </c>
    </row>
    <row r="35" spans="2:55" ht="15.75">
      <c r="B35" s="12" t="s">
        <v>41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4.3282814766390292</v>
      </c>
      <c r="Q35" s="13">
        <v>15.266945932745733</v>
      </c>
      <c r="R35" s="13">
        <v>25.3885109211577</v>
      </c>
      <c r="S35" s="13">
        <v>34.701847989019235</v>
      </c>
      <c r="T35" s="13">
        <v>43.254735069655261</v>
      </c>
      <c r="U35" s="13">
        <v>51.091925479728417</v>
      </c>
      <c r="V35" s="13">
        <v>58.209230497365098</v>
      </c>
      <c r="W35" s="13">
        <v>64.97393917812829</v>
      </c>
      <c r="X35" s="13">
        <v>71.576425620118471</v>
      </c>
      <c r="Y35" s="13">
        <v>78.15312208588044</v>
      </c>
      <c r="Z35" s="13">
        <v>84.78118707472801</v>
      </c>
      <c r="AA35" s="13">
        <v>91.466635256896609</v>
      </c>
      <c r="AB35" s="13">
        <v>98.153541897051184</v>
      </c>
      <c r="AC35" s="13">
        <v>104.73874519876257</v>
      </c>
      <c r="AD35" s="13">
        <v>111.08522839214501</v>
      </c>
      <c r="AE35" s="13">
        <v>117.0344247087566</v>
      </c>
      <c r="AF35" s="13">
        <v>122.41454115428679</v>
      </c>
      <c r="AG35" s="13">
        <v>127.04746144203257</v>
      </c>
      <c r="AH35" s="13">
        <v>130.7813064294445</v>
      </c>
      <c r="AI35" s="13">
        <v>133.60687656466865</v>
      </c>
      <c r="AJ35" s="13">
        <v>135.65690714468951</v>
      </c>
      <c r="AK35" s="13">
        <v>137.19159271770167</v>
      </c>
      <c r="AL35" s="13">
        <v>138.56764235302578</v>
      </c>
      <c r="AM35" s="13">
        <v>140.18345257554836</v>
      </c>
      <c r="AN35" s="13">
        <v>142.37453935293453</v>
      </c>
      <c r="AO35" s="13">
        <v>145.40721433965942</v>
      </c>
      <c r="AP35" s="13">
        <v>149.51910913383091</v>
      </c>
      <c r="AQ35" s="13">
        <v>154.93323436397586</v>
      </c>
      <c r="AR35" s="13">
        <v>162.12765333779166</v>
      </c>
      <c r="AS35" s="13">
        <v>171.12030488757432</v>
      </c>
      <c r="AT35" s="13">
        <v>181.8575902010225</v>
      </c>
      <c r="AU35" s="13">
        <v>194.06430320247986</v>
      </c>
      <c r="AV35" s="13">
        <v>207.24820803300071</v>
      </c>
      <c r="AW35" s="13">
        <v>220.91455088977088</v>
      </c>
      <c r="AX35" s="13">
        <v>234.24241012051687</v>
      </c>
      <c r="AY35" s="13">
        <v>246.370286531548</v>
      </c>
      <c r="AZ35" s="13">
        <v>256.60464035129257</v>
      </c>
      <c r="BA35" s="13">
        <v>264.9482465679821</v>
      </c>
      <c r="BB35" s="13">
        <v>271.0428571009374</v>
      </c>
      <c r="BC35" s="13">
        <v>274.7504138866401</v>
      </c>
    </row>
    <row r="36" spans="2:55" ht="18">
      <c r="B36" s="12" t="s">
        <v>42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3.5826222508802377</v>
      </c>
      <c r="P36" s="13">
        <v>15.797953017676395</v>
      </c>
      <c r="Q36" s="13">
        <v>27.23032743228956</v>
      </c>
      <c r="R36" s="13">
        <v>37.783568041535254</v>
      </c>
      <c r="S36" s="13">
        <v>47.522768268271271</v>
      </c>
      <c r="T36" s="13">
        <v>56.540329887548687</v>
      </c>
      <c r="U36" s="13">
        <v>64.896131821074547</v>
      </c>
      <c r="V36" s="13">
        <v>72.595162673931839</v>
      </c>
      <c r="W36" s="13">
        <v>80.01087211686314</v>
      </c>
      <c r="X36" s="13">
        <v>87.33859103319709</v>
      </c>
      <c r="Y36" s="13">
        <v>94.711309767632301</v>
      </c>
      <c r="Z36" s="13">
        <v>102.17182429109954</v>
      </c>
      <c r="AA36" s="13">
        <v>109.68971839046799</v>
      </c>
      <c r="AB36" s="13">
        <v>117.17471549093374</v>
      </c>
      <c r="AC36" s="13">
        <v>124.49692315509851</v>
      </c>
      <c r="AD36" s="13">
        <v>131.48789280278135</v>
      </c>
      <c r="AE36" s="13">
        <v>137.95760796202902</v>
      </c>
      <c r="AF36" s="13">
        <v>143.70546414587588</v>
      </c>
      <c r="AG36" s="13">
        <v>148.52373655560564</v>
      </c>
      <c r="AH36" s="13">
        <v>152.24187798601636</v>
      </c>
      <c r="AI36" s="13">
        <v>154.86827755522108</v>
      </c>
      <c r="AJ36" s="13">
        <v>156.60995076089367</v>
      </c>
      <c r="AK36" s="13">
        <v>157.82275675478871</v>
      </c>
      <c r="AL36" s="13">
        <v>158.96690737373532</v>
      </c>
      <c r="AM36" s="13">
        <v>160.54501156529881</v>
      </c>
      <c r="AN36" s="13">
        <v>162.97889130010654</v>
      </c>
      <c r="AO36" s="13">
        <v>166.62978250051205</v>
      </c>
      <c r="AP36" s="13">
        <v>171.81024272080995</v>
      </c>
      <c r="AQ36" s="13">
        <v>178.79840534269374</v>
      </c>
      <c r="AR36" s="13">
        <v>188.17296486262916</v>
      </c>
      <c r="AS36" s="13">
        <v>199.8699551489498</v>
      </c>
      <c r="AT36" s="13">
        <v>213.50162466569586</v>
      </c>
      <c r="AU36" s="13">
        <v>228.44980002785724</v>
      </c>
      <c r="AV36" s="13">
        <v>243.93684961822549</v>
      </c>
      <c r="AW36" s="13">
        <v>259.2679653848225</v>
      </c>
      <c r="AX36" s="13">
        <v>273.47624161252065</v>
      </c>
      <c r="AY36" s="13">
        <v>285.79888681737162</v>
      </c>
      <c r="AZ36" s="13">
        <v>295.67920735150835</v>
      </c>
      <c r="BA36" s="13">
        <v>303.3745396241805</v>
      </c>
      <c r="BB36" s="13">
        <v>308.64952453789232</v>
      </c>
      <c r="BC36" s="13">
        <v>310.71476804419814</v>
      </c>
    </row>
    <row r="37" spans="2:55" ht="15.75">
      <c r="B37" s="12" t="s">
        <v>43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1.4993308936786436</v>
      </c>
      <c r="O37" s="13">
        <v>14.799884216055544</v>
      </c>
      <c r="P37" s="13">
        <v>27.515400220828933</v>
      </c>
      <c r="Q37" s="13">
        <v>39.367797396855636</v>
      </c>
      <c r="R37" s="13">
        <v>50.324437473403634</v>
      </c>
      <c r="S37" s="13">
        <v>60.500742885410702</v>
      </c>
      <c r="T37" s="13">
        <v>70.007054249680209</v>
      </c>
      <c r="U37" s="13">
        <v>78.91371339686998</v>
      </c>
      <c r="V37" s="13">
        <v>87.240103494103522</v>
      </c>
      <c r="W37" s="13">
        <v>95.365762104196776</v>
      </c>
      <c r="X37" s="13">
        <v>103.48789208180423</v>
      </c>
      <c r="Y37" s="13">
        <v>111.70561179584902</v>
      </c>
      <c r="Z37" s="13">
        <v>120.02371758135672</v>
      </c>
      <c r="AA37" s="13">
        <v>128.37501289100325</v>
      </c>
      <c r="AB37" s="13">
        <v>136.64042307026151</v>
      </c>
      <c r="AC37" s="13">
        <v>144.65905759778687</v>
      </c>
      <c r="AD37" s="13">
        <v>152.22957029681385</v>
      </c>
      <c r="AE37" s="13">
        <v>159.13068927131752</v>
      </c>
      <c r="AF37" s="13">
        <v>165.12776364537123</v>
      </c>
      <c r="AG37" s="13">
        <v>169.98343961570356</v>
      </c>
      <c r="AH37" s="13">
        <v>173.51301591748668</v>
      </c>
      <c r="AI37" s="13">
        <v>175.77816703772029</v>
      </c>
      <c r="AJ37" s="13">
        <v>177.07451514795142</v>
      </c>
      <c r="AK37" s="13">
        <v>177.86345136495373</v>
      </c>
      <c r="AL37" s="13">
        <v>178.72446667127488</v>
      </c>
      <c r="AM37" s="13">
        <v>180.28516191161526</v>
      </c>
      <c r="AN37" s="13">
        <v>183.10186374073248</v>
      </c>
      <c r="AO37" s="13">
        <v>187.64185675184754</v>
      </c>
      <c r="AP37" s="13">
        <v>194.29577415766798</v>
      </c>
      <c r="AQ37" s="13">
        <v>203.39660648271973</v>
      </c>
      <c r="AR37" s="13">
        <v>215.5590318434574</v>
      </c>
      <c r="AS37" s="13">
        <v>230.34855649755522</v>
      </c>
      <c r="AT37" s="13">
        <v>246.97815309187661</v>
      </c>
      <c r="AU37" s="13">
        <v>264.496167125618</v>
      </c>
      <c r="AV37" s="13">
        <v>281.8469075822677</v>
      </c>
      <c r="AW37" s="13">
        <v>298.21245309805101</v>
      </c>
      <c r="AX37" s="13">
        <v>312.71995967672609</v>
      </c>
      <c r="AY37" s="13">
        <v>324.74534878520518</v>
      </c>
      <c r="AZ37" s="13">
        <v>333.85454865112553</v>
      </c>
      <c r="BA37" s="13">
        <v>340.57236866107661</v>
      </c>
      <c r="BB37" s="13">
        <v>343.97194980008805</v>
      </c>
      <c r="BC37" s="13">
        <v>344.54414232534276</v>
      </c>
    </row>
    <row r="38" spans="2:55" ht="18">
      <c r="B38" s="12" t="s">
        <v>44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2.5206641603234041E-2</v>
      </c>
      <c r="N38" s="13">
        <v>14.038262863380888</v>
      </c>
      <c r="O38" s="13">
        <v>27.786218419064721</v>
      </c>
      <c r="P38" s="13">
        <v>40.853074255847162</v>
      </c>
      <c r="Q38" s="13">
        <v>53.034306356851552</v>
      </c>
      <c r="R38" s="13">
        <v>64.35492347194851</v>
      </c>
      <c r="S38" s="13">
        <v>74.950984304646411</v>
      </c>
      <c r="T38" s="13">
        <v>84.945691360817719</v>
      </c>
      <c r="U38" s="13">
        <v>94.426243749761113</v>
      </c>
      <c r="V38" s="13">
        <v>103.42626465209273</v>
      </c>
      <c r="W38" s="13">
        <v>112.32754413510655</v>
      </c>
      <c r="X38" s="13">
        <v>121.29494439936309</v>
      </c>
      <c r="Y38" s="13">
        <v>130.38940594131967</v>
      </c>
      <c r="Z38" s="13">
        <v>139.57636744542808</v>
      </c>
      <c r="AA38" s="13">
        <v>148.75792684720057</v>
      </c>
      <c r="AB38" s="13">
        <v>157.78011258314274</v>
      </c>
      <c r="AC38" s="13">
        <v>166.44953795326907</v>
      </c>
      <c r="AD38" s="13">
        <v>174.53185722680087</v>
      </c>
      <c r="AE38" s="13">
        <v>181.76731353598137</v>
      </c>
      <c r="AF38" s="13">
        <v>187.88631671340042</v>
      </c>
      <c r="AG38" s="13">
        <v>192.62392037538038</v>
      </c>
      <c r="AH38" s="13">
        <v>195.814429539266</v>
      </c>
      <c r="AI38" s="13">
        <v>197.58400369634882</v>
      </c>
      <c r="AJ38" s="13">
        <v>198.32623610887606</v>
      </c>
      <c r="AK38" s="13">
        <v>198.62681742739284</v>
      </c>
      <c r="AL38" s="13">
        <v>199.21107118613685</v>
      </c>
      <c r="AM38" s="13">
        <v>200.89528294793138</v>
      </c>
      <c r="AN38" s="13">
        <v>204.39110231851313</v>
      </c>
      <c r="AO38" s="13">
        <v>210.28230461995079</v>
      </c>
      <c r="AP38" s="13">
        <v>219.04203279279952</v>
      </c>
      <c r="AQ38" s="13">
        <v>230.97546672915982</v>
      </c>
      <c r="AR38" s="13">
        <v>246.43795738858026</v>
      </c>
      <c r="AS38" s="13">
        <v>264.54430959791006</v>
      </c>
      <c r="AT38" s="13">
        <v>284.10777058082152</v>
      </c>
      <c r="AU38" s="13">
        <v>303.84198559803116</v>
      </c>
      <c r="AV38" s="13">
        <v>322.48225648542928</v>
      </c>
      <c r="AW38" s="13">
        <v>339.36004825058666</v>
      </c>
      <c r="AX38" s="13">
        <v>353.73924328300797</v>
      </c>
      <c r="AY38" s="13">
        <v>365.11970835653204</v>
      </c>
      <c r="AZ38" s="13">
        <v>373.17147585142652</v>
      </c>
      <c r="BA38" s="13">
        <v>377.83733945760895</v>
      </c>
      <c r="BB38" s="13">
        <v>379.59217368041556</v>
      </c>
      <c r="BC38" s="13">
        <v>379.12538838560249</v>
      </c>
    </row>
    <row r="39" spans="2:55" ht="15.75">
      <c r="B39" s="12" t="s">
        <v>45</v>
      </c>
      <c r="C39" s="13">
        <v>0.80642745471160138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12.570626886381888</v>
      </c>
      <c r="N39" s="13">
        <v>27.050342910202033</v>
      </c>
      <c r="O39" s="13">
        <v>41.141198045058673</v>
      </c>
      <c r="P39" s="13">
        <v>54.508620378163791</v>
      </c>
      <c r="Q39" s="13">
        <v>67.01635086301755</v>
      </c>
      <c r="R39" s="13">
        <v>78.714539060362299</v>
      </c>
      <c r="S39" s="13">
        <v>89.754987393135252</v>
      </c>
      <c r="T39" s="13">
        <v>100.2822874703332</v>
      </c>
      <c r="U39" s="13">
        <v>110.4006629229075</v>
      </c>
      <c r="V39" s="13">
        <v>120.15605388592117</v>
      </c>
      <c r="W39" s="13">
        <v>129.89474454743592</v>
      </c>
      <c r="X39" s="13">
        <v>139.74598298894423</v>
      </c>
      <c r="Y39" s="13">
        <v>149.73166249543308</v>
      </c>
      <c r="Z39" s="13">
        <v>159.78572093139326</v>
      </c>
      <c r="AA39" s="13">
        <v>169.77217637268427</v>
      </c>
      <c r="AB39" s="13">
        <v>179.50040771563332</v>
      </c>
      <c r="AC39" s="13">
        <v>188.74545323630934</v>
      </c>
      <c r="AD39" s="13">
        <v>197.23135770159971</v>
      </c>
      <c r="AE39" s="13">
        <v>204.6588892080261</v>
      </c>
      <c r="AF39" s="13">
        <v>210.72480870080688</v>
      </c>
      <c r="AG39" s="13">
        <v>215.1718916820794</v>
      </c>
      <c r="AH39" s="13">
        <v>217.85734930261702</v>
      </c>
      <c r="AI39" s="13">
        <v>218.97543243214409</v>
      </c>
      <c r="AJ39" s="13">
        <v>219.03644718627723</v>
      </c>
      <c r="AK39" s="13">
        <v>218.77985225925718</v>
      </c>
      <c r="AL39" s="13">
        <v>219.15382827533566</v>
      </c>
      <c r="AM39" s="13">
        <v>221.19874910570039</v>
      </c>
      <c r="AN39" s="13">
        <v>225.80525879185961</v>
      </c>
      <c r="AO39" s="13">
        <v>233.68792154717391</v>
      </c>
      <c r="AP39" s="13">
        <v>245.3156068991774</v>
      </c>
      <c r="AQ39" s="13">
        <v>260.61500173547955</v>
      </c>
      <c r="AR39" s="13">
        <v>279.62105047852907</v>
      </c>
      <c r="AS39" s="13">
        <v>300.98756537821146</v>
      </c>
      <c r="AT39" s="13">
        <v>323.11238277857706</v>
      </c>
      <c r="AU39" s="13">
        <v>344.4399173416644</v>
      </c>
      <c r="AV39" s="13">
        <v>363.78146726770746</v>
      </c>
      <c r="AW39" s="13">
        <v>380.67912412640163</v>
      </c>
      <c r="AX39" s="13">
        <v>394.51595024965712</v>
      </c>
      <c r="AY39" s="13">
        <v>404.89369952107006</v>
      </c>
      <c r="AZ39" s="13">
        <v>410.59453435215443</v>
      </c>
      <c r="BA39" s="13">
        <v>413.32885310065348</v>
      </c>
      <c r="BB39" s="13">
        <v>413.80170741668053</v>
      </c>
      <c r="BC39" s="13">
        <v>412.73008674112248</v>
      </c>
    </row>
    <row r="40" spans="2:55" ht="18">
      <c r="B40" s="12" t="s">
        <v>46</v>
      </c>
      <c r="C40" s="13">
        <v>1.3354927918769013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10.845818857638488</v>
      </c>
      <c r="M40" s="13">
        <v>25.614956055794238</v>
      </c>
      <c r="N40" s="13">
        <v>40.443375470173329</v>
      </c>
      <c r="O40" s="13">
        <v>54.816830861133731</v>
      </c>
      <c r="P40" s="13">
        <v>68.477187112268467</v>
      </c>
      <c r="Q40" s="13">
        <v>81.320321434225534</v>
      </c>
      <c r="R40" s="13">
        <v>93.416421787406421</v>
      </c>
      <c r="S40" s="13">
        <v>104.94400878053165</v>
      </c>
      <c r="T40" s="13">
        <v>116.07023141168551</v>
      </c>
      <c r="U40" s="13">
        <v>126.91546135781842</v>
      </c>
      <c r="V40" s="13">
        <v>137.49472507683407</v>
      </c>
      <c r="W40" s="13">
        <v>148.11520614168484</v>
      </c>
      <c r="X40" s="13">
        <v>158.87026455016374</v>
      </c>
      <c r="Y40" s="13">
        <v>169.75305882610195</v>
      </c>
      <c r="Z40" s="13">
        <v>180.65676913409027</v>
      </c>
      <c r="AA40" s="13">
        <v>191.40503477665229</v>
      </c>
      <c r="AB40" s="13">
        <v>201.77108493030838</v>
      </c>
      <c r="AC40" s="13">
        <v>211.48835637134655</v>
      </c>
      <c r="AD40" s="13">
        <v>220.23795744584669</v>
      </c>
      <c r="AE40" s="13">
        <v>227.68115012622823</v>
      </c>
      <c r="AF40" s="13">
        <v>233.52084636315465</v>
      </c>
      <c r="AG40" s="13">
        <v>237.50864533934009</v>
      </c>
      <c r="AH40" s="13">
        <v>239.51636273092686</v>
      </c>
      <c r="AI40" s="13">
        <v>239.81954198052804</v>
      </c>
      <c r="AJ40" s="13">
        <v>239.0757875118114</v>
      </c>
      <c r="AK40" s="13">
        <v>238.27002700503351</v>
      </c>
      <c r="AL40" s="13">
        <v>238.62241872353431</v>
      </c>
      <c r="AM40" s="13">
        <v>241.44399847243554</v>
      </c>
      <c r="AN40" s="13">
        <v>247.8382852579098</v>
      </c>
      <c r="AO40" s="13">
        <v>258.56404257447355</v>
      </c>
      <c r="AP40" s="13">
        <v>273.68842252861486</v>
      </c>
      <c r="AQ40" s="13">
        <v>292.65609624735532</v>
      </c>
      <c r="AR40" s="13">
        <v>315.20885135233482</v>
      </c>
      <c r="AS40" s="13">
        <v>339.50566250580943</v>
      </c>
      <c r="AT40" s="13">
        <v>363.58274635069705</v>
      </c>
      <c r="AU40" s="13">
        <v>385.92650529973946</v>
      </c>
      <c r="AV40" s="13">
        <v>405.47147337767615</v>
      </c>
      <c r="AW40" s="13">
        <v>421.97253860274384</v>
      </c>
      <c r="AX40" s="13">
        <v>434.90463013578778</v>
      </c>
      <c r="AY40" s="13">
        <v>442.84532534191294</v>
      </c>
      <c r="AZ40" s="13">
        <v>446.25691948750807</v>
      </c>
      <c r="BA40" s="13">
        <v>447.39983582758464</v>
      </c>
      <c r="BB40" s="13">
        <v>447.02412120792229</v>
      </c>
      <c r="BC40" s="13">
        <v>445.90350687156632</v>
      </c>
    </row>
    <row r="41" spans="2:55" ht="15.75">
      <c r="B41" s="12" t="s">
        <v>47</v>
      </c>
      <c r="C41" s="13">
        <v>1.7395011080249507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9.4447447206089095</v>
      </c>
      <c r="L41" s="13">
        <v>23.915537152338395</v>
      </c>
      <c r="M41" s="13">
        <v>39.055572705372235</v>
      </c>
      <c r="N41" s="13">
        <v>54.162282147520592</v>
      </c>
      <c r="O41" s="13">
        <v>68.805393383465699</v>
      </c>
      <c r="P41" s="13">
        <v>82.761789377501302</v>
      </c>
      <c r="Q41" s="13">
        <v>95.954611003267402</v>
      </c>
      <c r="R41" s="13">
        <v>108.48817211198043</v>
      </c>
      <c r="S41" s="13">
        <v>120.57042786294816</v>
      </c>
      <c r="T41" s="13">
        <v>132.39231856121546</v>
      </c>
      <c r="U41" s="13">
        <v>144.04017039713267</v>
      </c>
      <c r="V41" s="13">
        <v>155.49374884299047</v>
      </c>
      <c r="W41" s="13">
        <v>167.02038620138816</v>
      </c>
      <c r="X41" s="13">
        <v>178.69203484515629</v>
      </c>
      <c r="Y41" s="13">
        <v>190.46258079127483</v>
      </c>
      <c r="Z41" s="13">
        <v>202.18157360168004</v>
      </c>
      <c r="AA41" s="13">
        <v>213.63236108382949</v>
      </c>
      <c r="AB41" s="13">
        <v>224.53823277285974</v>
      </c>
      <c r="AC41" s="13">
        <v>234.5902979313224</v>
      </c>
      <c r="AD41" s="13">
        <v>243.42530417896538</v>
      </c>
      <c r="AE41" s="13">
        <v>250.71089996857907</v>
      </c>
      <c r="AF41" s="13">
        <v>256.15674380173471</v>
      </c>
      <c r="AG41" s="13">
        <v>259.50822803729471</v>
      </c>
      <c r="AH41" s="13">
        <v>260.64971315766621</v>
      </c>
      <c r="AI41" s="13">
        <v>259.96082398805129</v>
      </c>
      <c r="AJ41" s="13">
        <v>258.35307001654741</v>
      </c>
      <c r="AK41" s="13">
        <v>257.12032238736384</v>
      </c>
      <c r="AL41" s="13">
        <v>257.82494254096787</v>
      </c>
      <c r="AM41" s="13">
        <v>262.11836449443877</v>
      </c>
      <c r="AN41" s="13">
        <v>271.24175094005506</v>
      </c>
      <c r="AO41" s="13">
        <v>285.5456430801998</v>
      </c>
      <c r="AP41" s="13">
        <v>304.56690092551025</v>
      </c>
      <c r="AQ41" s="13">
        <v>327.24786463407747</v>
      </c>
      <c r="AR41" s="13">
        <v>353.05481362994476</v>
      </c>
      <c r="AS41" s="13">
        <v>379.69072353768161</v>
      </c>
      <c r="AT41" s="13">
        <v>405.16722759581381</v>
      </c>
      <c r="AU41" s="13">
        <v>428.05630904993001</v>
      </c>
      <c r="AV41" s="13">
        <v>447.38746579478544</v>
      </c>
      <c r="AW41" s="13">
        <v>463.12846047573277</v>
      </c>
      <c r="AX41" s="13">
        <v>473.5301144850319</v>
      </c>
      <c r="AY41" s="13">
        <v>479.09307104595803</v>
      </c>
      <c r="AZ41" s="13">
        <v>480.49869601043429</v>
      </c>
      <c r="BA41" s="13">
        <v>480.45846887079921</v>
      </c>
      <c r="BB41" s="13">
        <v>479.80671403722147</v>
      </c>
      <c r="BC41" s="13">
        <v>478.51728327507163</v>
      </c>
    </row>
    <row r="42" spans="2:55" ht="18">
      <c r="B42" s="12" t="s">
        <v>48</v>
      </c>
      <c r="C42" s="13">
        <v>2.2282717974931887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8.8482221193420898</v>
      </c>
      <c r="K42" s="13">
        <v>22.522334672560881</v>
      </c>
      <c r="L42" s="13">
        <v>37.399663684828788</v>
      </c>
      <c r="M42" s="13">
        <v>52.829412853680097</v>
      </c>
      <c r="N42" s="13">
        <v>68.197036776067534</v>
      </c>
      <c r="O42" s="13">
        <v>83.106953766386852</v>
      </c>
      <c r="P42" s="13">
        <v>97.365358124640053</v>
      </c>
      <c r="Q42" s="13">
        <v>110.94180103953516</v>
      </c>
      <c r="R42" s="13">
        <v>123.97988253037158</v>
      </c>
      <c r="S42" s="13">
        <v>136.72146561297984</v>
      </c>
      <c r="T42" s="13">
        <v>149.32271723051949</v>
      </c>
      <c r="U42" s="13">
        <v>161.83020337803526</v>
      </c>
      <c r="V42" s="13">
        <v>174.18663974218927</v>
      </c>
      <c r="W42" s="13">
        <v>186.63776371789481</v>
      </c>
      <c r="X42" s="13">
        <v>199.22361718933524</v>
      </c>
      <c r="Y42" s="13">
        <v>211.85679757730773</v>
      </c>
      <c r="Z42" s="13">
        <v>224.34291597243035</v>
      </c>
      <c r="AA42" s="13">
        <v>236.40617348389313</v>
      </c>
      <c r="AB42" s="13">
        <v>247.7168133174917</v>
      </c>
      <c r="AC42" s="13">
        <v>257.92190950901869</v>
      </c>
      <c r="AD42" s="13">
        <v>266.66874312823137</v>
      </c>
      <c r="AE42" s="13">
        <v>273.63195261689458</v>
      </c>
      <c r="AF42" s="13">
        <v>278.50826656683762</v>
      </c>
      <c r="AG42" s="13">
        <v>281.02657033597541</v>
      </c>
      <c r="AH42" s="13">
        <v>281.08225644700707</v>
      </c>
      <c r="AI42" s="13">
        <v>279.27200813454249</v>
      </c>
      <c r="AJ42" s="13">
        <v>276.83900759351798</v>
      </c>
      <c r="AK42" s="13">
        <v>275.48499596790515</v>
      </c>
      <c r="AL42" s="13">
        <v>277.22645047055823</v>
      </c>
      <c r="AM42" s="13">
        <v>284.01386541843374</v>
      </c>
      <c r="AN42" s="13">
        <v>296.71362476779711</v>
      </c>
      <c r="AO42" s="13">
        <v>315.11077906784618</v>
      </c>
      <c r="AP42" s="13">
        <v>338.17043775064809</v>
      </c>
      <c r="AQ42" s="13">
        <v>364.26998834781585</v>
      </c>
      <c r="AR42" s="13">
        <v>392.73763493367608</v>
      </c>
      <c r="AS42" s="13">
        <v>421.19459458839424</v>
      </c>
      <c r="AT42" s="13">
        <v>447.65412617470599</v>
      </c>
      <c r="AU42" s="13">
        <v>470.72519888101652</v>
      </c>
      <c r="AV42" s="13">
        <v>489.48125328114958</v>
      </c>
      <c r="AW42" s="13">
        <v>502.56646245881581</v>
      </c>
      <c r="AX42" s="13">
        <v>510.48433561710726</v>
      </c>
      <c r="AY42" s="13">
        <v>513.9912518330641</v>
      </c>
      <c r="AZ42" s="13">
        <v>513.71857700336625</v>
      </c>
      <c r="BA42" s="13">
        <v>513.05267628218871</v>
      </c>
      <c r="BB42" s="13">
        <v>511.90019861266677</v>
      </c>
      <c r="BC42" s="13">
        <v>511.31939264353031</v>
      </c>
    </row>
    <row r="43" spans="2:55" ht="15.75">
      <c r="B43" s="12" t="s">
        <v>49</v>
      </c>
      <c r="C43" s="13">
        <v>2.8720212166082946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9.366845149046048</v>
      </c>
      <c r="J43" s="13">
        <v>21.907244469067503</v>
      </c>
      <c r="K43" s="13">
        <v>36.036390973461501</v>
      </c>
      <c r="L43" s="13">
        <v>51.225215561046511</v>
      </c>
      <c r="M43" s="13">
        <v>66.924778705968649</v>
      </c>
      <c r="N43" s="13">
        <v>82.54584721643981</v>
      </c>
      <c r="O43" s="13">
        <v>97.718824040736436</v>
      </c>
      <c r="P43" s="13">
        <v>112.30382599553421</v>
      </c>
      <c r="Q43" s="13">
        <v>126.32772609639167</v>
      </c>
      <c r="R43" s="13">
        <v>139.9833099753819</v>
      </c>
      <c r="S43" s="13">
        <v>153.47626982546254</v>
      </c>
      <c r="T43" s="13">
        <v>166.92124854407845</v>
      </c>
      <c r="U43" s="13">
        <v>180.3209544069594</v>
      </c>
      <c r="V43" s="13">
        <v>193.60427875121178</v>
      </c>
      <c r="W43" s="13">
        <v>206.9822111912479</v>
      </c>
      <c r="X43" s="13">
        <v>220.46501422224782</v>
      </c>
      <c r="Y43" s="13">
        <v>233.92589685061074</v>
      </c>
      <c r="Z43" s="13">
        <v>247.10035344445137</v>
      </c>
      <c r="AA43" s="13">
        <v>259.64631597022372</v>
      </c>
      <c r="AB43" s="13">
        <v>271.1733755830403</v>
      </c>
      <c r="AC43" s="13">
        <v>281.35565735244768</v>
      </c>
      <c r="AD43" s="13">
        <v>289.85356916602598</v>
      </c>
      <c r="AE43" s="13">
        <v>296.32322044865231</v>
      </c>
      <c r="AF43" s="13">
        <v>300.4327983157757</v>
      </c>
      <c r="AG43" s="13">
        <v>301.87667476565002</v>
      </c>
      <c r="AH43" s="13">
        <v>300.65904063735627</v>
      </c>
      <c r="AI43" s="13">
        <v>297.67012706545609</v>
      </c>
      <c r="AJ43" s="13">
        <v>294.61952535714704</v>
      </c>
      <c r="AK43" s="13">
        <v>293.78897226304412</v>
      </c>
      <c r="AL43" s="13">
        <v>297.65139228057348</v>
      </c>
      <c r="AM43" s="13">
        <v>307.88683775356407</v>
      </c>
      <c r="AN43" s="13">
        <v>324.8062171280223</v>
      </c>
      <c r="AO43" s="13">
        <v>347.56238212993821</v>
      </c>
      <c r="AP43" s="13">
        <v>374.43627057475601</v>
      </c>
      <c r="AQ43" s="13">
        <v>403.2676256792231</v>
      </c>
      <c r="AR43" s="13">
        <v>433.88534208805987</v>
      </c>
      <c r="AS43" s="13">
        <v>463.83510592908516</v>
      </c>
      <c r="AT43" s="13">
        <v>491.02996674139246</v>
      </c>
      <c r="AU43" s="13">
        <v>514.02198894394826</v>
      </c>
      <c r="AV43" s="13">
        <v>529.89717832012002</v>
      </c>
      <c r="AW43" s="13">
        <v>540.32985621820319</v>
      </c>
      <c r="AX43" s="13">
        <v>546.12876734691235</v>
      </c>
      <c r="AY43" s="13">
        <v>547.98439806554325</v>
      </c>
      <c r="AZ43" s="13">
        <v>546.48451801339411</v>
      </c>
      <c r="BA43" s="13">
        <v>544.73582036278628</v>
      </c>
      <c r="BB43" s="13">
        <v>544.01230858364875</v>
      </c>
      <c r="BC43" s="13">
        <v>545.6100681278823</v>
      </c>
    </row>
    <row r="44" spans="2:55" ht="18">
      <c r="B44" s="12" t="s">
        <v>50</v>
      </c>
      <c r="C44" s="13">
        <v>3.8338589427246741</v>
      </c>
      <c r="D44" s="13">
        <v>0</v>
      </c>
      <c r="E44" s="13">
        <v>0</v>
      </c>
      <c r="F44" s="13">
        <v>0</v>
      </c>
      <c r="G44" s="13">
        <v>2.1437877094940037</v>
      </c>
      <c r="H44" s="13">
        <v>11.133792744920827</v>
      </c>
      <c r="I44" s="13">
        <v>22.373458568667399</v>
      </c>
      <c r="J44" s="13">
        <v>35.430768546300826</v>
      </c>
      <c r="K44" s="13">
        <v>49.901024088508962</v>
      </c>
      <c r="L44" s="13">
        <v>65.378597971481739</v>
      </c>
      <c r="M44" s="13">
        <v>81.339777859885629</v>
      </c>
      <c r="N44" s="13">
        <v>97.201197944532012</v>
      </c>
      <c r="O44" s="13">
        <v>112.6490549948559</v>
      </c>
      <c r="P44" s="13">
        <v>127.61557814236808</v>
      </c>
      <c r="Q44" s="13">
        <v>142.20855552778295</v>
      </c>
      <c r="R44" s="13">
        <v>156.58312694954279</v>
      </c>
      <c r="S44" s="13">
        <v>170.89960897372092</v>
      </c>
      <c r="T44" s="13">
        <v>185.22488663903817</v>
      </c>
      <c r="U44" s="13">
        <v>199.54709848703214</v>
      </c>
      <c r="V44" s="13">
        <v>213.76403160879363</v>
      </c>
      <c r="W44" s="13">
        <v>228.05537243065092</v>
      </c>
      <c r="X44" s="13">
        <v>242.41321834062219</v>
      </c>
      <c r="Y44" s="13">
        <v>256.63852920374728</v>
      </c>
      <c r="Z44" s="13">
        <v>270.38166554668078</v>
      </c>
      <c r="AA44" s="13">
        <v>283.21523641915132</v>
      </c>
      <c r="AB44" s="13">
        <v>294.77527373830492</v>
      </c>
      <c r="AC44" s="13">
        <v>304.77714464910792</v>
      </c>
      <c r="AD44" s="13">
        <v>312.86306098550079</v>
      </c>
      <c r="AE44" s="13">
        <v>318.64685982337437</v>
      </c>
      <c r="AF44" s="13">
        <v>321.73408690285606</v>
      </c>
      <c r="AG44" s="13">
        <v>321.88915289893509</v>
      </c>
      <c r="AH44" s="13">
        <v>319.25164574388191</v>
      </c>
      <c r="AI44" s="13">
        <v>315.1590956023241</v>
      </c>
      <c r="AJ44" s="13">
        <v>312.05497606539143</v>
      </c>
      <c r="AK44" s="13">
        <v>312.88370604765532</v>
      </c>
      <c r="AL44" s="13">
        <v>319.90594041478477</v>
      </c>
      <c r="AM44" s="13">
        <v>334.35867231054601</v>
      </c>
      <c r="AN44" s="13">
        <v>355.91857128871948</v>
      </c>
      <c r="AO44" s="13">
        <v>382.91645669891511</v>
      </c>
      <c r="AP44" s="13">
        <v>412.90907814147465</v>
      </c>
      <c r="AQ44" s="13">
        <v>443.79291537251015</v>
      </c>
      <c r="AR44" s="13">
        <v>476.30103764062795</v>
      </c>
      <c r="AS44" s="13">
        <v>507.71920406052556</v>
      </c>
      <c r="AT44" s="13">
        <v>535.6426807618833</v>
      </c>
      <c r="AU44" s="13">
        <v>555.74815846194122</v>
      </c>
      <c r="AV44" s="13">
        <v>568.5946538512477</v>
      </c>
      <c r="AW44" s="13">
        <v>576.76101644987807</v>
      </c>
      <c r="AX44" s="13">
        <v>580.95737774612837</v>
      </c>
      <c r="AY44" s="13">
        <v>581.80871804691731</v>
      </c>
      <c r="AZ44" s="13">
        <v>578.05078359671711</v>
      </c>
      <c r="BA44" s="13">
        <v>576.06604117807797</v>
      </c>
      <c r="BB44" s="13">
        <v>577.53963065590949</v>
      </c>
      <c r="BC44" s="13">
        <v>584.2106605209309</v>
      </c>
    </row>
    <row r="45" spans="2:55" ht="15.75">
      <c r="B45" s="12" t="s">
        <v>51</v>
      </c>
      <c r="C45" s="13">
        <v>5.6035025036361716</v>
      </c>
      <c r="D45" s="13">
        <v>0.99618460875361536</v>
      </c>
      <c r="E45" s="13">
        <v>1.6800660326762682</v>
      </c>
      <c r="F45" s="13">
        <v>6.3901670571711024</v>
      </c>
      <c r="G45" s="13">
        <v>14.077783098257784</v>
      </c>
      <c r="H45" s="13">
        <v>24.04215052027385</v>
      </c>
      <c r="I45" s="13">
        <v>35.882884088709289</v>
      </c>
      <c r="J45" s="13">
        <v>49.315292204223184</v>
      </c>
      <c r="K45" s="13">
        <v>64.099971690220784</v>
      </c>
      <c r="L45" s="13">
        <v>79.858730532051013</v>
      </c>
      <c r="M45" s="13">
        <v>96.064430647141748</v>
      </c>
      <c r="N45" s="13">
        <v>112.16327309028858</v>
      </c>
      <c r="O45" s="13">
        <v>127.92424792724367</v>
      </c>
      <c r="P45" s="13">
        <v>143.40017304018369</v>
      </c>
      <c r="Q45" s="13">
        <v>158.67499037445995</v>
      </c>
      <c r="R45" s="13">
        <v>173.85049960119875</v>
      </c>
      <c r="S45" s="13">
        <v>189.02882092833468</v>
      </c>
      <c r="T45" s="13">
        <v>204.27294395870453</v>
      </c>
      <c r="U45" s="13">
        <v>219.52879176856209</v>
      </c>
      <c r="V45" s="13">
        <v>234.66808729273831</v>
      </c>
      <c r="W45" s="13">
        <v>249.85900297446193</v>
      </c>
      <c r="X45" s="13">
        <v>265.04589258761922</v>
      </c>
      <c r="Y45" s="13">
        <v>279.93546894435832</v>
      </c>
      <c r="Z45" s="13">
        <v>294.04545854223119</v>
      </c>
      <c r="AA45" s="13">
        <v>306.97433189978426</v>
      </c>
      <c r="AB45" s="13">
        <v>318.40517209184844</v>
      </c>
      <c r="AC45" s="13">
        <v>328.07362818107066</v>
      </c>
      <c r="AD45" s="13">
        <v>335.56966303892182</v>
      </c>
      <c r="AE45" s="13">
        <v>340.39688295514509</v>
      </c>
      <c r="AF45" s="13">
        <v>342.23415770903767</v>
      </c>
      <c r="AG45" s="13">
        <v>340.91267484186329</v>
      </c>
      <c r="AH45" s="13">
        <v>336.77887714553145</v>
      </c>
      <c r="AI45" s="13">
        <v>331.99783138269362</v>
      </c>
      <c r="AJ45" s="13">
        <v>330.01726012253636</v>
      </c>
      <c r="AK45" s="13">
        <v>333.62375637228945</v>
      </c>
      <c r="AL45" s="13">
        <v>344.66299901977203</v>
      </c>
      <c r="AM45" s="13">
        <v>363.92896085104007</v>
      </c>
      <c r="AN45" s="13">
        <v>390.17697615976385</v>
      </c>
      <c r="AO45" s="13">
        <v>420.7223693760119</v>
      </c>
      <c r="AP45" s="13">
        <v>453.1248927347736</v>
      </c>
      <c r="AQ45" s="13">
        <v>485.4903316603872</v>
      </c>
      <c r="AR45" s="13">
        <v>520.17275455151162</v>
      </c>
      <c r="AS45" s="13">
        <v>553.7137437278675</v>
      </c>
      <c r="AT45" s="13">
        <v>578.81872440298389</v>
      </c>
      <c r="AU45" s="13">
        <v>595.80054562805935</v>
      </c>
      <c r="AV45" s="13">
        <v>605.82465908678012</v>
      </c>
      <c r="AW45" s="13">
        <v>612.36578128908627</v>
      </c>
      <c r="AX45" s="13">
        <v>616.00718413138372</v>
      </c>
      <c r="AY45" s="13">
        <v>614.52386962827813</v>
      </c>
      <c r="AZ45" s="13">
        <v>608.58982945469245</v>
      </c>
      <c r="BA45" s="13">
        <v>608.34502572495967</v>
      </c>
      <c r="BB45" s="13">
        <v>616.36727716778864</v>
      </c>
      <c r="BC45" s="13">
        <v>624.4089467089957</v>
      </c>
    </row>
    <row r="46" spans="2:55" ht="18">
      <c r="B46" s="12" t="s">
        <v>52</v>
      </c>
      <c r="C46" s="13">
        <v>10.625306955194926</v>
      </c>
      <c r="D46" s="13">
        <v>8.7551503110948516</v>
      </c>
      <c r="E46" s="13">
        <v>11.654846836742667</v>
      </c>
      <c r="F46" s="13">
        <v>17.997743935614395</v>
      </c>
      <c r="G46" s="13">
        <v>26.820626496989064</v>
      </c>
      <c r="H46" s="13">
        <v>37.508213986294876</v>
      </c>
      <c r="I46" s="13">
        <v>49.767717794653187</v>
      </c>
      <c r="J46" s="13">
        <v>63.539260181968814</v>
      </c>
      <c r="K46" s="13">
        <v>78.63464593215032</v>
      </c>
      <c r="L46" s="13">
        <v>94.653075889717499</v>
      </c>
      <c r="M46" s="13">
        <v>111.0966627963743</v>
      </c>
      <c r="N46" s="13">
        <v>127.43946487891013</v>
      </c>
      <c r="O46" s="13">
        <v>143.64712945682672</v>
      </c>
      <c r="P46" s="13">
        <v>159.75224295159774</v>
      </c>
      <c r="Q46" s="13">
        <v>175.80856440484723</v>
      </c>
      <c r="R46" s="13">
        <v>191.82121186481103</v>
      </c>
      <c r="S46" s="13">
        <v>207.90756998491457</v>
      </c>
      <c r="T46" s="13">
        <v>224.09071387971059</v>
      </c>
      <c r="U46" s="13">
        <v>240.26632936362842</v>
      </c>
      <c r="V46" s="13">
        <v>256.32366216423782</v>
      </c>
      <c r="W46" s="13">
        <v>272.3740774732446</v>
      </c>
      <c r="X46" s="13">
        <v>288.324214684342</v>
      </c>
      <c r="Y46" s="13">
        <v>303.67340060812023</v>
      </c>
      <c r="Z46" s="13">
        <v>317.94522272219587</v>
      </c>
      <c r="AA46" s="13">
        <v>330.80396345574985</v>
      </c>
      <c r="AB46" s="13">
        <v>341.94588648679655</v>
      </c>
      <c r="AC46" s="13">
        <v>351.13817133818537</v>
      </c>
      <c r="AD46" s="13">
        <v>357.75674876031428</v>
      </c>
      <c r="AE46" s="13">
        <v>361.38684362568881</v>
      </c>
      <c r="AF46" s="13">
        <v>361.77228189703675</v>
      </c>
      <c r="AG46" s="13">
        <v>358.8155146069484</v>
      </c>
      <c r="AH46" s="13">
        <v>353.3448448601107</v>
      </c>
      <c r="AI46" s="13">
        <v>349.06379809729714</v>
      </c>
      <c r="AJ46" s="13">
        <v>349.41397001899605</v>
      </c>
      <c r="AK46" s="13">
        <v>356.72414674493223</v>
      </c>
      <c r="AL46" s="13">
        <v>372.49430723296126</v>
      </c>
      <c r="AM46" s="13">
        <v>396.88245057432476</v>
      </c>
      <c r="AN46" s="13">
        <v>427.14469242007732</v>
      </c>
      <c r="AO46" s="13">
        <v>460.49985466256749</v>
      </c>
      <c r="AP46" s="13">
        <v>494.70949835858573</v>
      </c>
      <c r="AQ46" s="13">
        <v>528.10651540370009</v>
      </c>
      <c r="AR46" s="13">
        <v>567.4909831350891</v>
      </c>
      <c r="AS46" s="13">
        <v>598.46815139901855</v>
      </c>
      <c r="AT46" s="13">
        <v>620.35524670996983</v>
      </c>
      <c r="AU46" s="13">
        <v>634.43805713683969</v>
      </c>
      <c r="AV46" s="13">
        <v>641.80365028464666</v>
      </c>
      <c r="AW46" s="13">
        <v>648.79586251011528</v>
      </c>
      <c r="AX46" s="13">
        <v>650.03315140718109</v>
      </c>
      <c r="AY46" s="13">
        <v>646.30621966112778</v>
      </c>
      <c r="AZ46" s="13">
        <v>638.23804297134825</v>
      </c>
      <c r="BA46" s="13">
        <v>647.50250420525242</v>
      </c>
      <c r="BB46" s="13">
        <v>656.99801634788844</v>
      </c>
      <c r="BC46" s="13">
        <v>666.69798543183811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1</v>
      </c>
      <c r="AS51" s="14">
        <v>1</v>
      </c>
      <c r="AT51" s="14">
        <v>1</v>
      </c>
      <c r="AU51" s="14">
        <v>1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1</v>
      </c>
      <c r="AF52" s="14">
        <v>1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1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1</v>
      </c>
      <c r="AW53" s="14">
        <v>1</v>
      </c>
      <c r="AX53" s="14">
        <v>2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1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1</v>
      </c>
      <c r="AU54" s="14">
        <v>2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1</v>
      </c>
      <c r="AS55" s="14">
        <v>2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1</v>
      </c>
      <c r="AR56" s="14">
        <v>2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1</v>
      </c>
      <c r="AQ57" s="14">
        <v>1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1</v>
      </c>
      <c r="AQ58" s="14">
        <v>1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1</v>
      </c>
      <c r="AP59" s="14">
        <v>1</v>
      </c>
      <c r="AQ59" s="14">
        <v>1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1</v>
      </c>
      <c r="AQ60" s="14">
        <v>1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1</v>
      </c>
      <c r="AR61" s="14">
        <v>1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1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1</v>
      </c>
      <c r="BA63" s="14">
        <v>1</v>
      </c>
      <c r="BB63" s="14">
        <v>1</v>
      </c>
      <c r="BC63" s="14">
        <v>1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1</v>
      </c>
      <c r="AT65" s="14">
        <v>1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9</v>
      </c>
      <c r="AI69" s="15">
        <v>17</v>
      </c>
      <c r="AJ69" s="15">
        <v>23</v>
      </c>
      <c r="AK69" s="15">
        <v>28</v>
      </c>
      <c r="AL69" s="15">
        <v>32</v>
      </c>
      <c r="AM69" s="15">
        <v>35</v>
      </c>
      <c r="AN69" s="15">
        <v>38</v>
      </c>
      <c r="AO69" s="15">
        <v>40</v>
      </c>
      <c r="AP69" s="15">
        <v>42</v>
      </c>
      <c r="AQ69" s="15">
        <v>44</v>
      </c>
      <c r="AR69" s="15">
        <v>45</v>
      </c>
      <c r="AS69" s="15">
        <v>48</v>
      </c>
      <c r="AT69" s="15">
        <v>50</v>
      </c>
      <c r="AU69" s="15">
        <v>53</v>
      </c>
      <c r="AV69" s="15">
        <v>56</v>
      </c>
      <c r="AW69" s="15">
        <v>60</v>
      </c>
      <c r="AX69" s="15">
        <v>65</v>
      </c>
      <c r="AY69" s="15">
        <v>72</v>
      </c>
      <c r="AZ69" s="15">
        <v>80</v>
      </c>
      <c r="BA69" s="15">
        <v>89</v>
      </c>
      <c r="BB69" s="15">
        <v>96</v>
      </c>
      <c r="BC69" s="15">
        <v>100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9</v>
      </c>
      <c r="Z70" s="15">
        <v>31</v>
      </c>
      <c r="AA70" s="15">
        <v>51</v>
      </c>
      <c r="AB70" s="15">
        <v>71</v>
      </c>
      <c r="AC70" s="15">
        <v>90</v>
      </c>
      <c r="AD70" s="15">
        <v>108</v>
      </c>
      <c r="AE70" s="15">
        <v>125</v>
      </c>
      <c r="AF70" s="15">
        <v>141</v>
      </c>
      <c r="AG70" s="15">
        <v>155</v>
      </c>
      <c r="AH70" s="15">
        <v>168</v>
      </c>
      <c r="AI70" s="15">
        <v>178</v>
      </c>
      <c r="AJ70" s="15">
        <v>186</v>
      </c>
      <c r="AK70" s="15">
        <v>193</v>
      </c>
      <c r="AL70" s="15">
        <v>199</v>
      </c>
      <c r="AM70" s="15">
        <v>203</v>
      </c>
      <c r="AN70" s="15">
        <v>207</v>
      </c>
      <c r="AO70" s="15">
        <v>211</v>
      </c>
      <c r="AP70" s="15">
        <v>215</v>
      </c>
      <c r="AQ70" s="15">
        <v>219</v>
      </c>
      <c r="AR70" s="15">
        <v>224</v>
      </c>
      <c r="AS70" s="15">
        <v>230</v>
      </c>
      <c r="AT70" s="15">
        <v>236</v>
      </c>
      <c r="AU70" s="15">
        <v>243</v>
      </c>
      <c r="AV70" s="15">
        <v>251</v>
      </c>
      <c r="AW70" s="15">
        <v>261</v>
      </c>
      <c r="AX70" s="15">
        <v>272</v>
      </c>
      <c r="AY70" s="15">
        <v>286</v>
      </c>
      <c r="AZ70" s="15">
        <v>300</v>
      </c>
      <c r="BA70" s="15">
        <v>315</v>
      </c>
      <c r="BB70" s="15">
        <v>326</v>
      </c>
      <c r="BC70" s="15">
        <v>332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19</v>
      </c>
      <c r="W71" s="15">
        <v>51</v>
      </c>
      <c r="X71" s="15">
        <v>80</v>
      </c>
      <c r="Y71" s="15">
        <v>107</v>
      </c>
      <c r="Z71" s="15">
        <v>132</v>
      </c>
      <c r="AA71" s="15">
        <v>157</v>
      </c>
      <c r="AB71" s="15">
        <v>182</v>
      </c>
      <c r="AC71" s="15">
        <v>205</v>
      </c>
      <c r="AD71" s="15">
        <v>227</v>
      </c>
      <c r="AE71" s="15">
        <v>249</v>
      </c>
      <c r="AF71" s="15">
        <v>268</v>
      </c>
      <c r="AG71" s="15">
        <v>286</v>
      </c>
      <c r="AH71" s="15">
        <v>301</v>
      </c>
      <c r="AI71" s="15">
        <v>313</v>
      </c>
      <c r="AJ71" s="15">
        <v>322</v>
      </c>
      <c r="AK71" s="15">
        <v>330</v>
      </c>
      <c r="AL71" s="15">
        <v>336</v>
      </c>
      <c r="AM71" s="15">
        <v>341</v>
      </c>
      <c r="AN71" s="15">
        <v>346</v>
      </c>
      <c r="AO71" s="15">
        <v>350</v>
      </c>
      <c r="AP71" s="15">
        <v>356</v>
      </c>
      <c r="AQ71" s="15">
        <v>362</v>
      </c>
      <c r="AR71" s="15">
        <v>4</v>
      </c>
      <c r="AS71" s="15">
        <v>13</v>
      </c>
      <c r="AT71" s="15">
        <v>23</v>
      </c>
      <c r="AU71" s="15">
        <v>35</v>
      </c>
      <c r="AV71" s="15">
        <v>48</v>
      </c>
      <c r="AW71" s="15">
        <v>64</v>
      </c>
      <c r="AX71" s="15">
        <v>83</v>
      </c>
      <c r="AY71" s="15">
        <v>103</v>
      </c>
      <c r="AZ71" s="15">
        <v>124</v>
      </c>
      <c r="BA71" s="15">
        <v>142</v>
      </c>
      <c r="BB71" s="15">
        <v>155</v>
      </c>
      <c r="BC71" s="15">
        <v>161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33</v>
      </c>
      <c r="U72" s="15">
        <v>77</v>
      </c>
      <c r="V72" s="15">
        <v>114</v>
      </c>
      <c r="W72" s="15">
        <v>149</v>
      </c>
      <c r="X72" s="15">
        <v>180</v>
      </c>
      <c r="Y72" s="15">
        <v>210</v>
      </c>
      <c r="Z72" s="15">
        <v>239</v>
      </c>
      <c r="AA72" s="15">
        <v>268</v>
      </c>
      <c r="AB72" s="15">
        <v>295</v>
      </c>
      <c r="AC72" s="15">
        <v>322</v>
      </c>
      <c r="AD72" s="15">
        <v>349</v>
      </c>
      <c r="AE72" s="15">
        <v>8</v>
      </c>
      <c r="AF72" s="15">
        <v>29</v>
      </c>
      <c r="AG72" s="15">
        <v>48</v>
      </c>
      <c r="AH72" s="15">
        <v>64</v>
      </c>
      <c r="AI72" s="15">
        <v>76</v>
      </c>
      <c r="AJ72" s="15">
        <v>86</v>
      </c>
      <c r="AK72" s="15">
        <v>92</v>
      </c>
      <c r="AL72" s="15">
        <v>98</v>
      </c>
      <c r="AM72" s="15">
        <v>102</v>
      </c>
      <c r="AN72" s="15">
        <v>107</v>
      </c>
      <c r="AO72" s="15">
        <v>112</v>
      </c>
      <c r="AP72" s="15">
        <v>118</v>
      </c>
      <c r="AQ72" s="15">
        <v>126</v>
      </c>
      <c r="AR72" s="15">
        <v>137</v>
      </c>
      <c r="AS72" s="15">
        <v>150</v>
      </c>
      <c r="AT72" s="15">
        <v>166</v>
      </c>
      <c r="AU72" s="15">
        <v>184</v>
      </c>
      <c r="AV72" s="15">
        <v>206</v>
      </c>
      <c r="AW72" s="15">
        <v>230</v>
      </c>
      <c r="AX72" s="15">
        <v>257</v>
      </c>
      <c r="AY72" s="15">
        <v>284</v>
      </c>
      <c r="AZ72" s="15">
        <v>309</v>
      </c>
      <c r="BA72" s="15">
        <v>330</v>
      </c>
      <c r="BB72" s="15">
        <v>342</v>
      </c>
      <c r="BC72" s="15">
        <v>345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8</v>
      </c>
      <c r="S73" s="15">
        <v>61</v>
      </c>
      <c r="T73" s="15">
        <v>109</v>
      </c>
      <c r="U73" s="15">
        <v>152</v>
      </c>
      <c r="V73" s="15">
        <v>189</v>
      </c>
      <c r="W73" s="15">
        <v>224</v>
      </c>
      <c r="X73" s="15">
        <v>256</v>
      </c>
      <c r="Y73" s="15">
        <v>287</v>
      </c>
      <c r="Z73" s="15">
        <v>317</v>
      </c>
      <c r="AA73" s="15">
        <v>347</v>
      </c>
      <c r="AB73" s="15">
        <v>11</v>
      </c>
      <c r="AC73" s="15">
        <v>39</v>
      </c>
      <c r="AD73" s="15">
        <v>65</v>
      </c>
      <c r="AE73" s="15">
        <v>90</v>
      </c>
      <c r="AF73" s="15">
        <v>113</v>
      </c>
      <c r="AG73" s="15">
        <v>132</v>
      </c>
      <c r="AH73" s="15">
        <v>148</v>
      </c>
      <c r="AI73" s="15">
        <v>159</v>
      </c>
      <c r="AJ73" s="15">
        <v>168</v>
      </c>
      <c r="AK73" s="15">
        <v>173</v>
      </c>
      <c r="AL73" s="15">
        <v>177</v>
      </c>
      <c r="AM73" s="15">
        <v>181</v>
      </c>
      <c r="AN73" s="15">
        <v>185</v>
      </c>
      <c r="AO73" s="15">
        <v>191</v>
      </c>
      <c r="AP73" s="15">
        <v>198</v>
      </c>
      <c r="AQ73" s="15">
        <v>209</v>
      </c>
      <c r="AR73" s="15">
        <v>223</v>
      </c>
      <c r="AS73" s="15">
        <v>240</v>
      </c>
      <c r="AT73" s="15">
        <v>261</v>
      </c>
      <c r="AU73" s="15">
        <v>286</v>
      </c>
      <c r="AV73" s="15">
        <v>315</v>
      </c>
      <c r="AW73" s="15">
        <v>346</v>
      </c>
      <c r="AX73" s="15">
        <v>14</v>
      </c>
      <c r="AY73" s="15">
        <v>44</v>
      </c>
      <c r="AZ73" s="15">
        <v>70</v>
      </c>
      <c r="BA73" s="15">
        <v>89</v>
      </c>
      <c r="BB73" s="15">
        <v>99</v>
      </c>
      <c r="BC73" s="15">
        <v>98</v>
      </c>
    </row>
    <row r="74" spans="2:55" ht="18"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21</v>
      </c>
      <c r="R74" s="15">
        <v>76</v>
      </c>
      <c r="S74" s="15">
        <v>126</v>
      </c>
      <c r="T74" s="15">
        <v>172</v>
      </c>
      <c r="U74" s="15">
        <v>213</v>
      </c>
      <c r="V74" s="15">
        <v>250</v>
      </c>
      <c r="W74" s="15">
        <v>284</v>
      </c>
      <c r="X74" s="15">
        <v>316</v>
      </c>
      <c r="Y74" s="15">
        <v>348</v>
      </c>
      <c r="Z74" s="15">
        <v>14</v>
      </c>
      <c r="AA74" s="15">
        <v>44</v>
      </c>
      <c r="AB74" s="15">
        <v>73</v>
      </c>
      <c r="AC74" s="15">
        <v>102</v>
      </c>
      <c r="AD74" s="15">
        <v>129</v>
      </c>
      <c r="AE74" s="15">
        <v>155</v>
      </c>
      <c r="AF74" s="15">
        <v>178</v>
      </c>
      <c r="AG74" s="15">
        <v>197</v>
      </c>
      <c r="AH74" s="15">
        <v>212</v>
      </c>
      <c r="AI74" s="15">
        <v>222</v>
      </c>
      <c r="AJ74" s="15">
        <v>229</v>
      </c>
      <c r="AK74" s="15">
        <v>233</v>
      </c>
      <c r="AL74" s="15">
        <v>236</v>
      </c>
      <c r="AM74" s="15">
        <v>239</v>
      </c>
      <c r="AN74" s="15">
        <v>243</v>
      </c>
      <c r="AO74" s="15">
        <v>249</v>
      </c>
      <c r="AP74" s="15">
        <v>258</v>
      </c>
      <c r="AQ74" s="15">
        <v>270</v>
      </c>
      <c r="AR74" s="15">
        <v>288</v>
      </c>
      <c r="AS74" s="15">
        <v>311</v>
      </c>
      <c r="AT74" s="15">
        <v>339</v>
      </c>
      <c r="AU74" s="15">
        <v>6</v>
      </c>
      <c r="AV74" s="15">
        <v>41</v>
      </c>
      <c r="AW74" s="15">
        <v>78</v>
      </c>
      <c r="AX74" s="15">
        <v>114</v>
      </c>
      <c r="AY74" s="15">
        <v>146</v>
      </c>
      <c r="AZ74" s="15">
        <v>170</v>
      </c>
      <c r="BA74" s="15">
        <v>186</v>
      </c>
      <c r="BB74" s="15">
        <v>192</v>
      </c>
      <c r="BC74" s="15">
        <v>188</v>
      </c>
    </row>
    <row r="75" spans="2:55" ht="15.75">
      <c r="B75" s="15" t="s">
        <v>81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22</v>
      </c>
      <c r="Q75" s="15">
        <v>79</v>
      </c>
      <c r="R75" s="15">
        <v>131</v>
      </c>
      <c r="S75" s="15">
        <v>179</v>
      </c>
      <c r="T75" s="15">
        <v>222</v>
      </c>
      <c r="U75" s="15">
        <v>262</v>
      </c>
      <c r="V75" s="15">
        <v>297</v>
      </c>
      <c r="W75" s="15">
        <v>331</v>
      </c>
      <c r="X75" s="15">
        <v>363</v>
      </c>
      <c r="Y75" s="15">
        <v>29</v>
      </c>
      <c r="Z75" s="15">
        <v>59</v>
      </c>
      <c r="AA75" s="15">
        <v>90</v>
      </c>
      <c r="AB75" s="15">
        <v>120</v>
      </c>
      <c r="AC75" s="15">
        <v>149</v>
      </c>
      <c r="AD75" s="15">
        <v>177</v>
      </c>
      <c r="AE75" s="15">
        <v>203</v>
      </c>
      <c r="AF75" s="15">
        <v>225</v>
      </c>
      <c r="AG75" s="15">
        <v>243</v>
      </c>
      <c r="AH75" s="15">
        <v>257</v>
      </c>
      <c r="AI75" s="15">
        <v>266</v>
      </c>
      <c r="AJ75" s="15">
        <v>271</v>
      </c>
      <c r="AK75" s="15">
        <v>273</v>
      </c>
      <c r="AL75" s="15">
        <v>274</v>
      </c>
      <c r="AM75" s="15">
        <v>276</v>
      </c>
      <c r="AN75" s="15">
        <v>280</v>
      </c>
      <c r="AO75" s="15">
        <v>287</v>
      </c>
      <c r="AP75" s="15">
        <v>298</v>
      </c>
      <c r="AQ75" s="15">
        <v>314</v>
      </c>
      <c r="AR75" s="15">
        <v>337</v>
      </c>
      <c r="AS75" s="15">
        <v>1</v>
      </c>
      <c r="AT75" s="15">
        <v>35</v>
      </c>
      <c r="AU75" s="15">
        <v>74</v>
      </c>
      <c r="AV75" s="15">
        <v>115</v>
      </c>
      <c r="AW75" s="15">
        <v>156</v>
      </c>
      <c r="AX75" s="15">
        <v>193</v>
      </c>
      <c r="AY75" s="15">
        <v>224</v>
      </c>
      <c r="AZ75" s="15">
        <v>245</v>
      </c>
      <c r="BA75" s="15">
        <v>258</v>
      </c>
      <c r="BB75" s="15">
        <v>260</v>
      </c>
      <c r="BC75" s="15">
        <v>251</v>
      </c>
    </row>
    <row r="76" spans="2:55" ht="18">
      <c r="B76" s="15" t="s">
        <v>82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17</v>
      </c>
      <c r="P76" s="15">
        <v>73</v>
      </c>
      <c r="Q76" s="15">
        <v>126</v>
      </c>
      <c r="R76" s="15">
        <v>174</v>
      </c>
      <c r="S76" s="15">
        <v>218</v>
      </c>
      <c r="T76" s="15">
        <v>259</v>
      </c>
      <c r="U76" s="15">
        <v>297</v>
      </c>
      <c r="V76" s="15">
        <v>331</v>
      </c>
      <c r="W76" s="15">
        <v>364</v>
      </c>
      <c r="X76" s="15">
        <v>30</v>
      </c>
      <c r="Y76" s="15">
        <v>61</v>
      </c>
      <c r="Z76" s="15">
        <v>91</v>
      </c>
      <c r="AA76" s="15">
        <v>122</v>
      </c>
      <c r="AB76" s="15">
        <v>152</v>
      </c>
      <c r="AC76" s="15">
        <v>182</v>
      </c>
      <c r="AD76" s="15">
        <v>209</v>
      </c>
      <c r="AE76" s="15">
        <v>234</v>
      </c>
      <c r="AF76" s="15">
        <v>255</v>
      </c>
      <c r="AG76" s="15">
        <v>272</v>
      </c>
      <c r="AH76" s="15">
        <v>284</v>
      </c>
      <c r="AI76" s="15">
        <v>291</v>
      </c>
      <c r="AJ76" s="15">
        <v>294</v>
      </c>
      <c r="AK76" s="15">
        <v>294</v>
      </c>
      <c r="AL76" s="15">
        <v>294</v>
      </c>
      <c r="AM76" s="15">
        <v>295</v>
      </c>
      <c r="AN76" s="15">
        <v>299</v>
      </c>
      <c r="AO76" s="15">
        <v>308</v>
      </c>
      <c r="AP76" s="15">
        <v>321</v>
      </c>
      <c r="AQ76" s="15">
        <v>342</v>
      </c>
      <c r="AR76" s="15">
        <v>5</v>
      </c>
      <c r="AS76" s="15">
        <v>40</v>
      </c>
      <c r="AT76" s="15">
        <v>82</v>
      </c>
      <c r="AU76" s="15">
        <v>126</v>
      </c>
      <c r="AV76" s="15">
        <v>171</v>
      </c>
      <c r="AW76" s="15">
        <v>213</v>
      </c>
      <c r="AX76" s="15">
        <v>250</v>
      </c>
      <c r="AY76" s="15">
        <v>278</v>
      </c>
      <c r="AZ76" s="15">
        <v>295</v>
      </c>
      <c r="BA76" s="15">
        <v>303</v>
      </c>
      <c r="BB76" s="15">
        <v>301</v>
      </c>
      <c r="BC76" s="15">
        <v>287</v>
      </c>
    </row>
    <row r="77" spans="2:55" ht="15.75">
      <c r="B77" s="15" t="s">
        <v>83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6</v>
      </c>
      <c r="O77" s="15">
        <v>61</v>
      </c>
      <c r="P77" s="15">
        <v>113</v>
      </c>
      <c r="Q77" s="15">
        <v>161</v>
      </c>
      <c r="R77" s="15">
        <v>206</v>
      </c>
      <c r="S77" s="15">
        <v>247</v>
      </c>
      <c r="T77" s="15">
        <v>285</v>
      </c>
      <c r="U77" s="15">
        <v>320</v>
      </c>
      <c r="V77" s="15">
        <v>353</v>
      </c>
      <c r="W77" s="15">
        <v>19</v>
      </c>
      <c r="X77" s="15">
        <v>49</v>
      </c>
      <c r="Y77" s="15">
        <v>80</v>
      </c>
      <c r="Z77" s="15">
        <v>110</v>
      </c>
      <c r="AA77" s="15">
        <v>141</v>
      </c>
      <c r="AB77" s="15">
        <v>171</v>
      </c>
      <c r="AC77" s="15">
        <v>199</v>
      </c>
      <c r="AD77" s="15">
        <v>226</v>
      </c>
      <c r="AE77" s="15">
        <v>249</v>
      </c>
      <c r="AF77" s="15">
        <v>269</v>
      </c>
      <c r="AG77" s="15">
        <v>284</v>
      </c>
      <c r="AH77" s="15">
        <v>294</v>
      </c>
      <c r="AI77" s="15">
        <v>298</v>
      </c>
      <c r="AJ77" s="15">
        <v>299</v>
      </c>
      <c r="AK77" s="15">
        <v>298</v>
      </c>
      <c r="AL77" s="15">
        <v>296</v>
      </c>
      <c r="AM77" s="15">
        <v>297</v>
      </c>
      <c r="AN77" s="15">
        <v>302</v>
      </c>
      <c r="AO77" s="15">
        <v>312</v>
      </c>
      <c r="AP77" s="15">
        <v>330</v>
      </c>
      <c r="AQ77" s="15">
        <v>355</v>
      </c>
      <c r="AR77" s="15">
        <v>24</v>
      </c>
      <c r="AS77" s="15">
        <v>66</v>
      </c>
      <c r="AT77" s="15">
        <v>113</v>
      </c>
      <c r="AU77" s="15">
        <v>161</v>
      </c>
      <c r="AV77" s="15">
        <v>208</v>
      </c>
      <c r="AW77" s="15">
        <v>249</v>
      </c>
      <c r="AX77" s="15">
        <v>282</v>
      </c>
      <c r="AY77" s="15">
        <v>306</v>
      </c>
      <c r="AZ77" s="15">
        <v>319</v>
      </c>
      <c r="BA77" s="15">
        <v>323</v>
      </c>
      <c r="BB77" s="15">
        <v>315</v>
      </c>
      <c r="BC77" s="15">
        <v>297</v>
      </c>
    </row>
    <row r="78" spans="2:55" ht="18">
      <c r="B78" s="15" t="s">
        <v>84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51</v>
      </c>
      <c r="O78" s="15">
        <v>100</v>
      </c>
      <c r="P78" s="15">
        <v>147</v>
      </c>
      <c r="Q78" s="15">
        <v>191</v>
      </c>
      <c r="R78" s="15">
        <v>231</v>
      </c>
      <c r="S78" s="15">
        <v>268</v>
      </c>
      <c r="T78" s="15">
        <v>303</v>
      </c>
      <c r="U78" s="15">
        <v>337</v>
      </c>
      <c r="V78" s="15">
        <v>3</v>
      </c>
      <c r="W78" s="15">
        <v>32</v>
      </c>
      <c r="X78" s="15">
        <v>62</v>
      </c>
      <c r="Y78" s="15">
        <v>91</v>
      </c>
      <c r="Z78" s="15">
        <v>121</v>
      </c>
      <c r="AA78" s="15">
        <v>150</v>
      </c>
      <c r="AB78" s="15">
        <v>179</v>
      </c>
      <c r="AC78" s="15">
        <v>206</v>
      </c>
      <c r="AD78" s="15">
        <v>231</v>
      </c>
      <c r="AE78" s="15">
        <v>253</v>
      </c>
      <c r="AF78" s="15">
        <v>271</v>
      </c>
      <c r="AG78" s="15">
        <v>283</v>
      </c>
      <c r="AH78" s="15">
        <v>291</v>
      </c>
      <c r="AI78" s="15">
        <v>293</v>
      </c>
      <c r="AJ78" s="15">
        <v>292</v>
      </c>
      <c r="AK78" s="15">
        <v>289</v>
      </c>
      <c r="AL78" s="15">
        <v>287</v>
      </c>
      <c r="AM78" s="15">
        <v>288</v>
      </c>
      <c r="AN78" s="15">
        <v>294</v>
      </c>
      <c r="AO78" s="15">
        <v>308</v>
      </c>
      <c r="AP78" s="15">
        <v>330</v>
      </c>
      <c r="AQ78" s="15">
        <v>361</v>
      </c>
      <c r="AR78" s="15">
        <v>36</v>
      </c>
      <c r="AS78" s="15">
        <v>83</v>
      </c>
      <c r="AT78" s="15">
        <v>134</v>
      </c>
      <c r="AU78" s="15">
        <v>184</v>
      </c>
      <c r="AV78" s="15">
        <v>229</v>
      </c>
      <c r="AW78" s="15">
        <v>267</v>
      </c>
      <c r="AX78" s="15">
        <v>297</v>
      </c>
      <c r="AY78" s="15">
        <v>316</v>
      </c>
      <c r="AZ78" s="15">
        <v>325</v>
      </c>
      <c r="BA78" s="15">
        <v>322</v>
      </c>
      <c r="BB78" s="15">
        <v>311</v>
      </c>
      <c r="BC78" s="15">
        <v>292</v>
      </c>
    </row>
    <row r="79" spans="2:55" ht="15.75">
      <c r="B79" s="15" t="s">
        <v>85</v>
      </c>
      <c r="C79" s="15">
        <v>3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39</v>
      </c>
      <c r="N79" s="15">
        <v>85</v>
      </c>
      <c r="O79" s="15">
        <v>129</v>
      </c>
      <c r="P79" s="15">
        <v>170</v>
      </c>
      <c r="Q79" s="15">
        <v>209</v>
      </c>
      <c r="R79" s="15">
        <v>245</v>
      </c>
      <c r="S79" s="15">
        <v>279</v>
      </c>
      <c r="T79" s="15">
        <v>311</v>
      </c>
      <c r="U79" s="15">
        <v>342</v>
      </c>
      <c r="V79" s="15">
        <v>6</v>
      </c>
      <c r="W79" s="15">
        <v>34</v>
      </c>
      <c r="X79" s="15">
        <v>62</v>
      </c>
      <c r="Y79" s="15">
        <v>90</v>
      </c>
      <c r="Z79" s="15">
        <v>119</v>
      </c>
      <c r="AA79" s="15">
        <v>147</v>
      </c>
      <c r="AB79" s="15">
        <v>174</v>
      </c>
      <c r="AC79" s="15">
        <v>199</v>
      </c>
      <c r="AD79" s="15">
        <v>222</v>
      </c>
      <c r="AE79" s="15">
        <v>241</v>
      </c>
      <c r="AF79" s="15">
        <v>256</v>
      </c>
      <c r="AG79" s="15">
        <v>267</v>
      </c>
      <c r="AH79" s="15">
        <v>272</v>
      </c>
      <c r="AI79" s="15">
        <v>272</v>
      </c>
      <c r="AJ79" s="15">
        <v>269</v>
      </c>
      <c r="AK79" s="15">
        <v>265</v>
      </c>
      <c r="AL79" s="15">
        <v>262</v>
      </c>
      <c r="AM79" s="15">
        <v>264</v>
      </c>
      <c r="AN79" s="15">
        <v>273</v>
      </c>
      <c r="AO79" s="15">
        <v>290</v>
      </c>
      <c r="AP79" s="15">
        <v>318</v>
      </c>
      <c r="AQ79" s="15">
        <v>354</v>
      </c>
      <c r="AR79" s="15">
        <v>34</v>
      </c>
      <c r="AS79" s="15">
        <v>85</v>
      </c>
      <c r="AT79" s="15">
        <v>136</v>
      </c>
      <c r="AU79" s="15">
        <v>185</v>
      </c>
      <c r="AV79" s="15">
        <v>227</v>
      </c>
      <c r="AW79" s="15">
        <v>261</v>
      </c>
      <c r="AX79" s="15">
        <v>286</v>
      </c>
      <c r="AY79" s="15">
        <v>301</v>
      </c>
      <c r="AZ79" s="15">
        <v>303</v>
      </c>
      <c r="BA79" s="15">
        <v>297</v>
      </c>
      <c r="BB79" s="15">
        <v>284</v>
      </c>
      <c r="BC79" s="15">
        <v>266</v>
      </c>
    </row>
    <row r="80" spans="2:55" ht="18">
      <c r="B80" s="15" t="s">
        <v>86</v>
      </c>
      <c r="C80" s="15">
        <v>4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29</v>
      </c>
      <c r="M80" s="15">
        <v>68</v>
      </c>
      <c r="N80" s="15">
        <v>108</v>
      </c>
      <c r="O80" s="15">
        <v>146</v>
      </c>
      <c r="P80" s="15">
        <v>182</v>
      </c>
      <c r="Q80" s="15">
        <v>216</v>
      </c>
      <c r="R80" s="15">
        <v>248</v>
      </c>
      <c r="S80" s="15">
        <v>278</v>
      </c>
      <c r="T80" s="15">
        <v>307</v>
      </c>
      <c r="U80" s="15">
        <v>336</v>
      </c>
      <c r="V80" s="15">
        <v>363</v>
      </c>
      <c r="W80" s="15">
        <v>24</v>
      </c>
      <c r="X80" s="15">
        <v>51</v>
      </c>
      <c r="Y80" s="15">
        <v>77</v>
      </c>
      <c r="Z80" s="15">
        <v>104</v>
      </c>
      <c r="AA80" s="15">
        <v>129</v>
      </c>
      <c r="AB80" s="15">
        <v>154</v>
      </c>
      <c r="AC80" s="15">
        <v>177</v>
      </c>
      <c r="AD80" s="15">
        <v>197</v>
      </c>
      <c r="AE80" s="15">
        <v>214</v>
      </c>
      <c r="AF80" s="15">
        <v>227</v>
      </c>
      <c r="AG80" s="15">
        <v>234</v>
      </c>
      <c r="AH80" s="15">
        <v>237</v>
      </c>
      <c r="AI80" s="15">
        <v>235</v>
      </c>
      <c r="AJ80" s="15">
        <v>231</v>
      </c>
      <c r="AK80" s="15">
        <v>226</v>
      </c>
      <c r="AL80" s="15">
        <v>224</v>
      </c>
      <c r="AM80" s="15">
        <v>228</v>
      </c>
      <c r="AN80" s="15">
        <v>240</v>
      </c>
      <c r="AO80" s="15">
        <v>262</v>
      </c>
      <c r="AP80" s="15">
        <v>294</v>
      </c>
      <c r="AQ80" s="15">
        <v>334</v>
      </c>
      <c r="AR80" s="15">
        <v>17</v>
      </c>
      <c r="AS80" s="15">
        <v>68</v>
      </c>
      <c r="AT80" s="15">
        <v>118</v>
      </c>
      <c r="AU80" s="15">
        <v>163</v>
      </c>
      <c r="AV80" s="15">
        <v>200</v>
      </c>
      <c r="AW80" s="15">
        <v>230</v>
      </c>
      <c r="AX80" s="15">
        <v>251</v>
      </c>
      <c r="AY80" s="15">
        <v>259</v>
      </c>
      <c r="AZ80" s="15">
        <v>256</v>
      </c>
      <c r="BA80" s="15">
        <v>248</v>
      </c>
      <c r="BB80" s="15">
        <v>235</v>
      </c>
      <c r="BC80" s="15">
        <v>220</v>
      </c>
    </row>
    <row r="81" spans="2:55" ht="15.75">
      <c r="B81" s="15" t="s">
        <v>87</v>
      </c>
      <c r="C81" s="15">
        <v>4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21</v>
      </c>
      <c r="L81" s="15">
        <v>54</v>
      </c>
      <c r="M81" s="15">
        <v>87</v>
      </c>
      <c r="N81" s="15">
        <v>121</v>
      </c>
      <c r="O81" s="15">
        <v>154</v>
      </c>
      <c r="P81" s="15">
        <v>185</v>
      </c>
      <c r="Q81" s="15">
        <v>214</v>
      </c>
      <c r="R81" s="15">
        <v>241</v>
      </c>
      <c r="S81" s="15">
        <v>268</v>
      </c>
      <c r="T81" s="15">
        <v>294</v>
      </c>
      <c r="U81" s="15">
        <v>319</v>
      </c>
      <c r="V81" s="15">
        <v>344</v>
      </c>
      <c r="W81" s="15">
        <v>4</v>
      </c>
      <c r="X81" s="15">
        <v>28</v>
      </c>
      <c r="Y81" s="15">
        <v>52</v>
      </c>
      <c r="Z81" s="15">
        <v>76</v>
      </c>
      <c r="AA81" s="15">
        <v>99</v>
      </c>
      <c r="AB81" s="15">
        <v>121</v>
      </c>
      <c r="AC81" s="15">
        <v>141</v>
      </c>
      <c r="AD81" s="15">
        <v>158</v>
      </c>
      <c r="AE81" s="15">
        <v>172</v>
      </c>
      <c r="AF81" s="15">
        <v>182</v>
      </c>
      <c r="AG81" s="15">
        <v>187</v>
      </c>
      <c r="AH81" s="15">
        <v>188</v>
      </c>
      <c r="AI81" s="15">
        <v>185</v>
      </c>
      <c r="AJ81" s="15">
        <v>179</v>
      </c>
      <c r="AK81" s="15">
        <v>174</v>
      </c>
      <c r="AL81" s="15">
        <v>174</v>
      </c>
      <c r="AM81" s="15">
        <v>180</v>
      </c>
      <c r="AN81" s="15">
        <v>196</v>
      </c>
      <c r="AO81" s="15">
        <v>222</v>
      </c>
      <c r="AP81" s="15">
        <v>257</v>
      </c>
      <c r="AQ81" s="15">
        <v>299</v>
      </c>
      <c r="AR81" s="15">
        <v>347</v>
      </c>
      <c r="AS81" s="15">
        <v>31</v>
      </c>
      <c r="AT81" s="15">
        <v>76</v>
      </c>
      <c r="AU81" s="15">
        <v>116</v>
      </c>
      <c r="AV81" s="15">
        <v>149</v>
      </c>
      <c r="AW81" s="15">
        <v>173</v>
      </c>
      <c r="AX81" s="15">
        <v>187</v>
      </c>
      <c r="AY81" s="15">
        <v>190</v>
      </c>
      <c r="AZ81" s="15">
        <v>185</v>
      </c>
      <c r="BA81" s="15">
        <v>176</v>
      </c>
      <c r="BB81" s="15">
        <v>166</v>
      </c>
      <c r="BC81" s="15">
        <v>153</v>
      </c>
    </row>
    <row r="82" spans="2:55" ht="18">
      <c r="B82" s="15" t="s">
        <v>88</v>
      </c>
      <c r="C82" s="15">
        <v>4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16</v>
      </c>
      <c r="K82" s="15">
        <v>41</v>
      </c>
      <c r="L82" s="15">
        <v>68</v>
      </c>
      <c r="M82" s="15">
        <v>96</v>
      </c>
      <c r="N82" s="15">
        <v>124</v>
      </c>
      <c r="O82" s="15">
        <v>151</v>
      </c>
      <c r="P82" s="15">
        <v>177</v>
      </c>
      <c r="Q82" s="15">
        <v>201</v>
      </c>
      <c r="R82" s="15">
        <v>225</v>
      </c>
      <c r="S82" s="15">
        <v>247</v>
      </c>
      <c r="T82" s="15">
        <v>270</v>
      </c>
      <c r="U82" s="15">
        <v>292</v>
      </c>
      <c r="V82" s="15">
        <v>314</v>
      </c>
      <c r="W82" s="15">
        <v>336</v>
      </c>
      <c r="X82" s="15">
        <v>358</v>
      </c>
      <c r="Y82" s="15">
        <v>15</v>
      </c>
      <c r="Z82" s="15">
        <v>35</v>
      </c>
      <c r="AA82" s="15">
        <v>56</v>
      </c>
      <c r="AB82" s="15">
        <v>74</v>
      </c>
      <c r="AC82" s="15">
        <v>91</v>
      </c>
      <c r="AD82" s="15">
        <v>105</v>
      </c>
      <c r="AE82" s="15">
        <v>116</v>
      </c>
      <c r="AF82" s="15">
        <v>123</v>
      </c>
      <c r="AG82" s="15">
        <v>126</v>
      </c>
      <c r="AH82" s="15">
        <v>125</v>
      </c>
      <c r="AI82" s="15">
        <v>120</v>
      </c>
      <c r="AJ82" s="15">
        <v>115</v>
      </c>
      <c r="AK82" s="15">
        <v>111</v>
      </c>
      <c r="AL82" s="15">
        <v>112</v>
      </c>
      <c r="AM82" s="15">
        <v>122</v>
      </c>
      <c r="AN82" s="15">
        <v>141</v>
      </c>
      <c r="AO82" s="15">
        <v>170</v>
      </c>
      <c r="AP82" s="15">
        <v>206</v>
      </c>
      <c r="AQ82" s="15">
        <v>247</v>
      </c>
      <c r="AR82" s="15">
        <v>291</v>
      </c>
      <c r="AS82" s="15">
        <v>335</v>
      </c>
      <c r="AT82" s="15">
        <v>10</v>
      </c>
      <c r="AU82" s="15">
        <v>44</v>
      </c>
      <c r="AV82" s="15">
        <v>71</v>
      </c>
      <c r="AW82" s="15">
        <v>88</v>
      </c>
      <c r="AX82" s="15">
        <v>96</v>
      </c>
      <c r="AY82" s="15">
        <v>96</v>
      </c>
      <c r="AZ82" s="15">
        <v>90</v>
      </c>
      <c r="BA82" s="15">
        <v>82</v>
      </c>
      <c r="BB82" s="15">
        <v>73</v>
      </c>
      <c r="BC82" s="15">
        <v>65</v>
      </c>
    </row>
    <row r="83" spans="2:55" ht="15.75">
      <c r="B83" s="15" t="s">
        <v>89</v>
      </c>
      <c r="C83" s="15">
        <v>4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13</v>
      </c>
      <c r="J83" s="15">
        <v>31</v>
      </c>
      <c r="K83" s="15">
        <v>51</v>
      </c>
      <c r="L83" s="15">
        <v>73</v>
      </c>
      <c r="M83" s="15">
        <v>95</v>
      </c>
      <c r="N83" s="15">
        <v>117</v>
      </c>
      <c r="O83" s="15">
        <v>139</v>
      </c>
      <c r="P83" s="15">
        <v>159</v>
      </c>
      <c r="Q83" s="15">
        <v>179</v>
      </c>
      <c r="R83" s="15">
        <v>198</v>
      </c>
      <c r="S83" s="15">
        <v>217</v>
      </c>
      <c r="T83" s="15">
        <v>236</v>
      </c>
      <c r="U83" s="15">
        <v>255</v>
      </c>
      <c r="V83" s="15">
        <v>273</v>
      </c>
      <c r="W83" s="15">
        <v>292</v>
      </c>
      <c r="X83" s="15">
        <v>310</v>
      </c>
      <c r="Y83" s="15">
        <v>329</v>
      </c>
      <c r="Z83" s="15">
        <v>347</v>
      </c>
      <c r="AA83" s="15">
        <v>364</v>
      </c>
      <c r="AB83" s="15">
        <v>14</v>
      </c>
      <c r="AC83" s="15">
        <v>27</v>
      </c>
      <c r="AD83" s="15">
        <v>38</v>
      </c>
      <c r="AE83" s="15">
        <v>46</v>
      </c>
      <c r="AF83" s="15">
        <v>51</v>
      </c>
      <c r="AG83" s="15">
        <v>52</v>
      </c>
      <c r="AH83" s="15">
        <v>49</v>
      </c>
      <c r="AI83" s="15">
        <v>44</v>
      </c>
      <c r="AJ83" s="15">
        <v>39</v>
      </c>
      <c r="AK83" s="15">
        <v>37</v>
      </c>
      <c r="AL83" s="15">
        <v>41</v>
      </c>
      <c r="AM83" s="15">
        <v>53</v>
      </c>
      <c r="AN83" s="15">
        <v>75</v>
      </c>
      <c r="AO83" s="15">
        <v>103</v>
      </c>
      <c r="AP83" s="15">
        <v>138</v>
      </c>
      <c r="AQ83" s="15">
        <v>174</v>
      </c>
      <c r="AR83" s="15">
        <v>213</v>
      </c>
      <c r="AS83" s="15">
        <v>250</v>
      </c>
      <c r="AT83" s="15">
        <v>284</v>
      </c>
      <c r="AU83" s="15">
        <v>312</v>
      </c>
      <c r="AV83" s="15">
        <v>329</v>
      </c>
      <c r="AW83" s="15">
        <v>340</v>
      </c>
      <c r="AX83" s="15">
        <v>344</v>
      </c>
      <c r="AY83" s="15">
        <v>343</v>
      </c>
      <c r="AZ83" s="15">
        <v>337</v>
      </c>
      <c r="BA83" s="15">
        <v>330</v>
      </c>
      <c r="BB83" s="15">
        <v>325</v>
      </c>
      <c r="BC83" s="15">
        <v>322</v>
      </c>
    </row>
    <row r="84" spans="2:55" ht="18">
      <c r="B84" s="15" t="s">
        <v>90</v>
      </c>
      <c r="C84" s="15">
        <v>4</v>
      </c>
      <c r="D84" s="15">
        <v>0</v>
      </c>
      <c r="E84" s="15">
        <v>0</v>
      </c>
      <c r="F84" s="15">
        <v>0</v>
      </c>
      <c r="G84" s="15">
        <v>2</v>
      </c>
      <c r="H84" s="15">
        <v>12</v>
      </c>
      <c r="I84" s="15">
        <v>23</v>
      </c>
      <c r="J84" s="15">
        <v>37</v>
      </c>
      <c r="K84" s="15">
        <v>52</v>
      </c>
      <c r="L84" s="15">
        <v>68</v>
      </c>
      <c r="M84" s="15">
        <v>85</v>
      </c>
      <c r="N84" s="15">
        <v>101</v>
      </c>
      <c r="O84" s="15">
        <v>117</v>
      </c>
      <c r="P84" s="15">
        <v>133</v>
      </c>
      <c r="Q84" s="15">
        <v>148</v>
      </c>
      <c r="R84" s="15">
        <v>163</v>
      </c>
      <c r="S84" s="15">
        <v>177</v>
      </c>
      <c r="T84" s="15">
        <v>192</v>
      </c>
      <c r="U84" s="15">
        <v>207</v>
      </c>
      <c r="V84" s="15">
        <v>222</v>
      </c>
      <c r="W84" s="15">
        <v>236</v>
      </c>
      <c r="X84" s="15">
        <v>251</v>
      </c>
      <c r="Y84" s="15">
        <v>265</v>
      </c>
      <c r="Z84" s="15">
        <v>279</v>
      </c>
      <c r="AA84" s="15">
        <v>292</v>
      </c>
      <c r="AB84" s="15">
        <v>304</v>
      </c>
      <c r="AC84" s="15">
        <v>314</v>
      </c>
      <c r="AD84" s="15">
        <v>322</v>
      </c>
      <c r="AE84" s="15">
        <v>327</v>
      </c>
      <c r="AF84" s="15">
        <v>330</v>
      </c>
      <c r="AG84" s="15">
        <v>329</v>
      </c>
      <c r="AH84" s="15">
        <v>326</v>
      </c>
      <c r="AI84" s="15">
        <v>321</v>
      </c>
      <c r="AJ84" s="15">
        <v>318</v>
      </c>
      <c r="AK84" s="15">
        <v>318</v>
      </c>
      <c r="AL84" s="15">
        <v>324</v>
      </c>
      <c r="AM84" s="15">
        <v>338</v>
      </c>
      <c r="AN84" s="15">
        <v>359</v>
      </c>
      <c r="AO84" s="15">
        <v>20</v>
      </c>
      <c r="AP84" s="15">
        <v>49</v>
      </c>
      <c r="AQ84" s="15">
        <v>78</v>
      </c>
      <c r="AR84" s="15">
        <v>109</v>
      </c>
      <c r="AS84" s="15">
        <v>140</v>
      </c>
      <c r="AT84" s="15">
        <v>166</v>
      </c>
      <c r="AU84" s="15">
        <v>185</v>
      </c>
      <c r="AV84" s="15">
        <v>196</v>
      </c>
      <c r="AW84" s="15">
        <v>202</v>
      </c>
      <c r="AX84" s="15">
        <v>205</v>
      </c>
      <c r="AY84" s="15">
        <v>203</v>
      </c>
      <c r="AZ84" s="15">
        <v>198</v>
      </c>
      <c r="BA84" s="15">
        <v>193</v>
      </c>
      <c r="BB84" s="15">
        <v>192</v>
      </c>
      <c r="BC84" s="15">
        <v>196</v>
      </c>
    </row>
    <row r="85" spans="2:55" ht="15.75">
      <c r="B85" s="15" t="s">
        <v>91</v>
      </c>
      <c r="C85" s="15">
        <v>4</v>
      </c>
      <c r="D85" s="15">
        <v>1</v>
      </c>
      <c r="E85" s="15">
        <v>1</v>
      </c>
      <c r="F85" s="15">
        <v>4</v>
      </c>
      <c r="G85" s="15">
        <v>10</v>
      </c>
      <c r="H85" s="15">
        <v>16</v>
      </c>
      <c r="I85" s="15">
        <v>24</v>
      </c>
      <c r="J85" s="15">
        <v>33</v>
      </c>
      <c r="K85" s="15">
        <v>44</v>
      </c>
      <c r="L85" s="15">
        <v>54</v>
      </c>
      <c r="M85" s="15">
        <v>65</v>
      </c>
      <c r="N85" s="15">
        <v>76</v>
      </c>
      <c r="O85" s="15">
        <v>87</v>
      </c>
      <c r="P85" s="15">
        <v>97</v>
      </c>
      <c r="Q85" s="15">
        <v>108</v>
      </c>
      <c r="R85" s="15">
        <v>118</v>
      </c>
      <c r="S85" s="15">
        <v>128</v>
      </c>
      <c r="T85" s="15">
        <v>138</v>
      </c>
      <c r="U85" s="15">
        <v>149</v>
      </c>
      <c r="V85" s="15">
        <v>159</v>
      </c>
      <c r="W85" s="15">
        <v>169</v>
      </c>
      <c r="X85" s="15">
        <v>179</v>
      </c>
      <c r="Y85" s="15">
        <v>189</v>
      </c>
      <c r="Z85" s="15">
        <v>199</v>
      </c>
      <c r="AA85" s="15">
        <v>207</v>
      </c>
      <c r="AB85" s="15">
        <v>215</v>
      </c>
      <c r="AC85" s="15">
        <v>221</v>
      </c>
      <c r="AD85" s="15">
        <v>226</v>
      </c>
      <c r="AE85" s="15">
        <v>229</v>
      </c>
      <c r="AF85" s="15">
        <v>230</v>
      </c>
      <c r="AG85" s="15">
        <v>229</v>
      </c>
      <c r="AH85" s="15">
        <v>226</v>
      </c>
      <c r="AI85" s="15">
        <v>223</v>
      </c>
      <c r="AJ85" s="15">
        <v>221</v>
      </c>
      <c r="AK85" s="15">
        <v>223</v>
      </c>
      <c r="AL85" s="15">
        <v>231</v>
      </c>
      <c r="AM85" s="15">
        <v>243</v>
      </c>
      <c r="AN85" s="15">
        <v>260</v>
      </c>
      <c r="AO85" s="15">
        <v>280</v>
      </c>
      <c r="AP85" s="15">
        <v>301</v>
      </c>
      <c r="AQ85" s="15">
        <v>322</v>
      </c>
      <c r="AR85" s="15">
        <v>345</v>
      </c>
      <c r="AS85" s="15">
        <v>1</v>
      </c>
      <c r="AT85" s="15">
        <v>17</v>
      </c>
      <c r="AU85" s="15">
        <v>28</v>
      </c>
      <c r="AV85" s="15">
        <v>34</v>
      </c>
      <c r="AW85" s="15">
        <v>38</v>
      </c>
      <c r="AX85" s="15">
        <v>39</v>
      </c>
      <c r="AY85" s="15">
        <v>37</v>
      </c>
      <c r="AZ85" s="15">
        <v>32</v>
      </c>
      <c r="BA85" s="15">
        <v>31</v>
      </c>
      <c r="BB85" s="15">
        <v>35</v>
      </c>
      <c r="BC85" s="15">
        <v>39</v>
      </c>
    </row>
    <row r="86" spans="2:55" ht="18">
      <c r="B86" s="15" t="s">
        <v>92</v>
      </c>
      <c r="C86" s="15">
        <v>4</v>
      </c>
      <c r="D86" s="15">
        <v>3</v>
      </c>
      <c r="E86" s="15">
        <v>4</v>
      </c>
      <c r="F86" s="15">
        <v>6</v>
      </c>
      <c r="G86" s="15">
        <v>9</v>
      </c>
      <c r="H86" s="15">
        <v>12</v>
      </c>
      <c r="I86" s="15">
        <v>17</v>
      </c>
      <c r="J86" s="15">
        <v>21</v>
      </c>
      <c r="K86" s="15">
        <v>26</v>
      </c>
      <c r="L86" s="15">
        <v>31</v>
      </c>
      <c r="M86" s="15">
        <v>37</v>
      </c>
      <c r="N86" s="15">
        <v>42</v>
      </c>
      <c r="O86" s="15">
        <v>48</v>
      </c>
      <c r="P86" s="15">
        <v>53</v>
      </c>
      <c r="Q86" s="15">
        <v>58</v>
      </c>
      <c r="R86" s="15">
        <v>64</v>
      </c>
      <c r="S86" s="15">
        <v>69</v>
      </c>
      <c r="T86" s="15">
        <v>74</v>
      </c>
      <c r="U86" s="15">
        <v>80</v>
      </c>
      <c r="V86" s="15">
        <v>85</v>
      </c>
      <c r="W86" s="15">
        <v>90</v>
      </c>
      <c r="X86" s="15">
        <v>96</v>
      </c>
      <c r="Y86" s="15">
        <v>101</v>
      </c>
      <c r="Z86" s="15">
        <v>106</v>
      </c>
      <c r="AA86" s="15">
        <v>110</v>
      </c>
      <c r="AB86" s="15">
        <v>113</v>
      </c>
      <c r="AC86" s="15">
        <v>117</v>
      </c>
      <c r="AD86" s="15">
        <v>119</v>
      </c>
      <c r="AE86" s="15">
        <v>120</v>
      </c>
      <c r="AF86" s="15">
        <v>120</v>
      </c>
      <c r="AG86" s="15">
        <v>119</v>
      </c>
      <c r="AH86" s="15">
        <v>117</v>
      </c>
      <c r="AI86" s="15">
        <v>116</v>
      </c>
      <c r="AJ86" s="15">
        <v>116</v>
      </c>
      <c r="AK86" s="15">
        <v>118</v>
      </c>
      <c r="AL86" s="15">
        <v>124</v>
      </c>
      <c r="AM86" s="15">
        <v>132</v>
      </c>
      <c r="AN86" s="15">
        <v>142</v>
      </c>
      <c r="AO86" s="15">
        <v>153</v>
      </c>
      <c r="AP86" s="15">
        <v>164</v>
      </c>
      <c r="AQ86" s="15">
        <v>175</v>
      </c>
      <c r="AR86" s="15">
        <v>188</v>
      </c>
      <c r="AS86" s="15">
        <v>199</v>
      </c>
      <c r="AT86" s="15">
        <v>206</v>
      </c>
      <c r="AU86" s="15">
        <v>211</v>
      </c>
      <c r="AV86" s="15">
        <v>213</v>
      </c>
      <c r="AW86" s="15">
        <v>215</v>
      </c>
      <c r="AX86" s="15">
        <v>216</v>
      </c>
      <c r="AY86" s="15">
        <v>214</v>
      </c>
      <c r="AZ86" s="15">
        <v>212</v>
      </c>
      <c r="BA86" s="15">
        <v>215</v>
      </c>
      <c r="BB86" s="15">
        <v>218</v>
      </c>
      <c r="BC86" s="15">
        <v>221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BC107"/>
  <sheetViews>
    <sheetView topLeftCell="A16" zoomScale="80" zoomScaleNormal="80" workbookViewId="0">
      <selection activeCell="A29" sqref="A29"/>
    </sheetView>
  </sheetViews>
  <sheetFormatPr baseColWidth="10" defaultRowHeight="15"/>
  <cols>
    <col min="1" max="1" width="8.7109375" bestFit="1" customWidth="1"/>
    <col min="2" max="2" width="15" bestFit="1" customWidth="1"/>
    <col min="3" max="3" width="12.7109375" bestFit="1" customWidth="1"/>
  </cols>
  <sheetData>
    <row r="1" spans="1:55">
      <c r="B1" s="5"/>
      <c r="C1" s="5"/>
    </row>
    <row r="2" spans="1:55">
      <c r="B2" s="389" t="s">
        <v>481</v>
      </c>
    </row>
    <row r="4" spans="1:55">
      <c r="B4" s="5" t="s">
        <v>1</v>
      </c>
      <c r="C4" s="6" t="s">
        <v>95</v>
      </c>
    </row>
    <row r="5" spans="1:55">
      <c r="A5">
        <v>1000000</v>
      </c>
      <c r="B5" s="5" t="s">
        <v>0</v>
      </c>
      <c r="C5" s="5" t="s">
        <v>2</v>
      </c>
    </row>
    <row r="6" spans="1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1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1:55">
      <c r="A8" s="453">
        <f>+$A$5*C8/1000</f>
        <v>0</v>
      </c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1:55">
      <c r="A9" s="453">
        <f t="shared" ref="A9:A32" si="0">+$A$5*C9/1000</f>
        <v>0</v>
      </c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4.0499813775241034E-2</v>
      </c>
      <c r="AI9" s="404">
        <v>0.20488590240091281</v>
      </c>
      <c r="AJ9" s="404">
        <v>0.20488590240091281</v>
      </c>
      <c r="AK9" s="404">
        <v>0.38612464534412</v>
      </c>
      <c r="AL9" s="404">
        <v>0.57764161698391214</v>
      </c>
      <c r="AM9" s="404">
        <v>0.77370175576352285</v>
      </c>
      <c r="AN9" s="404">
        <v>0.97748191021036068</v>
      </c>
      <c r="AO9" s="404">
        <v>1.2022621598976464</v>
      </c>
      <c r="AP9" s="404">
        <v>1.4642543435355038</v>
      </c>
      <c r="AQ9" s="404">
        <v>1.7804259996452161</v>
      </c>
      <c r="AR9" s="404">
        <v>2.1624930522929073</v>
      </c>
      <c r="AS9" s="404">
        <v>2.5928241360504978</v>
      </c>
      <c r="AT9" s="404">
        <v>3.0226552973275087</v>
      </c>
      <c r="AU9" s="404">
        <v>3.3940816640970621</v>
      </c>
      <c r="AV9" s="404">
        <v>3.7340772743503505</v>
      </c>
      <c r="AW9" s="404">
        <v>3.6874644890335375</v>
      </c>
      <c r="AX9" s="404">
        <v>3.6257914070741415</v>
      </c>
      <c r="AY9" s="404">
        <v>3.6932428189846709</v>
      </c>
      <c r="AZ9" s="404">
        <v>4.0421477287009289</v>
      </c>
      <c r="BA9" s="404">
        <v>4.8039901359498707</v>
      </c>
      <c r="BB9" s="404">
        <v>7.3849507271322441</v>
      </c>
      <c r="BC9" s="404">
        <v>8.842905641316456</v>
      </c>
    </row>
    <row r="10" spans="1:55">
      <c r="A10" s="453">
        <f t="shared" si="0"/>
        <v>0</v>
      </c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0.24866030084523538</v>
      </c>
      <c r="AB10" s="404">
        <v>0.48457051885994817</v>
      </c>
      <c r="AC10" s="404">
        <v>0.71084702198856087</v>
      </c>
      <c r="AD10" s="404">
        <v>0.93497989012542715</v>
      </c>
      <c r="AE10" s="404">
        <v>1.170052659456515</v>
      </c>
      <c r="AF10" s="404">
        <v>1.4320100524430404</v>
      </c>
      <c r="AG10" s="404">
        <v>1.7323050854961415</v>
      </c>
      <c r="AH10" s="404">
        <v>2.0754130781277249</v>
      </c>
      <c r="AI10" s="404">
        <v>2.4587912480851166</v>
      </c>
      <c r="AJ10" s="404">
        <v>2.4587912480851166</v>
      </c>
      <c r="AK10" s="404">
        <v>2.8765037988533191</v>
      </c>
      <c r="AL10" s="404">
        <v>3.3223619459152101</v>
      </c>
      <c r="AM10" s="404">
        <v>3.79834345431785</v>
      </c>
      <c r="AN10" s="404">
        <v>4.3175915934245896</v>
      </c>
      <c r="AO10" s="404">
        <v>4.9040158747457179</v>
      </c>
      <c r="AP10" s="404">
        <v>5.5855037068522906</v>
      </c>
      <c r="AQ10" s="404">
        <v>6.3854027795481469</v>
      </c>
      <c r="AR10" s="404">
        <v>7.2972176436957721</v>
      </c>
      <c r="AS10" s="404">
        <v>8.2753834118790284</v>
      </c>
      <c r="AT10" s="404">
        <v>9.2400759102128216</v>
      </c>
      <c r="AU10" s="404">
        <v>10.098777682000792</v>
      </c>
      <c r="AV10" s="404">
        <v>11.252628276737898</v>
      </c>
      <c r="AW10" s="404">
        <v>11.647631951899772</v>
      </c>
      <c r="AX10" s="404">
        <v>12.157081417844523</v>
      </c>
      <c r="AY10" s="404">
        <v>13.018377106717105</v>
      </c>
      <c r="AZ10" s="404">
        <v>14.455629868771636</v>
      </c>
      <c r="BA10" s="404">
        <v>16.556930802606949</v>
      </c>
      <c r="BB10" s="404">
        <v>22.211563941897328</v>
      </c>
      <c r="BC10" s="404">
        <v>25.189236317900153</v>
      </c>
    </row>
    <row r="11" spans="1:55">
      <c r="A11" s="453">
        <f t="shared" si="0"/>
        <v>0</v>
      </c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0.13775707041861762</v>
      </c>
      <c r="Y11" s="404">
        <v>0.47159283354905601</v>
      </c>
      <c r="Z11" s="404">
        <v>0.8276736007568064</v>
      </c>
      <c r="AA11" s="404">
        <v>1.1913632637953406</v>
      </c>
      <c r="AB11" s="404">
        <v>1.5478553286830434</v>
      </c>
      <c r="AC11" s="404">
        <v>1.9050841593954877</v>
      </c>
      <c r="AD11" s="404">
        <v>2.2742835315773533</v>
      </c>
      <c r="AE11" s="404">
        <v>2.6724571397277326</v>
      </c>
      <c r="AF11" s="404">
        <v>3.1136251613443564</v>
      </c>
      <c r="AG11" s="404">
        <v>3.6067304183137123</v>
      </c>
      <c r="AH11" s="404">
        <v>4.1550169180523744</v>
      </c>
      <c r="AI11" s="404">
        <v>4.7555444062026275</v>
      </c>
      <c r="AJ11" s="404">
        <v>4.7555444062026275</v>
      </c>
      <c r="AK11" s="404">
        <v>5.4033569391510401</v>
      </c>
      <c r="AL11" s="404">
        <v>6.1015775154215914</v>
      </c>
      <c r="AM11" s="404">
        <v>6.8639993856937709</v>
      </c>
      <c r="AN11" s="404">
        <v>7.7161100062088446</v>
      </c>
      <c r="AO11" s="404">
        <v>8.6949288477689013</v>
      </c>
      <c r="AP11" s="404">
        <v>9.8357108780205564</v>
      </c>
      <c r="AQ11" s="404">
        <v>11.141476904436454</v>
      </c>
      <c r="AR11" s="404">
        <v>12.574750862532735</v>
      </c>
      <c r="AS11" s="404">
        <v>14.053985968355068</v>
      </c>
      <c r="AT11" s="404">
        <v>15.459775248058625</v>
      </c>
      <c r="AU11" s="404">
        <v>16.674415897683787</v>
      </c>
      <c r="AV11" s="404">
        <v>18.506498394937427</v>
      </c>
      <c r="AW11" s="404">
        <v>19.390868399805417</v>
      </c>
      <c r="AX11" s="404">
        <v>20.624943259416188</v>
      </c>
      <c r="AY11" s="404">
        <v>22.529131271929653</v>
      </c>
      <c r="AZ11" s="404">
        <v>25.280764965320309</v>
      </c>
      <c r="BA11" s="404">
        <v>28.874213763774275</v>
      </c>
      <c r="BB11" s="404">
        <v>37.581727256553286</v>
      </c>
      <c r="BC11" s="404">
        <v>41.879958045777016</v>
      </c>
    </row>
    <row r="12" spans="1:55">
      <c r="A12" s="453">
        <f t="shared" si="0"/>
        <v>0</v>
      </c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0.21537544515030579</v>
      </c>
      <c r="X12" s="404">
        <v>0.94959559807918092</v>
      </c>
      <c r="Y12" s="404">
        <v>1.3764446156209718</v>
      </c>
      <c r="Z12" s="404">
        <v>1.828164340390688</v>
      </c>
      <c r="AA12" s="404">
        <v>2.2970996676660618</v>
      </c>
      <c r="AB12" s="404">
        <v>2.7744444096537668</v>
      </c>
      <c r="AC12" s="404">
        <v>3.2727114336954486</v>
      </c>
      <c r="AD12" s="404">
        <v>3.8048546963445791</v>
      </c>
      <c r="AE12" s="404">
        <v>4.3818884972277043</v>
      </c>
      <c r="AF12" s="404">
        <v>5.0115415753055617</v>
      </c>
      <c r="AG12" s="404">
        <v>5.6985236503226746</v>
      </c>
      <c r="AH12" s="404">
        <v>6.4440107087230247</v>
      </c>
      <c r="AI12" s="404">
        <v>7.2473889607656341</v>
      </c>
      <c r="AJ12" s="404">
        <v>7.2473889607656341</v>
      </c>
      <c r="AK12" s="404">
        <v>8.1164078894069984</v>
      </c>
      <c r="AL12" s="404">
        <v>9.0691726265635992</v>
      </c>
      <c r="AM12" s="404">
        <v>10.134185358763496</v>
      </c>
      <c r="AN12" s="404">
        <v>11.35138374287023</v>
      </c>
      <c r="AO12" s="404">
        <v>12.764099978555224</v>
      </c>
      <c r="AP12" s="404">
        <v>14.381736150641574</v>
      </c>
      <c r="AQ12" s="404">
        <v>16.171482727160445</v>
      </c>
      <c r="AR12" s="404">
        <v>18.057361513417135</v>
      </c>
      <c r="AS12" s="404">
        <v>19.916324497760833</v>
      </c>
      <c r="AT12" s="404">
        <v>21.607585521995418</v>
      </c>
      <c r="AU12" s="404">
        <v>23.07685699749587</v>
      </c>
      <c r="AV12" s="404">
        <v>25.692967475811706</v>
      </c>
      <c r="AW12" s="404">
        <v>27.310464103068448</v>
      </c>
      <c r="AX12" s="404">
        <v>29.616740298503473</v>
      </c>
      <c r="AY12" s="404">
        <v>32.85834772955856</v>
      </c>
      <c r="AZ12" s="404">
        <v>37.094916907835675</v>
      </c>
      <c r="BA12" s="404">
        <v>42.196086459078849</v>
      </c>
      <c r="BB12" s="404">
        <v>53.492304897758522</v>
      </c>
      <c r="BC12" s="404">
        <v>58.802895503116822</v>
      </c>
    </row>
    <row r="13" spans="1:55">
      <c r="A13" s="453">
        <f t="shared" si="0"/>
        <v>0</v>
      </c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6.4039871189285752E-3</v>
      </c>
      <c r="U13" s="404">
        <v>0.22143234150931446</v>
      </c>
      <c r="V13" s="404">
        <v>0.50819192559645865</v>
      </c>
      <c r="W13" s="404">
        <v>0.8735155748757113</v>
      </c>
      <c r="X13" s="404">
        <v>1.7734923717459758</v>
      </c>
      <c r="Y13" s="404">
        <v>2.2811388074670536</v>
      </c>
      <c r="Z13" s="404">
        <v>2.8232608497563634</v>
      </c>
      <c r="AA13" s="404">
        <v>3.399769813384617</v>
      </c>
      <c r="AB13" s="404">
        <v>4.0083611434553603</v>
      </c>
      <c r="AC13" s="404">
        <v>4.6640393425429716</v>
      </c>
      <c r="AD13" s="404">
        <v>5.3717546110973489</v>
      </c>
      <c r="AE13" s="404">
        <v>6.1335797960645406</v>
      </c>
      <c r="AF13" s="404">
        <v>6.95045168972299</v>
      </c>
      <c r="AG13" s="404">
        <v>7.8225287214811132</v>
      </c>
      <c r="AH13" s="404">
        <v>8.7515646992252982</v>
      </c>
      <c r="AI13" s="404">
        <v>9.7505979921244723</v>
      </c>
      <c r="AJ13" s="404">
        <v>9.7505979921244723</v>
      </c>
      <c r="AK13" s="404">
        <v>10.843948720716888</v>
      </c>
      <c r="AL13" s="404">
        <v>12.065993646139402</v>
      </c>
      <c r="AM13" s="404">
        <v>13.461216346085388</v>
      </c>
      <c r="AN13" s="404">
        <v>15.077074717643239</v>
      </c>
      <c r="AO13" s="404">
        <v>16.931147515269306</v>
      </c>
      <c r="AP13" s="404">
        <v>18.996940025629794</v>
      </c>
      <c r="AQ13" s="404">
        <v>21.203179807452315</v>
      </c>
      <c r="AR13" s="404">
        <v>23.432507255728748</v>
      </c>
      <c r="AS13" s="404">
        <v>25.538906928255585</v>
      </c>
      <c r="AT13" s="404">
        <v>27.445476006546386</v>
      </c>
      <c r="AU13" s="404">
        <v>29.188062220589785</v>
      </c>
      <c r="AV13" s="404">
        <v>32.923230902855479</v>
      </c>
      <c r="AW13" s="404">
        <v>35.568419381603547</v>
      </c>
      <c r="AX13" s="404">
        <v>39.165108532973505</v>
      </c>
      <c r="AY13" s="404">
        <v>43.841527466157494</v>
      </c>
      <c r="AZ13" s="404">
        <v>49.532151012818659</v>
      </c>
      <c r="BA13" s="404">
        <v>55.97515837070646</v>
      </c>
      <c r="BB13" s="404">
        <v>69.349302121821495</v>
      </c>
      <c r="BC13" s="404">
        <v>75.502485054353613</v>
      </c>
    </row>
    <row r="14" spans="1:55">
      <c r="A14" s="453">
        <f t="shared" si="0"/>
        <v>0</v>
      </c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7.6147066067349875E-2</v>
      </c>
      <c r="S14" s="404">
        <v>0.22293156842820294</v>
      </c>
      <c r="T14" s="404">
        <v>0.44060965545647879</v>
      </c>
      <c r="U14" s="404">
        <v>0.73475849129973558</v>
      </c>
      <c r="V14" s="404">
        <v>1.1115710312627898</v>
      </c>
      <c r="W14" s="404">
        <v>1.5549569898503715</v>
      </c>
      <c r="X14" s="404">
        <v>2.5903057731361359</v>
      </c>
      <c r="Y14" s="404">
        <v>3.1722541527742614</v>
      </c>
      <c r="Z14" s="404">
        <v>3.8058438734746223</v>
      </c>
      <c r="AA14" s="404">
        <v>4.4991878548994553</v>
      </c>
      <c r="AB14" s="404">
        <v>5.2545598229883712</v>
      </c>
      <c r="AC14" s="404">
        <v>6.0798052063815309</v>
      </c>
      <c r="AD14" s="404">
        <v>6.9687499814122775</v>
      </c>
      <c r="AE14" s="404">
        <v>7.9138000566689115</v>
      </c>
      <c r="AF14" s="404">
        <v>8.9085635530439244</v>
      </c>
      <c r="AG14" s="404">
        <v>9.9510760541632113</v>
      </c>
      <c r="AH14" s="404">
        <v>11.054826676718255</v>
      </c>
      <c r="AI14" s="404">
        <v>12.250443201579051</v>
      </c>
      <c r="AJ14" s="404">
        <v>12.250443201579051</v>
      </c>
      <c r="AK14" s="404">
        <v>13.580238404058823</v>
      </c>
      <c r="AL14" s="404">
        <v>15.096265348116782</v>
      </c>
      <c r="AM14" s="404">
        <v>16.852204643753822</v>
      </c>
      <c r="AN14" s="404">
        <v>18.871137088453249</v>
      </c>
      <c r="AO14" s="404">
        <v>21.134877928810599</v>
      </c>
      <c r="AP14" s="404">
        <v>23.578409294915641</v>
      </c>
      <c r="AQ14" s="404">
        <v>26.089136639056836</v>
      </c>
      <c r="AR14" s="404">
        <v>28.526821876253646</v>
      </c>
      <c r="AS14" s="404">
        <v>30.807314000845619</v>
      </c>
      <c r="AT14" s="404">
        <v>32.944204173338818</v>
      </c>
      <c r="AU14" s="404">
        <v>35.070949637002428</v>
      </c>
      <c r="AV14" s="404">
        <v>40.429546459424579</v>
      </c>
      <c r="AW14" s="404">
        <v>44.315691233423301</v>
      </c>
      <c r="AX14" s="404">
        <v>49.295811615144096</v>
      </c>
      <c r="AY14" s="404">
        <v>55.372355807629418</v>
      </c>
      <c r="AZ14" s="404">
        <v>62.347995393811559</v>
      </c>
      <c r="BA14" s="404">
        <v>69.858823886242064</v>
      </c>
      <c r="BB14" s="404">
        <v>84.896375309866983</v>
      </c>
      <c r="BC14" s="404">
        <v>91.792613426025355</v>
      </c>
    </row>
    <row r="15" spans="1:55">
      <c r="A15" s="453">
        <f t="shared" si="0"/>
        <v>0</v>
      </c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0.10207427241817543</v>
      </c>
      <c r="O15" s="404">
        <v>0.13977906743201096</v>
      </c>
      <c r="P15" s="404">
        <v>0.18150659442314926</v>
      </c>
      <c r="Q15" s="404">
        <v>0.26016375792526147</v>
      </c>
      <c r="R15" s="404">
        <v>0.39969042832430601</v>
      </c>
      <c r="S15" s="404">
        <v>0.61201120496796702</v>
      </c>
      <c r="T15" s="404">
        <v>0.90503193602246668</v>
      </c>
      <c r="U15" s="404">
        <v>1.2847385698045375</v>
      </c>
      <c r="V15" s="404">
        <v>1.7335332769191671</v>
      </c>
      <c r="W15" s="404">
        <v>2.2372632368552225</v>
      </c>
      <c r="X15" s="404">
        <v>3.3860139269777725</v>
      </c>
      <c r="Y15" s="404">
        <v>4.0419563954840445</v>
      </c>
      <c r="Z15" s="404">
        <v>4.774898034866859</v>
      </c>
      <c r="AA15" s="404">
        <v>5.5993767636809686</v>
      </c>
      <c r="AB15" s="404">
        <v>6.5127750554776869</v>
      </c>
      <c r="AC15" s="404">
        <v>7.5127345341813729</v>
      </c>
      <c r="AD15" s="404">
        <v>8.5810467586612322</v>
      </c>
      <c r="AE15" s="404">
        <v>9.6996689144736763</v>
      </c>
      <c r="AF15" s="404">
        <v>10.857067571342402</v>
      </c>
      <c r="AG15" s="404">
        <v>12.060066139827574</v>
      </c>
      <c r="AH15" s="404">
        <v>13.337651445874732</v>
      </c>
      <c r="AI15" s="404">
        <v>14.739544889011094</v>
      </c>
      <c r="AJ15" s="404">
        <v>14.739544889011094</v>
      </c>
      <c r="AK15" s="404">
        <v>16.327602093919467</v>
      </c>
      <c r="AL15" s="404">
        <v>18.164924569759684</v>
      </c>
      <c r="AM15" s="404">
        <v>20.282684412129424</v>
      </c>
      <c r="AN15" s="404">
        <v>22.669707408217477</v>
      </c>
      <c r="AO15" s="404">
        <v>25.269432449062531</v>
      </c>
      <c r="AP15" s="404">
        <v>27.975458869276576</v>
      </c>
      <c r="AQ15" s="404">
        <v>30.652340929511968</v>
      </c>
      <c r="AR15" s="404">
        <v>33.22159992746883</v>
      </c>
      <c r="AS15" s="404">
        <v>35.687282744111123</v>
      </c>
      <c r="AT15" s="404">
        <v>38.160914878223899</v>
      </c>
      <c r="AU15" s="404">
        <v>40.881962050105109</v>
      </c>
      <c r="AV15" s="404">
        <v>48.355927471320904</v>
      </c>
      <c r="AW15" s="404">
        <v>53.571377676309346</v>
      </c>
      <c r="AX15" s="404">
        <v>59.89602606337435</v>
      </c>
      <c r="AY15" s="404">
        <v>67.199854190815259</v>
      </c>
      <c r="AZ15" s="404">
        <v>75.182990427947814</v>
      </c>
      <c r="BA15" s="404">
        <v>83.51585738871411</v>
      </c>
      <c r="BB15" s="404">
        <v>99.935813142600949</v>
      </c>
      <c r="BC15" s="404">
        <v>107.54818257274567</v>
      </c>
    </row>
    <row r="16" spans="1:55">
      <c r="A16" s="453">
        <f t="shared" si="0"/>
        <v>0</v>
      </c>
      <c r="B16" s="403" t="s">
        <v>329</v>
      </c>
      <c r="C16" s="404">
        <v>0</v>
      </c>
      <c r="D16" s="404">
        <v>4.5651631020836997E-3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2.6668134981307906E-2</v>
      </c>
      <c r="L16" s="404">
        <v>0.11726519294083006</v>
      </c>
      <c r="M16" s="404">
        <v>0.18812366581683232</v>
      </c>
      <c r="N16" s="404">
        <v>0.28996158153682394</v>
      </c>
      <c r="O16" s="404">
        <v>0.34141421437039465</v>
      </c>
      <c r="P16" s="404">
        <v>0.41379175683350056</v>
      </c>
      <c r="Q16" s="404">
        <v>0.54297288669601618</v>
      </c>
      <c r="R16" s="404">
        <v>0.74385437904427731</v>
      </c>
      <c r="S16" s="404">
        <v>1.0273999830760234</v>
      </c>
      <c r="T16" s="404">
        <v>1.4018802285058873</v>
      </c>
      <c r="U16" s="404">
        <v>1.8486955370042197</v>
      </c>
      <c r="V16" s="404">
        <v>2.3512395701199664</v>
      </c>
      <c r="W16" s="404">
        <v>2.9003298746591542</v>
      </c>
      <c r="X16" s="404">
        <v>4.1521242646394079</v>
      </c>
      <c r="Y16" s="404">
        <v>4.888448636246701</v>
      </c>
      <c r="Z16" s="404">
        <v>5.7335424522018954</v>
      </c>
      <c r="AA16" s="404">
        <v>6.6990599615067739</v>
      </c>
      <c r="AB16" s="404">
        <v>7.7746418355971425</v>
      </c>
      <c r="AC16" s="404">
        <v>8.94689720532309</v>
      </c>
      <c r="AD16" s="404">
        <v>10.184600615597859</v>
      </c>
      <c r="AE16" s="404">
        <v>11.461178849605822</v>
      </c>
      <c r="AF16" s="404">
        <v>12.77059772434631</v>
      </c>
      <c r="AG16" s="404">
        <v>14.131968068387506</v>
      </c>
      <c r="AH16" s="404">
        <v>15.591090377703814</v>
      </c>
      <c r="AI16" s="404">
        <v>17.218420298830971</v>
      </c>
      <c r="AJ16" s="404">
        <v>17.218420298830971</v>
      </c>
      <c r="AK16" s="404">
        <v>19.08889634698145</v>
      </c>
      <c r="AL16" s="404">
        <v>21.245154545098462</v>
      </c>
      <c r="AM16" s="404">
        <v>23.686144379040993</v>
      </c>
      <c r="AN16" s="404">
        <v>26.363946298970284</v>
      </c>
      <c r="AO16" s="404">
        <v>29.180769196070717</v>
      </c>
      <c r="AP16" s="404">
        <v>32.00726152159708</v>
      </c>
      <c r="AQ16" s="404">
        <v>34.769630700027932</v>
      </c>
      <c r="AR16" s="404">
        <v>37.477438626175349</v>
      </c>
      <c r="AS16" s="404">
        <v>40.230130955612871</v>
      </c>
      <c r="AT16" s="404">
        <v>43.245553661445307</v>
      </c>
      <c r="AU16" s="404">
        <v>46.839259528780929</v>
      </c>
      <c r="AV16" s="404">
        <v>56.714568624507592</v>
      </c>
      <c r="AW16" s="404">
        <v>63.215694716574397</v>
      </c>
      <c r="AX16" s="404">
        <v>70.707537322089564</v>
      </c>
      <c r="AY16" s="404">
        <v>78.956653567022812</v>
      </c>
      <c r="AZ16" s="404">
        <v>87.696479341701945</v>
      </c>
      <c r="BA16" s="404">
        <v>96.668850696932736</v>
      </c>
      <c r="BB16" s="404">
        <v>114.32753859374509</v>
      </c>
      <c r="BC16" s="404">
        <v>122.69103015536292</v>
      </c>
    </row>
    <row r="17" spans="1:55">
      <c r="A17" s="453">
        <f t="shared" si="0"/>
        <v>82.99656513154757</v>
      </c>
      <c r="B17" s="403" t="s">
        <v>330</v>
      </c>
      <c r="C17" s="404">
        <v>8.2996565131547573E-2</v>
      </c>
      <c r="D17" s="404">
        <v>0.17137472823914104</v>
      </c>
      <c r="E17" s="404">
        <v>0.11311178006416164</v>
      </c>
      <c r="F17" s="404">
        <v>9.5951719989736603E-2</v>
      </c>
      <c r="G17" s="404">
        <v>9.5951719989736603E-2</v>
      </c>
      <c r="H17" s="404">
        <v>0.11605932105040496</v>
      </c>
      <c r="I17" s="404">
        <v>0.11026926680058127</v>
      </c>
      <c r="J17" s="404">
        <v>0.11026926680058127</v>
      </c>
      <c r="K17" s="404">
        <v>0.20514995435048922</v>
      </c>
      <c r="L17" s="404">
        <v>0.28512436932143226</v>
      </c>
      <c r="M17" s="404">
        <v>0.34841988588228506</v>
      </c>
      <c r="N17" s="404">
        <v>0.46001105397422759</v>
      </c>
      <c r="O17" s="404">
        <v>0.53806990296714585</v>
      </c>
      <c r="P17" s="404">
        <v>0.65677637114455556</v>
      </c>
      <c r="Q17" s="404">
        <v>0.84286618506359412</v>
      </c>
      <c r="R17" s="404">
        <v>1.1104362105086603</v>
      </c>
      <c r="S17" s="404">
        <v>1.4709741146867774</v>
      </c>
      <c r="T17" s="404">
        <v>1.9081185310426634</v>
      </c>
      <c r="U17" s="404">
        <v>2.4033957339195355</v>
      </c>
      <c r="V17" s="404">
        <v>2.9441429121119072</v>
      </c>
      <c r="W17" s="404">
        <v>3.5290774023554965</v>
      </c>
      <c r="X17" s="404">
        <v>4.8861210421408918</v>
      </c>
      <c r="Y17" s="404">
        <v>5.7139990590717202</v>
      </c>
      <c r="Z17" s="404">
        <v>6.6795180614560197</v>
      </c>
      <c r="AA17" s="404">
        <v>7.788770710015096</v>
      </c>
      <c r="AB17" s="404">
        <v>9.023037725842638</v>
      </c>
      <c r="AC17" s="404">
        <v>10.357002314793531</v>
      </c>
      <c r="AD17" s="404">
        <v>11.74812124844963</v>
      </c>
      <c r="AE17" s="404">
        <v>13.171635243668035</v>
      </c>
      <c r="AF17" s="404">
        <v>14.63021884454645</v>
      </c>
      <c r="AG17" s="404">
        <v>16.156301179721694</v>
      </c>
      <c r="AH17" s="404">
        <v>17.813931977418132</v>
      </c>
      <c r="AI17" s="404">
        <v>19.687946224771132</v>
      </c>
      <c r="AJ17" s="404">
        <v>19.687946224771132</v>
      </c>
      <c r="AK17" s="404">
        <v>21.835045609338909</v>
      </c>
      <c r="AL17" s="404">
        <v>24.267855658830946</v>
      </c>
      <c r="AM17" s="404">
        <v>26.950770789236245</v>
      </c>
      <c r="AN17" s="404">
        <v>29.796395566591666</v>
      </c>
      <c r="AO17" s="404">
        <v>32.684122163026004</v>
      </c>
      <c r="AP17" s="404">
        <v>35.546066848689613</v>
      </c>
      <c r="AQ17" s="404">
        <v>38.396353556385861</v>
      </c>
      <c r="AR17" s="404">
        <v>41.339783080504205</v>
      </c>
      <c r="AS17" s="404">
        <v>44.579341278968343</v>
      </c>
      <c r="AT17" s="404">
        <v>48.409355960451251</v>
      </c>
      <c r="AU17" s="404">
        <v>53.072835184435704</v>
      </c>
      <c r="AV17" s="404">
        <v>65.37828807063562</v>
      </c>
      <c r="AW17" s="404">
        <v>72.982494638390875</v>
      </c>
      <c r="AX17" s="404">
        <v>81.354076812822356</v>
      </c>
      <c r="AY17" s="404">
        <v>90.291513190483229</v>
      </c>
      <c r="AZ17" s="404">
        <v>99.598562804836334</v>
      </c>
      <c r="BA17" s="404">
        <v>109.09258345845677</v>
      </c>
      <c r="BB17" s="404">
        <v>127.97489861631797</v>
      </c>
      <c r="BC17" s="404">
        <v>137.13494260300985</v>
      </c>
    </row>
    <row r="18" spans="1:55">
      <c r="A18" s="453">
        <f t="shared" si="0"/>
        <v>262.26988766198804</v>
      </c>
      <c r="B18" s="403" t="s">
        <v>331</v>
      </c>
      <c r="C18" s="404">
        <v>0.26226988766198805</v>
      </c>
      <c r="D18" s="404">
        <v>0.36935291470722997</v>
      </c>
      <c r="E18" s="404">
        <v>0.31648393635446032</v>
      </c>
      <c r="F18" s="404">
        <v>0.29766191627817251</v>
      </c>
      <c r="G18" s="404">
        <v>0.29766191627817251</v>
      </c>
      <c r="H18" s="404">
        <v>0.31087194811605168</v>
      </c>
      <c r="I18" s="404">
        <v>0.29685991818198187</v>
      </c>
      <c r="J18" s="404">
        <v>0.29685991818198187</v>
      </c>
      <c r="K18" s="404">
        <v>0.37953773493832299</v>
      </c>
      <c r="L18" s="404">
        <v>0.45032944182698231</v>
      </c>
      <c r="M18" s="404">
        <v>0.51118782443470256</v>
      </c>
      <c r="N18" s="404">
        <v>0.65519396454192902</v>
      </c>
      <c r="O18" s="404">
        <v>0.77625032947323946</v>
      </c>
      <c r="P18" s="404">
        <v>0.94850408201228342</v>
      </c>
      <c r="Q18" s="404">
        <v>1.1977487741502164</v>
      </c>
      <c r="R18" s="404">
        <v>1.5387770053659056</v>
      </c>
      <c r="S18" s="404">
        <v>1.9586184601052739</v>
      </c>
      <c r="T18" s="404">
        <v>2.4409875076367804</v>
      </c>
      <c r="U18" s="404">
        <v>2.9704239946986428</v>
      </c>
      <c r="V18" s="404">
        <v>3.5410809398030691</v>
      </c>
      <c r="W18" s="404">
        <v>4.1602890173647378</v>
      </c>
      <c r="X18" s="404">
        <v>5.6409073324105163</v>
      </c>
      <c r="Y18" s="404">
        <v>6.5700203425283279</v>
      </c>
      <c r="Z18" s="404">
        <v>7.660636084047316</v>
      </c>
      <c r="AA18" s="404">
        <v>8.9128960276572791</v>
      </c>
      <c r="AB18" s="404">
        <v>10.29907214908847</v>
      </c>
      <c r="AC18" s="404">
        <v>11.783642994242852</v>
      </c>
      <c r="AD18" s="404">
        <v>13.322758500885151</v>
      </c>
      <c r="AE18" s="404">
        <v>14.896312365650269</v>
      </c>
      <c r="AF18" s="404">
        <v>16.516419250917888</v>
      </c>
      <c r="AG18" s="404">
        <v>18.230034781709357</v>
      </c>
      <c r="AH18" s="404">
        <v>20.113038987968125</v>
      </c>
      <c r="AI18" s="404">
        <v>22.233662360908074</v>
      </c>
      <c r="AJ18" s="404">
        <v>22.233662360908074</v>
      </c>
      <c r="AK18" s="404">
        <v>24.621206839248259</v>
      </c>
      <c r="AL18" s="404">
        <v>27.256293222688072</v>
      </c>
      <c r="AM18" s="404">
        <v>30.066333962305549</v>
      </c>
      <c r="AN18" s="404">
        <v>32.943101050838202</v>
      </c>
      <c r="AO18" s="404">
        <v>35.827645278009683</v>
      </c>
      <c r="AP18" s="404">
        <v>38.739905518059992</v>
      </c>
      <c r="AQ18" s="404">
        <v>41.789245144905145</v>
      </c>
      <c r="AR18" s="404">
        <v>45.18397235123328</v>
      </c>
      <c r="AS18" s="404">
        <v>49.200682169800707</v>
      </c>
      <c r="AT18" s="404">
        <v>54.061934270415435</v>
      </c>
      <c r="AU18" s="404">
        <v>59.894778886893612</v>
      </c>
      <c r="AV18" s="404">
        <v>74.449593909178347</v>
      </c>
      <c r="AW18" s="404">
        <v>82.898264963437214</v>
      </c>
      <c r="AX18" s="404">
        <v>91.923203098764915</v>
      </c>
      <c r="AY18" s="404">
        <v>101.3918431561214</v>
      </c>
      <c r="AZ18" s="404">
        <v>111.18278211492419</v>
      </c>
      <c r="BA18" s="404">
        <v>121.19421676413408</v>
      </c>
      <c r="BB18" s="404">
        <v>141.45961963601926</v>
      </c>
      <c r="BC18" s="404">
        <v>151.52293923449596</v>
      </c>
    </row>
    <row r="19" spans="1:55">
      <c r="A19" s="453">
        <f t="shared" si="0"/>
        <v>448.14312167850386</v>
      </c>
      <c r="B19" s="403" t="s">
        <v>332</v>
      </c>
      <c r="C19" s="404">
        <v>0.4481431216785039</v>
      </c>
      <c r="D19" s="404">
        <v>0.55338010025739703</v>
      </c>
      <c r="E19" s="404">
        <v>0.49882997221943615</v>
      </c>
      <c r="F19" s="404">
        <v>0.47262268443387312</v>
      </c>
      <c r="G19" s="404">
        <v>0.47262268443387312</v>
      </c>
      <c r="H19" s="404">
        <v>0.47471745901534257</v>
      </c>
      <c r="I19" s="404">
        <v>0.45033149657063876</v>
      </c>
      <c r="J19" s="404">
        <v>0.45033149657063876</v>
      </c>
      <c r="K19" s="404">
        <v>0.52143376257930518</v>
      </c>
      <c r="L19" s="404">
        <v>0.5872684449304989</v>
      </c>
      <c r="M19" s="404">
        <v>0.65382994000655681</v>
      </c>
      <c r="N19" s="404">
        <v>0.85776706870747776</v>
      </c>
      <c r="O19" s="404">
        <v>1.0275669987571869</v>
      </c>
      <c r="P19" s="404">
        <v>1.2580393644992527</v>
      </c>
      <c r="Q19" s="404">
        <v>1.5755217250312432</v>
      </c>
      <c r="R19" s="404">
        <v>1.9705354718721966</v>
      </c>
      <c r="S19" s="404">
        <v>2.4303691270451919</v>
      </c>
      <c r="T19" s="404">
        <v>2.9416872071237696</v>
      </c>
      <c r="U19" s="404">
        <v>3.4948059923494457</v>
      </c>
      <c r="V19" s="404">
        <v>4.0912624558394031</v>
      </c>
      <c r="W19" s="404">
        <v>4.7477233448932035</v>
      </c>
      <c r="X19" s="404">
        <v>6.3654355434431995</v>
      </c>
      <c r="Y19" s="404">
        <v>7.3950496598307502</v>
      </c>
      <c r="Z19" s="404">
        <v>8.6040570000511032</v>
      </c>
      <c r="AA19" s="404">
        <v>9.9861916512306301</v>
      </c>
      <c r="AB19" s="404">
        <v>11.506767170588361</v>
      </c>
      <c r="AC19" s="404">
        <v>13.130267530000017</v>
      </c>
      <c r="AD19" s="404">
        <v>14.814156719988546</v>
      </c>
      <c r="AE19" s="404">
        <v>16.543341870941106</v>
      </c>
      <c r="AF19" s="404">
        <v>18.340158760208105</v>
      </c>
      <c r="AG19" s="404">
        <v>20.259184296524971</v>
      </c>
      <c r="AH19" s="404">
        <v>22.356704421932065</v>
      </c>
      <c r="AI19" s="404">
        <v>24.675104369205837</v>
      </c>
      <c r="AJ19" s="404">
        <v>24.675104369205837</v>
      </c>
      <c r="AK19" s="404">
        <v>27.214317617526074</v>
      </c>
      <c r="AL19" s="404">
        <v>29.92057873997965</v>
      </c>
      <c r="AM19" s="404">
        <v>32.703040900595653</v>
      </c>
      <c r="AN19" s="404">
        <v>35.517222593959517</v>
      </c>
      <c r="AO19" s="404">
        <v>38.392162898229955</v>
      </c>
      <c r="AP19" s="404">
        <v>41.442883307953707</v>
      </c>
      <c r="AQ19" s="404">
        <v>44.882183228149685</v>
      </c>
      <c r="AR19" s="404">
        <v>48.991841723505097</v>
      </c>
      <c r="AS19" s="404">
        <v>53.973362910932231</v>
      </c>
      <c r="AT19" s="404">
        <v>59.934036860273601</v>
      </c>
      <c r="AU19" s="404">
        <v>66.877561963668526</v>
      </c>
      <c r="AV19" s="404">
        <v>83.191563352286863</v>
      </c>
      <c r="AW19" s="404">
        <v>92.216392566250192</v>
      </c>
      <c r="AX19" s="404">
        <v>101.69256445189792</v>
      </c>
      <c r="AY19" s="404">
        <v>111.56066792851951</v>
      </c>
      <c r="AZ19" s="404">
        <v>121.77903221126147</v>
      </c>
      <c r="BA19" s="404">
        <v>132.31884847473842</v>
      </c>
      <c r="BB19" s="404">
        <v>154.03677565237786</v>
      </c>
      <c r="BC19" s="404">
        <v>165.05552160136327</v>
      </c>
    </row>
    <row r="20" spans="1:55">
      <c r="A20" s="453">
        <f t="shared" si="0"/>
        <v>618.95745111153246</v>
      </c>
      <c r="B20" s="403" t="s">
        <v>333</v>
      </c>
      <c r="C20" s="404">
        <v>0.61895745111153255</v>
      </c>
      <c r="D20" s="404">
        <v>0.71466917075832437</v>
      </c>
      <c r="E20" s="404">
        <v>0.65271148153569358</v>
      </c>
      <c r="F20" s="404">
        <v>0.61485751849293946</v>
      </c>
      <c r="G20" s="404">
        <v>0.61485751849293946</v>
      </c>
      <c r="H20" s="404">
        <v>0.60344040116637288</v>
      </c>
      <c r="I20" s="404">
        <v>0.56945523305334567</v>
      </c>
      <c r="J20" s="404">
        <v>0.56945523305334567</v>
      </c>
      <c r="K20" s="404">
        <v>0.63300372106338088</v>
      </c>
      <c r="L20" s="404">
        <v>0.7018069488169999</v>
      </c>
      <c r="M20" s="404">
        <v>0.78624414531376818</v>
      </c>
      <c r="N20" s="404">
        <v>1.0703701338743103</v>
      </c>
      <c r="O20" s="404">
        <v>1.2931775759648847</v>
      </c>
      <c r="P20" s="404">
        <v>1.5865324419813507</v>
      </c>
      <c r="Q20" s="404">
        <v>1.9523361914885966</v>
      </c>
      <c r="R20" s="404">
        <v>2.3815691731773283</v>
      </c>
      <c r="S20" s="404">
        <v>2.8646689047956073</v>
      </c>
      <c r="T20" s="404">
        <v>3.3940083810996522</v>
      </c>
      <c r="U20" s="404">
        <v>3.9661603946293136</v>
      </c>
      <c r="V20" s="404">
        <v>4.590663727262247</v>
      </c>
      <c r="W20" s="404">
        <v>5.291841432326045</v>
      </c>
      <c r="X20" s="404">
        <v>7.0476132892756738</v>
      </c>
      <c r="Y20" s="404">
        <v>8.1688888389499912</v>
      </c>
      <c r="Z20" s="404">
        <v>9.4810057356551596</v>
      </c>
      <c r="AA20" s="404">
        <v>10.973566666514664</v>
      </c>
      <c r="AB20" s="404">
        <v>12.615424040936931</v>
      </c>
      <c r="AC20" s="404">
        <v>14.373810931573676</v>
      </c>
      <c r="AD20" s="404">
        <v>16.2075780376137</v>
      </c>
      <c r="AE20" s="404">
        <v>18.107038406932592</v>
      </c>
      <c r="AF20" s="404">
        <v>20.09746071351563</v>
      </c>
      <c r="AG20" s="404">
        <v>22.209237707018033</v>
      </c>
      <c r="AH20" s="404">
        <v>24.469531349850968</v>
      </c>
      <c r="AI20" s="404">
        <v>26.893004561567977</v>
      </c>
      <c r="AJ20" s="404">
        <v>26.893004561567977</v>
      </c>
      <c r="AK20" s="404">
        <v>29.448014222929178</v>
      </c>
      <c r="AL20" s="404">
        <v>32.065308157201905</v>
      </c>
      <c r="AM20" s="404">
        <v>34.720614227396005</v>
      </c>
      <c r="AN20" s="404">
        <v>37.459790310739521</v>
      </c>
      <c r="AO20" s="404">
        <v>40.407225655563117</v>
      </c>
      <c r="AP20" s="404">
        <v>43.781296358372259</v>
      </c>
      <c r="AQ20" s="404">
        <v>47.868239717481977</v>
      </c>
      <c r="AR20" s="404">
        <v>52.874471267055512</v>
      </c>
      <c r="AS20" s="404">
        <v>58.882473005164165</v>
      </c>
      <c r="AT20" s="404">
        <v>65.876815776385826</v>
      </c>
      <c r="AU20" s="404">
        <v>73.730844686213089</v>
      </c>
      <c r="AV20" s="404">
        <v>91.220068484752858</v>
      </c>
      <c r="AW20" s="404">
        <v>100.60861045250707</v>
      </c>
      <c r="AX20" s="404">
        <v>110.39293976462926</v>
      </c>
      <c r="AY20" s="404">
        <v>120.5917001982489</v>
      </c>
      <c r="AZ20" s="404">
        <v>131.23518432513865</v>
      </c>
      <c r="BA20" s="404">
        <v>142.31926682374555</v>
      </c>
      <c r="BB20" s="404">
        <v>165.55099493840473</v>
      </c>
      <c r="BC20" s="404">
        <v>177.57847317198414</v>
      </c>
    </row>
    <row r="21" spans="1:55">
      <c r="A21" s="453">
        <f t="shared" si="0"/>
        <v>765.83039204731244</v>
      </c>
      <c r="B21" s="403" t="s">
        <v>334</v>
      </c>
      <c r="C21" s="404">
        <v>0.76583039204731251</v>
      </c>
      <c r="D21" s="404">
        <v>0.84563516084685231</v>
      </c>
      <c r="E21" s="404">
        <v>0.77200431445145079</v>
      </c>
      <c r="F21" s="404">
        <v>0.72005893071969918</v>
      </c>
      <c r="G21" s="404">
        <v>0.72005893071969918</v>
      </c>
      <c r="H21" s="404">
        <v>0.69563842951592991</v>
      </c>
      <c r="I21" s="404">
        <v>0.65623596879267954</v>
      </c>
      <c r="J21" s="404">
        <v>0.65623596879267954</v>
      </c>
      <c r="K21" s="404">
        <v>0.71993496319949779</v>
      </c>
      <c r="L21" s="404">
        <v>0.80364658650932363</v>
      </c>
      <c r="M21" s="404">
        <v>0.92055072400960658</v>
      </c>
      <c r="N21" s="404">
        <v>1.2938955941682977</v>
      </c>
      <c r="O21" s="404">
        <v>1.5739324447844056</v>
      </c>
      <c r="P21" s="404">
        <v>1.9097979240412752</v>
      </c>
      <c r="Q21" s="404">
        <v>2.3036716641400661</v>
      </c>
      <c r="R21" s="404">
        <v>2.7499001190346135</v>
      </c>
      <c r="S21" s="404">
        <v>3.2448459918968351</v>
      </c>
      <c r="T21" s="404">
        <v>3.7870662221662617</v>
      </c>
      <c r="U21" s="404">
        <v>4.3799123729974472</v>
      </c>
      <c r="V21" s="404">
        <v>5.0391308991179757</v>
      </c>
      <c r="W21" s="404">
        <v>5.7874901897160456</v>
      </c>
      <c r="X21" s="404">
        <v>7.6662299890140098</v>
      </c>
      <c r="Y21" s="404">
        <v>8.861547167774269</v>
      </c>
      <c r="Z21" s="404">
        <v>10.254965698801261</v>
      </c>
      <c r="AA21" s="404">
        <v>11.842708286056558</v>
      </c>
      <c r="AB21" s="404">
        <v>13.600223331513998</v>
      </c>
      <c r="AC21" s="404">
        <v>15.49769993011342</v>
      </c>
      <c r="AD21" s="404">
        <v>17.495453783484312</v>
      </c>
      <c r="AE21" s="404">
        <v>19.581487240209459</v>
      </c>
      <c r="AF21" s="404">
        <v>21.751764446958365</v>
      </c>
      <c r="AG21" s="404">
        <v>24.002537008790316</v>
      </c>
      <c r="AH21" s="404">
        <v>26.329628846638553</v>
      </c>
      <c r="AI21" s="404">
        <v>28.717847353157037</v>
      </c>
      <c r="AJ21" s="404">
        <v>28.717847353157037</v>
      </c>
      <c r="AK21" s="404">
        <v>31.123056758999944</v>
      </c>
      <c r="AL21" s="404">
        <v>33.545637669726382</v>
      </c>
      <c r="AM21" s="404">
        <v>36.054828853862205</v>
      </c>
      <c r="AN21" s="404">
        <v>38.794515713449904</v>
      </c>
      <c r="AO21" s="404">
        <v>41.992857158696609</v>
      </c>
      <c r="AP21" s="404">
        <v>45.941627211216634</v>
      </c>
      <c r="AQ21" s="404">
        <v>50.851418580449469</v>
      </c>
      <c r="AR21" s="404">
        <v>56.809140996810278</v>
      </c>
      <c r="AS21" s="404">
        <v>63.770286177122031</v>
      </c>
      <c r="AT21" s="404">
        <v>71.589559103408476</v>
      </c>
      <c r="AU21" s="404">
        <v>80.038159188355948</v>
      </c>
      <c r="AV21" s="404">
        <v>98.189989651830501</v>
      </c>
      <c r="AW21" s="404">
        <v>107.78640638041863</v>
      </c>
      <c r="AX21" s="404">
        <v>117.79624470170664</v>
      </c>
      <c r="AY21" s="404">
        <v>128.30842913200891</v>
      </c>
      <c r="AZ21" s="404">
        <v>139.3768156274289</v>
      </c>
      <c r="BA21" s="404">
        <v>151.0123450671318</v>
      </c>
      <c r="BB21" s="404">
        <v>175.81045981434832</v>
      </c>
      <c r="BC21" s="404">
        <v>188.79088244153348</v>
      </c>
    </row>
    <row r="22" spans="1:55">
      <c r="A22" s="453">
        <f t="shared" si="0"/>
        <v>881.07300440071879</v>
      </c>
      <c r="B22" s="403" t="s">
        <v>335</v>
      </c>
      <c r="C22" s="404">
        <v>0.8810730044007189</v>
      </c>
      <c r="D22" s="404">
        <v>0.93999400790253929</v>
      </c>
      <c r="E22" s="404">
        <v>0.85224003643181823</v>
      </c>
      <c r="F22" s="404">
        <v>0.78665899463254907</v>
      </c>
      <c r="G22" s="404">
        <v>0.78665899463254907</v>
      </c>
      <c r="H22" s="404">
        <v>0.75312759750082581</v>
      </c>
      <c r="I22" s="404">
        <v>0.71618669427114723</v>
      </c>
      <c r="J22" s="404">
        <v>0.71618669427114723</v>
      </c>
      <c r="K22" s="404">
        <v>0.79173627908905342</v>
      </c>
      <c r="L22" s="404">
        <v>0.90469562583651153</v>
      </c>
      <c r="M22" s="404">
        <v>1.058919419332855</v>
      </c>
      <c r="N22" s="404">
        <v>1.5289060360981019</v>
      </c>
      <c r="O22" s="404">
        <v>1.8453192077930274</v>
      </c>
      <c r="P22" s="404">
        <v>2.202945829218419</v>
      </c>
      <c r="Q22" s="404">
        <v>2.6071354341225557</v>
      </c>
      <c r="R22" s="404">
        <v>3.0583960287595464</v>
      </c>
      <c r="S22" s="404">
        <v>3.5595107267469595</v>
      </c>
      <c r="T22" s="404">
        <v>4.1157378899755281</v>
      </c>
      <c r="U22" s="404">
        <v>4.735309238996023</v>
      </c>
      <c r="V22" s="404">
        <v>5.4308405481493311</v>
      </c>
      <c r="W22" s="404">
        <v>6.2209662212138372</v>
      </c>
      <c r="X22" s="404">
        <v>8.1901776574165996</v>
      </c>
      <c r="Y22" s="404">
        <v>9.4351630147935737</v>
      </c>
      <c r="Z22" s="404">
        <v>10.892052205503823</v>
      </c>
      <c r="AA22" s="404">
        <v>12.567022670598472</v>
      </c>
      <c r="AB22" s="404">
        <v>14.442667751372529</v>
      </c>
      <c r="AC22" s="404">
        <v>16.492358194155404</v>
      </c>
      <c r="AD22" s="404">
        <v>18.669807362579807</v>
      </c>
      <c r="AE22" s="404">
        <v>20.927978792761021</v>
      </c>
      <c r="AF22" s="404">
        <v>23.223105406876662</v>
      </c>
      <c r="AG22" s="404">
        <v>25.514602732962661</v>
      </c>
      <c r="AH22" s="404">
        <v>27.764426216380173</v>
      </c>
      <c r="AI22" s="404">
        <v>29.94668750574218</v>
      </c>
      <c r="AJ22" s="404">
        <v>29.94668750574218</v>
      </c>
      <c r="AK22" s="404">
        <v>32.090185478513298</v>
      </c>
      <c r="AL22" s="404">
        <v>34.292234241146787</v>
      </c>
      <c r="AM22" s="404">
        <v>36.723687003200538</v>
      </c>
      <c r="AN22" s="404">
        <v>39.635279626326145</v>
      </c>
      <c r="AO22" s="404">
        <v>43.329082873314256</v>
      </c>
      <c r="AP22" s="404">
        <v>48.0208338350769</v>
      </c>
      <c r="AQ22" s="404">
        <v>53.801053759133282</v>
      </c>
      <c r="AR22" s="404">
        <v>60.628927141666438</v>
      </c>
      <c r="AS22" s="404">
        <v>68.32515708824468</v>
      </c>
      <c r="AT22" s="404">
        <v>76.642649108938713</v>
      </c>
      <c r="AU22" s="404">
        <v>85.385385595676397</v>
      </c>
      <c r="AV22" s="404">
        <v>103.79231780443288</v>
      </c>
      <c r="AW22" s="404">
        <v>113.49854812297862</v>
      </c>
      <c r="AX22" s="404">
        <v>123.70006286210135</v>
      </c>
      <c r="AY22" s="404">
        <v>134.50739950297344</v>
      </c>
      <c r="AZ22" s="404">
        <v>145.98822853860131</v>
      </c>
      <c r="BA22" s="404">
        <v>158.17234248575866</v>
      </c>
      <c r="BB22" s="404">
        <v>184.46791140520287</v>
      </c>
      <c r="BC22" s="404">
        <v>198.32494445552069</v>
      </c>
    </row>
    <row r="23" spans="1:55">
      <c r="A23" s="453">
        <f t="shared" si="0"/>
        <v>958.28797459040618</v>
      </c>
      <c r="B23" s="403" t="s">
        <v>336</v>
      </c>
      <c r="C23" s="404">
        <v>0.95828797459040616</v>
      </c>
      <c r="D23" s="404">
        <v>0.99310296158363565</v>
      </c>
      <c r="E23" s="404">
        <v>0.89167540789450261</v>
      </c>
      <c r="F23" s="404">
        <v>0.81629376607604642</v>
      </c>
      <c r="G23" s="404">
        <v>0.81629376607604642</v>
      </c>
      <c r="H23" s="404">
        <v>0.78121601687846776</v>
      </c>
      <c r="I23" s="404">
        <v>0.75862759718733042</v>
      </c>
      <c r="J23" s="404">
        <v>0.75862759718733042</v>
      </c>
      <c r="K23" s="404">
        <v>0.86010767182547687</v>
      </c>
      <c r="L23" s="404">
        <v>1.0068944613828186</v>
      </c>
      <c r="M23" s="404">
        <v>1.2017329306349047</v>
      </c>
      <c r="N23" s="404">
        <v>1.7505743629494479</v>
      </c>
      <c r="O23" s="404">
        <v>2.0820889232829147</v>
      </c>
      <c r="P23" s="404">
        <v>2.4431782767572323</v>
      </c>
      <c r="Q23" s="404">
        <v>2.8451415796947614</v>
      </c>
      <c r="R23" s="404">
        <v>3.2951649072901072</v>
      </c>
      <c r="S23" s="404">
        <v>3.8029910763967765</v>
      </c>
      <c r="T23" s="404">
        <v>4.3786754412729438</v>
      </c>
      <c r="U23" s="404">
        <v>5.0258744291109183</v>
      </c>
      <c r="V23" s="404">
        <v>5.7513550742190631</v>
      </c>
      <c r="W23" s="404">
        <v>6.5692879734864995</v>
      </c>
      <c r="X23" s="404">
        <v>8.5803579865186386</v>
      </c>
      <c r="Y23" s="404">
        <v>9.8543696329833139</v>
      </c>
      <c r="Z23" s="404">
        <v>11.363945129627551</v>
      </c>
      <c r="AA23" s="404">
        <v>13.126068813294319</v>
      </c>
      <c r="AB23" s="404">
        <v>15.131079046162618</v>
      </c>
      <c r="AC23" s="404">
        <v>17.347611245112642</v>
      </c>
      <c r="AD23" s="404">
        <v>19.689631293377481</v>
      </c>
      <c r="AE23" s="404">
        <v>22.064115524019378</v>
      </c>
      <c r="AF23" s="404">
        <v>24.384352469436561</v>
      </c>
      <c r="AG23" s="404">
        <v>26.5698412597702</v>
      </c>
      <c r="AH23" s="404">
        <v>28.56738570920966</v>
      </c>
      <c r="AI23" s="404">
        <v>30.426022409772148</v>
      </c>
      <c r="AJ23" s="404">
        <v>30.426022409772148</v>
      </c>
      <c r="AK23" s="404">
        <v>32.275159077612386</v>
      </c>
      <c r="AL23" s="404">
        <v>34.317587011986085</v>
      </c>
      <c r="AM23" s="404">
        <v>36.835107978754166</v>
      </c>
      <c r="AN23" s="404">
        <v>40.15581795217242</v>
      </c>
      <c r="AO23" s="404">
        <v>44.505883672752347</v>
      </c>
      <c r="AP23" s="404">
        <v>49.980216805274644</v>
      </c>
      <c r="AQ23" s="404">
        <v>56.540730874719465</v>
      </c>
      <c r="AR23" s="404">
        <v>64.010734700263697</v>
      </c>
      <c r="AS23" s="404">
        <v>72.103551384526014</v>
      </c>
      <c r="AT23" s="404">
        <v>80.605591055050752</v>
      </c>
      <c r="AU23" s="404">
        <v>89.390543052023432</v>
      </c>
      <c r="AV23" s="404">
        <v>107.75136006444217</v>
      </c>
      <c r="AW23" s="404">
        <v>117.51521335641785</v>
      </c>
      <c r="AX23" s="404">
        <v>127.87010418512698</v>
      </c>
      <c r="AY23" s="404">
        <v>138.93814884493645</v>
      </c>
      <c r="AZ23" s="404">
        <v>150.8044686223659</v>
      </c>
      <c r="BA23" s="404">
        <v>163.52226493897672</v>
      </c>
      <c r="BB23" s="404">
        <v>191.09756972444603</v>
      </c>
      <c r="BC23" s="404">
        <v>205.72702831690572</v>
      </c>
    </row>
    <row r="24" spans="1:55">
      <c r="A24" s="453">
        <f t="shared" si="0"/>
        <v>992.70931630628547</v>
      </c>
      <c r="B24" s="403" t="s">
        <v>337</v>
      </c>
      <c r="C24" s="404">
        <v>0.99270931630628545</v>
      </c>
      <c r="D24" s="404">
        <v>1.0030289151052749</v>
      </c>
      <c r="E24" s="404">
        <v>0.89175588104984604</v>
      </c>
      <c r="F24" s="404">
        <v>0.81407611101749244</v>
      </c>
      <c r="G24" s="404">
        <v>0.81407611101749244</v>
      </c>
      <c r="H24" s="404">
        <v>0.78900204372554184</v>
      </c>
      <c r="I24" s="404">
        <v>0.79505502336991385</v>
      </c>
      <c r="J24" s="404">
        <v>0.79505502336991385</v>
      </c>
      <c r="K24" s="404">
        <v>0.92676393050031192</v>
      </c>
      <c r="L24" s="404">
        <v>1.110376975538464</v>
      </c>
      <c r="M24" s="404">
        <v>1.3490007008306795</v>
      </c>
      <c r="N24" s="404">
        <v>1.933306241263844</v>
      </c>
      <c r="O24" s="404">
        <v>2.2610501720310219</v>
      </c>
      <c r="P24" s="404">
        <v>2.6124663168556537</v>
      </c>
      <c r="Q24" s="404">
        <v>3.00530343284372</v>
      </c>
      <c r="R24" s="404">
        <v>3.4539885243904873</v>
      </c>
      <c r="S24" s="404">
        <v>3.9733427605944898</v>
      </c>
      <c r="T24" s="404">
        <v>4.568752769012276</v>
      </c>
      <c r="U24" s="404">
        <v>5.2364545099620203</v>
      </c>
      <c r="V24" s="404">
        <v>5.9768850874560489</v>
      </c>
      <c r="W24" s="404">
        <v>6.7993913903212393</v>
      </c>
      <c r="X24" s="404">
        <v>8.8000422315029461</v>
      </c>
      <c r="Y24" s="404">
        <v>10.089220549836741</v>
      </c>
      <c r="Z24" s="404">
        <v>11.648314208541212</v>
      </c>
      <c r="AA24" s="404">
        <v>13.506047181858293</v>
      </c>
      <c r="AB24" s="404">
        <v>15.652981757855795</v>
      </c>
      <c r="AC24" s="404">
        <v>18.019990768870588</v>
      </c>
      <c r="AD24" s="404">
        <v>20.469912280477832</v>
      </c>
      <c r="AE24" s="404">
        <v>22.859957007570749</v>
      </c>
      <c r="AF24" s="404">
        <v>25.056806005045914</v>
      </c>
      <c r="AG24" s="404">
        <v>26.958159233523908</v>
      </c>
      <c r="AH24" s="404">
        <v>28.580911542353167</v>
      </c>
      <c r="AI24" s="404">
        <v>30.076920974172833</v>
      </c>
      <c r="AJ24" s="404">
        <v>30.076920974172833</v>
      </c>
      <c r="AK24" s="404">
        <v>31.685198638850927</v>
      </c>
      <c r="AL24" s="404">
        <v>33.723895395433495</v>
      </c>
      <c r="AM24" s="404">
        <v>36.556752392252527</v>
      </c>
      <c r="AN24" s="404">
        <v>40.43925253326988</v>
      </c>
      <c r="AO24" s="404">
        <v>45.476499669819347</v>
      </c>
      <c r="AP24" s="404">
        <v>51.633652108981394</v>
      </c>
      <c r="AQ24" s="404">
        <v>58.735431627805816</v>
      </c>
      <c r="AR24" s="404">
        <v>66.496406492808603</v>
      </c>
      <c r="AS24" s="404">
        <v>74.657764145220128</v>
      </c>
      <c r="AT24" s="404">
        <v>83.076517299546822</v>
      </c>
      <c r="AU24" s="404">
        <v>91.700238768610603</v>
      </c>
      <c r="AV24" s="404">
        <v>109.80842933380005</v>
      </c>
      <c r="AW24" s="404">
        <v>119.56950151798428</v>
      </c>
      <c r="AX24" s="404">
        <v>130.0189711556545</v>
      </c>
      <c r="AY24" s="404">
        <v>141.29385684607209</v>
      </c>
      <c r="AZ24" s="404">
        <v>153.50106178450014</v>
      </c>
      <c r="BA24" s="404">
        <v>166.60875891932486</v>
      </c>
      <c r="BB24" s="404">
        <v>195.17271682641206</v>
      </c>
      <c r="BC24" s="404">
        <v>210.4320923259788</v>
      </c>
    </row>
    <row r="25" spans="1:55">
      <c r="A25" s="453">
        <f t="shared" si="0"/>
        <v>982.26999378641256</v>
      </c>
      <c r="B25" s="403" t="s">
        <v>338</v>
      </c>
      <c r="C25" s="404">
        <v>0.98226999378641255</v>
      </c>
      <c r="D25" s="404">
        <v>0.9710109034536778</v>
      </c>
      <c r="E25" s="404">
        <v>0.85738754531308492</v>
      </c>
      <c r="F25" s="404">
        <v>0.78889307679012777</v>
      </c>
      <c r="G25" s="404">
        <v>0.78889307679012777</v>
      </c>
      <c r="H25" s="404">
        <v>0.78774239837627302</v>
      </c>
      <c r="I25" s="404">
        <v>0.82696291418737566</v>
      </c>
      <c r="J25" s="404">
        <v>0.82696291418737566</v>
      </c>
      <c r="K25" s="404">
        <v>0.99159412432133553</v>
      </c>
      <c r="L25" s="404">
        <v>1.2148825855407015</v>
      </c>
      <c r="M25" s="404">
        <v>1.4752884420681269</v>
      </c>
      <c r="N25" s="404">
        <v>2.0535317380810327</v>
      </c>
      <c r="O25" s="404">
        <v>2.3637438561370701</v>
      </c>
      <c r="P25" s="404">
        <v>2.6979403475858135</v>
      </c>
      <c r="Q25" s="404">
        <v>3.0808650927201513</v>
      </c>
      <c r="R25" s="404">
        <v>3.5323296734977965</v>
      </c>
      <c r="S25" s="404">
        <v>4.062788678376946</v>
      </c>
      <c r="T25" s="404">
        <v>4.6701041130086907</v>
      </c>
      <c r="U25" s="404">
        <v>5.3424720190521464</v>
      </c>
      <c r="V25" s="404">
        <v>6.0734735577292094</v>
      </c>
      <c r="W25" s="404">
        <v>6.870012056909399</v>
      </c>
      <c r="X25" s="404">
        <v>8.8177902450671315</v>
      </c>
      <c r="Y25" s="404">
        <v>10.115606869463425</v>
      </c>
      <c r="Z25" s="404">
        <v>11.729299772992745</v>
      </c>
      <c r="AA25" s="404">
        <v>13.692160228579368</v>
      </c>
      <c r="AB25" s="404">
        <v>15.962321267491326</v>
      </c>
      <c r="AC25" s="404">
        <v>18.421668715710577</v>
      </c>
      <c r="AD25" s="404">
        <v>20.877676847128651</v>
      </c>
      <c r="AE25" s="404">
        <v>23.13350254167938</v>
      </c>
      <c r="AF25" s="404">
        <v>25.0267182319831</v>
      </c>
      <c r="AG25" s="404">
        <v>26.517930687669804</v>
      </c>
      <c r="AH25" s="404">
        <v>27.721571835000013</v>
      </c>
      <c r="AI25" s="404">
        <v>28.901595440248236</v>
      </c>
      <c r="AJ25" s="404">
        <v>28.901595440248236</v>
      </c>
      <c r="AK25" s="404">
        <v>30.417068029431857</v>
      </c>
      <c r="AL25" s="404">
        <v>32.673014713225967</v>
      </c>
      <c r="AM25" s="404">
        <v>35.96506325086267</v>
      </c>
      <c r="AN25" s="404">
        <v>40.43080872853912</v>
      </c>
      <c r="AO25" s="404">
        <v>46.044965854266152</v>
      </c>
      <c r="AP25" s="404">
        <v>52.633829929855786</v>
      </c>
      <c r="AQ25" s="404">
        <v>59.911728230093807</v>
      </c>
      <c r="AR25" s="404">
        <v>67.620259935020187</v>
      </c>
      <c r="AS25" s="404">
        <v>75.565164753456287</v>
      </c>
      <c r="AT25" s="404">
        <v>83.678289915993744</v>
      </c>
      <c r="AU25" s="404">
        <v>91.986189483485489</v>
      </c>
      <c r="AV25" s="404">
        <v>109.66228791400422</v>
      </c>
      <c r="AW25" s="404">
        <v>119.33494274256208</v>
      </c>
      <c r="AX25" s="404">
        <v>129.79535515309385</v>
      </c>
      <c r="AY25" s="404">
        <v>141.19935082673643</v>
      </c>
      <c r="AZ25" s="404">
        <v>153.56509080094682</v>
      </c>
      <c r="BA25" s="404">
        <v>166.87341866299988</v>
      </c>
      <c r="BB25" s="404">
        <v>196.03541178201462</v>
      </c>
      <c r="BC25" s="404">
        <v>211.728750734393</v>
      </c>
    </row>
    <row r="26" spans="1:55">
      <c r="A26" s="453">
        <f t="shared" si="0"/>
        <v>928.06375616154298</v>
      </c>
      <c r="B26" s="403" t="s">
        <v>339</v>
      </c>
      <c r="C26" s="404">
        <v>0.92806375616154291</v>
      </c>
      <c r="D26" s="404">
        <v>0.9017310952446943</v>
      </c>
      <c r="E26" s="404">
        <v>0.79723363435254491</v>
      </c>
      <c r="F26" s="404">
        <v>0.75177316191235577</v>
      </c>
      <c r="G26" s="404">
        <v>0.75177316191235577</v>
      </c>
      <c r="H26" s="404">
        <v>0.77867192615278458</v>
      </c>
      <c r="I26" s="404">
        <v>0.85400064601479952</v>
      </c>
      <c r="J26" s="404">
        <v>0.85400064601479952</v>
      </c>
      <c r="K26" s="404">
        <v>1.0540719776484937</v>
      </c>
      <c r="L26" s="404">
        <v>1.2946794322957538</v>
      </c>
      <c r="M26" s="404">
        <v>1.5543355728085624</v>
      </c>
      <c r="N26" s="404">
        <v>2.0923782551391379</v>
      </c>
      <c r="O26" s="404">
        <v>2.3768316353300181</v>
      </c>
      <c r="P26" s="404">
        <v>2.692319719649658</v>
      </c>
      <c r="Q26" s="404">
        <v>3.0687058055408603</v>
      </c>
      <c r="R26" s="404">
        <v>3.521763769648083</v>
      </c>
      <c r="S26" s="404">
        <v>4.0547487692256663</v>
      </c>
      <c r="T26" s="404">
        <v>4.6573673725506319</v>
      </c>
      <c r="U26" s="404">
        <v>5.3090983653137354</v>
      </c>
      <c r="V26" s="404">
        <v>5.9988667925860453</v>
      </c>
      <c r="W26" s="404">
        <v>6.7420370213642382</v>
      </c>
      <c r="X26" s="404">
        <v>8.6078604831266521</v>
      </c>
      <c r="Y26" s="404">
        <v>9.9157306326867349</v>
      </c>
      <c r="Z26" s="404">
        <v>11.589849175300632</v>
      </c>
      <c r="AA26" s="404">
        <v>13.635735193751954</v>
      </c>
      <c r="AB26" s="404">
        <v>15.968299320856728</v>
      </c>
      <c r="AC26" s="404">
        <v>18.416395662635651</v>
      </c>
      <c r="AD26" s="404">
        <v>20.727349591492029</v>
      </c>
      <c r="AE26" s="404">
        <v>22.66711919069629</v>
      </c>
      <c r="AF26" s="404">
        <v>24.12834477642981</v>
      </c>
      <c r="AG26" s="404">
        <v>25.161316399443244</v>
      </c>
      <c r="AH26" s="404">
        <v>25.986794259815916</v>
      </c>
      <c r="AI26" s="404">
        <v>26.991666964613238</v>
      </c>
      <c r="AJ26" s="404">
        <v>26.991666964613238</v>
      </c>
      <c r="AK26" s="404">
        <v>28.627125461820427</v>
      </c>
      <c r="AL26" s="404">
        <v>31.234961415762125</v>
      </c>
      <c r="AM26" s="404">
        <v>34.997385385187016</v>
      </c>
      <c r="AN26" s="404">
        <v>39.924652808783144</v>
      </c>
      <c r="AO26" s="404">
        <v>45.851435594306466</v>
      </c>
      <c r="AP26" s="404">
        <v>52.491543927544676</v>
      </c>
      <c r="AQ26" s="404">
        <v>59.585256174777463</v>
      </c>
      <c r="AR26" s="404">
        <v>66.938098879006546</v>
      </c>
      <c r="AS26" s="404">
        <v>74.423941357950326</v>
      </c>
      <c r="AT26" s="404">
        <v>82.054659837324706</v>
      </c>
      <c r="AU26" s="404">
        <v>89.927918525843253</v>
      </c>
      <c r="AV26" s="404">
        <v>106.94531539687905</v>
      </c>
      <c r="AW26" s="404">
        <v>116.41315785519281</v>
      </c>
      <c r="AX26" s="404">
        <v>126.77020294273377</v>
      </c>
      <c r="AY26" s="404">
        <v>138.07789832686851</v>
      </c>
      <c r="AZ26" s="404">
        <v>150.36372362027723</v>
      </c>
      <c r="BA26" s="404">
        <v>163.6224300533186</v>
      </c>
      <c r="BB26" s="404">
        <v>192.85515224831718</v>
      </c>
      <c r="BC26" s="404">
        <v>208.71105865346613</v>
      </c>
    </row>
    <row r="27" spans="1:55">
      <c r="A27" s="453">
        <f t="shared" si="0"/>
        <v>834.61547752533647</v>
      </c>
      <c r="B27" s="403" t="s">
        <v>340</v>
      </c>
      <c r="C27" s="404">
        <v>0.83461547752533649</v>
      </c>
      <c r="D27" s="404">
        <v>0.80361036613084158</v>
      </c>
      <c r="E27" s="404">
        <v>0.72208091034747446</v>
      </c>
      <c r="F27" s="404">
        <v>0.70370412962168871</v>
      </c>
      <c r="G27" s="404">
        <v>0.70370412962168871</v>
      </c>
      <c r="H27" s="404">
        <v>0.76115893672372081</v>
      </c>
      <c r="I27" s="404">
        <v>0.87538179808123973</v>
      </c>
      <c r="J27" s="404">
        <v>0.87538179808123973</v>
      </c>
      <c r="K27" s="404">
        <v>1.0881721113464851</v>
      </c>
      <c r="L27" s="404">
        <v>1.3231804995322334</v>
      </c>
      <c r="M27" s="404">
        <v>1.5618424410474234</v>
      </c>
      <c r="N27" s="404">
        <v>2.036057074818705</v>
      </c>
      <c r="O27" s="404">
        <v>2.2925236886237945</v>
      </c>
      <c r="P27" s="404">
        <v>2.5919142578667227</v>
      </c>
      <c r="Q27" s="404">
        <v>2.9597635779152207</v>
      </c>
      <c r="R27" s="404">
        <v>3.4050000006047845</v>
      </c>
      <c r="S27" s="404">
        <v>3.9230737458768985</v>
      </c>
      <c r="T27" s="404">
        <v>4.4948457823549779</v>
      </c>
      <c r="U27" s="404">
        <v>5.0931140410517441</v>
      </c>
      <c r="V27" s="404">
        <v>5.7128635475566005</v>
      </c>
      <c r="W27" s="404">
        <v>6.3814133674869318</v>
      </c>
      <c r="X27" s="404">
        <v>8.1506766547351308</v>
      </c>
      <c r="Y27" s="404">
        <v>9.4704175127363026</v>
      </c>
      <c r="Z27" s="404">
        <v>11.178740639563864</v>
      </c>
      <c r="AA27" s="404">
        <v>13.242957466304485</v>
      </c>
      <c r="AB27" s="404">
        <v>15.531198970614405</v>
      </c>
      <c r="AC27" s="404">
        <v>17.814725036795618</v>
      </c>
      <c r="AD27" s="404">
        <v>19.797089115386658</v>
      </c>
      <c r="AE27" s="404">
        <v>21.29071038465726</v>
      </c>
      <c r="AF27" s="404">
        <v>22.269370226552351</v>
      </c>
      <c r="AG27" s="404">
        <v>22.881081971660574</v>
      </c>
      <c r="AH27" s="404">
        <v>23.463310654418322</v>
      </c>
      <c r="AI27" s="404">
        <v>24.498309389345234</v>
      </c>
      <c r="AJ27" s="404">
        <v>24.498309389345234</v>
      </c>
      <c r="AK27" s="404">
        <v>26.379265077237516</v>
      </c>
      <c r="AL27" s="404">
        <v>29.339434415667874</v>
      </c>
      <c r="AM27" s="404">
        <v>33.438112121885588</v>
      </c>
      <c r="AN27" s="404">
        <v>38.548299772172797</v>
      </c>
      <c r="AO27" s="404">
        <v>44.390578486645808</v>
      </c>
      <c r="AP27" s="404">
        <v>50.703204172767883</v>
      </c>
      <c r="AQ27" s="404">
        <v>57.289516979358183</v>
      </c>
      <c r="AR27" s="404">
        <v>64.02258924504261</v>
      </c>
      <c r="AS27" s="404">
        <v>70.848885702807976</v>
      </c>
      <c r="AT27" s="404">
        <v>77.852415247729979</v>
      </c>
      <c r="AU27" s="404">
        <v>85.150710455847658</v>
      </c>
      <c r="AV27" s="404">
        <v>101.20955128663469</v>
      </c>
      <c r="AW27" s="404">
        <v>110.31808019025411</v>
      </c>
      <c r="AX27" s="404">
        <v>120.29878070073612</v>
      </c>
      <c r="AY27" s="404">
        <v>131.21694494986119</v>
      </c>
      <c r="AZ27" s="404">
        <v>143.10941397053585</v>
      </c>
      <c r="BA27" s="404">
        <v>155.98557561200425</v>
      </c>
      <c r="BB27" s="404">
        <v>184.57183544370503</v>
      </c>
      <c r="BC27" s="404">
        <v>200.2112032539718</v>
      </c>
    </row>
    <row r="28" spans="1:55">
      <c r="A28" s="453">
        <f t="shared" si="0"/>
        <v>710.17609425864543</v>
      </c>
      <c r="B28" s="403" t="s">
        <v>341</v>
      </c>
      <c r="C28" s="404">
        <v>0.71017609425864547</v>
      </c>
      <c r="D28" s="404">
        <v>0.68717372120292697</v>
      </c>
      <c r="E28" s="404">
        <v>0.63265551648254792</v>
      </c>
      <c r="F28" s="404">
        <v>0.6437861976903857</v>
      </c>
      <c r="G28" s="404">
        <v>0.6437861976903857</v>
      </c>
      <c r="H28" s="404">
        <v>0.73411199104140212</v>
      </c>
      <c r="I28" s="404">
        <v>0.86479306742398132</v>
      </c>
      <c r="J28" s="404">
        <v>0.86479306742398132</v>
      </c>
      <c r="K28" s="404">
        <v>1.0669855678644651</v>
      </c>
      <c r="L28" s="404">
        <v>1.2757288090681131</v>
      </c>
      <c r="M28" s="404">
        <v>1.4781399170416569</v>
      </c>
      <c r="N28" s="404">
        <v>1.8762893645096246</v>
      </c>
      <c r="O28" s="404">
        <v>2.1065774165040803</v>
      </c>
      <c r="P28" s="404">
        <v>2.3870398523942016</v>
      </c>
      <c r="Q28" s="404">
        <v>2.7360476705587407</v>
      </c>
      <c r="R28" s="404">
        <v>3.155105507932054</v>
      </c>
      <c r="S28" s="404">
        <v>3.63119548730594</v>
      </c>
      <c r="T28" s="404">
        <v>4.1383575250013971</v>
      </c>
      <c r="U28" s="404">
        <v>4.6532556814381492</v>
      </c>
      <c r="V28" s="404">
        <v>5.1802191046660875</v>
      </c>
      <c r="W28" s="404">
        <v>5.7595455685017694</v>
      </c>
      <c r="X28" s="404">
        <v>7.4251178761349461</v>
      </c>
      <c r="Y28" s="404">
        <v>8.7260429519793554</v>
      </c>
      <c r="Z28" s="404">
        <v>10.39921528923314</v>
      </c>
      <c r="AA28" s="404">
        <v>12.370580169338398</v>
      </c>
      <c r="AB28" s="404">
        <v>14.457467176493942</v>
      </c>
      <c r="AC28" s="404">
        <v>16.390256742052227</v>
      </c>
      <c r="AD28" s="404">
        <v>17.912111376316965</v>
      </c>
      <c r="AE28" s="404">
        <v>18.907261088677675</v>
      </c>
      <c r="AF28" s="404">
        <v>19.437851908921974</v>
      </c>
      <c r="AG28" s="404">
        <v>19.759219113084722</v>
      </c>
      <c r="AH28" s="404">
        <v>20.297381122808336</v>
      </c>
      <c r="AI28" s="404">
        <v>21.479611464924655</v>
      </c>
      <c r="AJ28" s="404">
        <v>21.479611464924655</v>
      </c>
      <c r="AK28" s="404">
        <v>23.595849968911757</v>
      </c>
      <c r="AL28" s="404">
        <v>26.761288199663717</v>
      </c>
      <c r="AM28" s="404">
        <v>30.902188105163091</v>
      </c>
      <c r="AN28" s="404">
        <v>35.780139037310931</v>
      </c>
      <c r="AO28" s="404">
        <v>41.139223707077662</v>
      </c>
      <c r="AP28" s="404">
        <v>46.779452798203721</v>
      </c>
      <c r="AQ28" s="404">
        <v>52.570875178840069</v>
      </c>
      <c r="AR28" s="404">
        <v>58.458658628784377</v>
      </c>
      <c r="AS28" s="404">
        <v>64.452960933143089</v>
      </c>
      <c r="AT28" s="404">
        <v>70.657925342362503</v>
      </c>
      <c r="AU28" s="404">
        <v>77.198860441133135</v>
      </c>
      <c r="AV28" s="404">
        <v>91.908869377974327</v>
      </c>
      <c r="AW28" s="404">
        <v>100.33286258141084</v>
      </c>
      <c r="AX28" s="404">
        <v>109.58359585236221</v>
      </c>
      <c r="AY28" s="404">
        <v>119.72856151819227</v>
      </c>
      <c r="AZ28" s="404">
        <v>130.81291220225398</v>
      </c>
      <c r="BA28" s="404">
        <v>142.86030028275761</v>
      </c>
      <c r="BB28" s="404">
        <v>169.81615203636025</v>
      </c>
      <c r="BC28" s="404">
        <v>184.70439750549764</v>
      </c>
    </row>
    <row r="29" spans="1:55">
      <c r="A29" s="453">
        <f t="shared" si="0"/>
        <v>565.08718520418859</v>
      </c>
      <c r="B29" s="403" t="s">
        <v>342</v>
      </c>
      <c r="C29" s="404">
        <v>0.56508718520418855</v>
      </c>
      <c r="D29" s="404">
        <v>0.55286399055169466</v>
      </c>
      <c r="E29" s="404">
        <v>0.52777382196507849</v>
      </c>
      <c r="F29" s="404">
        <v>0.57063697636750621</v>
      </c>
      <c r="G29" s="404">
        <v>0.57063697636750621</v>
      </c>
      <c r="H29" s="404">
        <v>0.67088190815257087</v>
      </c>
      <c r="I29" s="404">
        <v>0.79500973057450686</v>
      </c>
      <c r="J29" s="404">
        <v>0.79500973057450686</v>
      </c>
      <c r="K29" s="404">
        <v>0.96550309007618906</v>
      </c>
      <c r="L29" s="404">
        <v>1.1322655028843418</v>
      </c>
      <c r="M29" s="404">
        <v>1.2885723372860385</v>
      </c>
      <c r="N29" s="404">
        <v>1.6083021065530005</v>
      </c>
      <c r="O29" s="404">
        <v>1.8087050338757285</v>
      </c>
      <c r="P29" s="404">
        <v>2.0590224348579174</v>
      </c>
      <c r="Q29" s="404">
        <v>2.3698533585470671</v>
      </c>
      <c r="R29" s="404">
        <v>2.7346445319920609</v>
      </c>
      <c r="S29" s="404">
        <v>3.1339661220518966</v>
      </c>
      <c r="T29" s="404">
        <v>3.5455813106740619</v>
      </c>
      <c r="U29" s="404">
        <v>3.9531159302452266</v>
      </c>
      <c r="V29" s="404">
        <v>4.3710369024830857</v>
      </c>
      <c r="W29" s="404">
        <v>4.8537505187908252</v>
      </c>
      <c r="X29" s="404">
        <v>6.375351873493595</v>
      </c>
      <c r="Y29" s="404">
        <v>7.5830673485497506</v>
      </c>
      <c r="Z29" s="404">
        <v>9.1045740052070894</v>
      </c>
      <c r="AA29" s="404">
        <v>10.820862793361215</v>
      </c>
      <c r="AB29" s="404">
        <v>12.515867017753362</v>
      </c>
      <c r="AC29" s="404">
        <v>13.963154679610527</v>
      </c>
      <c r="AD29" s="404">
        <v>14.970371314951191</v>
      </c>
      <c r="AE29" s="404">
        <v>15.499915070062935</v>
      </c>
      <c r="AF29" s="404">
        <v>15.711022173069258</v>
      </c>
      <c r="AG29" s="404">
        <v>15.937239977404996</v>
      </c>
      <c r="AH29" s="404">
        <v>16.541563237110438</v>
      </c>
      <c r="AI29" s="404">
        <v>17.850936367366469</v>
      </c>
      <c r="AJ29" s="404">
        <v>17.850936367366469</v>
      </c>
      <c r="AK29" s="404">
        <v>20.042536289447742</v>
      </c>
      <c r="AL29" s="404">
        <v>23.103153814695411</v>
      </c>
      <c r="AM29" s="404">
        <v>26.8517892799855</v>
      </c>
      <c r="AN29" s="404">
        <v>31.077283801691948</v>
      </c>
      <c r="AO29" s="404">
        <v>35.584808820458505</v>
      </c>
      <c r="AP29" s="404">
        <v>40.239775278574278</v>
      </c>
      <c r="AQ29" s="404">
        <v>44.98356268263759</v>
      </c>
      <c r="AR29" s="404">
        <v>49.824454127712272</v>
      </c>
      <c r="AS29" s="404">
        <v>54.782332381525357</v>
      </c>
      <c r="AT29" s="404">
        <v>59.968821719234647</v>
      </c>
      <c r="AU29" s="404">
        <v>65.518256824238364</v>
      </c>
      <c r="AV29" s="404">
        <v>78.250312384050559</v>
      </c>
      <c r="AW29" s="404">
        <v>85.569950133917629</v>
      </c>
      <c r="AX29" s="404">
        <v>93.62978486402092</v>
      </c>
      <c r="AY29" s="404">
        <v>102.49604227130889</v>
      </c>
      <c r="AZ29" s="404">
        <v>112.21916186788478</v>
      </c>
      <c r="BA29" s="404">
        <v>122.83456400534793</v>
      </c>
      <c r="BB29" s="404">
        <v>146.79712963094624</v>
      </c>
      <c r="BC29" s="404">
        <v>160.17275332013665</v>
      </c>
    </row>
    <row r="30" spans="1:55">
      <c r="A30" s="453">
        <f t="shared" si="0"/>
        <v>399.59197697587342</v>
      </c>
      <c r="B30" s="403" t="s">
        <v>343</v>
      </c>
      <c r="C30" s="404">
        <v>0.3995919769758734</v>
      </c>
      <c r="D30" s="404">
        <v>0.39919015506085781</v>
      </c>
      <c r="E30" s="404">
        <v>0.40574539052883007</v>
      </c>
      <c r="F30" s="404">
        <v>0.45728617752269346</v>
      </c>
      <c r="G30" s="404">
        <v>0.45728617752269346</v>
      </c>
      <c r="H30" s="404">
        <v>0.54387548363924121</v>
      </c>
      <c r="I30" s="404">
        <v>0.64067710401059408</v>
      </c>
      <c r="J30" s="404">
        <v>0.64067710401059408</v>
      </c>
      <c r="K30" s="404">
        <v>0.76328179195381696</v>
      </c>
      <c r="L30" s="404">
        <v>0.87771104467936323</v>
      </c>
      <c r="M30" s="404">
        <v>0.98392016586040931</v>
      </c>
      <c r="N30" s="404">
        <v>1.2212277060978205</v>
      </c>
      <c r="O30" s="404">
        <v>1.3795692180383514</v>
      </c>
      <c r="P30" s="404">
        <v>1.5794035298209579</v>
      </c>
      <c r="Q30" s="404">
        <v>1.8228899839489794</v>
      </c>
      <c r="R30" s="404">
        <v>2.0975070976416146</v>
      </c>
      <c r="S30" s="404">
        <v>2.3880026172737439</v>
      </c>
      <c r="T30" s="404">
        <v>2.6789522113578665</v>
      </c>
      <c r="U30" s="404">
        <v>2.9615295164762894</v>
      </c>
      <c r="V30" s="404">
        <v>3.2612183193092523</v>
      </c>
      <c r="W30" s="404">
        <v>3.6395066848769608</v>
      </c>
      <c r="X30" s="404">
        <v>4.899280259643878</v>
      </c>
      <c r="Y30" s="404">
        <v>5.891526367149309</v>
      </c>
      <c r="Z30" s="404">
        <v>7.0929754302571775</v>
      </c>
      <c r="AA30" s="404">
        <v>8.3576353735311031</v>
      </c>
      <c r="AB30" s="404">
        <v>9.5212243599252862</v>
      </c>
      <c r="AC30" s="404">
        <v>10.425982726110711</v>
      </c>
      <c r="AD30" s="404">
        <v>10.949784585265993</v>
      </c>
      <c r="AE30" s="404">
        <v>11.140968994802067</v>
      </c>
      <c r="AF30" s="404">
        <v>11.225644393441103</v>
      </c>
      <c r="AG30" s="404">
        <v>11.462327418745856</v>
      </c>
      <c r="AH30" s="404">
        <v>12.104510839945512</v>
      </c>
      <c r="AI30" s="404">
        <v>13.369124212130455</v>
      </c>
      <c r="AJ30" s="404">
        <v>13.369124212130455</v>
      </c>
      <c r="AK30" s="404">
        <v>15.310045094643369</v>
      </c>
      <c r="AL30" s="404">
        <v>17.811308018081313</v>
      </c>
      <c r="AM30" s="404">
        <v>20.724438325350473</v>
      </c>
      <c r="AN30" s="404">
        <v>23.903871642928614</v>
      </c>
      <c r="AO30" s="404">
        <v>27.219601540851521</v>
      </c>
      <c r="AP30" s="404">
        <v>30.607102338919599</v>
      </c>
      <c r="AQ30" s="404">
        <v>34.06999966000965</v>
      </c>
      <c r="AR30" s="404">
        <v>37.624765815254229</v>
      </c>
      <c r="AS30" s="404">
        <v>41.286415745546989</v>
      </c>
      <c r="AT30" s="404">
        <v>45.174748859299207</v>
      </c>
      <c r="AU30" s="404">
        <v>49.434174756670679</v>
      </c>
      <c r="AV30" s="404">
        <v>59.251282410804677</v>
      </c>
      <c r="AW30" s="404">
        <v>64.921107860556148</v>
      </c>
      <c r="AX30" s="404">
        <v>71.184886030127146</v>
      </c>
      <c r="AY30" s="404">
        <v>78.101061758201666</v>
      </c>
      <c r="AZ30" s="404">
        <v>85.718897359421007</v>
      </c>
      <c r="BA30" s="404">
        <v>94.079210755977329</v>
      </c>
      <c r="BB30" s="404">
        <v>113.14120269091555</v>
      </c>
      <c r="BC30" s="404">
        <v>123.90773479656522</v>
      </c>
    </row>
    <row r="31" spans="1:55">
      <c r="A31" s="453">
        <f t="shared" si="0"/>
        <v>211.98268742720705</v>
      </c>
      <c r="B31" s="403" t="s">
        <v>344</v>
      </c>
      <c r="C31" s="404">
        <v>0.21198268742720705</v>
      </c>
      <c r="D31" s="404">
        <v>0.22412818583130931</v>
      </c>
      <c r="E31" s="404">
        <v>0.23926016396813565</v>
      </c>
      <c r="F31" s="404">
        <v>0.27578837213106439</v>
      </c>
      <c r="G31" s="404">
        <v>0.27578837213106439</v>
      </c>
      <c r="H31" s="404">
        <v>0.3273346320942282</v>
      </c>
      <c r="I31" s="404">
        <v>0.38097588774395125</v>
      </c>
      <c r="J31" s="404">
        <v>0.38097588774395125</v>
      </c>
      <c r="K31" s="404">
        <v>0.44482465548773453</v>
      </c>
      <c r="L31" s="404">
        <v>0.5023862668319854</v>
      </c>
      <c r="M31" s="404">
        <v>0.55839040901149872</v>
      </c>
      <c r="N31" s="404">
        <v>0.69509155061648542</v>
      </c>
      <c r="O31" s="404">
        <v>0.78997971169203329</v>
      </c>
      <c r="P31" s="404">
        <v>0.90905746586535763</v>
      </c>
      <c r="Q31" s="404">
        <v>1.0480994643678299</v>
      </c>
      <c r="R31" s="404">
        <v>1.1992530066914311</v>
      </c>
      <c r="S31" s="404">
        <v>1.3545787116019061</v>
      </c>
      <c r="T31" s="404">
        <v>1.5060422375451346</v>
      </c>
      <c r="U31" s="404">
        <v>1.6530179499740782</v>
      </c>
      <c r="V31" s="404">
        <v>1.8246924555376387</v>
      </c>
      <c r="W31" s="404">
        <v>2.0571180304835046</v>
      </c>
      <c r="X31" s="404">
        <v>2.8439307540219705</v>
      </c>
      <c r="Y31" s="404">
        <v>3.4456960635709297</v>
      </c>
      <c r="Z31" s="404">
        <v>4.1234179892057625</v>
      </c>
      <c r="AA31" s="404">
        <v>4.7902972780940347</v>
      </c>
      <c r="AB31" s="404">
        <v>5.3604332932398746</v>
      </c>
      <c r="AC31" s="404">
        <v>5.7510828212654079</v>
      </c>
      <c r="AD31" s="404">
        <v>5.9174287966484105</v>
      </c>
      <c r="AE31" s="404">
        <v>5.9622823776176688</v>
      </c>
      <c r="AF31" s="404">
        <v>6.0234906494043647</v>
      </c>
      <c r="AG31" s="404">
        <v>6.2365740477269229</v>
      </c>
      <c r="AH31" s="404">
        <v>6.7345786763218847</v>
      </c>
      <c r="AI31" s="404">
        <v>7.6134510717453097</v>
      </c>
      <c r="AJ31" s="404">
        <v>7.6134510717453097</v>
      </c>
      <c r="AK31" s="404">
        <v>8.8292614716716606</v>
      </c>
      <c r="AL31" s="404">
        <v>10.304098821452971</v>
      </c>
      <c r="AM31" s="404">
        <v>11.961174243006898</v>
      </c>
      <c r="AN31" s="404">
        <v>13.724896843787286</v>
      </c>
      <c r="AO31" s="404">
        <v>15.534895378323391</v>
      </c>
      <c r="AP31" s="404">
        <v>17.387472762464231</v>
      </c>
      <c r="AQ31" s="404">
        <v>19.292524213136865</v>
      </c>
      <c r="AR31" s="404">
        <v>21.259382036287676</v>
      </c>
      <c r="AS31" s="404">
        <v>23.296735077434633</v>
      </c>
      <c r="AT31" s="404">
        <v>25.532837880945323</v>
      </c>
      <c r="AU31" s="404">
        <v>27.990282942075066</v>
      </c>
      <c r="AV31" s="404">
        <v>33.683916030363548</v>
      </c>
      <c r="AW31" s="404">
        <v>36.98996220361208</v>
      </c>
      <c r="AX31" s="404">
        <v>40.65669401832406</v>
      </c>
      <c r="AY31" s="404">
        <v>44.723231396295382</v>
      </c>
      <c r="AZ31" s="404">
        <v>49.22532663647808</v>
      </c>
      <c r="BA31" s="404">
        <v>54.195970427450682</v>
      </c>
      <c r="BB31" s="404">
        <v>65.658706664540475</v>
      </c>
      <c r="BC31" s="404">
        <v>72.219202519964767</v>
      </c>
    </row>
    <row r="32" spans="1:55">
      <c r="A32" s="453">
        <f t="shared" si="0"/>
        <v>0</v>
      </c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0.31785622889218923</v>
      </c>
      <c r="AI34" s="406">
        <v>1.5039612893270362</v>
      </c>
      <c r="AJ34" s="406">
        <v>1.5039612893270362</v>
      </c>
      <c r="AK34" s="406">
        <v>2.6523685270856068</v>
      </c>
      <c r="AL34" s="406">
        <v>3.7153446912056993</v>
      </c>
      <c r="AM34" s="406">
        <v>4.6624864704079521</v>
      </c>
      <c r="AN34" s="406">
        <v>5.5226005377509146</v>
      </c>
      <c r="AO34" s="406">
        <v>6.372805223158629</v>
      </c>
      <c r="AP34" s="406">
        <v>7.2873522329604432</v>
      </c>
      <c r="AQ34" s="406">
        <v>8.3261513209564164</v>
      </c>
      <c r="AR34" s="406">
        <v>9.5106615967203414</v>
      </c>
      <c r="AS34" s="406">
        <v>10.733801101930107</v>
      </c>
      <c r="AT34" s="406">
        <v>11.789857375427113</v>
      </c>
      <c r="AU34" s="406">
        <v>12.48588073597573</v>
      </c>
      <c r="AV34" s="406">
        <v>12.258785602295365</v>
      </c>
      <c r="AW34" s="406">
        <v>11.456041358791898</v>
      </c>
      <c r="AX34" s="406">
        <v>10.673171799731143</v>
      </c>
      <c r="AY34" s="406">
        <v>10.314556269215796</v>
      </c>
      <c r="AZ34" s="406">
        <v>10.725107127490284</v>
      </c>
      <c r="BA34" s="406">
        <v>12.127194906537706</v>
      </c>
      <c r="BB34" s="406">
        <v>16.951643183655303</v>
      </c>
      <c r="BC34" s="406">
        <v>19.401962240881129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3.1423102593726369</v>
      </c>
      <c r="AB35" s="406">
        <v>5.7102776915621671</v>
      </c>
      <c r="AC35" s="406">
        <v>7.814084852104398</v>
      </c>
      <c r="AD35" s="406">
        <v>9.5909171546952994</v>
      </c>
      <c r="AE35" s="406">
        <v>11.204328805970286</v>
      </c>
      <c r="AF35" s="406">
        <v>12.806347668670313</v>
      </c>
      <c r="AG35" s="406">
        <v>14.474257496620673</v>
      </c>
      <c r="AH35" s="406">
        <v>16.209589920517537</v>
      </c>
      <c r="AI35" s="406">
        <v>17.959824404733151</v>
      </c>
      <c r="AJ35" s="406">
        <v>17.959824404733151</v>
      </c>
      <c r="AK35" s="406">
        <v>19.660389482272326</v>
      </c>
      <c r="AL35" s="406">
        <v>21.260353479034951</v>
      </c>
      <c r="AM35" s="406">
        <v>22.771048679171589</v>
      </c>
      <c r="AN35" s="406">
        <v>24.264904042445131</v>
      </c>
      <c r="AO35" s="406">
        <v>25.8547482123934</v>
      </c>
      <c r="AP35" s="406">
        <v>27.645504375119916</v>
      </c>
      <c r="AQ35" s="406">
        <v>29.69392672721353</v>
      </c>
      <c r="AR35" s="406">
        <v>31.909346477458008</v>
      </c>
      <c r="AS35" s="406">
        <v>34.057894124968385</v>
      </c>
      <c r="AT35" s="406">
        <v>35.824933671420347</v>
      </c>
      <c r="AU35" s="406">
        <v>36.922620024405369</v>
      </c>
      <c r="AV35" s="406">
        <v>36.703813982243176</v>
      </c>
      <c r="AW35" s="406">
        <v>35.947303919018815</v>
      </c>
      <c r="AX35" s="406">
        <v>35.544096725314709</v>
      </c>
      <c r="AY35" s="406">
        <v>36.105209540044257</v>
      </c>
      <c r="AZ35" s="406">
        <v>38.081794906900896</v>
      </c>
      <c r="BA35" s="406">
        <v>41.490329082488302</v>
      </c>
      <c r="BB35" s="406">
        <v>50.5920823242853</v>
      </c>
      <c r="BC35" s="406">
        <v>54.830011749954338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2.1452960147935576</v>
      </c>
      <c r="Y36" s="406">
        <v>6.8422338905026514</v>
      </c>
      <c r="Z36" s="406">
        <v>11.19098185942134</v>
      </c>
      <c r="AA36" s="406">
        <v>15.015976889086936</v>
      </c>
      <c r="AB36" s="406">
        <v>18.19169230633921</v>
      </c>
      <c r="AC36" s="406">
        <v>20.884938316606583</v>
      </c>
      <c r="AD36" s="406">
        <v>23.264433089794458</v>
      </c>
      <c r="AE36" s="406">
        <v>25.518308124939011</v>
      </c>
      <c r="AF36" s="406">
        <v>27.763694368256427</v>
      </c>
      <c r="AG36" s="406">
        <v>30.045811854985551</v>
      </c>
      <c r="AH36" s="406">
        <v>32.352127718199554</v>
      </c>
      <c r="AI36" s="406">
        <v>34.626315496089099</v>
      </c>
      <c r="AJ36" s="406">
        <v>34.626315496089099</v>
      </c>
      <c r="AK36" s="406">
        <v>36.810890949911304</v>
      </c>
      <c r="AL36" s="406">
        <v>38.914445361062086</v>
      </c>
      <c r="AM36" s="406">
        <v>41.007752333004134</v>
      </c>
      <c r="AN36" s="406">
        <v>43.210309131541564</v>
      </c>
      <c r="AO36" s="406">
        <v>45.672548520895411</v>
      </c>
      <c r="AP36" s="406">
        <v>48.4970551513793</v>
      </c>
      <c r="AQ36" s="406">
        <v>51.607324320633289</v>
      </c>
      <c r="AR36" s="406">
        <v>54.763321685164286</v>
      </c>
      <c r="AS36" s="406">
        <v>57.596376117128685</v>
      </c>
      <c r="AT36" s="406">
        <v>59.677530339358775</v>
      </c>
      <c r="AU36" s="406">
        <v>60.687832607835631</v>
      </c>
      <c r="AV36" s="406">
        <v>60.069803349865111</v>
      </c>
      <c r="AW36" s="406">
        <v>59.541369608051838</v>
      </c>
      <c r="AX36" s="406">
        <v>59.984429870485528</v>
      </c>
      <c r="AY36" s="406">
        <v>62.140789642721316</v>
      </c>
      <c r="AZ36" s="406">
        <v>66.221330752878785</v>
      </c>
      <c r="BA36" s="406">
        <v>71.930032000856471</v>
      </c>
      <c r="BB36" s="406">
        <v>85.058083159980868</v>
      </c>
      <c r="BC36" s="406">
        <v>90.561464681120896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3.8656425797001477</v>
      </c>
      <c r="X37" s="406">
        <v>14.781699385459978</v>
      </c>
      <c r="Y37" s="406">
        <v>19.961125315542642</v>
      </c>
      <c r="Z37" s="406">
        <v>24.70561117042784</v>
      </c>
      <c r="AA37" s="406">
        <v>28.935775109624245</v>
      </c>
      <c r="AB37" s="406">
        <v>32.586526789511971</v>
      </c>
      <c r="AC37" s="406">
        <v>35.852363592874106</v>
      </c>
      <c r="AD37" s="406">
        <v>38.890748211509198</v>
      </c>
      <c r="AE37" s="406">
        <v>41.805416791595654</v>
      </c>
      <c r="AF37" s="406">
        <v>44.645464581741763</v>
      </c>
      <c r="AG37" s="406">
        <v>47.423124823481885</v>
      </c>
      <c r="AH37" s="406">
        <v>50.119306531819859</v>
      </c>
      <c r="AI37" s="406">
        <v>52.706499191745614</v>
      </c>
      <c r="AJ37" s="406">
        <v>52.706499191745614</v>
      </c>
      <c r="AK37" s="406">
        <v>55.221812334213183</v>
      </c>
      <c r="AL37" s="406">
        <v>57.75941075036701</v>
      </c>
      <c r="AM37" s="406">
        <v>60.452362823248478</v>
      </c>
      <c r="AN37" s="406">
        <v>63.462808542384501</v>
      </c>
      <c r="AO37" s="406">
        <v>66.927466588830612</v>
      </c>
      <c r="AP37" s="406">
        <v>70.775679958084382</v>
      </c>
      <c r="AQ37" s="406">
        <v>74.751205183046238</v>
      </c>
      <c r="AR37" s="406">
        <v>78.465064832171834</v>
      </c>
      <c r="AS37" s="406">
        <v>81.426067078711839</v>
      </c>
      <c r="AT37" s="406">
        <v>83.194917048309549</v>
      </c>
      <c r="AU37" s="406">
        <v>83.758698997684903</v>
      </c>
      <c r="AV37" s="406">
        <v>83.13337206171137</v>
      </c>
      <c r="AW37" s="406">
        <v>83.576998135224656</v>
      </c>
      <c r="AX37" s="406">
        <v>85.826671170435048</v>
      </c>
      <c r="AY37" s="406">
        <v>90.285042527147013</v>
      </c>
      <c r="AZ37" s="406">
        <v>96.773220896799117</v>
      </c>
      <c r="BA37" s="406">
        <v>104.66363407075147</v>
      </c>
      <c r="BB37" s="406">
        <v>120.48307933879505</v>
      </c>
      <c r="BC37" s="406">
        <v>126.50672503205665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0.14282770297435976</v>
      </c>
      <c r="U38" s="406">
        <v>4.5957425420053353</v>
      </c>
      <c r="V38" s="406">
        <v>9.816942637815977</v>
      </c>
      <c r="W38" s="406">
        <v>15.708585465463081</v>
      </c>
      <c r="X38" s="406">
        <v>27.65778788017159</v>
      </c>
      <c r="Y38" s="406">
        <v>33.1401992041217</v>
      </c>
      <c r="Z38" s="406">
        <v>38.219243609973816</v>
      </c>
      <c r="AA38" s="406">
        <v>42.897087570741917</v>
      </c>
      <c r="AB38" s="406">
        <v>47.15442474721322</v>
      </c>
      <c r="AC38" s="406">
        <v>51.172172490992629</v>
      </c>
      <c r="AD38" s="406">
        <v>54.986295339300682</v>
      </c>
      <c r="AE38" s="406">
        <v>58.59746029762578</v>
      </c>
      <c r="AF38" s="406">
        <v>61.997371422664941</v>
      </c>
      <c r="AG38" s="406">
        <v>65.176145001083654</v>
      </c>
      <c r="AH38" s="406">
        <v>68.140296977210824</v>
      </c>
      <c r="AI38" s="406">
        <v>70.980482781214917</v>
      </c>
      <c r="AJ38" s="406">
        <v>70.980482781214917</v>
      </c>
      <c r="AK38" s="406">
        <v>73.842978099934797</v>
      </c>
      <c r="AL38" s="406">
        <v>76.902392528396376</v>
      </c>
      <c r="AM38" s="406">
        <v>80.34768967811695</v>
      </c>
      <c r="AN38" s="406">
        <v>84.332037649288822</v>
      </c>
      <c r="AO38" s="406">
        <v>88.80557437567164</v>
      </c>
      <c r="AP38" s="406">
        <v>93.503747558352259</v>
      </c>
      <c r="AQ38" s="406">
        <v>98.009844492557775</v>
      </c>
      <c r="AR38" s="406">
        <v>101.80368366911493</v>
      </c>
      <c r="AS38" s="406">
        <v>104.37548321652736</v>
      </c>
      <c r="AT38" s="406">
        <v>105.61292312995901</v>
      </c>
      <c r="AU38" s="406">
        <v>105.8580788059995</v>
      </c>
      <c r="AV38" s="406">
        <v>106.39784311852151</v>
      </c>
      <c r="AW38" s="406">
        <v>108.68920352874919</v>
      </c>
      <c r="AX38" s="406">
        <v>113.3020866570908</v>
      </c>
      <c r="AY38" s="406">
        <v>120.22497076783162</v>
      </c>
      <c r="AZ38" s="406">
        <v>128.92769631828847</v>
      </c>
      <c r="BA38" s="406">
        <v>138.48821990426191</v>
      </c>
      <c r="BB38" s="406">
        <v>155.70724956800456</v>
      </c>
      <c r="BC38" s="406">
        <v>161.87185828567999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1.9713255635750604</v>
      </c>
      <c r="S39" s="406">
        <v>5.3687583024800336</v>
      </c>
      <c r="T39" s="406">
        <v>9.8723348403357125</v>
      </c>
      <c r="U39" s="406">
        <v>15.319466347540791</v>
      </c>
      <c r="V39" s="406">
        <v>21.570117476617916</v>
      </c>
      <c r="W39" s="406">
        <v>28.088565061032188</v>
      </c>
      <c r="X39" s="406">
        <v>40.573262355874782</v>
      </c>
      <c r="Y39" s="406">
        <v>46.285471756051621</v>
      </c>
      <c r="Z39" s="406">
        <v>51.740025650342631</v>
      </c>
      <c r="AA39" s="406">
        <v>57.006765389740487</v>
      </c>
      <c r="AB39" s="406">
        <v>62.068700529176091</v>
      </c>
      <c r="AC39" s="406">
        <v>66.974485925559364</v>
      </c>
      <c r="AD39" s="406">
        <v>71.614867826428906</v>
      </c>
      <c r="AE39" s="406">
        <v>75.896013051210446</v>
      </c>
      <c r="AF39" s="406">
        <v>79.761763410052566</v>
      </c>
      <c r="AG39" s="406">
        <v>83.21321446253981</v>
      </c>
      <c r="AH39" s="406">
        <v>86.378315389233236</v>
      </c>
      <c r="AI39" s="406">
        <v>89.483211671916052</v>
      </c>
      <c r="AJ39" s="406">
        <v>89.483211671916052</v>
      </c>
      <c r="AK39" s="406">
        <v>92.780225210657079</v>
      </c>
      <c r="AL39" s="406">
        <v>96.518989549408758</v>
      </c>
      <c r="AM39" s="406">
        <v>100.89038728900293</v>
      </c>
      <c r="AN39" s="406">
        <v>105.85436510363225</v>
      </c>
      <c r="AO39" s="406">
        <v>111.15224773130035</v>
      </c>
      <c r="AP39" s="406">
        <v>116.34515641419441</v>
      </c>
      <c r="AQ39" s="406">
        <v>120.87450962013936</v>
      </c>
      <c r="AR39" s="406">
        <v>124.19923459381211</v>
      </c>
      <c r="AS39" s="406">
        <v>126.14768291715237</v>
      </c>
      <c r="AT39" s="406">
        <v>126.98677433414097</v>
      </c>
      <c r="AU39" s="406">
        <v>127.37882500696504</v>
      </c>
      <c r="AV39" s="406">
        <v>130.7794720170381</v>
      </c>
      <c r="AW39" s="406">
        <v>135.50970046972776</v>
      </c>
      <c r="AX39" s="406">
        <v>142.66432439925313</v>
      </c>
      <c r="AY39" s="406">
        <v>151.85791410410906</v>
      </c>
      <c r="AZ39" s="406">
        <v>162.24855630407768</v>
      </c>
      <c r="BA39" s="406">
        <v>172.74132096139112</v>
      </c>
      <c r="BB39" s="406">
        <v>190.37657206794296</v>
      </c>
      <c r="BC39" s="406">
        <v>196.47992407001558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3.5608688678014317</v>
      </c>
      <c r="O40" s="406">
        <v>4.5336268107949227</v>
      </c>
      <c r="P40" s="406">
        <v>5.4740635520471077</v>
      </c>
      <c r="Q40" s="406">
        <v>7.2966351664918125</v>
      </c>
      <c r="R40" s="406">
        <v>10.425989003823588</v>
      </c>
      <c r="S40" s="406">
        <v>14.850133605620199</v>
      </c>
      <c r="T40" s="406">
        <v>20.430470557390205</v>
      </c>
      <c r="U40" s="406">
        <v>26.986353661782431</v>
      </c>
      <c r="V40" s="406">
        <v>33.888721693440814</v>
      </c>
      <c r="W40" s="406">
        <v>40.711580099810078</v>
      </c>
      <c r="X40" s="406">
        <v>53.420947132332735</v>
      </c>
      <c r="Y40" s="406">
        <v>59.398093238894077</v>
      </c>
      <c r="Z40" s="406">
        <v>65.375084321954603</v>
      </c>
      <c r="AA40" s="406">
        <v>71.444683438522418</v>
      </c>
      <c r="AB40" s="406">
        <v>77.465195140145227</v>
      </c>
      <c r="AC40" s="406">
        <v>83.326380516583427</v>
      </c>
      <c r="AD40" s="406">
        <v>88.779113661168694</v>
      </c>
      <c r="AE40" s="406">
        <v>93.64167474192945</v>
      </c>
      <c r="AF40" s="406">
        <v>97.843054223684604</v>
      </c>
      <c r="AG40" s="406">
        <v>101.49726648885431</v>
      </c>
      <c r="AH40" s="406">
        <v>104.87210316494519</v>
      </c>
      <c r="AI40" s="406">
        <v>108.32869250515749</v>
      </c>
      <c r="AJ40" s="406">
        <v>108.32869250515749</v>
      </c>
      <c r="AK40" s="406">
        <v>112.22190964737642</v>
      </c>
      <c r="AL40" s="406">
        <v>116.82041416181734</v>
      </c>
      <c r="AM40" s="406">
        <v>122.12045380687606</v>
      </c>
      <c r="AN40" s="406">
        <v>127.86528395026225</v>
      </c>
      <c r="AO40" s="406">
        <v>133.60724453603447</v>
      </c>
      <c r="AP40" s="406">
        <v>138.75245023788679</v>
      </c>
      <c r="AQ40" s="406">
        <v>142.71782184043087</v>
      </c>
      <c r="AR40" s="406">
        <v>145.32120239431993</v>
      </c>
      <c r="AS40" s="406">
        <v>146.78449097823713</v>
      </c>
      <c r="AT40" s="406">
        <v>147.71721264627999</v>
      </c>
      <c r="AU40" s="406">
        <v>149.0732711016345</v>
      </c>
      <c r="AV40" s="406">
        <v>156.94973793286516</v>
      </c>
      <c r="AW40" s="406">
        <v>164.31698394352051</v>
      </c>
      <c r="AX40" s="406">
        <v>173.81950878245718</v>
      </c>
      <c r="AY40" s="406">
        <v>184.73983000790315</v>
      </c>
      <c r="AZ40" s="406">
        <v>196.05205274924128</v>
      </c>
      <c r="BA40" s="406">
        <v>206.85989463451585</v>
      </c>
      <c r="BB40" s="406">
        <v>224.30345538895838</v>
      </c>
      <c r="BC40" s="406">
        <v>230.31640403806719</v>
      </c>
    </row>
    <row r="41" spans="2:55">
      <c r="B41" s="405" t="s">
        <v>354</v>
      </c>
      <c r="C41" s="406">
        <v>0</v>
      </c>
      <c r="D41" s="406">
        <v>0.3108986097195357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1.2583902319685687</v>
      </c>
      <c r="L41" s="406">
        <v>5.1495415501250603</v>
      </c>
      <c r="M41" s="406">
        <v>7.6784656714577224</v>
      </c>
      <c r="N41" s="406">
        <v>10.226933134069954</v>
      </c>
      <c r="O41" s="406">
        <v>11.195297771594532</v>
      </c>
      <c r="P41" s="406">
        <v>12.616292779481112</v>
      </c>
      <c r="Q41" s="406">
        <v>15.394685047958735</v>
      </c>
      <c r="R41" s="406">
        <v>19.614530262839835</v>
      </c>
      <c r="S41" s="406">
        <v>25.199166621798586</v>
      </c>
      <c r="T41" s="406">
        <v>31.987660792222904</v>
      </c>
      <c r="U41" s="406">
        <v>39.248977650079425</v>
      </c>
      <c r="V41" s="406">
        <v>46.455301411402736</v>
      </c>
      <c r="W41" s="406">
        <v>53.337831656275448</v>
      </c>
      <c r="X41" s="406">
        <v>66.194217671274103</v>
      </c>
      <c r="Y41" s="406">
        <v>72.584858651492482</v>
      </c>
      <c r="Z41" s="406">
        <v>79.31030050444356</v>
      </c>
      <c r="AA41" s="406">
        <v>86.351071497712269</v>
      </c>
      <c r="AB41" s="406">
        <v>93.412217598609544</v>
      </c>
      <c r="AC41" s="406">
        <v>100.22951543208809</v>
      </c>
      <c r="AD41" s="406">
        <v>106.41621964388186</v>
      </c>
      <c r="AE41" s="406">
        <v>111.73395127681967</v>
      </c>
      <c r="AF41" s="406">
        <v>116.20440283706293</v>
      </c>
      <c r="AG41" s="406">
        <v>120.07278096798908</v>
      </c>
      <c r="AH41" s="406">
        <v>123.74679317561758</v>
      </c>
      <c r="AI41" s="406">
        <v>127.72167804119717</v>
      </c>
      <c r="AJ41" s="406">
        <v>127.72167804119717</v>
      </c>
      <c r="AK41" s="406">
        <v>132.3975525833263</v>
      </c>
      <c r="AL41" s="406">
        <v>137.85222680620583</v>
      </c>
      <c r="AM41" s="406">
        <v>143.86299535124536</v>
      </c>
      <c r="AN41" s="406">
        <v>149.97720263021688</v>
      </c>
      <c r="AO41" s="406">
        <v>155.57824955532698</v>
      </c>
      <c r="AP41" s="406">
        <v>160.04244061382556</v>
      </c>
      <c r="AQ41" s="406">
        <v>163.16849434658639</v>
      </c>
      <c r="AR41" s="406">
        <v>165.19353972564272</v>
      </c>
      <c r="AS41" s="406">
        <v>166.69343848314972</v>
      </c>
      <c r="AT41" s="406">
        <v>168.59051031213241</v>
      </c>
      <c r="AU41" s="406">
        <v>171.96091115600149</v>
      </c>
      <c r="AV41" s="406">
        <v>185.21635545282365</v>
      </c>
      <c r="AW41" s="406">
        <v>195.02797576852691</v>
      </c>
      <c r="AX41" s="406">
        <v>206.3148155526915</v>
      </c>
      <c r="AY41" s="406">
        <v>218.16187234704705</v>
      </c>
      <c r="AZ41" s="406">
        <v>229.7510651455791</v>
      </c>
      <c r="BA41" s="406">
        <v>240.45564834293151</v>
      </c>
      <c r="BB41" s="406">
        <v>257.46569102697339</v>
      </c>
      <c r="BC41" s="406">
        <v>263.50172221462356</v>
      </c>
    </row>
    <row r="42" spans="2:55">
      <c r="B42" s="405" t="s">
        <v>355</v>
      </c>
      <c r="C42" s="406">
        <v>6.1746127831039193</v>
      </c>
      <c r="D42" s="406">
        <v>11.845963223532548</v>
      </c>
      <c r="E42" s="406">
        <v>7.2644026266480921</v>
      </c>
      <c r="F42" s="406">
        <v>5.7257408112080501</v>
      </c>
      <c r="G42" s="406">
        <v>5.7257408112080501</v>
      </c>
      <c r="H42" s="406">
        <v>6.4355129865590817</v>
      </c>
      <c r="I42" s="406">
        <v>5.6820453586062305</v>
      </c>
      <c r="J42" s="406">
        <v>5.6820453586062305</v>
      </c>
      <c r="K42" s="406">
        <v>9.8380057297665662</v>
      </c>
      <c r="L42" s="406">
        <v>12.707501861672176</v>
      </c>
      <c r="M42" s="406">
        <v>14.43256506146184</v>
      </c>
      <c r="N42" s="406">
        <v>16.464456360243737</v>
      </c>
      <c r="O42" s="406">
        <v>17.903927825752881</v>
      </c>
      <c r="P42" s="406">
        <v>20.319231618977913</v>
      </c>
      <c r="Q42" s="406">
        <v>24.247670043338484</v>
      </c>
      <c r="R42" s="406">
        <v>29.708503747083739</v>
      </c>
      <c r="S42" s="406">
        <v>36.604111644133987</v>
      </c>
      <c r="T42" s="406">
        <v>44.170354233066774</v>
      </c>
      <c r="U42" s="406">
        <v>51.76352023012123</v>
      </c>
      <c r="V42" s="406">
        <v>59.007027117040785</v>
      </c>
      <c r="W42" s="406">
        <v>65.830194394700683</v>
      </c>
      <c r="X42" s="406">
        <v>78.999506259284075</v>
      </c>
      <c r="Y42" s="406">
        <v>86.037677348083747</v>
      </c>
      <c r="Z42" s="406">
        <v>93.689209638424586</v>
      </c>
      <c r="AA42" s="406">
        <v>101.79311106768415</v>
      </c>
      <c r="AB42" s="406">
        <v>109.90719118949563</v>
      </c>
      <c r="AC42" s="406">
        <v>117.61438615992409</v>
      </c>
      <c r="AD42" s="406">
        <v>124.41822853554795</v>
      </c>
      <c r="AE42" s="406">
        <v>130.13561812007785</v>
      </c>
      <c r="AF42" s="406">
        <v>134.89755469855317</v>
      </c>
      <c r="AG42" s="406">
        <v>139.07952915786137</v>
      </c>
      <c r="AH42" s="406">
        <v>143.22843067543465</v>
      </c>
      <c r="AI42" s="406">
        <v>147.91533432074843</v>
      </c>
      <c r="AJ42" s="406">
        <v>147.91533432074843</v>
      </c>
      <c r="AK42" s="406">
        <v>153.36156580695666</v>
      </c>
      <c r="AL42" s="406">
        <v>159.42945137914842</v>
      </c>
      <c r="AM42" s="406">
        <v>165.69985655252634</v>
      </c>
      <c r="AN42" s="406">
        <v>171.54590267681937</v>
      </c>
      <c r="AO42" s="406">
        <v>176.31619054840149</v>
      </c>
      <c r="AP42" s="406">
        <v>179.79401696362854</v>
      </c>
      <c r="AQ42" s="406">
        <v>182.22636576571992</v>
      </c>
      <c r="AR42" s="406">
        <v>184.22830890342155</v>
      </c>
      <c r="AS42" s="406">
        <v>186.69746161922282</v>
      </c>
      <c r="AT42" s="406">
        <v>190.68835770398698</v>
      </c>
      <c r="AU42" s="406">
        <v>196.81213044950357</v>
      </c>
      <c r="AV42" s="406">
        <v>215.50963955962814</v>
      </c>
      <c r="AW42" s="406">
        <v>227.18031093620485</v>
      </c>
      <c r="AX42" s="406">
        <v>239.41219023698025</v>
      </c>
      <c r="AY42" s="406">
        <v>251.5082568459602</v>
      </c>
      <c r="AZ42" s="406">
        <v>262.93415214595581</v>
      </c>
      <c r="BA42" s="406">
        <v>273.31041630845135</v>
      </c>
      <c r="BB42" s="406">
        <v>289.97968116872266</v>
      </c>
      <c r="BC42" s="406">
        <v>296.18332312210754</v>
      </c>
    </row>
    <row r="43" spans="2:55">
      <c r="B43" s="405" t="s">
        <v>356</v>
      </c>
      <c r="C43" s="406">
        <v>19.889083466193938</v>
      </c>
      <c r="D43" s="406">
        <v>26.023360247540687</v>
      </c>
      <c r="E43" s="406">
        <v>20.716879198245692</v>
      </c>
      <c r="F43" s="406">
        <v>18.104423387982923</v>
      </c>
      <c r="G43" s="406">
        <v>18.104423387982923</v>
      </c>
      <c r="H43" s="406">
        <v>17.569246844692948</v>
      </c>
      <c r="I43" s="406">
        <v>15.614550533165202</v>
      </c>
      <c r="J43" s="406">
        <v>15.614550533165202</v>
      </c>
      <c r="K43" s="406">
        <v>18.551428037601212</v>
      </c>
      <c r="L43" s="406">
        <v>20.456236078205599</v>
      </c>
      <c r="M43" s="406">
        <v>21.580891208699658</v>
      </c>
      <c r="N43" s="406">
        <v>23.898044759199003</v>
      </c>
      <c r="O43" s="406">
        <v>26.321382506979454</v>
      </c>
      <c r="P43" s="406">
        <v>29.902309632998268</v>
      </c>
      <c r="Q43" s="406">
        <v>35.109981778572397</v>
      </c>
      <c r="R43" s="406">
        <v>41.946625010535207</v>
      </c>
      <c r="S43" s="406">
        <v>49.657380915907275</v>
      </c>
      <c r="T43" s="406">
        <v>57.568098365300479</v>
      </c>
      <c r="U43" s="406">
        <v>65.174471536077675</v>
      </c>
      <c r="V43" s="406">
        <v>72.295293983806317</v>
      </c>
      <c r="W43" s="406">
        <v>79.046750028173122</v>
      </c>
      <c r="X43" s="406">
        <v>92.88227201090686</v>
      </c>
      <c r="Y43" s="406">
        <v>100.74010093007033</v>
      </c>
      <c r="Z43" s="406">
        <v>109.40895845885835</v>
      </c>
      <c r="AA43" s="406">
        <v>118.59458278185116</v>
      </c>
      <c r="AB43" s="406">
        <v>127.70847166474077</v>
      </c>
      <c r="AC43" s="406">
        <v>136.20755489357316</v>
      </c>
      <c r="AD43" s="406">
        <v>143.59932638719317</v>
      </c>
      <c r="AE43" s="406">
        <v>149.76742359881399</v>
      </c>
      <c r="AF43" s="406">
        <v>154.94819887291391</v>
      </c>
      <c r="AG43" s="406">
        <v>159.64543536942148</v>
      </c>
      <c r="AH43" s="406">
        <v>164.48337228224977</v>
      </c>
      <c r="AI43" s="406">
        <v>169.87034566887544</v>
      </c>
      <c r="AJ43" s="406">
        <v>169.87034566887544</v>
      </c>
      <c r="AK43" s="406">
        <v>175.8258145615053</v>
      </c>
      <c r="AL43" s="406">
        <v>182.02223506181906</v>
      </c>
      <c r="AM43" s="406">
        <v>187.86842085625801</v>
      </c>
      <c r="AN43" s="406">
        <v>192.70852360235784</v>
      </c>
      <c r="AO43" s="406">
        <v>196.32825325795685</v>
      </c>
      <c r="AP43" s="406">
        <v>198.99152402706841</v>
      </c>
      <c r="AQ43" s="406">
        <v>201.35047935994226</v>
      </c>
      <c r="AR43" s="406">
        <v>204.36487488785983</v>
      </c>
      <c r="AS43" s="406">
        <v>209.05882131284838</v>
      </c>
      <c r="AT43" s="406">
        <v>215.98740578348168</v>
      </c>
      <c r="AU43" s="406">
        <v>225.1915210220175</v>
      </c>
      <c r="AV43" s="406">
        <v>248.6169561992908</v>
      </c>
      <c r="AW43" s="406">
        <v>261.30275553566855</v>
      </c>
      <c r="AX43" s="406">
        <v>273.80377704275401</v>
      </c>
      <c r="AY43" s="406">
        <v>285.72320047422653</v>
      </c>
      <c r="AZ43" s="406">
        <v>296.7888309790572</v>
      </c>
      <c r="BA43" s="406">
        <v>306.85140836220324</v>
      </c>
      <c r="BB43" s="406">
        <v>323.56768910735798</v>
      </c>
      <c r="BC43" s="406">
        <v>330.15491729984643</v>
      </c>
    </row>
    <row r="44" spans="2:55">
      <c r="B44" s="405" t="s">
        <v>357</v>
      </c>
      <c r="C44" s="406">
        <v>34.811377607700493</v>
      </c>
      <c r="D44" s="406">
        <v>39.936112140819645</v>
      </c>
      <c r="E44" s="406">
        <v>33.446322247098387</v>
      </c>
      <c r="F44" s="406">
        <v>29.443168381027622</v>
      </c>
      <c r="G44" s="406">
        <v>29.443168381027622</v>
      </c>
      <c r="H44" s="406">
        <v>27.52608165056202</v>
      </c>
      <c r="I44" s="406">
        <v>24.262997421867212</v>
      </c>
      <c r="J44" s="406">
        <v>24.262997421867212</v>
      </c>
      <c r="K44" s="406">
        <v>26.105845863242973</v>
      </c>
      <c r="L44" s="406">
        <v>27.322871073998904</v>
      </c>
      <c r="M44" s="406">
        <v>28.270382459155723</v>
      </c>
      <c r="N44" s="406">
        <v>32.040816971646528</v>
      </c>
      <c r="O44" s="406">
        <v>35.680956968908838</v>
      </c>
      <c r="P44" s="406">
        <v>40.612209455093904</v>
      </c>
      <c r="Q44" s="406">
        <v>47.289690234922581</v>
      </c>
      <c r="R44" s="406">
        <v>54.999277975514666</v>
      </c>
      <c r="S44" s="406">
        <v>63.086917160126227</v>
      </c>
      <c r="T44" s="406">
        <v>71.025587479177645</v>
      </c>
      <c r="U44" s="406">
        <v>78.496771649275757</v>
      </c>
      <c r="V44" s="406">
        <v>85.500306776057499</v>
      </c>
      <c r="W44" s="406">
        <v>92.330722543790316</v>
      </c>
      <c r="X44" s="406">
        <v>107.25950347419182</v>
      </c>
      <c r="Y44" s="406">
        <v>116.02609056740593</v>
      </c>
      <c r="Z44" s="406">
        <v>125.7250419599286</v>
      </c>
      <c r="AA44" s="406">
        <v>135.93356687145126</v>
      </c>
      <c r="AB44" s="406">
        <v>145.94899441588026</v>
      </c>
      <c r="AC44" s="406">
        <v>155.22710048311899</v>
      </c>
      <c r="AD44" s="406">
        <v>163.28455321723172</v>
      </c>
      <c r="AE44" s="406">
        <v>170.06116149394714</v>
      </c>
      <c r="AF44" s="406">
        <v>175.89157931402227</v>
      </c>
      <c r="AG44" s="406">
        <v>181.33732645565618</v>
      </c>
      <c r="AH44" s="406">
        <v>186.8376785971281</v>
      </c>
      <c r="AI44" s="406">
        <v>192.61599533769407</v>
      </c>
      <c r="AJ44" s="406">
        <v>192.61599533769407</v>
      </c>
      <c r="AK44" s="406">
        <v>198.51987616334716</v>
      </c>
      <c r="AL44" s="406">
        <v>204.06055951170038</v>
      </c>
      <c r="AM44" s="406">
        <v>208.63475967407152</v>
      </c>
      <c r="AN44" s="406">
        <v>212.07315273102617</v>
      </c>
      <c r="AO44" s="406">
        <v>214.68215336569938</v>
      </c>
      <c r="AP44" s="406">
        <v>217.16220165456522</v>
      </c>
      <c r="AQ44" s="406">
        <v>220.53697327023207</v>
      </c>
      <c r="AR44" s="406">
        <v>225.90073961921595</v>
      </c>
      <c r="AS44" s="406">
        <v>233.71750453260969</v>
      </c>
      <c r="AT44" s="406">
        <v>243.92636550253584</v>
      </c>
      <c r="AU44" s="406">
        <v>256.04324479985155</v>
      </c>
      <c r="AV44" s="406">
        <v>282.6380559691487</v>
      </c>
      <c r="AW44" s="406">
        <v>295.58255086758925</v>
      </c>
      <c r="AX44" s="406">
        <v>307.85942530121167</v>
      </c>
      <c r="AY44" s="406">
        <v>319.35011385846582</v>
      </c>
      <c r="AZ44" s="406">
        <v>330.02685458526378</v>
      </c>
      <c r="BA44" s="406">
        <v>339.91821765333196</v>
      </c>
      <c r="BB44" s="406">
        <v>357.03123041705385</v>
      </c>
      <c r="BC44" s="406">
        <v>364.18405234583821</v>
      </c>
    </row>
    <row r="45" spans="2:55">
      <c r="B45" s="405" t="s">
        <v>358</v>
      </c>
      <c r="C45" s="406">
        <v>49.531135664819914</v>
      </c>
      <c r="D45" s="406">
        <v>53.133130586602491</v>
      </c>
      <c r="E45" s="406">
        <v>45.083729737913437</v>
      </c>
      <c r="F45" s="406">
        <v>39.53283608879714</v>
      </c>
      <c r="G45" s="406">
        <v>39.53283608879714</v>
      </c>
      <c r="H45" s="406">
        <v>36.048017004796705</v>
      </c>
      <c r="I45" s="406">
        <v>31.607547376111622</v>
      </c>
      <c r="J45" s="406">
        <v>31.607547376111622</v>
      </c>
      <c r="K45" s="406">
        <v>32.646812674807975</v>
      </c>
      <c r="L45" s="406">
        <v>33.634651570635121</v>
      </c>
      <c r="M45" s="406">
        <v>35.01732811120354</v>
      </c>
      <c r="N45" s="406">
        <v>41.18009165464025</v>
      </c>
      <c r="O45" s="406">
        <v>46.246652285587992</v>
      </c>
      <c r="P45" s="406">
        <v>52.745780302722316</v>
      </c>
      <c r="Q45" s="406">
        <v>60.345714682580478</v>
      </c>
      <c r="R45" s="406">
        <v>68.449078513224819</v>
      </c>
      <c r="S45" s="406">
        <v>76.566897048617918</v>
      </c>
      <c r="T45" s="406">
        <v>84.371860185813219</v>
      </c>
      <c r="U45" s="406">
        <v>91.712965646085308</v>
      </c>
      <c r="V45" s="406">
        <v>98.759978659629169</v>
      </c>
      <c r="W45" s="406">
        <v>105.93084208449513</v>
      </c>
      <c r="X45" s="406">
        <v>122.21381794442021</v>
      </c>
      <c r="Y45" s="406">
        <v>131.88585460380472</v>
      </c>
      <c r="Z45" s="406">
        <v>142.54196038860337</v>
      </c>
      <c r="AA45" s="406">
        <v>153.66968624410268</v>
      </c>
      <c r="AB45" s="406">
        <v>164.59181196365199</v>
      </c>
      <c r="AC45" s="406">
        <v>174.76737160830456</v>
      </c>
      <c r="AD45" s="406">
        <v>183.70127960169526</v>
      </c>
      <c r="AE45" s="406">
        <v>191.37323806073937</v>
      </c>
      <c r="AF45" s="406">
        <v>198.13339760879677</v>
      </c>
      <c r="AG45" s="406">
        <v>204.30872392847093</v>
      </c>
      <c r="AH45" s="406">
        <v>210.12719048766422</v>
      </c>
      <c r="AI45" s="406">
        <v>215.66321474091649</v>
      </c>
      <c r="AJ45" s="406">
        <v>215.66321474091649</v>
      </c>
      <c r="AK45" s="406">
        <v>220.62798827391711</v>
      </c>
      <c r="AL45" s="406">
        <v>224.549822546077</v>
      </c>
      <c r="AM45" s="406">
        <v>227.38152193921698</v>
      </c>
      <c r="AN45" s="406">
        <v>229.5384497489448</v>
      </c>
      <c r="AO45" s="406">
        <v>231.80365615395456</v>
      </c>
      <c r="AP45" s="406">
        <v>235.2807615470052</v>
      </c>
      <c r="AQ45" s="406">
        <v>241.1377535511543</v>
      </c>
      <c r="AR45" s="406">
        <v>249.85380509411604</v>
      </c>
      <c r="AS45" s="406">
        <v>261.19843823078577</v>
      </c>
      <c r="AT45" s="406">
        <v>274.53886693659979</v>
      </c>
      <c r="AU45" s="406">
        <v>288.91589549540322</v>
      </c>
      <c r="AV45" s="406">
        <v>316.88379284978782</v>
      </c>
      <c r="AW45" s="406">
        <v>329.5555190051079</v>
      </c>
      <c r="AX45" s="406">
        <v>341.33280883888978</v>
      </c>
      <c r="AY45" s="406">
        <v>352.35866276884121</v>
      </c>
      <c r="AZ45" s="406">
        <v>362.79501698514662</v>
      </c>
      <c r="BA45" s="406">
        <v>372.69985184309525</v>
      </c>
      <c r="BB45" s="406">
        <v>390.5975931069994</v>
      </c>
      <c r="BC45" s="406">
        <v>398.5310931321543</v>
      </c>
    </row>
    <row r="46" spans="2:55">
      <c r="B46" s="405" t="s">
        <v>359</v>
      </c>
      <c r="C46" s="406">
        <v>63.5635846490093</v>
      </c>
      <c r="D46" s="406">
        <v>65.205921334179934</v>
      </c>
      <c r="E46" s="406">
        <v>55.420392068536522</v>
      </c>
      <c r="F46" s="406">
        <v>48.022223516051888</v>
      </c>
      <c r="G46" s="406">
        <v>48.022223516051888</v>
      </c>
      <c r="H46" s="406">
        <v>43.102424786148887</v>
      </c>
      <c r="I46" s="406">
        <v>37.777908968151308</v>
      </c>
      <c r="J46" s="406">
        <v>37.777908968151308</v>
      </c>
      <c r="K46" s="406">
        <v>38.508592593232798</v>
      </c>
      <c r="L46" s="406">
        <v>39.943212554540118</v>
      </c>
      <c r="M46" s="406">
        <v>42.517224154311748</v>
      </c>
      <c r="N46" s="406">
        <v>51.617422515098582</v>
      </c>
      <c r="O46" s="406">
        <v>58.362300450913004</v>
      </c>
      <c r="P46" s="406">
        <v>65.829950315941872</v>
      </c>
      <c r="Q46" s="406">
        <v>73.823055047165212</v>
      </c>
      <c r="R46" s="406">
        <v>81.934681118081414</v>
      </c>
      <c r="S46" s="406">
        <v>89.902740830171794</v>
      </c>
      <c r="T46" s="406">
        <v>97.580819470076904</v>
      </c>
      <c r="U46" s="406">
        <v>104.96994273691432</v>
      </c>
      <c r="V46" s="406">
        <v>112.34635094069642</v>
      </c>
      <c r="W46" s="406">
        <v>120.05077788052789</v>
      </c>
      <c r="X46" s="406">
        <v>137.72743012456763</v>
      </c>
      <c r="Y46" s="406">
        <v>148.20163087349721</v>
      </c>
      <c r="Z46" s="406">
        <v>159.68829359969871</v>
      </c>
      <c r="AA46" s="406">
        <v>171.74572134817734</v>
      </c>
      <c r="AB46" s="406">
        <v>183.73041682581058</v>
      </c>
      <c r="AC46" s="406">
        <v>195.08056537792416</v>
      </c>
      <c r="AD46" s="406">
        <v>205.25865462297395</v>
      </c>
      <c r="AE46" s="406">
        <v>214.1817455154283</v>
      </c>
      <c r="AF46" s="406">
        <v>221.88331022571109</v>
      </c>
      <c r="AG46" s="406">
        <v>228.4197720995767</v>
      </c>
      <c r="AH46" s="406">
        <v>233.84348826475841</v>
      </c>
      <c r="AI46" s="406">
        <v>238.12436862508952</v>
      </c>
      <c r="AJ46" s="406">
        <v>238.12436862508952</v>
      </c>
      <c r="AK46" s="406">
        <v>241.03981356947165</v>
      </c>
      <c r="AL46" s="406">
        <v>242.76850330337373</v>
      </c>
      <c r="AM46" s="406">
        <v>243.93848279872566</v>
      </c>
      <c r="AN46" s="406">
        <v>245.51003578673493</v>
      </c>
      <c r="AO46" s="406">
        <v>248.71154027710787</v>
      </c>
      <c r="AP46" s="406">
        <v>254.80305599182319</v>
      </c>
      <c r="AQ46" s="406">
        <v>264.27166836225734</v>
      </c>
      <c r="AR46" s="406">
        <v>276.8266393642441</v>
      </c>
      <c r="AS46" s="406">
        <v>291.58013849758419</v>
      </c>
      <c r="AT46" s="406">
        <v>307.37660541285612</v>
      </c>
      <c r="AU46" s="406">
        <v>322.96135914757639</v>
      </c>
      <c r="AV46" s="406">
        <v>350.85547602637581</v>
      </c>
      <c r="AW46" s="406">
        <v>362.94966308588442</v>
      </c>
      <c r="AX46" s="406">
        <v>374.18013016462896</v>
      </c>
      <c r="AY46" s="406">
        <v>384.89448303446568</v>
      </c>
      <c r="AZ46" s="406">
        <v>395.28553141208079</v>
      </c>
      <c r="BA46" s="406">
        <v>405.40718765361777</v>
      </c>
      <c r="BB46" s="406">
        <v>424.54384739282636</v>
      </c>
      <c r="BC46" s="406">
        <v>433.2664776215081</v>
      </c>
    </row>
    <row r="47" spans="2:55">
      <c r="B47" s="405" t="s">
        <v>360</v>
      </c>
      <c r="C47" s="406">
        <v>76.461849627710976</v>
      </c>
      <c r="D47" s="406">
        <v>75.96480948123498</v>
      </c>
      <c r="E47" s="406">
        <v>63.978457184285759</v>
      </c>
      <c r="F47" s="406">
        <v>54.860775749331943</v>
      </c>
      <c r="G47" s="406">
        <v>54.860775749331943</v>
      </c>
      <c r="H47" s="406">
        <v>48.793492995048716</v>
      </c>
      <c r="I47" s="406">
        <v>43.108416834320558</v>
      </c>
      <c r="J47" s="406">
        <v>43.108416834320558</v>
      </c>
      <c r="K47" s="406">
        <v>44.277249355950538</v>
      </c>
      <c r="L47" s="406">
        <v>47.01099616442999</v>
      </c>
      <c r="M47" s="406">
        <v>51.129806181288089</v>
      </c>
      <c r="N47" s="406">
        <v>63.756959372227065</v>
      </c>
      <c r="O47" s="406">
        <v>71.522043144935026</v>
      </c>
      <c r="P47" s="406">
        <v>79.368026601244594</v>
      </c>
      <c r="Q47" s="406">
        <v>87.318522741421631</v>
      </c>
      <c r="R47" s="406">
        <v>95.231514309302639</v>
      </c>
      <c r="S47" s="406">
        <v>103.05495558601677</v>
      </c>
      <c r="T47" s="406">
        <v>110.80783758468256</v>
      </c>
      <c r="U47" s="406">
        <v>118.56769725436983</v>
      </c>
      <c r="V47" s="406">
        <v>126.48820115451245</v>
      </c>
      <c r="W47" s="406">
        <v>134.7917732467954</v>
      </c>
      <c r="X47" s="406">
        <v>153.65852946857771</v>
      </c>
      <c r="Y47" s="406">
        <v>164.76249788474149</v>
      </c>
      <c r="Z47" s="406">
        <v>177.07502776899059</v>
      </c>
      <c r="AA47" s="406">
        <v>190.24290946818886</v>
      </c>
      <c r="AB47" s="406">
        <v>203.63458736896035</v>
      </c>
      <c r="AC47" s="406">
        <v>216.63099287878521</v>
      </c>
      <c r="AD47" s="406">
        <v>228.52095341390876</v>
      </c>
      <c r="AE47" s="406">
        <v>238.77134331526238</v>
      </c>
      <c r="AF47" s="406">
        <v>247.04487041299834</v>
      </c>
      <c r="AG47" s="406">
        <v>253.15633471725957</v>
      </c>
      <c r="AH47" s="406">
        <v>257.02816055942202</v>
      </c>
      <c r="AI47" s="406">
        <v>258.75917035500277</v>
      </c>
      <c r="AJ47" s="406">
        <v>258.75917035500277</v>
      </c>
      <c r="AK47" s="406">
        <v>258.90890413906345</v>
      </c>
      <c r="AL47" s="406">
        <v>258.45586819044479</v>
      </c>
      <c r="AM47" s="406">
        <v>258.67400775594922</v>
      </c>
      <c r="AN47" s="406">
        <v>261.04532035598072</v>
      </c>
      <c r="AO47" s="406">
        <v>266.97519674555303</v>
      </c>
      <c r="AP47" s="406">
        <v>276.96325317081454</v>
      </c>
      <c r="AQ47" s="406">
        <v>290.63367911427116</v>
      </c>
      <c r="AR47" s="406">
        <v>306.95519631742394</v>
      </c>
      <c r="AS47" s="406">
        <v>324.42352957629339</v>
      </c>
      <c r="AT47" s="406">
        <v>341.55146314731297</v>
      </c>
      <c r="AU47" s="406">
        <v>357.40362853633201</v>
      </c>
      <c r="AV47" s="406">
        <v>384.25060232268038</v>
      </c>
      <c r="AW47" s="406">
        <v>395.70434535276871</v>
      </c>
      <c r="AX47" s="406">
        <v>406.54455101760641</v>
      </c>
      <c r="AY47" s="406">
        <v>417.15238303394017</v>
      </c>
      <c r="AZ47" s="406">
        <v>427.71562449423323</v>
      </c>
      <c r="BA47" s="406">
        <v>438.28983256093511</v>
      </c>
      <c r="BB47" s="406">
        <v>458.94648563318378</v>
      </c>
      <c r="BC47" s="406">
        <v>468.47990396306602</v>
      </c>
    </row>
    <row r="48" spans="2:55">
      <c r="B48" s="405" t="s">
        <v>361</v>
      </c>
      <c r="C48" s="406">
        <v>88.04903199487309</v>
      </c>
      <c r="D48" s="406">
        <v>84.761126474247021</v>
      </c>
      <c r="E48" s="406">
        <v>70.692169356334517</v>
      </c>
      <c r="F48" s="406">
        <v>60.115515375816109</v>
      </c>
      <c r="G48" s="406">
        <v>60.115515375816109</v>
      </c>
      <c r="H48" s="406">
        <v>53.445521743517773</v>
      </c>
      <c r="I48" s="406">
        <v>48.215652113040036</v>
      </c>
      <c r="J48" s="406">
        <v>48.215652113040036</v>
      </c>
      <c r="K48" s="406">
        <v>50.787824523171494</v>
      </c>
      <c r="L48" s="406">
        <v>55.241094882399317</v>
      </c>
      <c r="M48" s="406">
        <v>61.259658971297014</v>
      </c>
      <c r="N48" s="406">
        <v>77.061050152828059</v>
      </c>
      <c r="O48" s="406">
        <v>85.184333788783064</v>
      </c>
      <c r="P48" s="406">
        <v>92.908270132631415</v>
      </c>
      <c r="Q48" s="406">
        <v>100.56983690792789</v>
      </c>
      <c r="R48" s="406">
        <v>108.27989597120333</v>
      </c>
      <c r="S48" s="406">
        <v>116.18444920700647</v>
      </c>
      <c r="T48" s="406">
        <v>124.38442145408165</v>
      </c>
      <c r="U48" s="406">
        <v>132.76711925342539</v>
      </c>
      <c r="V48" s="406">
        <v>141.30721584955771</v>
      </c>
      <c r="W48" s="406">
        <v>150.13455878963447</v>
      </c>
      <c r="X48" s="406">
        <v>169.75025764706945</v>
      </c>
      <c r="Y48" s="406">
        <v>181.43536083640288</v>
      </c>
      <c r="Z48" s="406">
        <v>194.75645508911578</v>
      </c>
      <c r="AA48" s="406">
        <v>209.43634411535439</v>
      </c>
      <c r="AB48" s="406">
        <v>224.82020152858425</v>
      </c>
      <c r="AC48" s="406">
        <v>240.08003111162938</v>
      </c>
      <c r="AD48" s="406">
        <v>253.86793949205867</v>
      </c>
      <c r="AE48" s="406">
        <v>265.11297913410885</v>
      </c>
      <c r="AF48" s="406">
        <v>273.11878015456523</v>
      </c>
      <c r="AG48" s="406">
        <v>277.49724211741608</v>
      </c>
      <c r="AH48" s="406">
        <v>278.29972616162132</v>
      </c>
      <c r="AI48" s="406">
        <v>276.57442883651214</v>
      </c>
      <c r="AJ48" s="406">
        <v>276.57442883651214</v>
      </c>
      <c r="AK48" s="406">
        <v>273.85793613679874</v>
      </c>
      <c r="AL48" s="406">
        <v>271.9195474232543</v>
      </c>
      <c r="AM48" s="406">
        <v>272.67315851329334</v>
      </c>
      <c r="AN48" s="406">
        <v>277.8350709229104</v>
      </c>
      <c r="AO48" s="406">
        <v>287.95917705467315</v>
      </c>
      <c r="AP48" s="406">
        <v>302.56594003713877</v>
      </c>
      <c r="AQ48" s="406">
        <v>320.43249791059969</v>
      </c>
      <c r="AR48" s="406">
        <v>339.81846664542695</v>
      </c>
      <c r="AS48" s="406">
        <v>358.79892844253737</v>
      </c>
      <c r="AT48" s="406">
        <v>376.23700364913293</v>
      </c>
      <c r="AU48" s="406">
        <v>391.65918817534595</v>
      </c>
      <c r="AV48" s="406">
        <v>416.98754982595506</v>
      </c>
      <c r="AW48" s="406">
        <v>427.95846401109475</v>
      </c>
      <c r="AX48" s="406">
        <v>438.62242744186705</v>
      </c>
      <c r="AY48" s="406">
        <v>449.35560843573717</v>
      </c>
      <c r="AZ48" s="406">
        <v>460.34761611690089</v>
      </c>
      <c r="BA48" s="406">
        <v>471.66702330080614</v>
      </c>
      <c r="BB48" s="406">
        <v>493.90271754456921</v>
      </c>
      <c r="BC48" s="406">
        <v>504.28189376428145</v>
      </c>
    </row>
    <row r="49" spans="2:55">
      <c r="B49" s="405" t="s">
        <v>362</v>
      </c>
      <c r="C49" s="406">
        <v>97.51875225048218</v>
      </c>
      <c r="D49" s="406">
        <v>91.523325220647791</v>
      </c>
      <c r="E49" s="406">
        <v>75.578023694911622</v>
      </c>
      <c r="F49" s="406">
        <v>64.087211874608329</v>
      </c>
      <c r="G49" s="406">
        <v>64.087211874608329</v>
      </c>
      <c r="H49" s="406">
        <v>57.697903555798497</v>
      </c>
      <c r="I49" s="406">
        <v>54.010891598042598</v>
      </c>
      <c r="J49" s="406">
        <v>54.010891598042598</v>
      </c>
      <c r="K49" s="406">
        <v>58.488976824481028</v>
      </c>
      <c r="L49" s="406">
        <v>65.105965169033638</v>
      </c>
      <c r="M49" s="406">
        <v>73.4904745491081</v>
      </c>
      <c r="N49" s="406">
        <v>90.941910410962606</v>
      </c>
      <c r="O49" s="406">
        <v>98.84255299442043</v>
      </c>
      <c r="P49" s="406">
        <v>106.14187449048872</v>
      </c>
      <c r="Q49" s="406">
        <v>113.48815616734838</v>
      </c>
      <c r="R49" s="406">
        <v>121.24093986796414</v>
      </c>
      <c r="S49" s="406">
        <v>129.65563800949451</v>
      </c>
      <c r="T49" s="406">
        <v>138.6098368839163</v>
      </c>
      <c r="U49" s="406">
        <v>147.71954053407106</v>
      </c>
      <c r="V49" s="406">
        <v>156.79615089814936</v>
      </c>
      <c r="W49" s="406">
        <v>165.8987140725676</v>
      </c>
      <c r="X49" s="406">
        <v>185.81476460552864</v>
      </c>
      <c r="Y49" s="406">
        <v>198.23050054219976</v>
      </c>
      <c r="Z49" s="406">
        <v>212.99543957982576</v>
      </c>
      <c r="AA49" s="406">
        <v>229.88369295433998</v>
      </c>
      <c r="AB49" s="406">
        <v>248.05080777584837</v>
      </c>
      <c r="AC49" s="406">
        <v>265.92071500470905</v>
      </c>
      <c r="AD49" s="406">
        <v>281.36564586951164</v>
      </c>
      <c r="AE49" s="406">
        <v>292.75056985033262</v>
      </c>
      <c r="AF49" s="406">
        <v>299.03734053679534</v>
      </c>
      <c r="AG49" s="406">
        <v>299.91429739430578</v>
      </c>
      <c r="AH49" s="406">
        <v>296.49798804616432</v>
      </c>
      <c r="AI49" s="406">
        <v>291.04650167063897</v>
      </c>
      <c r="AJ49" s="406">
        <v>291.04650167063897</v>
      </c>
      <c r="AK49" s="406">
        <v>286.10284741304207</v>
      </c>
      <c r="AL49" s="406">
        <v>284.25390799336787</v>
      </c>
      <c r="AM49" s="406">
        <v>287.75251236019051</v>
      </c>
      <c r="AN49" s="406">
        <v>297.38879455482009</v>
      </c>
      <c r="AO49" s="406">
        <v>312.59715700694352</v>
      </c>
      <c r="AP49" s="406">
        <v>331.91195800162143</v>
      </c>
      <c r="AQ49" s="406">
        <v>353.27684781342572</v>
      </c>
      <c r="AR49" s="406">
        <v>374.44486126454541</v>
      </c>
      <c r="AS49" s="406">
        <v>393.82539946121892</v>
      </c>
      <c r="AT49" s="406">
        <v>410.79899699693976</v>
      </c>
      <c r="AU49" s="406">
        <v>425.34707979787174</v>
      </c>
      <c r="AV49" s="406">
        <v>449.19857853129542</v>
      </c>
      <c r="AW49" s="406">
        <v>459.9082675083958</v>
      </c>
      <c r="AX49" s="406">
        <v>470.64215786677869</v>
      </c>
      <c r="AY49" s="406">
        <v>481.78013481444992</v>
      </c>
      <c r="AZ49" s="406">
        <v>493.52767212966114</v>
      </c>
      <c r="BA49" s="406">
        <v>505.62664146497889</v>
      </c>
      <c r="BB49" s="406">
        <v>529.53161600021713</v>
      </c>
      <c r="BC49" s="406">
        <v>540.81289485638388</v>
      </c>
    </row>
    <row r="50" spans="2:55">
      <c r="B50" s="405" t="s">
        <v>363</v>
      </c>
      <c r="C50" s="406">
        <v>104.78021233176858</v>
      </c>
      <c r="D50" s="406">
        <v>96.20416390436273</v>
      </c>
      <c r="E50" s="406">
        <v>78.896500325955387</v>
      </c>
      <c r="F50" s="406">
        <v>67.426248361880354</v>
      </c>
      <c r="G50" s="406">
        <v>67.426248361880354</v>
      </c>
      <c r="H50" s="406">
        <v>62.539364706926548</v>
      </c>
      <c r="I50" s="406">
        <v>60.985908226024186</v>
      </c>
      <c r="J50" s="406">
        <v>60.985908226024186</v>
      </c>
      <c r="K50" s="406">
        <v>67.93142279783028</v>
      </c>
      <c r="L50" s="406">
        <v>77.321127586769492</v>
      </c>
      <c r="M50" s="406">
        <v>87.232570232887468</v>
      </c>
      <c r="N50" s="406">
        <v>104.83318231591365</v>
      </c>
      <c r="O50" s="406">
        <v>112.13223862577186</v>
      </c>
      <c r="P50" s="406">
        <v>118.9396041384115</v>
      </c>
      <c r="Q50" s="406">
        <v>126.22667230334514</v>
      </c>
      <c r="R50" s="406">
        <v>134.51148620526851</v>
      </c>
      <c r="S50" s="406">
        <v>143.81018636977811</v>
      </c>
      <c r="T50" s="406">
        <v>153.67404924277477</v>
      </c>
      <c r="U50" s="406">
        <v>163.44168242158656</v>
      </c>
      <c r="V50" s="406">
        <v>172.76726413391813</v>
      </c>
      <c r="W50" s="406">
        <v>181.73154544126251</v>
      </c>
      <c r="X50" s="406">
        <v>201.80168960276853</v>
      </c>
      <c r="Y50" s="406">
        <v>215.37603806586492</v>
      </c>
      <c r="Z50" s="406">
        <v>232.37440425245393</v>
      </c>
      <c r="AA50" s="406">
        <v>252.4497274358728</v>
      </c>
      <c r="AB50" s="406">
        <v>273.94482960394254</v>
      </c>
      <c r="AC50" s="406">
        <v>294.34199721846568</v>
      </c>
      <c r="AD50" s="406">
        <v>310.63727001959631</v>
      </c>
      <c r="AE50" s="406">
        <v>320.59646788271698</v>
      </c>
      <c r="AF50" s="406">
        <v>323.12714259949723</v>
      </c>
      <c r="AG50" s="406">
        <v>319.06514982438364</v>
      </c>
      <c r="AH50" s="406">
        <v>310.92227672165785</v>
      </c>
      <c r="AI50" s="406">
        <v>302.26077159074197</v>
      </c>
      <c r="AJ50" s="406">
        <v>302.26077159074197</v>
      </c>
      <c r="AK50" s="406">
        <v>296.7193101462301</v>
      </c>
      <c r="AL50" s="406">
        <v>297.4007013700687</v>
      </c>
      <c r="AM50" s="406">
        <v>305.57874367905043</v>
      </c>
      <c r="AN50" s="406">
        <v>320.78998263529678</v>
      </c>
      <c r="AO50" s="406">
        <v>341.30604782668615</v>
      </c>
      <c r="AP50" s="406">
        <v>364.65635212778488</v>
      </c>
      <c r="AQ50" s="406">
        <v>388.1534513406271</v>
      </c>
      <c r="AR50" s="406">
        <v>409.89568197811292</v>
      </c>
      <c r="AS50" s="406">
        <v>428.81285521384189</v>
      </c>
      <c r="AT50" s="406">
        <v>444.80738609712233</v>
      </c>
      <c r="AU50" s="406">
        <v>458.32777706412264</v>
      </c>
      <c r="AV50" s="406">
        <v>481.07731109448514</v>
      </c>
      <c r="AW50" s="406">
        <v>491.7855742560256</v>
      </c>
      <c r="AX50" s="406">
        <v>502.89403410987086</v>
      </c>
      <c r="AY50" s="406">
        <v>514.80447402759648</v>
      </c>
      <c r="AZ50" s="406">
        <v>527.34900365044211</v>
      </c>
      <c r="BA50" s="406">
        <v>540.28031077373691</v>
      </c>
      <c r="BB50" s="406">
        <v>565.9842837777727</v>
      </c>
      <c r="BC50" s="406">
        <v>578.24656466313081</v>
      </c>
    </row>
    <row r="51" spans="2:55">
      <c r="B51" s="405" t="s">
        <v>364</v>
      </c>
      <c r="C51" s="406">
        <v>109.71288250757034</v>
      </c>
      <c r="D51" s="406">
        <v>99.005719255282116</v>
      </c>
      <c r="E51" s="406">
        <v>81.292375865599951</v>
      </c>
      <c r="F51" s="406">
        <v>71.197286724397998</v>
      </c>
      <c r="G51" s="406">
        <v>71.197286724397998</v>
      </c>
      <c r="H51" s="406">
        <v>68.495106818303071</v>
      </c>
      <c r="I51" s="406">
        <v>69.776397654891653</v>
      </c>
      <c r="J51" s="406">
        <v>69.776397654891653</v>
      </c>
      <c r="K51" s="406">
        <v>80.001090590851959</v>
      </c>
      <c r="L51" s="406">
        <v>91.281886637781085</v>
      </c>
      <c r="M51" s="406">
        <v>101.81104589859619</v>
      </c>
      <c r="N51" s="406">
        <v>118.30665294013477</v>
      </c>
      <c r="O51" s="406">
        <v>124.87078388468103</v>
      </c>
      <c r="P51" s="406">
        <v>131.43524389787518</v>
      </c>
      <c r="Q51" s="406">
        <v>139.2119170480982</v>
      </c>
      <c r="R51" s="406">
        <v>148.47780082676164</v>
      </c>
      <c r="S51" s="406">
        <v>158.88332574510133</v>
      </c>
      <c r="T51" s="406">
        <v>169.63069165784623</v>
      </c>
      <c r="U51" s="406">
        <v>179.75183424992059</v>
      </c>
      <c r="V51" s="406">
        <v>188.82554179442087</v>
      </c>
      <c r="W51" s="406">
        <v>197.3208308917593</v>
      </c>
      <c r="X51" s="406">
        <v>217.87990160673456</v>
      </c>
      <c r="Y51" s="406">
        <v>233.45405405285797</v>
      </c>
      <c r="Z51" s="406">
        <v>253.85069922889144</v>
      </c>
      <c r="AA51" s="406">
        <v>277.88392624178294</v>
      </c>
      <c r="AB51" s="406">
        <v>302.83670156371915</v>
      </c>
      <c r="AC51" s="406">
        <v>325.08685732854957</v>
      </c>
      <c r="AD51" s="406">
        <v>340.61365309949059</v>
      </c>
      <c r="AE51" s="406">
        <v>346.84333264443609</v>
      </c>
      <c r="AF51" s="406">
        <v>343.8554778957751</v>
      </c>
      <c r="AG51" s="406">
        <v>334.04473492952832</v>
      </c>
      <c r="AH51" s="406">
        <v>321.48231751883765</v>
      </c>
      <c r="AI51" s="406">
        <v>311.23444021502911</v>
      </c>
      <c r="AJ51" s="406">
        <v>311.23444021502911</v>
      </c>
      <c r="AK51" s="406">
        <v>307.76630397899385</v>
      </c>
      <c r="AL51" s="406">
        <v>313.19154329120931</v>
      </c>
      <c r="AM51" s="406">
        <v>327.40522007191362</v>
      </c>
      <c r="AN51" s="406">
        <v>348.60008191362181</v>
      </c>
      <c r="AO51" s="406">
        <v>373.81019773556363</v>
      </c>
      <c r="AP51" s="406">
        <v>399.74696641623621</v>
      </c>
      <c r="AQ51" s="406">
        <v>424.06199379100167</v>
      </c>
      <c r="AR51" s="406">
        <v>445.4205913324559</v>
      </c>
      <c r="AS51" s="406">
        <v>463.27546073117009</v>
      </c>
      <c r="AT51" s="406">
        <v>478.08425168290614</v>
      </c>
      <c r="AU51" s="406">
        <v>490.71076729799944</v>
      </c>
      <c r="AV51" s="406">
        <v>512.85578186982275</v>
      </c>
      <c r="AW51" s="406">
        <v>523.8949807175469</v>
      </c>
      <c r="AX51" s="406">
        <v>535.79611132776665</v>
      </c>
      <c r="AY51" s="406">
        <v>548.52694489966507</v>
      </c>
      <c r="AZ51" s="406">
        <v>561.93020100042168</v>
      </c>
      <c r="BA51" s="406">
        <v>575.76314459551736</v>
      </c>
      <c r="BB51" s="406">
        <v>603.44655513974817</v>
      </c>
      <c r="BC51" s="406">
        <v>616.80346294070898</v>
      </c>
    </row>
    <row r="52" spans="2:55">
      <c r="B52" s="405" t="s">
        <v>365</v>
      </c>
      <c r="C52" s="406">
        <v>112.44485613320217</v>
      </c>
      <c r="D52" s="406">
        <v>100.54814862848146</v>
      </c>
      <c r="E52" s="406">
        <v>83.902610547103365</v>
      </c>
      <c r="F52" s="406">
        <v>75.937923556346547</v>
      </c>
      <c r="G52" s="406">
        <v>75.937923556346547</v>
      </c>
      <c r="H52" s="406">
        <v>76.285360391740767</v>
      </c>
      <c r="I52" s="406">
        <v>81.487588763274005</v>
      </c>
      <c r="J52" s="406">
        <v>81.487588763274005</v>
      </c>
      <c r="K52" s="406">
        <v>94.088112145509598</v>
      </c>
      <c r="L52" s="406">
        <v>106.27933111661297</v>
      </c>
      <c r="M52" s="406">
        <v>116.53435112518193</v>
      </c>
      <c r="N52" s="406">
        <v>131.1129304756611</v>
      </c>
      <c r="O52" s="406">
        <v>137.15777905224914</v>
      </c>
      <c r="P52" s="406">
        <v>144.07947404907048</v>
      </c>
      <c r="Q52" s="406">
        <v>152.87454092384175</v>
      </c>
      <c r="R52" s="406">
        <v>163.42529922710648</v>
      </c>
      <c r="S52" s="406">
        <v>174.97668761505111</v>
      </c>
      <c r="T52" s="406">
        <v>186.32007921883209</v>
      </c>
      <c r="U52" s="406">
        <v>196.22265242507504</v>
      </c>
      <c r="V52" s="406">
        <v>204.5984394462111</v>
      </c>
      <c r="W52" s="406">
        <v>212.46145154659632</v>
      </c>
      <c r="X52" s="406">
        <v>234.60086798279255</v>
      </c>
      <c r="Y52" s="406">
        <v>253.4963506696547</v>
      </c>
      <c r="Z52" s="406">
        <v>278.30070863359344</v>
      </c>
      <c r="AA52" s="406">
        <v>306.68351111914563</v>
      </c>
      <c r="AB52" s="406">
        <v>334.62788757830634</v>
      </c>
      <c r="AC52" s="406">
        <v>357.15243268059595</v>
      </c>
      <c r="AD52" s="406">
        <v>369.37685960773757</v>
      </c>
      <c r="AE52" s="406">
        <v>369.77178047902572</v>
      </c>
      <c r="AF52" s="406">
        <v>360.09082893091266</v>
      </c>
      <c r="AG52" s="406">
        <v>344.53947204639559</v>
      </c>
      <c r="AH52" s="406">
        <v>329.08528637871171</v>
      </c>
      <c r="AI52" s="406">
        <v>320.12655899410606</v>
      </c>
      <c r="AJ52" s="406">
        <v>320.12655899410606</v>
      </c>
      <c r="AK52" s="406">
        <v>321.24017798929003</v>
      </c>
      <c r="AL52" s="406">
        <v>333.06671556608893</v>
      </c>
      <c r="AM52" s="406">
        <v>353.97007088688463</v>
      </c>
      <c r="AN52" s="406">
        <v>380.64351703573334</v>
      </c>
      <c r="AO52" s="406">
        <v>409.02477859305066</v>
      </c>
      <c r="AP52" s="406">
        <v>436.12018807943423</v>
      </c>
      <c r="AQ52" s="406">
        <v>460.18566537088185</v>
      </c>
      <c r="AR52" s="406">
        <v>480.47166553117484</v>
      </c>
      <c r="AS52" s="406">
        <v>496.99060019187186</v>
      </c>
      <c r="AT52" s="406">
        <v>510.72282269969133</v>
      </c>
      <c r="AU52" s="406">
        <v>522.67223455709961</v>
      </c>
      <c r="AV52" s="406">
        <v>544.85126892905271</v>
      </c>
      <c r="AW52" s="406">
        <v>556.70400576659915</v>
      </c>
      <c r="AX52" s="406">
        <v>569.45156161722969</v>
      </c>
      <c r="AY52" s="406">
        <v>583.07306135753095</v>
      </c>
      <c r="AZ52" s="406">
        <v>597.41383792960448</v>
      </c>
      <c r="BA52" s="406">
        <v>612.24673435880516</v>
      </c>
      <c r="BB52" s="406">
        <v>642.15428492590001</v>
      </c>
      <c r="BC52" s="406">
        <v>656.7588989634562</v>
      </c>
    </row>
    <row r="53" spans="2:55">
      <c r="B53" s="405" t="s">
        <v>366</v>
      </c>
      <c r="C53" s="406">
        <v>113.55783861875277</v>
      </c>
      <c r="D53" s="406">
        <v>102.04209574049685</v>
      </c>
      <c r="E53" s="406">
        <v>87.237053887303276</v>
      </c>
      <c r="F53" s="406">
        <v>82.436312054531754</v>
      </c>
      <c r="G53" s="406">
        <v>82.436312054531754</v>
      </c>
      <c r="H53" s="406">
        <v>87.301150989035364</v>
      </c>
      <c r="I53" s="406">
        <v>95.513305866742357</v>
      </c>
      <c r="J53" s="406">
        <v>95.513305866742357</v>
      </c>
      <c r="K53" s="406">
        <v>109.45989835133787</v>
      </c>
      <c r="L53" s="406">
        <v>121.56477508016761</v>
      </c>
      <c r="M53" s="406">
        <v>130.8304413194887</v>
      </c>
      <c r="N53" s="406">
        <v>143.30040405474443</v>
      </c>
      <c r="O53" s="406">
        <v>149.46033578747313</v>
      </c>
      <c r="P53" s="406">
        <v>157.3433962538322</v>
      </c>
      <c r="Q53" s="406">
        <v>167.55224368046868</v>
      </c>
      <c r="R53" s="406">
        <v>179.51461786647465</v>
      </c>
      <c r="S53" s="406">
        <v>191.96717279569728</v>
      </c>
      <c r="T53" s="406">
        <v>203.29528860489134</v>
      </c>
      <c r="U53" s="406">
        <v>212.43252473309369</v>
      </c>
      <c r="V53" s="406">
        <v>219.79600169835504</v>
      </c>
      <c r="W53" s="406">
        <v>227.13948756557596</v>
      </c>
      <c r="X53" s="406">
        <v>253.04762214873901</v>
      </c>
      <c r="Y53" s="406">
        <v>276.4865414248697</v>
      </c>
      <c r="Z53" s="406">
        <v>306.39102588405268</v>
      </c>
      <c r="AA53" s="406">
        <v>338.94890447043048</v>
      </c>
      <c r="AB53" s="406">
        <v>368.43160071235104</v>
      </c>
      <c r="AC53" s="406">
        <v>388.54082083591538</v>
      </c>
      <c r="AD53" s="406">
        <v>395.04307795642808</v>
      </c>
      <c r="AE53" s="406">
        <v>388.01538334833094</v>
      </c>
      <c r="AF53" s="406">
        <v>371.24435011696579</v>
      </c>
      <c r="AG53" s="406">
        <v>351.28520242033909</v>
      </c>
      <c r="AH53" s="406">
        <v>335.96659764664867</v>
      </c>
      <c r="AI53" s="406">
        <v>331.08551639193445</v>
      </c>
      <c r="AJ53" s="406">
        <v>331.08551639193445</v>
      </c>
      <c r="AK53" s="406">
        <v>338.77643833336964</v>
      </c>
      <c r="AL53" s="406">
        <v>357.97651586727932</v>
      </c>
      <c r="AM53" s="406">
        <v>385.23799174528477</v>
      </c>
      <c r="AN53" s="406">
        <v>415.81222178368529</v>
      </c>
      <c r="AO53" s="406">
        <v>445.82456747368133</v>
      </c>
      <c r="AP53" s="406">
        <v>472.88897001540198</v>
      </c>
      <c r="AQ53" s="406">
        <v>495.90294760212328</v>
      </c>
      <c r="AR53" s="406">
        <v>514.77623575013786</v>
      </c>
      <c r="AS53" s="406">
        <v>530.03497160468919</v>
      </c>
      <c r="AT53" s="406">
        <v>542.882866059256</v>
      </c>
      <c r="AU53" s="406">
        <v>554.42371839588486</v>
      </c>
      <c r="AV53" s="406">
        <v>577.59490636399505</v>
      </c>
      <c r="AW53" s="406">
        <v>590.32039688854309</v>
      </c>
      <c r="AX53" s="406">
        <v>603.99284966881601</v>
      </c>
      <c r="AY53" s="406">
        <v>618.5925072977077</v>
      </c>
      <c r="AZ53" s="406">
        <v>633.98146850784804</v>
      </c>
      <c r="BA53" s="406">
        <v>649.93959803003338</v>
      </c>
      <c r="BB53" s="406">
        <v>682.40068742239123</v>
      </c>
      <c r="BC53" s="406">
        <v>698.46251079349645</v>
      </c>
    </row>
    <row r="54" spans="2:55">
      <c r="B54" s="405" t="s">
        <v>367</v>
      </c>
      <c r="C54" s="406">
        <v>114.36839655140848</v>
      </c>
      <c r="D54" s="406">
        <v>103.90450435852591</v>
      </c>
      <c r="E54" s="406">
        <v>92.095399824738607</v>
      </c>
      <c r="F54" s="406">
        <v>92.46460806002824</v>
      </c>
      <c r="G54" s="406">
        <v>92.46460806002824</v>
      </c>
      <c r="H54" s="406">
        <v>100.9495577705498</v>
      </c>
      <c r="I54" s="406">
        <v>111.10579454891199</v>
      </c>
      <c r="J54" s="406">
        <v>111.10579454891199</v>
      </c>
      <c r="K54" s="406">
        <v>125.32005824590509</v>
      </c>
      <c r="L54" s="406">
        <v>136.49834759833362</v>
      </c>
      <c r="M54" s="406">
        <v>144.27340414789657</v>
      </c>
      <c r="N54" s="406">
        <v>155.34680280861355</v>
      </c>
      <c r="O54" s="406">
        <v>162.28263616478395</v>
      </c>
      <c r="P54" s="406">
        <v>171.61270551966794</v>
      </c>
      <c r="Q54" s="406">
        <v>183.47521104332213</v>
      </c>
      <c r="R54" s="406">
        <v>196.67709204935437</v>
      </c>
      <c r="S54" s="406">
        <v>209.39446855347879</v>
      </c>
      <c r="T54" s="406">
        <v>220.10455911503067</v>
      </c>
      <c r="U54" s="406">
        <v>228.01682218495824</v>
      </c>
      <c r="V54" s="406">
        <v>234.28193295477811</v>
      </c>
      <c r="W54" s="406">
        <v>241.7528041899912</v>
      </c>
      <c r="X54" s="406">
        <v>274.27791640103896</v>
      </c>
      <c r="Y54" s="406">
        <v>303.24200835981179</v>
      </c>
      <c r="Z54" s="406">
        <v>338.45990722825661</v>
      </c>
      <c r="AA54" s="406">
        <v>373.97467101133714</v>
      </c>
      <c r="AB54" s="406">
        <v>402.18800704697782</v>
      </c>
      <c r="AC54" s="406">
        <v>417.2421324762667</v>
      </c>
      <c r="AD54" s="406">
        <v>416.03388356164027</v>
      </c>
      <c r="AE54" s="406">
        <v>400.66036638919684</v>
      </c>
      <c r="AF54" s="406">
        <v>377.79601331440927</v>
      </c>
      <c r="AG54" s="406">
        <v>356.57533789518186</v>
      </c>
      <c r="AH54" s="406">
        <v>344.40324094795096</v>
      </c>
      <c r="AI54" s="406">
        <v>345.93004267787023</v>
      </c>
      <c r="AJ54" s="406">
        <v>345.93004267787023</v>
      </c>
      <c r="AK54" s="406">
        <v>361.57144731754323</v>
      </c>
      <c r="AL54" s="406">
        <v>388.08246616186506</v>
      </c>
      <c r="AM54" s="406">
        <v>420.08810773116522</v>
      </c>
      <c r="AN54" s="406">
        <v>452.92400240022039</v>
      </c>
      <c r="AO54" s="406">
        <v>483.25414312311284</v>
      </c>
      <c r="AP54" s="406">
        <v>509.34700058503216</v>
      </c>
      <c r="AQ54" s="406">
        <v>530.87447574208204</v>
      </c>
      <c r="AR54" s="406">
        <v>548.40238637157927</v>
      </c>
      <c r="AS54" s="406">
        <v>562.55121381577851</v>
      </c>
      <c r="AT54" s="406">
        <v>574.74565209273749</v>
      </c>
      <c r="AU54" s="406">
        <v>586.282926566887</v>
      </c>
      <c r="AV54" s="406">
        <v>611.19851396052411</v>
      </c>
      <c r="AW54" s="406">
        <v>624.88382074236802</v>
      </c>
      <c r="AX54" s="406">
        <v>639.57626362343444</v>
      </c>
      <c r="AY54" s="406">
        <v>655.2769276842314</v>
      </c>
      <c r="AZ54" s="406">
        <v>671.85193923457916</v>
      </c>
      <c r="BA54" s="406">
        <v>689.10701475994358</v>
      </c>
      <c r="BB54" s="406">
        <v>724.55800519888953</v>
      </c>
      <c r="BC54" s="406">
        <v>742.35315284721298</v>
      </c>
    </row>
    <row r="55" spans="2:55">
      <c r="B55" s="405" t="s">
        <v>368</v>
      </c>
      <c r="C55" s="406">
        <v>115.12954754424612</v>
      </c>
      <c r="D55" s="406">
        <v>106.79101218074375</v>
      </c>
      <c r="E55" s="406">
        <v>100.7753423656264</v>
      </c>
      <c r="F55" s="406">
        <v>105.45415699540037</v>
      </c>
      <c r="G55" s="406">
        <v>105.45415699540037</v>
      </c>
      <c r="H55" s="406">
        <v>116.47920151447096</v>
      </c>
      <c r="I55" s="406">
        <v>127.42366791357814</v>
      </c>
      <c r="J55" s="406">
        <v>127.42366791357814</v>
      </c>
      <c r="K55" s="406">
        <v>140.97901194900933</v>
      </c>
      <c r="L55" s="406">
        <v>150.55455347037815</v>
      </c>
      <c r="M55" s="406">
        <v>156.72853983689026</v>
      </c>
      <c r="N55" s="406">
        <v>167.7882315643194</v>
      </c>
      <c r="O55" s="406">
        <v>176.04318402481798</v>
      </c>
      <c r="P55" s="406">
        <v>187.1912156395787</v>
      </c>
      <c r="Q55" s="406">
        <v>200.65596487727427</v>
      </c>
      <c r="R55" s="406">
        <v>214.44251854820629</v>
      </c>
      <c r="S55" s="406">
        <v>226.78507403304386</v>
      </c>
      <c r="T55" s="406">
        <v>236.34024320527391</v>
      </c>
      <c r="U55" s="406">
        <v>242.71026268949348</v>
      </c>
      <c r="V55" s="406">
        <v>248.3065759245174</v>
      </c>
      <c r="W55" s="406">
        <v>257.45508462353871</v>
      </c>
      <c r="X55" s="406">
        <v>299.20322003434092</v>
      </c>
      <c r="Y55" s="406">
        <v>334.35092455959727</v>
      </c>
      <c r="Z55" s="406">
        <v>374.08145526899091</v>
      </c>
      <c r="AA55" s="406">
        <v>409.65619490308222</v>
      </c>
      <c r="AB55" s="406">
        <v>433.77334726773125</v>
      </c>
      <c r="AC55" s="406">
        <v>441.53826054302982</v>
      </c>
      <c r="AD55" s="406">
        <v>431.09376836435126</v>
      </c>
      <c r="AE55" s="406">
        <v>407.80514456144726</v>
      </c>
      <c r="AF55" s="406">
        <v>382.07428688332374</v>
      </c>
      <c r="AG55" s="406">
        <v>362.808379480631</v>
      </c>
      <c r="AH55" s="406">
        <v>356.35418397345558</v>
      </c>
      <c r="AI55" s="406">
        <v>366.11417300570884</v>
      </c>
      <c r="AJ55" s="406">
        <v>366.11417300570884</v>
      </c>
      <c r="AK55" s="406">
        <v>390.0676084748402</v>
      </c>
      <c r="AL55" s="406">
        <v>422.26637107152447</v>
      </c>
      <c r="AM55" s="406">
        <v>457.28161409814294</v>
      </c>
      <c r="AN55" s="406">
        <v>490.96581748973534</v>
      </c>
      <c r="AO55" s="406">
        <v>520.51670880973893</v>
      </c>
      <c r="AP55" s="406">
        <v>545.06457591603248</v>
      </c>
      <c r="AQ55" s="406">
        <v>565.15360533255318</v>
      </c>
      <c r="AR55" s="406">
        <v>581.4988186510451</v>
      </c>
      <c r="AS55" s="406">
        <v>594.67383014719178</v>
      </c>
      <c r="AT55" s="406">
        <v>606.58397284844852</v>
      </c>
      <c r="AU55" s="406">
        <v>618.98514249828042</v>
      </c>
      <c r="AV55" s="406">
        <v>645.80932990325994</v>
      </c>
      <c r="AW55" s="406">
        <v>660.55651397694726</v>
      </c>
      <c r="AX55" s="406">
        <v>676.40390844060755</v>
      </c>
      <c r="AY55" s="406">
        <v>693.35479316892577</v>
      </c>
      <c r="AZ55" s="406">
        <v>711.30480309795803</v>
      </c>
      <c r="BA55" s="406">
        <v>730.07561056708801</v>
      </c>
      <c r="BB55" s="406">
        <v>769.09109184542876</v>
      </c>
      <c r="BC55" s="406">
        <v>788.99592311919378</v>
      </c>
    </row>
    <row r="56" spans="2:55">
      <c r="B56" s="405" t="s">
        <v>369</v>
      </c>
      <c r="C56" s="406">
        <v>115.89287051487644</v>
      </c>
      <c r="D56" s="406">
        <v>113.77625993407995</v>
      </c>
      <c r="E56" s="406">
        <v>112.73466097309178</v>
      </c>
      <c r="F56" s="406">
        <v>120.67205747451074</v>
      </c>
      <c r="G56" s="406">
        <v>120.67205747451074</v>
      </c>
      <c r="H56" s="406">
        <v>132.99987023947043</v>
      </c>
      <c r="I56" s="406">
        <v>143.73815544918119</v>
      </c>
      <c r="J56" s="406">
        <v>143.73815544918119</v>
      </c>
      <c r="K56" s="406">
        <v>155.83993032393514</v>
      </c>
      <c r="L56" s="406">
        <v>163.44215250692903</v>
      </c>
      <c r="M56" s="406">
        <v>168.66337867502941</v>
      </c>
      <c r="N56" s="406">
        <v>181.06836042867468</v>
      </c>
      <c r="O56" s="406">
        <v>191.0941998691392</v>
      </c>
      <c r="P56" s="406">
        <v>204.21574478545497</v>
      </c>
      <c r="Q56" s="406">
        <v>218.6193698458641</v>
      </c>
      <c r="R56" s="406">
        <v>232.31720836790754</v>
      </c>
      <c r="S56" s="406">
        <v>243.70586427073565</v>
      </c>
      <c r="T56" s="406">
        <v>251.65858284741901</v>
      </c>
      <c r="U56" s="406">
        <v>256.53284442870591</v>
      </c>
      <c r="V56" s="406">
        <v>263.04173956665846</v>
      </c>
      <c r="W56" s="406">
        <v>275.42331618328683</v>
      </c>
      <c r="X56" s="406">
        <v>328.57528621902668</v>
      </c>
      <c r="Y56" s="406">
        <v>369.81003912452439</v>
      </c>
      <c r="Z56" s="406">
        <v>411.14429127608486</v>
      </c>
      <c r="AA56" s="406">
        <v>443.7454983754667</v>
      </c>
      <c r="AB56" s="406">
        <v>461.37263240888041</v>
      </c>
      <c r="AC56" s="406">
        <v>459.94373056163346</v>
      </c>
      <c r="AD56" s="406">
        <v>439.75120205973087</v>
      </c>
      <c r="AE56" s="406">
        <v>411.77087628712627</v>
      </c>
      <c r="AF56" s="406">
        <v>386.60240334536934</v>
      </c>
      <c r="AG56" s="406">
        <v>372.06320701759046</v>
      </c>
      <c r="AH56" s="406">
        <v>373.45838465659187</v>
      </c>
      <c r="AI56" s="406">
        <v>392.48521541029226</v>
      </c>
      <c r="AJ56" s="406">
        <v>392.48521541029226</v>
      </c>
      <c r="AK56" s="406">
        <v>423.18005192283698</v>
      </c>
      <c r="AL56" s="406">
        <v>459.22815049528816</v>
      </c>
      <c r="AM56" s="406">
        <v>495.75507908322072</v>
      </c>
      <c r="AN56" s="406">
        <v>529.06600857413559</v>
      </c>
      <c r="AO56" s="406">
        <v>557.05828713525523</v>
      </c>
      <c r="AP56" s="406">
        <v>580.07051063477934</v>
      </c>
      <c r="AQ56" s="406">
        <v>598.89391017272396</v>
      </c>
      <c r="AR56" s="406">
        <v>614.2089561969176</v>
      </c>
      <c r="AS56" s="406">
        <v>626.51794072474274</v>
      </c>
      <c r="AT56" s="406">
        <v>639.31405623720616</v>
      </c>
      <c r="AU56" s="406">
        <v>652.64615906047356</v>
      </c>
      <c r="AV56" s="406">
        <v>681.59273724558</v>
      </c>
      <c r="AW56" s="406">
        <v>697.55325197679235</v>
      </c>
      <c r="AX56" s="406">
        <v>714.71181797640941</v>
      </c>
      <c r="AY56" s="406">
        <v>733.12105449572334</v>
      </c>
      <c r="AZ56" s="406">
        <v>752.68083542015449</v>
      </c>
      <c r="BA56" s="406">
        <v>773.26291093329041</v>
      </c>
      <c r="BB56" s="406">
        <v>816.60127587906459</v>
      </c>
      <c r="BC56" s="406">
        <v>839.10454258439336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0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1</v>
      </c>
      <c r="AJ64" s="403">
        <v>1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3</v>
      </c>
      <c r="BC64" s="403">
        <v>3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1</v>
      </c>
      <c r="Y65" s="403">
        <v>1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2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1</v>
      </c>
      <c r="X66" s="403">
        <v>1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1</v>
      </c>
      <c r="W67" s="403">
        <v>1</v>
      </c>
      <c r="X67" s="403">
        <v>1</v>
      </c>
      <c r="Y67" s="403">
        <v>1</v>
      </c>
      <c r="Z67" s="403">
        <v>1</v>
      </c>
      <c r="AA67" s="403">
        <v>1</v>
      </c>
      <c r="AB67" s="403">
        <v>1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2</v>
      </c>
      <c r="AT67" s="403">
        <v>2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1</v>
      </c>
      <c r="V68" s="403">
        <v>1</v>
      </c>
      <c r="W68" s="403">
        <v>1</v>
      </c>
      <c r="X68" s="403">
        <v>1</v>
      </c>
      <c r="Y68" s="403">
        <v>1</v>
      </c>
      <c r="Z68" s="403">
        <v>1</v>
      </c>
      <c r="AA68" s="403">
        <v>1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2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1</v>
      </c>
      <c r="U69" s="403">
        <v>1</v>
      </c>
      <c r="V69" s="403">
        <v>1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2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4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1</v>
      </c>
      <c r="T70" s="403">
        <v>1</v>
      </c>
      <c r="U70" s="403">
        <v>1</v>
      </c>
      <c r="V70" s="403">
        <v>1</v>
      </c>
      <c r="W70" s="403">
        <v>1</v>
      </c>
      <c r="X70" s="403">
        <v>1</v>
      </c>
      <c r="Y70" s="403">
        <v>1</v>
      </c>
      <c r="Z70" s="403">
        <v>1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3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0</v>
      </c>
      <c r="O71" s="403">
        <v>0</v>
      </c>
      <c r="P71" s="403">
        <v>0</v>
      </c>
      <c r="Q71" s="403">
        <v>0</v>
      </c>
      <c r="R71" s="403">
        <v>1</v>
      </c>
      <c r="S71" s="403">
        <v>1</v>
      </c>
      <c r="T71" s="403">
        <v>1</v>
      </c>
      <c r="U71" s="403">
        <v>1</v>
      </c>
      <c r="V71" s="403">
        <v>1</v>
      </c>
      <c r="W71" s="403">
        <v>1</v>
      </c>
      <c r="X71" s="403">
        <v>1</v>
      </c>
      <c r="Y71" s="403">
        <v>1</v>
      </c>
      <c r="Z71" s="403">
        <v>1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3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0</v>
      </c>
      <c r="N72" s="403">
        <v>0</v>
      </c>
      <c r="O72" s="403">
        <v>0</v>
      </c>
      <c r="P72" s="403">
        <v>0</v>
      </c>
      <c r="Q72" s="403">
        <v>0</v>
      </c>
      <c r="R72" s="403">
        <v>1</v>
      </c>
      <c r="S72" s="403">
        <v>1</v>
      </c>
      <c r="T72" s="403">
        <v>1</v>
      </c>
      <c r="U72" s="403">
        <v>1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2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0</v>
      </c>
      <c r="N73" s="403">
        <v>0</v>
      </c>
      <c r="O73" s="403">
        <v>0</v>
      </c>
      <c r="P73" s="403">
        <v>0</v>
      </c>
      <c r="Q73" s="403">
        <v>0</v>
      </c>
      <c r="R73" s="403">
        <v>1</v>
      </c>
      <c r="S73" s="403">
        <v>1</v>
      </c>
      <c r="T73" s="403">
        <v>1</v>
      </c>
      <c r="U73" s="403">
        <v>1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0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2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2</v>
      </c>
      <c r="AF76" s="403">
        <v>1</v>
      </c>
      <c r="AG76" s="403">
        <v>1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1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2</v>
      </c>
      <c r="AW76" s="403">
        <v>2</v>
      </c>
      <c r="AX76" s="403">
        <v>2</v>
      </c>
      <c r="AY76" s="403">
        <v>2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1</v>
      </c>
      <c r="AT78" s="403">
        <v>1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0</v>
      </c>
      <c r="AI79" s="403">
        <v>0</v>
      </c>
      <c r="AJ79" s="403">
        <v>0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0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4</v>
      </c>
      <c r="AI84" s="407">
        <v>18</v>
      </c>
      <c r="AJ84" s="407">
        <v>18</v>
      </c>
      <c r="AK84" s="407">
        <v>31</v>
      </c>
      <c r="AL84" s="407">
        <v>43</v>
      </c>
      <c r="AM84" s="407">
        <v>54</v>
      </c>
      <c r="AN84" s="407">
        <v>63</v>
      </c>
      <c r="AO84" s="407">
        <v>72</v>
      </c>
      <c r="AP84" s="407">
        <v>81</v>
      </c>
      <c r="AQ84" s="407">
        <v>92</v>
      </c>
      <c r="AR84" s="407">
        <v>103</v>
      </c>
      <c r="AS84" s="407">
        <v>115</v>
      </c>
      <c r="AT84" s="407">
        <v>125</v>
      </c>
      <c r="AU84" s="407">
        <v>130</v>
      </c>
      <c r="AV84" s="407">
        <v>124</v>
      </c>
      <c r="AW84" s="407">
        <v>113</v>
      </c>
      <c r="AX84" s="407">
        <v>104</v>
      </c>
      <c r="AY84" s="407">
        <v>98</v>
      </c>
      <c r="AZ84" s="407">
        <v>100</v>
      </c>
      <c r="BA84" s="407">
        <v>110</v>
      </c>
      <c r="BB84" s="407">
        <v>146</v>
      </c>
      <c r="BC84" s="407">
        <v>163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36</v>
      </c>
      <c r="AB85" s="407">
        <v>65</v>
      </c>
      <c r="AC85" s="407">
        <v>89</v>
      </c>
      <c r="AD85" s="407">
        <v>109</v>
      </c>
      <c r="AE85" s="407">
        <v>126</v>
      </c>
      <c r="AF85" s="407">
        <v>144</v>
      </c>
      <c r="AG85" s="407">
        <v>161</v>
      </c>
      <c r="AH85" s="407">
        <v>179</v>
      </c>
      <c r="AI85" s="407">
        <v>197</v>
      </c>
      <c r="AJ85" s="407">
        <v>197</v>
      </c>
      <c r="AK85" s="407">
        <v>214</v>
      </c>
      <c r="AL85" s="407">
        <v>230</v>
      </c>
      <c r="AM85" s="407">
        <v>244</v>
      </c>
      <c r="AN85" s="407">
        <v>258</v>
      </c>
      <c r="AO85" s="407">
        <v>272</v>
      </c>
      <c r="AP85" s="407">
        <v>288</v>
      </c>
      <c r="AQ85" s="407">
        <v>305</v>
      </c>
      <c r="AR85" s="407">
        <v>324</v>
      </c>
      <c r="AS85" s="407">
        <v>341</v>
      </c>
      <c r="AT85" s="407">
        <v>354</v>
      </c>
      <c r="AU85" s="407">
        <v>360</v>
      </c>
      <c r="AV85" s="407">
        <v>346</v>
      </c>
      <c r="AW85" s="407">
        <v>333</v>
      </c>
      <c r="AX85" s="407">
        <v>323</v>
      </c>
      <c r="AY85" s="407">
        <v>321</v>
      </c>
      <c r="AZ85" s="407">
        <v>331</v>
      </c>
      <c r="BA85" s="407">
        <v>353</v>
      </c>
      <c r="BB85" s="407">
        <v>43</v>
      </c>
      <c r="BC85" s="407">
        <v>65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23</v>
      </c>
      <c r="Y86" s="407">
        <v>74</v>
      </c>
      <c r="Z86" s="407">
        <v>120</v>
      </c>
      <c r="AA86" s="407">
        <v>161</v>
      </c>
      <c r="AB86" s="407">
        <v>194</v>
      </c>
      <c r="AC86" s="407">
        <v>221</v>
      </c>
      <c r="AD86" s="407">
        <v>246</v>
      </c>
      <c r="AE86" s="407">
        <v>268</v>
      </c>
      <c r="AF86" s="407">
        <v>290</v>
      </c>
      <c r="AG86" s="407">
        <v>312</v>
      </c>
      <c r="AH86" s="407">
        <v>334</v>
      </c>
      <c r="AI86" s="407">
        <v>354</v>
      </c>
      <c r="AJ86" s="407">
        <v>354</v>
      </c>
      <c r="AK86" s="407">
        <v>9</v>
      </c>
      <c r="AL86" s="407">
        <v>26</v>
      </c>
      <c r="AM86" s="407">
        <v>43</v>
      </c>
      <c r="AN86" s="407">
        <v>61</v>
      </c>
      <c r="AO86" s="407">
        <v>80</v>
      </c>
      <c r="AP86" s="407">
        <v>102</v>
      </c>
      <c r="AQ86" s="407">
        <v>125</v>
      </c>
      <c r="AR86" s="407">
        <v>149</v>
      </c>
      <c r="AS86" s="407">
        <v>168</v>
      </c>
      <c r="AT86" s="407">
        <v>179</v>
      </c>
      <c r="AU86" s="407">
        <v>181</v>
      </c>
      <c r="AV86" s="407">
        <v>159</v>
      </c>
      <c r="AW86" s="407">
        <v>145</v>
      </c>
      <c r="AX86" s="407">
        <v>140</v>
      </c>
      <c r="AY86" s="407">
        <v>147</v>
      </c>
      <c r="AZ86" s="407">
        <v>169</v>
      </c>
      <c r="BA86" s="407">
        <v>202</v>
      </c>
      <c r="BB86" s="407">
        <v>272</v>
      </c>
      <c r="BC86" s="407">
        <v>295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39</v>
      </c>
      <c r="X87" s="407">
        <v>148</v>
      </c>
      <c r="Y87" s="407">
        <v>200</v>
      </c>
      <c r="Z87" s="407">
        <v>246</v>
      </c>
      <c r="AA87" s="407">
        <v>288</v>
      </c>
      <c r="AB87" s="407">
        <v>323</v>
      </c>
      <c r="AC87" s="407">
        <v>353</v>
      </c>
      <c r="AD87" s="407">
        <v>16</v>
      </c>
      <c r="AE87" s="407">
        <v>41</v>
      </c>
      <c r="AF87" s="407">
        <v>66</v>
      </c>
      <c r="AG87" s="407">
        <v>89</v>
      </c>
      <c r="AH87" s="407">
        <v>111</v>
      </c>
      <c r="AI87" s="407">
        <v>131</v>
      </c>
      <c r="AJ87" s="407">
        <v>131</v>
      </c>
      <c r="AK87" s="407">
        <v>151</v>
      </c>
      <c r="AL87" s="407">
        <v>170</v>
      </c>
      <c r="AM87" s="407">
        <v>190</v>
      </c>
      <c r="AN87" s="407">
        <v>212</v>
      </c>
      <c r="AO87" s="407">
        <v>237</v>
      </c>
      <c r="AP87" s="407">
        <v>264</v>
      </c>
      <c r="AQ87" s="407">
        <v>292</v>
      </c>
      <c r="AR87" s="407">
        <v>316</v>
      </c>
      <c r="AS87" s="407">
        <v>333</v>
      </c>
      <c r="AT87" s="407">
        <v>339</v>
      </c>
      <c r="AU87" s="407">
        <v>334</v>
      </c>
      <c r="AV87" s="407">
        <v>308</v>
      </c>
      <c r="AW87" s="407">
        <v>300</v>
      </c>
      <c r="AX87" s="407">
        <v>305</v>
      </c>
      <c r="AY87" s="407">
        <v>326</v>
      </c>
      <c r="AZ87" s="407">
        <v>360</v>
      </c>
      <c r="BA87" s="407">
        <v>36</v>
      </c>
      <c r="BB87" s="407">
        <v>110</v>
      </c>
      <c r="BC87" s="407">
        <v>129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1</v>
      </c>
      <c r="U88" s="407">
        <v>43</v>
      </c>
      <c r="V88" s="407">
        <v>92</v>
      </c>
      <c r="W88" s="407">
        <v>147</v>
      </c>
      <c r="X88" s="407">
        <v>257</v>
      </c>
      <c r="Y88" s="407">
        <v>308</v>
      </c>
      <c r="Z88" s="407">
        <v>353</v>
      </c>
      <c r="AA88" s="407">
        <v>29</v>
      </c>
      <c r="AB88" s="407">
        <v>65</v>
      </c>
      <c r="AC88" s="407">
        <v>98</v>
      </c>
      <c r="AD88" s="407">
        <v>130</v>
      </c>
      <c r="AE88" s="407">
        <v>159</v>
      </c>
      <c r="AF88" s="407">
        <v>185</v>
      </c>
      <c r="AG88" s="407">
        <v>210</v>
      </c>
      <c r="AH88" s="407">
        <v>232</v>
      </c>
      <c r="AI88" s="407">
        <v>252</v>
      </c>
      <c r="AJ88" s="407">
        <v>252</v>
      </c>
      <c r="AK88" s="407">
        <v>272</v>
      </c>
      <c r="AL88" s="407">
        <v>293</v>
      </c>
      <c r="AM88" s="407">
        <v>316</v>
      </c>
      <c r="AN88" s="407">
        <v>343</v>
      </c>
      <c r="AO88" s="407">
        <v>8</v>
      </c>
      <c r="AP88" s="407">
        <v>38</v>
      </c>
      <c r="AQ88" s="407">
        <v>66</v>
      </c>
      <c r="AR88" s="407">
        <v>86</v>
      </c>
      <c r="AS88" s="407">
        <v>96</v>
      </c>
      <c r="AT88" s="407">
        <v>96</v>
      </c>
      <c r="AU88" s="407">
        <v>87</v>
      </c>
      <c r="AV88" s="407">
        <v>67</v>
      </c>
      <c r="AW88" s="407">
        <v>71</v>
      </c>
      <c r="AX88" s="407">
        <v>90</v>
      </c>
      <c r="AY88" s="407">
        <v>123</v>
      </c>
      <c r="AZ88" s="407">
        <v>166</v>
      </c>
      <c r="BA88" s="407">
        <v>211</v>
      </c>
      <c r="BB88" s="407">
        <v>280</v>
      </c>
      <c r="BC88" s="407">
        <v>294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P89" s="407">
        <v>0</v>
      </c>
      <c r="Q89" s="407">
        <v>0</v>
      </c>
      <c r="R89" s="407">
        <v>17</v>
      </c>
      <c r="S89" s="407">
        <v>47</v>
      </c>
      <c r="T89" s="407">
        <v>86</v>
      </c>
      <c r="U89" s="407">
        <v>133</v>
      </c>
      <c r="V89" s="407">
        <v>187</v>
      </c>
      <c r="W89" s="407">
        <v>243</v>
      </c>
      <c r="X89" s="407">
        <v>349</v>
      </c>
      <c r="Y89" s="407">
        <v>31</v>
      </c>
      <c r="Z89" s="407">
        <v>74</v>
      </c>
      <c r="AA89" s="407">
        <v>116</v>
      </c>
      <c r="AB89" s="407">
        <v>155</v>
      </c>
      <c r="AC89" s="407">
        <v>193</v>
      </c>
      <c r="AD89" s="407">
        <v>228</v>
      </c>
      <c r="AE89" s="407">
        <v>260</v>
      </c>
      <c r="AF89" s="407">
        <v>287</v>
      </c>
      <c r="AG89" s="407">
        <v>311</v>
      </c>
      <c r="AH89" s="407">
        <v>333</v>
      </c>
      <c r="AI89" s="407">
        <v>353</v>
      </c>
      <c r="AJ89" s="407">
        <v>353</v>
      </c>
      <c r="AK89" s="407">
        <v>8</v>
      </c>
      <c r="AL89" s="407">
        <v>31</v>
      </c>
      <c r="AM89" s="407">
        <v>58</v>
      </c>
      <c r="AN89" s="407">
        <v>89</v>
      </c>
      <c r="AO89" s="407">
        <v>121</v>
      </c>
      <c r="AP89" s="407">
        <v>151</v>
      </c>
      <c r="AQ89" s="407">
        <v>175</v>
      </c>
      <c r="AR89" s="407">
        <v>189</v>
      </c>
      <c r="AS89" s="407">
        <v>193</v>
      </c>
      <c r="AT89" s="407">
        <v>188</v>
      </c>
      <c r="AU89" s="407">
        <v>179</v>
      </c>
      <c r="AV89" s="407">
        <v>177</v>
      </c>
      <c r="AW89" s="407">
        <v>194</v>
      </c>
      <c r="AX89" s="407">
        <v>226</v>
      </c>
      <c r="AY89" s="407">
        <v>268</v>
      </c>
      <c r="AZ89" s="407">
        <v>316</v>
      </c>
      <c r="BA89" s="407">
        <v>361</v>
      </c>
      <c r="BB89" s="407">
        <v>54</v>
      </c>
      <c r="BC89" s="407">
        <v>64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29</v>
      </c>
      <c r="O90" s="407">
        <v>37</v>
      </c>
      <c r="P90" s="407">
        <v>44</v>
      </c>
      <c r="Q90" s="407">
        <v>59</v>
      </c>
      <c r="R90" s="407">
        <v>84</v>
      </c>
      <c r="S90" s="407">
        <v>120</v>
      </c>
      <c r="T90" s="407">
        <v>164</v>
      </c>
      <c r="U90" s="407">
        <v>216</v>
      </c>
      <c r="V90" s="407">
        <v>271</v>
      </c>
      <c r="W90" s="407">
        <v>325</v>
      </c>
      <c r="X90" s="407">
        <v>57</v>
      </c>
      <c r="Y90" s="407">
        <v>101</v>
      </c>
      <c r="Z90" s="407">
        <v>144</v>
      </c>
      <c r="AA90" s="407">
        <v>188</v>
      </c>
      <c r="AB90" s="407">
        <v>232</v>
      </c>
      <c r="AC90" s="407">
        <v>273</v>
      </c>
      <c r="AD90" s="407">
        <v>311</v>
      </c>
      <c r="AE90" s="407">
        <v>344</v>
      </c>
      <c r="AF90" s="407">
        <v>6</v>
      </c>
      <c r="AG90" s="407">
        <v>29</v>
      </c>
      <c r="AH90" s="407">
        <v>48</v>
      </c>
      <c r="AI90" s="407">
        <v>68</v>
      </c>
      <c r="AJ90" s="407">
        <v>68</v>
      </c>
      <c r="AK90" s="407">
        <v>90</v>
      </c>
      <c r="AL90" s="407">
        <v>117</v>
      </c>
      <c r="AM90" s="407">
        <v>147</v>
      </c>
      <c r="AN90" s="407">
        <v>180</v>
      </c>
      <c r="AO90" s="407">
        <v>211</v>
      </c>
      <c r="AP90" s="407">
        <v>238</v>
      </c>
      <c r="AQ90" s="407">
        <v>255</v>
      </c>
      <c r="AR90" s="407">
        <v>263</v>
      </c>
      <c r="AS90" s="407">
        <v>262</v>
      </c>
      <c r="AT90" s="407">
        <v>256</v>
      </c>
      <c r="AU90" s="407">
        <v>253</v>
      </c>
      <c r="AV90" s="407">
        <v>276</v>
      </c>
      <c r="AW90" s="407">
        <v>307</v>
      </c>
      <c r="AX90" s="407">
        <v>348</v>
      </c>
      <c r="AY90" s="407">
        <v>30</v>
      </c>
      <c r="AZ90" s="407">
        <v>76</v>
      </c>
      <c r="BA90" s="407">
        <v>116</v>
      </c>
      <c r="BB90" s="407">
        <v>165</v>
      </c>
      <c r="BC90" s="407">
        <v>170</v>
      </c>
    </row>
    <row r="91" spans="2:55">
      <c r="B91" s="407" t="s">
        <v>404</v>
      </c>
      <c r="C91" s="407">
        <v>0</v>
      </c>
      <c r="D91" s="407">
        <v>2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9</v>
      </c>
      <c r="L91" s="407">
        <v>38</v>
      </c>
      <c r="M91" s="407">
        <v>57</v>
      </c>
      <c r="N91" s="407">
        <v>76</v>
      </c>
      <c r="O91" s="407">
        <v>83</v>
      </c>
      <c r="P91" s="407">
        <v>94</v>
      </c>
      <c r="Q91" s="407">
        <v>114</v>
      </c>
      <c r="R91" s="407">
        <v>145</v>
      </c>
      <c r="S91" s="407">
        <v>186</v>
      </c>
      <c r="T91" s="407">
        <v>236</v>
      </c>
      <c r="U91" s="407">
        <v>289</v>
      </c>
      <c r="V91" s="407">
        <v>341</v>
      </c>
      <c r="W91" s="407">
        <v>25</v>
      </c>
      <c r="X91" s="407">
        <v>113</v>
      </c>
      <c r="Y91" s="407">
        <v>156</v>
      </c>
      <c r="Z91" s="407">
        <v>201</v>
      </c>
      <c r="AA91" s="407">
        <v>248</v>
      </c>
      <c r="AB91" s="407">
        <v>295</v>
      </c>
      <c r="AC91" s="407">
        <v>339</v>
      </c>
      <c r="AD91" s="407">
        <v>13</v>
      </c>
      <c r="AE91" s="407">
        <v>45</v>
      </c>
      <c r="AF91" s="407">
        <v>71</v>
      </c>
      <c r="AG91" s="407">
        <v>92</v>
      </c>
      <c r="AH91" s="407">
        <v>112</v>
      </c>
      <c r="AI91" s="407">
        <v>133</v>
      </c>
      <c r="AJ91" s="407">
        <v>133</v>
      </c>
      <c r="AK91" s="407">
        <v>158</v>
      </c>
      <c r="AL91" s="407">
        <v>187</v>
      </c>
      <c r="AM91" s="407">
        <v>219</v>
      </c>
      <c r="AN91" s="407">
        <v>250</v>
      </c>
      <c r="AO91" s="407">
        <v>278</v>
      </c>
      <c r="AP91" s="407">
        <v>297</v>
      </c>
      <c r="AQ91" s="407">
        <v>307</v>
      </c>
      <c r="AR91" s="407">
        <v>310</v>
      </c>
      <c r="AS91" s="407">
        <v>308</v>
      </c>
      <c r="AT91" s="407">
        <v>308</v>
      </c>
      <c r="AU91" s="407">
        <v>316</v>
      </c>
      <c r="AV91" s="407">
        <v>1</v>
      </c>
      <c r="AW91" s="407">
        <v>41</v>
      </c>
      <c r="AX91" s="407">
        <v>87</v>
      </c>
      <c r="AY91" s="407">
        <v>133</v>
      </c>
      <c r="AZ91" s="407">
        <v>175</v>
      </c>
      <c r="BA91" s="407">
        <v>210</v>
      </c>
      <c r="BB91" s="407">
        <v>249</v>
      </c>
      <c r="BC91" s="407">
        <v>252</v>
      </c>
    </row>
    <row r="92" spans="2:55">
      <c r="B92" s="407" t="s">
        <v>405</v>
      </c>
      <c r="C92" s="407">
        <v>43</v>
      </c>
      <c r="D92" s="407">
        <v>82</v>
      </c>
      <c r="E92" s="407">
        <v>50</v>
      </c>
      <c r="F92" s="407">
        <v>39</v>
      </c>
      <c r="G92" s="407">
        <v>39</v>
      </c>
      <c r="H92" s="407">
        <v>44</v>
      </c>
      <c r="I92" s="407">
        <v>38</v>
      </c>
      <c r="J92" s="407">
        <v>38</v>
      </c>
      <c r="K92" s="407">
        <v>67</v>
      </c>
      <c r="L92" s="407">
        <v>87</v>
      </c>
      <c r="M92" s="407">
        <v>99</v>
      </c>
      <c r="N92" s="407">
        <v>112</v>
      </c>
      <c r="O92" s="407">
        <v>122</v>
      </c>
      <c r="P92" s="407">
        <v>138</v>
      </c>
      <c r="Q92" s="407">
        <v>165</v>
      </c>
      <c r="R92" s="407">
        <v>201</v>
      </c>
      <c r="S92" s="407">
        <v>248</v>
      </c>
      <c r="T92" s="407">
        <v>298</v>
      </c>
      <c r="U92" s="407">
        <v>349</v>
      </c>
      <c r="V92" s="407">
        <v>31</v>
      </c>
      <c r="W92" s="407">
        <v>74</v>
      </c>
      <c r="X92" s="407">
        <v>156</v>
      </c>
      <c r="Y92" s="407">
        <v>199</v>
      </c>
      <c r="Z92" s="407">
        <v>247</v>
      </c>
      <c r="AA92" s="407">
        <v>296</v>
      </c>
      <c r="AB92" s="407">
        <v>345</v>
      </c>
      <c r="AC92" s="407">
        <v>25</v>
      </c>
      <c r="AD92" s="407">
        <v>64</v>
      </c>
      <c r="AE92" s="407">
        <v>95</v>
      </c>
      <c r="AF92" s="407">
        <v>120</v>
      </c>
      <c r="AG92" s="407">
        <v>141</v>
      </c>
      <c r="AH92" s="407">
        <v>161</v>
      </c>
      <c r="AI92" s="407">
        <v>184</v>
      </c>
      <c r="AJ92" s="407">
        <v>184</v>
      </c>
      <c r="AK92" s="407">
        <v>211</v>
      </c>
      <c r="AL92" s="407">
        <v>241</v>
      </c>
      <c r="AM92" s="407">
        <v>271</v>
      </c>
      <c r="AN92" s="407">
        <v>298</v>
      </c>
      <c r="AO92" s="407">
        <v>318</v>
      </c>
      <c r="AP92" s="407">
        <v>330</v>
      </c>
      <c r="AQ92" s="407">
        <v>334</v>
      </c>
      <c r="AR92" s="407">
        <v>336</v>
      </c>
      <c r="AS92" s="407">
        <v>339</v>
      </c>
      <c r="AT92" s="407">
        <v>350</v>
      </c>
      <c r="AU92" s="407">
        <v>7</v>
      </c>
      <c r="AV92" s="407">
        <v>78</v>
      </c>
      <c r="AW92" s="407">
        <v>123</v>
      </c>
      <c r="AX92" s="407">
        <v>169</v>
      </c>
      <c r="AY92" s="407">
        <v>212</v>
      </c>
      <c r="AZ92" s="407">
        <v>249</v>
      </c>
      <c r="BA92" s="407">
        <v>278</v>
      </c>
      <c r="BB92" s="407">
        <v>309</v>
      </c>
      <c r="BC92" s="407">
        <v>311</v>
      </c>
    </row>
    <row r="93" spans="2:55">
      <c r="B93" s="407" t="s">
        <v>406</v>
      </c>
      <c r="C93" s="407">
        <v>125</v>
      </c>
      <c r="D93" s="407">
        <v>163</v>
      </c>
      <c r="E93" s="407">
        <v>130</v>
      </c>
      <c r="F93" s="407">
        <v>113</v>
      </c>
      <c r="G93" s="407">
        <v>113</v>
      </c>
      <c r="H93" s="407">
        <v>107</v>
      </c>
      <c r="I93" s="407">
        <v>97</v>
      </c>
      <c r="J93" s="407">
        <v>97</v>
      </c>
      <c r="K93" s="407">
        <v>116</v>
      </c>
      <c r="L93" s="407">
        <v>128</v>
      </c>
      <c r="M93" s="407">
        <v>134</v>
      </c>
      <c r="N93" s="407">
        <v>148</v>
      </c>
      <c r="O93" s="407">
        <v>163</v>
      </c>
      <c r="P93" s="407">
        <v>185</v>
      </c>
      <c r="Q93" s="407">
        <v>217</v>
      </c>
      <c r="R93" s="407">
        <v>259</v>
      </c>
      <c r="S93" s="407">
        <v>306</v>
      </c>
      <c r="T93" s="407">
        <v>354</v>
      </c>
      <c r="U93" s="407">
        <v>34</v>
      </c>
      <c r="V93" s="407">
        <v>75</v>
      </c>
      <c r="W93" s="407">
        <v>114</v>
      </c>
      <c r="X93" s="407">
        <v>192</v>
      </c>
      <c r="Y93" s="407">
        <v>237</v>
      </c>
      <c r="Z93" s="407">
        <v>285</v>
      </c>
      <c r="AA93" s="407">
        <v>337</v>
      </c>
      <c r="AB93" s="407">
        <v>21</v>
      </c>
      <c r="AC93" s="407">
        <v>66</v>
      </c>
      <c r="AD93" s="407">
        <v>104</v>
      </c>
      <c r="AE93" s="407">
        <v>135</v>
      </c>
      <c r="AF93" s="407">
        <v>159</v>
      </c>
      <c r="AG93" s="407">
        <v>181</v>
      </c>
      <c r="AH93" s="407">
        <v>203</v>
      </c>
      <c r="AI93" s="407">
        <v>228</v>
      </c>
      <c r="AJ93" s="407">
        <v>228</v>
      </c>
      <c r="AK93" s="407">
        <v>255</v>
      </c>
      <c r="AL93" s="407">
        <v>282</v>
      </c>
      <c r="AM93" s="407">
        <v>307</v>
      </c>
      <c r="AN93" s="407">
        <v>326</v>
      </c>
      <c r="AO93" s="407">
        <v>338</v>
      </c>
      <c r="AP93" s="407">
        <v>344</v>
      </c>
      <c r="AQ93" s="407">
        <v>347</v>
      </c>
      <c r="AR93" s="407">
        <v>353</v>
      </c>
      <c r="AS93" s="407">
        <v>2</v>
      </c>
      <c r="AT93" s="407">
        <v>26</v>
      </c>
      <c r="AU93" s="407">
        <v>60</v>
      </c>
      <c r="AV93" s="407">
        <v>147</v>
      </c>
      <c r="AW93" s="407">
        <v>193</v>
      </c>
      <c r="AX93" s="407">
        <v>235</v>
      </c>
      <c r="AY93" s="407">
        <v>273</v>
      </c>
      <c r="AZ93" s="407">
        <v>304</v>
      </c>
      <c r="BA93" s="407">
        <v>329</v>
      </c>
      <c r="BB93" s="407">
        <v>355</v>
      </c>
      <c r="BC93" s="407">
        <v>358</v>
      </c>
    </row>
    <row r="94" spans="2:55">
      <c r="B94" s="407" t="s">
        <v>407</v>
      </c>
      <c r="C94" s="407">
        <v>198</v>
      </c>
      <c r="D94" s="407">
        <v>227</v>
      </c>
      <c r="E94" s="407">
        <v>190</v>
      </c>
      <c r="F94" s="407">
        <v>162</v>
      </c>
      <c r="G94" s="407">
        <v>162</v>
      </c>
      <c r="H94" s="407">
        <v>156</v>
      </c>
      <c r="I94" s="407">
        <v>137</v>
      </c>
      <c r="J94" s="407">
        <v>137</v>
      </c>
      <c r="K94" s="407">
        <v>148</v>
      </c>
      <c r="L94" s="407">
        <v>154</v>
      </c>
      <c r="M94" s="407">
        <v>160</v>
      </c>
      <c r="N94" s="407">
        <v>181</v>
      </c>
      <c r="O94" s="407">
        <v>201</v>
      </c>
      <c r="P94" s="407">
        <v>228</v>
      </c>
      <c r="Q94" s="407">
        <v>265</v>
      </c>
      <c r="R94" s="407">
        <v>308</v>
      </c>
      <c r="S94" s="407">
        <v>353</v>
      </c>
      <c r="T94" s="407">
        <v>30</v>
      </c>
      <c r="U94" s="407">
        <v>70</v>
      </c>
      <c r="V94" s="407">
        <v>106</v>
      </c>
      <c r="W94" s="407">
        <v>142</v>
      </c>
      <c r="X94" s="407">
        <v>218</v>
      </c>
      <c r="Y94" s="407">
        <v>263</v>
      </c>
      <c r="Z94" s="407">
        <v>313</v>
      </c>
      <c r="AA94" s="407">
        <v>365</v>
      </c>
      <c r="AB94" s="407">
        <v>48</v>
      </c>
      <c r="AC94" s="407">
        <v>92</v>
      </c>
      <c r="AD94" s="407">
        <v>130</v>
      </c>
      <c r="AE94" s="407">
        <v>161</v>
      </c>
      <c r="AF94" s="407">
        <v>187</v>
      </c>
      <c r="AG94" s="407">
        <v>210</v>
      </c>
      <c r="AH94" s="407">
        <v>233</v>
      </c>
      <c r="AI94" s="407">
        <v>257</v>
      </c>
      <c r="AJ94" s="407">
        <v>257</v>
      </c>
      <c r="AK94" s="407">
        <v>281</v>
      </c>
      <c r="AL94" s="407">
        <v>302</v>
      </c>
      <c r="AM94" s="407">
        <v>319</v>
      </c>
      <c r="AN94" s="407">
        <v>329</v>
      </c>
      <c r="AO94" s="407">
        <v>334</v>
      </c>
      <c r="AP94" s="407">
        <v>339</v>
      </c>
      <c r="AQ94" s="407">
        <v>346</v>
      </c>
      <c r="AR94" s="407">
        <v>363</v>
      </c>
      <c r="AS94" s="407">
        <v>24</v>
      </c>
      <c r="AT94" s="407">
        <v>61</v>
      </c>
      <c r="AU94" s="407">
        <v>104</v>
      </c>
      <c r="AV94" s="407">
        <v>197</v>
      </c>
      <c r="AW94" s="407">
        <v>239</v>
      </c>
      <c r="AX94" s="407">
        <v>277</v>
      </c>
      <c r="AY94" s="407">
        <v>309</v>
      </c>
      <c r="AZ94" s="407">
        <v>335</v>
      </c>
      <c r="BA94" s="407">
        <v>357</v>
      </c>
      <c r="BB94" s="407">
        <v>17</v>
      </c>
      <c r="BC94" s="407">
        <v>21</v>
      </c>
    </row>
    <row r="95" spans="2:55">
      <c r="B95" s="407" t="s">
        <v>408</v>
      </c>
      <c r="C95" s="407">
        <v>254</v>
      </c>
      <c r="D95" s="407">
        <v>272</v>
      </c>
      <c r="E95" s="407">
        <v>224</v>
      </c>
      <c r="F95" s="407">
        <v>202</v>
      </c>
      <c r="G95" s="407">
        <v>202</v>
      </c>
      <c r="H95" s="407">
        <v>184</v>
      </c>
      <c r="I95" s="407">
        <v>161</v>
      </c>
      <c r="J95" s="407">
        <v>161</v>
      </c>
      <c r="K95" s="407">
        <v>166</v>
      </c>
      <c r="L95" s="407">
        <v>171</v>
      </c>
      <c r="M95" s="407">
        <v>178</v>
      </c>
      <c r="N95" s="407">
        <v>209</v>
      </c>
      <c r="O95" s="407">
        <v>235</v>
      </c>
      <c r="P95" s="407">
        <v>267</v>
      </c>
      <c r="Q95" s="407">
        <v>305</v>
      </c>
      <c r="R95" s="407">
        <v>346</v>
      </c>
      <c r="S95" s="407">
        <v>20</v>
      </c>
      <c r="T95" s="407">
        <v>57</v>
      </c>
      <c r="U95" s="407">
        <v>92</v>
      </c>
      <c r="V95" s="407">
        <v>125</v>
      </c>
      <c r="W95" s="407">
        <v>159</v>
      </c>
      <c r="X95" s="407">
        <v>235</v>
      </c>
      <c r="Y95" s="407">
        <v>279</v>
      </c>
      <c r="Z95" s="407">
        <v>328</v>
      </c>
      <c r="AA95" s="407">
        <v>14</v>
      </c>
      <c r="AB95" s="407">
        <v>62</v>
      </c>
      <c r="AC95" s="407">
        <v>106</v>
      </c>
      <c r="AD95" s="407">
        <v>144</v>
      </c>
      <c r="AE95" s="407">
        <v>175</v>
      </c>
      <c r="AF95" s="407">
        <v>203</v>
      </c>
      <c r="AG95" s="407">
        <v>227</v>
      </c>
      <c r="AH95" s="407">
        <v>249</v>
      </c>
      <c r="AI95" s="407">
        <v>269</v>
      </c>
      <c r="AJ95" s="407">
        <v>269</v>
      </c>
      <c r="AK95" s="407">
        <v>287</v>
      </c>
      <c r="AL95" s="407">
        <v>299</v>
      </c>
      <c r="AM95" s="407">
        <v>306</v>
      </c>
      <c r="AN95" s="407">
        <v>309</v>
      </c>
      <c r="AO95" s="407">
        <v>313</v>
      </c>
      <c r="AP95" s="407">
        <v>321</v>
      </c>
      <c r="AQ95" s="407">
        <v>339</v>
      </c>
      <c r="AR95" s="407">
        <v>3</v>
      </c>
      <c r="AS95" s="407">
        <v>41</v>
      </c>
      <c r="AT95" s="407">
        <v>87</v>
      </c>
      <c r="AU95" s="407">
        <v>135</v>
      </c>
      <c r="AV95" s="407">
        <v>225</v>
      </c>
      <c r="AW95" s="407">
        <v>262</v>
      </c>
      <c r="AX95" s="407">
        <v>294</v>
      </c>
      <c r="AY95" s="407">
        <v>322</v>
      </c>
      <c r="AZ95" s="407">
        <v>345</v>
      </c>
      <c r="BA95" s="407">
        <v>364</v>
      </c>
      <c r="BB95" s="407">
        <v>26</v>
      </c>
      <c r="BC95" s="407">
        <v>32</v>
      </c>
    </row>
    <row r="96" spans="2:55">
      <c r="B96" s="407" t="s">
        <v>409</v>
      </c>
      <c r="C96" s="407">
        <v>292</v>
      </c>
      <c r="D96" s="407">
        <v>290</v>
      </c>
      <c r="E96" s="407">
        <v>253</v>
      </c>
      <c r="F96" s="407">
        <v>220</v>
      </c>
      <c r="G96" s="407">
        <v>220</v>
      </c>
      <c r="H96" s="407">
        <v>197</v>
      </c>
      <c r="I96" s="407">
        <v>173</v>
      </c>
      <c r="J96" s="407">
        <v>173</v>
      </c>
      <c r="K96" s="407">
        <v>176</v>
      </c>
      <c r="L96" s="407">
        <v>182</v>
      </c>
      <c r="M96" s="407">
        <v>194</v>
      </c>
      <c r="N96" s="407">
        <v>235</v>
      </c>
      <c r="O96" s="407">
        <v>265</v>
      </c>
      <c r="P96" s="407">
        <v>299</v>
      </c>
      <c r="Q96" s="407">
        <v>334</v>
      </c>
      <c r="R96" s="407">
        <v>6</v>
      </c>
      <c r="S96" s="407">
        <v>40</v>
      </c>
      <c r="T96" s="407">
        <v>72</v>
      </c>
      <c r="U96" s="407">
        <v>103</v>
      </c>
      <c r="V96" s="407">
        <v>134</v>
      </c>
      <c r="W96" s="407">
        <v>167</v>
      </c>
      <c r="X96" s="407">
        <v>241</v>
      </c>
      <c r="Y96" s="407">
        <v>284</v>
      </c>
      <c r="Z96" s="407">
        <v>332</v>
      </c>
      <c r="AA96" s="407">
        <v>16</v>
      </c>
      <c r="AB96" s="407">
        <v>63</v>
      </c>
      <c r="AC96" s="407">
        <v>107</v>
      </c>
      <c r="AD96" s="407">
        <v>146</v>
      </c>
      <c r="AE96" s="407">
        <v>180</v>
      </c>
      <c r="AF96" s="407">
        <v>208</v>
      </c>
      <c r="AG96" s="407">
        <v>231</v>
      </c>
      <c r="AH96" s="407">
        <v>249</v>
      </c>
      <c r="AI96" s="407">
        <v>262</v>
      </c>
      <c r="AJ96" s="407">
        <v>262</v>
      </c>
      <c r="AK96" s="407">
        <v>270</v>
      </c>
      <c r="AL96" s="407">
        <v>272</v>
      </c>
      <c r="AM96" s="407">
        <v>272</v>
      </c>
      <c r="AN96" s="407">
        <v>272</v>
      </c>
      <c r="AO96" s="407">
        <v>279</v>
      </c>
      <c r="AP96" s="407">
        <v>297</v>
      </c>
      <c r="AQ96" s="407">
        <v>327</v>
      </c>
      <c r="AR96" s="407">
        <v>3</v>
      </c>
      <c r="AS96" s="407">
        <v>50</v>
      </c>
      <c r="AT96" s="407">
        <v>101</v>
      </c>
      <c r="AU96" s="407">
        <v>149</v>
      </c>
      <c r="AV96" s="407">
        <v>230</v>
      </c>
      <c r="AW96" s="407">
        <v>262</v>
      </c>
      <c r="AX96" s="407">
        <v>289</v>
      </c>
      <c r="AY96" s="407">
        <v>313</v>
      </c>
      <c r="AZ96" s="407">
        <v>334</v>
      </c>
      <c r="BA96" s="407">
        <v>353</v>
      </c>
      <c r="BB96" s="407">
        <v>17</v>
      </c>
      <c r="BC96" s="407">
        <v>26</v>
      </c>
    </row>
    <row r="97" spans="2:55">
      <c r="B97" s="407" t="s">
        <v>410</v>
      </c>
      <c r="C97" s="407">
        <v>302</v>
      </c>
      <c r="D97" s="407">
        <v>309</v>
      </c>
      <c r="E97" s="407">
        <v>260</v>
      </c>
      <c r="F97" s="407">
        <v>223</v>
      </c>
      <c r="G97" s="407">
        <v>223</v>
      </c>
      <c r="H97" s="407">
        <v>198</v>
      </c>
      <c r="I97" s="407">
        <v>175</v>
      </c>
      <c r="J97" s="407">
        <v>175</v>
      </c>
      <c r="K97" s="407">
        <v>179</v>
      </c>
      <c r="L97" s="407">
        <v>190</v>
      </c>
      <c r="M97" s="407">
        <v>207</v>
      </c>
      <c r="N97" s="407">
        <v>258</v>
      </c>
      <c r="O97" s="407">
        <v>289</v>
      </c>
      <c r="P97" s="407">
        <v>320</v>
      </c>
      <c r="Q97" s="407">
        <v>351</v>
      </c>
      <c r="R97" s="407">
        <v>17</v>
      </c>
      <c r="S97" s="407">
        <v>47</v>
      </c>
      <c r="T97" s="407">
        <v>76</v>
      </c>
      <c r="U97" s="407">
        <v>105</v>
      </c>
      <c r="V97" s="407">
        <v>135</v>
      </c>
      <c r="W97" s="407">
        <v>166</v>
      </c>
      <c r="X97" s="407">
        <v>236</v>
      </c>
      <c r="Y97" s="407">
        <v>277</v>
      </c>
      <c r="Z97" s="407">
        <v>322</v>
      </c>
      <c r="AA97" s="407">
        <v>6</v>
      </c>
      <c r="AB97" s="407">
        <v>53</v>
      </c>
      <c r="AC97" s="407">
        <v>98</v>
      </c>
      <c r="AD97" s="407">
        <v>139</v>
      </c>
      <c r="AE97" s="407">
        <v>174</v>
      </c>
      <c r="AF97" s="407">
        <v>201</v>
      </c>
      <c r="AG97" s="407">
        <v>220</v>
      </c>
      <c r="AH97" s="407">
        <v>231</v>
      </c>
      <c r="AI97" s="407">
        <v>233</v>
      </c>
      <c r="AJ97" s="407">
        <v>233</v>
      </c>
      <c r="AK97" s="407">
        <v>230</v>
      </c>
      <c r="AL97" s="407">
        <v>224</v>
      </c>
      <c r="AM97" s="407">
        <v>220</v>
      </c>
      <c r="AN97" s="407">
        <v>224</v>
      </c>
      <c r="AO97" s="407">
        <v>240</v>
      </c>
      <c r="AP97" s="407">
        <v>269</v>
      </c>
      <c r="AQ97" s="407">
        <v>311</v>
      </c>
      <c r="AR97" s="407">
        <v>361</v>
      </c>
      <c r="AS97" s="407">
        <v>48</v>
      </c>
      <c r="AT97" s="407">
        <v>98</v>
      </c>
      <c r="AU97" s="407">
        <v>143</v>
      </c>
      <c r="AV97" s="407">
        <v>212</v>
      </c>
      <c r="AW97" s="407">
        <v>239</v>
      </c>
      <c r="AX97" s="407">
        <v>263</v>
      </c>
      <c r="AY97" s="407">
        <v>284</v>
      </c>
      <c r="AZ97" s="407">
        <v>305</v>
      </c>
      <c r="BA97" s="407">
        <v>324</v>
      </c>
      <c r="BB97" s="407">
        <v>356</v>
      </c>
      <c r="BC97" s="407">
        <v>2</v>
      </c>
    </row>
    <row r="98" spans="2:55">
      <c r="B98" s="407" t="s">
        <v>411</v>
      </c>
      <c r="C98" s="407">
        <v>315</v>
      </c>
      <c r="D98" s="407">
        <v>303</v>
      </c>
      <c r="E98" s="407">
        <v>252</v>
      </c>
      <c r="F98" s="407">
        <v>215</v>
      </c>
      <c r="G98" s="407">
        <v>215</v>
      </c>
      <c r="H98" s="407">
        <v>191</v>
      </c>
      <c r="I98" s="407">
        <v>172</v>
      </c>
      <c r="J98" s="407">
        <v>172</v>
      </c>
      <c r="K98" s="407">
        <v>181</v>
      </c>
      <c r="L98" s="407">
        <v>197</v>
      </c>
      <c r="M98" s="407">
        <v>218</v>
      </c>
      <c r="N98" s="407">
        <v>274</v>
      </c>
      <c r="O98" s="407">
        <v>302</v>
      </c>
      <c r="P98" s="407">
        <v>329</v>
      </c>
      <c r="Q98" s="407">
        <v>356</v>
      </c>
      <c r="R98" s="407">
        <v>17</v>
      </c>
      <c r="S98" s="407">
        <v>44</v>
      </c>
      <c r="T98" s="407">
        <v>71</v>
      </c>
      <c r="U98" s="407">
        <v>99</v>
      </c>
      <c r="V98" s="407">
        <v>127</v>
      </c>
      <c r="W98" s="407">
        <v>156</v>
      </c>
      <c r="X98" s="407">
        <v>220</v>
      </c>
      <c r="Y98" s="407">
        <v>258</v>
      </c>
      <c r="Z98" s="407">
        <v>302</v>
      </c>
      <c r="AA98" s="407">
        <v>349</v>
      </c>
      <c r="AB98" s="407">
        <v>33</v>
      </c>
      <c r="AC98" s="407">
        <v>80</v>
      </c>
      <c r="AD98" s="407">
        <v>122</v>
      </c>
      <c r="AE98" s="407">
        <v>156</v>
      </c>
      <c r="AF98" s="407">
        <v>180</v>
      </c>
      <c r="AG98" s="407">
        <v>191</v>
      </c>
      <c r="AH98" s="407">
        <v>190</v>
      </c>
      <c r="AI98" s="407">
        <v>182</v>
      </c>
      <c r="AJ98" s="407">
        <v>182</v>
      </c>
      <c r="AK98" s="407">
        <v>170</v>
      </c>
      <c r="AL98" s="407">
        <v>160</v>
      </c>
      <c r="AM98" s="407">
        <v>159</v>
      </c>
      <c r="AN98" s="407">
        <v>171</v>
      </c>
      <c r="AO98" s="407">
        <v>198</v>
      </c>
      <c r="AP98" s="407">
        <v>239</v>
      </c>
      <c r="AQ98" s="407">
        <v>289</v>
      </c>
      <c r="AR98" s="407">
        <v>343</v>
      </c>
      <c r="AS98" s="407">
        <v>29</v>
      </c>
      <c r="AT98" s="407">
        <v>75</v>
      </c>
      <c r="AU98" s="407">
        <v>114</v>
      </c>
      <c r="AV98" s="407">
        <v>172</v>
      </c>
      <c r="AW98" s="407">
        <v>195</v>
      </c>
      <c r="AX98" s="407">
        <v>216</v>
      </c>
      <c r="AY98" s="407">
        <v>237</v>
      </c>
      <c r="AZ98" s="407">
        <v>257</v>
      </c>
      <c r="BA98" s="407">
        <v>277</v>
      </c>
      <c r="BB98" s="407">
        <v>312</v>
      </c>
      <c r="BC98" s="407">
        <v>326</v>
      </c>
    </row>
    <row r="99" spans="2:55">
      <c r="B99" s="407" t="s">
        <v>412</v>
      </c>
      <c r="C99" s="407">
        <v>303</v>
      </c>
      <c r="D99" s="407">
        <v>284</v>
      </c>
      <c r="E99" s="407">
        <v>234</v>
      </c>
      <c r="F99" s="407">
        <v>199</v>
      </c>
      <c r="G99" s="407">
        <v>199</v>
      </c>
      <c r="H99" s="407">
        <v>179</v>
      </c>
      <c r="I99" s="407">
        <v>167</v>
      </c>
      <c r="J99" s="407">
        <v>167</v>
      </c>
      <c r="K99" s="407">
        <v>181</v>
      </c>
      <c r="L99" s="407">
        <v>201</v>
      </c>
      <c r="M99" s="407">
        <v>227</v>
      </c>
      <c r="N99" s="407">
        <v>281</v>
      </c>
      <c r="O99" s="407">
        <v>305</v>
      </c>
      <c r="P99" s="407">
        <v>327</v>
      </c>
      <c r="Q99" s="407">
        <v>349</v>
      </c>
      <c r="R99" s="407">
        <v>8</v>
      </c>
      <c r="S99" s="407">
        <v>32</v>
      </c>
      <c r="T99" s="407">
        <v>58</v>
      </c>
      <c r="U99" s="407">
        <v>84</v>
      </c>
      <c r="V99" s="407">
        <v>110</v>
      </c>
      <c r="W99" s="407">
        <v>136</v>
      </c>
      <c r="X99" s="407">
        <v>193</v>
      </c>
      <c r="Y99" s="407">
        <v>228</v>
      </c>
      <c r="Z99" s="407">
        <v>271</v>
      </c>
      <c r="AA99" s="407">
        <v>319</v>
      </c>
      <c r="AB99" s="407">
        <v>5</v>
      </c>
      <c r="AC99" s="407">
        <v>53</v>
      </c>
      <c r="AD99" s="407">
        <v>95</v>
      </c>
      <c r="AE99" s="407">
        <v>125</v>
      </c>
      <c r="AF99" s="407">
        <v>140</v>
      </c>
      <c r="AG99" s="407">
        <v>140</v>
      </c>
      <c r="AH99" s="407">
        <v>129</v>
      </c>
      <c r="AI99" s="407">
        <v>111</v>
      </c>
      <c r="AJ99" s="407">
        <v>111</v>
      </c>
      <c r="AK99" s="407">
        <v>94</v>
      </c>
      <c r="AL99" s="407">
        <v>86</v>
      </c>
      <c r="AM99" s="407">
        <v>93</v>
      </c>
      <c r="AN99" s="407">
        <v>116</v>
      </c>
      <c r="AO99" s="407">
        <v>154</v>
      </c>
      <c r="AP99" s="407">
        <v>203</v>
      </c>
      <c r="AQ99" s="407">
        <v>256</v>
      </c>
      <c r="AR99" s="407">
        <v>309</v>
      </c>
      <c r="AS99" s="407">
        <v>356</v>
      </c>
      <c r="AT99" s="407">
        <v>30</v>
      </c>
      <c r="AU99" s="407">
        <v>63</v>
      </c>
      <c r="AV99" s="407">
        <v>111</v>
      </c>
      <c r="AW99" s="407">
        <v>131</v>
      </c>
      <c r="AX99" s="407">
        <v>151</v>
      </c>
      <c r="AY99" s="407">
        <v>171</v>
      </c>
      <c r="AZ99" s="407">
        <v>192</v>
      </c>
      <c r="BA99" s="407">
        <v>212</v>
      </c>
      <c r="BB99" s="407">
        <v>251</v>
      </c>
      <c r="BC99" s="407">
        <v>267</v>
      </c>
    </row>
    <row r="100" spans="2:55">
      <c r="B100" s="407" t="s">
        <v>413</v>
      </c>
      <c r="C100" s="407">
        <v>278</v>
      </c>
      <c r="D100" s="407">
        <v>255</v>
      </c>
      <c r="E100" s="407">
        <v>209</v>
      </c>
      <c r="F100" s="407">
        <v>179</v>
      </c>
      <c r="G100" s="407">
        <v>179</v>
      </c>
      <c r="H100" s="407">
        <v>166</v>
      </c>
      <c r="I100" s="407">
        <v>162</v>
      </c>
      <c r="J100" s="407">
        <v>162</v>
      </c>
      <c r="K100" s="407">
        <v>180</v>
      </c>
      <c r="L100" s="407">
        <v>205</v>
      </c>
      <c r="M100" s="407">
        <v>231</v>
      </c>
      <c r="N100" s="407">
        <v>277</v>
      </c>
      <c r="O100" s="407">
        <v>296</v>
      </c>
      <c r="P100" s="407">
        <v>314</v>
      </c>
      <c r="Q100" s="407">
        <v>333</v>
      </c>
      <c r="R100" s="407">
        <v>354</v>
      </c>
      <c r="S100" s="407">
        <v>13</v>
      </c>
      <c r="T100" s="407">
        <v>37</v>
      </c>
      <c r="U100" s="407">
        <v>61</v>
      </c>
      <c r="V100" s="407">
        <v>84</v>
      </c>
      <c r="W100" s="407">
        <v>106</v>
      </c>
      <c r="X100" s="407">
        <v>155</v>
      </c>
      <c r="Y100" s="407">
        <v>189</v>
      </c>
      <c r="Z100" s="407">
        <v>230</v>
      </c>
      <c r="AA100" s="407">
        <v>280</v>
      </c>
      <c r="AB100" s="407">
        <v>332</v>
      </c>
      <c r="AC100" s="407">
        <v>16</v>
      </c>
      <c r="AD100" s="407">
        <v>54</v>
      </c>
      <c r="AE100" s="407">
        <v>76</v>
      </c>
      <c r="AF100" s="407">
        <v>81</v>
      </c>
      <c r="AG100" s="407">
        <v>69</v>
      </c>
      <c r="AH100" s="407">
        <v>47</v>
      </c>
      <c r="AI100" s="407">
        <v>25</v>
      </c>
      <c r="AJ100" s="407">
        <v>25</v>
      </c>
      <c r="AK100" s="407">
        <v>9</v>
      </c>
      <c r="AL100" s="407">
        <v>8</v>
      </c>
      <c r="AM100" s="407">
        <v>25</v>
      </c>
      <c r="AN100" s="407">
        <v>59</v>
      </c>
      <c r="AO100" s="407">
        <v>104</v>
      </c>
      <c r="AP100" s="407">
        <v>156</v>
      </c>
      <c r="AQ100" s="407">
        <v>208</v>
      </c>
      <c r="AR100" s="407">
        <v>255</v>
      </c>
      <c r="AS100" s="407">
        <v>295</v>
      </c>
      <c r="AT100" s="407">
        <v>328</v>
      </c>
      <c r="AU100" s="407">
        <v>354</v>
      </c>
      <c r="AV100" s="407">
        <v>30</v>
      </c>
      <c r="AW100" s="407">
        <v>48</v>
      </c>
      <c r="AX100" s="407">
        <v>67</v>
      </c>
      <c r="AY100" s="407">
        <v>87</v>
      </c>
      <c r="AZ100" s="407">
        <v>108</v>
      </c>
      <c r="BA100" s="407">
        <v>129</v>
      </c>
      <c r="BB100" s="407">
        <v>169</v>
      </c>
      <c r="BC100" s="407">
        <v>187</v>
      </c>
    </row>
    <row r="101" spans="2:55">
      <c r="B101" s="407" t="s">
        <v>414</v>
      </c>
      <c r="C101" s="407">
        <v>244</v>
      </c>
      <c r="D101" s="407">
        <v>220</v>
      </c>
      <c r="E101" s="407">
        <v>181</v>
      </c>
      <c r="F101" s="407">
        <v>158</v>
      </c>
      <c r="G101" s="407">
        <v>158</v>
      </c>
      <c r="H101" s="407">
        <v>152</v>
      </c>
      <c r="I101" s="407">
        <v>155</v>
      </c>
      <c r="J101" s="407">
        <v>155</v>
      </c>
      <c r="K101" s="407">
        <v>178</v>
      </c>
      <c r="L101" s="407">
        <v>202</v>
      </c>
      <c r="M101" s="407">
        <v>226</v>
      </c>
      <c r="N101" s="407">
        <v>262</v>
      </c>
      <c r="O101" s="407">
        <v>276</v>
      </c>
      <c r="P101" s="407">
        <v>291</v>
      </c>
      <c r="Q101" s="407">
        <v>308</v>
      </c>
      <c r="R101" s="407">
        <v>328</v>
      </c>
      <c r="S101" s="407">
        <v>350</v>
      </c>
      <c r="T101" s="407">
        <v>8</v>
      </c>
      <c r="U101" s="407">
        <v>30</v>
      </c>
      <c r="V101" s="407">
        <v>48</v>
      </c>
      <c r="W101" s="407">
        <v>66</v>
      </c>
      <c r="X101" s="407">
        <v>108</v>
      </c>
      <c r="Y101" s="407">
        <v>140</v>
      </c>
      <c r="Z101" s="407">
        <v>183</v>
      </c>
      <c r="AA101" s="407">
        <v>232</v>
      </c>
      <c r="AB101" s="407">
        <v>284</v>
      </c>
      <c r="AC101" s="407">
        <v>330</v>
      </c>
      <c r="AD101" s="407">
        <v>361</v>
      </c>
      <c r="AE101" s="407">
        <v>7</v>
      </c>
      <c r="AF101" s="407">
        <v>365</v>
      </c>
      <c r="AG101" s="407">
        <v>343</v>
      </c>
      <c r="AH101" s="407">
        <v>315</v>
      </c>
      <c r="AI101" s="407">
        <v>292</v>
      </c>
      <c r="AJ101" s="407">
        <v>292</v>
      </c>
      <c r="AK101" s="407">
        <v>283</v>
      </c>
      <c r="AL101" s="407">
        <v>293</v>
      </c>
      <c r="AM101" s="407">
        <v>320</v>
      </c>
      <c r="AN101" s="407">
        <v>361</v>
      </c>
      <c r="AO101" s="407">
        <v>45</v>
      </c>
      <c r="AP101" s="407">
        <v>94</v>
      </c>
      <c r="AQ101" s="407">
        <v>140</v>
      </c>
      <c r="AR101" s="407">
        <v>180</v>
      </c>
      <c r="AS101" s="407">
        <v>212</v>
      </c>
      <c r="AT101" s="407">
        <v>238</v>
      </c>
      <c r="AU101" s="407">
        <v>259</v>
      </c>
      <c r="AV101" s="407">
        <v>294</v>
      </c>
      <c r="AW101" s="407">
        <v>311</v>
      </c>
      <c r="AX101" s="407">
        <v>329</v>
      </c>
      <c r="AY101" s="407">
        <v>349</v>
      </c>
      <c r="AZ101" s="407">
        <v>4</v>
      </c>
      <c r="BA101" s="407">
        <v>25</v>
      </c>
      <c r="BB101" s="407">
        <v>66</v>
      </c>
      <c r="BC101" s="407">
        <v>85</v>
      </c>
    </row>
    <row r="102" spans="2:55">
      <c r="B102" s="407" t="s">
        <v>415</v>
      </c>
      <c r="C102" s="407">
        <v>204</v>
      </c>
      <c r="D102" s="407">
        <v>182</v>
      </c>
      <c r="E102" s="407">
        <v>152</v>
      </c>
      <c r="F102" s="407">
        <v>138</v>
      </c>
      <c r="G102" s="407">
        <v>138</v>
      </c>
      <c r="H102" s="407">
        <v>138</v>
      </c>
      <c r="I102" s="407">
        <v>147</v>
      </c>
      <c r="J102" s="407">
        <v>147</v>
      </c>
      <c r="K102" s="407">
        <v>170</v>
      </c>
      <c r="L102" s="407">
        <v>192</v>
      </c>
      <c r="M102" s="407">
        <v>211</v>
      </c>
      <c r="N102" s="407">
        <v>237</v>
      </c>
      <c r="O102" s="407">
        <v>247</v>
      </c>
      <c r="P102" s="407">
        <v>260</v>
      </c>
      <c r="Q102" s="407">
        <v>275</v>
      </c>
      <c r="R102" s="407">
        <v>294</v>
      </c>
      <c r="S102" s="407">
        <v>315</v>
      </c>
      <c r="T102" s="407">
        <v>335</v>
      </c>
      <c r="U102" s="407">
        <v>353</v>
      </c>
      <c r="V102" s="407">
        <v>2</v>
      </c>
      <c r="W102" s="407">
        <v>15</v>
      </c>
      <c r="X102" s="407">
        <v>53</v>
      </c>
      <c r="Y102" s="407">
        <v>85</v>
      </c>
      <c r="Z102" s="407">
        <v>127</v>
      </c>
      <c r="AA102" s="407">
        <v>175</v>
      </c>
      <c r="AB102" s="407">
        <v>223</v>
      </c>
      <c r="AC102" s="407">
        <v>261</v>
      </c>
      <c r="AD102" s="407">
        <v>281</v>
      </c>
      <c r="AE102" s="407">
        <v>280</v>
      </c>
      <c r="AF102" s="407">
        <v>263</v>
      </c>
      <c r="AG102" s="407">
        <v>235</v>
      </c>
      <c r="AH102" s="407">
        <v>208</v>
      </c>
      <c r="AI102" s="407">
        <v>191</v>
      </c>
      <c r="AJ102" s="407">
        <v>191</v>
      </c>
      <c r="AK102" s="407">
        <v>192</v>
      </c>
      <c r="AL102" s="407">
        <v>211</v>
      </c>
      <c r="AM102" s="407">
        <v>245</v>
      </c>
      <c r="AN102" s="407">
        <v>288</v>
      </c>
      <c r="AO102" s="407">
        <v>334</v>
      </c>
      <c r="AP102" s="407">
        <v>13</v>
      </c>
      <c r="AQ102" s="407">
        <v>51</v>
      </c>
      <c r="AR102" s="407">
        <v>82</v>
      </c>
      <c r="AS102" s="407">
        <v>107</v>
      </c>
      <c r="AT102" s="407">
        <v>127</v>
      </c>
      <c r="AU102" s="407">
        <v>144</v>
      </c>
      <c r="AV102" s="407">
        <v>175</v>
      </c>
      <c r="AW102" s="407">
        <v>191</v>
      </c>
      <c r="AX102" s="407">
        <v>208</v>
      </c>
      <c r="AY102" s="407">
        <v>227</v>
      </c>
      <c r="AZ102" s="407">
        <v>246</v>
      </c>
      <c r="BA102" s="407">
        <v>266</v>
      </c>
      <c r="BB102" s="407">
        <v>306</v>
      </c>
      <c r="BC102" s="407">
        <v>324</v>
      </c>
    </row>
    <row r="103" spans="2:55">
      <c r="B103" s="407" t="s">
        <v>416</v>
      </c>
      <c r="C103" s="407">
        <v>161</v>
      </c>
      <c r="D103" s="407">
        <v>145</v>
      </c>
      <c r="E103" s="407">
        <v>124</v>
      </c>
      <c r="F103" s="407">
        <v>117</v>
      </c>
      <c r="G103" s="407">
        <v>117</v>
      </c>
      <c r="H103" s="407">
        <v>124</v>
      </c>
      <c r="I103" s="407">
        <v>135</v>
      </c>
      <c r="J103" s="407">
        <v>135</v>
      </c>
      <c r="K103" s="407">
        <v>155</v>
      </c>
      <c r="L103" s="407">
        <v>172</v>
      </c>
      <c r="M103" s="407">
        <v>185</v>
      </c>
      <c r="N103" s="407">
        <v>203</v>
      </c>
      <c r="O103" s="407">
        <v>211</v>
      </c>
      <c r="P103" s="407">
        <v>222</v>
      </c>
      <c r="Q103" s="407">
        <v>236</v>
      </c>
      <c r="R103" s="407">
        <v>253</v>
      </c>
      <c r="S103" s="407">
        <v>271</v>
      </c>
      <c r="T103" s="407">
        <v>286</v>
      </c>
      <c r="U103" s="407">
        <v>299</v>
      </c>
      <c r="V103" s="407">
        <v>309</v>
      </c>
      <c r="W103" s="407">
        <v>319</v>
      </c>
      <c r="X103" s="407">
        <v>355</v>
      </c>
      <c r="Y103" s="407">
        <v>22</v>
      </c>
      <c r="Z103" s="407">
        <v>62</v>
      </c>
      <c r="AA103" s="407">
        <v>106</v>
      </c>
      <c r="AB103" s="407">
        <v>145</v>
      </c>
      <c r="AC103" s="407">
        <v>172</v>
      </c>
      <c r="AD103" s="407">
        <v>180</v>
      </c>
      <c r="AE103" s="407">
        <v>170</v>
      </c>
      <c r="AF103" s="407">
        <v>146</v>
      </c>
      <c r="AG103" s="407">
        <v>119</v>
      </c>
      <c r="AH103" s="407">
        <v>97</v>
      </c>
      <c r="AI103" s="407">
        <v>90</v>
      </c>
      <c r="AJ103" s="407">
        <v>90</v>
      </c>
      <c r="AK103" s="407">
        <v>100</v>
      </c>
      <c r="AL103" s="407">
        <v>125</v>
      </c>
      <c r="AM103" s="407">
        <v>160</v>
      </c>
      <c r="AN103" s="407">
        <v>200</v>
      </c>
      <c r="AO103" s="407">
        <v>239</v>
      </c>
      <c r="AP103" s="407">
        <v>274</v>
      </c>
      <c r="AQ103" s="407">
        <v>303</v>
      </c>
      <c r="AR103" s="407">
        <v>327</v>
      </c>
      <c r="AS103" s="407">
        <v>346</v>
      </c>
      <c r="AT103" s="407">
        <v>361</v>
      </c>
      <c r="AU103" s="407">
        <v>9</v>
      </c>
      <c r="AV103" s="407">
        <v>36</v>
      </c>
      <c r="AW103" s="407">
        <v>50</v>
      </c>
      <c r="AX103" s="407">
        <v>66</v>
      </c>
      <c r="AY103" s="407">
        <v>83</v>
      </c>
      <c r="AZ103" s="407">
        <v>101</v>
      </c>
      <c r="BA103" s="407">
        <v>120</v>
      </c>
      <c r="BB103" s="407">
        <v>157</v>
      </c>
      <c r="BC103" s="407">
        <v>176</v>
      </c>
    </row>
    <row r="104" spans="2:55">
      <c r="B104" s="407" t="s">
        <v>417</v>
      </c>
      <c r="C104" s="407">
        <v>119</v>
      </c>
      <c r="D104" s="407">
        <v>108</v>
      </c>
      <c r="E104" s="407">
        <v>96</v>
      </c>
      <c r="F104" s="407">
        <v>96</v>
      </c>
      <c r="G104" s="407">
        <v>96</v>
      </c>
      <c r="H104" s="407">
        <v>105</v>
      </c>
      <c r="I104" s="407">
        <v>115</v>
      </c>
      <c r="J104" s="407">
        <v>115</v>
      </c>
      <c r="K104" s="407">
        <v>130</v>
      </c>
      <c r="L104" s="407">
        <v>142</v>
      </c>
      <c r="M104" s="407">
        <v>150</v>
      </c>
      <c r="N104" s="407">
        <v>161</v>
      </c>
      <c r="O104" s="407">
        <v>168</v>
      </c>
      <c r="P104" s="407">
        <v>178</v>
      </c>
      <c r="Q104" s="407">
        <v>190</v>
      </c>
      <c r="R104" s="407">
        <v>204</v>
      </c>
      <c r="S104" s="407">
        <v>217</v>
      </c>
      <c r="T104" s="407">
        <v>228</v>
      </c>
      <c r="U104" s="407">
        <v>236</v>
      </c>
      <c r="V104" s="407">
        <v>242</v>
      </c>
      <c r="W104" s="407">
        <v>250</v>
      </c>
      <c r="X104" s="407">
        <v>283</v>
      </c>
      <c r="Y104" s="407">
        <v>313</v>
      </c>
      <c r="Z104" s="407">
        <v>349</v>
      </c>
      <c r="AA104" s="407">
        <v>20</v>
      </c>
      <c r="AB104" s="407">
        <v>48</v>
      </c>
      <c r="AC104" s="407">
        <v>62</v>
      </c>
      <c r="AD104" s="407">
        <v>61</v>
      </c>
      <c r="AE104" s="407">
        <v>45</v>
      </c>
      <c r="AF104" s="407">
        <v>22</v>
      </c>
      <c r="AG104" s="407">
        <v>0</v>
      </c>
      <c r="AH104" s="407">
        <v>352</v>
      </c>
      <c r="AI104" s="407">
        <v>353</v>
      </c>
      <c r="AJ104" s="407">
        <v>353</v>
      </c>
      <c r="AK104" s="407">
        <v>4</v>
      </c>
      <c r="AL104" s="407">
        <v>30</v>
      </c>
      <c r="AM104" s="407">
        <v>61</v>
      </c>
      <c r="AN104" s="407">
        <v>93</v>
      </c>
      <c r="AO104" s="407">
        <v>123</v>
      </c>
      <c r="AP104" s="407">
        <v>148</v>
      </c>
      <c r="AQ104" s="407">
        <v>168</v>
      </c>
      <c r="AR104" s="407">
        <v>185</v>
      </c>
      <c r="AS104" s="407">
        <v>198</v>
      </c>
      <c r="AT104" s="407">
        <v>209</v>
      </c>
      <c r="AU104" s="407">
        <v>220</v>
      </c>
      <c r="AV104" s="407">
        <v>242</v>
      </c>
      <c r="AW104" s="407">
        <v>255</v>
      </c>
      <c r="AX104" s="407">
        <v>268</v>
      </c>
      <c r="AY104" s="407">
        <v>282</v>
      </c>
      <c r="AZ104" s="407">
        <v>297</v>
      </c>
      <c r="BA104" s="407">
        <v>313</v>
      </c>
      <c r="BB104" s="407">
        <v>345</v>
      </c>
      <c r="BC104" s="407">
        <v>360</v>
      </c>
    </row>
    <row r="105" spans="2:55">
      <c r="B105" s="407" t="s">
        <v>418</v>
      </c>
      <c r="C105" s="407">
        <v>78</v>
      </c>
      <c r="D105" s="407">
        <v>72</v>
      </c>
      <c r="E105" s="407">
        <v>68</v>
      </c>
      <c r="F105" s="407">
        <v>71</v>
      </c>
      <c r="G105" s="407">
        <v>71</v>
      </c>
      <c r="H105" s="407">
        <v>79</v>
      </c>
      <c r="I105" s="407">
        <v>86</v>
      </c>
      <c r="J105" s="407">
        <v>86</v>
      </c>
      <c r="K105" s="407">
        <v>96</v>
      </c>
      <c r="L105" s="407">
        <v>102</v>
      </c>
      <c r="M105" s="407">
        <v>106</v>
      </c>
      <c r="N105" s="407">
        <v>114</v>
      </c>
      <c r="O105" s="407">
        <v>119</v>
      </c>
      <c r="P105" s="407">
        <v>127</v>
      </c>
      <c r="Q105" s="407">
        <v>136</v>
      </c>
      <c r="R105" s="407">
        <v>145</v>
      </c>
      <c r="S105" s="407">
        <v>153</v>
      </c>
      <c r="T105" s="407">
        <v>160</v>
      </c>
      <c r="U105" s="407">
        <v>164</v>
      </c>
      <c r="V105" s="407">
        <v>168</v>
      </c>
      <c r="W105" s="407">
        <v>174</v>
      </c>
      <c r="X105" s="407">
        <v>202</v>
      </c>
      <c r="Y105" s="407">
        <v>226</v>
      </c>
      <c r="Z105" s="407">
        <v>253</v>
      </c>
      <c r="AA105" s="407">
        <v>277</v>
      </c>
      <c r="AB105" s="407">
        <v>293</v>
      </c>
      <c r="AC105" s="407">
        <v>298</v>
      </c>
      <c r="AD105" s="407">
        <v>291</v>
      </c>
      <c r="AE105" s="407">
        <v>275</v>
      </c>
      <c r="AF105" s="407">
        <v>257</v>
      </c>
      <c r="AG105" s="407">
        <v>244</v>
      </c>
      <c r="AH105" s="407">
        <v>240</v>
      </c>
      <c r="AI105" s="407">
        <v>246</v>
      </c>
      <c r="AJ105" s="407">
        <v>246</v>
      </c>
      <c r="AK105" s="407">
        <v>262</v>
      </c>
      <c r="AL105" s="407">
        <v>283</v>
      </c>
      <c r="AM105" s="407">
        <v>306</v>
      </c>
      <c r="AN105" s="407">
        <v>329</v>
      </c>
      <c r="AO105" s="407">
        <v>348</v>
      </c>
      <c r="AP105" s="407">
        <v>364</v>
      </c>
      <c r="AQ105" s="407">
        <v>12</v>
      </c>
      <c r="AR105" s="407">
        <v>22</v>
      </c>
      <c r="AS105" s="407">
        <v>31</v>
      </c>
      <c r="AT105" s="407">
        <v>38</v>
      </c>
      <c r="AU105" s="407">
        <v>46</v>
      </c>
      <c r="AV105" s="407">
        <v>63</v>
      </c>
      <c r="AW105" s="407">
        <v>72</v>
      </c>
      <c r="AX105" s="407">
        <v>82</v>
      </c>
      <c r="AY105" s="407">
        <v>93</v>
      </c>
      <c r="AZ105" s="407">
        <v>105</v>
      </c>
      <c r="BA105" s="407">
        <v>117</v>
      </c>
      <c r="BB105" s="407">
        <v>142</v>
      </c>
      <c r="BC105" s="407">
        <v>155</v>
      </c>
    </row>
    <row r="106" spans="2:55">
      <c r="B106" s="407" t="s">
        <v>419</v>
      </c>
      <c r="C106" s="407">
        <v>38</v>
      </c>
      <c r="D106" s="407">
        <v>38</v>
      </c>
      <c r="E106" s="407">
        <v>37</v>
      </c>
      <c r="F106" s="407">
        <v>40</v>
      </c>
      <c r="G106" s="407">
        <v>40</v>
      </c>
      <c r="H106" s="407">
        <v>44</v>
      </c>
      <c r="I106" s="407">
        <v>48</v>
      </c>
      <c r="J106" s="407">
        <v>48</v>
      </c>
      <c r="K106" s="407">
        <v>52</v>
      </c>
      <c r="L106" s="407">
        <v>54</v>
      </c>
      <c r="M106" s="407">
        <v>56</v>
      </c>
      <c r="N106" s="407">
        <v>60</v>
      </c>
      <c r="O106" s="407">
        <v>63</v>
      </c>
      <c r="P106" s="407">
        <v>68</v>
      </c>
      <c r="Q106" s="407">
        <v>73</v>
      </c>
      <c r="R106" s="407">
        <v>77</v>
      </c>
      <c r="S106" s="407">
        <v>81</v>
      </c>
      <c r="T106" s="407">
        <v>84</v>
      </c>
      <c r="U106" s="407">
        <v>85</v>
      </c>
      <c r="V106" s="407">
        <v>87</v>
      </c>
      <c r="W106" s="407">
        <v>91</v>
      </c>
      <c r="X106" s="407">
        <v>109</v>
      </c>
      <c r="Y106" s="407">
        <v>123</v>
      </c>
      <c r="Z106" s="407">
        <v>136</v>
      </c>
      <c r="AA106" s="407">
        <v>147</v>
      </c>
      <c r="AB106" s="407">
        <v>153</v>
      </c>
      <c r="AC106" s="407">
        <v>153</v>
      </c>
      <c r="AD106" s="407">
        <v>146</v>
      </c>
      <c r="AE106" s="407">
        <v>137</v>
      </c>
      <c r="AF106" s="407">
        <v>128</v>
      </c>
      <c r="AG106" s="407">
        <v>123</v>
      </c>
      <c r="AH106" s="407">
        <v>124</v>
      </c>
      <c r="AI106" s="407">
        <v>130</v>
      </c>
      <c r="AJ106" s="407">
        <v>130</v>
      </c>
      <c r="AK106" s="407">
        <v>140</v>
      </c>
      <c r="AL106" s="407">
        <v>152</v>
      </c>
      <c r="AM106" s="407">
        <v>165</v>
      </c>
      <c r="AN106" s="407">
        <v>176</v>
      </c>
      <c r="AO106" s="407">
        <v>185</v>
      </c>
      <c r="AP106" s="407">
        <v>192</v>
      </c>
      <c r="AQ106" s="407">
        <v>199</v>
      </c>
      <c r="AR106" s="407">
        <v>204</v>
      </c>
      <c r="AS106" s="407">
        <v>208</v>
      </c>
      <c r="AT106" s="407">
        <v>212</v>
      </c>
      <c r="AU106" s="407">
        <v>217</v>
      </c>
      <c r="AV106" s="407">
        <v>226</v>
      </c>
      <c r="AW106" s="407">
        <v>231</v>
      </c>
      <c r="AX106" s="407">
        <v>237</v>
      </c>
      <c r="AY106" s="407">
        <v>243</v>
      </c>
      <c r="AZ106" s="407">
        <v>250</v>
      </c>
      <c r="BA106" s="407">
        <v>257</v>
      </c>
      <c r="BB106" s="407">
        <v>271</v>
      </c>
      <c r="BC106" s="407">
        <v>278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1:55" ht="18.75">
      <c r="E1" s="432" t="s">
        <v>9</v>
      </c>
    </row>
    <row r="2" spans="1:55">
      <c r="B2" s="5" t="s">
        <v>10</v>
      </c>
      <c r="C2" s="5">
        <v>20</v>
      </c>
    </row>
    <row r="3" spans="1:55">
      <c r="B3" s="5" t="s">
        <v>219</v>
      </c>
      <c r="C3" s="6" t="s">
        <v>484</v>
      </c>
    </row>
    <row r="4" spans="1:55">
      <c r="B4" s="5" t="s">
        <v>1</v>
      </c>
      <c r="C4" s="6" t="s">
        <v>3</v>
      </c>
    </row>
    <row r="5" spans="1:55">
      <c r="B5" s="5" t="s">
        <v>0</v>
      </c>
      <c r="C5" s="5" t="s">
        <v>12</v>
      </c>
    </row>
    <row r="6" spans="1:55">
      <c r="A6" s="5"/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1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1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1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0</v>
      </c>
      <c r="AN9" s="404">
        <v>0</v>
      </c>
      <c r="AO9" s="404">
        <v>4.6028982427351317E-2</v>
      </c>
      <c r="AP9" s="404">
        <v>0.17918884784956512</v>
      </c>
      <c r="AQ9" s="404">
        <v>0.30314317255587808</v>
      </c>
      <c r="AR9" s="404">
        <v>0.41843180757517029</v>
      </c>
      <c r="AS9" s="404">
        <v>0.52529244531700214</v>
      </c>
      <c r="AT9" s="404">
        <v>0.62330431713635004</v>
      </c>
      <c r="AU9" s="404">
        <v>0.71227697802318801</v>
      </c>
      <c r="AV9" s="404">
        <v>0.89112937023877459</v>
      </c>
      <c r="AW9" s="404">
        <v>1.004442746078027</v>
      </c>
      <c r="AX9" s="404">
        <v>1.1437722822846967</v>
      </c>
      <c r="AY9" s="404">
        <v>1.3195721435368957</v>
      </c>
      <c r="AZ9" s="404">
        <v>1.5521940546706636</v>
      </c>
      <c r="BA9" s="404">
        <v>1.8790606813433308</v>
      </c>
      <c r="BB9" s="404">
        <v>2.3400089051054396</v>
      </c>
      <c r="BC9" s="404">
        <v>3.835261927535305</v>
      </c>
    </row>
    <row r="10" spans="1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</v>
      </c>
      <c r="AE10" s="404">
        <v>0</v>
      </c>
      <c r="AF10" s="404">
        <v>9.7403617222251854E-2</v>
      </c>
      <c r="AG10" s="404">
        <v>0.35668439732483914</v>
      </c>
      <c r="AH10" s="404">
        <v>0.64415020814862634</v>
      </c>
      <c r="AI10" s="404">
        <v>0.96232689660453308</v>
      </c>
      <c r="AJ10" s="404">
        <v>1.3132502388890701</v>
      </c>
      <c r="AK10" s="404">
        <v>1.6982499484199665</v>
      </c>
      <c r="AL10" s="404">
        <v>2.115856158745169</v>
      </c>
      <c r="AM10" s="404">
        <v>2.560727060241387</v>
      </c>
      <c r="AN10" s="404">
        <v>3.0241904390751753</v>
      </c>
      <c r="AO10" s="404">
        <v>3.9829685150096217</v>
      </c>
      <c r="AP10" s="404">
        <v>4.4744851326109707</v>
      </c>
      <c r="AQ10" s="404">
        <v>4.9769904525575477</v>
      </c>
      <c r="AR10" s="404">
        <v>5.4960102681434613</v>
      </c>
      <c r="AS10" s="404">
        <v>6.0365329668203849</v>
      </c>
      <c r="AT10" s="404">
        <v>6.6031823135038472</v>
      </c>
      <c r="AU10" s="404">
        <v>7.2041849005091558</v>
      </c>
      <c r="AV10" s="404">
        <v>8.5834620973802842</v>
      </c>
      <c r="AW10" s="404">
        <v>9.4095393946272274</v>
      </c>
      <c r="AX10" s="404">
        <v>10.347642534715874</v>
      </c>
      <c r="AY10" s="404">
        <v>11.424785920516435</v>
      </c>
      <c r="AZ10" s="404">
        <v>12.683454953318297</v>
      </c>
      <c r="BA10" s="404">
        <v>14.193777208783509</v>
      </c>
      <c r="BB10" s="404">
        <v>16.029233102720919</v>
      </c>
      <c r="BC10" s="404">
        <v>20.871631413626385</v>
      </c>
    </row>
    <row r="11" spans="1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</v>
      </c>
      <c r="AB11" s="404">
        <v>0</v>
      </c>
      <c r="AC11" s="404">
        <v>4.779141412895177E-3</v>
      </c>
      <c r="AD11" s="404">
        <v>0.32020662224392304</v>
      </c>
      <c r="AE11" s="404">
        <v>0.65074806721848388</v>
      </c>
      <c r="AF11" s="404">
        <v>1.3960119401554179</v>
      </c>
      <c r="AG11" s="404">
        <v>1.8275660945197418</v>
      </c>
      <c r="AH11" s="404">
        <v>2.3071004774940782</v>
      </c>
      <c r="AI11" s="404">
        <v>2.8389487427444919</v>
      </c>
      <c r="AJ11" s="404">
        <v>3.4263208722406304</v>
      </c>
      <c r="AK11" s="404">
        <v>4.0692921627491083</v>
      </c>
      <c r="AL11" s="404">
        <v>4.7639140570367999</v>
      </c>
      <c r="AM11" s="404">
        <v>5.5015076766180631</v>
      </c>
      <c r="AN11" s="404">
        <v>6.2696005206108811</v>
      </c>
      <c r="AO11" s="404">
        <v>7.8656883799402069</v>
      </c>
      <c r="AP11" s="404">
        <v>8.6908321284529659</v>
      </c>
      <c r="AQ11" s="404">
        <v>9.5411546815657307</v>
      </c>
      <c r="AR11" s="404">
        <v>10.427652819951325</v>
      </c>
      <c r="AS11" s="404">
        <v>11.361626401421605</v>
      </c>
      <c r="AT11" s="404">
        <v>12.357798876522248</v>
      </c>
      <c r="AU11" s="404">
        <v>13.435828977930386</v>
      </c>
      <c r="AV11" s="404">
        <v>15.968239301200365</v>
      </c>
      <c r="AW11" s="404">
        <v>17.501881633782439</v>
      </c>
      <c r="AX11" s="404">
        <v>19.256057139429128</v>
      </c>
      <c r="AY11" s="404">
        <v>21.280779335731719</v>
      </c>
      <c r="AZ11" s="404">
        <v>23.646645365318186</v>
      </c>
      <c r="BA11" s="404">
        <v>26.464383611986829</v>
      </c>
      <c r="BB11" s="404">
        <v>29.830238153658069</v>
      </c>
      <c r="BC11" s="404">
        <v>38.175226111676288</v>
      </c>
    </row>
    <row r="12" spans="1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</v>
      </c>
      <c r="Z12" s="404">
        <v>0</v>
      </c>
      <c r="AA12" s="404">
        <v>0.19223222676145735</v>
      </c>
      <c r="AB12" s="404">
        <v>0.61341295263600892</v>
      </c>
      <c r="AC12" s="404">
        <v>1.0328899649891705</v>
      </c>
      <c r="AD12" s="404">
        <v>1.4698006633317857</v>
      </c>
      <c r="AE12" s="404">
        <v>1.9361355075330697</v>
      </c>
      <c r="AF12" s="404">
        <v>3.0048185076237512</v>
      </c>
      <c r="AG12" s="404">
        <v>3.6280923386408719</v>
      </c>
      <c r="AH12" s="404">
        <v>4.3222261981546994</v>
      </c>
      <c r="AI12" s="404">
        <v>5.093132399444027</v>
      </c>
      <c r="AJ12" s="404">
        <v>5.9427809995440253</v>
      </c>
      <c r="AK12" s="404">
        <v>6.8687186585602165</v>
      </c>
      <c r="AL12" s="404">
        <v>7.8636872508054889</v>
      </c>
      <c r="AM12" s="404">
        <v>8.9148449081615375</v>
      </c>
      <c r="AN12" s="404">
        <v>10.005120759256837</v>
      </c>
      <c r="AO12" s="404">
        <v>12.261760281467859</v>
      </c>
      <c r="AP12" s="404">
        <v>13.426679481475274</v>
      </c>
      <c r="AQ12" s="404">
        <v>14.628547487349723</v>
      </c>
      <c r="AR12" s="404">
        <v>15.886662086055894</v>
      </c>
      <c r="AS12" s="404">
        <v>17.225799346548833</v>
      </c>
      <c r="AT12" s="404">
        <v>18.675565425966877</v>
      </c>
      <c r="AU12" s="404">
        <v>20.270821519562222</v>
      </c>
      <c r="AV12" s="404">
        <v>24.103396002082832</v>
      </c>
      <c r="AW12" s="404">
        <v>26.470195500764902</v>
      </c>
      <c r="AX12" s="404">
        <v>29.212497179223305</v>
      </c>
      <c r="AY12" s="404">
        <v>32.410538743701863</v>
      </c>
      <c r="AZ12" s="404">
        <v>36.171035656686335</v>
      </c>
      <c r="BA12" s="404">
        <v>40.633090036426651</v>
      </c>
      <c r="BB12" s="404">
        <v>45.8286012966716</v>
      </c>
      <c r="BC12" s="404">
        <v>58.000999766288807</v>
      </c>
    </row>
    <row r="13" spans="1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</v>
      </c>
      <c r="Y13" s="404">
        <v>5.537473748034108E-2</v>
      </c>
      <c r="Z13" s="404">
        <v>0.51375627142664571</v>
      </c>
      <c r="AA13" s="404">
        <v>0.9962141257157352</v>
      </c>
      <c r="AB13" s="404">
        <v>1.4960281385582448</v>
      </c>
      <c r="AC13" s="404">
        <v>2.0032583846120029</v>
      </c>
      <c r="AD13" s="404">
        <v>2.5397193872941335</v>
      </c>
      <c r="AE13" s="404">
        <v>3.1191582178859076</v>
      </c>
      <c r="AF13" s="404">
        <v>4.4609599016571693</v>
      </c>
      <c r="AG13" s="404">
        <v>5.2477416760148827</v>
      </c>
      <c r="AH13" s="404">
        <v>6.1253419738818149</v>
      </c>
      <c r="AI13" s="404">
        <v>7.098639363095252</v>
      </c>
      <c r="AJ13" s="404">
        <v>8.1675414831055555</v>
      </c>
      <c r="AK13" s="404">
        <v>9.3269675022872249</v>
      </c>
      <c r="AL13" s="404">
        <v>10.566420251846807</v>
      </c>
      <c r="AM13" s="404">
        <v>11.869097323332218</v>
      </c>
      <c r="AN13" s="404">
        <v>13.213502743365913</v>
      </c>
      <c r="AO13" s="404">
        <v>15.977719259785133</v>
      </c>
      <c r="AP13" s="404">
        <v>17.397898185171247</v>
      </c>
      <c r="AQ13" s="404">
        <v>18.862785816809016</v>
      </c>
      <c r="AR13" s="404">
        <v>20.405002893139969</v>
      </c>
      <c r="AS13" s="404">
        <v>22.064454517097793</v>
      </c>
      <c r="AT13" s="404">
        <v>23.886016882824073</v>
      </c>
      <c r="AU13" s="404">
        <v>25.919978775172005</v>
      </c>
      <c r="AV13" s="404">
        <v>30.918279588017974</v>
      </c>
      <c r="AW13" s="404">
        <v>34.071855584377893</v>
      </c>
      <c r="AX13" s="404">
        <v>37.77109866989278</v>
      </c>
      <c r="AY13" s="404">
        <v>42.12650362427803</v>
      </c>
      <c r="AZ13" s="404">
        <v>47.258898949719963</v>
      </c>
      <c r="BA13" s="404">
        <v>53.247746676067933</v>
      </c>
      <c r="BB13" s="404">
        <v>60.033208090724628</v>
      </c>
      <c r="BC13" s="404">
        <v>75.179698657232706</v>
      </c>
    </row>
    <row r="14" spans="1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</v>
      </c>
      <c r="X14" s="404">
        <v>0</v>
      </c>
      <c r="Y14" s="404">
        <v>0.71471950530224015</v>
      </c>
      <c r="Z14" s="404">
        <v>1.2355083859284521</v>
      </c>
      <c r="AA14" s="404">
        <v>1.7846430744443316</v>
      </c>
      <c r="AB14" s="404">
        <v>2.3586102060350158</v>
      </c>
      <c r="AC14" s="404">
        <v>2.950912297662863</v>
      </c>
      <c r="AD14" s="404">
        <v>3.5847516246879723</v>
      </c>
      <c r="AE14" s="404">
        <v>4.2754437557306524</v>
      </c>
      <c r="AF14" s="404">
        <v>5.8884074068166825</v>
      </c>
      <c r="AG14" s="404">
        <v>6.8384056079991495</v>
      </c>
      <c r="AH14" s="404">
        <v>7.8971861887969403</v>
      </c>
      <c r="AI14" s="404">
        <v>9.0678993293378252</v>
      </c>
      <c r="AJ14" s="404">
        <v>10.348215224150074</v>
      </c>
      <c r="AK14" s="404">
        <v>11.730191562935129</v>
      </c>
      <c r="AL14" s="404">
        <v>13.199723988712559</v>
      </c>
      <c r="AM14" s="404">
        <v>14.735396578341581</v>
      </c>
      <c r="AN14" s="404">
        <v>16.310780568451047</v>
      </c>
      <c r="AO14" s="404">
        <v>19.521684112349273</v>
      </c>
      <c r="AP14" s="404">
        <v>21.160983490866965</v>
      </c>
      <c r="AQ14" s="404">
        <v>22.85521547736473</v>
      </c>
      <c r="AR14" s="404">
        <v>24.653238615899824</v>
      </c>
      <c r="AS14" s="404">
        <v>26.612048173350722</v>
      </c>
      <c r="AT14" s="404">
        <v>28.79385267662235</v>
      </c>
      <c r="AU14" s="404">
        <v>31.268426823044162</v>
      </c>
      <c r="AV14" s="404">
        <v>37.513406328656728</v>
      </c>
      <c r="AW14" s="404">
        <v>41.543025899405521</v>
      </c>
      <c r="AX14" s="404">
        <v>46.326003263235243</v>
      </c>
      <c r="AY14" s="404">
        <v>51.986167707772758</v>
      </c>
      <c r="AZ14" s="404">
        <v>58.576520344145507</v>
      </c>
      <c r="BA14" s="404">
        <v>66.092077218583185</v>
      </c>
      <c r="BB14" s="404">
        <v>74.374675042916778</v>
      </c>
      <c r="BC14" s="404">
        <v>92.026094569538699</v>
      </c>
    </row>
    <row r="15" spans="1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5.1100008468550617E-2</v>
      </c>
      <c r="L15" s="404">
        <v>0.14451730109632174</v>
      </c>
      <c r="M15" s="404">
        <v>0.14451730109632174</v>
      </c>
      <c r="N15" s="404">
        <v>0.25316350692546929</v>
      </c>
      <c r="O15" s="404">
        <v>0.23361228583104396</v>
      </c>
      <c r="P15" s="404">
        <v>0.14390094455637645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0</v>
      </c>
      <c r="X15" s="404">
        <v>0.30905633245053438</v>
      </c>
      <c r="Y15" s="404">
        <v>1.3562984371288112</v>
      </c>
      <c r="Z15" s="404">
        <v>1.9320247398254136</v>
      </c>
      <c r="AA15" s="404">
        <v>2.5420190771245426</v>
      </c>
      <c r="AB15" s="404">
        <v>3.1859364191806976</v>
      </c>
      <c r="AC15" s="404">
        <v>3.8595129052311354</v>
      </c>
      <c r="AD15" s="404">
        <v>4.5871095689654675</v>
      </c>
      <c r="AE15" s="404">
        <v>5.3858042099995016</v>
      </c>
      <c r="AF15" s="404">
        <v>7.2647928158749151</v>
      </c>
      <c r="AG15" s="404">
        <v>8.3734157480148319</v>
      </c>
      <c r="AH15" s="404">
        <v>9.6059803671984181</v>
      </c>
      <c r="AI15" s="404">
        <v>10.963770610810039</v>
      </c>
      <c r="AJ15" s="404">
        <v>12.442029276591757</v>
      </c>
      <c r="AK15" s="404">
        <v>14.029627945128667</v>
      </c>
      <c r="AL15" s="404">
        <v>15.70824428801998</v>
      </c>
      <c r="AM15" s="404">
        <v>17.451320906608149</v>
      </c>
      <c r="AN15" s="404">
        <v>19.22698875423696</v>
      </c>
      <c r="AO15" s="404">
        <v>22.808274429466611</v>
      </c>
      <c r="AP15" s="404">
        <v>24.627759592432533</v>
      </c>
      <c r="AQ15" s="404">
        <v>26.516378550761374</v>
      </c>
      <c r="AR15" s="404">
        <v>28.541284652951859</v>
      </c>
      <c r="AS15" s="404">
        <v>30.778813339047307</v>
      </c>
      <c r="AT15" s="404">
        <v>33.312765201383641</v>
      </c>
      <c r="AU15" s="404">
        <v>36.242641372738433</v>
      </c>
      <c r="AV15" s="404">
        <v>43.854785468546915</v>
      </c>
      <c r="AW15" s="404">
        <v>48.87613840141104</v>
      </c>
      <c r="AX15" s="404">
        <v>54.880004296895585</v>
      </c>
      <c r="AY15" s="404">
        <v>61.921829270987772</v>
      </c>
      <c r="AZ15" s="404">
        <v>69.961003083693384</v>
      </c>
      <c r="BA15" s="404">
        <v>78.902603016380795</v>
      </c>
      <c r="BB15" s="404">
        <v>88.483095951980701</v>
      </c>
      <c r="BC15" s="404">
        <v>108.08150146792556</v>
      </c>
    </row>
    <row r="16" spans="1:55" ht="18">
      <c r="B16" s="403" t="s">
        <v>425</v>
      </c>
      <c r="C16" s="404">
        <v>7.9036441112486158E-2</v>
      </c>
      <c r="D16" s="404">
        <v>7.9036441112486158E-2</v>
      </c>
      <c r="E16" s="404">
        <v>7.9036441112486158E-2</v>
      </c>
      <c r="F16" s="404">
        <v>7.9036441112486158E-2</v>
      </c>
      <c r="G16" s="404">
        <v>7.9036441112486158E-2</v>
      </c>
      <c r="H16" s="404">
        <v>0.17729887296647451</v>
      </c>
      <c r="I16" s="404">
        <v>0.17729887296647451</v>
      </c>
      <c r="J16" s="404">
        <v>0.28607959426480734</v>
      </c>
      <c r="K16" s="404">
        <v>0.38778383430196006</v>
      </c>
      <c r="L16" s="404">
        <v>0.47603275863899314</v>
      </c>
      <c r="M16" s="404">
        <v>0.47603275863899314</v>
      </c>
      <c r="N16" s="404">
        <v>0.51737095183804727</v>
      </c>
      <c r="O16" s="404">
        <v>0.44717907604521073</v>
      </c>
      <c r="P16" s="404">
        <v>0.30726084573535345</v>
      </c>
      <c r="Q16" s="404">
        <v>0.10996857499159275</v>
      </c>
      <c r="R16" s="404">
        <v>0</v>
      </c>
      <c r="S16" s="404">
        <v>0</v>
      </c>
      <c r="T16" s="404">
        <v>0</v>
      </c>
      <c r="U16" s="404">
        <v>0</v>
      </c>
      <c r="V16" s="404">
        <v>0</v>
      </c>
      <c r="W16" s="404">
        <v>0.32588179369596321</v>
      </c>
      <c r="X16" s="404">
        <v>0.83077735704675804</v>
      </c>
      <c r="Y16" s="404">
        <v>1.9631561974320784</v>
      </c>
      <c r="Z16" s="404">
        <v>2.5866856644612795</v>
      </c>
      <c r="AA16" s="404">
        <v>3.2518435659704656</v>
      </c>
      <c r="AB16" s="404">
        <v>3.9602141155342974</v>
      </c>
      <c r="AC16" s="404">
        <v>4.7096268278276412</v>
      </c>
      <c r="AD16" s="404">
        <v>5.5257492699831952</v>
      </c>
      <c r="AE16" s="404">
        <v>6.4276397477583753</v>
      </c>
      <c r="AF16" s="404">
        <v>8.5608485362093294</v>
      </c>
      <c r="AG16" s="404">
        <v>9.8181085452771182</v>
      </c>
      <c r="AH16" s="404">
        <v>11.211391974928709</v>
      </c>
      <c r="AI16" s="404">
        <v>12.73996709011808</v>
      </c>
      <c r="AJ16" s="404">
        <v>14.396372980537656</v>
      </c>
      <c r="AK16" s="404">
        <v>16.165732264321885</v>
      </c>
      <c r="AL16" s="404">
        <v>18.025023046051267</v>
      </c>
      <c r="AM16" s="404">
        <v>19.942015226634009</v>
      </c>
      <c r="AN16" s="404">
        <v>21.878816379466169</v>
      </c>
      <c r="AO16" s="404">
        <v>25.742921918244239</v>
      </c>
      <c r="AP16" s="404">
        <v>27.701572091960966</v>
      </c>
      <c r="AQ16" s="404">
        <v>29.747973868559214</v>
      </c>
      <c r="AR16" s="404">
        <v>31.969926418583956</v>
      </c>
      <c r="AS16" s="404">
        <v>34.467569425029531</v>
      </c>
      <c r="AT16" s="404">
        <v>37.35675707758103</v>
      </c>
      <c r="AU16" s="404">
        <v>40.772639492658023</v>
      </c>
      <c r="AV16" s="404">
        <v>49.916735764661198</v>
      </c>
      <c r="AW16" s="404">
        <v>56.054090891644123</v>
      </c>
      <c r="AX16" s="404">
        <v>63.343924764475339</v>
      </c>
      <c r="AY16" s="404">
        <v>71.747472517989664</v>
      </c>
      <c r="AZ16" s="404">
        <v>81.123752899656338</v>
      </c>
      <c r="BA16" s="404">
        <v>91.282096226464304</v>
      </c>
      <c r="BB16" s="404">
        <v>101.86955195557546</v>
      </c>
      <c r="BC16" s="404">
        <v>122.87385054365774</v>
      </c>
    </row>
    <row r="17" spans="2:55" ht="15.75">
      <c r="B17" s="403" t="s">
        <v>23</v>
      </c>
      <c r="C17" s="404">
        <v>0.34923034501958483</v>
      </c>
      <c r="D17" s="404">
        <v>0.34923034501958483</v>
      </c>
      <c r="E17" s="404">
        <v>0.34923034501958483</v>
      </c>
      <c r="F17" s="404">
        <v>0.34923034501958483</v>
      </c>
      <c r="G17" s="404">
        <v>0.34923034501958483</v>
      </c>
      <c r="H17" s="404">
        <v>0.46955219156825068</v>
      </c>
      <c r="I17" s="404">
        <v>0.46955219156825068</v>
      </c>
      <c r="J17" s="404">
        <v>0.59035375752029484</v>
      </c>
      <c r="K17" s="404">
        <v>0.68823534176489298</v>
      </c>
      <c r="L17" s="404">
        <v>0.75195694331657226</v>
      </c>
      <c r="M17" s="404">
        <v>0.75195694331657226</v>
      </c>
      <c r="N17" s="404">
        <v>0.70328976487259687</v>
      </c>
      <c r="O17" s="404">
        <v>0.5827091569699534</v>
      </c>
      <c r="P17" s="404">
        <v>0.40188328158868686</v>
      </c>
      <c r="Q17" s="404">
        <v>0.18160385714088498</v>
      </c>
      <c r="R17" s="404">
        <v>0</v>
      </c>
      <c r="S17" s="404">
        <v>0</v>
      </c>
      <c r="T17" s="404">
        <v>0</v>
      </c>
      <c r="U17" s="404">
        <v>0</v>
      </c>
      <c r="V17" s="404">
        <v>0</v>
      </c>
      <c r="W17" s="404">
        <v>0.78151070562212066</v>
      </c>
      <c r="X17" s="404">
        <v>1.3182786254924799</v>
      </c>
      <c r="Y17" s="404">
        <v>2.5175737246697185</v>
      </c>
      <c r="Z17" s="404">
        <v>3.1817391943186233</v>
      </c>
      <c r="AA17" s="404">
        <v>3.8948952572128195</v>
      </c>
      <c r="AB17" s="404">
        <v>4.6603809057608299</v>
      </c>
      <c r="AC17" s="404">
        <v>5.4783648658489792</v>
      </c>
      <c r="AD17" s="404">
        <v>6.3759879141249005</v>
      </c>
      <c r="AE17" s="404">
        <v>7.3739067359104258</v>
      </c>
      <c r="AF17" s="404">
        <v>9.738982620940611</v>
      </c>
      <c r="AG17" s="404">
        <v>11.12889416154194</v>
      </c>
      <c r="AH17" s="404">
        <v>12.66352438055911</v>
      </c>
      <c r="AI17" s="404">
        <v>14.339893622017607</v>
      </c>
      <c r="AJ17" s="404">
        <v>16.14732728952843</v>
      </c>
      <c r="AK17" s="404">
        <v>18.066769934370161</v>
      </c>
      <c r="AL17" s="404">
        <v>20.070019965322704</v>
      </c>
      <c r="AM17" s="404">
        <v>22.118563681159948</v>
      </c>
      <c r="AN17" s="404">
        <v>24.169037059645014</v>
      </c>
      <c r="AO17" s="404">
        <v>28.221586331657658</v>
      </c>
      <c r="AP17" s="404">
        <v>30.275793955402143</v>
      </c>
      <c r="AQ17" s="404">
        <v>32.441268490821301</v>
      </c>
      <c r="AR17" s="404">
        <v>34.831024157150239</v>
      </c>
      <c r="AS17" s="404">
        <v>37.579694216325763</v>
      </c>
      <c r="AT17" s="404">
        <v>40.841375697282871</v>
      </c>
      <c r="AU17" s="404">
        <v>44.791793802852723</v>
      </c>
      <c r="AV17" s="404">
        <v>55.661227052914988</v>
      </c>
      <c r="AW17" s="404">
        <v>62.964622391033302</v>
      </c>
      <c r="AX17" s="404">
        <v>71.506329189461553</v>
      </c>
      <c r="AY17" s="404">
        <v>81.146462051305591</v>
      </c>
      <c r="AZ17" s="404">
        <v>91.636315817957751</v>
      </c>
      <c r="BA17" s="404">
        <v>102.70680942806449</v>
      </c>
      <c r="BB17" s="404">
        <v>114.00342898682209</v>
      </c>
      <c r="BC17" s="404">
        <v>135.90237553716656</v>
      </c>
    </row>
    <row r="18" spans="2:55" ht="18">
      <c r="B18" s="403" t="s">
        <v>426</v>
      </c>
      <c r="C18" s="404">
        <v>0.63874771550933263</v>
      </c>
      <c r="D18" s="404">
        <v>0.63874771550933263</v>
      </c>
      <c r="E18" s="404">
        <v>0.63874771550933263</v>
      </c>
      <c r="F18" s="404">
        <v>0.63874771550933263</v>
      </c>
      <c r="G18" s="404">
        <v>0.63874771550933263</v>
      </c>
      <c r="H18" s="404">
        <v>0.77344219934632685</v>
      </c>
      <c r="I18" s="404">
        <v>0.77344219934632685</v>
      </c>
      <c r="J18" s="404">
        <v>0.89255020123492346</v>
      </c>
      <c r="K18" s="404">
        <v>0.96856851413900003</v>
      </c>
      <c r="L18" s="404">
        <v>0.99408913519255171</v>
      </c>
      <c r="M18" s="404">
        <v>0.99408913519255171</v>
      </c>
      <c r="N18" s="404">
        <v>0.85052929544402778</v>
      </c>
      <c r="O18" s="404">
        <v>0.69002098776699272</v>
      </c>
      <c r="P18" s="404">
        <v>0.4866485043396665</v>
      </c>
      <c r="Q18" s="404">
        <v>0.26168086741995383</v>
      </c>
      <c r="R18" s="404">
        <v>0</v>
      </c>
      <c r="S18" s="404">
        <v>0</v>
      </c>
      <c r="T18" s="404">
        <v>0</v>
      </c>
      <c r="U18" s="404">
        <v>0</v>
      </c>
      <c r="V18" s="404">
        <v>0.30509223472065422</v>
      </c>
      <c r="W18" s="404">
        <v>1.2565518793166939</v>
      </c>
      <c r="X18" s="404">
        <v>1.8157096447174552</v>
      </c>
      <c r="Y18" s="404">
        <v>3.0672835079390559</v>
      </c>
      <c r="Z18" s="404">
        <v>3.765673430017904</v>
      </c>
      <c r="AA18" s="404">
        <v>4.520462125984448</v>
      </c>
      <c r="AB18" s="404">
        <v>5.3370274541125093</v>
      </c>
      <c r="AC18" s="404">
        <v>6.2182567733054839</v>
      </c>
      <c r="AD18" s="404">
        <v>7.1923178974560953</v>
      </c>
      <c r="AE18" s="404">
        <v>8.2791977838236051</v>
      </c>
      <c r="AF18" s="404">
        <v>10.854015746510241</v>
      </c>
      <c r="AG18" s="404">
        <v>12.361362841180396</v>
      </c>
      <c r="AH18" s="404">
        <v>14.019168675025458</v>
      </c>
      <c r="AI18" s="404">
        <v>15.821816945905935</v>
      </c>
      <c r="AJ18" s="404">
        <v>17.755122529179154</v>
      </c>
      <c r="AK18" s="404">
        <v>19.795501928088662</v>
      </c>
      <c r="AL18" s="404">
        <v>21.909089992363164</v>
      </c>
      <c r="AM18" s="404">
        <v>24.051679057956001</v>
      </c>
      <c r="AN18" s="404">
        <v>26.178767076880902</v>
      </c>
      <c r="AO18" s="404">
        <v>30.352726576509802</v>
      </c>
      <c r="AP18" s="404">
        <v>32.475349606416366</v>
      </c>
      <c r="AQ18" s="404">
        <v>34.742051105511315</v>
      </c>
      <c r="AR18" s="404">
        <v>37.302144220548342</v>
      </c>
      <c r="AS18" s="404">
        <v>40.331486389440911</v>
      </c>
      <c r="AT18" s="404">
        <v>44.027909452706595</v>
      </c>
      <c r="AU18" s="404">
        <v>48.613667010864923</v>
      </c>
      <c r="AV18" s="404">
        <v>61.403347992409429</v>
      </c>
      <c r="AW18" s="404">
        <v>69.863627528051992</v>
      </c>
      <c r="AX18" s="404">
        <v>79.561534634993649</v>
      </c>
      <c r="AY18" s="404">
        <v>90.248752443559994</v>
      </c>
      <c r="AZ18" s="404">
        <v>101.58466261582751</v>
      </c>
      <c r="BA18" s="404">
        <v>113.31189067514596</v>
      </c>
      <c r="BB18" s="404">
        <v>125.09663117259906</v>
      </c>
      <c r="BC18" s="404">
        <v>147.54884818033395</v>
      </c>
    </row>
    <row r="19" spans="2:55" ht="15.75">
      <c r="B19" s="403" t="s">
        <v>25</v>
      </c>
      <c r="C19" s="404">
        <v>0.90188949885939074</v>
      </c>
      <c r="D19" s="404">
        <v>0.90188949885939074</v>
      </c>
      <c r="E19" s="404">
        <v>0.90188949885939074</v>
      </c>
      <c r="F19" s="404">
        <v>0.90188949885939074</v>
      </c>
      <c r="G19" s="404">
        <v>0.90188949885939074</v>
      </c>
      <c r="H19" s="404">
        <v>1.0363703633163874</v>
      </c>
      <c r="I19" s="404">
        <v>1.0363703633163874</v>
      </c>
      <c r="J19" s="404">
        <v>1.13481833810649</v>
      </c>
      <c r="K19" s="404">
        <v>1.174442851191889</v>
      </c>
      <c r="L19" s="404">
        <v>1.1544070579163068</v>
      </c>
      <c r="M19" s="404">
        <v>1.1544070579163068</v>
      </c>
      <c r="N19" s="404">
        <v>0.92616075339353732</v>
      </c>
      <c r="O19" s="404">
        <v>0.74294151986256141</v>
      </c>
      <c r="P19" s="404">
        <v>0.5340447779589429</v>
      </c>
      <c r="Q19" s="404">
        <v>0.31904236685888732</v>
      </c>
      <c r="R19" s="404">
        <v>0</v>
      </c>
      <c r="S19" s="404">
        <v>0</v>
      </c>
      <c r="T19" s="404">
        <v>0</v>
      </c>
      <c r="U19" s="404">
        <v>9.6750324356780631E-3</v>
      </c>
      <c r="V19" s="404">
        <v>0.69721682875096591</v>
      </c>
      <c r="W19" s="404">
        <v>1.6765355469260876</v>
      </c>
      <c r="X19" s="404">
        <v>2.247286485676637</v>
      </c>
      <c r="Y19" s="404">
        <v>3.5310859189892074</v>
      </c>
      <c r="Z19" s="404">
        <v>4.2529396424130086</v>
      </c>
      <c r="AA19" s="404">
        <v>5.0382159414659</v>
      </c>
      <c r="AB19" s="404">
        <v>5.8945723909082179</v>
      </c>
      <c r="AC19" s="404">
        <v>6.8273069636635917</v>
      </c>
      <c r="AD19" s="404">
        <v>7.8632454488568175</v>
      </c>
      <c r="AE19" s="404">
        <v>9.0210389688768426</v>
      </c>
      <c r="AF19" s="404">
        <v>11.758577535276839</v>
      </c>
      <c r="AG19" s="404">
        <v>13.354044945918492</v>
      </c>
      <c r="AH19" s="404">
        <v>15.101327397197275</v>
      </c>
      <c r="AI19" s="404">
        <v>16.991863998244373</v>
      </c>
      <c r="AJ19" s="404">
        <v>19.007612332303822</v>
      </c>
      <c r="AK19" s="404">
        <v>21.119982851427505</v>
      </c>
      <c r="AL19" s="404">
        <v>23.290043330361943</v>
      </c>
      <c r="AM19" s="404">
        <v>25.472127546391672</v>
      </c>
      <c r="AN19" s="404">
        <v>27.621621304217609</v>
      </c>
      <c r="AO19" s="404">
        <v>31.811818085239427</v>
      </c>
      <c r="AP19" s="404">
        <v>33.956641196482281</v>
      </c>
      <c r="AQ19" s="404">
        <v>36.294271237591687</v>
      </c>
      <c r="AR19" s="404">
        <v>39.016956965290483</v>
      </c>
      <c r="AS19" s="404">
        <v>42.347366979934883</v>
      </c>
      <c r="AT19" s="404">
        <v>46.533181645321704</v>
      </c>
      <c r="AU19" s="404">
        <v>51.828483342073007</v>
      </c>
      <c r="AV19" s="404">
        <v>66.483095849390452</v>
      </c>
      <c r="AW19" s="404">
        <v>75.941752812053636</v>
      </c>
      <c r="AX19" s="404">
        <v>86.540118536839458</v>
      </c>
      <c r="AY19" s="404">
        <v>97.936893236442785</v>
      </c>
      <c r="AZ19" s="404">
        <v>109.78741475454096</v>
      </c>
      <c r="BA19" s="404">
        <v>121.87018845176</v>
      </c>
      <c r="BB19" s="404">
        <v>133.87132777012877</v>
      </c>
      <c r="BC19" s="404">
        <v>156.01597736559586</v>
      </c>
    </row>
    <row r="20" spans="2:55" ht="18">
      <c r="B20" s="403" t="s">
        <v>427</v>
      </c>
      <c r="C20" s="404">
        <v>1.1189622573288798</v>
      </c>
      <c r="D20" s="404">
        <v>1.1189622573288798</v>
      </c>
      <c r="E20" s="404">
        <v>1.1189622573288798</v>
      </c>
      <c r="F20" s="404">
        <v>1.1189622573288798</v>
      </c>
      <c r="G20" s="404">
        <v>1.1189622573288798</v>
      </c>
      <c r="H20" s="404">
        <v>1.2344272232787659</v>
      </c>
      <c r="I20" s="404">
        <v>1.2344272232787659</v>
      </c>
      <c r="J20" s="404">
        <v>1.2978184324644584</v>
      </c>
      <c r="K20" s="404">
        <v>1.2938922681567586</v>
      </c>
      <c r="L20" s="404">
        <v>1.2291128931861319</v>
      </c>
      <c r="M20" s="404">
        <v>1.2291128931861319</v>
      </c>
      <c r="N20" s="404">
        <v>0.94328726079420844</v>
      </c>
      <c r="O20" s="404">
        <v>0.75435658355535107</v>
      </c>
      <c r="P20" s="404">
        <v>0.55449199717232112</v>
      </c>
      <c r="Q20" s="404">
        <v>0.361377090964626</v>
      </c>
      <c r="R20" s="404">
        <v>3.950560602499105E-2</v>
      </c>
      <c r="S20" s="404">
        <v>0</v>
      </c>
      <c r="T20" s="404">
        <v>9.4692609369173564E-2</v>
      </c>
      <c r="U20" s="404">
        <v>0.3252731566048897</v>
      </c>
      <c r="V20" s="404">
        <v>1.0388640990848674</v>
      </c>
      <c r="W20" s="404">
        <v>2.0213620991527179</v>
      </c>
      <c r="X20" s="404">
        <v>2.5924498341657749</v>
      </c>
      <c r="Y20" s="404">
        <v>3.8840692970611697</v>
      </c>
      <c r="Z20" s="404">
        <v>4.6161676102771478</v>
      </c>
      <c r="AA20" s="404">
        <v>5.4182855113931625</v>
      </c>
      <c r="AB20" s="404">
        <v>6.3000007658427641</v>
      </c>
      <c r="AC20" s="404">
        <v>7.2667978836565217</v>
      </c>
      <c r="AD20" s="404">
        <v>8.3434142551972705</v>
      </c>
      <c r="AE20" s="404">
        <v>9.5470519741740798</v>
      </c>
      <c r="AF20" s="404">
        <v>12.384966801706861</v>
      </c>
      <c r="AG20" s="404">
        <v>14.030621349307792</v>
      </c>
      <c r="AH20" s="404">
        <v>15.824491638372056</v>
      </c>
      <c r="AI20" s="404">
        <v>17.754782406325628</v>
      </c>
      <c r="AJ20" s="404">
        <v>19.799186589736351</v>
      </c>
      <c r="AK20" s="404">
        <v>21.92477808265846</v>
      </c>
      <c r="AL20" s="404">
        <v>24.091871395355756</v>
      </c>
      <c r="AM20" s="404">
        <v>26.254329557736011</v>
      </c>
      <c r="AN20" s="404">
        <v>28.367317805205197</v>
      </c>
      <c r="AO20" s="404">
        <v>32.460910037493854</v>
      </c>
      <c r="AP20" s="404">
        <v>34.586882466074854</v>
      </c>
      <c r="AQ20" s="404">
        <v>36.974081079854308</v>
      </c>
      <c r="AR20" s="404">
        <v>39.863440189828246</v>
      </c>
      <c r="AS20" s="404">
        <v>43.530919436479472</v>
      </c>
      <c r="AT20" s="404">
        <v>48.259695928153526</v>
      </c>
      <c r="AU20" s="404">
        <v>54.255654032602187</v>
      </c>
      <c r="AV20" s="404">
        <v>70.492879176865472</v>
      </c>
      <c r="AW20" s="404">
        <v>80.665929819358524</v>
      </c>
      <c r="AX20" s="404">
        <v>91.798172641082928</v>
      </c>
      <c r="AY20" s="404">
        <v>103.54348077366626</v>
      </c>
      <c r="AZ20" s="404">
        <v>115.57492615293529</v>
      </c>
      <c r="BA20" s="404">
        <v>127.70874549551343</v>
      </c>
      <c r="BB20" s="404">
        <v>139.64958718018576</v>
      </c>
      <c r="BC20" s="404">
        <v>160.7598293618328</v>
      </c>
    </row>
    <row r="21" spans="2:55" ht="15.75">
      <c r="B21" s="403" t="s">
        <v>27</v>
      </c>
      <c r="C21" s="404">
        <v>1.2654628927929223</v>
      </c>
      <c r="D21" s="404">
        <v>1.2654628927929223</v>
      </c>
      <c r="E21" s="404">
        <v>1.2654628927929223</v>
      </c>
      <c r="F21" s="404">
        <v>1.2654628927929223</v>
      </c>
      <c r="G21" s="404">
        <v>1.2654628927929223</v>
      </c>
      <c r="H21" s="404">
        <v>1.3476957400731038</v>
      </c>
      <c r="I21" s="404">
        <v>1.3476957400731038</v>
      </c>
      <c r="J21" s="404">
        <v>1.3690203048814842</v>
      </c>
      <c r="K21" s="404">
        <v>1.3225758313354323</v>
      </c>
      <c r="L21" s="404">
        <v>1.222946802962384</v>
      </c>
      <c r="M21" s="404">
        <v>1.222946802962384</v>
      </c>
      <c r="N21" s="404">
        <v>0.91430761034428343</v>
      </c>
      <c r="O21" s="404">
        <v>0.73419819152619348</v>
      </c>
      <c r="P21" s="404">
        <v>0.55518184052197328</v>
      </c>
      <c r="Q21" s="404">
        <v>0.38905162177968294</v>
      </c>
      <c r="R21" s="404">
        <v>0.13764486762082515</v>
      </c>
      <c r="S21" s="404">
        <v>9.8074676881335782E-2</v>
      </c>
      <c r="T21" s="404">
        <v>0.35264030240675542</v>
      </c>
      <c r="U21" s="404">
        <v>0.59685993902634971</v>
      </c>
      <c r="V21" s="404">
        <v>1.3092590766032481</v>
      </c>
      <c r="W21" s="404">
        <v>2.2693841615153021</v>
      </c>
      <c r="X21" s="404">
        <v>2.8274303135620831</v>
      </c>
      <c r="Y21" s="404">
        <v>4.0971997852831574</v>
      </c>
      <c r="Z21" s="404">
        <v>4.8235730199006204</v>
      </c>
      <c r="AA21" s="404">
        <v>5.6254567482315467</v>
      </c>
      <c r="AB21" s="404">
        <v>6.5120647607674664</v>
      </c>
      <c r="AC21" s="404">
        <v>7.4884817838022908</v>
      </c>
      <c r="AD21" s="404">
        <v>8.5771522804921627</v>
      </c>
      <c r="AE21" s="404">
        <v>9.7936992983595523</v>
      </c>
      <c r="AF21" s="404">
        <v>12.652093772460676</v>
      </c>
      <c r="AG21" s="404">
        <v>14.300220815909592</v>
      </c>
      <c r="AH21" s="404">
        <v>16.087401297475253</v>
      </c>
      <c r="AI21" s="404">
        <v>17.998259329839424</v>
      </c>
      <c r="AJ21" s="404">
        <v>20.006971834292184</v>
      </c>
      <c r="AK21" s="404">
        <v>22.080679155508513</v>
      </c>
      <c r="AL21" s="404">
        <v>24.180017286532522</v>
      </c>
      <c r="AM21" s="404">
        <v>26.258225483646619</v>
      </c>
      <c r="AN21" s="404">
        <v>28.270107176145974</v>
      </c>
      <c r="AO21" s="404">
        <v>32.154131119201303</v>
      </c>
      <c r="AP21" s="404">
        <v>34.22744910102918</v>
      </c>
      <c r="AQ21" s="404">
        <v>36.652567435332131</v>
      </c>
      <c r="AR21" s="404">
        <v>39.725774599983708</v>
      </c>
      <c r="AS21" s="404">
        <v>43.76229679719156</v>
      </c>
      <c r="AT21" s="404">
        <v>49.000721734543895</v>
      </c>
      <c r="AU21" s="404">
        <v>55.573889591611334</v>
      </c>
      <c r="AV21" s="404">
        <v>72.854778435046299</v>
      </c>
      <c r="AW21" s="404">
        <v>83.338808599665668</v>
      </c>
      <c r="AX21" s="404">
        <v>94.605894811996365</v>
      </c>
      <c r="AY21" s="404">
        <v>106.32704221447109</v>
      </c>
      <c r="AZ21" s="404">
        <v>118.19184624449845</v>
      </c>
      <c r="BA21" s="404">
        <v>130.0560871481033</v>
      </c>
      <c r="BB21" s="404">
        <v>141.23520794504896</v>
      </c>
      <c r="BC21" s="404">
        <v>161.16948786741935</v>
      </c>
    </row>
    <row r="22" spans="2:55" ht="18">
      <c r="B22" s="403" t="s">
        <v>428</v>
      </c>
      <c r="C22" s="404">
        <v>1.3208099028544449</v>
      </c>
      <c r="D22" s="404">
        <v>1.3208099028544449</v>
      </c>
      <c r="E22" s="404">
        <v>1.3208099028544449</v>
      </c>
      <c r="F22" s="404">
        <v>1.3208099028544449</v>
      </c>
      <c r="G22" s="404">
        <v>1.3208099028544449</v>
      </c>
      <c r="H22" s="404">
        <v>1.3630001614141951</v>
      </c>
      <c r="I22" s="404">
        <v>1.3630001614141951</v>
      </c>
      <c r="J22" s="404">
        <v>1.3434531549194224</v>
      </c>
      <c r="K22" s="404">
        <v>1.2646283124086599</v>
      </c>
      <c r="L22" s="404">
        <v>1.1479188504325408</v>
      </c>
      <c r="M22" s="404">
        <v>1.1479188504325408</v>
      </c>
      <c r="N22" s="404">
        <v>0.84861398666627974</v>
      </c>
      <c r="O22" s="404">
        <v>0.68911703418515768</v>
      </c>
      <c r="P22" s="404">
        <v>0.53592995960078438</v>
      </c>
      <c r="Q22" s="404">
        <v>0.39977400815331948</v>
      </c>
      <c r="R22" s="404">
        <v>0.2266511663948107</v>
      </c>
      <c r="S22" s="404">
        <v>0.27134399187186359</v>
      </c>
      <c r="T22" s="404">
        <v>0.55948954494640557</v>
      </c>
      <c r="U22" s="404">
        <v>0.80320041731221647</v>
      </c>
      <c r="V22" s="404">
        <v>1.4864079087925</v>
      </c>
      <c r="W22" s="404">
        <v>2.3956135941585655</v>
      </c>
      <c r="X22" s="404">
        <v>2.9244666285979157</v>
      </c>
      <c r="Y22" s="404">
        <v>4.136825260346316</v>
      </c>
      <c r="Z22" s="404">
        <v>4.8377915565890293</v>
      </c>
      <c r="AA22" s="404">
        <v>5.6160053256522833</v>
      </c>
      <c r="AB22" s="404">
        <v>6.4796616410620604</v>
      </c>
      <c r="AC22" s="404">
        <v>7.4334174824082222</v>
      </c>
      <c r="AD22" s="404">
        <v>8.4971900065393875</v>
      </c>
      <c r="AE22" s="404">
        <v>9.6848024274470284</v>
      </c>
      <c r="AF22" s="404">
        <v>12.463641927199586</v>
      </c>
      <c r="AG22" s="404">
        <v>14.055446348758517</v>
      </c>
      <c r="AH22" s="404">
        <v>15.77084914937836</v>
      </c>
      <c r="AI22" s="404">
        <v>17.591710565835321</v>
      </c>
      <c r="AJ22" s="404">
        <v>19.493192142419858</v>
      </c>
      <c r="AK22" s="404">
        <v>21.443672734521094</v>
      </c>
      <c r="AL22" s="404">
        <v>23.404053429340394</v>
      </c>
      <c r="AM22" s="404">
        <v>25.32675719907385</v>
      </c>
      <c r="AN22" s="404">
        <v>27.167935886206326</v>
      </c>
      <c r="AO22" s="404">
        <v>30.737732722713101</v>
      </c>
      <c r="AP22" s="404">
        <v>32.732366139725116</v>
      </c>
      <c r="AQ22" s="404">
        <v>35.194431812046226</v>
      </c>
      <c r="AR22" s="404">
        <v>38.461653273296484</v>
      </c>
      <c r="AS22" s="404">
        <v>42.808283269730779</v>
      </c>
      <c r="AT22" s="404">
        <v>48.403263920446861</v>
      </c>
      <c r="AU22" s="404">
        <v>55.299982608618365</v>
      </c>
      <c r="AV22" s="404">
        <v>72.814047860179102</v>
      </c>
      <c r="AW22" s="404">
        <v>83.162450209611293</v>
      </c>
      <c r="AX22" s="404">
        <v>94.142270557325489</v>
      </c>
      <c r="AY22" s="404">
        <v>105.44047487558947</v>
      </c>
      <c r="AZ22" s="404">
        <v>116.76117417418583</v>
      </c>
      <c r="BA22" s="404">
        <v>127.58957818377658</v>
      </c>
      <c r="BB22" s="404">
        <v>137.82803413896156</v>
      </c>
      <c r="BC22" s="404">
        <v>156.44280001559434</v>
      </c>
    </row>
    <row r="23" spans="2:55" ht="15.75">
      <c r="B23" s="403" t="s">
        <v>29</v>
      </c>
      <c r="C23" s="404">
        <v>1.271085297407772</v>
      </c>
      <c r="D23" s="404">
        <v>1.271085297407772</v>
      </c>
      <c r="E23" s="404">
        <v>1.271085297407772</v>
      </c>
      <c r="F23" s="404">
        <v>1.271085297407772</v>
      </c>
      <c r="G23" s="404">
        <v>1.271085297407772</v>
      </c>
      <c r="H23" s="404">
        <v>1.2746497225844342</v>
      </c>
      <c r="I23" s="404">
        <v>1.2746497225844342</v>
      </c>
      <c r="J23" s="404">
        <v>1.2245505401301797</v>
      </c>
      <c r="K23" s="404">
        <v>1.1313871309332115</v>
      </c>
      <c r="L23" s="404">
        <v>1.0152156420016272</v>
      </c>
      <c r="M23" s="404">
        <v>1.0152156420016272</v>
      </c>
      <c r="N23" s="404">
        <v>0.75225820604660898</v>
      </c>
      <c r="O23" s="404">
        <v>0.61832857593000812</v>
      </c>
      <c r="P23" s="404">
        <v>0.49383170758415462</v>
      </c>
      <c r="Q23" s="404">
        <v>0.39097304961815094</v>
      </c>
      <c r="R23" s="404">
        <v>0.30482588411125372</v>
      </c>
      <c r="S23" s="404">
        <v>0.40022922170851116</v>
      </c>
      <c r="T23" s="404">
        <v>0.69317968563152499</v>
      </c>
      <c r="U23" s="404">
        <v>0.9217936070198014</v>
      </c>
      <c r="V23" s="404">
        <v>1.5465429869395957</v>
      </c>
      <c r="W23" s="404">
        <v>2.3709228107214293</v>
      </c>
      <c r="X23" s="404">
        <v>2.8513280305361319</v>
      </c>
      <c r="Y23" s="404">
        <v>3.9634819179821119</v>
      </c>
      <c r="Z23" s="404">
        <v>4.612676935364088</v>
      </c>
      <c r="AA23" s="404">
        <v>5.3360334607194906</v>
      </c>
      <c r="AB23" s="404">
        <v>6.1406215735513099</v>
      </c>
      <c r="AC23" s="404">
        <v>7.0306305371294657</v>
      </c>
      <c r="AD23" s="404">
        <v>8.02310978217659</v>
      </c>
      <c r="AE23" s="404">
        <v>9.1296193665716654</v>
      </c>
      <c r="AF23" s="404">
        <v>11.705981454837021</v>
      </c>
      <c r="AG23" s="404">
        <v>13.170047120444968</v>
      </c>
      <c r="AH23" s="404">
        <v>14.736319265902363</v>
      </c>
      <c r="AI23" s="404">
        <v>16.388481241028138</v>
      </c>
      <c r="AJ23" s="404">
        <v>18.103956340654356</v>
      </c>
      <c r="AK23" s="404">
        <v>19.852412756425785</v>
      </c>
      <c r="AL23" s="404">
        <v>21.59493338515087</v>
      </c>
      <c r="AM23" s="404">
        <v>23.284783326750368</v>
      </c>
      <c r="AN23" s="404">
        <v>24.887057914551857</v>
      </c>
      <c r="AO23" s="404">
        <v>28.048286427289295</v>
      </c>
      <c r="AP23" s="404">
        <v>29.946668310475111</v>
      </c>
      <c r="AQ23" s="404">
        <v>32.434812738778263</v>
      </c>
      <c r="AR23" s="404">
        <v>35.811171384594481</v>
      </c>
      <c r="AS23" s="404">
        <v>40.283666826722659</v>
      </c>
      <c r="AT23" s="404">
        <v>45.944756839501508</v>
      </c>
      <c r="AU23" s="404">
        <v>52.760432363705718</v>
      </c>
      <c r="AV23" s="404">
        <v>69.499727675595878</v>
      </c>
      <c r="AW23" s="404">
        <v>79.229205711440187</v>
      </c>
      <c r="AX23" s="404">
        <v>89.458825384117418</v>
      </c>
      <c r="AY23" s="404">
        <v>99.889502031452494</v>
      </c>
      <c r="AZ23" s="404">
        <v>109.81679851873693</v>
      </c>
      <c r="BA23" s="404">
        <v>119.35342517990159</v>
      </c>
      <c r="BB23" s="404">
        <v>128.49336701681312</v>
      </c>
      <c r="BC23" s="404">
        <v>145.53019283508124</v>
      </c>
    </row>
    <row r="24" spans="2:55" ht="18">
      <c r="B24" s="403" t="s">
        <v>429</v>
      </c>
      <c r="C24" s="404">
        <v>1.1097713696464622</v>
      </c>
      <c r="D24" s="404">
        <v>1.1097713696464622</v>
      </c>
      <c r="E24" s="404">
        <v>1.1097713696464622</v>
      </c>
      <c r="F24" s="404">
        <v>1.1097713696464622</v>
      </c>
      <c r="G24" s="404">
        <v>1.1097713696464622</v>
      </c>
      <c r="H24" s="404">
        <v>1.0852773709968919</v>
      </c>
      <c r="I24" s="404">
        <v>1.0852773709968919</v>
      </c>
      <c r="J24" s="404">
        <v>1.0228714854748213</v>
      </c>
      <c r="K24" s="404">
        <v>0.93329285839092346</v>
      </c>
      <c r="L24" s="404">
        <v>0.8328849548632673</v>
      </c>
      <c r="M24" s="404">
        <v>0.8328849548632673</v>
      </c>
      <c r="N24" s="404">
        <v>0.62379071566158462</v>
      </c>
      <c r="O24" s="404">
        <v>0.51826053448916953</v>
      </c>
      <c r="P24" s="404">
        <v>0.42563387234626893</v>
      </c>
      <c r="Q24" s="404">
        <v>0.35976625139479568</v>
      </c>
      <c r="R24" s="404">
        <v>0.344451335587595</v>
      </c>
      <c r="S24" s="404">
        <v>0.46224388155963975</v>
      </c>
      <c r="T24" s="404">
        <v>0.73028576743924134</v>
      </c>
      <c r="U24" s="404">
        <v>0.92871407427117658</v>
      </c>
      <c r="V24" s="404">
        <v>1.4623011097945988</v>
      </c>
      <c r="W24" s="404">
        <v>2.1615481389151494</v>
      </c>
      <c r="X24" s="404">
        <v>2.5707728352253625</v>
      </c>
      <c r="Y24" s="404">
        <v>3.5286582261546156</v>
      </c>
      <c r="Z24" s="404">
        <v>4.0915973093020783</v>
      </c>
      <c r="AA24" s="404">
        <v>4.7202097695721328</v>
      </c>
      <c r="AB24" s="404">
        <v>5.4203104085684126</v>
      </c>
      <c r="AC24" s="404">
        <v>6.1954942235012469</v>
      </c>
      <c r="AD24" s="404">
        <v>7.0593417304333927</v>
      </c>
      <c r="AE24" s="404">
        <v>8.0208136809391757</v>
      </c>
      <c r="AF24" s="404">
        <v>10.245706984281453</v>
      </c>
      <c r="AG24" s="404">
        <v>11.497403370210277</v>
      </c>
      <c r="AH24" s="404">
        <v>12.828024791617898</v>
      </c>
      <c r="AI24" s="404">
        <v>14.224445390574477</v>
      </c>
      <c r="AJ24" s="404">
        <v>15.666515788276856</v>
      </c>
      <c r="AK24" s="404">
        <v>17.125230681593496</v>
      </c>
      <c r="AL24" s="404">
        <v>18.563645633868081</v>
      </c>
      <c r="AM24" s="404">
        <v>19.943436087953817</v>
      </c>
      <c r="AN24" s="404">
        <v>21.2415378093295</v>
      </c>
      <c r="AO24" s="404">
        <v>23.91071799815305</v>
      </c>
      <c r="AP24" s="404">
        <v>25.682716639035821</v>
      </c>
      <c r="AQ24" s="404">
        <v>28.08693707851485</v>
      </c>
      <c r="AR24" s="404">
        <v>31.356569571330233</v>
      </c>
      <c r="AS24" s="404">
        <v>35.625810930561158</v>
      </c>
      <c r="AT24" s="404">
        <v>40.901846161805864</v>
      </c>
      <c r="AU24" s="404">
        <v>47.078117314520227</v>
      </c>
      <c r="AV24" s="404">
        <v>61.911509133149451</v>
      </c>
      <c r="AW24" s="404">
        <v>70.480388262033756</v>
      </c>
      <c r="AX24" s="404">
        <v>79.431919124352078</v>
      </c>
      <c r="AY24" s="404">
        <v>88.047843652654123</v>
      </c>
      <c r="AZ24" s="404">
        <v>96.228340783185857</v>
      </c>
      <c r="BA24" s="404">
        <v>104.21667851335464</v>
      </c>
      <c r="BB24" s="404">
        <v>112.01654750734227</v>
      </c>
      <c r="BC24" s="404">
        <v>126.66130234091553</v>
      </c>
    </row>
    <row r="25" spans="2:55" ht="15.75">
      <c r="B25" s="403" t="s">
        <v>31</v>
      </c>
      <c r="C25" s="404">
        <v>0.83858235292317418</v>
      </c>
      <c r="D25" s="404">
        <v>0.83858235292317418</v>
      </c>
      <c r="E25" s="404">
        <v>0.83858235292317418</v>
      </c>
      <c r="F25" s="404">
        <v>0.83858235292317418</v>
      </c>
      <c r="G25" s="404">
        <v>0.83858235292317418</v>
      </c>
      <c r="H25" s="404">
        <v>0.80455413740649706</v>
      </c>
      <c r="I25" s="404">
        <v>0.80455413740649706</v>
      </c>
      <c r="J25" s="404">
        <v>0.74799320653269219</v>
      </c>
      <c r="K25" s="404">
        <v>0.67756546101127058</v>
      </c>
      <c r="L25" s="404">
        <v>0.60548627913687603</v>
      </c>
      <c r="M25" s="404">
        <v>0.60548627913687603</v>
      </c>
      <c r="N25" s="404">
        <v>0.45889931659655281</v>
      </c>
      <c r="O25" s="404">
        <v>0.38491657175129468</v>
      </c>
      <c r="P25" s="404">
        <v>0.32769484859293413</v>
      </c>
      <c r="Q25" s="404">
        <v>0.30292416549875445</v>
      </c>
      <c r="R25" s="404">
        <v>0.32337953113538953</v>
      </c>
      <c r="S25" s="404">
        <v>0.43349248119020589</v>
      </c>
      <c r="T25" s="404">
        <v>0.64584833063718217</v>
      </c>
      <c r="U25" s="404">
        <v>0.79803215324803034</v>
      </c>
      <c r="V25" s="404">
        <v>1.2018919698232373</v>
      </c>
      <c r="W25" s="404">
        <v>1.7285265549600564</v>
      </c>
      <c r="X25" s="404">
        <v>2.0393019774705934</v>
      </c>
      <c r="Y25" s="404">
        <v>2.7730518149571401</v>
      </c>
      <c r="Z25" s="404">
        <v>3.2061281760774709</v>
      </c>
      <c r="AA25" s="404">
        <v>3.6903158172878379</v>
      </c>
      <c r="AB25" s="404">
        <v>4.2299430810860033</v>
      </c>
      <c r="AC25" s="404">
        <v>4.8276443237264299</v>
      </c>
      <c r="AD25" s="404">
        <v>5.4930362989787493</v>
      </c>
      <c r="AE25" s="404">
        <v>6.2321394453530248</v>
      </c>
      <c r="AF25" s="404">
        <v>7.9279669077043371</v>
      </c>
      <c r="AG25" s="404">
        <v>8.8723993635396852</v>
      </c>
      <c r="AH25" s="404">
        <v>9.8713151994975394</v>
      </c>
      <c r="AI25" s="404">
        <v>10.915041897973776</v>
      </c>
      <c r="AJ25" s="404">
        <v>11.986022650403148</v>
      </c>
      <c r="AK25" s="404">
        <v>13.058515298455317</v>
      </c>
      <c r="AL25" s="404">
        <v>14.105305350925622</v>
      </c>
      <c r="AM25" s="404">
        <v>15.099334342757205</v>
      </c>
      <c r="AN25" s="404">
        <v>16.030833614863905</v>
      </c>
      <c r="AO25" s="404">
        <v>18.114093102697431</v>
      </c>
      <c r="AP25" s="404">
        <v>19.626540828459174</v>
      </c>
      <c r="AQ25" s="404">
        <v>21.700205361172777</v>
      </c>
      <c r="AR25" s="404">
        <v>24.494661622894721</v>
      </c>
      <c r="AS25" s="404">
        <v>28.060548251202615</v>
      </c>
      <c r="AT25" s="404">
        <v>32.333556942128986</v>
      </c>
      <c r="AU25" s="404">
        <v>37.226748016525995</v>
      </c>
      <c r="AV25" s="404">
        <v>48.872993546555151</v>
      </c>
      <c r="AW25" s="404">
        <v>55.65188884624321</v>
      </c>
      <c r="AX25" s="404">
        <v>62.257962753284779</v>
      </c>
      <c r="AY25" s="404">
        <v>68.591936728422368</v>
      </c>
      <c r="AZ25" s="404">
        <v>74.644933020521094</v>
      </c>
      <c r="BA25" s="404">
        <v>80.714518829954386</v>
      </c>
      <c r="BB25" s="404">
        <v>86.81973787521197</v>
      </c>
      <c r="BC25" s="404">
        <v>97.92854538823191</v>
      </c>
    </row>
    <row r="26" spans="2:55" ht="18">
      <c r="B26" s="403" t="s">
        <v>430</v>
      </c>
      <c r="C26" s="404">
        <v>0.46617099379707339</v>
      </c>
      <c r="D26" s="404">
        <v>0.46617099379707339</v>
      </c>
      <c r="E26" s="404">
        <v>0.46617099379707339</v>
      </c>
      <c r="F26" s="404">
        <v>0.46617099379707339</v>
      </c>
      <c r="G26" s="404">
        <v>0.46617099379707339</v>
      </c>
      <c r="H26" s="404">
        <v>0.44107225974383563</v>
      </c>
      <c r="I26" s="404">
        <v>0.44107225974383563</v>
      </c>
      <c r="J26" s="404">
        <v>0.40617744549725865</v>
      </c>
      <c r="K26" s="404">
        <v>0.36784511889330829</v>
      </c>
      <c r="L26" s="404">
        <v>0.32991087226903226</v>
      </c>
      <c r="M26" s="404">
        <v>0.32991087226903226</v>
      </c>
      <c r="N26" s="404">
        <v>0.25276414787345819</v>
      </c>
      <c r="O26" s="404">
        <v>0.21382799115760454</v>
      </c>
      <c r="P26" s="404">
        <v>0.19594032422671331</v>
      </c>
      <c r="Q26" s="404">
        <v>0.19102153366260172</v>
      </c>
      <c r="R26" s="404">
        <v>0.21723284412205951</v>
      </c>
      <c r="S26" s="404">
        <v>0.28849689007701651</v>
      </c>
      <c r="T26" s="404">
        <v>0.41278030172536273</v>
      </c>
      <c r="U26" s="404">
        <v>0.49996268191207199</v>
      </c>
      <c r="V26" s="404">
        <v>0.72856427125568735</v>
      </c>
      <c r="W26" s="404">
        <v>1.0264237444070983</v>
      </c>
      <c r="X26" s="404">
        <v>1.203856846157775</v>
      </c>
      <c r="Y26" s="404">
        <v>1.6252164997418803</v>
      </c>
      <c r="Z26" s="404">
        <v>1.8745438864032749</v>
      </c>
      <c r="AA26" s="404">
        <v>2.1534932978893675</v>
      </c>
      <c r="AB26" s="404">
        <v>2.4644181956914206</v>
      </c>
      <c r="AC26" s="404">
        <v>2.8087558286653231</v>
      </c>
      <c r="AD26" s="404">
        <v>3.1916348774850642</v>
      </c>
      <c r="AE26" s="404">
        <v>3.6157073483841025</v>
      </c>
      <c r="AF26" s="404">
        <v>4.5781703427180691</v>
      </c>
      <c r="AG26" s="404">
        <v>5.1096347435683889</v>
      </c>
      <c r="AH26" s="404">
        <v>5.669484335189849</v>
      </c>
      <c r="AI26" s="404">
        <v>6.2517719842778261</v>
      </c>
      <c r="AJ26" s="404">
        <v>6.8436247893115114</v>
      </c>
      <c r="AK26" s="404">
        <v>7.4305298531063819</v>
      </c>
      <c r="AL26" s="404">
        <v>7.9980620638059889</v>
      </c>
      <c r="AM26" s="404">
        <v>8.5318346076995226</v>
      </c>
      <c r="AN26" s="404">
        <v>9.0371392712629302</v>
      </c>
      <c r="AO26" s="404">
        <v>10.31656294413165</v>
      </c>
      <c r="AP26" s="404">
        <v>11.294229414811655</v>
      </c>
      <c r="AQ26" s="404">
        <v>12.630456244900886</v>
      </c>
      <c r="AR26" s="404">
        <v>14.399810969279967</v>
      </c>
      <c r="AS26" s="404">
        <v>16.581808504315454</v>
      </c>
      <c r="AT26" s="404">
        <v>19.13269585972612</v>
      </c>
      <c r="AU26" s="404">
        <v>22.009333971612808</v>
      </c>
      <c r="AV26" s="404">
        <v>28.970191849672108</v>
      </c>
      <c r="AW26" s="404">
        <v>32.747052278207178</v>
      </c>
      <c r="AX26" s="404">
        <v>36.401036893823793</v>
      </c>
      <c r="AY26" s="404">
        <v>39.927757368044503</v>
      </c>
      <c r="AZ26" s="404">
        <v>43.321356795873207</v>
      </c>
      <c r="BA26" s="404">
        <v>46.948623687703304</v>
      </c>
      <c r="BB26" s="404">
        <v>50.418881936420341</v>
      </c>
      <c r="BC26" s="404">
        <v>56.81672452421369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0</v>
      </c>
      <c r="AN29" s="406">
        <v>0</v>
      </c>
      <c r="AO29" s="406">
        <v>0.30711341900211664</v>
      </c>
      <c r="AP29" s="406">
        <v>1.1208175701256169</v>
      </c>
      <c r="AQ29" s="406">
        <v>1.7788005492287462</v>
      </c>
      <c r="AR29" s="406">
        <v>2.3050509452913874</v>
      </c>
      <c r="AS29" s="406">
        <v>2.7187686161614915</v>
      </c>
      <c r="AT29" s="406">
        <v>3.0335284306975807</v>
      </c>
      <c r="AU29" s="406">
        <v>3.2625348484323005</v>
      </c>
      <c r="AV29" s="406">
        <v>3.6257734988480976</v>
      </c>
      <c r="AW29" s="406">
        <v>3.8576862529705549</v>
      </c>
      <c r="AX29" s="406">
        <v>4.1510622770264307</v>
      </c>
      <c r="AY29" s="406">
        <v>4.5307478781429822</v>
      </c>
      <c r="AZ29" s="406">
        <v>5.0480649734712877</v>
      </c>
      <c r="BA29" s="406">
        <v>5.7957800629589107</v>
      </c>
      <c r="BB29" s="406">
        <v>6.8541714702613694</v>
      </c>
      <c r="BC29" s="406">
        <v>10.173813298650996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</v>
      </c>
      <c r="AE30" s="406">
        <v>0</v>
      </c>
      <c r="AF30" s="406">
        <v>1.2680783655335537</v>
      </c>
      <c r="AG30" s="406">
        <v>4.3314838024915252</v>
      </c>
      <c r="AH30" s="406">
        <v>7.2991576874436213</v>
      </c>
      <c r="AI30" s="406">
        <v>10.17912931241775</v>
      </c>
      <c r="AJ30" s="406">
        <v>12.972172308610512</v>
      </c>
      <c r="AK30" s="406">
        <v>15.672268012547724</v>
      </c>
      <c r="AL30" s="406">
        <v>18.250808139883798</v>
      </c>
      <c r="AM30" s="406">
        <v>20.655790712400755</v>
      </c>
      <c r="AN30" s="406">
        <v>22.824379825307091</v>
      </c>
      <c r="AO30" s="406">
        <v>26.361794137103065</v>
      </c>
      <c r="AP30" s="406">
        <v>27.759355122078308</v>
      </c>
      <c r="AQ30" s="406">
        <v>28.962041832618322</v>
      </c>
      <c r="AR30" s="406">
        <v>30.020797552259832</v>
      </c>
      <c r="AS30" s="406">
        <v>30.974983032812673</v>
      </c>
      <c r="AT30" s="406">
        <v>31.855378129117387</v>
      </c>
      <c r="AU30" s="406">
        <v>32.703812722651996</v>
      </c>
      <c r="AV30" s="406">
        <v>34.59958549144681</v>
      </c>
      <c r="AW30" s="406">
        <v>35.796028438784532</v>
      </c>
      <c r="AX30" s="406">
        <v>37.190906497636398</v>
      </c>
      <c r="AY30" s="406">
        <v>38.839140264568996</v>
      </c>
      <c r="AZ30" s="406">
        <v>40.8326074716284</v>
      </c>
      <c r="BA30" s="406">
        <v>43.32740722878308</v>
      </c>
      <c r="BB30" s="406">
        <v>46.456239812568064</v>
      </c>
      <c r="BC30" s="406">
        <v>54.756411510223138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</v>
      </c>
      <c r="AB31" s="406">
        <v>0</v>
      </c>
      <c r="AC31" s="406">
        <v>8.2146228426821996E-2</v>
      </c>
      <c r="AD31" s="406">
        <v>5.1275125629031573</v>
      </c>
      <c r="AE31" s="406">
        <v>9.7104960908910769</v>
      </c>
      <c r="AF31" s="406">
        <v>18.104874392453514</v>
      </c>
      <c r="AG31" s="406">
        <v>22.106748451024945</v>
      </c>
      <c r="AH31" s="406">
        <v>26.038566429326607</v>
      </c>
      <c r="AI31" s="406">
        <v>29.906778921265371</v>
      </c>
      <c r="AJ31" s="406">
        <v>33.703415106601625</v>
      </c>
      <c r="AK31" s="406">
        <v>37.392368493254544</v>
      </c>
      <c r="AL31" s="406">
        <v>40.911525943644072</v>
      </c>
      <c r="AM31" s="406">
        <v>44.176534201662747</v>
      </c>
      <c r="AN31" s="406">
        <v>47.098519014475379</v>
      </c>
      <c r="AO31" s="406">
        <v>51.803441132621707</v>
      </c>
      <c r="AP31" s="406">
        <v>53.643286511299166</v>
      </c>
      <c r="AQ31" s="406">
        <v>55.230580770468208</v>
      </c>
      <c r="AR31" s="406">
        <v>56.650431100308431</v>
      </c>
      <c r="AS31" s="406">
        <v>57.973079450363365</v>
      </c>
      <c r="AT31" s="406">
        <v>59.271953927470619</v>
      </c>
      <c r="AU31" s="406">
        <v>60.627425473075597</v>
      </c>
      <c r="AV31" s="406">
        <v>63.953993896870664</v>
      </c>
      <c r="AW31" s="406">
        <v>66.137968564894223</v>
      </c>
      <c r="AX31" s="406">
        <v>68.731653759551733</v>
      </c>
      <c r="AY31" s="406">
        <v>71.827869146463414</v>
      </c>
      <c r="AZ31" s="406">
        <v>75.562880891226584</v>
      </c>
      <c r="BA31" s="406">
        <v>80.163576348691734</v>
      </c>
      <c r="BB31" s="406">
        <v>85.766155978287514</v>
      </c>
      <c r="BC31" s="406">
        <v>99.296744538902274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0</v>
      </c>
      <c r="Z32" s="406">
        <v>0</v>
      </c>
      <c r="AA32" s="406">
        <v>3.8110561381740298</v>
      </c>
      <c r="AB32" s="406">
        <v>11.323346955621895</v>
      </c>
      <c r="AC32" s="406">
        <v>17.757432413993577</v>
      </c>
      <c r="AD32" s="406">
        <v>23.539149404115214</v>
      </c>
      <c r="AE32" s="406">
        <v>28.892499798132508</v>
      </c>
      <c r="AF32" s="406">
        <v>38.964700179494812</v>
      </c>
      <c r="AG32" s="406">
        <v>43.877306328072883</v>
      </c>
      <c r="AH32" s="406">
        <v>48.766731160129794</v>
      </c>
      <c r="AI32" s="406">
        <v>53.630978014815419</v>
      </c>
      <c r="AJ32" s="406">
        <v>58.425655211748634</v>
      </c>
      <c r="AK32" s="406">
        <v>63.074768275532797</v>
      </c>
      <c r="AL32" s="406">
        <v>67.47838352579133</v>
      </c>
      <c r="AM32" s="406">
        <v>71.519040704088454</v>
      </c>
      <c r="AN32" s="406">
        <v>75.079811824193527</v>
      </c>
      <c r="AO32" s="406">
        <v>80.642708332604769</v>
      </c>
      <c r="AP32" s="406">
        <v>82.743638142998066</v>
      </c>
      <c r="AQ32" s="406">
        <v>84.529810415485031</v>
      </c>
      <c r="AR32" s="406">
        <v>86.137326196592809</v>
      </c>
      <c r="AS32" s="406">
        <v>87.702999944775144</v>
      </c>
      <c r="AT32" s="406">
        <v>89.358048049044385</v>
      </c>
      <c r="AU32" s="406">
        <v>91.227126157809181</v>
      </c>
      <c r="AV32" s="406">
        <v>96.230647531022612</v>
      </c>
      <c r="AW32" s="406">
        <v>99.68460768838851</v>
      </c>
      <c r="AX32" s="406">
        <v>103.88128010883453</v>
      </c>
      <c r="AY32" s="406">
        <v>108.95306722055217</v>
      </c>
      <c r="AZ32" s="406">
        <v>115.08275938125786</v>
      </c>
      <c r="BA32" s="406">
        <v>122.50747447912012</v>
      </c>
      <c r="BB32" s="406">
        <v>131.10417636482441</v>
      </c>
      <c r="BC32" s="406">
        <v>150.00325530489718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1.2730762358991676</v>
      </c>
      <c r="Z33" s="406">
        <v>10.992612764160123</v>
      </c>
      <c r="AA33" s="406">
        <v>19.841794051341971</v>
      </c>
      <c r="AB33" s="406">
        <v>27.742357375166879</v>
      </c>
      <c r="AC33" s="406">
        <v>34.594751582805664</v>
      </c>
      <c r="AD33" s="406">
        <v>40.85335191399431</v>
      </c>
      <c r="AE33" s="406">
        <v>46.747555209721902</v>
      </c>
      <c r="AF33" s="406">
        <v>58.086122068378508</v>
      </c>
      <c r="AG33" s="406">
        <v>63.72028812426035</v>
      </c>
      <c r="AH33" s="406">
        <v>69.380866048253395</v>
      </c>
      <c r="AI33" s="406">
        <v>75.031688325597614</v>
      </c>
      <c r="AJ33" s="406">
        <v>80.591274548526684</v>
      </c>
      <c r="AK33" s="406">
        <v>85.948739988389832</v>
      </c>
      <c r="AL33" s="406">
        <v>90.975008122428022</v>
      </c>
      <c r="AM33" s="406">
        <v>95.523812683380228</v>
      </c>
      <c r="AN33" s="406">
        <v>99.455438756812555</v>
      </c>
      <c r="AO33" s="406">
        <v>105.35933768682786</v>
      </c>
      <c r="AP33" s="406">
        <v>107.47798643575219</v>
      </c>
      <c r="AQ33" s="406">
        <v>109.2383817321856</v>
      </c>
      <c r="AR33" s="406">
        <v>110.85480416240416</v>
      </c>
      <c r="AS33" s="406">
        <v>112.53313835062323</v>
      </c>
      <c r="AT33" s="406">
        <v>114.45678887019868</v>
      </c>
      <c r="AU33" s="406">
        <v>116.79011069020237</v>
      </c>
      <c r="AV33" s="406">
        <v>123.5115813252504</v>
      </c>
      <c r="AW33" s="406">
        <v>128.34629342001969</v>
      </c>
      <c r="AX33" s="406">
        <v>134.30649109274475</v>
      </c>
      <c r="AY33" s="406">
        <v>141.55396729493503</v>
      </c>
      <c r="AZ33" s="406">
        <v>150.23936200199094</v>
      </c>
      <c r="BA33" s="406">
        <v>160.34914347168393</v>
      </c>
      <c r="BB33" s="406">
        <v>171.46605447710945</v>
      </c>
      <c r="BC33" s="406">
        <v>193.95581848990045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16.592149768746406</v>
      </c>
      <c r="Z34" s="406">
        <v>26.692020160175186</v>
      </c>
      <c r="AA34" s="406">
        <v>35.887462335498959</v>
      </c>
      <c r="AB34" s="406">
        <v>44.155635729578961</v>
      </c>
      <c r="AC34" s="406">
        <v>51.441799106040556</v>
      </c>
      <c r="AD34" s="406">
        <v>58.203323599451075</v>
      </c>
      <c r="AE34" s="406">
        <v>64.670332798358771</v>
      </c>
      <c r="AF34" s="406">
        <v>77.366359891304953</v>
      </c>
      <c r="AG34" s="406">
        <v>83.775455710144996</v>
      </c>
      <c r="AH34" s="406">
        <v>90.236103966716314</v>
      </c>
      <c r="AI34" s="406">
        <v>96.67521923028491</v>
      </c>
      <c r="AJ34" s="406">
        <v>102.97526917300819</v>
      </c>
      <c r="AK34" s="406">
        <v>108.99517469645447</v>
      </c>
      <c r="AL34" s="406">
        <v>114.57437359284256</v>
      </c>
      <c r="AM34" s="406">
        <v>119.53697253885473</v>
      </c>
      <c r="AN34" s="406">
        <v>123.72215377763973</v>
      </c>
      <c r="AO34" s="406">
        <v>129.67305119925521</v>
      </c>
      <c r="AP34" s="406">
        <v>131.6524919409373</v>
      </c>
      <c r="AQ34" s="406">
        <v>133.26472091499335</v>
      </c>
      <c r="AR34" s="406">
        <v>134.81438574001933</v>
      </c>
      <c r="AS34" s="406">
        <v>136.57951169541974</v>
      </c>
      <c r="AT34" s="406">
        <v>138.79942182051482</v>
      </c>
      <c r="AU34" s="406">
        <v>141.68605709926871</v>
      </c>
      <c r="AV34" s="406">
        <v>150.60072471524529</v>
      </c>
      <c r="AW34" s="406">
        <v>157.20642056795847</v>
      </c>
      <c r="AX34" s="406">
        <v>165.41469995642368</v>
      </c>
      <c r="AY34" s="406">
        <v>175.34148222584523</v>
      </c>
      <c r="AZ34" s="406">
        <v>186.83792415736292</v>
      </c>
      <c r="BA34" s="406">
        <v>199.5985252890504</v>
      </c>
      <c r="BB34" s="406">
        <v>212.93505350328181</v>
      </c>
      <c r="BC34" s="406">
        <v>237.74439840396937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5.1898323688800483</v>
      </c>
      <c r="L35" s="406">
        <v>13.634176894245666</v>
      </c>
      <c r="M35" s="406">
        <v>13.634176894245666</v>
      </c>
      <c r="N35" s="406">
        <v>20.612425939505304</v>
      </c>
      <c r="O35" s="406">
        <v>17.710330875738372</v>
      </c>
      <c r="P35" s="406">
        <v>10.135493202307494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8.4192745316994326</v>
      </c>
      <c r="Y35" s="406">
        <v>31.978207801918551</v>
      </c>
      <c r="Z35" s="406">
        <v>42.388674707896897</v>
      </c>
      <c r="AA35" s="406">
        <v>51.907828737012927</v>
      </c>
      <c r="AB35" s="406">
        <v>60.56024729581948</v>
      </c>
      <c r="AC35" s="406">
        <v>68.307901058262203</v>
      </c>
      <c r="AD35" s="406">
        <v>75.606560777014451</v>
      </c>
      <c r="AE35" s="406">
        <v>82.6917385117533</v>
      </c>
      <c r="AF35" s="406">
        <v>96.862400002887981</v>
      </c>
      <c r="AG35" s="406">
        <v>104.08325481230681</v>
      </c>
      <c r="AH35" s="406">
        <v>111.35315660140375</v>
      </c>
      <c r="AI35" s="406">
        <v>118.56296559846113</v>
      </c>
      <c r="AJ35" s="406">
        <v>125.5646901816161</v>
      </c>
      <c r="AK35" s="406">
        <v>132.18364495247255</v>
      </c>
      <c r="AL35" s="406">
        <v>138.22682153246276</v>
      </c>
      <c r="AM35" s="406">
        <v>143.48972979742413</v>
      </c>
      <c r="AN35" s="406">
        <v>147.78766299094977</v>
      </c>
      <c r="AO35" s="406">
        <v>153.44934192450634</v>
      </c>
      <c r="AP35" s="406">
        <v>155.14586383950763</v>
      </c>
      <c r="AQ35" s="406">
        <v>156.50972009866504</v>
      </c>
      <c r="AR35" s="406">
        <v>157.94249328443686</v>
      </c>
      <c r="AS35" s="406">
        <v>159.80189140506525</v>
      </c>
      <c r="AT35" s="406">
        <v>162.3937536403885</v>
      </c>
      <c r="AU35" s="406">
        <v>166.01702431877038</v>
      </c>
      <c r="AV35" s="406">
        <v>177.83678575064968</v>
      </c>
      <c r="AW35" s="406">
        <v>186.74270696996939</v>
      </c>
      <c r="AX35" s="406">
        <v>197.75977937086611</v>
      </c>
      <c r="AY35" s="406">
        <v>210.67173709352778</v>
      </c>
      <c r="AZ35" s="406">
        <v>224.97908792198106</v>
      </c>
      <c r="BA35" s="406">
        <v>240.11132958068424</v>
      </c>
      <c r="BB35" s="406">
        <v>255.12575000414145</v>
      </c>
      <c r="BC35" s="406">
        <v>280.8716118965678</v>
      </c>
    </row>
    <row r="36" spans="2:55" ht="18">
      <c r="B36" s="405" t="s">
        <v>440</v>
      </c>
      <c r="C36" s="406">
        <v>10.24871805209612</v>
      </c>
      <c r="D36" s="406">
        <v>10.24871805209612</v>
      </c>
      <c r="E36" s="406">
        <v>10.24871805209612</v>
      </c>
      <c r="F36" s="406">
        <v>10.24871805209612</v>
      </c>
      <c r="G36" s="406">
        <v>10.24871805209612</v>
      </c>
      <c r="H36" s="406">
        <v>21.355623303447583</v>
      </c>
      <c r="I36" s="406">
        <v>21.355623303447583</v>
      </c>
      <c r="J36" s="406">
        <v>32.007645760932178</v>
      </c>
      <c r="K36" s="406">
        <v>40.301143038729727</v>
      </c>
      <c r="L36" s="406">
        <v>45.956899646645695</v>
      </c>
      <c r="M36" s="406">
        <v>45.956899646645695</v>
      </c>
      <c r="N36" s="406">
        <v>43.209587200510661</v>
      </c>
      <c r="O36" s="406">
        <v>34.695590842718687</v>
      </c>
      <c r="P36" s="406">
        <v>22.147876301731564</v>
      </c>
      <c r="Q36" s="406">
        <v>7.3644215941455782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9.7623010703288848</v>
      </c>
      <c r="X36" s="406">
        <v>23.146159533609168</v>
      </c>
      <c r="Y36" s="406">
        <v>47.330773345010499</v>
      </c>
      <c r="Z36" s="406">
        <v>58.02694786693084</v>
      </c>
      <c r="AA36" s="406">
        <v>67.88727715024767</v>
      </c>
      <c r="AB36" s="406">
        <v>76.953740973959682</v>
      </c>
      <c r="AC36" s="406">
        <v>85.199325627020158</v>
      </c>
      <c r="AD36" s="406">
        <v>93.084354986301506</v>
      </c>
      <c r="AE36" s="406">
        <v>100.84914288072717</v>
      </c>
      <c r="AF36" s="406">
        <v>116.60936912942419</v>
      </c>
      <c r="AG36" s="406">
        <v>124.6591255392316</v>
      </c>
      <c r="AH36" s="406">
        <v>132.72779877065616</v>
      </c>
      <c r="AI36" s="406">
        <v>140.67706061170753</v>
      </c>
      <c r="AJ36" s="406">
        <v>148.32397113566185</v>
      </c>
      <c r="AK36" s="406">
        <v>155.45916948926728</v>
      </c>
      <c r="AL36" s="406">
        <v>161.85815362136509</v>
      </c>
      <c r="AM36" s="406">
        <v>167.28294464089365</v>
      </c>
      <c r="AN36" s="406">
        <v>171.52667004696207</v>
      </c>
      <c r="AO36" s="406">
        <v>176.54980299933172</v>
      </c>
      <c r="AP36" s="406">
        <v>177.83750080735422</v>
      </c>
      <c r="AQ36" s="406">
        <v>178.8729959572193</v>
      </c>
      <c r="AR36" s="406">
        <v>180.167752424545</v>
      </c>
      <c r="AS36" s="406">
        <v>182.17439737747074</v>
      </c>
      <c r="AT36" s="406">
        <v>185.31192096466742</v>
      </c>
      <c r="AU36" s="406">
        <v>189.97436866146671</v>
      </c>
      <c r="AV36" s="406">
        <v>205.70518031050881</v>
      </c>
      <c r="AW36" s="406">
        <v>217.53581858289022</v>
      </c>
      <c r="AX36" s="406">
        <v>231.72732237487091</v>
      </c>
      <c r="AY36" s="406">
        <v>247.67103727138823</v>
      </c>
      <c r="AZ36" s="406">
        <v>264.53644983732727</v>
      </c>
      <c r="BA36" s="406">
        <v>281.50822383034347</v>
      </c>
      <c r="BB36" s="406">
        <v>297.4688390151266</v>
      </c>
      <c r="BC36" s="406">
        <v>322.93781779859722</v>
      </c>
    </row>
    <row r="37" spans="2:55" ht="15.75">
      <c r="B37" s="405" t="s">
        <v>43</v>
      </c>
      <c r="C37" s="406">
        <v>46.726198541486632</v>
      </c>
      <c r="D37" s="406">
        <v>46.726198541486632</v>
      </c>
      <c r="E37" s="406">
        <v>46.726198541486632</v>
      </c>
      <c r="F37" s="406">
        <v>46.726198541486632</v>
      </c>
      <c r="G37" s="406">
        <v>46.726198541486632</v>
      </c>
      <c r="H37" s="406">
        <v>58.354044571175557</v>
      </c>
      <c r="I37" s="406">
        <v>58.354044571175557</v>
      </c>
      <c r="J37" s="406">
        <v>68.145547925935645</v>
      </c>
      <c r="K37" s="406">
        <v>73.79636162245302</v>
      </c>
      <c r="L37" s="406">
        <v>74.896462243215723</v>
      </c>
      <c r="M37" s="406">
        <v>74.896462243215723</v>
      </c>
      <c r="N37" s="406">
        <v>60.611995882060427</v>
      </c>
      <c r="O37" s="406">
        <v>46.652113540527147</v>
      </c>
      <c r="P37" s="406">
        <v>29.890012607616566</v>
      </c>
      <c r="Q37" s="406">
        <v>12.548194817744323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24.140948573657884</v>
      </c>
      <c r="X37" s="406">
        <v>37.869628326889753</v>
      </c>
      <c r="Y37" s="406">
        <v>62.572713329640635</v>
      </c>
      <c r="Z37" s="406">
        <v>73.572918610295375</v>
      </c>
      <c r="AA37" s="406">
        <v>83.806139249789027</v>
      </c>
      <c r="AB37" s="406">
        <v>93.325855798273565</v>
      </c>
      <c r="AC37" s="406">
        <v>102.12271010095155</v>
      </c>
      <c r="AD37" s="406">
        <v>110.6613451388582</v>
      </c>
      <c r="AE37" s="406">
        <v>119.18419891778279</v>
      </c>
      <c r="AF37" s="406">
        <v>136.61324950471518</v>
      </c>
      <c r="AG37" s="406">
        <v>145.48911361197065</v>
      </c>
      <c r="AH37" s="406">
        <v>154.33330396645684</v>
      </c>
      <c r="AI37" s="406">
        <v>162.97292695906663</v>
      </c>
      <c r="AJ37" s="406">
        <v>171.1890252452452</v>
      </c>
      <c r="AK37" s="406">
        <v>178.7385018327393</v>
      </c>
      <c r="AL37" s="406">
        <v>185.35887992660926</v>
      </c>
      <c r="AM37" s="406">
        <v>190.77920296342711</v>
      </c>
      <c r="AN37" s="406">
        <v>194.77520958258253</v>
      </c>
      <c r="AO37" s="406">
        <v>198.83041195587819</v>
      </c>
      <c r="AP37" s="406">
        <v>199.59710757059801</v>
      </c>
      <c r="AQ37" s="406">
        <v>200.24657607464209</v>
      </c>
      <c r="AR37" s="406">
        <v>201.42227838214606</v>
      </c>
      <c r="AS37" s="406">
        <v>203.72908847831974</v>
      </c>
      <c r="AT37" s="406">
        <v>207.71259777323183</v>
      </c>
      <c r="AU37" s="406">
        <v>213.86784218428434</v>
      </c>
      <c r="AV37" s="406">
        <v>234.81014060360005</v>
      </c>
      <c r="AW37" s="406">
        <v>249.9990249860513</v>
      </c>
      <c r="AX37" s="406">
        <v>267.46814581771156</v>
      </c>
      <c r="AY37" s="406">
        <v>286.2306598377142</v>
      </c>
      <c r="AZ37" s="406">
        <v>305.13424704175725</v>
      </c>
      <c r="BA37" s="406">
        <v>323.20797610154631</v>
      </c>
      <c r="BB37" s="406">
        <v>339.44474095494593</v>
      </c>
      <c r="BC37" s="406">
        <v>363.61788666669725</v>
      </c>
    </row>
    <row r="38" spans="2:55" ht="18">
      <c r="B38" s="405" t="s">
        <v>441</v>
      </c>
      <c r="C38" s="406">
        <v>89.058936783288829</v>
      </c>
      <c r="D38" s="406">
        <v>89.058936783288829</v>
      </c>
      <c r="E38" s="406">
        <v>89.058936783288829</v>
      </c>
      <c r="F38" s="406">
        <v>89.058936783288829</v>
      </c>
      <c r="G38" s="406">
        <v>89.058936783288829</v>
      </c>
      <c r="H38" s="406">
        <v>100.15902424431052</v>
      </c>
      <c r="I38" s="406">
        <v>100.15902424431052</v>
      </c>
      <c r="J38" s="406">
        <v>107.36118844932776</v>
      </c>
      <c r="K38" s="406">
        <v>108.21864015208895</v>
      </c>
      <c r="L38" s="406">
        <v>103.48931654207689</v>
      </c>
      <c r="M38" s="406">
        <v>103.48931654207689</v>
      </c>
      <c r="N38" s="406">
        <v>76.398522963637603</v>
      </c>
      <c r="O38" s="406">
        <v>57.573886919013404</v>
      </c>
      <c r="P38" s="406">
        <v>37.719798618565086</v>
      </c>
      <c r="Q38" s="406">
        <v>18.842310214606556</v>
      </c>
      <c r="R38" s="406">
        <v>0</v>
      </c>
      <c r="S38" s="406">
        <v>0</v>
      </c>
      <c r="T38" s="406">
        <v>0</v>
      </c>
      <c r="U38" s="406">
        <v>0</v>
      </c>
      <c r="V38" s="406">
        <v>11.354379930732483</v>
      </c>
      <c r="W38" s="406">
        <v>40.422121466278973</v>
      </c>
      <c r="X38" s="406">
        <v>54.314475073626831</v>
      </c>
      <c r="Y38" s="406">
        <v>79.368580581864364</v>
      </c>
      <c r="Z38" s="406">
        <v>90.644127283843716</v>
      </c>
      <c r="AA38" s="406">
        <v>101.24008598942304</v>
      </c>
      <c r="AB38" s="406">
        <v>111.22954001361838</v>
      </c>
      <c r="AC38" s="406">
        <v>120.61989300524692</v>
      </c>
      <c r="AD38" s="406">
        <v>129.87657300418485</v>
      </c>
      <c r="AE38" s="406">
        <v>139.20401129527974</v>
      </c>
      <c r="AF38" s="406">
        <v>158.32701840874904</v>
      </c>
      <c r="AG38" s="406">
        <v>168.01475429487181</v>
      </c>
      <c r="AH38" s="406">
        <v>177.59772461958298</v>
      </c>
      <c r="AI38" s="406">
        <v>186.86745161610995</v>
      </c>
      <c r="AJ38" s="406">
        <v>195.56969273234387</v>
      </c>
      <c r="AK38" s="406">
        <v>203.41893802528196</v>
      </c>
      <c r="AL38" s="406">
        <v>210.11446930464064</v>
      </c>
      <c r="AM38" s="406">
        <v>215.35447505072236</v>
      </c>
      <c r="AN38" s="406">
        <v>218.93621756153175</v>
      </c>
      <c r="AO38" s="406">
        <v>221.7601474544785</v>
      </c>
      <c r="AP38" s="406">
        <v>221.93614933157207</v>
      </c>
      <c r="AQ38" s="406">
        <v>222.20495673786507</v>
      </c>
      <c r="AR38" s="406">
        <v>223.41502242403979</v>
      </c>
      <c r="AS38" s="406">
        <v>226.3467354945158</v>
      </c>
      <c r="AT38" s="406">
        <v>231.68609005167977</v>
      </c>
      <c r="AU38" s="406">
        <v>240.03741303026419</v>
      </c>
      <c r="AV38" s="406">
        <v>267.55550774286183</v>
      </c>
      <c r="AW38" s="406">
        <v>286.33069328697235</v>
      </c>
      <c r="AX38" s="406">
        <v>306.97756372295589</v>
      </c>
      <c r="AY38" s="406">
        <v>328.13129955190738</v>
      </c>
      <c r="AZ38" s="406">
        <v>348.39852488210914</v>
      </c>
      <c r="BA38" s="406">
        <v>366.97022015628522</v>
      </c>
      <c r="BB38" s="406">
        <v>382.99817173215371</v>
      </c>
      <c r="BC38" s="406">
        <v>405.18437531791153</v>
      </c>
    </row>
    <row r="39" spans="2:55" ht="15.75">
      <c r="B39" s="405" t="s">
        <v>45</v>
      </c>
      <c r="C39" s="406">
        <v>132.65193164092278</v>
      </c>
      <c r="D39" s="406">
        <v>132.65193164092278</v>
      </c>
      <c r="E39" s="406">
        <v>132.65193164092278</v>
      </c>
      <c r="F39" s="406">
        <v>132.65193164092278</v>
      </c>
      <c r="G39" s="406">
        <v>132.65193164092278</v>
      </c>
      <c r="H39" s="406">
        <v>141.58147767462665</v>
      </c>
      <c r="I39" s="406">
        <v>141.58147767462665</v>
      </c>
      <c r="J39" s="406">
        <v>143.99711650858646</v>
      </c>
      <c r="K39" s="406">
        <v>138.90866155971941</v>
      </c>
      <c r="L39" s="406">
        <v>126.8229705790398</v>
      </c>
      <c r="M39" s="406">
        <v>126.8229705790398</v>
      </c>
      <c r="N39" s="406">
        <v>87.780790242290365</v>
      </c>
      <c r="O39" s="406">
        <v>65.406091602526899</v>
      </c>
      <c r="P39" s="406">
        <v>43.672553036564487</v>
      </c>
      <c r="Q39" s="406">
        <v>24.236660953129967</v>
      </c>
      <c r="R39" s="406">
        <v>0</v>
      </c>
      <c r="S39" s="406">
        <v>0</v>
      </c>
      <c r="T39" s="406">
        <v>0</v>
      </c>
      <c r="U39" s="406">
        <v>0.43948549025037714</v>
      </c>
      <c r="V39" s="406">
        <v>27.360319522477919</v>
      </c>
      <c r="W39" s="406">
        <v>56.858675297066718</v>
      </c>
      <c r="X39" s="406">
        <v>70.864046092410973</v>
      </c>
      <c r="Y39" s="406">
        <v>96.294270000380379</v>
      </c>
      <c r="Z39" s="406">
        <v>107.87653001084391</v>
      </c>
      <c r="AA39" s="406">
        <v>118.8876071703173</v>
      </c>
      <c r="AB39" s="406">
        <v>129.41937435924521</v>
      </c>
      <c r="AC39" s="406">
        <v>139.49482446050632</v>
      </c>
      <c r="AD39" s="406">
        <v>149.53677707234814</v>
      </c>
      <c r="AE39" s="406">
        <v>159.70876164852586</v>
      </c>
      <c r="AF39" s="406">
        <v>180.5318711316479</v>
      </c>
      <c r="AG39" s="406">
        <v>190.99950101360025</v>
      </c>
      <c r="AH39" s="406">
        <v>201.26174967583972</v>
      </c>
      <c r="AI39" s="406">
        <v>211.07641888290559</v>
      </c>
      <c r="AJ39" s="406">
        <v>220.14366259046346</v>
      </c>
      <c r="AK39" s="406">
        <v>228.13525674420663</v>
      </c>
      <c r="AL39" s="406">
        <v>234.71338885292033</v>
      </c>
      <c r="AM39" s="406">
        <v>239.58653813422666</v>
      </c>
      <c r="AN39" s="406">
        <v>242.57736488624843</v>
      </c>
      <c r="AO39" s="406">
        <v>243.87110950253057</v>
      </c>
      <c r="AP39" s="406">
        <v>243.38319061605409</v>
      </c>
      <c r="AQ39" s="406">
        <v>243.34570059637406</v>
      </c>
      <c r="AR39" s="406">
        <v>244.85028107997044</v>
      </c>
      <c r="AS39" s="406">
        <v>248.88076071527831</v>
      </c>
      <c r="AT39" s="406">
        <v>256.28282372720969</v>
      </c>
      <c r="AU39" s="406">
        <v>267.67447873749035</v>
      </c>
      <c r="AV39" s="406">
        <v>302.5991292081722</v>
      </c>
      <c r="AW39" s="406">
        <v>324.87176078377308</v>
      </c>
      <c r="AX39" s="406">
        <v>348.2543204724164</v>
      </c>
      <c r="AY39" s="406">
        <v>371.08018255410997</v>
      </c>
      <c r="AZ39" s="406">
        <v>392.04444352016532</v>
      </c>
      <c r="BA39" s="406">
        <v>410.56668213932636</v>
      </c>
      <c r="BB39" s="406">
        <v>425.93648151689695</v>
      </c>
      <c r="BC39" s="406">
        <v>444.29611753507612</v>
      </c>
    </row>
    <row r="40" spans="2:55" ht="18">
      <c r="B40" s="405" t="s">
        <v>442</v>
      </c>
      <c r="C40" s="406">
        <v>176.34941118561861</v>
      </c>
      <c r="D40" s="406">
        <v>176.34941118561861</v>
      </c>
      <c r="E40" s="406">
        <v>176.34941118561861</v>
      </c>
      <c r="F40" s="406">
        <v>176.34941118561861</v>
      </c>
      <c r="G40" s="406">
        <v>176.34941118561861</v>
      </c>
      <c r="H40" s="406">
        <v>180.69152782955777</v>
      </c>
      <c r="I40" s="406">
        <v>180.69152782955777</v>
      </c>
      <c r="J40" s="406">
        <v>177.16247177360555</v>
      </c>
      <c r="K40" s="406">
        <v>164.0536181654461</v>
      </c>
      <c r="L40" s="406">
        <v>144.74345550550521</v>
      </c>
      <c r="M40" s="406">
        <v>144.74345550550521</v>
      </c>
      <c r="N40" s="406">
        <v>95.824260408935558</v>
      </c>
      <c r="O40" s="406">
        <v>71.175910611847499</v>
      </c>
      <c r="P40" s="406">
        <v>48.59637110229378</v>
      </c>
      <c r="Q40" s="406">
        <v>29.41953687233978</v>
      </c>
      <c r="R40" s="406">
        <v>2.775471702228355</v>
      </c>
      <c r="S40" s="406">
        <v>0</v>
      </c>
      <c r="T40" s="406">
        <v>4.9581894310955796</v>
      </c>
      <c r="U40" s="406">
        <v>15.827335736990625</v>
      </c>
      <c r="V40" s="406">
        <v>43.661388567058971</v>
      </c>
      <c r="W40" s="406">
        <v>73.405693091986691</v>
      </c>
      <c r="X40" s="406">
        <v>87.523745246505356</v>
      </c>
      <c r="Y40" s="406">
        <v>113.37484169943961</v>
      </c>
      <c r="Z40" s="406">
        <v>125.31549337767198</v>
      </c>
      <c r="AA40" s="406">
        <v>136.81734749674811</v>
      </c>
      <c r="AB40" s="406">
        <v>147.99138831595658</v>
      </c>
      <c r="AC40" s="406">
        <v>158.82678288999747</v>
      </c>
      <c r="AD40" s="406">
        <v>169.70073884645097</v>
      </c>
      <c r="AE40" s="406">
        <v>180.73538757739558</v>
      </c>
      <c r="AF40" s="406">
        <v>203.23889629143085</v>
      </c>
      <c r="AG40" s="406">
        <v>214.43589735600187</v>
      </c>
      <c r="AH40" s="406">
        <v>225.30082468813686</v>
      </c>
      <c r="AI40" s="406">
        <v>235.54577014585826</v>
      </c>
      <c r="AJ40" s="406">
        <v>244.82472917006385</v>
      </c>
      <c r="AK40" s="406">
        <v>252.76635402773434</v>
      </c>
      <c r="AL40" s="406">
        <v>259.041511799239</v>
      </c>
      <c r="AM40" s="406">
        <v>263.36999026087989</v>
      </c>
      <c r="AN40" s="406">
        <v>265.58942355827088</v>
      </c>
      <c r="AO40" s="406">
        <v>265.05382297387098</v>
      </c>
      <c r="AP40" s="406">
        <v>263.91524630748842</v>
      </c>
      <c r="AQ40" s="406">
        <v>263.77904869598541</v>
      </c>
      <c r="AR40" s="406">
        <v>266.0317152530618</v>
      </c>
      <c r="AS40" s="406">
        <v>271.9007156000846</v>
      </c>
      <c r="AT40" s="406">
        <v>282.2974762262067</v>
      </c>
      <c r="AU40" s="406">
        <v>297.40708121558447</v>
      </c>
      <c r="AV40" s="406">
        <v>340.02389854909262</v>
      </c>
      <c r="AW40" s="406">
        <v>365.39975599271861</v>
      </c>
      <c r="AX40" s="406">
        <v>390.81812921053557</v>
      </c>
      <c r="AY40" s="406">
        <v>414.6661364225771</v>
      </c>
      <c r="AZ40" s="406">
        <v>435.77966254823986</v>
      </c>
      <c r="BA40" s="406">
        <v>453.80560379118793</v>
      </c>
      <c r="BB40" s="406">
        <v>468.13859896665855</v>
      </c>
      <c r="BC40" s="406">
        <v>481.17923169444441</v>
      </c>
    </row>
    <row r="41" spans="2:55" ht="15.75">
      <c r="B41" s="405" t="s">
        <v>47</v>
      </c>
      <c r="C41" s="406">
        <v>218.0956164991257</v>
      </c>
      <c r="D41" s="406">
        <v>218.0956164991257</v>
      </c>
      <c r="E41" s="406">
        <v>218.0956164991257</v>
      </c>
      <c r="F41" s="406">
        <v>218.0956164991257</v>
      </c>
      <c r="G41" s="406">
        <v>218.0956164991257</v>
      </c>
      <c r="H41" s="406">
        <v>216.75434098313491</v>
      </c>
      <c r="I41" s="406">
        <v>216.75434098313491</v>
      </c>
      <c r="J41" s="406">
        <v>204.50050639623157</v>
      </c>
      <c r="K41" s="406">
        <v>183.49042276214018</v>
      </c>
      <c r="L41" s="406">
        <v>157.57443118964275</v>
      </c>
      <c r="M41" s="406">
        <v>157.57443118964275</v>
      </c>
      <c r="N41" s="406">
        <v>101.61296197977545</v>
      </c>
      <c r="O41" s="406">
        <v>75.784228959473026</v>
      </c>
      <c r="P41" s="406">
        <v>53.226005648168027</v>
      </c>
      <c r="Q41" s="406">
        <v>34.644533496034704</v>
      </c>
      <c r="R41" s="406">
        <v>10.576594024772591</v>
      </c>
      <c r="S41" s="406">
        <v>6.5043792008289252</v>
      </c>
      <c r="T41" s="406">
        <v>20.189744064523129</v>
      </c>
      <c r="U41" s="406">
        <v>31.753037511824395</v>
      </c>
      <c r="V41" s="406">
        <v>60.150100291384071</v>
      </c>
      <c r="W41" s="406">
        <v>90.065600916133249</v>
      </c>
      <c r="X41" s="406">
        <v>104.30829110141894</v>
      </c>
      <c r="Y41" s="406">
        <v>130.65161705104697</v>
      </c>
      <c r="Z41" s="406">
        <v>143.02797547995797</v>
      </c>
      <c r="AA41" s="406">
        <v>155.12911429020087</v>
      </c>
      <c r="AB41" s="406">
        <v>167.02859998706586</v>
      </c>
      <c r="AC41" s="406">
        <v>178.6777292516453</v>
      </c>
      <c r="AD41" s="406">
        <v>190.40699828163727</v>
      </c>
      <c r="AE41" s="406">
        <v>202.31548054668653</v>
      </c>
      <c r="AF41" s="406">
        <v>226.44513133018955</v>
      </c>
      <c r="AG41" s="406">
        <v>238.30546713180507</v>
      </c>
      <c r="AH41" s="406">
        <v>249.66544972140193</v>
      </c>
      <c r="AI41" s="406">
        <v>260.191635858648</v>
      </c>
      <c r="AJ41" s="406">
        <v>269.48976965845031</v>
      </c>
      <c r="AK41" s="406">
        <v>277.19742924752092</v>
      </c>
      <c r="AL41" s="406">
        <v>282.99468574431432</v>
      </c>
      <c r="AM41" s="406">
        <v>286.59525490037464</v>
      </c>
      <c r="AN41" s="406">
        <v>287.84924960856074</v>
      </c>
      <c r="AO41" s="406">
        <v>285.24483057325722</v>
      </c>
      <c r="AP41" s="406">
        <v>283.59255831571022</v>
      </c>
      <c r="AQ41" s="406">
        <v>283.76369332397456</v>
      </c>
      <c r="AR41" s="406">
        <v>287.51716508357862</v>
      </c>
      <c r="AS41" s="406">
        <v>296.24345403457062</v>
      </c>
      <c r="AT41" s="406">
        <v>310.41873834842283</v>
      </c>
      <c r="AU41" s="406">
        <v>329.65722813101445</v>
      </c>
      <c r="AV41" s="406">
        <v>379.63512479295946</v>
      </c>
      <c r="AW41" s="406">
        <v>407.43747411237109</v>
      </c>
      <c r="AX41" s="406">
        <v>434.27154739551094</v>
      </c>
      <c r="AY41" s="406">
        <v>458.62684842608303</v>
      </c>
      <c r="AZ41" s="406">
        <v>479.44794837887969</v>
      </c>
      <c r="BA41" s="406">
        <v>496.60355300223119</v>
      </c>
      <c r="BB41" s="406">
        <v>508.10980376044546</v>
      </c>
      <c r="BC41" s="406">
        <v>516.28853335321867</v>
      </c>
    </row>
    <row r="42" spans="2:55" ht="18">
      <c r="B42" s="405" t="s">
        <v>443</v>
      </c>
      <c r="C42" s="406">
        <v>257.43926599502606</v>
      </c>
      <c r="D42" s="406">
        <v>257.43926599502606</v>
      </c>
      <c r="E42" s="406">
        <v>257.43926599502606</v>
      </c>
      <c r="F42" s="406">
        <v>257.43926599502606</v>
      </c>
      <c r="G42" s="406">
        <v>257.43926599502606</v>
      </c>
      <c r="H42" s="406">
        <v>246.72642164982213</v>
      </c>
      <c r="I42" s="406">
        <v>246.72642164982213</v>
      </c>
      <c r="J42" s="406">
        <v>225.8541192600527</v>
      </c>
      <c r="K42" s="406">
        <v>197.44275373027503</v>
      </c>
      <c r="L42" s="406">
        <v>166.43985421227154</v>
      </c>
      <c r="M42" s="406">
        <v>166.43985421227154</v>
      </c>
      <c r="N42" s="406">
        <v>106.11801675487645</v>
      </c>
      <c r="O42" s="406">
        <v>80.029087481548359</v>
      </c>
      <c r="P42" s="406">
        <v>57.803695852678885</v>
      </c>
      <c r="Q42" s="406">
        <v>40.048450930785584</v>
      </c>
      <c r="R42" s="406">
        <v>19.590966396099141</v>
      </c>
      <c r="S42" s="406">
        <v>20.239669275429822</v>
      </c>
      <c r="T42" s="406">
        <v>36.020290705377825</v>
      </c>
      <c r="U42" s="406">
        <v>48.044911879940926</v>
      </c>
      <c r="V42" s="406">
        <v>76.766199880033412</v>
      </c>
      <c r="W42" s="406">
        <v>106.85013127668556</v>
      </c>
      <c r="X42" s="406">
        <v>121.23178102688564</v>
      </c>
      <c r="Y42" s="406">
        <v>148.18860523883333</v>
      </c>
      <c r="Z42" s="406">
        <v>161.11771420818707</v>
      </c>
      <c r="AA42" s="406">
        <v>173.91007246853567</v>
      </c>
      <c r="AB42" s="406">
        <v>186.59652841519508</v>
      </c>
      <c r="AC42" s="406">
        <v>199.08768229732971</v>
      </c>
      <c r="AD42" s="406">
        <v>211.69010027832886</v>
      </c>
      <c r="AE42" s="406">
        <v>224.46668806063391</v>
      </c>
      <c r="AF42" s="406">
        <v>250.13905178227347</v>
      </c>
      <c r="AG42" s="406">
        <v>262.56472371355068</v>
      </c>
      <c r="AH42" s="406">
        <v>274.27493011542822</v>
      </c>
      <c r="AI42" s="406">
        <v>284.88800082779187</v>
      </c>
      <c r="AJ42" s="406">
        <v>294.0226976916075</v>
      </c>
      <c r="AK42" s="406">
        <v>301.32612174560927</v>
      </c>
      <c r="AL42" s="406">
        <v>306.4653663409336</v>
      </c>
      <c r="AM42" s="406">
        <v>309.13725729286278</v>
      </c>
      <c r="AN42" s="406">
        <v>309.20044269864582</v>
      </c>
      <c r="AO42" s="406">
        <v>304.44928932480224</v>
      </c>
      <c r="AP42" s="406">
        <v>302.6154695893207</v>
      </c>
      <c r="AQ42" s="406">
        <v>303.829784168652</v>
      </c>
      <c r="AR42" s="406">
        <v>310.17939006442811</v>
      </c>
      <c r="AS42" s="406">
        <v>322.65773709694116</v>
      </c>
      <c r="AT42" s="406">
        <v>341.13919953922317</v>
      </c>
      <c r="AU42" s="406">
        <v>364.62849941668782</v>
      </c>
      <c r="AV42" s="406">
        <v>420.94369222466611</v>
      </c>
      <c r="AW42" s="406">
        <v>450.59247191266786</v>
      </c>
      <c r="AX42" s="406">
        <v>478.38821034280051</v>
      </c>
      <c r="AY42" s="406">
        <v>502.87056914496583</v>
      </c>
      <c r="AZ42" s="406">
        <v>523.03502982159216</v>
      </c>
      <c r="BA42" s="406">
        <v>537.26119522288104</v>
      </c>
      <c r="BB42" s="406">
        <v>546.03159044911376</v>
      </c>
      <c r="BC42" s="406">
        <v>550.13234969496261</v>
      </c>
    </row>
    <row r="43" spans="2:55" ht="15.75">
      <c r="B43" s="405" t="s">
        <v>49</v>
      </c>
      <c r="C43" s="406">
        <v>290.44708168574385</v>
      </c>
      <c r="D43" s="406">
        <v>290.44708168574385</v>
      </c>
      <c r="E43" s="406">
        <v>290.44708168574385</v>
      </c>
      <c r="F43" s="406">
        <v>290.44708168574385</v>
      </c>
      <c r="G43" s="406">
        <v>290.44708168574385</v>
      </c>
      <c r="H43" s="406">
        <v>270.48503469359201</v>
      </c>
      <c r="I43" s="406">
        <v>270.48503469359201</v>
      </c>
      <c r="J43" s="406">
        <v>241.30951147581098</v>
      </c>
      <c r="K43" s="406">
        <v>207.04620130416515</v>
      </c>
      <c r="L43" s="406">
        <v>172.52466688669159</v>
      </c>
      <c r="M43" s="406">
        <v>172.52466688669159</v>
      </c>
      <c r="N43" s="406">
        <v>110.24037188725136</v>
      </c>
      <c r="O43" s="406">
        <v>84.146028280548748</v>
      </c>
      <c r="P43" s="406">
        <v>62.412425646002468</v>
      </c>
      <c r="Q43" s="406">
        <v>45.89117487328646</v>
      </c>
      <c r="R43" s="406">
        <v>30.869330158264589</v>
      </c>
      <c r="S43" s="406">
        <v>34.969335992543755</v>
      </c>
      <c r="T43" s="406">
        <v>52.264539809170145</v>
      </c>
      <c r="U43" s="406">
        <v>64.570119944049509</v>
      </c>
      <c r="V43" s="406">
        <v>93.508062105907769</v>
      </c>
      <c r="W43" s="406">
        <v>123.76749686540616</v>
      </c>
      <c r="X43" s="406">
        <v>138.32341348265652</v>
      </c>
      <c r="Y43" s="406">
        <v>166.09361641835136</v>
      </c>
      <c r="Z43" s="406">
        <v>179.67638140230852</v>
      </c>
      <c r="AA43" s="406">
        <v>193.22984613663851</v>
      </c>
      <c r="AB43" s="406">
        <v>206.73648931448216</v>
      </c>
      <c r="AC43" s="406">
        <v>220.09439497340028</v>
      </c>
      <c r="AD43" s="406">
        <v>233.56987554012608</v>
      </c>
      <c r="AE43" s="406">
        <v>247.19333200631948</v>
      </c>
      <c r="AF43" s="406">
        <v>274.28482102065487</v>
      </c>
      <c r="AG43" s="406">
        <v>287.1382377009673</v>
      </c>
      <c r="AH43" s="406">
        <v>298.99935232560358</v>
      </c>
      <c r="AI43" s="406">
        <v>309.51610291965727</v>
      </c>
      <c r="AJ43" s="406">
        <v>318.32296764525211</v>
      </c>
      <c r="AK43" s="406">
        <v>325.04841559102783</v>
      </c>
      <c r="AL43" s="406">
        <v>329.33051839383421</v>
      </c>
      <c r="AM43" s="406">
        <v>330.82781728473128</v>
      </c>
      <c r="AN43" s="406">
        <v>329.51408328148989</v>
      </c>
      <c r="AO43" s="406">
        <v>322.79498137808861</v>
      </c>
      <c r="AP43" s="406">
        <v>321.46838279044266</v>
      </c>
      <c r="AQ43" s="406">
        <v>324.87752311123484</v>
      </c>
      <c r="AR43" s="406">
        <v>334.82199839776928</v>
      </c>
      <c r="AS43" s="406">
        <v>351.70876431923318</v>
      </c>
      <c r="AT43" s="406">
        <v>374.74675602707521</v>
      </c>
      <c r="AU43" s="406">
        <v>402.21435466854678</v>
      </c>
      <c r="AV43" s="406">
        <v>463.53422877605828</v>
      </c>
      <c r="AW43" s="406">
        <v>494.66940489817205</v>
      </c>
      <c r="AX43" s="406">
        <v>523.1709812622903</v>
      </c>
      <c r="AY43" s="406">
        <v>547.52780041421374</v>
      </c>
      <c r="AZ43" s="406">
        <v>564.5670938795414</v>
      </c>
      <c r="BA43" s="406">
        <v>575.90948029843605</v>
      </c>
      <c r="BB43" s="406">
        <v>582.37668256644406</v>
      </c>
      <c r="BC43" s="406">
        <v>583.39174393719827</v>
      </c>
    </row>
    <row r="44" spans="2:55" ht="18">
      <c r="B44" s="405" t="s">
        <v>444</v>
      </c>
      <c r="C44" s="406">
        <v>317.08421876222332</v>
      </c>
      <c r="D44" s="406">
        <v>317.08421876222332</v>
      </c>
      <c r="E44" s="406">
        <v>317.08421876222332</v>
      </c>
      <c r="F44" s="406">
        <v>317.08421876222332</v>
      </c>
      <c r="G44" s="406">
        <v>317.08421876222332</v>
      </c>
      <c r="H44" s="406">
        <v>287.93353994362047</v>
      </c>
      <c r="I44" s="406">
        <v>287.93353994362047</v>
      </c>
      <c r="J44" s="406">
        <v>252.00176919000617</v>
      </c>
      <c r="K44" s="406">
        <v>213.51533183578232</v>
      </c>
      <c r="L44" s="406">
        <v>176.93810607478062</v>
      </c>
      <c r="M44" s="406">
        <v>176.93810607478062</v>
      </c>
      <c r="N44" s="406">
        <v>114.25455039778953</v>
      </c>
      <c r="O44" s="406">
        <v>88.146856398189541</v>
      </c>
      <c r="P44" s="406">
        <v>67.225633955056935</v>
      </c>
      <c r="Q44" s="406">
        <v>52.774494515914938</v>
      </c>
      <c r="R44" s="406">
        <v>43.585657618975127</v>
      </c>
      <c r="S44" s="406">
        <v>50.45467998202799</v>
      </c>
      <c r="T44" s="406">
        <v>68.774364346615826</v>
      </c>
      <c r="U44" s="406">
        <v>81.245212370028696</v>
      </c>
      <c r="V44" s="406">
        <v>110.38567539059629</v>
      </c>
      <c r="W44" s="406">
        <v>140.83907679132378</v>
      </c>
      <c r="X44" s="406">
        <v>155.6340996526894</v>
      </c>
      <c r="Y44" s="406">
        <v>184.46339369243881</v>
      </c>
      <c r="Z44" s="406">
        <v>198.77831953240172</v>
      </c>
      <c r="AA44" s="406">
        <v>213.13071714903549</v>
      </c>
      <c r="AB44" s="406">
        <v>227.4899417572214</v>
      </c>
      <c r="AC44" s="406">
        <v>241.7198779454155</v>
      </c>
      <c r="AD44" s="406">
        <v>256.0518791565371</v>
      </c>
      <c r="AE44" s="406">
        <v>270.49819045414256</v>
      </c>
      <c r="AF44" s="406">
        <v>298.81544280770254</v>
      </c>
      <c r="AG44" s="406">
        <v>311.8922792425119</v>
      </c>
      <c r="AH44" s="406">
        <v>323.71506798576706</v>
      </c>
      <c r="AI44" s="406">
        <v>333.97605695474283</v>
      </c>
      <c r="AJ44" s="406">
        <v>342.29133683572508</v>
      </c>
      <c r="AK44" s="406">
        <v>348.24681003055906</v>
      </c>
      <c r="AL44" s="406">
        <v>351.41295775820902</v>
      </c>
      <c r="AM44" s="406">
        <v>351.52369213018562</v>
      </c>
      <c r="AN44" s="406">
        <v>348.69277048400022</v>
      </c>
      <c r="AO44" s="406">
        <v>340.695941667</v>
      </c>
      <c r="AP44" s="406">
        <v>341.07319821166021</v>
      </c>
      <c r="AQ44" s="406">
        <v>347.75626507434134</v>
      </c>
      <c r="AR44" s="406">
        <v>362.07683407311123</v>
      </c>
      <c r="AS44" s="406">
        <v>383.78086547595512</v>
      </c>
      <c r="AT44" s="406">
        <v>411.2162838291751</v>
      </c>
      <c r="AU44" s="406">
        <v>441.89589484040846</v>
      </c>
      <c r="AV44" s="406">
        <v>507.19656029542875</v>
      </c>
      <c r="AW44" s="406">
        <v>539.79482342073857</v>
      </c>
      <c r="AX44" s="406">
        <v>569.0200508884559</v>
      </c>
      <c r="AY44" s="406">
        <v>590.28329098025131</v>
      </c>
      <c r="AZ44" s="406">
        <v>604.08923700800108</v>
      </c>
      <c r="BA44" s="406">
        <v>612.99944228278434</v>
      </c>
      <c r="BB44" s="406">
        <v>617.74654311747906</v>
      </c>
      <c r="BC44" s="406">
        <v>615.32255956563142</v>
      </c>
    </row>
    <row r="45" spans="2:55" ht="15.75">
      <c r="B45" s="405" t="s">
        <v>51</v>
      </c>
      <c r="C45" s="406">
        <v>336.9931267736053</v>
      </c>
      <c r="D45" s="406">
        <v>336.9931267736053</v>
      </c>
      <c r="E45" s="406">
        <v>336.9931267736053</v>
      </c>
      <c r="F45" s="406">
        <v>336.9931267736053</v>
      </c>
      <c r="G45" s="406">
        <v>336.9931267736053</v>
      </c>
      <c r="H45" s="406">
        <v>300.20859939092037</v>
      </c>
      <c r="I45" s="406">
        <v>300.20859939092037</v>
      </c>
      <c r="J45" s="406">
        <v>259.15563238241032</v>
      </c>
      <c r="K45" s="406">
        <v>217.99443246036293</v>
      </c>
      <c r="L45" s="406">
        <v>180.87479181346788</v>
      </c>
      <c r="M45" s="406">
        <v>180.87479181346788</v>
      </c>
      <c r="N45" s="406">
        <v>118.17388954027392</v>
      </c>
      <c r="O45" s="406">
        <v>92.033087462293935</v>
      </c>
      <c r="P45" s="406">
        <v>72.764562381973874</v>
      </c>
      <c r="Q45" s="406">
        <v>62.466306869696439</v>
      </c>
      <c r="R45" s="406">
        <v>57.511498950916831</v>
      </c>
      <c r="S45" s="406">
        <v>66.485610495596291</v>
      </c>
      <c r="T45" s="406">
        <v>85.448308994141868</v>
      </c>
      <c r="U45" s="406">
        <v>98.063853584418439</v>
      </c>
      <c r="V45" s="406">
        <v>127.39935000099344</v>
      </c>
      <c r="W45" s="406">
        <v>158.10327124483496</v>
      </c>
      <c r="X45" s="406">
        <v>173.27850247601228</v>
      </c>
      <c r="Y45" s="406">
        <v>203.37864157706463</v>
      </c>
      <c r="Z45" s="406">
        <v>218.4653534451318</v>
      </c>
      <c r="AA45" s="406">
        <v>233.65888133705707</v>
      </c>
      <c r="AB45" s="406">
        <v>248.88144006896491</v>
      </c>
      <c r="AC45" s="406">
        <v>263.96976542171683</v>
      </c>
      <c r="AD45" s="406">
        <v>279.14371158887553</v>
      </c>
      <c r="AE45" s="406">
        <v>294.36362908063552</v>
      </c>
      <c r="AF45" s="406">
        <v>323.5936952523324</v>
      </c>
      <c r="AG45" s="406">
        <v>336.69756862187688</v>
      </c>
      <c r="AH45" s="406">
        <v>348.31959349799996</v>
      </c>
      <c r="AI45" s="406">
        <v>358.17294331780261</v>
      </c>
      <c r="AJ45" s="406">
        <v>365.82157814991331</v>
      </c>
      <c r="AK45" s="406">
        <v>370.73469297564225</v>
      </c>
      <c r="AL45" s="406">
        <v>372.56128776771436</v>
      </c>
      <c r="AM45" s="406">
        <v>371.10425464432456</v>
      </c>
      <c r="AN45" s="406">
        <v>366.69067644877833</v>
      </c>
      <c r="AO45" s="406">
        <v>359.0888836734722</v>
      </c>
      <c r="AP45" s="406">
        <v>362.32327106950828</v>
      </c>
      <c r="AQ45" s="406">
        <v>373.14599487947004</v>
      </c>
      <c r="AR45" s="406">
        <v>392.42829334359431</v>
      </c>
      <c r="AS45" s="406">
        <v>418.96192940125167</v>
      </c>
      <c r="AT45" s="406">
        <v>450.03640471486364</v>
      </c>
      <c r="AU45" s="406">
        <v>483.1687684415536</v>
      </c>
      <c r="AV45" s="406">
        <v>552.13838767668676</v>
      </c>
      <c r="AW45" s="406">
        <v>586.90271500656866</v>
      </c>
      <c r="AX45" s="406">
        <v>613.14680687700479</v>
      </c>
      <c r="AY45" s="406">
        <v>631.11878873309149</v>
      </c>
      <c r="AZ45" s="406">
        <v>641.9576615065838</v>
      </c>
      <c r="BA45" s="406">
        <v>649.14119592079646</v>
      </c>
      <c r="BB45" s="406">
        <v>653.3000077379628</v>
      </c>
      <c r="BC45" s="406">
        <v>646.17842970004187</v>
      </c>
    </row>
    <row r="46" spans="2:55" ht="18">
      <c r="B46" s="405" t="s">
        <v>445</v>
      </c>
      <c r="C46" s="406">
        <v>351.29314175422263</v>
      </c>
      <c r="D46" s="406">
        <v>351.29314175422263</v>
      </c>
      <c r="E46" s="406">
        <v>351.29314175422263</v>
      </c>
      <c r="F46" s="406">
        <v>351.29314175422263</v>
      </c>
      <c r="G46" s="406">
        <v>351.29314175422263</v>
      </c>
      <c r="H46" s="406">
        <v>308.57508887914065</v>
      </c>
      <c r="I46" s="406">
        <v>308.57508887914065</v>
      </c>
      <c r="J46" s="406">
        <v>263.8652740145364</v>
      </c>
      <c r="K46" s="406">
        <v>221.88484873209902</v>
      </c>
      <c r="L46" s="406">
        <v>184.74308399354081</v>
      </c>
      <c r="M46" s="406">
        <v>184.74308399354081</v>
      </c>
      <c r="N46" s="406">
        <v>121.98818664524134</v>
      </c>
      <c r="O46" s="406">
        <v>95.83200113478145</v>
      </c>
      <c r="P46" s="406">
        <v>81.545184244253107</v>
      </c>
      <c r="Q46" s="406">
        <v>73.819676928222279</v>
      </c>
      <c r="R46" s="406">
        <v>72.388076610477512</v>
      </c>
      <c r="S46" s="406">
        <v>82.88785921330458</v>
      </c>
      <c r="T46" s="406">
        <v>102.27412360738826</v>
      </c>
      <c r="U46" s="406">
        <v>115.0404862414904</v>
      </c>
      <c r="V46" s="406">
        <v>144.56184054443293</v>
      </c>
      <c r="W46" s="406">
        <v>175.6776525550774</v>
      </c>
      <c r="X46" s="406">
        <v>191.36190638789432</v>
      </c>
      <c r="Y46" s="406">
        <v>222.87838388504838</v>
      </c>
      <c r="Z46" s="406">
        <v>238.78819127692131</v>
      </c>
      <c r="AA46" s="406">
        <v>254.84413115796823</v>
      </c>
      <c r="AB46" s="406">
        <v>270.91395190730861</v>
      </c>
      <c r="AC46" s="406">
        <v>286.85744426349737</v>
      </c>
      <c r="AD46" s="406">
        <v>302.83072180472419</v>
      </c>
      <c r="AE46" s="406">
        <v>318.75752089456137</v>
      </c>
      <c r="AF46" s="406">
        <v>348.48266317226165</v>
      </c>
      <c r="AG46" s="406">
        <v>361.44995671614981</v>
      </c>
      <c r="AH46" s="406">
        <v>372.71348290287324</v>
      </c>
      <c r="AI46" s="406">
        <v>382.02255681512383</v>
      </c>
      <c r="AJ46" s="406">
        <v>388.71670898695118</v>
      </c>
      <c r="AK46" s="406">
        <v>392.35280255391439</v>
      </c>
      <c r="AL46" s="406">
        <v>392.64567135017802</v>
      </c>
      <c r="AM46" s="406">
        <v>389.47191861550755</v>
      </c>
      <c r="AN46" s="406">
        <v>383.65385421843439</v>
      </c>
      <c r="AO46" s="406">
        <v>378.91567699689881</v>
      </c>
      <c r="AP46" s="406">
        <v>385.93677633692664</v>
      </c>
      <c r="AQ46" s="406">
        <v>401.60130615944621</v>
      </c>
      <c r="AR46" s="406">
        <v>426.12551043702615</v>
      </c>
      <c r="AS46" s="406">
        <v>456.75738830425144</v>
      </c>
      <c r="AT46" s="406">
        <v>490.68927781045943</v>
      </c>
      <c r="AU46" s="406">
        <v>525.64511568007254</v>
      </c>
      <c r="AV46" s="406">
        <v>600.43912619158561</v>
      </c>
      <c r="AW46" s="406">
        <v>632.52970859057393</v>
      </c>
      <c r="AX46" s="406">
        <v>655.43237853263486</v>
      </c>
      <c r="AY46" s="406">
        <v>670.39793779302454</v>
      </c>
      <c r="AZ46" s="406">
        <v>678.4838843806034</v>
      </c>
      <c r="BA46" s="406">
        <v>686.11716291074981</v>
      </c>
      <c r="BB46" s="406">
        <v>687.79394653171767</v>
      </c>
      <c r="BC46" s="406">
        <v>676.16830841910746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0</v>
      </c>
      <c r="AT51" s="403">
        <v>0</v>
      </c>
      <c r="AU51" s="403">
        <v>0</v>
      </c>
      <c r="AV51" s="403">
        <v>0</v>
      </c>
      <c r="AW51" s="403">
        <v>0</v>
      </c>
      <c r="AX51" s="403">
        <v>0</v>
      </c>
      <c r="AY51" s="403">
        <v>0</v>
      </c>
      <c r="AZ51" s="403">
        <v>0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0</v>
      </c>
      <c r="AL52" s="403">
        <v>0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0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1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0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1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0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1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0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0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1</v>
      </c>
      <c r="D59" s="403">
        <v>1</v>
      </c>
      <c r="E59" s="403">
        <v>1</v>
      </c>
      <c r="F59" s="403">
        <v>1</v>
      </c>
      <c r="G59" s="403">
        <v>1</v>
      </c>
      <c r="H59" s="403">
        <v>1</v>
      </c>
      <c r="I59" s="403">
        <v>1</v>
      </c>
      <c r="J59" s="403">
        <v>1</v>
      </c>
      <c r="K59" s="403">
        <v>1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1</v>
      </c>
      <c r="D60" s="403">
        <v>1</v>
      </c>
      <c r="E60" s="403">
        <v>1</v>
      </c>
      <c r="F60" s="403">
        <v>1</v>
      </c>
      <c r="G60" s="403">
        <v>1</v>
      </c>
      <c r="H60" s="403">
        <v>1</v>
      </c>
      <c r="I60" s="403">
        <v>1</v>
      </c>
      <c r="J60" s="403">
        <v>1</v>
      </c>
      <c r="K60" s="403">
        <v>1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1</v>
      </c>
      <c r="D61" s="403">
        <v>1</v>
      </c>
      <c r="E61" s="403">
        <v>1</v>
      </c>
      <c r="F61" s="403">
        <v>1</v>
      </c>
      <c r="G61" s="403">
        <v>1</v>
      </c>
      <c r="H61" s="403">
        <v>1</v>
      </c>
      <c r="I61" s="403">
        <v>1</v>
      </c>
      <c r="J61" s="403">
        <v>1</v>
      </c>
      <c r="K61" s="403">
        <v>1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1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1</v>
      </c>
      <c r="D62" s="403">
        <v>1</v>
      </c>
      <c r="E62" s="403">
        <v>1</v>
      </c>
      <c r="F62" s="403">
        <v>1</v>
      </c>
      <c r="G62" s="403">
        <v>1</v>
      </c>
      <c r="H62" s="403">
        <v>1</v>
      </c>
      <c r="I62" s="403">
        <v>1</v>
      </c>
      <c r="J62" s="403">
        <v>1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1</v>
      </c>
      <c r="D63" s="403">
        <v>1</v>
      </c>
      <c r="E63" s="403">
        <v>1</v>
      </c>
      <c r="F63" s="403">
        <v>1</v>
      </c>
      <c r="G63" s="403">
        <v>1</v>
      </c>
      <c r="H63" s="403">
        <v>1</v>
      </c>
      <c r="I63" s="403">
        <v>1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2</v>
      </c>
      <c r="BB63" s="403">
        <v>2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0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1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1</v>
      </c>
      <c r="AX65" s="403">
        <v>1</v>
      </c>
      <c r="AY65" s="403">
        <v>1</v>
      </c>
      <c r="AZ65" s="403">
        <v>1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0</v>
      </c>
      <c r="AN69" s="407">
        <v>0</v>
      </c>
      <c r="AO69" s="407">
        <v>2</v>
      </c>
      <c r="AP69" s="407">
        <v>7</v>
      </c>
      <c r="AQ69" s="407">
        <v>11</v>
      </c>
      <c r="AR69" s="407">
        <v>14</v>
      </c>
      <c r="AS69" s="407">
        <v>17</v>
      </c>
      <c r="AT69" s="407">
        <v>18</v>
      </c>
      <c r="AU69" s="407">
        <v>19</v>
      </c>
      <c r="AV69" s="407">
        <v>21</v>
      </c>
      <c r="AW69" s="407">
        <v>22</v>
      </c>
      <c r="AX69" s="407">
        <v>23</v>
      </c>
      <c r="AY69" s="407">
        <v>25</v>
      </c>
      <c r="AZ69" s="407">
        <v>27</v>
      </c>
      <c r="BA69" s="407">
        <v>31</v>
      </c>
      <c r="BB69" s="407">
        <v>35</v>
      </c>
      <c r="BC69" s="407">
        <v>50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0</v>
      </c>
      <c r="AE70" s="407">
        <v>0</v>
      </c>
      <c r="AF70" s="407">
        <v>8</v>
      </c>
      <c r="AG70" s="407">
        <v>27</v>
      </c>
      <c r="AH70" s="407">
        <v>46</v>
      </c>
      <c r="AI70" s="407">
        <v>63</v>
      </c>
      <c r="AJ70" s="407">
        <v>80</v>
      </c>
      <c r="AK70" s="407">
        <v>96</v>
      </c>
      <c r="AL70" s="407">
        <v>112</v>
      </c>
      <c r="AM70" s="407">
        <v>125</v>
      </c>
      <c r="AN70" s="407">
        <v>138</v>
      </c>
      <c r="AO70" s="407">
        <v>156</v>
      </c>
      <c r="AP70" s="407">
        <v>163</v>
      </c>
      <c r="AQ70" s="407">
        <v>169</v>
      </c>
      <c r="AR70" s="407">
        <v>173</v>
      </c>
      <c r="AS70" s="407">
        <v>177</v>
      </c>
      <c r="AT70" s="407">
        <v>179</v>
      </c>
      <c r="AU70" s="407">
        <v>182</v>
      </c>
      <c r="AV70" s="407">
        <v>187</v>
      </c>
      <c r="AW70" s="407">
        <v>191</v>
      </c>
      <c r="AX70" s="407">
        <v>195</v>
      </c>
      <c r="AY70" s="407">
        <v>200</v>
      </c>
      <c r="AZ70" s="407">
        <v>207</v>
      </c>
      <c r="BA70" s="407">
        <v>215</v>
      </c>
      <c r="BB70" s="407">
        <v>226</v>
      </c>
      <c r="BC70" s="407">
        <v>254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0</v>
      </c>
      <c r="AC71" s="407">
        <v>0</v>
      </c>
      <c r="AD71" s="407">
        <v>31</v>
      </c>
      <c r="AE71" s="407">
        <v>58</v>
      </c>
      <c r="AF71" s="407">
        <v>107</v>
      </c>
      <c r="AG71" s="407">
        <v>130</v>
      </c>
      <c r="AH71" s="407">
        <v>152</v>
      </c>
      <c r="AI71" s="407">
        <v>174</v>
      </c>
      <c r="AJ71" s="407">
        <v>195</v>
      </c>
      <c r="AK71" s="407">
        <v>215</v>
      </c>
      <c r="AL71" s="407">
        <v>233</v>
      </c>
      <c r="AM71" s="407">
        <v>250</v>
      </c>
      <c r="AN71" s="407">
        <v>265</v>
      </c>
      <c r="AO71" s="407">
        <v>287</v>
      </c>
      <c r="AP71" s="407">
        <v>295</v>
      </c>
      <c r="AQ71" s="407">
        <v>300</v>
      </c>
      <c r="AR71" s="407">
        <v>305</v>
      </c>
      <c r="AS71" s="407">
        <v>309</v>
      </c>
      <c r="AT71" s="407">
        <v>312</v>
      </c>
      <c r="AU71" s="407">
        <v>315</v>
      </c>
      <c r="AV71" s="407">
        <v>324</v>
      </c>
      <c r="AW71" s="407">
        <v>330</v>
      </c>
      <c r="AX71" s="407">
        <v>337</v>
      </c>
      <c r="AY71" s="407">
        <v>347</v>
      </c>
      <c r="AZ71" s="407">
        <v>358</v>
      </c>
      <c r="BA71" s="407">
        <v>8</v>
      </c>
      <c r="BB71" s="407">
        <v>26</v>
      </c>
      <c r="BC71" s="407">
        <v>69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0</v>
      </c>
      <c r="AA72" s="407">
        <v>21</v>
      </c>
      <c r="AB72" s="407">
        <v>63</v>
      </c>
      <c r="AC72" s="407">
        <v>98</v>
      </c>
      <c r="AD72" s="407">
        <v>130</v>
      </c>
      <c r="AE72" s="407">
        <v>159</v>
      </c>
      <c r="AF72" s="407">
        <v>213</v>
      </c>
      <c r="AG72" s="407">
        <v>239</v>
      </c>
      <c r="AH72" s="407">
        <v>264</v>
      </c>
      <c r="AI72" s="407">
        <v>289</v>
      </c>
      <c r="AJ72" s="407">
        <v>313</v>
      </c>
      <c r="AK72" s="407">
        <v>337</v>
      </c>
      <c r="AL72" s="407">
        <v>358</v>
      </c>
      <c r="AM72" s="407">
        <v>12</v>
      </c>
      <c r="AN72" s="407">
        <v>28</v>
      </c>
      <c r="AO72" s="407">
        <v>50</v>
      </c>
      <c r="AP72" s="407">
        <v>57</v>
      </c>
      <c r="AQ72" s="407">
        <v>63</v>
      </c>
      <c r="AR72" s="407">
        <v>66</v>
      </c>
      <c r="AS72" s="407">
        <v>70</v>
      </c>
      <c r="AT72" s="407">
        <v>73</v>
      </c>
      <c r="AU72" s="407">
        <v>77</v>
      </c>
      <c r="AV72" s="407">
        <v>89</v>
      </c>
      <c r="AW72" s="407">
        <v>99</v>
      </c>
      <c r="AX72" s="407">
        <v>111</v>
      </c>
      <c r="AY72" s="407">
        <v>127</v>
      </c>
      <c r="AZ72" s="407">
        <v>146</v>
      </c>
      <c r="BA72" s="407">
        <v>169</v>
      </c>
      <c r="BB72" s="407">
        <v>196</v>
      </c>
      <c r="BC72" s="407">
        <v>252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0</v>
      </c>
      <c r="Y73" s="407">
        <v>7</v>
      </c>
      <c r="Z73" s="407">
        <v>57</v>
      </c>
      <c r="AA73" s="407">
        <v>102</v>
      </c>
      <c r="AB73" s="407">
        <v>143</v>
      </c>
      <c r="AC73" s="407">
        <v>177</v>
      </c>
      <c r="AD73" s="407">
        <v>209</v>
      </c>
      <c r="AE73" s="407">
        <v>238</v>
      </c>
      <c r="AF73" s="407">
        <v>294</v>
      </c>
      <c r="AG73" s="407">
        <v>321</v>
      </c>
      <c r="AH73" s="407">
        <v>348</v>
      </c>
      <c r="AI73" s="407">
        <v>9</v>
      </c>
      <c r="AJ73" s="407">
        <v>35</v>
      </c>
      <c r="AK73" s="407">
        <v>59</v>
      </c>
      <c r="AL73" s="407">
        <v>81</v>
      </c>
      <c r="AM73" s="407">
        <v>100</v>
      </c>
      <c r="AN73" s="407">
        <v>116</v>
      </c>
      <c r="AO73" s="407">
        <v>137</v>
      </c>
      <c r="AP73" s="407">
        <v>143</v>
      </c>
      <c r="AQ73" s="407">
        <v>147</v>
      </c>
      <c r="AR73" s="407">
        <v>150</v>
      </c>
      <c r="AS73" s="407">
        <v>152</v>
      </c>
      <c r="AT73" s="407">
        <v>156</v>
      </c>
      <c r="AU73" s="407">
        <v>160</v>
      </c>
      <c r="AV73" s="407">
        <v>177</v>
      </c>
      <c r="AW73" s="407">
        <v>191</v>
      </c>
      <c r="AX73" s="407">
        <v>209</v>
      </c>
      <c r="AY73" s="407">
        <v>230</v>
      </c>
      <c r="AZ73" s="407">
        <v>257</v>
      </c>
      <c r="BA73" s="407">
        <v>288</v>
      </c>
      <c r="BB73" s="407">
        <v>321</v>
      </c>
      <c r="BC73" s="407">
        <v>17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0</v>
      </c>
      <c r="Y74" s="407">
        <v>79</v>
      </c>
      <c r="Z74" s="407">
        <v>127</v>
      </c>
      <c r="AA74" s="407">
        <v>170</v>
      </c>
      <c r="AB74" s="407">
        <v>209</v>
      </c>
      <c r="AC74" s="407">
        <v>243</v>
      </c>
      <c r="AD74" s="407">
        <v>274</v>
      </c>
      <c r="AE74" s="407">
        <v>303</v>
      </c>
      <c r="AF74" s="407">
        <v>360</v>
      </c>
      <c r="AG74" s="407">
        <v>23</v>
      </c>
      <c r="AH74" s="407">
        <v>51</v>
      </c>
      <c r="AI74" s="407">
        <v>78</v>
      </c>
      <c r="AJ74" s="407">
        <v>105</v>
      </c>
      <c r="AK74" s="407">
        <v>129</v>
      </c>
      <c r="AL74" s="407">
        <v>152</v>
      </c>
      <c r="AM74" s="407">
        <v>171</v>
      </c>
      <c r="AN74" s="407">
        <v>186</v>
      </c>
      <c r="AO74" s="407">
        <v>205</v>
      </c>
      <c r="AP74" s="407">
        <v>209</v>
      </c>
      <c r="AQ74" s="407">
        <v>211</v>
      </c>
      <c r="AR74" s="407">
        <v>213</v>
      </c>
      <c r="AS74" s="407">
        <v>215</v>
      </c>
      <c r="AT74" s="407">
        <v>219</v>
      </c>
      <c r="AU74" s="407">
        <v>225</v>
      </c>
      <c r="AV74" s="407">
        <v>247</v>
      </c>
      <c r="AW74" s="407">
        <v>266</v>
      </c>
      <c r="AX74" s="407">
        <v>290</v>
      </c>
      <c r="AY74" s="407">
        <v>320</v>
      </c>
      <c r="AZ74" s="407">
        <v>354</v>
      </c>
      <c r="BA74" s="407">
        <v>26</v>
      </c>
      <c r="BB74" s="407">
        <v>64</v>
      </c>
      <c r="BC74" s="407">
        <v>127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23</v>
      </c>
      <c r="L75" s="407">
        <v>61</v>
      </c>
      <c r="M75" s="407">
        <v>61</v>
      </c>
      <c r="N75" s="407">
        <v>89</v>
      </c>
      <c r="O75" s="407">
        <v>79</v>
      </c>
      <c r="P75" s="407">
        <v>45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0</v>
      </c>
      <c r="X75" s="407">
        <v>37</v>
      </c>
      <c r="Y75" s="407">
        <v>139</v>
      </c>
      <c r="Z75" s="407">
        <v>184</v>
      </c>
      <c r="AA75" s="407">
        <v>225</v>
      </c>
      <c r="AB75" s="407">
        <v>262</v>
      </c>
      <c r="AC75" s="407">
        <v>295</v>
      </c>
      <c r="AD75" s="407">
        <v>325</v>
      </c>
      <c r="AE75" s="407">
        <v>355</v>
      </c>
      <c r="AF75" s="407">
        <v>47</v>
      </c>
      <c r="AG75" s="407">
        <v>76</v>
      </c>
      <c r="AH75" s="407">
        <v>104</v>
      </c>
      <c r="AI75" s="407">
        <v>132</v>
      </c>
      <c r="AJ75" s="407">
        <v>159</v>
      </c>
      <c r="AK75" s="407">
        <v>184</v>
      </c>
      <c r="AL75" s="407">
        <v>206</v>
      </c>
      <c r="AM75" s="407">
        <v>224</v>
      </c>
      <c r="AN75" s="407">
        <v>239</v>
      </c>
      <c r="AO75" s="407">
        <v>254</v>
      </c>
      <c r="AP75" s="407">
        <v>256</v>
      </c>
      <c r="AQ75" s="407">
        <v>257</v>
      </c>
      <c r="AR75" s="407">
        <v>257</v>
      </c>
      <c r="AS75" s="407">
        <v>259</v>
      </c>
      <c r="AT75" s="407">
        <v>263</v>
      </c>
      <c r="AU75" s="407">
        <v>271</v>
      </c>
      <c r="AV75" s="407">
        <v>301</v>
      </c>
      <c r="AW75" s="407">
        <v>326</v>
      </c>
      <c r="AX75" s="407">
        <v>358</v>
      </c>
      <c r="AY75" s="407">
        <v>30</v>
      </c>
      <c r="AZ75" s="407">
        <v>72</v>
      </c>
      <c r="BA75" s="407">
        <v>114</v>
      </c>
      <c r="BB75" s="407">
        <v>154</v>
      </c>
      <c r="BC75" s="407">
        <v>213</v>
      </c>
    </row>
    <row r="76" spans="2:55" ht="18">
      <c r="B76" s="407" t="s">
        <v>470</v>
      </c>
      <c r="C76" s="407">
        <v>41</v>
      </c>
      <c r="D76" s="407">
        <v>41</v>
      </c>
      <c r="E76" s="407">
        <v>41</v>
      </c>
      <c r="F76" s="407">
        <v>41</v>
      </c>
      <c r="G76" s="407">
        <v>41</v>
      </c>
      <c r="H76" s="407">
        <v>86</v>
      </c>
      <c r="I76" s="407">
        <v>86</v>
      </c>
      <c r="J76" s="407">
        <v>130</v>
      </c>
      <c r="K76" s="407">
        <v>163</v>
      </c>
      <c r="L76" s="407">
        <v>186</v>
      </c>
      <c r="M76" s="407">
        <v>186</v>
      </c>
      <c r="N76" s="407">
        <v>174</v>
      </c>
      <c r="O76" s="407">
        <v>140</v>
      </c>
      <c r="P76" s="407">
        <v>89</v>
      </c>
      <c r="Q76" s="407">
        <v>30</v>
      </c>
      <c r="R76" s="407">
        <v>0</v>
      </c>
      <c r="S76" s="407">
        <v>0</v>
      </c>
      <c r="T76" s="407">
        <v>0</v>
      </c>
      <c r="U76" s="407">
        <v>0</v>
      </c>
      <c r="V76" s="407">
        <v>0</v>
      </c>
      <c r="W76" s="407">
        <v>39</v>
      </c>
      <c r="X76" s="407">
        <v>92</v>
      </c>
      <c r="Y76" s="407">
        <v>187</v>
      </c>
      <c r="Z76" s="407">
        <v>229</v>
      </c>
      <c r="AA76" s="407">
        <v>267</v>
      </c>
      <c r="AB76" s="407">
        <v>302</v>
      </c>
      <c r="AC76" s="407">
        <v>334</v>
      </c>
      <c r="AD76" s="407">
        <v>364</v>
      </c>
      <c r="AE76" s="407">
        <v>28</v>
      </c>
      <c r="AF76" s="407">
        <v>85</v>
      </c>
      <c r="AG76" s="407">
        <v>115</v>
      </c>
      <c r="AH76" s="407">
        <v>143</v>
      </c>
      <c r="AI76" s="407">
        <v>172</v>
      </c>
      <c r="AJ76" s="407">
        <v>198</v>
      </c>
      <c r="AK76" s="407">
        <v>223</v>
      </c>
      <c r="AL76" s="407">
        <v>244</v>
      </c>
      <c r="AM76" s="407">
        <v>261</v>
      </c>
      <c r="AN76" s="407">
        <v>273</v>
      </c>
      <c r="AO76" s="407">
        <v>284</v>
      </c>
      <c r="AP76" s="407">
        <v>284</v>
      </c>
      <c r="AQ76" s="407">
        <v>283</v>
      </c>
      <c r="AR76" s="407">
        <v>283</v>
      </c>
      <c r="AS76" s="407">
        <v>285</v>
      </c>
      <c r="AT76" s="407">
        <v>290</v>
      </c>
      <c r="AU76" s="407">
        <v>301</v>
      </c>
      <c r="AV76" s="407">
        <v>341</v>
      </c>
      <c r="AW76" s="407">
        <v>9</v>
      </c>
      <c r="AX76" s="407">
        <v>48</v>
      </c>
      <c r="AY76" s="407">
        <v>93</v>
      </c>
      <c r="AZ76" s="407">
        <v>138</v>
      </c>
      <c r="BA76" s="407">
        <v>183</v>
      </c>
      <c r="BB76" s="407">
        <v>222</v>
      </c>
      <c r="BC76" s="407">
        <v>274</v>
      </c>
    </row>
    <row r="77" spans="2:55" ht="15.75">
      <c r="B77" s="407" t="s">
        <v>83</v>
      </c>
      <c r="C77" s="407">
        <v>170</v>
      </c>
      <c r="D77" s="407">
        <v>170</v>
      </c>
      <c r="E77" s="407">
        <v>170</v>
      </c>
      <c r="F77" s="407">
        <v>170</v>
      </c>
      <c r="G77" s="407">
        <v>170</v>
      </c>
      <c r="H77" s="407">
        <v>213</v>
      </c>
      <c r="I77" s="407">
        <v>213</v>
      </c>
      <c r="J77" s="407">
        <v>248</v>
      </c>
      <c r="K77" s="407">
        <v>269</v>
      </c>
      <c r="L77" s="407">
        <v>264</v>
      </c>
      <c r="M77" s="407">
        <v>264</v>
      </c>
      <c r="N77" s="407">
        <v>220</v>
      </c>
      <c r="O77" s="407">
        <v>169</v>
      </c>
      <c r="P77" s="407">
        <v>108</v>
      </c>
      <c r="Q77" s="407">
        <v>45</v>
      </c>
      <c r="R77" s="407">
        <v>0</v>
      </c>
      <c r="S77" s="407">
        <v>0</v>
      </c>
      <c r="T77" s="407">
        <v>0</v>
      </c>
      <c r="U77" s="407">
        <v>0</v>
      </c>
      <c r="V77" s="407">
        <v>0</v>
      </c>
      <c r="W77" s="407">
        <v>86</v>
      </c>
      <c r="X77" s="407">
        <v>135</v>
      </c>
      <c r="Y77" s="407">
        <v>223</v>
      </c>
      <c r="Z77" s="407">
        <v>262</v>
      </c>
      <c r="AA77" s="407">
        <v>297</v>
      </c>
      <c r="AB77" s="407">
        <v>330</v>
      </c>
      <c r="AC77" s="407">
        <v>361</v>
      </c>
      <c r="AD77" s="407">
        <v>25</v>
      </c>
      <c r="AE77" s="407">
        <v>53</v>
      </c>
      <c r="AF77" s="407">
        <v>111</v>
      </c>
      <c r="AG77" s="407">
        <v>140</v>
      </c>
      <c r="AH77" s="407">
        <v>168</v>
      </c>
      <c r="AI77" s="407">
        <v>196</v>
      </c>
      <c r="AJ77" s="407">
        <v>222</v>
      </c>
      <c r="AK77" s="407">
        <v>245</v>
      </c>
      <c r="AL77" s="407">
        <v>265</v>
      </c>
      <c r="AM77" s="407">
        <v>280</v>
      </c>
      <c r="AN77" s="407">
        <v>290</v>
      </c>
      <c r="AO77" s="407">
        <v>296</v>
      </c>
      <c r="AP77" s="407">
        <v>295</v>
      </c>
      <c r="AQ77" s="407">
        <v>293</v>
      </c>
      <c r="AR77" s="407">
        <v>292</v>
      </c>
      <c r="AS77" s="407">
        <v>294</v>
      </c>
      <c r="AT77" s="407">
        <v>302</v>
      </c>
      <c r="AU77" s="407">
        <v>316</v>
      </c>
      <c r="AV77" s="407">
        <v>3</v>
      </c>
      <c r="AW77" s="407">
        <v>44</v>
      </c>
      <c r="AX77" s="407">
        <v>90</v>
      </c>
      <c r="AY77" s="407">
        <v>139</v>
      </c>
      <c r="AZ77" s="407">
        <v>186</v>
      </c>
      <c r="BA77" s="407">
        <v>230</v>
      </c>
      <c r="BB77" s="407">
        <v>266</v>
      </c>
      <c r="BC77" s="407">
        <v>309</v>
      </c>
    </row>
    <row r="78" spans="2:55" ht="18">
      <c r="B78" s="407" t="s">
        <v>471</v>
      </c>
      <c r="C78" s="407">
        <v>289</v>
      </c>
      <c r="D78" s="407">
        <v>289</v>
      </c>
      <c r="E78" s="407">
        <v>289</v>
      </c>
      <c r="F78" s="407">
        <v>289</v>
      </c>
      <c r="G78" s="407">
        <v>289</v>
      </c>
      <c r="H78" s="407">
        <v>325</v>
      </c>
      <c r="I78" s="407">
        <v>325</v>
      </c>
      <c r="J78" s="407">
        <v>348</v>
      </c>
      <c r="K78" s="407">
        <v>340</v>
      </c>
      <c r="L78" s="407">
        <v>334</v>
      </c>
      <c r="M78" s="407">
        <v>334</v>
      </c>
      <c r="N78" s="407">
        <v>247</v>
      </c>
      <c r="O78" s="407">
        <v>186</v>
      </c>
      <c r="P78" s="407">
        <v>122</v>
      </c>
      <c r="Q78" s="407">
        <v>61</v>
      </c>
      <c r="R78" s="407">
        <v>0</v>
      </c>
      <c r="S78" s="407">
        <v>0</v>
      </c>
      <c r="T78" s="407">
        <v>0</v>
      </c>
      <c r="U78" s="407">
        <v>0</v>
      </c>
      <c r="V78" s="407">
        <v>36</v>
      </c>
      <c r="W78" s="407">
        <v>129</v>
      </c>
      <c r="X78" s="407">
        <v>173</v>
      </c>
      <c r="Y78" s="407">
        <v>252</v>
      </c>
      <c r="Z78" s="407">
        <v>288</v>
      </c>
      <c r="AA78" s="407">
        <v>320</v>
      </c>
      <c r="AB78" s="407">
        <v>351</v>
      </c>
      <c r="AC78" s="407">
        <v>15</v>
      </c>
      <c r="AD78" s="407">
        <v>43</v>
      </c>
      <c r="AE78" s="407">
        <v>71</v>
      </c>
      <c r="AF78" s="407">
        <v>127</v>
      </c>
      <c r="AG78" s="407">
        <v>156</v>
      </c>
      <c r="AH78" s="407">
        <v>184</v>
      </c>
      <c r="AI78" s="407">
        <v>210</v>
      </c>
      <c r="AJ78" s="407">
        <v>235</v>
      </c>
      <c r="AK78" s="407">
        <v>256</v>
      </c>
      <c r="AL78" s="407">
        <v>274</v>
      </c>
      <c r="AM78" s="407">
        <v>287</v>
      </c>
      <c r="AN78" s="407">
        <v>295</v>
      </c>
      <c r="AO78" s="407">
        <v>297</v>
      </c>
      <c r="AP78" s="407">
        <v>293</v>
      </c>
      <c r="AQ78" s="407">
        <v>290</v>
      </c>
      <c r="AR78" s="407">
        <v>289</v>
      </c>
      <c r="AS78" s="407">
        <v>293</v>
      </c>
      <c r="AT78" s="407">
        <v>304</v>
      </c>
      <c r="AU78" s="407">
        <v>323</v>
      </c>
      <c r="AV78" s="407">
        <v>24</v>
      </c>
      <c r="AW78" s="407">
        <v>70</v>
      </c>
      <c r="AX78" s="407">
        <v>121</v>
      </c>
      <c r="AY78" s="407">
        <v>172</v>
      </c>
      <c r="AZ78" s="407">
        <v>219</v>
      </c>
      <c r="BA78" s="407">
        <v>260</v>
      </c>
      <c r="BB78" s="407">
        <v>292</v>
      </c>
      <c r="BC78" s="407">
        <v>326</v>
      </c>
    </row>
    <row r="79" spans="2:55" ht="15.75">
      <c r="B79" s="407" t="s">
        <v>85</v>
      </c>
      <c r="C79" s="407">
        <v>14</v>
      </c>
      <c r="D79" s="407">
        <v>14</v>
      </c>
      <c r="E79" s="407">
        <v>14</v>
      </c>
      <c r="F79" s="407">
        <v>14</v>
      </c>
      <c r="G79" s="407">
        <v>14</v>
      </c>
      <c r="H79" s="407">
        <v>38</v>
      </c>
      <c r="I79" s="407">
        <v>38</v>
      </c>
      <c r="J79" s="407">
        <v>34</v>
      </c>
      <c r="K79" s="407">
        <v>29</v>
      </c>
      <c r="L79" s="407">
        <v>361</v>
      </c>
      <c r="M79" s="407">
        <v>361</v>
      </c>
      <c r="N79" s="407">
        <v>249</v>
      </c>
      <c r="O79" s="407">
        <v>186</v>
      </c>
      <c r="P79" s="407">
        <v>124</v>
      </c>
      <c r="Q79" s="407">
        <v>69</v>
      </c>
      <c r="R79" s="407">
        <v>0</v>
      </c>
      <c r="S79" s="407">
        <v>0</v>
      </c>
      <c r="T79" s="407">
        <v>0</v>
      </c>
      <c r="U79" s="407">
        <v>1</v>
      </c>
      <c r="V79" s="407">
        <v>77</v>
      </c>
      <c r="W79" s="407">
        <v>160</v>
      </c>
      <c r="X79" s="407">
        <v>199</v>
      </c>
      <c r="Y79" s="407">
        <v>270</v>
      </c>
      <c r="Z79" s="407">
        <v>302</v>
      </c>
      <c r="AA79" s="407">
        <v>332</v>
      </c>
      <c r="AB79" s="407">
        <v>360</v>
      </c>
      <c r="AC79" s="407">
        <v>22</v>
      </c>
      <c r="AD79" s="407">
        <v>49</v>
      </c>
      <c r="AE79" s="407">
        <v>76</v>
      </c>
      <c r="AF79" s="407">
        <v>131</v>
      </c>
      <c r="AG79" s="407">
        <v>158</v>
      </c>
      <c r="AH79" s="407">
        <v>184</v>
      </c>
      <c r="AI79" s="407">
        <v>209</v>
      </c>
      <c r="AJ79" s="407">
        <v>232</v>
      </c>
      <c r="AK79" s="407">
        <v>251</v>
      </c>
      <c r="AL79" s="407">
        <v>267</v>
      </c>
      <c r="AM79" s="407">
        <v>277</v>
      </c>
      <c r="AN79" s="407">
        <v>282</v>
      </c>
      <c r="AO79" s="407">
        <v>280</v>
      </c>
      <c r="AP79" s="407">
        <v>275</v>
      </c>
      <c r="AQ79" s="407">
        <v>272</v>
      </c>
      <c r="AR79" s="407">
        <v>272</v>
      </c>
      <c r="AS79" s="407">
        <v>278</v>
      </c>
      <c r="AT79" s="407">
        <v>293</v>
      </c>
      <c r="AU79" s="407">
        <v>318</v>
      </c>
      <c r="AV79" s="407">
        <v>31</v>
      </c>
      <c r="AW79" s="407">
        <v>81</v>
      </c>
      <c r="AX79" s="407">
        <v>134</v>
      </c>
      <c r="AY79" s="407">
        <v>184</v>
      </c>
      <c r="AZ79" s="407">
        <v>228</v>
      </c>
      <c r="BA79" s="407">
        <v>265</v>
      </c>
      <c r="BB79" s="407">
        <v>293</v>
      </c>
      <c r="BC79" s="407">
        <v>315</v>
      </c>
    </row>
    <row r="80" spans="2:55" ht="18">
      <c r="B80" s="407" t="s">
        <v>472</v>
      </c>
      <c r="C80" s="407">
        <v>68</v>
      </c>
      <c r="D80" s="407">
        <v>68</v>
      </c>
      <c r="E80" s="407">
        <v>68</v>
      </c>
      <c r="F80" s="407">
        <v>68</v>
      </c>
      <c r="G80" s="407">
        <v>68</v>
      </c>
      <c r="H80" s="407">
        <v>70</v>
      </c>
      <c r="I80" s="407">
        <v>70</v>
      </c>
      <c r="J80" s="407">
        <v>70</v>
      </c>
      <c r="K80" s="407">
        <v>38</v>
      </c>
      <c r="L80" s="407">
        <v>356</v>
      </c>
      <c r="M80" s="407">
        <v>356</v>
      </c>
      <c r="N80" s="407">
        <v>236</v>
      </c>
      <c r="O80" s="407">
        <v>175</v>
      </c>
      <c r="P80" s="407">
        <v>120</v>
      </c>
      <c r="Q80" s="407">
        <v>72</v>
      </c>
      <c r="R80" s="407">
        <v>7</v>
      </c>
      <c r="S80" s="407">
        <v>0</v>
      </c>
      <c r="T80" s="407">
        <v>12</v>
      </c>
      <c r="U80" s="407">
        <v>39</v>
      </c>
      <c r="V80" s="407">
        <v>107</v>
      </c>
      <c r="W80" s="407">
        <v>179</v>
      </c>
      <c r="X80" s="407">
        <v>213</v>
      </c>
      <c r="Y80" s="407">
        <v>275</v>
      </c>
      <c r="Z80" s="407">
        <v>304</v>
      </c>
      <c r="AA80" s="407">
        <v>331</v>
      </c>
      <c r="AB80" s="407">
        <v>358</v>
      </c>
      <c r="AC80" s="407">
        <v>18</v>
      </c>
      <c r="AD80" s="407">
        <v>43</v>
      </c>
      <c r="AE80" s="407">
        <v>69</v>
      </c>
      <c r="AF80" s="407">
        <v>120</v>
      </c>
      <c r="AG80" s="407">
        <v>145</v>
      </c>
      <c r="AH80" s="407">
        <v>170</v>
      </c>
      <c r="AI80" s="407">
        <v>193</v>
      </c>
      <c r="AJ80" s="407">
        <v>213</v>
      </c>
      <c r="AK80" s="407">
        <v>230</v>
      </c>
      <c r="AL80" s="407">
        <v>242</v>
      </c>
      <c r="AM80" s="407">
        <v>250</v>
      </c>
      <c r="AN80" s="407">
        <v>253</v>
      </c>
      <c r="AO80" s="407">
        <v>247</v>
      </c>
      <c r="AP80" s="407">
        <v>242</v>
      </c>
      <c r="AQ80" s="407">
        <v>238</v>
      </c>
      <c r="AR80" s="407">
        <v>240</v>
      </c>
      <c r="AS80" s="407">
        <v>250</v>
      </c>
      <c r="AT80" s="407">
        <v>270</v>
      </c>
      <c r="AU80" s="407">
        <v>300</v>
      </c>
      <c r="AV80" s="407">
        <v>21</v>
      </c>
      <c r="AW80" s="407">
        <v>73</v>
      </c>
      <c r="AX80" s="407">
        <v>125</v>
      </c>
      <c r="AY80" s="407">
        <v>172</v>
      </c>
      <c r="AZ80" s="407">
        <v>212</v>
      </c>
      <c r="BA80" s="407">
        <v>244</v>
      </c>
      <c r="BB80" s="407">
        <v>267</v>
      </c>
      <c r="BC80" s="407">
        <v>276</v>
      </c>
    </row>
    <row r="81" spans="2:55" ht="15.75">
      <c r="B81" s="407" t="s">
        <v>87</v>
      </c>
      <c r="C81" s="407">
        <v>81</v>
      </c>
      <c r="D81" s="407">
        <v>81</v>
      </c>
      <c r="E81" s="407">
        <v>81</v>
      </c>
      <c r="F81" s="407">
        <v>81</v>
      </c>
      <c r="G81" s="407">
        <v>81</v>
      </c>
      <c r="H81" s="407">
        <v>87</v>
      </c>
      <c r="I81" s="407">
        <v>87</v>
      </c>
      <c r="J81" s="407">
        <v>61</v>
      </c>
      <c r="K81" s="407">
        <v>18</v>
      </c>
      <c r="L81" s="407">
        <v>329</v>
      </c>
      <c r="M81" s="407">
        <v>329</v>
      </c>
      <c r="N81" s="407">
        <v>212</v>
      </c>
      <c r="O81" s="407">
        <v>158</v>
      </c>
      <c r="P81" s="407">
        <v>111</v>
      </c>
      <c r="Q81" s="407">
        <v>72</v>
      </c>
      <c r="R81" s="407">
        <v>22</v>
      </c>
      <c r="S81" s="407">
        <v>14</v>
      </c>
      <c r="T81" s="407">
        <v>42</v>
      </c>
      <c r="U81" s="407">
        <v>66</v>
      </c>
      <c r="V81" s="407">
        <v>125</v>
      </c>
      <c r="W81" s="407">
        <v>187</v>
      </c>
      <c r="X81" s="407">
        <v>216</v>
      </c>
      <c r="Y81" s="407">
        <v>270</v>
      </c>
      <c r="Z81" s="407">
        <v>295</v>
      </c>
      <c r="AA81" s="407">
        <v>319</v>
      </c>
      <c r="AB81" s="407">
        <v>343</v>
      </c>
      <c r="AC81" s="407">
        <v>2</v>
      </c>
      <c r="AD81" s="407">
        <v>25</v>
      </c>
      <c r="AE81" s="407">
        <v>48</v>
      </c>
      <c r="AF81" s="407">
        <v>96</v>
      </c>
      <c r="AG81" s="407">
        <v>119</v>
      </c>
      <c r="AH81" s="407">
        <v>140</v>
      </c>
      <c r="AI81" s="407">
        <v>160</v>
      </c>
      <c r="AJ81" s="407">
        <v>178</v>
      </c>
      <c r="AK81" s="407">
        <v>192</v>
      </c>
      <c r="AL81" s="407">
        <v>202</v>
      </c>
      <c r="AM81" s="407">
        <v>207</v>
      </c>
      <c r="AN81" s="407">
        <v>208</v>
      </c>
      <c r="AO81" s="407">
        <v>199</v>
      </c>
      <c r="AP81" s="407">
        <v>193</v>
      </c>
      <c r="AQ81" s="407">
        <v>191</v>
      </c>
      <c r="AR81" s="407">
        <v>196</v>
      </c>
      <c r="AS81" s="407">
        <v>211</v>
      </c>
      <c r="AT81" s="407">
        <v>235</v>
      </c>
      <c r="AU81" s="407">
        <v>269</v>
      </c>
      <c r="AV81" s="407">
        <v>358</v>
      </c>
      <c r="AW81" s="407">
        <v>43</v>
      </c>
      <c r="AX81" s="407">
        <v>91</v>
      </c>
      <c r="AY81" s="407">
        <v>133</v>
      </c>
      <c r="AZ81" s="407">
        <v>168</v>
      </c>
      <c r="BA81" s="407">
        <v>195</v>
      </c>
      <c r="BB81" s="407">
        <v>211</v>
      </c>
      <c r="BC81" s="407">
        <v>211</v>
      </c>
    </row>
    <row r="82" spans="2:55" ht="18">
      <c r="B82" s="407" t="s">
        <v>473</v>
      </c>
      <c r="C82" s="407">
        <v>78</v>
      </c>
      <c r="D82" s="407">
        <v>78</v>
      </c>
      <c r="E82" s="407">
        <v>78</v>
      </c>
      <c r="F82" s="407">
        <v>78</v>
      </c>
      <c r="G82" s="407">
        <v>78</v>
      </c>
      <c r="H82" s="407">
        <v>59</v>
      </c>
      <c r="I82" s="407">
        <v>59</v>
      </c>
      <c r="J82" s="407">
        <v>24</v>
      </c>
      <c r="K82" s="407">
        <v>341</v>
      </c>
      <c r="L82" s="407">
        <v>287</v>
      </c>
      <c r="M82" s="407">
        <v>287</v>
      </c>
      <c r="N82" s="407">
        <v>183</v>
      </c>
      <c r="O82" s="407">
        <v>138</v>
      </c>
      <c r="P82" s="407">
        <v>100</v>
      </c>
      <c r="Q82" s="407">
        <v>69</v>
      </c>
      <c r="R82" s="407">
        <v>34</v>
      </c>
      <c r="S82" s="407">
        <v>35</v>
      </c>
      <c r="T82" s="407">
        <v>62</v>
      </c>
      <c r="U82" s="407">
        <v>82</v>
      </c>
      <c r="V82" s="407">
        <v>132</v>
      </c>
      <c r="W82" s="407">
        <v>183</v>
      </c>
      <c r="X82" s="407">
        <v>207</v>
      </c>
      <c r="Y82" s="407">
        <v>253</v>
      </c>
      <c r="Z82" s="407">
        <v>275</v>
      </c>
      <c r="AA82" s="407">
        <v>296</v>
      </c>
      <c r="AB82" s="407">
        <v>317</v>
      </c>
      <c r="AC82" s="407">
        <v>338</v>
      </c>
      <c r="AD82" s="407">
        <v>359</v>
      </c>
      <c r="AE82" s="407">
        <v>15</v>
      </c>
      <c r="AF82" s="407">
        <v>57</v>
      </c>
      <c r="AG82" s="407">
        <v>77</v>
      </c>
      <c r="AH82" s="407">
        <v>96</v>
      </c>
      <c r="AI82" s="407">
        <v>113</v>
      </c>
      <c r="AJ82" s="407">
        <v>127</v>
      </c>
      <c r="AK82" s="407">
        <v>138</v>
      </c>
      <c r="AL82" s="407">
        <v>145</v>
      </c>
      <c r="AM82" s="407">
        <v>148</v>
      </c>
      <c r="AN82" s="407">
        <v>147</v>
      </c>
      <c r="AO82" s="407">
        <v>136</v>
      </c>
      <c r="AP82" s="407">
        <v>132</v>
      </c>
      <c r="AQ82" s="407">
        <v>132</v>
      </c>
      <c r="AR82" s="407">
        <v>140</v>
      </c>
      <c r="AS82" s="407">
        <v>159</v>
      </c>
      <c r="AT82" s="407">
        <v>187</v>
      </c>
      <c r="AU82" s="407">
        <v>223</v>
      </c>
      <c r="AV82" s="407">
        <v>308</v>
      </c>
      <c r="AW82" s="407">
        <v>353</v>
      </c>
      <c r="AX82" s="407">
        <v>30</v>
      </c>
      <c r="AY82" s="407">
        <v>66</v>
      </c>
      <c r="AZ82" s="407">
        <v>95</v>
      </c>
      <c r="BA82" s="407">
        <v>114</v>
      </c>
      <c r="BB82" s="407">
        <v>124</v>
      </c>
      <c r="BC82" s="407">
        <v>119</v>
      </c>
    </row>
    <row r="83" spans="2:55" ht="15.75">
      <c r="B83" s="407" t="s">
        <v>89</v>
      </c>
      <c r="C83" s="407">
        <v>31</v>
      </c>
      <c r="D83" s="407">
        <v>31</v>
      </c>
      <c r="E83" s="407">
        <v>31</v>
      </c>
      <c r="F83" s="407">
        <v>31</v>
      </c>
      <c r="G83" s="407">
        <v>31</v>
      </c>
      <c r="H83" s="407">
        <v>5</v>
      </c>
      <c r="I83" s="407">
        <v>5</v>
      </c>
      <c r="J83" s="407">
        <v>330</v>
      </c>
      <c r="K83" s="407">
        <v>283</v>
      </c>
      <c r="L83" s="407">
        <v>236</v>
      </c>
      <c r="M83" s="407">
        <v>236</v>
      </c>
      <c r="N83" s="407">
        <v>151</v>
      </c>
      <c r="O83" s="407">
        <v>115</v>
      </c>
      <c r="P83" s="407">
        <v>85</v>
      </c>
      <c r="Q83" s="407">
        <v>63</v>
      </c>
      <c r="R83" s="407">
        <v>42</v>
      </c>
      <c r="S83" s="407">
        <v>48</v>
      </c>
      <c r="T83" s="407">
        <v>71</v>
      </c>
      <c r="U83" s="407">
        <v>88</v>
      </c>
      <c r="V83" s="407">
        <v>127</v>
      </c>
      <c r="W83" s="407">
        <v>168</v>
      </c>
      <c r="X83" s="407">
        <v>188</v>
      </c>
      <c r="Y83" s="407">
        <v>225</v>
      </c>
      <c r="Z83" s="407">
        <v>243</v>
      </c>
      <c r="AA83" s="407">
        <v>261</v>
      </c>
      <c r="AB83" s="407">
        <v>279</v>
      </c>
      <c r="AC83" s="407">
        <v>297</v>
      </c>
      <c r="AD83" s="407">
        <v>315</v>
      </c>
      <c r="AE83" s="407">
        <v>333</v>
      </c>
      <c r="AF83" s="407">
        <v>4</v>
      </c>
      <c r="AG83" s="407">
        <v>20</v>
      </c>
      <c r="AH83" s="407">
        <v>35</v>
      </c>
      <c r="AI83" s="407">
        <v>49</v>
      </c>
      <c r="AJ83" s="407">
        <v>60</v>
      </c>
      <c r="AK83" s="407">
        <v>68</v>
      </c>
      <c r="AL83" s="407">
        <v>73</v>
      </c>
      <c r="AM83" s="407">
        <v>74</v>
      </c>
      <c r="AN83" s="407">
        <v>71</v>
      </c>
      <c r="AO83" s="407">
        <v>60</v>
      </c>
      <c r="AP83" s="407">
        <v>57</v>
      </c>
      <c r="AQ83" s="407">
        <v>61</v>
      </c>
      <c r="AR83" s="407">
        <v>72</v>
      </c>
      <c r="AS83" s="407">
        <v>93</v>
      </c>
      <c r="AT83" s="407">
        <v>122</v>
      </c>
      <c r="AU83" s="407">
        <v>156</v>
      </c>
      <c r="AV83" s="407">
        <v>233</v>
      </c>
      <c r="AW83" s="407">
        <v>272</v>
      </c>
      <c r="AX83" s="407">
        <v>306</v>
      </c>
      <c r="AY83" s="407">
        <v>335</v>
      </c>
      <c r="AZ83" s="407">
        <v>355</v>
      </c>
      <c r="BA83" s="407">
        <v>1</v>
      </c>
      <c r="BB83" s="407">
        <v>6</v>
      </c>
      <c r="BC83" s="407">
        <v>364</v>
      </c>
    </row>
    <row r="84" spans="2:55" ht="18">
      <c r="B84" s="407" t="s">
        <v>474</v>
      </c>
      <c r="C84" s="407">
        <v>322</v>
      </c>
      <c r="D84" s="407">
        <v>322</v>
      </c>
      <c r="E84" s="407">
        <v>322</v>
      </c>
      <c r="F84" s="407">
        <v>322</v>
      </c>
      <c r="G84" s="407">
        <v>322</v>
      </c>
      <c r="H84" s="407">
        <v>292</v>
      </c>
      <c r="I84" s="407">
        <v>292</v>
      </c>
      <c r="J84" s="407">
        <v>256</v>
      </c>
      <c r="K84" s="407">
        <v>217</v>
      </c>
      <c r="L84" s="407">
        <v>180</v>
      </c>
      <c r="M84" s="407">
        <v>180</v>
      </c>
      <c r="N84" s="407">
        <v>116</v>
      </c>
      <c r="O84" s="407">
        <v>89</v>
      </c>
      <c r="P84" s="407">
        <v>68</v>
      </c>
      <c r="Q84" s="407">
        <v>54</v>
      </c>
      <c r="R84" s="407">
        <v>44</v>
      </c>
      <c r="S84" s="407">
        <v>51</v>
      </c>
      <c r="T84" s="407">
        <v>70</v>
      </c>
      <c r="U84" s="407">
        <v>82</v>
      </c>
      <c r="V84" s="407">
        <v>112</v>
      </c>
      <c r="W84" s="407">
        <v>142</v>
      </c>
      <c r="X84" s="407">
        <v>157</v>
      </c>
      <c r="Y84" s="407">
        <v>186</v>
      </c>
      <c r="Z84" s="407">
        <v>200</v>
      </c>
      <c r="AA84" s="407">
        <v>215</v>
      </c>
      <c r="AB84" s="407">
        <v>229</v>
      </c>
      <c r="AC84" s="407">
        <v>243</v>
      </c>
      <c r="AD84" s="407">
        <v>258</v>
      </c>
      <c r="AE84" s="407">
        <v>272</v>
      </c>
      <c r="AF84" s="407">
        <v>300</v>
      </c>
      <c r="AG84" s="407">
        <v>313</v>
      </c>
      <c r="AH84" s="407">
        <v>324</v>
      </c>
      <c r="AI84" s="407">
        <v>334</v>
      </c>
      <c r="AJ84" s="407">
        <v>342</v>
      </c>
      <c r="AK84" s="407">
        <v>347</v>
      </c>
      <c r="AL84" s="407">
        <v>350</v>
      </c>
      <c r="AM84" s="407">
        <v>349</v>
      </c>
      <c r="AN84" s="407">
        <v>346</v>
      </c>
      <c r="AO84" s="407">
        <v>337</v>
      </c>
      <c r="AP84" s="407">
        <v>336</v>
      </c>
      <c r="AQ84" s="407">
        <v>342</v>
      </c>
      <c r="AR84" s="407">
        <v>356</v>
      </c>
      <c r="AS84" s="407">
        <v>11</v>
      </c>
      <c r="AT84" s="407">
        <v>37</v>
      </c>
      <c r="AU84" s="407">
        <v>67</v>
      </c>
      <c r="AV84" s="407">
        <v>130</v>
      </c>
      <c r="AW84" s="407">
        <v>161</v>
      </c>
      <c r="AX84" s="407">
        <v>189</v>
      </c>
      <c r="AY84" s="407">
        <v>209</v>
      </c>
      <c r="AZ84" s="407">
        <v>221</v>
      </c>
      <c r="BA84" s="407">
        <v>228</v>
      </c>
      <c r="BB84" s="407">
        <v>231</v>
      </c>
      <c r="BC84" s="407">
        <v>224</v>
      </c>
    </row>
    <row r="85" spans="2:55" ht="15.75">
      <c r="B85" s="407" t="s">
        <v>91</v>
      </c>
      <c r="C85" s="407">
        <v>226</v>
      </c>
      <c r="D85" s="407">
        <v>226</v>
      </c>
      <c r="E85" s="407">
        <v>226</v>
      </c>
      <c r="F85" s="407">
        <v>226</v>
      </c>
      <c r="G85" s="407">
        <v>226</v>
      </c>
      <c r="H85" s="407">
        <v>201</v>
      </c>
      <c r="I85" s="407">
        <v>201</v>
      </c>
      <c r="J85" s="407">
        <v>174</v>
      </c>
      <c r="K85" s="407">
        <v>146</v>
      </c>
      <c r="L85" s="407">
        <v>121</v>
      </c>
      <c r="M85" s="407">
        <v>121</v>
      </c>
      <c r="N85" s="407">
        <v>79</v>
      </c>
      <c r="O85" s="407">
        <v>62</v>
      </c>
      <c r="P85" s="407">
        <v>49</v>
      </c>
      <c r="Q85" s="407">
        <v>42</v>
      </c>
      <c r="R85" s="407">
        <v>39</v>
      </c>
      <c r="S85" s="407">
        <v>45</v>
      </c>
      <c r="T85" s="407">
        <v>57</v>
      </c>
      <c r="U85" s="407">
        <v>66</v>
      </c>
      <c r="V85" s="407">
        <v>85</v>
      </c>
      <c r="W85" s="407">
        <v>106</v>
      </c>
      <c r="X85" s="407">
        <v>116</v>
      </c>
      <c r="Y85" s="407">
        <v>136</v>
      </c>
      <c r="Z85" s="407">
        <v>146</v>
      </c>
      <c r="AA85" s="407">
        <v>156</v>
      </c>
      <c r="AB85" s="407">
        <v>166</v>
      </c>
      <c r="AC85" s="407">
        <v>176</v>
      </c>
      <c r="AD85" s="407">
        <v>186</v>
      </c>
      <c r="AE85" s="407">
        <v>196</v>
      </c>
      <c r="AF85" s="407">
        <v>215</v>
      </c>
      <c r="AG85" s="407">
        <v>224</v>
      </c>
      <c r="AH85" s="407">
        <v>232</v>
      </c>
      <c r="AI85" s="407">
        <v>238</v>
      </c>
      <c r="AJ85" s="407">
        <v>243</v>
      </c>
      <c r="AK85" s="407">
        <v>246</v>
      </c>
      <c r="AL85" s="407">
        <v>247</v>
      </c>
      <c r="AM85" s="407">
        <v>246</v>
      </c>
      <c r="AN85" s="407">
        <v>243</v>
      </c>
      <c r="AO85" s="407">
        <v>237</v>
      </c>
      <c r="AP85" s="407">
        <v>239</v>
      </c>
      <c r="AQ85" s="407">
        <v>246</v>
      </c>
      <c r="AR85" s="407">
        <v>258</v>
      </c>
      <c r="AS85" s="407">
        <v>276</v>
      </c>
      <c r="AT85" s="407">
        <v>296</v>
      </c>
      <c r="AU85" s="407">
        <v>317</v>
      </c>
      <c r="AV85" s="407">
        <v>361</v>
      </c>
      <c r="AW85" s="407">
        <v>18</v>
      </c>
      <c r="AX85" s="407">
        <v>36</v>
      </c>
      <c r="AY85" s="407">
        <v>47</v>
      </c>
      <c r="AZ85" s="407">
        <v>54</v>
      </c>
      <c r="BA85" s="407">
        <v>58</v>
      </c>
      <c r="BB85" s="407">
        <v>60</v>
      </c>
      <c r="BC85" s="407">
        <v>53</v>
      </c>
    </row>
    <row r="86" spans="2:55" ht="18">
      <c r="B86" s="407" t="s">
        <v>475</v>
      </c>
      <c r="C86" s="407">
        <v>117</v>
      </c>
      <c r="D86" s="407">
        <v>117</v>
      </c>
      <c r="E86" s="407">
        <v>117</v>
      </c>
      <c r="F86" s="407">
        <v>117</v>
      </c>
      <c r="G86" s="407">
        <v>117</v>
      </c>
      <c r="H86" s="407">
        <v>102</v>
      </c>
      <c r="I86" s="407">
        <v>102</v>
      </c>
      <c r="J86" s="407">
        <v>88</v>
      </c>
      <c r="K86" s="407">
        <v>74</v>
      </c>
      <c r="L86" s="407">
        <v>61</v>
      </c>
      <c r="M86" s="407">
        <v>61</v>
      </c>
      <c r="N86" s="407">
        <v>40</v>
      </c>
      <c r="O86" s="407">
        <v>32</v>
      </c>
      <c r="P86" s="407">
        <v>27</v>
      </c>
      <c r="Q86" s="407">
        <v>24</v>
      </c>
      <c r="R86" s="407">
        <v>24</v>
      </c>
      <c r="S86" s="407">
        <v>28</v>
      </c>
      <c r="T86" s="407">
        <v>34</v>
      </c>
      <c r="U86" s="407">
        <v>38</v>
      </c>
      <c r="V86" s="407">
        <v>48</v>
      </c>
      <c r="W86" s="407">
        <v>58</v>
      </c>
      <c r="X86" s="407">
        <v>63</v>
      </c>
      <c r="Y86" s="407">
        <v>74</v>
      </c>
      <c r="Z86" s="407">
        <v>79</v>
      </c>
      <c r="AA86" s="407">
        <v>85</v>
      </c>
      <c r="AB86" s="407">
        <v>90</v>
      </c>
      <c r="AC86" s="407">
        <v>95</v>
      </c>
      <c r="AD86" s="407">
        <v>100</v>
      </c>
      <c r="AE86" s="407">
        <v>106</v>
      </c>
      <c r="AF86" s="407">
        <v>116</v>
      </c>
      <c r="AG86" s="407">
        <v>120</v>
      </c>
      <c r="AH86" s="407">
        <v>124</v>
      </c>
      <c r="AI86" s="407">
        <v>127</v>
      </c>
      <c r="AJ86" s="407">
        <v>129</v>
      </c>
      <c r="AK86" s="407">
        <v>130</v>
      </c>
      <c r="AL86" s="407">
        <v>130</v>
      </c>
      <c r="AM86" s="407">
        <v>129</v>
      </c>
      <c r="AN86" s="407">
        <v>127</v>
      </c>
      <c r="AO86" s="407">
        <v>126</v>
      </c>
      <c r="AP86" s="407">
        <v>128</v>
      </c>
      <c r="AQ86" s="407">
        <v>133</v>
      </c>
      <c r="AR86" s="407">
        <v>141</v>
      </c>
      <c r="AS86" s="407">
        <v>152</v>
      </c>
      <c r="AT86" s="407">
        <v>163</v>
      </c>
      <c r="AU86" s="407">
        <v>174</v>
      </c>
      <c r="AV86" s="407">
        <v>199</v>
      </c>
      <c r="AW86" s="407">
        <v>210</v>
      </c>
      <c r="AX86" s="407">
        <v>217</v>
      </c>
      <c r="AY86" s="407">
        <v>222</v>
      </c>
      <c r="AZ86" s="407">
        <v>225</v>
      </c>
      <c r="BA86" s="407">
        <v>228</v>
      </c>
      <c r="BB86" s="407">
        <v>228</v>
      </c>
      <c r="BC86" s="407">
        <v>224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3.1813610748207544E-3</v>
      </c>
      <c r="AN9" s="404">
        <v>0.19186088560921299</v>
      </c>
      <c r="AO9" s="404">
        <v>0.55761228186462786</v>
      </c>
      <c r="AP9" s="404">
        <v>0.73140574616947784</v>
      </c>
      <c r="AQ9" s="404">
        <v>0.90065383643514463</v>
      </c>
      <c r="AR9" s="404">
        <v>1.068574936742686</v>
      </c>
      <c r="AS9" s="404">
        <v>1.2379239187475104</v>
      </c>
      <c r="AT9" s="404">
        <v>1.4104508041194175</v>
      </c>
      <c r="AU9" s="404">
        <v>1.58775718134746</v>
      </c>
      <c r="AV9" s="404">
        <v>1.9918015239093478</v>
      </c>
      <c r="AW9" s="404">
        <v>2.2437540722617388</v>
      </c>
      <c r="AX9" s="404">
        <v>2.5364567084736054</v>
      </c>
      <c r="AY9" s="404">
        <v>2.8778656293618479</v>
      </c>
      <c r="AZ9" s="404">
        <v>3.2853615623114898</v>
      </c>
      <c r="BA9" s="404">
        <v>3.7945056734485503</v>
      </c>
      <c r="BB9" s="404">
        <v>4.4402996902224157</v>
      </c>
      <c r="BC9" s="404">
        <v>6.2886570299877933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</v>
      </c>
      <c r="AE10" s="404">
        <v>0</v>
      </c>
      <c r="AF10" s="404">
        <v>0.38531550210126053</v>
      </c>
      <c r="AG10" s="404">
        <v>0.69253627474789159</v>
      </c>
      <c r="AH10" s="404">
        <v>1.0324741633249077</v>
      </c>
      <c r="AI10" s="404">
        <v>1.4074417509173722</v>
      </c>
      <c r="AJ10" s="404">
        <v>1.8189868689200486</v>
      </c>
      <c r="AK10" s="404">
        <v>2.2676463077902707</v>
      </c>
      <c r="AL10" s="404">
        <v>2.7508888662858348</v>
      </c>
      <c r="AM10" s="404">
        <v>3.2621232223398953</v>
      </c>
      <c r="AN10" s="404">
        <v>3.7915959528104017</v>
      </c>
      <c r="AO10" s="404">
        <v>4.8833563795458588</v>
      </c>
      <c r="AP10" s="404">
        <v>5.44646185977847</v>
      </c>
      <c r="AQ10" s="404">
        <v>6.0293481516241618</v>
      </c>
      <c r="AR10" s="404">
        <v>6.6429206275927104</v>
      </c>
      <c r="AS10" s="404">
        <v>7.2972274601800082</v>
      </c>
      <c r="AT10" s="404">
        <v>8.0012483449676672</v>
      </c>
      <c r="AU10" s="404">
        <v>8.7667282716882156</v>
      </c>
      <c r="AV10" s="404">
        <v>10.569711682505506</v>
      </c>
      <c r="AW10" s="404">
        <v>11.658142419741308</v>
      </c>
      <c r="AX10" s="404">
        <v>12.886621759589461</v>
      </c>
      <c r="AY10" s="404">
        <v>14.276643642248899</v>
      </c>
      <c r="AZ10" s="404">
        <v>15.863962962569866</v>
      </c>
      <c r="BA10" s="404">
        <v>17.714010812317412</v>
      </c>
      <c r="BB10" s="404">
        <v>19.889371085175107</v>
      </c>
      <c r="BC10" s="404">
        <v>25.360227627590049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</v>
      </c>
      <c r="AB11" s="404">
        <v>0</v>
      </c>
      <c r="AC11" s="404">
        <v>0.1876978827289634</v>
      </c>
      <c r="AD11" s="404">
        <v>0.54597911904612562</v>
      </c>
      <c r="AE11" s="404">
        <v>0.92506477501790729</v>
      </c>
      <c r="AF11" s="404">
        <v>1.7861949119324996</v>
      </c>
      <c r="AG11" s="404">
        <v>2.2853267025303783</v>
      </c>
      <c r="AH11" s="404">
        <v>2.8386809012281855</v>
      </c>
      <c r="AI11" s="404">
        <v>3.4501747275056811</v>
      </c>
      <c r="AJ11" s="404">
        <v>4.1221769090211344</v>
      </c>
      <c r="AK11" s="404">
        <v>4.8534913371556314</v>
      </c>
      <c r="AL11" s="404">
        <v>5.6385534047614234</v>
      </c>
      <c r="AM11" s="404">
        <v>6.4668333802567899</v>
      </c>
      <c r="AN11" s="404">
        <v>7.3242897155078035</v>
      </c>
      <c r="AO11" s="404">
        <v>9.0985996577002535</v>
      </c>
      <c r="AP11" s="404">
        <v>10.019852224126907</v>
      </c>
      <c r="AQ11" s="404">
        <v>10.97932451172834</v>
      </c>
      <c r="AR11" s="404">
        <v>11.996331420600997</v>
      </c>
      <c r="AS11" s="404">
        <v>13.089992736774164</v>
      </c>
      <c r="AT11" s="404">
        <v>14.281685454450271</v>
      </c>
      <c r="AU11" s="404">
        <v>15.596295353892481</v>
      </c>
      <c r="AV11" s="404">
        <v>18.744369136260016</v>
      </c>
      <c r="AW11" s="404">
        <v>20.661008768241533</v>
      </c>
      <c r="AX11" s="404">
        <v>22.838754364393477</v>
      </c>
      <c r="AY11" s="404">
        <v>25.318031796915079</v>
      </c>
      <c r="AZ11" s="404">
        <v>28.157592275855016</v>
      </c>
      <c r="BA11" s="404">
        <v>31.459015640650595</v>
      </c>
      <c r="BB11" s="404">
        <v>35.299800452183369</v>
      </c>
      <c r="BC11" s="404">
        <v>44.489385306972387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</v>
      </c>
      <c r="Z12" s="404">
        <v>0</v>
      </c>
      <c r="AA12" s="404">
        <v>0.30500997688990422</v>
      </c>
      <c r="AB12" s="404">
        <v>0.76847839113008276</v>
      </c>
      <c r="AC12" s="404">
        <v>1.2361330939431905</v>
      </c>
      <c r="AD12" s="404">
        <v>1.7278061139923209</v>
      </c>
      <c r="AE12" s="404">
        <v>2.2563568246802972</v>
      </c>
      <c r="AF12" s="404">
        <v>3.4736811457825727</v>
      </c>
      <c r="AG12" s="404">
        <v>4.1835196251470901</v>
      </c>
      <c r="AH12" s="404">
        <v>4.9719801239027985</v>
      </c>
      <c r="AI12" s="404">
        <v>5.8442777280452232</v>
      </c>
      <c r="AJ12" s="404">
        <v>6.8011311549599078</v>
      </c>
      <c r="AK12" s="404">
        <v>7.8383096117789277</v>
      </c>
      <c r="AL12" s="404">
        <v>8.9463621348427544</v>
      </c>
      <c r="AM12" s="404">
        <v>10.10997131917174</v>
      </c>
      <c r="AN12" s="404">
        <v>11.310002390799239</v>
      </c>
      <c r="AO12" s="404">
        <v>13.783412698368149</v>
      </c>
      <c r="AP12" s="404">
        <v>15.065717232275274</v>
      </c>
      <c r="AQ12" s="404">
        <v>16.402813316039765</v>
      </c>
      <c r="AR12" s="404">
        <v>17.825691500858401</v>
      </c>
      <c r="AS12" s="404">
        <v>19.370024492691208</v>
      </c>
      <c r="AT12" s="404">
        <v>21.074530761769655</v>
      </c>
      <c r="AU12" s="404">
        <v>22.981051329142897</v>
      </c>
      <c r="AV12" s="404">
        <v>27.630820239650355</v>
      </c>
      <c r="AW12" s="404">
        <v>30.507552670216377</v>
      </c>
      <c r="AX12" s="404">
        <v>33.812441069530266</v>
      </c>
      <c r="AY12" s="404">
        <v>37.610534417558547</v>
      </c>
      <c r="AZ12" s="404">
        <v>41.989687332279892</v>
      </c>
      <c r="BA12" s="404">
        <v>47.073815107463361</v>
      </c>
      <c r="BB12" s="404">
        <v>52.868144924200557</v>
      </c>
      <c r="BC12" s="404">
        <v>66.068877892903387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</v>
      </c>
      <c r="Y13" s="404">
        <v>7.3129654115201143E-2</v>
      </c>
      <c r="Z13" s="404">
        <v>0.57007562689918156</v>
      </c>
      <c r="AA13" s="404">
        <v>1.0943313310234695</v>
      </c>
      <c r="AB13" s="404">
        <v>1.6407025086930642</v>
      </c>
      <c r="AC13" s="404">
        <v>2.2014492748922039</v>
      </c>
      <c r="AD13" s="404">
        <v>2.7990796644894664</v>
      </c>
      <c r="AE13" s="404">
        <v>3.4482285063503761</v>
      </c>
      <c r="AF13" s="404">
        <v>4.9567216867606803</v>
      </c>
      <c r="AG13" s="404">
        <v>5.8403660011930798</v>
      </c>
      <c r="AH13" s="404">
        <v>6.8231520938514052</v>
      </c>
      <c r="AI13" s="404">
        <v>7.9089862564376281</v>
      </c>
      <c r="AJ13" s="404">
        <v>9.0962000503715394</v>
      </c>
      <c r="AK13" s="404">
        <v>10.377565371785865</v>
      </c>
      <c r="AL13" s="404">
        <v>11.739991962846606</v>
      </c>
      <c r="AM13" s="404">
        <v>13.163791990228983</v>
      </c>
      <c r="AN13" s="404">
        <v>14.625130917799622</v>
      </c>
      <c r="AO13" s="404">
        <v>17.618082306024686</v>
      </c>
      <c r="AP13" s="404">
        <v>19.16323988693097</v>
      </c>
      <c r="AQ13" s="404">
        <v>20.774989144770508</v>
      </c>
      <c r="AR13" s="404">
        <v>22.500372396256601</v>
      </c>
      <c r="AS13" s="404">
        <v>24.392546001748297</v>
      </c>
      <c r="AT13" s="404">
        <v>26.507261933076801</v>
      </c>
      <c r="AU13" s="404">
        <v>28.902895368160749</v>
      </c>
      <c r="AV13" s="404">
        <v>34.857749287463186</v>
      </c>
      <c r="AW13" s="404">
        <v>38.608410566478682</v>
      </c>
      <c r="AX13" s="404">
        <v>42.962921260046585</v>
      </c>
      <c r="AY13" s="404">
        <v>48.010275801272208</v>
      </c>
      <c r="AZ13" s="404">
        <v>53.845020701847766</v>
      </c>
      <c r="BA13" s="404">
        <v>60.526646685520383</v>
      </c>
      <c r="BB13" s="404">
        <v>67.964144097914769</v>
      </c>
      <c r="BC13" s="404">
        <v>84.189012930712181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</v>
      </c>
      <c r="X14" s="404">
        <v>0</v>
      </c>
      <c r="Y14" s="404">
        <v>0.70478739519856326</v>
      </c>
      <c r="Z14" s="404">
        <v>1.2652870873811894</v>
      </c>
      <c r="AA14" s="404">
        <v>1.857891129189694</v>
      </c>
      <c r="AB14" s="404">
        <v>2.4807968631780608</v>
      </c>
      <c r="AC14" s="404">
        <v>3.1298656916208119</v>
      </c>
      <c r="AD14" s="404">
        <v>3.8289318471894198</v>
      </c>
      <c r="AE14" s="404">
        <v>4.5941710286697726</v>
      </c>
      <c r="AF14" s="404">
        <v>6.3854333340822231</v>
      </c>
      <c r="AG14" s="404">
        <v>7.4386882891711164</v>
      </c>
      <c r="AH14" s="404">
        <v>8.6091138890568999</v>
      </c>
      <c r="AI14" s="404">
        <v>9.8986363380887816</v>
      </c>
      <c r="AJ14" s="404">
        <v>11.303067128963223</v>
      </c>
      <c r="AK14" s="404">
        <v>12.812002635393261</v>
      </c>
      <c r="AL14" s="404">
        <v>14.408418024218204</v>
      </c>
      <c r="AM14" s="404">
        <v>16.067699126043625</v>
      </c>
      <c r="AN14" s="404">
        <v>17.760922962111792</v>
      </c>
      <c r="AO14" s="404">
        <v>21.20018057992279</v>
      </c>
      <c r="AP14" s="404">
        <v>22.966157394030436</v>
      </c>
      <c r="AQ14" s="404">
        <v>24.813150595575109</v>
      </c>
      <c r="AR14" s="404">
        <v>26.806993281594636</v>
      </c>
      <c r="AS14" s="404">
        <v>29.020053107458892</v>
      </c>
      <c r="AT14" s="404">
        <v>31.526897497124882</v>
      </c>
      <c r="AU14" s="404">
        <v>34.406122787485174</v>
      </c>
      <c r="AV14" s="404">
        <v>41.726653661541768</v>
      </c>
      <c r="AW14" s="404">
        <v>46.42552597313265</v>
      </c>
      <c r="AX14" s="404">
        <v>51.936575006131775</v>
      </c>
      <c r="AY14" s="404">
        <v>58.354656966173479</v>
      </c>
      <c r="AZ14" s="404">
        <v>65.699808462984294</v>
      </c>
      <c r="BA14" s="404">
        <v>73.944442816613801</v>
      </c>
      <c r="BB14" s="404">
        <v>82.897443525753005</v>
      </c>
      <c r="BC14" s="404">
        <v>101.61838400456033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0</v>
      </c>
      <c r="X15" s="404">
        <v>0.19366765945984937</v>
      </c>
      <c r="Y15" s="404">
        <v>1.3122144070641661</v>
      </c>
      <c r="Z15" s="404">
        <v>1.9271703053657281</v>
      </c>
      <c r="AA15" s="404">
        <v>2.5805769404385162</v>
      </c>
      <c r="AB15" s="404">
        <v>3.2739058477742331</v>
      </c>
      <c r="AC15" s="404">
        <v>4.005340893540474</v>
      </c>
      <c r="AD15" s="404">
        <v>4.7997712325454387</v>
      </c>
      <c r="AE15" s="404">
        <v>5.6750568583941483</v>
      </c>
      <c r="AF15" s="404">
        <v>7.7370983437232077</v>
      </c>
      <c r="AG15" s="404">
        <v>8.9512286395364704</v>
      </c>
      <c r="AH15" s="404">
        <v>10.297289288006404</v>
      </c>
      <c r="AI15" s="404">
        <v>11.775125559703003</v>
      </c>
      <c r="AJ15" s="404">
        <v>13.377889061904098</v>
      </c>
      <c r="AK15" s="404">
        <v>15.091743567744475</v>
      </c>
      <c r="AL15" s="404">
        <v>16.895211069791888</v>
      </c>
      <c r="AM15" s="404">
        <v>18.758343861960292</v>
      </c>
      <c r="AN15" s="404">
        <v>20.646765029923358</v>
      </c>
      <c r="AO15" s="404">
        <v>24.444667947339795</v>
      </c>
      <c r="AP15" s="404">
        <v>26.387229230707522</v>
      </c>
      <c r="AQ15" s="404">
        <v>28.429280050583081</v>
      </c>
      <c r="AR15" s="404">
        <v>30.657243640713219</v>
      </c>
      <c r="AS15" s="404">
        <v>33.164637765274506</v>
      </c>
      <c r="AT15" s="404">
        <v>36.048704135479142</v>
      </c>
      <c r="AU15" s="404">
        <v>39.417861491715641</v>
      </c>
      <c r="AV15" s="404">
        <v>48.19929018287683</v>
      </c>
      <c r="AW15" s="404">
        <v>53.942569704393541</v>
      </c>
      <c r="AX15" s="404">
        <v>60.721642885720492</v>
      </c>
      <c r="AY15" s="404">
        <v>68.55622514308196</v>
      </c>
      <c r="AZ15" s="404">
        <v>77.368249460947894</v>
      </c>
      <c r="BA15" s="404">
        <v>87.040219667578995</v>
      </c>
      <c r="BB15" s="404">
        <v>97.276966199536304</v>
      </c>
      <c r="BC15" s="404">
        <v>117.8876368773488</v>
      </c>
    </row>
    <row r="16" spans="2:55" ht="18">
      <c r="B16" s="403" t="s">
        <v>425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6.2668358164277849E-2</v>
      </c>
      <c r="L16" s="404">
        <v>0.14201037995473753</v>
      </c>
      <c r="M16" s="404">
        <v>0.14201037995473753</v>
      </c>
      <c r="N16" s="404">
        <v>0.1514419442919645</v>
      </c>
      <c r="O16" s="404">
        <v>6.0587768628344099E-2</v>
      </c>
      <c r="P16" s="404">
        <v>0</v>
      </c>
      <c r="Q16" s="404">
        <v>0</v>
      </c>
      <c r="R16" s="404">
        <v>0</v>
      </c>
      <c r="S16" s="404">
        <v>0</v>
      </c>
      <c r="T16" s="404">
        <v>0</v>
      </c>
      <c r="U16" s="404">
        <v>0</v>
      </c>
      <c r="V16" s="404">
        <v>0</v>
      </c>
      <c r="W16" s="404">
        <v>0.14345584242479378</v>
      </c>
      <c r="X16" s="404">
        <v>0.68010005964461506</v>
      </c>
      <c r="Y16" s="404">
        <v>1.8792451304924205</v>
      </c>
      <c r="Z16" s="404">
        <v>2.5399840354262371</v>
      </c>
      <c r="AA16" s="404">
        <v>3.246802634340431</v>
      </c>
      <c r="AB16" s="404">
        <v>4.0031410922112061</v>
      </c>
      <c r="AC16" s="404">
        <v>4.8093104918902894</v>
      </c>
      <c r="AD16" s="404">
        <v>5.6913581610141781</v>
      </c>
      <c r="AE16" s="404">
        <v>6.6689859322230474</v>
      </c>
      <c r="AF16" s="404">
        <v>8.9828483519134057</v>
      </c>
      <c r="AG16" s="404">
        <v>10.343604910849285</v>
      </c>
      <c r="AH16" s="404">
        <v>11.847558326915898</v>
      </c>
      <c r="AI16" s="404">
        <v>13.492366908533505</v>
      </c>
      <c r="AJ16" s="404">
        <v>15.268306102360283</v>
      </c>
      <c r="AK16" s="404">
        <v>17.157629251272912</v>
      </c>
      <c r="AL16" s="404">
        <v>19.134037753126268</v>
      </c>
      <c r="AM16" s="404">
        <v>21.161863583716141</v>
      </c>
      <c r="AN16" s="404">
        <v>23.20086088305602</v>
      </c>
      <c r="AO16" s="404">
        <v>27.259905447358484</v>
      </c>
      <c r="AP16" s="404">
        <v>29.33341970074968</v>
      </c>
      <c r="AQ16" s="404">
        <v>31.529260068714954</v>
      </c>
      <c r="AR16" s="404">
        <v>33.956450647518146</v>
      </c>
      <c r="AS16" s="404">
        <v>36.733684429553989</v>
      </c>
      <c r="AT16" s="404">
        <v>39.990665753791937</v>
      </c>
      <c r="AU16" s="404">
        <v>43.870622455197783</v>
      </c>
      <c r="AV16" s="404">
        <v>54.245725230944331</v>
      </c>
      <c r="AW16" s="404">
        <v>61.132751166022679</v>
      </c>
      <c r="AX16" s="404">
        <v>69.214310438236168</v>
      </c>
      <c r="AY16" s="404">
        <v>78.411315690039459</v>
      </c>
      <c r="AZ16" s="404">
        <v>88.543562436272978</v>
      </c>
      <c r="BA16" s="404">
        <v>99.400840213135837</v>
      </c>
      <c r="BB16" s="404">
        <v>110.60277309728558</v>
      </c>
      <c r="BC16" s="404">
        <v>132.52341963843406</v>
      </c>
    </row>
    <row r="17" spans="2:55" ht="15.75">
      <c r="B17" s="403" t="s">
        <v>23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0.10903665135660566</v>
      </c>
      <c r="I17" s="404">
        <v>0.10903665135660566</v>
      </c>
      <c r="J17" s="404">
        <v>0.22908515019952164</v>
      </c>
      <c r="K17" s="404">
        <v>0.32096086391604495</v>
      </c>
      <c r="L17" s="404">
        <v>0.37288571596757158</v>
      </c>
      <c r="M17" s="404">
        <v>0.37288571596757158</v>
      </c>
      <c r="N17" s="404">
        <v>0.28879836573948192</v>
      </c>
      <c r="O17" s="404">
        <v>0.14757801739908455</v>
      </c>
      <c r="P17" s="404">
        <v>0</v>
      </c>
      <c r="Q17" s="404">
        <v>0</v>
      </c>
      <c r="R17" s="404">
        <v>0</v>
      </c>
      <c r="S17" s="404">
        <v>0</v>
      </c>
      <c r="T17" s="404">
        <v>0</v>
      </c>
      <c r="U17" s="404">
        <v>0</v>
      </c>
      <c r="V17" s="404">
        <v>0</v>
      </c>
      <c r="W17" s="404">
        <v>0.56558559192922997</v>
      </c>
      <c r="X17" s="404">
        <v>1.1306139504962918</v>
      </c>
      <c r="Y17" s="404">
        <v>2.3895494987373236</v>
      </c>
      <c r="Z17" s="404">
        <v>3.0874558502328382</v>
      </c>
      <c r="AA17" s="404">
        <v>3.8388821350389644</v>
      </c>
      <c r="AB17" s="404">
        <v>4.6490124849956942</v>
      </c>
      <c r="AC17" s="404">
        <v>5.5204701032305348</v>
      </c>
      <c r="AD17" s="404">
        <v>6.4805740852406268</v>
      </c>
      <c r="AE17" s="404">
        <v>7.5504224127358777</v>
      </c>
      <c r="AF17" s="404">
        <v>10.086525707972461</v>
      </c>
      <c r="AG17" s="404">
        <v>11.573699840187315</v>
      </c>
      <c r="AH17" s="404">
        <v>13.211595338811888</v>
      </c>
      <c r="AI17" s="404">
        <v>14.995502758292568</v>
      </c>
      <c r="AJ17" s="404">
        <v>16.91238674745847</v>
      </c>
      <c r="AK17" s="404">
        <v>18.940266090523362</v>
      </c>
      <c r="AL17" s="404">
        <v>21.047677379335163</v>
      </c>
      <c r="AM17" s="404">
        <v>23.192792782090923</v>
      </c>
      <c r="AN17" s="404">
        <v>25.33022868742049</v>
      </c>
      <c r="AO17" s="404">
        <v>29.547847652166759</v>
      </c>
      <c r="AP17" s="404">
        <v>31.704891775867175</v>
      </c>
      <c r="AQ17" s="404">
        <v>34.011794670644939</v>
      </c>
      <c r="AR17" s="404">
        <v>36.604278102979755</v>
      </c>
      <c r="AS17" s="404">
        <v>39.63618348851557</v>
      </c>
      <c r="AT17" s="404">
        <v>43.274888328499408</v>
      </c>
      <c r="AU17" s="404">
        <v>47.702163130104154</v>
      </c>
      <c r="AV17" s="404">
        <v>59.823803043856969</v>
      </c>
      <c r="AW17" s="404">
        <v>67.875101175757948</v>
      </c>
      <c r="AX17" s="404">
        <v>77.191670350703902</v>
      </c>
      <c r="AY17" s="404">
        <v>87.591420252876972</v>
      </c>
      <c r="AZ17" s="404">
        <v>98.787755295102357</v>
      </c>
      <c r="BA17" s="404">
        <v>110.49786332249673</v>
      </c>
      <c r="BB17" s="404">
        <v>122.34470472185934</v>
      </c>
      <c r="BC17" s="404">
        <v>145.03346510967481</v>
      </c>
    </row>
    <row r="18" spans="2:55" ht="18">
      <c r="B18" s="403" t="s">
        <v>426</v>
      </c>
      <c r="C18" s="404">
        <v>0.23993275796238384</v>
      </c>
      <c r="D18" s="404">
        <v>0.23993275796238384</v>
      </c>
      <c r="E18" s="404">
        <v>0.23993275796238384</v>
      </c>
      <c r="F18" s="404">
        <v>0.23993275796238384</v>
      </c>
      <c r="G18" s="404">
        <v>0.23993275796238384</v>
      </c>
      <c r="H18" s="404">
        <v>0.37710553457786894</v>
      </c>
      <c r="I18" s="404">
        <v>0.37710553457786894</v>
      </c>
      <c r="J18" s="404">
        <v>0.49264648225105268</v>
      </c>
      <c r="K18" s="404">
        <v>0.55990144303364775</v>
      </c>
      <c r="L18" s="404">
        <v>0.57145202680892493</v>
      </c>
      <c r="M18" s="404">
        <v>0.57145202680892493</v>
      </c>
      <c r="N18" s="404">
        <v>0.3914464347708948</v>
      </c>
      <c r="O18" s="404">
        <v>0.21166899180362353</v>
      </c>
      <c r="P18" s="404">
        <v>0</v>
      </c>
      <c r="Q18" s="404">
        <v>0</v>
      </c>
      <c r="R18" s="404">
        <v>0</v>
      </c>
      <c r="S18" s="404">
        <v>0</v>
      </c>
      <c r="T18" s="404">
        <v>0</v>
      </c>
      <c r="U18" s="404">
        <v>0</v>
      </c>
      <c r="V18" s="404">
        <v>7.8707483996444394E-4</v>
      </c>
      <c r="W18" s="404">
        <v>1.0036183105198109</v>
      </c>
      <c r="X18" s="404">
        <v>1.5867302763817019</v>
      </c>
      <c r="Y18" s="404">
        <v>2.8891155899760346</v>
      </c>
      <c r="Z18" s="404">
        <v>3.6167570233022195</v>
      </c>
      <c r="AA18" s="404">
        <v>4.4052252328138257</v>
      </c>
      <c r="AB18" s="404">
        <v>5.261673825194026</v>
      </c>
      <c r="AC18" s="404">
        <v>6.1913346105237981</v>
      </c>
      <c r="AD18" s="404">
        <v>7.2223136938312056</v>
      </c>
      <c r="AE18" s="404">
        <v>8.3748163460972211</v>
      </c>
      <c r="AF18" s="404">
        <v>11.105001080059282</v>
      </c>
      <c r="AG18" s="404">
        <v>12.69991845281332</v>
      </c>
      <c r="AH18" s="404">
        <v>14.449894339096426</v>
      </c>
      <c r="AI18" s="404">
        <v>16.347524464860761</v>
      </c>
      <c r="AJ18" s="404">
        <v>18.376251921862647</v>
      </c>
      <c r="AK18" s="404">
        <v>20.509624601781947</v>
      </c>
      <c r="AL18" s="404">
        <v>22.710676263965432</v>
      </c>
      <c r="AM18" s="404">
        <v>24.932173786856477</v>
      </c>
      <c r="AN18" s="404">
        <v>27.128026805601149</v>
      </c>
      <c r="AO18" s="404">
        <v>31.432349012770185</v>
      </c>
      <c r="AP18" s="404">
        <v>33.643546831216234</v>
      </c>
      <c r="AQ18" s="404">
        <v>36.04108774740476</v>
      </c>
      <c r="AR18" s="404">
        <v>38.797785871578895</v>
      </c>
      <c r="AS18" s="404">
        <v>42.108387611732745</v>
      </c>
      <c r="AT18" s="404">
        <v>46.182237883488419</v>
      </c>
      <c r="AU18" s="404">
        <v>51.244160204527141</v>
      </c>
      <c r="AV18" s="404">
        <v>65.262418302578922</v>
      </c>
      <c r="AW18" s="404">
        <v>74.439523056442184</v>
      </c>
      <c r="AX18" s="404">
        <v>84.864810203213736</v>
      </c>
      <c r="AY18" s="404">
        <v>96.248905214133089</v>
      </c>
      <c r="AZ18" s="404">
        <v>108.21751512711624</v>
      </c>
      <c r="BA18" s="404">
        <v>120.5059468666646</v>
      </c>
      <c r="BB18" s="404">
        <v>132.76229060910725</v>
      </c>
      <c r="BC18" s="404">
        <v>155.86065949959803</v>
      </c>
    </row>
    <row r="19" spans="2:55" ht="15.75">
      <c r="B19" s="403" t="s">
        <v>25</v>
      </c>
      <c r="C19" s="404">
        <v>0.47555672497913082</v>
      </c>
      <c r="D19" s="404">
        <v>0.47555672497913082</v>
      </c>
      <c r="E19" s="404">
        <v>0.47555672497913082</v>
      </c>
      <c r="F19" s="404">
        <v>0.47555672497913082</v>
      </c>
      <c r="G19" s="404">
        <v>0.47555672497913082</v>
      </c>
      <c r="H19" s="404">
        <v>0.60976690272007783</v>
      </c>
      <c r="I19" s="404">
        <v>0.60976690272007783</v>
      </c>
      <c r="J19" s="404">
        <v>0.70194988135211656</v>
      </c>
      <c r="K19" s="404">
        <v>0.73071575611841422</v>
      </c>
      <c r="L19" s="404">
        <v>0.69563264769867406</v>
      </c>
      <c r="M19" s="404">
        <v>0.69563264769867406</v>
      </c>
      <c r="N19" s="404">
        <v>0.43257504983683187</v>
      </c>
      <c r="O19" s="404">
        <v>0.23254286909274446</v>
      </c>
      <c r="P19" s="404">
        <v>1.128479775873957E-2</v>
      </c>
      <c r="Q19" s="404">
        <v>0</v>
      </c>
      <c r="R19" s="404">
        <v>0</v>
      </c>
      <c r="S19" s="404">
        <v>0</v>
      </c>
      <c r="T19" s="404">
        <v>0</v>
      </c>
      <c r="U19" s="404">
        <v>0</v>
      </c>
      <c r="V19" s="404">
        <v>0.3664491872377752</v>
      </c>
      <c r="W19" s="404">
        <v>1.3875805401708154</v>
      </c>
      <c r="X19" s="404">
        <v>1.9771428227767003</v>
      </c>
      <c r="Y19" s="404">
        <v>3.301001880297501</v>
      </c>
      <c r="Z19" s="404">
        <v>4.0464280007834228</v>
      </c>
      <c r="AA19" s="404">
        <v>4.8593865571332353</v>
      </c>
      <c r="AB19" s="404">
        <v>5.7491729284203199</v>
      </c>
      <c r="AC19" s="404">
        <v>6.7232359341655448</v>
      </c>
      <c r="AD19" s="404">
        <v>7.8080839332085006</v>
      </c>
      <c r="AE19" s="404">
        <v>9.0223760110547904</v>
      </c>
      <c r="AF19" s="404">
        <v>11.892985165882154</v>
      </c>
      <c r="AG19" s="404">
        <v>13.562590540298247</v>
      </c>
      <c r="AH19" s="404">
        <v>15.386999164405182</v>
      </c>
      <c r="AI19" s="404">
        <v>17.355881498334956</v>
      </c>
      <c r="AJ19" s="404">
        <v>19.448919156108392</v>
      </c>
      <c r="AK19" s="404">
        <v>21.634854543471935</v>
      </c>
      <c r="AL19" s="404">
        <v>23.871982941483612</v>
      </c>
      <c r="AM19" s="404">
        <v>26.112022762532792</v>
      </c>
      <c r="AN19" s="404">
        <v>28.309250553361323</v>
      </c>
      <c r="AO19" s="404">
        <v>32.590452542303915</v>
      </c>
      <c r="AP19" s="404">
        <v>34.807221289411231</v>
      </c>
      <c r="AQ19" s="404">
        <v>37.261880207310732</v>
      </c>
      <c r="AR19" s="404">
        <v>40.16989664024252</v>
      </c>
      <c r="AS19" s="404">
        <v>43.771194690047921</v>
      </c>
      <c r="AT19" s="404">
        <v>48.321648372178686</v>
      </c>
      <c r="AU19" s="404">
        <v>54.072974854070381</v>
      </c>
      <c r="AV19" s="404">
        <v>69.876614104884311</v>
      </c>
      <c r="AW19" s="404">
        <v>79.988436203540047</v>
      </c>
      <c r="AX19" s="404">
        <v>91.234937414780049</v>
      </c>
      <c r="AY19" s="404">
        <v>103.23786596398465</v>
      </c>
      <c r="AZ19" s="404">
        <v>115.62405100985734</v>
      </c>
      <c r="BA19" s="404">
        <v>128.17051469855338</v>
      </c>
      <c r="BB19" s="404">
        <v>140.54917201087511</v>
      </c>
      <c r="BC19" s="404">
        <v>163.18457289066237</v>
      </c>
    </row>
    <row r="20" spans="2:55" ht="18">
      <c r="B20" s="403" t="s">
        <v>427</v>
      </c>
      <c r="C20" s="404">
        <v>0.67319249998921715</v>
      </c>
      <c r="D20" s="404">
        <v>0.67319249998921715</v>
      </c>
      <c r="E20" s="404">
        <v>0.67319249998921715</v>
      </c>
      <c r="F20" s="404">
        <v>0.67319249998921715</v>
      </c>
      <c r="G20" s="404">
        <v>0.67319249998921715</v>
      </c>
      <c r="H20" s="404">
        <v>0.7857135182882512</v>
      </c>
      <c r="I20" s="404">
        <v>0.7857135182882512</v>
      </c>
      <c r="J20" s="404">
        <v>0.84077172454739924</v>
      </c>
      <c r="K20" s="404">
        <v>0.82493897609062483</v>
      </c>
      <c r="L20" s="404">
        <v>0.74532517738299442</v>
      </c>
      <c r="M20" s="404">
        <v>0.74532517738299442</v>
      </c>
      <c r="N20" s="404">
        <v>0.42865562339562679</v>
      </c>
      <c r="O20" s="404">
        <v>0.22602985806360365</v>
      </c>
      <c r="P20" s="404">
        <v>1.7167482927894079E-2</v>
      </c>
      <c r="Q20" s="404">
        <v>0</v>
      </c>
      <c r="R20" s="404">
        <v>0</v>
      </c>
      <c r="S20" s="404">
        <v>0</v>
      </c>
      <c r="T20" s="404">
        <v>0</v>
      </c>
      <c r="U20" s="404">
        <v>0</v>
      </c>
      <c r="V20" s="404">
        <v>0.68645141558743361</v>
      </c>
      <c r="W20" s="404">
        <v>1.6999979312493398</v>
      </c>
      <c r="X20" s="404">
        <v>2.2841804076850978</v>
      </c>
      <c r="Y20" s="404">
        <v>3.6036927186010055</v>
      </c>
      <c r="Z20" s="404">
        <v>4.3527555872278985</v>
      </c>
      <c r="AA20" s="404">
        <v>5.1754070003599537</v>
      </c>
      <c r="AB20" s="404">
        <v>6.0826517035367891</v>
      </c>
      <c r="AC20" s="404">
        <v>7.0818778138699479</v>
      </c>
      <c r="AD20" s="404">
        <v>8.1972794331692178</v>
      </c>
      <c r="AE20" s="404">
        <v>9.4458810500897066</v>
      </c>
      <c r="AF20" s="404">
        <v>12.389002003074637</v>
      </c>
      <c r="AG20" s="404">
        <v>14.092301136354596</v>
      </c>
      <c r="AH20" s="404">
        <v>15.945099184319567</v>
      </c>
      <c r="AI20" s="404">
        <v>17.933942668149758</v>
      </c>
      <c r="AJ20" s="404">
        <v>20.03446959958006</v>
      </c>
      <c r="AK20" s="404">
        <v>22.211437029300274</v>
      </c>
      <c r="AL20" s="404">
        <v>24.422821962480842</v>
      </c>
      <c r="AM20" s="404">
        <v>26.620337793898592</v>
      </c>
      <c r="AN20" s="404">
        <v>28.758559762003802</v>
      </c>
      <c r="AO20" s="404">
        <v>32.901816870722193</v>
      </c>
      <c r="AP20" s="404">
        <v>35.081731751649336</v>
      </c>
      <c r="AQ20" s="404">
        <v>37.56930967651973</v>
      </c>
      <c r="AR20" s="404">
        <v>40.627057838545561</v>
      </c>
      <c r="AS20" s="404">
        <v>44.544925976209477</v>
      </c>
      <c r="AT20" s="404">
        <v>49.609402122450504</v>
      </c>
      <c r="AU20" s="404">
        <v>56.019017459511282</v>
      </c>
      <c r="AV20" s="404">
        <v>73.269531578710684</v>
      </c>
      <c r="AW20" s="404">
        <v>84.002780350528042</v>
      </c>
      <c r="AX20" s="404">
        <v>95.677740393402345</v>
      </c>
      <c r="AY20" s="404">
        <v>107.91653816063035</v>
      </c>
      <c r="AZ20" s="404">
        <v>120.36865358995361</v>
      </c>
      <c r="BA20" s="404">
        <v>132.85386838195461</v>
      </c>
      <c r="BB20" s="404">
        <v>145.06607728012199</v>
      </c>
      <c r="BC20" s="404">
        <v>166.51264590726259</v>
      </c>
    </row>
    <row r="21" spans="2:55" ht="15.75">
      <c r="B21" s="403" t="s">
        <v>27</v>
      </c>
      <c r="C21" s="404">
        <v>0.8113235209650056</v>
      </c>
      <c r="D21" s="404">
        <v>0.8113235209650056</v>
      </c>
      <c r="E21" s="404">
        <v>0.8113235209650056</v>
      </c>
      <c r="F21" s="404">
        <v>0.8113235209650056</v>
      </c>
      <c r="G21" s="404">
        <v>0.8113235209650056</v>
      </c>
      <c r="H21" s="404">
        <v>0.88852112854052256</v>
      </c>
      <c r="I21" s="404">
        <v>0.88852112854052256</v>
      </c>
      <c r="J21" s="404">
        <v>0.90045352823628011</v>
      </c>
      <c r="K21" s="404">
        <v>0.84228619669513694</v>
      </c>
      <c r="L21" s="404">
        <v>0.72927853175002411</v>
      </c>
      <c r="M21" s="404">
        <v>0.72927853175002411</v>
      </c>
      <c r="N21" s="404">
        <v>0.39536583793117924</v>
      </c>
      <c r="O21" s="404">
        <v>0.20492025960540655</v>
      </c>
      <c r="P21" s="404">
        <v>2.0127686777119541E-2</v>
      </c>
      <c r="Q21" s="404">
        <v>0</v>
      </c>
      <c r="R21" s="404">
        <v>0</v>
      </c>
      <c r="S21" s="404">
        <v>0</v>
      </c>
      <c r="T21" s="404">
        <v>0</v>
      </c>
      <c r="U21" s="404">
        <v>0.19691004263288833</v>
      </c>
      <c r="V21" s="404">
        <v>0.94284622707935251</v>
      </c>
      <c r="W21" s="404">
        <v>1.9227071774004303</v>
      </c>
      <c r="X21" s="404">
        <v>2.4878795687100062</v>
      </c>
      <c r="Y21" s="404">
        <v>3.7726528991461183</v>
      </c>
      <c r="Z21" s="404">
        <v>4.5088142077022164</v>
      </c>
      <c r="AA21" s="404">
        <v>5.3232952015196924</v>
      </c>
      <c r="AB21" s="404">
        <v>6.2264852267586939</v>
      </c>
      <c r="AC21" s="404">
        <v>7.2251099609405616</v>
      </c>
      <c r="AD21" s="404">
        <v>8.3408908000121613</v>
      </c>
      <c r="AE21" s="404">
        <v>9.5891171713197405</v>
      </c>
      <c r="AF21" s="404">
        <v>12.52092408962352</v>
      </c>
      <c r="AG21" s="404">
        <v>14.208146097248305</v>
      </c>
      <c r="AH21" s="404">
        <v>16.034047736465098</v>
      </c>
      <c r="AI21" s="404">
        <v>17.981812014899958</v>
      </c>
      <c r="AJ21" s="404">
        <v>20.023911317721442</v>
      </c>
      <c r="AK21" s="404">
        <v>22.125607147615039</v>
      </c>
      <c r="AL21" s="404">
        <v>24.245669129625039</v>
      </c>
      <c r="AM21" s="404">
        <v>26.335702265851669</v>
      </c>
      <c r="AN21" s="404">
        <v>28.350488858243697</v>
      </c>
      <c r="AO21" s="404">
        <v>32.243890610618216</v>
      </c>
      <c r="AP21" s="404">
        <v>34.352690169769787</v>
      </c>
      <c r="AQ21" s="404">
        <v>36.858856887908289</v>
      </c>
      <c r="AR21" s="404">
        <v>40.076918356997616</v>
      </c>
      <c r="AS21" s="404">
        <v>44.331148293646557</v>
      </c>
      <c r="AT21" s="404">
        <v>49.858318558416229</v>
      </c>
      <c r="AU21" s="404">
        <v>56.780338287128487</v>
      </c>
      <c r="AV21" s="404">
        <v>74.888855393628191</v>
      </c>
      <c r="AW21" s="404">
        <v>85.817402328090523</v>
      </c>
      <c r="AX21" s="404">
        <v>97.502775826687142</v>
      </c>
      <c r="AY21" s="404">
        <v>109.58925677209866</v>
      </c>
      <c r="AZ21" s="404">
        <v>121.74734585491973</v>
      </c>
      <c r="BA21" s="404">
        <v>133.8405367312125</v>
      </c>
      <c r="BB21" s="404">
        <v>145.18526965546653</v>
      </c>
      <c r="BC21" s="404">
        <v>165.30366793640013</v>
      </c>
    </row>
    <row r="22" spans="2:55" ht="18">
      <c r="B22" s="403" t="s">
        <v>428</v>
      </c>
      <c r="C22" s="404">
        <v>0.87329688823187779</v>
      </c>
      <c r="D22" s="404">
        <v>0.87329688823187779</v>
      </c>
      <c r="E22" s="404">
        <v>0.87329688823187779</v>
      </c>
      <c r="F22" s="404">
        <v>0.87329688823187779</v>
      </c>
      <c r="G22" s="404">
        <v>0.87329688823187779</v>
      </c>
      <c r="H22" s="404">
        <v>0.90931253360011266</v>
      </c>
      <c r="I22" s="404">
        <v>0.90931253360011266</v>
      </c>
      <c r="J22" s="404">
        <v>0.88049989215585511</v>
      </c>
      <c r="K22" s="404">
        <v>0.79130861745953496</v>
      </c>
      <c r="L22" s="404">
        <v>0.66361277175793798</v>
      </c>
      <c r="M22" s="404">
        <v>0.66361277175793798</v>
      </c>
      <c r="N22" s="404">
        <v>0.34533318764893606</v>
      </c>
      <c r="O22" s="404">
        <v>0.17872278685777693</v>
      </c>
      <c r="P22" s="404">
        <v>2.2570038161252338E-2</v>
      </c>
      <c r="Q22" s="404">
        <v>0</v>
      </c>
      <c r="R22" s="404">
        <v>0</v>
      </c>
      <c r="S22" s="404">
        <v>0</v>
      </c>
      <c r="T22" s="404">
        <v>0.15013179472329191</v>
      </c>
      <c r="U22" s="404">
        <v>0.41129540078078608</v>
      </c>
      <c r="V22" s="404">
        <v>1.1173598973112635</v>
      </c>
      <c r="W22" s="404">
        <v>2.0352072072682361</v>
      </c>
      <c r="X22" s="404">
        <v>2.5653874351902419</v>
      </c>
      <c r="Y22" s="404">
        <v>3.780055669459133</v>
      </c>
      <c r="Z22" s="404">
        <v>4.4835511649303719</v>
      </c>
      <c r="AA22" s="404">
        <v>5.2661774782331205</v>
      </c>
      <c r="AB22" s="404">
        <v>6.1370546232781544</v>
      </c>
      <c r="AC22" s="404">
        <v>7.1022102159037956</v>
      </c>
      <c r="AD22" s="404">
        <v>8.1807142006657791</v>
      </c>
      <c r="AE22" s="404">
        <v>9.3859364448817502</v>
      </c>
      <c r="AF22" s="404">
        <v>12.204800621154686</v>
      </c>
      <c r="AG22" s="404">
        <v>13.816492515319714</v>
      </c>
      <c r="AH22" s="404">
        <v>15.54997377075485</v>
      </c>
      <c r="AI22" s="404">
        <v>17.385988651268917</v>
      </c>
      <c r="AJ22" s="404">
        <v>19.29840708344797</v>
      </c>
      <c r="AK22" s="404">
        <v>21.254178539981396</v>
      </c>
      <c r="AL22" s="404">
        <v>23.212834460225359</v>
      </c>
      <c r="AM22" s="404">
        <v>25.125740326677946</v>
      </c>
      <c r="AN22" s="404">
        <v>26.949629635998463</v>
      </c>
      <c r="AO22" s="404">
        <v>30.492816812366577</v>
      </c>
      <c r="AP22" s="404">
        <v>32.504825561549161</v>
      </c>
      <c r="AQ22" s="404">
        <v>35.025825904388576</v>
      </c>
      <c r="AR22" s="404">
        <v>38.40669120068106</v>
      </c>
      <c r="AS22" s="404">
        <v>42.925347272555754</v>
      </c>
      <c r="AT22" s="404">
        <v>48.745028757224702</v>
      </c>
      <c r="AU22" s="404">
        <v>55.90654867848847</v>
      </c>
      <c r="AV22" s="404">
        <v>74.026535033927146</v>
      </c>
      <c r="AW22" s="404">
        <v>84.689896972690676</v>
      </c>
      <c r="AX22" s="404">
        <v>95.952764850208126</v>
      </c>
      <c r="AY22" s="404">
        <v>107.48001098233044</v>
      </c>
      <c r="AZ22" s="404">
        <v>118.96080491572519</v>
      </c>
      <c r="BA22" s="404">
        <v>129.89925277233672</v>
      </c>
      <c r="BB22" s="404">
        <v>140.20405602570136</v>
      </c>
      <c r="BC22" s="404">
        <v>158.85281288245449</v>
      </c>
    </row>
    <row r="23" spans="2:55" ht="15.75">
      <c r="B23" s="403" t="s">
        <v>29</v>
      </c>
      <c r="C23" s="404">
        <v>0.84998676187860067</v>
      </c>
      <c r="D23" s="404">
        <v>0.84998676187860067</v>
      </c>
      <c r="E23" s="404">
        <v>0.84998676187860067</v>
      </c>
      <c r="F23" s="404">
        <v>0.84998676187860067</v>
      </c>
      <c r="G23" s="404">
        <v>0.84998676187860067</v>
      </c>
      <c r="H23" s="404">
        <v>0.84735527198221205</v>
      </c>
      <c r="I23" s="404">
        <v>0.84735527198221205</v>
      </c>
      <c r="J23" s="404">
        <v>0.78923462227519559</v>
      </c>
      <c r="K23" s="404">
        <v>0.68791355418532274</v>
      </c>
      <c r="L23" s="404">
        <v>0.56362965369836748</v>
      </c>
      <c r="M23" s="404">
        <v>0.56362965369836748</v>
      </c>
      <c r="N23" s="404">
        <v>0.28789217499180719</v>
      </c>
      <c r="O23" s="404">
        <v>0.14966776992782119</v>
      </c>
      <c r="P23" s="404">
        <v>2.4452984307695574E-2</v>
      </c>
      <c r="Q23" s="404">
        <v>0</v>
      </c>
      <c r="R23" s="404">
        <v>0</v>
      </c>
      <c r="S23" s="404">
        <v>0</v>
      </c>
      <c r="T23" s="404">
        <v>0.31263436333260963</v>
      </c>
      <c r="U23" s="404">
        <v>0.55354020590029585</v>
      </c>
      <c r="V23" s="404">
        <v>1.1909571489359749</v>
      </c>
      <c r="W23" s="404">
        <v>2.0140570574449086</v>
      </c>
      <c r="X23" s="404">
        <v>2.4907044300898766</v>
      </c>
      <c r="Y23" s="404">
        <v>3.5938585338075</v>
      </c>
      <c r="Z23" s="404">
        <v>4.2389227836334076</v>
      </c>
      <c r="AA23" s="404">
        <v>4.9590540147840967</v>
      </c>
      <c r="AB23" s="404">
        <v>5.7620089246925454</v>
      </c>
      <c r="AC23" s="404">
        <v>6.6530693356489889</v>
      </c>
      <c r="AD23" s="404">
        <v>7.6483814095694855</v>
      </c>
      <c r="AE23" s="404">
        <v>8.7589807744445114</v>
      </c>
      <c r="AF23" s="404">
        <v>11.343564490549982</v>
      </c>
      <c r="AG23" s="404">
        <v>12.809526615423843</v>
      </c>
      <c r="AH23" s="404">
        <v>14.374869635815349</v>
      </c>
      <c r="AI23" s="404">
        <v>16.022524512224631</v>
      </c>
      <c r="AJ23" s="404">
        <v>17.72901745591032</v>
      </c>
      <c r="AK23" s="404">
        <v>19.463032406422691</v>
      </c>
      <c r="AL23" s="404">
        <v>21.184811659692222</v>
      </c>
      <c r="AM23" s="404">
        <v>22.847188502519142</v>
      </c>
      <c r="AN23" s="404">
        <v>24.416347877510184</v>
      </c>
      <c r="AO23" s="404">
        <v>27.522646616693109</v>
      </c>
      <c r="AP23" s="404">
        <v>29.421348256061631</v>
      </c>
      <c r="AQ23" s="404">
        <v>31.943440825411173</v>
      </c>
      <c r="AR23" s="404">
        <v>35.394880577421169</v>
      </c>
      <c r="AS23" s="404">
        <v>39.982956173269422</v>
      </c>
      <c r="AT23" s="404">
        <v>45.792299122402355</v>
      </c>
      <c r="AU23" s="404">
        <v>52.776933039152119</v>
      </c>
      <c r="AV23" s="404">
        <v>69.885782401093053</v>
      </c>
      <c r="AW23" s="404">
        <v>79.797474301714317</v>
      </c>
      <c r="AX23" s="404">
        <v>90.174037445616861</v>
      </c>
      <c r="AY23" s="404">
        <v>100.69860453850306</v>
      </c>
      <c r="AZ23" s="404">
        <v>110.66298985178162</v>
      </c>
      <c r="BA23" s="404">
        <v>120.20470998159173</v>
      </c>
      <c r="BB23" s="404">
        <v>129.32207293579251</v>
      </c>
      <c r="BC23" s="404">
        <v>146.24867720896367</v>
      </c>
    </row>
    <row r="24" spans="2:55" ht="18">
      <c r="B24" s="403" t="s">
        <v>429</v>
      </c>
      <c r="C24" s="404">
        <v>0.74039179517429621</v>
      </c>
      <c r="D24" s="404">
        <v>0.74039179517429621</v>
      </c>
      <c r="E24" s="404">
        <v>0.74039179517429621</v>
      </c>
      <c r="F24" s="404">
        <v>0.74039179517429621</v>
      </c>
      <c r="G24" s="404">
        <v>0.74039179517429621</v>
      </c>
      <c r="H24" s="404">
        <v>0.71071772300786884</v>
      </c>
      <c r="I24" s="404">
        <v>0.71071772300786884</v>
      </c>
      <c r="J24" s="404">
        <v>0.64232084414565838</v>
      </c>
      <c r="K24" s="404">
        <v>0.54717490860649787</v>
      </c>
      <c r="L24" s="404">
        <v>0.44155437947662141</v>
      </c>
      <c r="M24" s="404">
        <v>0.44155437947662141</v>
      </c>
      <c r="N24" s="404">
        <v>0.22508650571733974</v>
      </c>
      <c r="O24" s="404">
        <v>0.11752585440025567</v>
      </c>
      <c r="P24" s="404">
        <v>2.5731636648009676E-2</v>
      </c>
      <c r="Q24" s="404">
        <v>0</v>
      </c>
      <c r="R24" s="404">
        <v>0</v>
      </c>
      <c r="S24" s="404">
        <v>0.10812719353637135</v>
      </c>
      <c r="T24" s="404">
        <v>0.39880782183691377</v>
      </c>
      <c r="U24" s="404">
        <v>0.60465560612963076</v>
      </c>
      <c r="V24" s="404">
        <v>1.1421842873574573</v>
      </c>
      <c r="W24" s="404">
        <v>1.8326130454436829</v>
      </c>
      <c r="X24" s="404">
        <v>2.2343981642703024</v>
      </c>
      <c r="Y24" s="404">
        <v>3.1749262727048491</v>
      </c>
      <c r="Z24" s="404">
        <v>3.7286348601741537</v>
      </c>
      <c r="AA24" s="404">
        <v>4.3480416093611884</v>
      </c>
      <c r="AB24" s="404">
        <v>5.0394262611189955</v>
      </c>
      <c r="AC24" s="404">
        <v>5.8071920541793949</v>
      </c>
      <c r="AD24" s="404">
        <v>6.6640474875309019</v>
      </c>
      <c r="AE24" s="404">
        <v>7.6184222222278422</v>
      </c>
      <c r="AF24" s="404">
        <v>9.8255174681424151</v>
      </c>
      <c r="AG24" s="404">
        <v>11.064770590947107</v>
      </c>
      <c r="AH24" s="404">
        <v>12.379680806160758</v>
      </c>
      <c r="AI24" s="404">
        <v>13.756686076598955</v>
      </c>
      <c r="AJ24" s="404">
        <v>15.17509459922924</v>
      </c>
      <c r="AK24" s="404">
        <v>16.605358663589829</v>
      </c>
      <c r="AL24" s="404">
        <v>18.010236495858322</v>
      </c>
      <c r="AM24" s="404">
        <v>19.351521138903166</v>
      </c>
      <c r="AN24" s="404">
        <v>20.607488455224818</v>
      </c>
      <c r="AO24" s="404">
        <v>23.204588747009023</v>
      </c>
      <c r="AP24" s="404">
        <v>24.961772269441653</v>
      </c>
      <c r="AQ24" s="404">
        <v>27.373590696462262</v>
      </c>
      <c r="AR24" s="404">
        <v>30.67607428061304</v>
      </c>
      <c r="AS24" s="404">
        <v>35.000104745953507</v>
      </c>
      <c r="AT24" s="404">
        <v>40.345033175639465</v>
      </c>
      <c r="AU24" s="404">
        <v>46.595226853371919</v>
      </c>
      <c r="AV24" s="404">
        <v>61.575455925333614</v>
      </c>
      <c r="AW24" s="404">
        <v>70.204115837116504</v>
      </c>
      <c r="AX24" s="404">
        <v>79.178654722588334</v>
      </c>
      <c r="AY24" s="404">
        <v>87.773895430255138</v>
      </c>
      <c r="AZ24" s="404">
        <v>95.894732760122267</v>
      </c>
      <c r="BA24" s="404">
        <v>103.80572138810616</v>
      </c>
      <c r="BB24" s="404">
        <v>111.51148196498391</v>
      </c>
      <c r="BC24" s="404">
        <v>125.92478718094732</v>
      </c>
    </row>
    <row r="25" spans="2:55" ht="15.75">
      <c r="B25" s="403" t="s">
        <v>31</v>
      </c>
      <c r="C25" s="404">
        <v>0.55229125875069263</v>
      </c>
      <c r="D25" s="404">
        <v>0.55229125875069263</v>
      </c>
      <c r="E25" s="404">
        <v>0.55229125875069263</v>
      </c>
      <c r="F25" s="404">
        <v>0.55229125875069263</v>
      </c>
      <c r="G25" s="404">
        <v>0.55229125875069263</v>
      </c>
      <c r="H25" s="404">
        <v>0.51478922454242138</v>
      </c>
      <c r="I25" s="404">
        <v>0.51478922454242138</v>
      </c>
      <c r="J25" s="404">
        <v>0.45457078374767662</v>
      </c>
      <c r="K25" s="404">
        <v>0.38107355815495758</v>
      </c>
      <c r="L25" s="404">
        <v>0.30628993400073218</v>
      </c>
      <c r="M25" s="404">
        <v>0.30628993400073218</v>
      </c>
      <c r="N25" s="404">
        <v>0.15648558529462706</v>
      </c>
      <c r="O25" s="404">
        <v>8.2049273624462335E-2</v>
      </c>
      <c r="P25" s="404">
        <v>2.6357502988993194E-2</v>
      </c>
      <c r="Q25" s="404">
        <v>5.0457118565363536E-3</v>
      </c>
      <c r="R25" s="404">
        <v>3.7528668553683982E-2</v>
      </c>
      <c r="S25" s="404">
        <v>0.16372640956368884</v>
      </c>
      <c r="T25" s="404">
        <v>0.38931275902086715</v>
      </c>
      <c r="U25" s="404">
        <v>0.54482624379083044</v>
      </c>
      <c r="V25" s="404">
        <v>0.94655817764177419</v>
      </c>
      <c r="W25" s="404">
        <v>1.4607364526819031</v>
      </c>
      <c r="X25" s="404">
        <v>1.7626622377751597</v>
      </c>
      <c r="Y25" s="404">
        <v>2.4757566283833792</v>
      </c>
      <c r="Z25" s="404">
        <v>2.8973674798535161</v>
      </c>
      <c r="AA25" s="404">
        <v>3.3695126573535394</v>
      </c>
      <c r="AB25" s="404">
        <v>3.8967873331282408</v>
      </c>
      <c r="AC25" s="404">
        <v>4.4823504331321669</v>
      </c>
      <c r="AD25" s="404">
        <v>5.1350893226725205</v>
      </c>
      <c r="AE25" s="404">
        <v>5.8605671075863102</v>
      </c>
      <c r="AF25" s="404">
        <v>7.5237775834683349</v>
      </c>
      <c r="AG25" s="404">
        <v>8.4481065742870776</v>
      </c>
      <c r="AH25" s="404">
        <v>9.4238869754571351</v>
      </c>
      <c r="AI25" s="404">
        <v>10.441252563946568</v>
      </c>
      <c r="AJ25" s="404">
        <v>11.4824136994695</v>
      </c>
      <c r="AK25" s="404">
        <v>12.521499616520451</v>
      </c>
      <c r="AL25" s="404">
        <v>13.531423041739046</v>
      </c>
      <c r="AM25" s="404">
        <v>14.485554244093921</v>
      </c>
      <c r="AN25" s="404">
        <v>15.375370105272316</v>
      </c>
      <c r="AO25" s="404">
        <v>17.384545875417562</v>
      </c>
      <c r="AP25" s="404">
        <v>18.871641202820729</v>
      </c>
      <c r="AQ25" s="404">
        <v>20.930397937590399</v>
      </c>
      <c r="AR25" s="404">
        <v>23.7201491912585</v>
      </c>
      <c r="AS25" s="404">
        <v>27.287540190149315</v>
      </c>
      <c r="AT25" s="404">
        <v>31.562633677212709</v>
      </c>
      <c r="AU25" s="404">
        <v>36.453240801720924</v>
      </c>
      <c r="AV25" s="404">
        <v>48.07380207347974</v>
      </c>
      <c r="AW25" s="404">
        <v>54.818429391649602</v>
      </c>
      <c r="AX25" s="404">
        <v>61.360287759639327</v>
      </c>
      <c r="AY25" s="404">
        <v>67.602545570454254</v>
      </c>
      <c r="AZ25" s="404">
        <v>73.540396472654166</v>
      </c>
      <c r="BA25" s="404">
        <v>79.486280393916118</v>
      </c>
      <c r="BB25" s="404">
        <v>85.456088454006363</v>
      </c>
      <c r="BC25" s="404">
        <v>96.270746730040216</v>
      </c>
    </row>
    <row r="26" spans="2:55" ht="18">
      <c r="B26" s="403" t="s">
        <v>430</v>
      </c>
      <c r="C26" s="404">
        <v>0.30076506183048313</v>
      </c>
      <c r="D26" s="404">
        <v>0.30076506183048313</v>
      </c>
      <c r="E26" s="404">
        <v>0.30076506183048313</v>
      </c>
      <c r="F26" s="404">
        <v>0.30076506183048313</v>
      </c>
      <c r="G26" s="404">
        <v>0.30076506183048313</v>
      </c>
      <c r="H26" s="404">
        <v>0.2740884614941847</v>
      </c>
      <c r="I26" s="404">
        <v>0.2740884614941847</v>
      </c>
      <c r="J26" s="404">
        <v>0.23768442384212193</v>
      </c>
      <c r="K26" s="404">
        <v>0.1982499177256194</v>
      </c>
      <c r="L26" s="404">
        <v>0.15941576471669447</v>
      </c>
      <c r="M26" s="404">
        <v>0.15941576471669447</v>
      </c>
      <c r="N26" s="404">
        <v>8.1624251697087633E-2</v>
      </c>
      <c r="O26" s="404">
        <v>4.2970370407704538E-2</v>
      </c>
      <c r="P26" s="404">
        <v>2.6278198176994585E-2</v>
      </c>
      <c r="Q26" s="404">
        <v>2.3318595462721269E-2</v>
      </c>
      <c r="R26" s="404">
        <v>5.5591080292835118E-2</v>
      </c>
      <c r="S26" s="404">
        <v>0.13437088951968315</v>
      </c>
      <c r="T26" s="404">
        <v>0.26395138522422262</v>
      </c>
      <c r="U26" s="404">
        <v>0.35174619668186241</v>
      </c>
      <c r="V26" s="404">
        <v>0.57629361569591386</v>
      </c>
      <c r="W26" s="404">
        <v>0.86384478631402295</v>
      </c>
      <c r="X26" s="404">
        <v>1.0344152550924484</v>
      </c>
      <c r="Y26" s="404">
        <v>1.439688373537551</v>
      </c>
      <c r="Z26" s="404">
        <v>1.6798931654781077</v>
      </c>
      <c r="AA26" s="404">
        <v>1.9490426480367113</v>
      </c>
      <c r="AB26" s="404">
        <v>2.2495960613685222</v>
      </c>
      <c r="AC26" s="404">
        <v>2.5832423708844683</v>
      </c>
      <c r="AD26" s="404">
        <v>2.9546608462682986</v>
      </c>
      <c r="AE26" s="404">
        <v>3.3662203679292864</v>
      </c>
      <c r="AF26" s="404">
        <v>4.2992397921264827</v>
      </c>
      <c r="AG26" s="404">
        <v>4.8132783521746836</v>
      </c>
      <c r="AH26" s="404">
        <v>5.3537049622830333</v>
      </c>
      <c r="AI26" s="404">
        <v>5.9145371006378253</v>
      </c>
      <c r="AJ26" s="404">
        <v>6.4829013185113302</v>
      </c>
      <c r="AK26" s="404">
        <v>7.0443991567231548</v>
      </c>
      <c r="AL26" s="404">
        <v>7.584864719968138</v>
      </c>
      <c r="AM26" s="404">
        <v>8.0903271786157358</v>
      </c>
      <c r="AN26" s="404">
        <v>8.5668026727986195</v>
      </c>
      <c r="AO26" s="404">
        <v>9.7917725608055015</v>
      </c>
      <c r="AP26" s="404">
        <v>10.744879323515176</v>
      </c>
      <c r="AQ26" s="404">
        <v>12.057913281941149</v>
      </c>
      <c r="AR26" s="404">
        <v>13.804152434561189</v>
      </c>
      <c r="AS26" s="404">
        <v>15.960626067989255</v>
      </c>
      <c r="AT26" s="404">
        <v>18.4810946550237</v>
      </c>
      <c r="AU26" s="404">
        <v>21.320290127309473</v>
      </c>
      <c r="AV26" s="404">
        <v>28.181879047358329</v>
      </c>
      <c r="AW26" s="404">
        <v>31.890470206110287</v>
      </c>
      <c r="AX26" s="404">
        <v>35.461321575834603</v>
      </c>
      <c r="AY26" s="404">
        <v>38.891981348425553</v>
      </c>
      <c r="AZ26" s="404">
        <v>42.178709746804316</v>
      </c>
      <c r="BA26" s="404">
        <v>45.694217867907462</v>
      </c>
      <c r="BB26" s="404">
        <v>49.045476907685007</v>
      </c>
      <c r="BC26" s="404">
        <v>55.199184654992301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1.9337164649961207E-2</v>
      </c>
      <c r="AN29" s="406">
        <v>1.0921310160468638</v>
      </c>
      <c r="AO29" s="406">
        <v>2.7891829268863866</v>
      </c>
      <c r="AP29" s="406">
        <v>3.4331378995278383</v>
      </c>
      <c r="AQ29" s="406">
        <v>3.9701820601390772</v>
      </c>
      <c r="AR29" s="406">
        <v>4.4272320059971362</v>
      </c>
      <c r="AS29" s="406">
        <v>4.8247154180442431</v>
      </c>
      <c r="AT29" s="406">
        <v>5.1759128339676321</v>
      </c>
      <c r="AU29" s="406">
        <v>5.4914588372992332</v>
      </c>
      <c r="AV29" s="406">
        <v>6.1386509905121338</v>
      </c>
      <c r="AW29" s="406">
        <v>6.5388771503544447</v>
      </c>
      <c r="AX29" s="406">
        <v>6.9981937832567205</v>
      </c>
      <c r="AY29" s="406">
        <v>7.5268982103507804</v>
      </c>
      <c r="AZ29" s="406">
        <v>8.1564459274294858</v>
      </c>
      <c r="BA29" s="406">
        <v>8.9548638392559798</v>
      </c>
      <c r="BB29" s="406">
        <v>9.975698873944804</v>
      </c>
      <c r="BC29" s="406">
        <v>12.864049777958252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</v>
      </c>
      <c r="AE30" s="406">
        <v>0</v>
      </c>
      <c r="AF30" s="406">
        <v>3.7985592121480756</v>
      </c>
      <c r="AG30" s="406">
        <v>6.3711684348050026</v>
      </c>
      <c r="AH30" s="406">
        <v>8.867389900867682</v>
      </c>
      <c r="AI30" s="406">
        <v>11.289421085278514</v>
      </c>
      <c r="AJ30" s="406">
        <v>13.632861877666635</v>
      </c>
      <c r="AK30" s="406">
        <v>15.887477033141412</v>
      </c>
      <c r="AL30" s="406">
        <v>18.025824484918683</v>
      </c>
      <c r="AM30" s="406">
        <v>20.003340303197447</v>
      </c>
      <c r="AN30" s="406">
        <v>21.769884696553724</v>
      </c>
      <c r="AO30" s="406">
        <v>24.628872644907037</v>
      </c>
      <c r="AP30" s="406">
        <v>25.771322836931709</v>
      </c>
      <c r="AQ30" s="406">
        <v>26.786497059671571</v>
      </c>
      <c r="AR30" s="406">
        <v>27.731677005990392</v>
      </c>
      <c r="AS30" s="406">
        <v>28.64946810062154</v>
      </c>
      <c r="AT30" s="406">
        <v>29.570021427288793</v>
      </c>
      <c r="AU30" s="406">
        <v>30.526943266967187</v>
      </c>
      <c r="AV30" s="406">
        <v>32.776732674124126</v>
      </c>
      <c r="AW30" s="406">
        <v>34.17348969154169</v>
      </c>
      <c r="AX30" s="406">
        <v>35.750093331157728</v>
      </c>
      <c r="AY30" s="406">
        <v>37.531179832845218</v>
      </c>
      <c r="AZ30" s="406">
        <v>39.571569090588028</v>
      </c>
      <c r="BA30" s="406">
        <v>41.985577748201202</v>
      </c>
      <c r="BB30" s="406">
        <v>44.858998901021863</v>
      </c>
      <c r="BC30" s="406">
        <v>52.033861996110666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</v>
      </c>
      <c r="AB31" s="406">
        <v>0</v>
      </c>
      <c r="AC31" s="406">
        <v>2.4807822038906404</v>
      </c>
      <c r="AD31" s="406">
        <v>6.7247258809212402</v>
      </c>
      <c r="AE31" s="406">
        <v>10.620962309798426</v>
      </c>
      <c r="AF31" s="406">
        <v>17.836690285411471</v>
      </c>
      <c r="AG31" s="406">
        <v>21.293911745914805</v>
      </c>
      <c r="AH31" s="406">
        <v>24.689424384468523</v>
      </c>
      <c r="AI31" s="406">
        <v>28.022075219597397</v>
      </c>
      <c r="AJ31" s="406">
        <v>31.277944970197417</v>
      </c>
      <c r="AK31" s="406">
        <v>34.420672319502621</v>
      </c>
      <c r="AL31" s="406">
        <v>37.394113434240261</v>
      </c>
      <c r="AM31" s="406">
        <v>40.126191109619754</v>
      </c>
      <c r="AN31" s="406">
        <v>42.545341619324383</v>
      </c>
      <c r="AO31" s="406">
        <v>46.405423665601042</v>
      </c>
      <c r="AP31" s="406">
        <v>47.934859019633535</v>
      </c>
      <c r="AQ31" s="406">
        <v>49.303915079190652</v>
      </c>
      <c r="AR31" s="406">
        <v>50.607182949512499</v>
      </c>
      <c r="AS31" s="406">
        <v>51.918637469413852</v>
      </c>
      <c r="AT31" s="406">
        <v>53.3052400331188</v>
      </c>
      <c r="AU31" s="406">
        <v>54.83121860703222</v>
      </c>
      <c r="AV31" s="406">
        <v>58.645939869957509</v>
      </c>
      <c r="AW31" s="406">
        <v>61.08218905015859</v>
      </c>
      <c r="AX31" s="406">
        <v>63.877016025087109</v>
      </c>
      <c r="AY31" s="406">
        <v>67.07370403044888</v>
      </c>
      <c r="AZ31" s="406">
        <v>70.751663206935561</v>
      </c>
      <c r="BA31" s="406">
        <v>75.076189427525961</v>
      </c>
      <c r="BB31" s="406">
        <v>80.125398677795204</v>
      </c>
      <c r="BC31" s="406">
        <v>91.7753195491849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0</v>
      </c>
      <c r="Z32" s="406">
        <v>0</v>
      </c>
      <c r="AA32" s="406">
        <v>4.7254635508629299</v>
      </c>
      <c r="AB32" s="406">
        <v>11.088370177105524</v>
      </c>
      <c r="AC32" s="406">
        <v>16.615590838592492</v>
      </c>
      <c r="AD32" s="406">
        <v>21.64066420683864</v>
      </c>
      <c r="AE32" s="406">
        <v>26.340793340858177</v>
      </c>
      <c r="AF32" s="406">
        <v>35.261563935728077</v>
      </c>
      <c r="AG32" s="406">
        <v>39.620607882000002</v>
      </c>
      <c r="AH32" s="406">
        <v>43.947512487060656</v>
      </c>
      <c r="AI32" s="406">
        <v>48.231955812640187</v>
      </c>
      <c r="AJ32" s="406">
        <v>52.428424732581924</v>
      </c>
      <c r="AK32" s="406">
        <v>56.46604419608289</v>
      </c>
      <c r="AL32" s="406">
        <v>60.255935959777766</v>
      </c>
      <c r="AM32" s="406">
        <v>63.697099752819234</v>
      </c>
      <c r="AN32" s="406">
        <v>66.694659234476717</v>
      </c>
      <c r="AO32" s="406">
        <v>71.332865887132968</v>
      </c>
      <c r="AP32" s="406">
        <v>73.1150607094051</v>
      </c>
      <c r="AQ32" s="406">
        <v>74.702110995262117</v>
      </c>
      <c r="AR32" s="406">
        <v>76.241656446935167</v>
      </c>
      <c r="AS32" s="406">
        <v>77.868525559962848</v>
      </c>
      <c r="AT32" s="406">
        <v>79.699241112847872</v>
      </c>
      <c r="AU32" s="406">
        <v>81.833426285225627</v>
      </c>
      <c r="AV32" s="406">
        <v>87.495532317734416</v>
      </c>
      <c r="AW32" s="406">
        <v>91.246651931943603</v>
      </c>
      <c r="AX32" s="406">
        <v>95.632776692187463</v>
      </c>
      <c r="AY32" s="406">
        <v>100.71435927194162</v>
      </c>
      <c r="AZ32" s="406">
        <v>106.59441394987962</v>
      </c>
      <c r="BA32" s="406">
        <v>113.44048613419444</v>
      </c>
      <c r="BB32" s="406">
        <v>121.11428390795957</v>
      </c>
      <c r="BC32" s="406">
        <v>137.39870189490557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1.3352667387972754</v>
      </c>
      <c r="Z33" s="406">
        <v>9.689188623463501</v>
      </c>
      <c r="AA33" s="406">
        <v>17.317077232860051</v>
      </c>
      <c r="AB33" s="406">
        <v>24.178139932816862</v>
      </c>
      <c r="AC33" s="406">
        <v>30.218358378342337</v>
      </c>
      <c r="AD33" s="406">
        <v>35.797563625874353</v>
      </c>
      <c r="AE33" s="406">
        <v>41.098814452663404</v>
      </c>
      <c r="AF33" s="406">
        <v>51.357962917865486</v>
      </c>
      <c r="AG33" s="406">
        <v>56.449200995613239</v>
      </c>
      <c r="AH33" s="406">
        <v>61.540463532487813</v>
      </c>
      <c r="AI33" s="406">
        <v>66.592130649927881</v>
      </c>
      <c r="AJ33" s="406">
        <v>71.526578064253513</v>
      </c>
      <c r="AK33" s="406">
        <v>76.242583437098816</v>
      </c>
      <c r="AL33" s="406">
        <v>80.625323476658991</v>
      </c>
      <c r="AM33" s="406">
        <v>84.548615230401253</v>
      </c>
      <c r="AN33" s="406">
        <v>87.898469347674805</v>
      </c>
      <c r="AO33" s="406">
        <v>92.879849404759639</v>
      </c>
      <c r="AP33" s="406">
        <v>94.709486735900327</v>
      </c>
      <c r="AQ33" s="406">
        <v>96.323318196465408</v>
      </c>
      <c r="AR33" s="406">
        <v>97.942697050969471</v>
      </c>
      <c r="AS33" s="406">
        <v>99.764794522030527</v>
      </c>
      <c r="AT33" s="406">
        <v>101.95099832086753</v>
      </c>
      <c r="AU33" s="406">
        <v>104.63235871661024</v>
      </c>
      <c r="AV33" s="406">
        <v>112.12159964666382</v>
      </c>
      <c r="AW33" s="406">
        <v>117.24404034998659</v>
      </c>
      <c r="AX33" s="406">
        <v>123.31433130778942</v>
      </c>
      <c r="AY33" s="406">
        <v>130.401966833996</v>
      </c>
      <c r="AZ33" s="406">
        <v>138.57097214857293</v>
      </c>
      <c r="BA33" s="406">
        <v>147.78366779676466</v>
      </c>
      <c r="BB33" s="406">
        <v>157.65800518871973</v>
      </c>
      <c r="BC33" s="406">
        <v>177.06380289803869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13.209674560181098</v>
      </c>
      <c r="Z34" s="406">
        <v>22.073073618106061</v>
      </c>
      <c r="AA34" s="406">
        <v>30.173513386159062</v>
      </c>
      <c r="AB34" s="406">
        <v>37.516090058379426</v>
      </c>
      <c r="AC34" s="406">
        <v>44.082986817635266</v>
      </c>
      <c r="AD34" s="406">
        <v>50.239734852999881</v>
      </c>
      <c r="AE34" s="406">
        <v>56.171393296162329</v>
      </c>
      <c r="AF34" s="406">
        <v>67.851162697912756</v>
      </c>
      <c r="AG34" s="406">
        <v>73.722238451119168</v>
      </c>
      <c r="AH34" s="406">
        <v>79.605629751143042</v>
      </c>
      <c r="AI34" s="406">
        <v>85.4297021003282</v>
      </c>
      <c r="AJ34" s="406">
        <v>91.085260360465384</v>
      </c>
      <c r="AK34" s="406">
        <v>96.443795386654486</v>
      </c>
      <c r="AL34" s="406">
        <v>101.36260389507498</v>
      </c>
      <c r="AM34" s="406">
        <v>105.68932464684249</v>
      </c>
      <c r="AN34" s="406">
        <v>109.29199942306764</v>
      </c>
      <c r="AO34" s="406">
        <v>114.36614523122932</v>
      </c>
      <c r="AP34" s="406">
        <v>116.11060806092983</v>
      </c>
      <c r="AQ34" s="406">
        <v>117.64858679376813</v>
      </c>
      <c r="AR34" s="406">
        <v>119.28642622112029</v>
      </c>
      <c r="AS34" s="406">
        <v>121.28707254121211</v>
      </c>
      <c r="AT34" s="406">
        <v>123.85986494513548</v>
      </c>
      <c r="AU34" s="406">
        <v>127.17355586407616</v>
      </c>
      <c r="AV34" s="406">
        <v>136.91012179988942</v>
      </c>
      <c r="AW34" s="406">
        <v>143.73986620661961</v>
      </c>
      <c r="AX34" s="406">
        <v>151.90466407819869</v>
      </c>
      <c r="AY34" s="406">
        <v>161.41985625342517</v>
      </c>
      <c r="AZ34" s="406">
        <v>172.09318597571666</v>
      </c>
      <c r="BA34" s="406">
        <v>183.64762329844376</v>
      </c>
      <c r="BB34" s="406">
        <v>195.47495735637446</v>
      </c>
      <c r="BC34" s="406">
        <v>216.94427386675949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4.3282814766390292</v>
      </c>
      <c r="Y35" s="406">
        <v>25.3885109211577</v>
      </c>
      <c r="Z35" s="406">
        <v>34.701847989019235</v>
      </c>
      <c r="AA35" s="406">
        <v>43.254735069655261</v>
      </c>
      <c r="AB35" s="406">
        <v>51.091925479728417</v>
      </c>
      <c r="AC35" s="406">
        <v>58.209230497365098</v>
      </c>
      <c r="AD35" s="406">
        <v>64.97393917812829</v>
      </c>
      <c r="AE35" s="406">
        <v>71.576425620118471</v>
      </c>
      <c r="AF35" s="406">
        <v>84.78118707472801</v>
      </c>
      <c r="AG35" s="406">
        <v>91.466635256896609</v>
      </c>
      <c r="AH35" s="406">
        <v>98.153541897051184</v>
      </c>
      <c r="AI35" s="406">
        <v>104.73874519876257</v>
      </c>
      <c r="AJ35" s="406">
        <v>111.08522839214501</v>
      </c>
      <c r="AK35" s="406">
        <v>117.0344247087566</v>
      </c>
      <c r="AL35" s="406">
        <v>122.41454115428679</v>
      </c>
      <c r="AM35" s="406">
        <v>127.04746144203257</v>
      </c>
      <c r="AN35" s="406">
        <v>130.7813064294445</v>
      </c>
      <c r="AO35" s="406">
        <v>135.65690714468951</v>
      </c>
      <c r="AP35" s="406">
        <v>137.19159271770167</v>
      </c>
      <c r="AQ35" s="406">
        <v>138.56764235302578</v>
      </c>
      <c r="AR35" s="406">
        <v>140.18345257554836</v>
      </c>
      <c r="AS35" s="406">
        <v>142.37453935293453</v>
      </c>
      <c r="AT35" s="406">
        <v>145.40721433965942</v>
      </c>
      <c r="AU35" s="406">
        <v>149.51910913383091</v>
      </c>
      <c r="AV35" s="406">
        <v>162.12765333779166</v>
      </c>
      <c r="AW35" s="406">
        <v>171.12030488757432</v>
      </c>
      <c r="AX35" s="406">
        <v>181.8575902010225</v>
      </c>
      <c r="AY35" s="406">
        <v>194.06430320247986</v>
      </c>
      <c r="AZ35" s="406">
        <v>207.24820803300071</v>
      </c>
      <c r="BA35" s="406">
        <v>220.91455088977088</v>
      </c>
      <c r="BB35" s="406">
        <v>234.24241012051687</v>
      </c>
      <c r="BC35" s="406">
        <v>256.60464035129257</v>
      </c>
    </row>
    <row r="36" spans="2:55" ht="18">
      <c r="B36" s="405" t="s">
        <v>440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5.4259864572175331</v>
      </c>
      <c r="L36" s="406">
        <v>11.422848853088185</v>
      </c>
      <c r="M36" s="406">
        <v>11.422848853088185</v>
      </c>
      <c r="N36" s="406">
        <v>10.535543217770572</v>
      </c>
      <c r="O36" s="406">
        <v>3.9158138146819788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3.5826222508802377</v>
      </c>
      <c r="X36" s="406">
        <v>15.797953017676395</v>
      </c>
      <c r="Y36" s="406">
        <v>37.783568041535254</v>
      </c>
      <c r="Z36" s="406">
        <v>47.522768268271271</v>
      </c>
      <c r="AA36" s="406">
        <v>56.540329887548687</v>
      </c>
      <c r="AB36" s="406">
        <v>64.896131821074547</v>
      </c>
      <c r="AC36" s="406">
        <v>72.595162673931839</v>
      </c>
      <c r="AD36" s="406">
        <v>80.01087211686314</v>
      </c>
      <c r="AE36" s="406">
        <v>87.33859103319709</v>
      </c>
      <c r="AF36" s="406">
        <v>102.17182429109954</v>
      </c>
      <c r="AG36" s="406">
        <v>109.68971839046799</v>
      </c>
      <c r="AH36" s="406">
        <v>117.17471549093374</v>
      </c>
      <c r="AI36" s="406">
        <v>124.49692315509851</v>
      </c>
      <c r="AJ36" s="406">
        <v>131.48789280278135</v>
      </c>
      <c r="AK36" s="406">
        <v>137.95760796202902</v>
      </c>
      <c r="AL36" s="406">
        <v>143.70546414587588</v>
      </c>
      <c r="AM36" s="406">
        <v>148.52373655560564</v>
      </c>
      <c r="AN36" s="406">
        <v>152.24187798601636</v>
      </c>
      <c r="AO36" s="406">
        <v>156.60995076089367</v>
      </c>
      <c r="AP36" s="406">
        <v>157.82275675478871</v>
      </c>
      <c r="AQ36" s="406">
        <v>158.96690737373532</v>
      </c>
      <c r="AR36" s="406">
        <v>160.54501156529881</v>
      </c>
      <c r="AS36" s="406">
        <v>162.97889130010654</v>
      </c>
      <c r="AT36" s="406">
        <v>166.62978250051205</v>
      </c>
      <c r="AU36" s="406">
        <v>171.81024272080995</v>
      </c>
      <c r="AV36" s="406">
        <v>188.17296486262916</v>
      </c>
      <c r="AW36" s="406">
        <v>199.8699551489498</v>
      </c>
      <c r="AX36" s="406">
        <v>213.50162466569586</v>
      </c>
      <c r="AY36" s="406">
        <v>228.44980002785724</v>
      </c>
      <c r="AZ36" s="406">
        <v>243.93684961822549</v>
      </c>
      <c r="BA36" s="406">
        <v>259.2679653848225</v>
      </c>
      <c r="BB36" s="406">
        <v>273.47624161252065</v>
      </c>
      <c r="BC36" s="406">
        <v>295.67920735150835</v>
      </c>
    </row>
    <row r="37" spans="2:55" ht="15.75">
      <c r="B37" s="405" t="s">
        <v>43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11.471180822143454</v>
      </c>
      <c r="I37" s="406">
        <v>11.471180822143454</v>
      </c>
      <c r="J37" s="406">
        <v>22.388008014954984</v>
      </c>
      <c r="K37" s="406">
        <v>29.139616254544592</v>
      </c>
      <c r="L37" s="406">
        <v>31.449707022564088</v>
      </c>
      <c r="M37" s="406">
        <v>31.449707022564088</v>
      </c>
      <c r="N37" s="406">
        <v>21.069387858616778</v>
      </c>
      <c r="O37" s="406">
        <v>10.001938411163845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14.799884216055544</v>
      </c>
      <c r="X37" s="406">
        <v>27.515400220828933</v>
      </c>
      <c r="Y37" s="406">
        <v>50.324437473403634</v>
      </c>
      <c r="Z37" s="406">
        <v>60.500742885410702</v>
      </c>
      <c r="AA37" s="406">
        <v>70.007054249680209</v>
      </c>
      <c r="AB37" s="406">
        <v>78.91371339686998</v>
      </c>
      <c r="AC37" s="406">
        <v>87.240103494103522</v>
      </c>
      <c r="AD37" s="406">
        <v>95.365762104196776</v>
      </c>
      <c r="AE37" s="406">
        <v>103.48789208180423</v>
      </c>
      <c r="AF37" s="406">
        <v>120.02371758135672</v>
      </c>
      <c r="AG37" s="406">
        <v>128.37501289100325</v>
      </c>
      <c r="AH37" s="406">
        <v>136.64042307026151</v>
      </c>
      <c r="AI37" s="406">
        <v>144.65905759778687</v>
      </c>
      <c r="AJ37" s="406">
        <v>152.22957029681385</v>
      </c>
      <c r="AK37" s="406">
        <v>159.13068927131752</v>
      </c>
      <c r="AL37" s="406">
        <v>165.12776364537123</v>
      </c>
      <c r="AM37" s="406">
        <v>169.98343961570356</v>
      </c>
      <c r="AN37" s="406">
        <v>173.51301591748668</v>
      </c>
      <c r="AO37" s="406">
        <v>177.07451514795142</v>
      </c>
      <c r="AP37" s="406">
        <v>177.86345136495373</v>
      </c>
      <c r="AQ37" s="406">
        <v>178.72446667127488</v>
      </c>
      <c r="AR37" s="406">
        <v>180.28516191161526</v>
      </c>
      <c r="AS37" s="406">
        <v>183.10186374073248</v>
      </c>
      <c r="AT37" s="406">
        <v>187.64185675184754</v>
      </c>
      <c r="AU37" s="406">
        <v>194.29577415766798</v>
      </c>
      <c r="AV37" s="406">
        <v>215.5590318434574</v>
      </c>
      <c r="AW37" s="406">
        <v>230.34855649755522</v>
      </c>
      <c r="AX37" s="406">
        <v>246.97815309187661</v>
      </c>
      <c r="AY37" s="406">
        <v>264.496167125618</v>
      </c>
      <c r="AZ37" s="406">
        <v>281.8469075822677</v>
      </c>
      <c r="BA37" s="406">
        <v>298.21245309805101</v>
      </c>
      <c r="BB37" s="406">
        <v>312.71995967672609</v>
      </c>
      <c r="BC37" s="406">
        <v>333.85454865112553</v>
      </c>
    </row>
    <row r="38" spans="2:55" ht="18">
      <c r="B38" s="405" t="s">
        <v>441</v>
      </c>
      <c r="C38" s="406">
        <v>28.774280609395191</v>
      </c>
      <c r="D38" s="406">
        <v>28.774280609395191</v>
      </c>
      <c r="E38" s="406">
        <v>28.774280609395191</v>
      </c>
      <c r="F38" s="406">
        <v>28.774280609395191</v>
      </c>
      <c r="G38" s="406">
        <v>28.774280609395191</v>
      </c>
      <c r="H38" s="406">
        <v>42.008721609902153</v>
      </c>
      <c r="I38" s="406">
        <v>42.008721609902153</v>
      </c>
      <c r="J38" s="406">
        <v>50.980891476633062</v>
      </c>
      <c r="K38" s="406">
        <v>53.824859442137992</v>
      </c>
      <c r="L38" s="406">
        <v>51.168195853261821</v>
      </c>
      <c r="M38" s="406">
        <v>51.168195853261821</v>
      </c>
      <c r="N38" s="406">
        <v>30.243410977429399</v>
      </c>
      <c r="O38" s="406">
        <v>15.191227648415357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2.5206641603234041E-2</v>
      </c>
      <c r="W38" s="406">
        <v>27.786218419064721</v>
      </c>
      <c r="X38" s="406">
        <v>40.853074255847162</v>
      </c>
      <c r="Y38" s="406">
        <v>64.35492347194851</v>
      </c>
      <c r="Z38" s="406">
        <v>74.950984304646411</v>
      </c>
      <c r="AA38" s="406">
        <v>84.945691360817719</v>
      </c>
      <c r="AB38" s="406">
        <v>94.426243749761113</v>
      </c>
      <c r="AC38" s="406">
        <v>103.42626465209273</v>
      </c>
      <c r="AD38" s="406">
        <v>112.32754413510655</v>
      </c>
      <c r="AE38" s="406">
        <v>121.29494439936309</v>
      </c>
      <c r="AF38" s="406">
        <v>139.57636744542808</v>
      </c>
      <c r="AG38" s="406">
        <v>148.75792684720057</v>
      </c>
      <c r="AH38" s="406">
        <v>157.78011258314274</v>
      </c>
      <c r="AI38" s="406">
        <v>166.44953795326907</v>
      </c>
      <c r="AJ38" s="406">
        <v>174.53185722680087</v>
      </c>
      <c r="AK38" s="406">
        <v>181.76731353598137</v>
      </c>
      <c r="AL38" s="406">
        <v>187.88631671340042</v>
      </c>
      <c r="AM38" s="406">
        <v>192.62392037538038</v>
      </c>
      <c r="AN38" s="406">
        <v>195.814429539266</v>
      </c>
      <c r="AO38" s="406">
        <v>198.32623610887606</v>
      </c>
      <c r="AP38" s="406">
        <v>198.62681742739284</v>
      </c>
      <c r="AQ38" s="406">
        <v>199.21107118613685</v>
      </c>
      <c r="AR38" s="406">
        <v>200.89528294793138</v>
      </c>
      <c r="AS38" s="406">
        <v>204.39110231851313</v>
      </c>
      <c r="AT38" s="406">
        <v>210.28230461995079</v>
      </c>
      <c r="AU38" s="406">
        <v>219.04203279279952</v>
      </c>
      <c r="AV38" s="406">
        <v>246.43795738858026</v>
      </c>
      <c r="AW38" s="406">
        <v>264.54430959791006</v>
      </c>
      <c r="AX38" s="406">
        <v>284.10777058082152</v>
      </c>
      <c r="AY38" s="406">
        <v>303.84198559803116</v>
      </c>
      <c r="AZ38" s="406">
        <v>322.48225648542928</v>
      </c>
      <c r="BA38" s="406">
        <v>339.36004825058666</v>
      </c>
      <c r="BB38" s="406">
        <v>353.73924328300797</v>
      </c>
      <c r="BC38" s="406">
        <v>373.17147585142652</v>
      </c>
    </row>
    <row r="39" spans="2:55" ht="15.75">
      <c r="B39" s="405" t="s">
        <v>45</v>
      </c>
      <c r="C39" s="406">
        <v>61.126171106000761</v>
      </c>
      <c r="D39" s="406">
        <v>61.126171106000761</v>
      </c>
      <c r="E39" s="406">
        <v>61.126171106000761</v>
      </c>
      <c r="F39" s="406">
        <v>61.126171106000761</v>
      </c>
      <c r="G39" s="406">
        <v>61.126171106000761</v>
      </c>
      <c r="H39" s="406">
        <v>72.805931154706684</v>
      </c>
      <c r="I39" s="406">
        <v>72.805931154706684</v>
      </c>
      <c r="J39" s="406">
        <v>77.855788716655454</v>
      </c>
      <c r="K39" s="406">
        <v>75.518544241463914</v>
      </c>
      <c r="L39" s="406">
        <v>66.777592426103951</v>
      </c>
      <c r="M39" s="406">
        <v>66.777592426103951</v>
      </c>
      <c r="N39" s="406">
        <v>35.825946372946746</v>
      </c>
      <c r="O39" s="406">
        <v>17.88946468153657</v>
      </c>
      <c r="P39" s="406">
        <v>0.80642745471160138</v>
      </c>
      <c r="Q39" s="406">
        <v>0</v>
      </c>
      <c r="R39" s="406">
        <v>0</v>
      </c>
      <c r="S39" s="406">
        <v>0</v>
      </c>
      <c r="T39" s="406">
        <v>0</v>
      </c>
      <c r="U39" s="406">
        <v>0</v>
      </c>
      <c r="V39" s="406">
        <v>12.570626886381888</v>
      </c>
      <c r="W39" s="406">
        <v>41.141198045058673</v>
      </c>
      <c r="X39" s="406">
        <v>54.508620378163791</v>
      </c>
      <c r="Y39" s="406">
        <v>78.714539060362299</v>
      </c>
      <c r="Z39" s="406">
        <v>89.754987393135252</v>
      </c>
      <c r="AA39" s="406">
        <v>100.2822874703332</v>
      </c>
      <c r="AB39" s="406">
        <v>110.4006629229075</v>
      </c>
      <c r="AC39" s="406">
        <v>120.15605388592117</v>
      </c>
      <c r="AD39" s="406">
        <v>129.89474454743592</v>
      </c>
      <c r="AE39" s="406">
        <v>139.74598298894423</v>
      </c>
      <c r="AF39" s="406">
        <v>159.78572093139326</v>
      </c>
      <c r="AG39" s="406">
        <v>169.77217637268427</v>
      </c>
      <c r="AH39" s="406">
        <v>179.50040771563332</v>
      </c>
      <c r="AI39" s="406">
        <v>188.74545323630934</v>
      </c>
      <c r="AJ39" s="406">
        <v>197.23135770159971</v>
      </c>
      <c r="AK39" s="406">
        <v>204.6588892080261</v>
      </c>
      <c r="AL39" s="406">
        <v>210.72480870080688</v>
      </c>
      <c r="AM39" s="406">
        <v>215.1718916820794</v>
      </c>
      <c r="AN39" s="406">
        <v>217.85734930261702</v>
      </c>
      <c r="AO39" s="406">
        <v>219.03644718627723</v>
      </c>
      <c r="AP39" s="406">
        <v>218.77985225925718</v>
      </c>
      <c r="AQ39" s="406">
        <v>219.15382827533566</v>
      </c>
      <c r="AR39" s="406">
        <v>221.19874910570039</v>
      </c>
      <c r="AS39" s="406">
        <v>225.80525879185961</v>
      </c>
      <c r="AT39" s="406">
        <v>233.68792154717391</v>
      </c>
      <c r="AU39" s="406">
        <v>245.3156068991774</v>
      </c>
      <c r="AV39" s="406">
        <v>279.62105047852907</v>
      </c>
      <c r="AW39" s="406">
        <v>300.98756537821146</v>
      </c>
      <c r="AX39" s="406">
        <v>323.11238277857706</v>
      </c>
      <c r="AY39" s="406">
        <v>344.4399173416644</v>
      </c>
      <c r="AZ39" s="406">
        <v>363.78146726770746</v>
      </c>
      <c r="BA39" s="406">
        <v>380.67912412640163</v>
      </c>
      <c r="BB39" s="406">
        <v>394.51595024965712</v>
      </c>
      <c r="BC39" s="406">
        <v>410.59453435215443</v>
      </c>
    </row>
    <row r="40" spans="2:55" ht="18">
      <c r="B40" s="405" t="s">
        <v>442</v>
      </c>
      <c r="C40" s="406">
        <v>94.187418314882265</v>
      </c>
      <c r="D40" s="406">
        <v>94.187418314882265</v>
      </c>
      <c r="E40" s="406">
        <v>94.187418314882265</v>
      </c>
      <c r="F40" s="406">
        <v>94.187418314882265</v>
      </c>
      <c r="G40" s="406">
        <v>94.187418314882265</v>
      </c>
      <c r="H40" s="406">
        <v>102.11339557667137</v>
      </c>
      <c r="I40" s="406">
        <v>102.11339557667137</v>
      </c>
      <c r="J40" s="406">
        <v>101.86667870644455</v>
      </c>
      <c r="K40" s="406">
        <v>92.834472495168782</v>
      </c>
      <c r="L40" s="406">
        <v>77.903311250968599</v>
      </c>
      <c r="M40" s="406">
        <v>77.903311250968599</v>
      </c>
      <c r="N40" s="406">
        <v>38.650258664805961</v>
      </c>
      <c r="O40" s="406">
        <v>18.929584441116479</v>
      </c>
      <c r="P40" s="406">
        <v>1.3354927918769013</v>
      </c>
      <c r="Q40" s="406">
        <v>0</v>
      </c>
      <c r="R40" s="406">
        <v>0</v>
      </c>
      <c r="S40" s="406">
        <v>0</v>
      </c>
      <c r="T40" s="406">
        <v>0</v>
      </c>
      <c r="U40" s="406">
        <v>0</v>
      </c>
      <c r="V40" s="406">
        <v>25.614956055794238</v>
      </c>
      <c r="W40" s="406">
        <v>54.816830861133731</v>
      </c>
      <c r="X40" s="406">
        <v>68.477187112268467</v>
      </c>
      <c r="Y40" s="406">
        <v>93.416421787406421</v>
      </c>
      <c r="Z40" s="406">
        <v>104.94400878053165</v>
      </c>
      <c r="AA40" s="406">
        <v>116.07023141168551</v>
      </c>
      <c r="AB40" s="406">
        <v>126.91546135781842</v>
      </c>
      <c r="AC40" s="406">
        <v>137.49472507683407</v>
      </c>
      <c r="AD40" s="406">
        <v>148.11520614168484</v>
      </c>
      <c r="AE40" s="406">
        <v>158.87026455016374</v>
      </c>
      <c r="AF40" s="406">
        <v>180.65676913409027</v>
      </c>
      <c r="AG40" s="406">
        <v>191.40503477665229</v>
      </c>
      <c r="AH40" s="406">
        <v>201.77108493030838</v>
      </c>
      <c r="AI40" s="406">
        <v>211.48835637134655</v>
      </c>
      <c r="AJ40" s="406">
        <v>220.23795744584669</v>
      </c>
      <c r="AK40" s="406">
        <v>227.68115012622823</v>
      </c>
      <c r="AL40" s="406">
        <v>233.52084636315465</v>
      </c>
      <c r="AM40" s="406">
        <v>237.50864533934009</v>
      </c>
      <c r="AN40" s="406">
        <v>239.51636273092686</v>
      </c>
      <c r="AO40" s="406">
        <v>239.0757875118114</v>
      </c>
      <c r="AP40" s="406">
        <v>238.27002700503351</v>
      </c>
      <c r="AQ40" s="406">
        <v>238.62241872353431</v>
      </c>
      <c r="AR40" s="406">
        <v>241.44399847243554</v>
      </c>
      <c r="AS40" s="406">
        <v>247.8382852579098</v>
      </c>
      <c r="AT40" s="406">
        <v>258.56404257447355</v>
      </c>
      <c r="AU40" s="406">
        <v>273.68842252861486</v>
      </c>
      <c r="AV40" s="406">
        <v>315.20885135233482</v>
      </c>
      <c r="AW40" s="406">
        <v>339.50566250580943</v>
      </c>
      <c r="AX40" s="406">
        <v>363.58274635069705</v>
      </c>
      <c r="AY40" s="406">
        <v>385.92650529973946</v>
      </c>
      <c r="AZ40" s="406">
        <v>405.47147337767615</v>
      </c>
      <c r="BA40" s="406">
        <v>421.97253860274384</v>
      </c>
      <c r="BB40" s="406">
        <v>434.90463013578778</v>
      </c>
      <c r="BC40" s="406">
        <v>446.25691948750807</v>
      </c>
    </row>
    <row r="41" spans="2:55" ht="15.75">
      <c r="B41" s="405" t="s">
        <v>47</v>
      </c>
      <c r="C41" s="406">
        <v>126.08316811693066</v>
      </c>
      <c r="D41" s="406">
        <v>126.08316811693066</v>
      </c>
      <c r="E41" s="406">
        <v>126.08316811693066</v>
      </c>
      <c r="F41" s="406">
        <v>126.08316811693066</v>
      </c>
      <c r="G41" s="406">
        <v>126.08316811693066</v>
      </c>
      <c r="H41" s="406">
        <v>128.81313197319324</v>
      </c>
      <c r="I41" s="406">
        <v>128.81313197319324</v>
      </c>
      <c r="J41" s="406">
        <v>121.24510669346695</v>
      </c>
      <c r="K41" s="406">
        <v>105.33522069579803</v>
      </c>
      <c r="L41" s="406">
        <v>84.702465547040944</v>
      </c>
      <c r="M41" s="406">
        <v>84.702465547040944</v>
      </c>
      <c r="N41" s="406">
        <v>39.608402345097367</v>
      </c>
      <c r="O41" s="406">
        <v>19.067170719281524</v>
      </c>
      <c r="P41" s="406">
        <v>1.7395011080249507</v>
      </c>
      <c r="Q41" s="406">
        <v>0</v>
      </c>
      <c r="R41" s="406">
        <v>0</v>
      </c>
      <c r="S41" s="406">
        <v>0</v>
      </c>
      <c r="T41" s="406">
        <v>0</v>
      </c>
      <c r="U41" s="406">
        <v>9.4447447206089095</v>
      </c>
      <c r="V41" s="406">
        <v>39.055572705372235</v>
      </c>
      <c r="W41" s="406">
        <v>68.805393383465699</v>
      </c>
      <c r="X41" s="406">
        <v>82.761789377501302</v>
      </c>
      <c r="Y41" s="406">
        <v>108.48817211198043</v>
      </c>
      <c r="Z41" s="406">
        <v>120.57042786294816</v>
      </c>
      <c r="AA41" s="406">
        <v>132.39231856121546</v>
      </c>
      <c r="AB41" s="406">
        <v>144.04017039713267</v>
      </c>
      <c r="AC41" s="406">
        <v>155.49374884299047</v>
      </c>
      <c r="AD41" s="406">
        <v>167.02038620138816</v>
      </c>
      <c r="AE41" s="406">
        <v>178.69203484515629</v>
      </c>
      <c r="AF41" s="406">
        <v>202.18157360168004</v>
      </c>
      <c r="AG41" s="406">
        <v>213.63236108382949</v>
      </c>
      <c r="AH41" s="406">
        <v>224.53823277285974</v>
      </c>
      <c r="AI41" s="406">
        <v>234.5902979313224</v>
      </c>
      <c r="AJ41" s="406">
        <v>243.42530417896538</v>
      </c>
      <c r="AK41" s="406">
        <v>250.71089996857907</v>
      </c>
      <c r="AL41" s="406">
        <v>256.15674380173471</v>
      </c>
      <c r="AM41" s="406">
        <v>259.50822803729471</v>
      </c>
      <c r="AN41" s="406">
        <v>260.64971315766621</v>
      </c>
      <c r="AO41" s="406">
        <v>258.35307001654741</v>
      </c>
      <c r="AP41" s="406">
        <v>257.12032238736384</v>
      </c>
      <c r="AQ41" s="406">
        <v>257.82494254096787</v>
      </c>
      <c r="AR41" s="406">
        <v>262.11836449443877</v>
      </c>
      <c r="AS41" s="406">
        <v>271.24175094005506</v>
      </c>
      <c r="AT41" s="406">
        <v>285.5456430801998</v>
      </c>
      <c r="AU41" s="406">
        <v>304.56690092551025</v>
      </c>
      <c r="AV41" s="406">
        <v>353.05481362994476</v>
      </c>
      <c r="AW41" s="406">
        <v>379.69072353768161</v>
      </c>
      <c r="AX41" s="406">
        <v>405.16722759581381</v>
      </c>
      <c r="AY41" s="406">
        <v>428.05630904993001</v>
      </c>
      <c r="AZ41" s="406">
        <v>447.38746579478544</v>
      </c>
      <c r="BA41" s="406">
        <v>463.12846047573277</v>
      </c>
      <c r="BB41" s="406">
        <v>473.5301144850319</v>
      </c>
      <c r="BC41" s="406">
        <v>480.49869601043429</v>
      </c>
    </row>
    <row r="42" spans="2:55" ht="18">
      <c r="B42" s="405" t="s">
        <v>443</v>
      </c>
      <c r="C42" s="406">
        <v>155.79892872550283</v>
      </c>
      <c r="D42" s="406">
        <v>155.79892872550283</v>
      </c>
      <c r="E42" s="406">
        <v>155.79892872550283</v>
      </c>
      <c r="F42" s="406">
        <v>155.79892872550283</v>
      </c>
      <c r="G42" s="406">
        <v>155.79892872550283</v>
      </c>
      <c r="H42" s="406">
        <v>150.66119291406869</v>
      </c>
      <c r="I42" s="406">
        <v>150.66119291406869</v>
      </c>
      <c r="J42" s="406">
        <v>135.48916999308909</v>
      </c>
      <c r="K42" s="406">
        <v>113.08290985070128</v>
      </c>
      <c r="L42" s="406">
        <v>88.071547059490669</v>
      </c>
      <c r="M42" s="406">
        <v>88.071547059490669</v>
      </c>
      <c r="N42" s="406">
        <v>39.527231384185882</v>
      </c>
      <c r="O42" s="406">
        <v>18.998426865921626</v>
      </c>
      <c r="P42" s="406">
        <v>2.2282717974931887</v>
      </c>
      <c r="Q42" s="406">
        <v>0</v>
      </c>
      <c r="R42" s="406">
        <v>0</v>
      </c>
      <c r="S42" s="406">
        <v>0</v>
      </c>
      <c r="T42" s="406">
        <v>8.8482221193420898</v>
      </c>
      <c r="U42" s="406">
        <v>22.522334672560881</v>
      </c>
      <c r="V42" s="406">
        <v>52.829412853680097</v>
      </c>
      <c r="W42" s="406">
        <v>83.106953766386852</v>
      </c>
      <c r="X42" s="406">
        <v>97.365358124640053</v>
      </c>
      <c r="Y42" s="406">
        <v>123.97988253037158</v>
      </c>
      <c r="Z42" s="406">
        <v>136.72146561297984</v>
      </c>
      <c r="AA42" s="406">
        <v>149.32271723051949</v>
      </c>
      <c r="AB42" s="406">
        <v>161.83020337803526</v>
      </c>
      <c r="AC42" s="406">
        <v>174.18663974218927</v>
      </c>
      <c r="AD42" s="406">
        <v>186.63776371789481</v>
      </c>
      <c r="AE42" s="406">
        <v>199.22361718933524</v>
      </c>
      <c r="AF42" s="406">
        <v>224.34291597243035</v>
      </c>
      <c r="AG42" s="406">
        <v>236.40617348389313</v>
      </c>
      <c r="AH42" s="406">
        <v>247.7168133174917</v>
      </c>
      <c r="AI42" s="406">
        <v>257.92190950901869</v>
      </c>
      <c r="AJ42" s="406">
        <v>266.66874312823137</v>
      </c>
      <c r="AK42" s="406">
        <v>273.63195261689458</v>
      </c>
      <c r="AL42" s="406">
        <v>278.50826656683762</v>
      </c>
      <c r="AM42" s="406">
        <v>281.02657033597541</v>
      </c>
      <c r="AN42" s="406">
        <v>281.08225644700707</v>
      </c>
      <c r="AO42" s="406">
        <v>276.83900759351798</v>
      </c>
      <c r="AP42" s="406">
        <v>275.48499596790515</v>
      </c>
      <c r="AQ42" s="406">
        <v>277.22645047055823</v>
      </c>
      <c r="AR42" s="406">
        <v>284.01386541843374</v>
      </c>
      <c r="AS42" s="406">
        <v>296.71362476779711</v>
      </c>
      <c r="AT42" s="406">
        <v>315.11077906784618</v>
      </c>
      <c r="AU42" s="406">
        <v>338.17043775064809</v>
      </c>
      <c r="AV42" s="406">
        <v>392.73763493367608</v>
      </c>
      <c r="AW42" s="406">
        <v>421.19459458839424</v>
      </c>
      <c r="AX42" s="406">
        <v>447.65412617470599</v>
      </c>
      <c r="AY42" s="406">
        <v>470.72519888101652</v>
      </c>
      <c r="AZ42" s="406">
        <v>489.48125328114958</v>
      </c>
      <c r="BA42" s="406">
        <v>502.56646245881581</v>
      </c>
      <c r="BB42" s="406">
        <v>510.48433561710726</v>
      </c>
      <c r="BC42" s="406">
        <v>513.71857700336625</v>
      </c>
    </row>
    <row r="43" spans="2:55" ht="15.75">
      <c r="B43" s="405" t="s">
        <v>49</v>
      </c>
      <c r="C43" s="406">
        <v>180.49048557109333</v>
      </c>
      <c r="D43" s="406">
        <v>180.49048557109333</v>
      </c>
      <c r="E43" s="406">
        <v>180.49048557109333</v>
      </c>
      <c r="F43" s="406">
        <v>180.49048557109333</v>
      </c>
      <c r="G43" s="406">
        <v>180.49048557109333</v>
      </c>
      <c r="H43" s="406">
        <v>167.096575842997</v>
      </c>
      <c r="I43" s="406">
        <v>167.096575842997</v>
      </c>
      <c r="J43" s="406">
        <v>144.52910127978143</v>
      </c>
      <c r="K43" s="406">
        <v>116.98849907682404</v>
      </c>
      <c r="L43" s="406">
        <v>89.010557674868366</v>
      </c>
      <c r="M43" s="406">
        <v>89.010557674868366</v>
      </c>
      <c r="N43" s="406">
        <v>39.20672201672437</v>
      </c>
      <c r="O43" s="406">
        <v>18.927911579241179</v>
      </c>
      <c r="P43" s="406">
        <v>2.8720212166082946</v>
      </c>
      <c r="Q43" s="406">
        <v>0</v>
      </c>
      <c r="R43" s="406">
        <v>0</v>
      </c>
      <c r="S43" s="406">
        <v>0</v>
      </c>
      <c r="T43" s="406">
        <v>21.907244469067503</v>
      </c>
      <c r="U43" s="406">
        <v>36.036390973461501</v>
      </c>
      <c r="V43" s="406">
        <v>66.924778705968649</v>
      </c>
      <c r="W43" s="406">
        <v>97.718824040736436</v>
      </c>
      <c r="X43" s="406">
        <v>112.30382599553421</v>
      </c>
      <c r="Y43" s="406">
        <v>139.9833099753819</v>
      </c>
      <c r="Z43" s="406">
        <v>153.47626982546254</v>
      </c>
      <c r="AA43" s="406">
        <v>166.92124854407845</v>
      </c>
      <c r="AB43" s="406">
        <v>180.3209544069594</v>
      </c>
      <c r="AC43" s="406">
        <v>193.60427875121178</v>
      </c>
      <c r="AD43" s="406">
        <v>206.9822111912479</v>
      </c>
      <c r="AE43" s="406">
        <v>220.46501422224782</v>
      </c>
      <c r="AF43" s="406">
        <v>247.10035344445137</v>
      </c>
      <c r="AG43" s="406">
        <v>259.64631597022372</v>
      </c>
      <c r="AH43" s="406">
        <v>271.1733755830403</v>
      </c>
      <c r="AI43" s="406">
        <v>281.35565735244768</v>
      </c>
      <c r="AJ43" s="406">
        <v>289.85356916602598</v>
      </c>
      <c r="AK43" s="406">
        <v>296.32322044865231</v>
      </c>
      <c r="AL43" s="406">
        <v>300.4327983157757</v>
      </c>
      <c r="AM43" s="406">
        <v>301.87667476565002</v>
      </c>
      <c r="AN43" s="406">
        <v>300.65904063735627</v>
      </c>
      <c r="AO43" s="406">
        <v>294.61952535714704</v>
      </c>
      <c r="AP43" s="406">
        <v>293.78897226304412</v>
      </c>
      <c r="AQ43" s="406">
        <v>297.65139228057348</v>
      </c>
      <c r="AR43" s="406">
        <v>307.88683775356407</v>
      </c>
      <c r="AS43" s="406">
        <v>324.8062171280223</v>
      </c>
      <c r="AT43" s="406">
        <v>347.56238212993821</v>
      </c>
      <c r="AU43" s="406">
        <v>374.43627057475601</v>
      </c>
      <c r="AV43" s="406">
        <v>433.88534208805987</v>
      </c>
      <c r="AW43" s="406">
        <v>463.83510592908516</v>
      </c>
      <c r="AX43" s="406">
        <v>491.02996674139246</v>
      </c>
      <c r="AY43" s="406">
        <v>514.02198894394826</v>
      </c>
      <c r="AZ43" s="406">
        <v>529.89717832012002</v>
      </c>
      <c r="BA43" s="406">
        <v>540.32985621820319</v>
      </c>
      <c r="BB43" s="406">
        <v>546.12876734691235</v>
      </c>
      <c r="BC43" s="406">
        <v>546.48451801339411</v>
      </c>
    </row>
    <row r="44" spans="2:55" ht="18">
      <c r="B44" s="405" t="s">
        <v>444</v>
      </c>
      <c r="C44" s="406">
        <v>199.55532200313456</v>
      </c>
      <c r="D44" s="406">
        <v>199.55532200313456</v>
      </c>
      <c r="E44" s="406">
        <v>199.55532200313456</v>
      </c>
      <c r="F44" s="406">
        <v>199.55532200313456</v>
      </c>
      <c r="G44" s="406">
        <v>199.55532200313456</v>
      </c>
      <c r="H44" s="406">
        <v>177.87286258528053</v>
      </c>
      <c r="I44" s="406">
        <v>177.87286258528053</v>
      </c>
      <c r="J44" s="406">
        <v>149.27822494691483</v>
      </c>
      <c r="K44" s="406">
        <v>118.08665460342182</v>
      </c>
      <c r="L44" s="406">
        <v>88.487933684080133</v>
      </c>
      <c r="M44" s="406">
        <v>88.487933684080133</v>
      </c>
      <c r="N44" s="406">
        <v>38.890998529557876</v>
      </c>
      <c r="O44" s="406">
        <v>18.856404132340124</v>
      </c>
      <c r="P44" s="406">
        <v>3.8338589427246741</v>
      </c>
      <c r="Q44" s="406">
        <v>0</v>
      </c>
      <c r="R44" s="406">
        <v>0</v>
      </c>
      <c r="S44" s="406">
        <v>11.133792744920827</v>
      </c>
      <c r="T44" s="406">
        <v>35.430768546300826</v>
      </c>
      <c r="U44" s="406">
        <v>49.901024088508962</v>
      </c>
      <c r="V44" s="406">
        <v>81.339777859885629</v>
      </c>
      <c r="W44" s="406">
        <v>112.6490549948559</v>
      </c>
      <c r="X44" s="406">
        <v>127.61557814236808</v>
      </c>
      <c r="Y44" s="406">
        <v>156.58312694954279</v>
      </c>
      <c r="Z44" s="406">
        <v>170.89960897372092</v>
      </c>
      <c r="AA44" s="406">
        <v>185.22488663903817</v>
      </c>
      <c r="AB44" s="406">
        <v>199.54709848703214</v>
      </c>
      <c r="AC44" s="406">
        <v>213.76403160879363</v>
      </c>
      <c r="AD44" s="406">
        <v>228.05537243065092</v>
      </c>
      <c r="AE44" s="406">
        <v>242.41321834062219</v>
      </c>
      <c r="AF44" s="406">
        <v>270.38166554668078</v>
      </c>
      <c r="AG44" s="406">
        <v>283.21523641915132</v>
      </c>
      <c r="AH44" s="406">
        <v>294.77527373830492</v>
      </c>
      <c r="AI44" s="406">
        <v>304.77714464910792</v>
      </c>
      <c r="AJ44" s="406">
        <v>312.86306098550079</v>
      </c>
      <c r="AK44" s="406">
        <v>318.64685982337437</v>
      </c>
      <c r="AL44" s="406">
        <v>321.73408690285606</v>
      </c>
      <c r="AM44" s="406">
        <v>321.88915289893509</v>
      </c>
      <c r="AN44" s="406">
        <v>319.25164574388191</v>
      </c>
      <c r="AO44" s="406">
        <v>312.05497606539143</v>
      </c>
      <c r="AP44" s="406">
        <v>312.88370604765532</v>
      </c>
      <c r="AQ44" s="406">
        <v>319.90594041478477</v>
      </c>
      <c r="AR44" s="406">
        <v>334.35867231054601</v>
      </c>
      <c r="AS44" s="406">
        <v>355.91857128871948</v>
      </c>
      <c r="AT44" s="406">
        <v>382.91645669891511</v>
      </c>
      <c r="AU44" s="406">
        <v>412.90907814147465</v>
      </c>
      <c r="AV44" s="406">
        <v>476.30103764062795</v>
      </c>
      <c r="AW44" s="406">
        <v>507.71920406052556</v>
      </c>
      <c r="AX44" s="406">
        <v>535.6426807618833</v>
      </c>
      <c r="AY44" s="406">
        <v>555.74815846194122</v>
      </c>
      <c r="AZ44" s="406">
        <v>568.5946538512477</v>
      </c>
      <c r="BA44" s="406">
        <v>576.76101644987807</v>
      </c>
      <c r="BB44" s="406">
        <v>580.95737774612837</v>
      </c>
      <c r="BC44" s="406">
        <v>578.05078359671711</v>
      </c>
    </row>
    <row r="45" spans="2:55" ht="15.75">
      <c r="B45" s="405" t="s">
        <v>51</v>
      </c>
      <c r="C45" s="406">
        <v>212.49322649484785</v>
      </c>
      <c r="D45" s="406">
        <v>212.49322649484785</v>
      </c>
      <c r="E45" s="406">
        <v>212.49322649484785</v>
      </c>
      <c r="F45" s="406">
        <v>212.49322649484785</v>
      </c>
      <c r="G45" s="406">
        <v>212.49322649484785</v>
      </c>
      <c r="H45" s="406">
        <v>183.90713346076976</v>
      </c>
      <c r="I45" s="406">
        <v>183.90713346076976</v>
      </c>
      <c r="J45" s="406">
        <v>150.78799516318875</v>
      </c>
      <c r="K45" s="406">
        <v>117.38306159700113</v>
      </c>
      <c r="L45" s="406">
        <v>87.600926673768896</v>
      </c>
      <c r="M45" s="406">
        <v>87.600926673768896</v>
      </c>
      <c r="N45" s="406">
        <v>38.581669694234584</v>
      </c>
      <c r="O45" s="406">
        <v>18.782642998373944</v>
      </c>
      <c r="P45" s="406">
        <v>5.6035025036361716</v>
      </c>
      <c r="Q45" s="406">
        <v>0.99618460875361536</v>
      </c>
      <c r="R45" s="406">
        <v>6.3901670571711024</v>
      </c>
      <c r="S45" s="406">
        <v>24.04215052027385</v>
      </c>
      <c r="T45" s="406">
        <v>49.315292204223184</v>
      </c>
      <c r="U45" s="406">
        <v>64.099971690220784</v>
      </c>
      <c r="V45" s="406">
        <v>96.064430647141748</v>
      </c>
      <c r="W45" s="406">
        <v>127.92424792724367</v>
      </c>
      <c r="X45" s="406">
        <v>143.40017304018369</v>
      </c>
      <c r="Y45" s="406">
        <v>173.85049960119875</v>
      </c>
      <c r="Z45" s="406">
        <v>189.02882092833468</v>
      </c>
      <c r="AA45" s="406">
        <v>204.27294395870453</v>
      </c>
      <c r="AB45" s="406">
        <v>219.52879176856209</v>
      </c>
      <c r="AC45" s="406">
        <v>234.66808729273831</v>
      </c>
      <c r="AD45" s="406">
        <v>249.85900297446193</v>
      </c>
      <c r="AE45" s="406">
        <v>265.04589258761922</v>
      </c>
      <c r="AF45" s="406">
        <v>294.04545854223119</v>
      </c>
      <c r="AG45" s="406">
        <v>306.97433189978426</v>
      </c>
      <c r="AH45" s="406">
        <v>318.40517209184844</v>
      </c>
      <c r="AI45" s="406">
        <v>328.07362818107066</v>
      </c>
      <c r="AJ45" s="406">
        <v>335.56966303892182</v>
      </c>
      <c r="AK45" s="406">
        <v>340.39688295514509</v>
      </c>
      <c r="AL45" s="406">
        <v>342.23415770903767</v>
      </c>
      <c r="AM45" s="406">
        <v>340.91267484186329</v>
      </c>
      <c r="AN45" s="406">
        <v>336.77887714553145</v>
      </c>
      <c r="AO45" s="406">
        <v>330.01726012253636</v>
      </c>
      <c r="AP45" s="406">
        <v>333.62375637228945</v>
      </c>
      <c r="AQ45" s="406">
        <v>344.66299901977203</v>
      </c>
      <c r="AR45" s="406">
        <v>363.92896085104007</v>
      </c>
      <c r="AS45" s="406">
        <v>390.17697615976385</v>
      </c>
      <c r="AT45" s="406">
        <v>420.7223693760119</v>
      </c>
      <c r="AU45" s="406">
        <v>453.1248927347736</v>
      </c>
      <c r="AV45" s="406">
        <v>520.17275455151162</v>
      </c>
      <c r="AW45" s="406">
        <v>553.7137437278675</v>
      </c>
      <c r="AX45" s="406">
        <v>578.81872440298389</v>
      </c>
      <c r="AY45" s="406">
        <v>595.80054562805935</v>
      </c>
      <c r="AZ45" s="406">
        <v>605.82465908678012</v>
      </c>
      <c r="BA45" s="406">
        <v>612.36578128908627</v>
      </c>
      <c r="BB45" s="406">
        <v>616.00718413138372</v>
      </c>
      <c r="BC45" s="406">
        <v>608.58982945469245</v>
      </c>
    </row>
    <row r="46" spans="2:55" ht="18">
      <c r="B46" s="405" t="s">
        <v>445</v>
      </c>
      <c r="C46" s="406">
        <v>220.20299169731689</v>
      </c>
      <c r="D46" s="406">
        <v>220.20299169731689</v>
      </c>
      <c r="E46" s="406">
        <v>220.20299169731689</v>
      </c>
      <c r="F46" s="406">
        <v>220.20299169731689</v>
      </c>
      <c r="G46" s="406">
        <v>220.20299169731689</v>
      </c>
      <c r="H46" s="406">
        <v>186.30018105539943</v>
      </c>
      <c r="I46" s="406">
        <v>186.30018105539943</v>
      </c>
      <c r="J46" s="406">
        <v>150.01633893976498</v>
      </c>
      <c r="K46" s="406">
        <v>116.18419992496359</v>
      </c>
      <c r="L46" s="406">
        <v>86.730976026861413</v>
      </c>
      <c r="M46" s="406">
        <v>86.730976026861413</v>
      </c>
      <c r="N46" s="406">
        <v>38.273036591726772</v>
      </c>
      <c r="O46" s="406">
        <v>18.710547862318588</v>
      </c>
      <c r="P46" s="406">
        <v>10.625306955194926</v>
      </c>
      <c r="Q46" s="406">
        <v>8.7551503110948516</v>
      </c>
      <c r="R46" s="406">
        <v>17.997743935614395</v>
      </c>
      <c r="S46" s="406">
        <v>37.508213986294876</v>
      </c>
      <c r="T46" s="406">
        <v>63.539260181968814</v>
      </c>
      <c r="U46" s="406">
        <v>78.63464593215032</v>
      </c>
      <c r="V46" s="406">
        <v>111.0966627963743</v>
      </c>
      <c r="W46" s="406">
        <v>143.64712945682672</v>
      </c>
      <c r="X46" s="406">
        <v>159.75224295159774</v>
      </c>
      <c r="Y46" s="406">
        <v>191.82121186481103</v>
      </c>
      <c r="Z46" s="406">
        <v>207.90756998491457</v>
      </c>
      <c r="AA46" s="406">
        <v>224.09071387971059</v>
      </c>
      <c r="AB46" s="406">
        <v>240.26632936362842</v>
      </c>
      <c r="AC46" s="406">
        <v>256.32366216423782</v>
      </c>
      <c r="AD46" s="406">
        <v>272.3740774732446</v>
      </c>
      <c r="AE46" s="406">
        <v>288.324214684342</v>
      </c>
      <c r="AF46" s="406">
        <v>317.94522272219587</v>
      </c>
      <c r="AG46" s="406">
        <v>330.80396345574985</v>
      </c>
      <c r="AH46" s="406">
        <v>341.94588648679655</v>
      </c>
      <c r="AI46" s="406">
        <v>351.13817133818537</v>
      </c>
      <c r="AJ46" s="406">
        <v>357.75674876031428</v>
      </c>
      <c r="AK46" s="406">
        <v>361.38684362568881</v>
      </c>
      <c r="AL46" s="406">
        <v>361.77228189703675</v>
      </c>
      <c r="AM46" s="406">
        <v>358.8155146069484</v>
      </c>
      <c r="AN46" s="406">
        <v>353.3448448601107</v>
      </c>
      <c r="AO46" s="406">
        <v>349.41397001899605</v>
      </c>
      <c r="AP46" s="406">
        <v>356.72414674493223</v>
      </c>
      <c r="AQ46" s="406">
        <v>372.49430723296126</v>
      </c>
      <c r="AR46" s="406">
        <v>396.88245057432476</v>
      </c>
      <c r="AS46" s="406">
        <v>427.14469242007732</v>
      </c>
      <c r="AT46" s="406">
        <v>460.49985466256749</v>
      </c>
      <c r="AU46" s="406">
        <v>494.70949835858573</v>
      </c>
      <c r="AV46" s="406">
        <v>567.4909831350891</v>
      </c>
      <c r="AW46" s="406">
        <v>598.46815139901855</v>
      </c>
      <c r="AX46" s="406">
        <v>620.35524670996983</v>
      </c>
      <c r="AY46" s="406">
        <v>634.43805713683969</v>
      </c>
      <c r="AZ46" s="406">
        <v>641.80365028464666</v>
      </c>
      <c r="BA46" s="406">
        <v>648.79586251011528</v>
      </c>
      <c r="BB46" s="406">
        <v>650.03315140718109</v>
      </c>
      <c r="BC46" s="406">
        <v>638.23804297134825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0</v>
      </c>
      <c r="AT51" s="403">
        <v>0</v>
      </c>
      <c r="AU51" s="403">
        <v>0</v>
      </c>
      <c r="AV51" s="403">
        <v>1</v>
      </c>
      <c r="AW51" s="403">
        <v>1</v>
      </c>
      <c r="AX51" s="403">
        <v>1</v>
      </c>
      <c r="AY51" s="403">
        <v>1</v>
      </c>
      <c r="AZ51" s="403">
        <v>1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1</v>
      </c>
      <c r="AL52" s="403">
        <v>1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1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2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1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2</v>
      </c>
      <c r="AZ54" s="403">
        <v>2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0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2</v>
      </c>
      <c r="AX55" s="403">
        <v>2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0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2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0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0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0</v>
      </c>
      <c r="AG63" s="403">
        <v>0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0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0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1</v>
      </c>
      <c r="AX65" s="403">
        <v>1</v>
      </c>
      <c r="AY65" s="403">
        <v>1</v>
      </c>
      <c r="AZ65" s="403">
        <v>1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0</v>
      </c>
      <c r="AN69" s="407">
        <v>9</v>
      </c>
      <c r="AO69" s="407">
        <v>23</v>
      </c>
      <c r="AP69" s="407">
        <v>28</v>
      </c>
      <c r="AQ69" s="407">
        <v>32</v>
      </c>
      <c r="AR69" s="407">
        <v>35</v>
      </c>
      <c r="AS69" s="407">
        <v>38</v>
      </c>
      <c r="AT69" s="407">
        <v>40</v>
      </c>
      <c r="AU69" s="407">
        <v>42</v>
      </c>
      <c r="AV69" s="407">
        <v>45</v>
      </c>
      <c r="AW69" s="407">
        <v>48</v>
      </c>
      <c r="AX69" s="407">
        <v>50</v>
      </c>
      <c r="AY69" s="407">
        <v>53</v>
      </c>
      <c r="AZ69" s="407">
        <v>56</v>
      </c>
      <c r="BA69" s="407">
        <v>60</v>
      </c>
      <c r="BB69" s="407">
        <v>65</v>
      </c>
      <c r="BC69" s="407">
        <v>80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0</v>
      </c>
      <c r="AE70" s="407">
        <v>0</v>
      </c>
      <c r="AF70" s="407">
        <v>31</v>
      </c>
      <c r="AG70" s="407">
        <v>51</v>
      </c>
      <c r="AH70" s="407">
        <v>71</v>
      </c>
      <c r="AI70" s="407">
        <v>90</v>
      </c>
      <c r="AJ70" s="407">
        <v>108</v>
      </c>
      <c r="AK70" s="407">
        <v>125</v>
      </c>
      <c r="AL70" s="407">
        <v>141</v>
      </c>
      <c r="AM70" s="407">
        <v>155</v>
      </c>
      <c r="AN70" s="407">
        <v>168</v>
      </c>
      <c r="AO70" s="407">
        <v>186</v>
      </c>
      <c r="AP70" s="407">
        <v>193</v>
      </c>
      <c r="AQ70" s="407">
        <v>199</v>
      </c>
      <c r="AR70" s="407">
        <v>203</v>
      </c>
      <c r="AS70" s="407">
        <v>207</v>
      </c>
      <c r="AT70" s="407">
        <v>211</v>
      </c>
      <c r="AU70" s="407">
        <v>215</v>
      </c>
      <c r="AV70" s="407">
        <v>224</v>
      </c>
      <c r="AW70" s="407">
        <v>230</v>
      </c>
      <c r="AX70" s="407">
        <v>236</v>
      </c>
      <c r="AY70" s="407">
        <v>243</v>
      </c>
      <c r="AZ70" s="407">
        <v>251</v>
      </c>
      <c r="BA70" s="407">
        <v>261</v>
      </c>
      <c r="BB70" s="407">
        <v>272</v>
      </c>
      <c r="BC70" s="407">
        <v>300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0</v>
      </c>
      <c r="AC71" s="407">
        <v>19</v>
      </c>
      <c r="AD71" s="407">
        <v>51</v>
      </c>
      <c r="AE71" s="407">
        <v>80</v>
      </c>
      <c r="AF71" s="407">
        <v>132</v>
      </c>
      <c r="AG71" s="407">
        <v>157</v>
      </c>
      <c r="AH71" s="407">
        <v>182</v>
      </c>
      <c r="AI71" s="407">
        <v>205</v>
      </c>
      <c r="AJ71" s="407">
        <v>227</v>
      </c>
      <c r="AK71" s="407">
        <v>249</v>
      </c>
      <c r="AL71" s="407">
        <v>268</v>
      </c>
      <c r="AM71" s="407">
        <v>286</v>
      </c>
      <c r="AN71" s="407">
        <v>301</v>
      </c>
      <c r="AO71" s="407">
        <v>322</v>
      </c>
      <c r="AP71" s="407">
        <v>330</v>
      </c>
      <c r="AQ71" s="407">
        <v>336</v>
      </c>
      <c r="AR71" s="407">
        <v>341</v>
      </c>
      <c r="AS71" s="407">
        <v>346</v>
      </c>
      <c r="AT71" s="407">
        <v>350</v>
      </c>
      <c r="AU71" s="407">
        <v>356</v>
      </c>
      <c r="AV71" s="407">
        <v>4</v>
      </c>
      <c r="AW71" s="407">
        <v>13</v>
      </c>
      <c r="AX71" s="407">
        <v>23</v>
      </c>
      <c r="AY71" s="407">
        <v>35</v>
      </c>
      <c r="AZ71" s="407">
        <v>48</v>
      </c>
      <c r="BA71" s="407">
        <v>64</v>
      </c>
      <c r="BB71" s="407">
        <v>83</v>
      </c>
      <c r="BC71" s="407">
        <v>124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0</v>
      </c>
      <c r="AA72" s="407">
        <v>33</v>
      </c>
      <c r="AB72" s="407">
        <v>77</v>
      </c>
      <c r="AC72" s="407">
        <v>114</v>
      </c>
      <c r="AD72" s="407">
        <v>149</v>
      </c>
      <c r="AE72" s="407">
        <v>180</v>
      </c>
      <c r="AF72" s="407">
        <v>239</v>
      </c>
      <c r="AG72" s="407">
        <v>268</v>
      </c>
      <c r="AH72" s="407">
        <v>295</v>
      </c>
      <c r="AI72" s="407">
        <v>322</v>
      </c>
      <c r="AJ72" s="407">
        <v>349</v>
      </c>
      <c r="AK72" s="407">
        <v>8</v>
      </c>
      <c r="AL72" s="407">
        <v>29</v>
      </c>
      <c r="AM72" s="407">
        <v>48</v>
      </c>
      <c r="AN72" s="407">
        <v>64</v>
      </c>
      <c r="AO72" s="407">
        <v>86</v>
      </c>
      <c r="AP72" s="407">
        <v>92</v>
      </c>
      <c r="AQ72" s="407">
        <v>98</v>
      </c>
      <c r="AR72" s="407">
        <v>102</v>
      </c>
      <c r="AS72" s="407">
        <v>107</v>
      </c>
      <c r="AT72" s="407">
        <v>112</v>
      </c>
      <c r="AU72" s="407">
        <v>118</v>
      </c>
      <c r="AV72" s="407">
        <v>137</v>
      </c>
      <c r="AW72" s="407">
        <v>150</v>
      </c>
      <c r="AX72" s="407">
        <v>166</v>
      </c>
      <c r="AY72" s="407">
        <v>184</v>
      </c>
      <c r="AZ72" s="407">
        <v>206</v>
      </c>
      <c r="BA72" s="407">
        <v>230</v>
      </c>
      <c r="BB72" s="407">
        <v>257</v>
      </c>
      <c r="BC72" s="407">
        <v>309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0</v>
      </c>
      <c r="Y73" s="407">
        <v>8</v>
      </c>
      <c r="Z73" s="407">
        <v>61</v>
      </c>
      <c r="AA73" s="407">
        <v>109</v>
      </c>
      <c r="AB73" s="407">
        <v>152</v>
      </c>
      <c r="AC73" s="407">
        <v>189</v>
      </c>
      <c r="AD73" s="407">
        <v>224</v>
      </c>
      <c r="AE73" s="407">
        <v>256</v>
      </c>
      <c r="AF73" s="407">
        <v>317</v>
      </c>
      <c r="AG73" s="407">
        <v>347</v>
      </c>
      <c r="AH73" s="407">
        <v>11</v>
      </c>
      <c r="AI73" s="407">
        <v>39</v>
      </c>
      <c r="AJ73" s="407">
        <v>65</v>
      </c>
      <c r="AK73" s="407">
        <v>90</v>
      </c>
      <c r="AL73" s="407">
        <v>113</v>
      </c>
      <c r="AM73" s="407">
        <v>132</v>
      </c>
      <c r="AN73" s="407">
        <v>148</v>
      </c>
      <c r="AO73" s="407">
        <v>168</v>
      </c>
      <c r="AP73" s="407">
        <v>173</v>
      </c>
      <c r="AQ73" s="407">
        <v>177</v>
      </c>
      <c r="AR73" s="407">
        <v>181</v>
      </c>
      <c r="AS73" s="407">
        <v>185</v>
      </c>
      <c r="AT73" s="407">
        <v>191</v>
      </c>
      <c r="AU73" s="407">
        <v>198</v>
      </c>
      <c r="AV73" s="407">
        <v>223</v>
      </c>
      <c r="AW73" s="407">
        <v>240</v>
      </c>
      <c r="AX73" s="407">
        <v>261</v>
      </c>
      <c r="AY73" s="407">
        <v>286</v>
      </c>
      <c r="AZ73" s="407">
        <v>315</v>
      </c>
      <c r="BA73" s="407">
        <v>346</v>
      </c>
      <c r="BB73" s="407">
        <v>14</v>
      </c>
      <c r="BC73" s="407">
        <v>70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0</v>
      </c>
      <c r="Y74" s="407">
        <v>76</v>
      </c>
      <c r="Z74" s="407">
        <v>126</v>
      </c>
      <c r="AA74" s="407">
        <v>172</v>
      </c>
      <c r="AB74" s="407">
        <v>213</v>
      </c>
      <c r="AC74" s="407">
        <v>250</v>
      </c>
      <c r="AD74" s="407">
        <v>284</v>
      </c>
      <c r="AE74" s="407">
        <v>316</v>
      </c>
      <c r="AF74" s="407">
        <v>14</v>
      </c>
      <c r="AG74" s="407">
        <v>44</v>
      </c>
      <c r="AH74" s="407">
        <v>73</v>
      </c>
      <c r="AI74" s="407">
        <v>102</v>
      </c>
      <c r="AJ74" s="407">
        <v>129</v>
      </c>
      <c r="AK74" s="407">
        <v>155</v>
      </c>
      <c r="AL74" s="407">
        <v>178</v>
      </c>
      <c r="AM74" s="407">
        <v>197</v>
      </c>
      <c r="AN74" s="407">
        <v>212</v>
      </c>
      <c r="AO74" s="407">
        <v>229</v>
      </c>
      <c r="AP74" s="407">
        <v>233</v>
      </c>
      <c r="AQ74" s="407">
        <v>236</v>
      </c>
      <c r="AR74" s="407">
        <v>239</v>
      </c>
      <c r="AS74" s="407">
        <v>243</v>
      </c>
      <c r="AT74" s="407">
        <v>249</v>
      </c>
      <c r="AU74" s="407">
        <v>258</v>
      </c>
      <c r="AV74" s="407">
        <v>288</v>
      </c>
      <c r="AW74" s="407">
        <v>311</v>
      </c>
      <c r="AX74" s="407">
        <v>339</v>
      </c>
      <c r="AY74" s="407">
        <v>6</v>
      </c>
      <c r="AZ74" s="407">
        <v>41</v>
      </c>
      <c r="BA74" s="407">
        <v>78</v>
      </c>
      <c r="BB74" s="407">
        <v>114</v>
      </c>
      <c r="BC74" s="407">
        <v>170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0</v>
      </c>
      <c r="X75" s="407">
        <v>22</v>
      </c>
      <c r="Y75" s="407">
        <v>131</v>
      </c>
      <c r="Z75" s="407">
        <v>179</v>
      </c>
      <c r="AA75" s="407">
        <v>222</v>
      </c>
      <c r="AB75" s="407">
        <v>262</v>
      </c>
      <c r="AC75" s="407">
        <v>297</v>
      </c>
      <c r="AD75" s="407">
        <v>331</v>
      </c>
      <c r="AE75" s="407">
        <v>363</v>
      </c>
      <c r="AF75" s="407">
        <v>59</v>
      </c>
      <c r="AG75" s="407">
        <v>90</v>
      </c>
      <c r="AH75" s="407">
        <v>120</v>
      </c>
      <c r="AI75" s="407">
        <v>149</v>
      </c>
      <c r="AJ75" s="407">
        <v>177</v>
      </c>
      <c r="AK75" s="407">
        <v>203</v>
      </c>
      <c r="AL75" s="407">
        <v>225</v>
      </c>
      <c r="AM75" s="407">
        <v>243</v>
      </c>
      <c r="AN75" s="407">
        <v>257</v>
      </c>
      <c r="AO75" s="407">
        <v>271</v>
      </c>
      <c r="AP75" s="407">
        <v>273</v>
      </c>
      <c r="AQ75" s="407">
        <v>274</v>
      </c>
      <c r="AR75" s="407">
        <v>276</v>
      </c>
      <c r="AS75" s="407">
        <v>280</v>
      </c>
      <c r="AT75" s="407">
        <v>287</v>
      </c>
      <c r="AU75" s="407">
        <v>298</v>
      </c>
      <c r="AV75" s="407">
        <v>337</v>
      </c>
      <c r="AW75" s="407">
        <v>1</v>
      </c>
      <c r="AX75" s="407">
        <v>35</v>
      </c>
      <c r="AY75" s="407">
        <v>74</v>
      </c>
      <c r="AZ75" s="407">
        <v>115</v>
      </c>
      <c r="BA75" s="407">
        <v>156</v>
      </c>
      <c r="BB75" s="407">
        <v>193</v>
      </c>
      <c r="BC75" s="407">
        <v>245</v>
      </c>
    </row>
    <row r="76" spans="2:55" ht="18">
      <c r="B76" s="407" t="s">
        <v>470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26</v>
      </c>
      <c r="L76" s="407">
        <v>54</v>
      </c>
      <c r="M76" s="407">
        <v>54</v>
      </c>
      <c r="N76" s="407">
        <v>49</v>
      </c>
      <c r="O76" s="407">
        <v>18</v>
      </c>
      <c r="P76" s="407">
        <v>0</v>
      </c>
      <c r="Q76" s="407">
        <v>0</v>
      </c>
      <c r="R76" s="407">
        <v>0</v>
      </c>
      <c r="S76" s="407">
        <v>0</v>
      </c>
      <c r="T76" s="407">
        <v>0</v>
      </c>
      <c r="U76" s="407">
        <v>0</v>
      </c>
      <c r="V76" s="407">
        <v>0</v>
      </c>
      <c r="W76" s="407">
        <v>17</v>
      </c>
      <c r="X76" s="407">
        <v>73</v>
      </c>
      <c r="Y76" s="407">
        <v>174</v>
      </c>
      <c r="Z76" s="407">
        <v>218</v>
      </c>
      <c r="AA76" s="407">
        <v>259</v>
      </c>
      <c r="AB76" s="407">
        <v>297</v>
      </c>
      <c r="AC76" s="407">
        <v>331</v>
      </c>
      <c r="AD76" s="407">
        <v>364</v>
      </c>
      <c r="AE76" s="407">
        <v>30</v>
      </c>
      <c r="AF76" s="407">
        <v>91</v>
      </c>
      <c r="AG76" s="407">
        <v>122</v>
      </c>
      <c r="AH76" s="407">
        <v>152</v>
      </c>
      <c r="AI76" s="407">
        <v>182</v>
      </c>
      <c r="AJ76" s="407">
        <v>209</v>
      </c>
      <c r="AK76" s="407">
        <v>234</v>
      </c>
      <c r="AL76" s="407">
        <v>255</v>
      </c>
      <c r="AM76" s="407">
        <v>272</v>
      </c>
      <c r="AN76" s="407">
        <v>284</v>
      </c>
      <c r="AO76" s="407">
        <v>294</v>
      </c>
      <c r="AP76" s="407">
        <v>294</v>
      </c>
      <c r="AQ76" s="407">
        <v>294</v>
      </c>
      <c r="AR76" s="407">
        <v>295</v>
      </c>
      <c r="AS76" s="407">
        <v>299</v>
      </c>
      <c r="AT76" s="407">
        <v>308</v>
      </c>
      <c r="AU76" s="407">
        <v>321</v>
      </c>
      <c r="AV76" s="407">
        <v>5</v>
      </c>
      <c r="AW76" s="407">
        <v>40</v>
      </c>
      <c r="AX76" s="407">
        <v>82</v>
      </c>
      <c r="AY76" s="407">
        <v>126</v>
      </c>
      <c r="AZ76" s="407">
        <v>171</v>
      </c>
      <c r="BA76" s="407">
        <v>213</v>
      </c>
      <c r="BB76" s="407">
        <v>250</v>
      </c>
      <c r="BC76" s="407">
        <v>295</v>
      </c>
    </row>
    <row r="77" spans="2:55" ht="15.75">
      <c r="B77" s="407" t="s">
        <v>83</v>
      </c>
      <c r="C77" s="407">
        <v>0</v>
      </c>
      <c r="D77" s="407">
        <v>0</v>
      </c>
      <c r="E77" s="407">
        <v>0</v>
      </c>
      <c r="F77" s="407">
        <v>0</v>
      </c>
      <c r="G77" s="407">
        <v>0</v>
      </c>
      <c r="H77" s="407">
        <v>48</v>
      </c>
      <c r="I77" s="407">
        <v>48</v>
      </c>
      <c r="J77" s="407">
        <v>94</v>
      </c>
      <c r="K77" s="407">
        <v>122</v>
      </c>
      <c r="L77" s="407">
        <v>127</v>
      </c>
      <c r="M77" s="407">
        <v>127</v>
      </c>
      <c r="N77" s="407">
        <v>88</v>
      </c>
      <c r="O77" s="407">
        <v>42</v>
      </c>
      <c r="P77" s="407">
        <v>0</v>
      </c>
      <c r="Q77" s="407">
        <v>0</v>
      </c>
      <c r="R77" s="407">
        <v>0</v>
      </c>
      <c r="S77" s="407">
        <v>0</v>
      </c>
      <c r="T77" s="407">
        <v>0</v>
      </c>
      <c r="U77" s="407">
        <v>0</v>
      </c>
      <c r="V77" s="407">
        <v>0</v>
      </c>
      <c r="W77" s="407">
        <v>61</v>
      </c>
      <c r="X77" s="407">
        <v>113</v>
      </c>
      <c r="Y77" s="407">
        <v>206</v>
      </c>
      <c r="Z77" s="407">
        <v>247</v>
      </c>
      <c r="AA77" s="407">
        <v>285</v>
      </c>
      <c r="AB77" s="407">
        <v>320</v>
      </c>
      <c r="AC77" s="407">
        <v>353</v>
      </c>
      <c r="AD77" s="407">
        <v>19</v>
      </c>
      <c r="AE77" s="407">
        <v>49</v>
      </c>
      <c r="AF77" s="407">
        <v>110</v>
      </c>
      <c r="AG77" s="407">
        <v>141</v>
      </c>
      <c r="AH77" s="407">
        <v>171</v>
      </c>
      <c r="AI77" s="407">
        <v>199</v>
      </c>
      <c r="AJ77" s="407">
        <v>226</v>
      </c>
      <c r="AK77" s="407">
        <v>249</v>
      </c>
      <c r="AL77" s="407">
        <v>269</v>
      </c>
      <c r="AM77" s="407">
        <v>284</v>
      </c>
      <c r="AN77" s="407">
        <v>294</v>
      </c>
      <c r="AO77" s="407">
        <v>299</v>
      </c>
      <c r="AP77" s="407">
        <v>298</v>
      </c>
      <c r="AQ77" s="407">
        <v>296</v>
      </c>
      <c r="AR77" s="407">
        <v>297</v>
      </c>
      <c r="AS77" s="407">
        <v>302</v>
      </c>
      <c r="AT77" s="407">
        <v>312</v>
      </c>
      <c r="AU77" s="407">
        <v>330</v>
      </c>
      <c r="AV77" s="407">
        <v>24</v>
      </c>
      <c r="AW77" s="407">
        <v>66</v>
      </c>
      <c r="AX77" s="407">
        <v>113</v>
      </c>
      <c r="AY77" s="407">
        <v>161</v>
      </c>
      <c r="AZ77" s="407">
        <v>208</v>
      </c>
      <c r="BA77" s="407">
        <v>249</v>
      </c>
      <c r="BB77" s="407">
        <v>282</v>
      </c>
      <c r="BC77" s="407">
        <v>319</v>
      </c>
    </row>
    <row r="78" spans="2:55" ht="18">
      <c r="B78" s="407" t="s">
        <v>471</v>
      </c>
      <c r="C78" s="407">
        <v>106</v>
      </c>
      <c r="D78" s="407">
        <v>106</v>
      </c>
      <c r="E78" s="407">
        <v>106</v>
      </c>
      <c r="F78" s="407">
        <v>106</v>
      </c>
      <c r="G78" s="407">
        <v>106</v>
      </c>
      <c r="H78" s="407">
        <v>154</v>
      </c>
      <c r="I78" s="407">
        <v>154</v>
      </c>
      <c r="J78" s="407">
        <v>187</v>
      </c>
      <c r="K78" s="407">
        <v>191</v>
      </c>
      <c r="L78" s="407">
        <v>187</v>
      </c>
      <c r="M78" s="407">
        <v>187</v>
      </c>
      <c r="N78" s="407">
        <v>110</v>
      </c>
      <c r="O78" s="407">
        <v>55</v>
      </c>
      <c r="P78" s="407">
        <v>0</v>
      </c>
      <c r="Q78" s="407">
        <v>0</v>
      </c>
      <c r="R78" s="407">
        <v>0</v>
      </c>
      <c r="S78" s="407">
        <v>0</v>
      </c>
      <c r="T78" s="407">
        <v>0</v>
      </c>
      <c r="U78" s="407">
        <v>0</v>
      </c>
      <c r="V78" s="407">
        <v>0</v>
      </c>
      <c r="W78" s="407">
        <v>100</v>
      </c>
      <c r="X78" s="407">
        <v>147</v>
      </c>
      <c r="Y78" s="407">
        <v>231</v>
      </c>
      <c r="Z78" s="407">
        <v>268</v>
      </c>
      <c r="AA78" s="407">
        <v>303</v>
      </c>
      <c r="AB78" s="407">
        <v>337</v>
      </c>
      <c r="AC78" s="407">
        <v>3</v>
      </c>
      <c r="AD78" s="407">
        <v>32</v>
      </c>
      <c r="AE78" s="407">
        <v>62</v>
      </c>
      <c r="AF78" s="407">
        <v>121</v>
      </c>
      <c r="AG78" s="407">
        <v>150</v>
      </c>
      <c r="AH78" s="407">
        <v>179</v>
      </c>
      <c r="AI78" s="407">
        <v>206</v>
      </c>
      <c r="AJ78" s="407">
        <v>231</v>
      </c>
      <c r="AK78" s="407">
        <v>253</v>
      </c>
      <c r="AL78" s="407">
        <v>271</v>
      </c>
      <c r="AM78" s="407">
        <v>283</v>
      </c>
      <c r="AN78" s="407">
        <v>291</v>
      </c>
      <c r="AO78" s="407">
        <v>292</v>
      </c>
      <c r="AP78" s="407">
        <v>289</v>
      </c>
      <c r="AQ78" s="407">
        <v>287</v>
      </c>
      <c r="AR78" s="407">
        <v>288</v>
      </c>
      <c r="AS78" s="407">
        <v>294</v>
      </c>
      <c r="AT78" s="407">
        <v>308</v>
      </c>
      <c r="AU78" s="407">
        <v>330</v>
      </c>
      <c r="AV78" s="407">
        <v>36</v>
      </c>
      <c r="AW78" s="407">
        <v>83</v>
      </c>
      <c r="AX78" s="407">
        <v>134</v>
      </c>
      <c r="AY78" s="407">
        <v>184</v>
      </c>
      <c r="AZ78" s="407">
        <v>229</v>
      </c>
      <c r="BA78" s="407">
        <v>267</v>
      </c>
      <c r="BB78" s="407">
        <v>297</v>
      </c>
      <c r="BC78" s="407">
        <v>325</v>
      </c>
    </row>
    <row r="79" spans="2:55" ht="15.75">
      <c r="B79" s="407" t="s">
        <v>85</v>
      </c>
      <c r="C79" s="407">
        <v>194</v>
      </c>
      <c r="D79" s="407">
        <v>194</v>
      </c>
      <c r="E79" s="407">
        <v>194</v>
      </c>
      <c r="F79" s="407">
        <v>194</v>
      </c>
      <c r="G79" s="407">
        <v>194</v>
      </c>
      <c r="H79" s="407">
        <v>231</v>
      </c>
      <c r="I79" s="407">
        <v>231</v>
      </c>
      <c r="J79" s="407">
        <v>240</v>
      </c>
      <c r="K79" s="407">
        <v>239</v>
      </c>
      <c r="L79" s="407">
        <v>211</v>
      </c>
      <c r="M79" s="407">
        <v>211</v>
      </c>
      <c r="N79" s="407">
        <v>113</v>
      </c>
      <c r="O79" s="407">
        <v>56</v>
      </c>
      <c r="P79" s="407">
        <v>3</v>
      </c>
      <c r="Q79" s="407">
        <v>0</v>
      </c>
      <c r="R79" s="407">
        <v>0</v>
      </c>
      <c r="S79" s="407">
        <v>0</v>
      </c>
      <c r="T79" s="407">
        <v>0</v>
      </c>
      <c r="U79" s="407">
        <v>0</v>
      </c>
      <c r="V79" s="407">
        <v>39</v>
      </c>
      <c r="W79" s="407">
        <v>129</v>
      </c>
      <c r="X79" s="407">
        <v>170</v>
      </c>
      <c r="Y79" s="407">
        <v>245</v>
      </c>
      <c r="Z79" s="407">
        <v>279</v>
      </c>
      <c r="AA79" s="407">
        <v>311</v>
      </c>
      <c r="AB79" s="407">
        <v>342</v>
      </c>
      <c r="AC79" s="407">
        <v>6</v>
      </c>
      <c r="AD79" s="407">
        <v>34</v>
      </c>
      <c r="AE79" s="407">
        <v>62</v>
      </c>
      <c r="AF79" s="407">
        <v>119</v>
      </c>
      <c r="AG79" s="407">
        <v>147</v>
      </c>
      <c r="AH79" s="407">
        <v>174</v>
      </c>
      <c r="AI79" s="407">
        <v>199</v>
      </c>
      <c r="AJ79" s="407">
        <v>222</v>
      </c>
      <c r="AK79" s="407">
        <v>241</v>
      </c>
      <c r="AL79" s="407">
        <v>256</v>
      </c>
      <c r="AM79" s="407">
        <v>267</v>
      </c>
      <c r="AN79" s="407">
        <v>272</v>
      </c>
      <c r="AO79" s="407">
        <v>269</v>
      </c>
      <c r="AP79" s="407">
        <v>265</v>
      </c>
      <c r="AQ79" s="407">
        <v>262</v>
      </c>
      <c r="AR79" s="407">
        <v>264</v>
      </c>
      <c r="AS79" s="407">
        <v>273</v>
      </c>
      <c r="AT79" s="407">
        <v>290</v>
      </c>
      <c r="AU79" s="407">
        <v>318</v>
      </c>
      <c r="AV79" s="407">
        <v>34</v>
      </c>
      <c r="AW79" s="407">
        <v>85</v>
      </c>
      <c r="AX79" s="407">
        <v>136</v>
      </c>
      <c r="AY79" s="407">
        <v>185</v>
      </c>
      <c r="AZ79" s="407">
        <v>227</v>
      </c>
      <c r="BA79" s="407">
        <v>261</v>
      </c>
      <c r="BB79" s="407">
        <v>286</v>
      </c>
      <c r="BC79" s="407">
        <v>303</v>
      </c>
    </row>
    <row r="80" spans="2:55" ht="18">
      <c r="B80" s="407" t="s">
        <v>472</v>
      </c>
      <c r="C80" s="407">
        <v>255</v>
      </c>
      <c r="D80" s="407">
        <v>255</v>
      </c>
      <c r="E80" s="407">
        <v>255</v>
      </c>
      <c r="F80" s="407">
        <v>255</v>
      </c>
      <c r="G80" s="407">
        <v>255</v>
      </c>
      <c r="H80" s="407">
        <v>268</v>
      </c>
      <c r="I80" s="407">
        <v>268</v>
      </c>
      <c r="J80" s="407">
        <v>275</v>
      </c>
      <c r="K80" s="407">
        <v>250</v>
      </c>
      <c r="L80" s="407">
        <v>210</v>
      </c>
      <c r="M80" s="407">
        <v>210</v>
      </c>
      <c r="N80" s="407">
        <v>104</v>
      </c>
      <c r="O80" s="407">
        <v>51</v>
      </c>
      <c r="P80" s="407">
        <v>4</v>
      </c>
      <c r="Q80" s="407">
        <v>0</v>
      </c>
      <c r="R80" s="407">
        <v>0</v>
      </c>
      <c r="S80" s="407">
        <v>0</v>
      </c>
      <c r="T80" s="407">
        <v>0</v>
      </c>
      <c r="U80" s="407">
        <v>0</v>
      </c>
      <c r="V80" s="407">
        <v>68</v>
      </c>
      <c r="W80" s="407">
        <v>146</v>
      </c>
      <c r="X80" s="407">
        <v>182</v>
      </c>
      <c r="Y80" s="407">
        <v>248</v>
      </c>
      <c r="Z80" s="407">
        <v>278</v>
      </c>
      <c r="AA80" s="407">
        <v>307</v>
      </c>
      <c r="AB80" s="407">
        <v>336</v>
      </c>
      <c r="AC80" s="407">
        <v>363</v>
      </c>
      <c r="AD80" s="407">
        <v>24</v>
      </c>
      <c r="AE80" s="407">
        <v>51</v>
      </c>
      <c r="AF80" s="407">
        <v>104</v>
      </c>
      <c r="AG80" s="407">
        <v>129</v>
      </c>
      <c r="AH80" s="407">
        <v>154</v>
      </c>
      <c r="AI80" s="407">
        <v>177</v>
      </c>
      <c r="AJ80" s="407">
        <v>197</v>
      </c>
      <c r="AK80" s="407">
        <v>214</v>
      </c>
      <c r="AL80" s="407">
        <v>227</v>
      </c>
      <c r="AM80" s="407">
        <v>234</v>
      </c>
      <c r="AN80" s="407">
        <v>237</v>
      </c>
      <c r="AO80" s="407">
        <v>231</v>
      </c>
      <c r="AP80" s="407">
        <v>226</v>
      </c>
      <c r="AQ80" s="407">
        <v>224</v>
      </c>
      <c r="AR80" s="407">
        <v>228</v>
      </c>
      <c r="AS80" s="407">
        <v>240</v>
      </c>
      <c r="AT80" s="407">
        <v>262</v>
      </c>
      <c r="AU80" s="407">
        <v>294</v>
      </c>
      <c r="AV80" s="407">
        <v>17</v>
      </c>
      <c r="AW80" s="407">
        <v>68</v>
      </c>
      <c r="AX80" s="407">
        <v>118</v>
      </c>
      <c r="AY80" s="407">
        <v>163</v>
      </c>
      <c r="AZ80" s="407">
        <v>200</v>
      </c>
      <c r="BA80" s="407">
        <v>230</v>
      </c>
      <c r="BB80" s="407">
        <v>251</v>
      </c>
      <c r="BC80" s="407">
        <v>256</v>
      </c>
    </row>
    <row r="81" spans="2:55" ht="15.75">
      <c r="B81" s="407" t="s">
        <v>87</v>
      </c>
      <c r="C81" s="407">
        <v>277</v>
      </c>
      <c r="D81" s="407">
        <v>277</v>
      </c>
      <c r="E81" s="407">
        <v>277</v>
      </c>
      <c r="F81" s="407">
        <v>277</v>
      </c>
      <c r="G81" s="407">
        <v>277</v>
      </c>
      <c r="H81" s="407">
        <v>290</v>
      </c>
      <c r="I81" s="407">
        <v>290</v>
      </c>
      <c r="J81" s="407">
        <v>273</v>
      </c>
      <c r="K81" s="407">
        <v>237</v>
      </c>
      <c r="L81" s="407">
        <v>191</v>
      </c>
      <c r="M81" s="407">
        <v>191</v>
      </c>
      <c r="N81" s="407">
        <v>89</v>
      </c>
      <c r="O81" s="407">
        <v>43</v>
      </c>
      <c r="P81" s="407">
        <v>4</v>
      </c>
      <c r="Q81" s="407">
        <v>0</v>
      </c>
      <c r="R81" s="407">
        <v>0</v>
      </c>
      <c r="S81" s="407">
        <v>0</v>
      </c>
      <c r="T81" s="407">
        <v>0</v>
      </c>
      <c r="U81" s="407">
        <v>21</v>
      </c>
      <c r="V81" s="407">
        <v>87</v>
      </c>
      <c r="W81" s="407">
        <v>154</v>
      </c>
      <c r="X81" s="407">
        <v>185</v>
      </c>
      <c r="Y81" s="407">
        <v>241</v>
      </c>
      <c r="Z81" s="407">
        <v>268</v>
      </c>
      <c r="AA81" s="407">
        <v>294</v>
      </c>
      <c r="AB81" s="407">
        <v>319</v>
      </c>
      <c r="AC81" s="407">
        <v>344</v>
      </c>
      <c r="AD81" s="407">
        <v>4</v>
      </c>
      <c r="AE81" s="407">
        <v>28</v>
      </c>
      <c r="AF81" s="407">
        <v>76</v>
      </c>
      <c r="AG81" s="407">
        <v>99</v>
      </c>
      <c r="AH81" s="407">
        <v>121</v>
      </c>
      <c r="AI81" s="407">
        <v>141</v>
      </c>
      <c r="AJ81" s="407">
        <v>158</v>
      </c>
      <c r="AK81" s="407">
        <v>172</v>
      </c>
      <c r="AL81" s="407">
        <v>182</v>
      </c>
      <c r="AM81" s="407">
        <v>187</v>
      </c>
      <c r="AN81" s="407">
        <v>188</v>
      </c>
      <c r="AO81" s="407">
        <v>179</v>
      </c>
      <c r="AP81" s="407">
        <v>174</v>
      </c>
      <c r="AQ81" s="407">
        <v>174</v>
      </c>
      <c r="AR81" s="407">
        <v>180</v>
      </c>
      <c r="AS81" s="407">
        <v>196</v>
      </c>
      <c r="AT81" s="407">
        <v>222</v>
      </c>
      <c r="AU81" s="407">
        <v>257</v>
      </c>
      <c r="AV81" s="407">
        <v>347</v>
      </c>
      <c r="AW81" s="407">
        <v>31</v>
      </c>
      <c r="AX81" s="407">
        <v>76</v>
      </c>
      <c r="AY81" s="407">
        <v>116</v>
      </c>
      <c r="AZ81" s="407">
        <v>149</v>
      </c>
      <c r="BA81" s="407">
        <v>173</v>
      </c>
      <c r="BB81" s="407">
        <v>187</v>
      </c>
      <c r="BC81" s="407">
        <v>185</v>
      </c>
    </row>
    <row r="82" spans="2:55" ht="18">
      <c r="B82" s="407" t="s">
        <v>473</v>
      </c>
      <c r="C82" s="407">
        <v>285</v>
      </c>
      <c r="D82" s="407">
        <v>285</v>
      </c>
      <c r="E82" s="407">
        <v>285</v>
      </c>
      <c r="F82" s="407">
        <v>285</v>
      </c>
      <c r="G82" s="407">
        <v>285</v>
      </c>
      <c r="H82" s="407">
        <v>276</v>
      </c>
      <c r="I82" s="407">
        <v>276</v>
      </c>
      <c r="J82" s="407">
        <v>248</v>
      </c>
      <c r="K82" s="407">
        <v>207</v>
      </c>
      <c r="L82" s="407">
        <v>161</v>
      </c>
      <c r="M82" s="407">
        <v>161</v>
      </c>
      <c r="N82" s="407">
        <v>72</v>
      </c>
      <c r="O82" s="407">
        <v>35</v>
      </c>
      <c r="P82" s="407">
        <v>4</v>
      </c>
      <c r="Q82" s="407">
        <v>0</v>
      </c>
      <c r="R82" s="407">
        <v>0</v>
      </c>
      <c r="S82" s="407">
        <v>0</v>
      </c>
      <c r="T82" s="407">
        <v>16</v>
      </c>
      <c r="U82" s="407">
        <v>41</v>
      </c>
      <c r="V82" s="407">
        <v>96</v>
      </c>
      <c r="W82" s="407">
        <v>151</v>
      </c>
      <c r="X82" s="407">
        <v>177</v>
      </c>
      <c r="Y82" s="407">
        <v>225</v>
      </c>
      <c r="Z82" s="407">
        <v>247</v>
      </c>
      <c r="AA82" s="407">
        <v>270</v>
      </c>
      <c r="AB82" s="407">
        <v>292</v>
      </c>
      <c r="AC82" s="407">
        <v>314</v>
      </c>
      <c r="AD82" s="407">
        <v>336</v>
      </c>
      <c r="AE82" s="407">
        <v>358</v>
      </c>
      <c r="AF82" s="407">
        <v>35</v>
      </c>
      <c r="AG82" s="407">
        <v>56</v>
      </c>
      <c r="AH82" s="407">
        <v>74</v>
      </c>
      <c r="AI82" s="407">
        <v>91</v>
      </c>
      <c r="AJ82" s="407">
        <v>105</v>
      </c>
      <c r="AK82" s="407">
        <v>116</v>
      </c>
      <c r="AL82" s="407">
        <v>123</v>
      </c>
      <c r="AM82" s="407">
        <v>126</v>
      </c>
      <c r="AN82" s="407">
        <v>125</v>
      </c>
      <c r="AO82" s="407">
        <v>115</v>
      </c>
      <c r="AP82" s="407">
        <v>111</v>
      </c>
      <c r="AQ82" s="407">
        <v>112</v>
      </c>
      <c r="AR82" s="407">
        <v>122</v>
      </c>
      <c r="AS82" s="407">
        <v>141</v>
      </c>
      <c r="AT82" s="407">
        <v>170</v>
      </c>
      <c r="AU82" s="407">
        <v>206</v>
      </c>
      <c r="AV82" s="407">
        <v>291</v>
      </c>
      <c r="AW82" s="407">
        <v>335</v>
      </c>
      <c r="AX82" s="407">
        <v>10</v>
      </c>
      <c r="AY82" s="407">
        <v>44</v>
      </c>
      <c r="AZ82" s="407">
        <v>71</v>
      </c>
      <c r="BA82" s="407">
        <v>88</v>
      </c>
      <c r="BB82" s="407">
        <v>96</v>
      </c>
      <c r="BC82" s="407">
        <v>90</v>
      </c>
    </row>
    <row r="83" spans="2:55" ht="15.75">
      <c r="B83" s="407" t="s">
        <v>89</v>
      </c>
      <c r="C83" s="407">
        <v>258</v>
      </c>
      <c r="D83" s="407">
        <v>258</v>
      </c>
      <c r="E83" s="407">
        <v>258</v>
      </c>
      <c r="F83" s="407">
        <v>258</v>
      </c>
      <c r="G83" s="407">
        <v>258</v>
      </c>
      <c r="H83" s="407">
        <v>239</v>
      </c>
      <c r="I83" s="407">
        <v>239</v>
      </c>
      <c r="J83" s="407">
        <v>206</v>
      </c>
      <c r="K83" s="407">
        <v>167</v>
      </c>
      <c r="L83" s="407">
        <v>127</v>
      </c>
      <c r="M83" s="407">
        <v>127</v>
      </c>
      <c r="N83" s="407">
        <v>56</v>
      </c>
      <c r="O83" s="407">
        <v>27</v>
      </c>
      <c r="P83" s="407">
        <v>4</v>
      </c>
      <c r="Q83" s="407">
        <v>0</v>
      </c>
      <c r="R83" s="407">
        <v>0</v>
      </c>
      <c r="S83" s="407">
        <v>0</v>
      </c>
      <c r="T83" s="407">
        <v>31</v>
      </c>
      <c r="U83" s="407">
        <v>51</v>
      </c>
      <c r="V83" s="407">
        <v>95</v>
      </c>
      <c r="W83" s="407">
        <v>139</v>
      </c>
      <c r="X83" s="407">
        <v>159</v>
      </c>
      <c r="Y83" s="407">
        <v>198</v>
      </c>
      <c r="Z83" s="407">
        <v>217</v>
      </c>
      <c r="AA83" s="407">
        <v>236</v>
      </c>
      <c r="AB83" s="407">
        <v>255</v>
      </c>
      <c r="AC83" s="407">
        <v>273</v>
      </c>
      <c r="AD83" s="407">
        <v>292</v>
      </c>
      <c r="AE83" s="407">
        <v>310</v>
      </c>
      <c r="AF83" s="407">
        <v>347</v>
      </c>
      <c r="AG83" s="407">
        <v>364</v>
      </c>
      <c r="AH83" s="407">
        <v>14</v>
      </c>
      <c r="AI83" s="407">
        <v>27</v>
      </c>
      <c r="AJ83" s="407">
        <v>38</v>
      </c>
      <c r="AK83" s="407">
        <v>46</v>
      </c>
      <c r="AL83" s="407">
        <v>51</v>
      </c>
      <c r="AM83" s="407">
        <v>52</v>
      </c>
      <c r="AN83" s="407">
        <v>49</v>
      </c>
      <c r="AO83" s="407">
        <v>39</v>
      </c>
      <c r="AP83" s="407">
        <v>37</v>
      </c>
      <c r="AQ83" s="407">
        <v>41</v>
      </c>
      <c r="AR83" s="407">
        <v>53</v>
      </c>
      <c r="AS83" s="407">
        <v>75</v>
      </c>
      <c r="AT83" s="407">
        <v>103</v>
      </c>
      <c r="AU83" s="407">
        <v>138</v>
      </c>
      <c r="AV83" s="407">
        <v>213</v>
      </c>
      <c r="AW83" s="407">
        <v>250</v>
      </c>
      <c r="AX83" s="407">
        <v>284</v>
      </c>
      <c r="AY83" s="407">
        <v>312</v>
      </c>
      <c r="AZ83" s="407">
        <v>329</v>
      </c>
      <c r="BA83" s="407">
        <v>340</v>
      </c>
      <c r="BB83" s="407">
        <v>344</v>
      </c>
      <c r="BC83" s="407">
        <v>337</v>
      </c>
    </row>
    <row r="84" spans="2:55" ht="18">
      <c r="B84" s="407" t="s">
        <v>474</v>
      </c>
      <c r="C84" s="407">
        <v>209</v>
      </c>
      <c r="D84" s="407">
        <v>209</v>
      </c>
      <c r="E84" s="407">
        <v>209</v>
      </c>
      <c r="F84" s="407">
        <v>209</v>
      </c>
      <c r="G84" s="407">
        <v>209</v>
      </c>
      <c r="H84" s="407">
        <v>186</v>
      </c>
      <c r="I84" s="407">
        <v>186</v>
      </c>
      <c r="J84" s="407">
        <v>156</v>
      </c>
      <c r="K84" s="407">
        <v>123</v>
      </c>
      <c r="L84" s="407">
        <v>92</v>
      </c>
      <c r="M84" s="407">
        <v>92</v>
      </c>
      <c r="N84" s="407">
        <v>41</v>
      </c>
      <c r="O84" s="407">
        <v>20</v>
      </c>
      <c r="P84" s="407">
        <v>4</v>
      </c>
      <c r="Q84" s="407">
        <v>0</v>
      </c>
      <c r="R84" s="407">
        <v>0</v>
      </c>
      <c r="S84" s="407">
        <v>12</v>
      </c>
      <c r="T84" s="407">
        <v>37</v>
      </c>
      <c r="U84" s="407">
        <v>52</v>
      </c>
      <c r="V84" s="407">
        <v>85</v>
      </c>
      <c r="W84" s="407">
        <v>117</v>
      </c>
      <c r="X84" s="407">
        <v>133</v>
      </c>
      <c r="Y84" s="407">
        <v>163</v>
      </c>
      <c r="Z84" s="407">
        <v>177</v>
      </c>
      <c r="AA84" s="407">
        <v>192</v>
      </c>
      <c r="AB84" s="407">
        <v>207</v>
      </c>
      <c r="AC84" s="407">
        <v>222</v>
      </c>
      <c r="AD84" s="407">
        <v>236</v>
      </c>
      <c r="AE84" s="407">
        <v>251</v>
      </c>
      <c r="AF84" s="407">
        <v>279</v>
      </c>
      <c r="AG84" s="407">
        <v>292</v>
      </c>
      <c r="AH84" s="407">
        <v>304</v>
      </c>
      <c r="AI84" s="407">
        <v>314</v>
      </c>
      <c r="AJ84" s="407">
        <v>322</v>
      </c>
      <c r="AK84" s="407">
        <v>327</v>
      </c>
      <c r="AL84" s="407">
        <v>330</v>
      </c>
      <c r="AM84" s="407">
        <v>329</v>
      </c>
      <c r="AN84" s="407">
        <v>326</v>
      </c>
      <c r="AO84" s="407">
        <v>318</v>
      </c>
      <c r="AP84" s="407">
        <v>318</v>
      </c>
      <c r="AQ84" s="407">
        <v>324</v>
      </c>
      <c r="AR84" s="407">
        <v>338</v>
      </c>
      <c r="AS84" s="407">
        <v>359</v>
      </c>
      <c r="AT84" s="407">
        <v>20</v>
      </c>
      <c r="AU84" s="407">
        <v>49</v>
      </c>
      <c r="AV84" s="407">
        <v>109</v>
      </c>
      <c r="AW84" s="407">
        <v>140</v>
      </c>
      <c r="AX84" s="407">
        <v>166</v>
      </c>
      <c r="AY84" s="407">
        <v>185</v>
      </c>
      <c r="AZ84" s="407">
        <v>196</v>
      </c>
      <c r="BA84" s="407">
        <v>202</v>
      </c>
      <c r="BB84" s="407">
        <v>205</v>
      </c>
      <c r="BC84" s="407">
        <v>198</v>
      </c>
    </row>
    <row r="85" spans="2:55" ht="15.75">
      <c r="B85" s="407" t="s">
        <v>91</v>
      </c>
      <c r="C85" s="407">
        <v>144</v>
      </c>
      <c r="D85" s="407">
        <v>144</v>
      </c>
      <c r="E85" s="407">
        <v>144</v>
      </c>
      <c r="F85" s="407">
        <v>144</v>
      </c>
      <c r="G85" s="407">
        <v>144</v>
      </c>
      <c r="H85" s="407">
        <v>125</v>
      </c>
      <c r="I85" s="407">
        <v>125</v>
      </c>
      <c r="J85" s="407">
        <v>103</v>
      </c>
      <c r="K85" s="407">
        <v>80</v>
      </c>
      <c r="L85" s="407">
        <v>60</v>
      </c>
      <c r="M85" s="407">
        <v>60</v>
      </c>
      <c r="N85" s="407">
        <v>26</v>
      </c>
      <c r="O85" s="407">
        <v>13</v>
      </c>
      <c r="P85" s="407">
        <v>4</v>
      </c>
      <c r="Q85" s="407">
        <v>1</v>
      </c>
      <c r="R85" s="407">
        <v>4</v>
      </c>
      <c r="S85" s="407">
        <v>16</v>
      </c>
      <c r="T85" s="407">
        <v>33</v>
      </c>
      <c r="U85" s="407">
        <v>44</v>
      </c>
      <c r="V85" s="407">
        <v>65</v>
      </c>
      <c r="W85" s="407">
        <v>87</v>
      </c>
      <c r="X85" s="407">
        <v>97</v>
      </c>
      <c r="Y85" s="407">
        <v>118</v>
      </c>
      <c r="Z85" s="407">
        <v>128</v>
      </c>
      <c r="AA85" s="407">
        <v>138</v>
      </c>
      <c r="AB85" s="407">
        <v>149</v>
      </c>
      <c r="AC85" s="407">
        <v>159</v>
      </c>
      <c r="AD85" s="407">
        <v>169</v>
      </c>
      <c r="AE85" s="407">
        <v>179</v>
      </c>
      <c r="AF85" s="407">
        <v>199</v>
      </c>
      <c r="AG85" s="407">
        <v>207</v>
      </c>
      <c r="AH85" s="407">
        <v>215</v>
      </c>
      <c r="AI85" s="407">
        <v>221</v>
      </c>
      <c r="AJ85" s="407">
        <v>226</v>
      </c>
      <c r="AK85" s="407">
        <v>229</v>
      </c>
      <c r="AL85" s="407">
        <v>230</v>
      </c>
      <c r="AM85" s="407">
        <v>229</v>
      </c>
      <c r="AN85" s="407">
        <v>226</v>
      </c>
      <c r="AO85" s="407">
        <v>221</v>
      </c>
      <c r="AP85" s="407">
        <v>223</v>
      </c>
      <c r="AQ85" s="407">
        <v>231</v>
      </c>
      <c r="AR85" s="407">
        <v>243</v>
      </c>
      <c r="AS85" s="407">
        <v>260</v>
      </c>
      <c r="AT85" s="407">
        <v>280</v>
      </c>
      <c r="AU85" s="407">
        <v>301</v>
      </c>
      <c r="AV85" s="407">
        <v>345</v>
      </c>
      <c r="AW85" s="407">
        <v>1</v>
      </c>
      <c r="AX85" s="407">
        <v>17</v>
      </c>
      <c r="AY85" s="407">
        <v>28</v>
      </c>
      <c r="AZ85" s="407">
        <v>34</v>
      </c>
      <c r="BA85" s="407">
        <v>38</v>
      </c>
      <c r="BB85" s="407">
        <v>39</v>
      </c>
      <c r="BC85" s="407">
        <v>32</v>
      </c>
    </row>
    <row r="86" spans="2:55" ht="18">
      <c r="B86" s="407" t="s">
        <v>475</v>
      </c>
      <c r="C86" s="407">
        <v>73</v>
      </c>
      <c r="D86" s="407">
        <v>73</v>
      </c>
      <c r="E86" s="407">
        <v>73</v>
      </c>
      <c r="F86" s="407">
        <v>73</v>
      </c>
      <c r="G86" s="407">
        <v>73</v>
      </c>
      <c r="H86" s="407">
        <v>62</v>
      </c>
      <c r="I86" s="407">
        <v>62</v>
      </c>
      <c r="J86" s="407">
        <v>50</v>
      </c>
      <c r="K86" s="407">
        <v>39</v>
      </c>
      <c r="L86" s="407">
        <v>29</v>
      </c>
      <c r="M86" s="407">
        <v>29</v>
      </c>
      <c r="N86" s="407">
        <v>13</v>
      </c>
      <c r="O86" s="407">
        <v>6</v>
      </c>
      <c r="P86" s="407">
        <v>4</v>
      </c>
      <c r="Q86" s="407">
        <v>3</v>
      </c>
      <c r="R86" s="407">
        <v>6</v>
      </c>
      <c r="S86" s="407">
        <v>12</v>
      </c>
      <c r="T86" s="407">
        <v>21</v>
      </c>
      <c r="U86" s="407">
        <v>26</v>
      </c>
      <c r="V86" s="407">
        <v>37</v>
      </c>
      <c r="W86" s="407">
        <v>48</v>
      </c>
      <c r="X86" s="407">
        <v>53</v>
      </c>
      <c r="Y86" s="407">
        <v>64</v>
      </c>
      <c r="Z86" s="407">
        <v>69</v>
      </c>
      <c r="AA86" s="407">
        <v>74</v>
      </c>
      <c r="AB86" s="407">
        <v>80</v>
      </c>
      <c r="AC86" s="407">
        <v>85</v>
      </c>
      <c r="AD86" s="407">
        <v>90</v>
      </c>
      <c r="AE86" s="407">
        <v>96</v>
      </c>
      <c r="AF86" s="407">
        <v>106</v>
      </c>
      <c r="AG86" s="407">
        <v>110</v>
      </c>
      <c r="AH86" s="407">
        <v>113</v>
      </c>
      <c r="AI86" s="407">
        <v>117</v>
      </c>
      <c r="AJ86" s="407">
        <v>119</v>
      </c>
      <c r="AK86" s="407">
        <v>120</v>
      </c>
      <c r="AL86" s="407">
        <v>120</v>
      </c>
      <c r="AM86" s="407">
        <v>119</v>
      </c>
      <c r="AN86" s="407">
        <v>117</v>
      </c>
      <c r="AO86" s="407">
        <v>116</v>
      </c>
      <c r="AP86" s="407">
        <v>118</v>
      </c>
      <c r="AQ86" s="407">
        <v>124</v>
      </c>
      <c r="AR86" s="407">
        <v>132</v>
      </c>
      <c r="AS86" s="407">
        <v>142</v>
      </c>
      <c r="AT86" s="407">
        <v>153</v>
      </c>
      <c r="AU86" s="407">
        <v>164</v>
      </c>
      <c r="AV86" s="407">
        <v>188</v>
      </c>
      <c r="AW86" s="407">
        <v>199</v>
      </c>
      <c r="AX86" s="407">
        <v>206</v>
      </c>
      <c r="AY86" s="407">
        <v>211</v>
      </c>
      <c r="AZ86" s="407">
        <v>213</v>
      </c>
      <c r="BA86" s="407">
        <v>215</v>
      </c>
      <c r="BB86" s="407">
        <v>216</v>
      </c>
      <c r="BC86" s="407">
        <v>212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2.2108276340603028E-2</v>
      </c>
      <c r="AL9" s="404">
        <v>0.19832292410463387</v>
      </c>
      <c r="AM9" s="404">
        <v>0.38405425770616369</v>
      </c>
      <c r="AN9" s="404">
        <v>0.57390845076772667</v>
      </c>
      <c r="AO9" s="404">
        <v>0.95086885093000062</v>
      </c>
      <c r="AP9" s="404">
        <v>1.1355089849681421</v>
      </c>
      <c r="AQ9" s="404">
        <v>1.3192100210790287</v>
      </c>
      <c r="AR9" s="404">
        <v>1.5050730221081443</v>
      </c>
      <c r="AS9" s="404">
        <v>1.6958482908383394</v>
      </c>
      <c r="AT9" s="404">
        <v>1.8934788475465647</v>
      </c>
      <c r="AU9" s="404">
        <v>2.0999156572601012</v>
      </c>
      <c r="AV9" s="404">
        <v>2.5727787654775125</v>
      </c>
      <c r="AW9" s="404">
        <v>2.8625747302483964</v>
      </c>
      <c r="AX9" s="404">
        <v>3.1955181573016525</v>
      </c>
      <c r="AY9" s="404">
        <v>3.579738149348449</v>
      </c>
      <c r="AZ9" s="404">
        <v>4.0320742575069008</v>
      </c>
      <c r="BA9" s="404">
        <v>4.5852577361487068</v>
      </c>
      <c r="BB9" s="404">
        <v>5.2713528391295785</v>
      </c>
      <c r="BC9" s="404">
        <v>7.1732147399676265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7.0153658803778773E-2</v>
      </c>
      <c r="AE10" s="404">
        <v>0.29449244796367346</v>
      </c>
      <c r="AF10" s="404">
        <v>0.79714403625090469</v>
      </c>
      <c r="AG10" s="404">
        <v>1.0870933991410507</v>
      </c>
      <c r="AH10" s="404">
        <v>1.4083022095409612</v>
      </c>
      <c r="AI10" s="404">
        <v>1.7630715976692037</v>
      </c>
      <c r="AJ10" s="404">
        <v>2.1530722606699428</v>
      </c>
      <c r="AK10" s="404">
        <v>2.5790286715416872</v>
      </c>
      <c r="AL10" s="404">
        <v>3.0387858458896662</v>
      </c>
      <c r="AM10" s="404">
        <v>3.5265977425168598</v>
      </c>
      <c r="AN10" s="404">
        <v>4.0341542710638087</v>
      </c>
      <c r="AO10" s="404">
        <v>5.0904502491471577</v>
      </c>
      <c r="AP10" s="404">
        <v>5.6404866438889147</v>
      </c>
      <c r="AQ10" s="404">
        <v>6.2128282410136295</v>
      </c>
      <c r="AR10" s="404">
        <v>6.8174762530735098</v>
      </c>
      <c r="AS10" s="404">
        <v>7.4637918175287368</v>
      </c>
      <c r="AT10" s="404">
        <v>8.1604174944973344</v>
      </c>
      <c r="AU10" s="404">
        <v>8.9188968547932177</v>
      </c>
      <c r="AV10" s="404">
        <v>10.703787039303664</v>
      </c>
      <c r="AW10" s="404">
        <v>11.777471714826653</v>
      </c>
      <c r="AX10" s="404">
        <v>12.987775611889463</v>
      </c>
      <c r="AY10" s="404">
        <v>14.356358799613499</v>
      </c>
      <c r="AZ10" s="404">
        <v>15.918008105187509</v>
      </c>
      <c r="BA10" s="404">
        <v>17.733540811225328</v>
      </c>
      <c r="BB10" s="404">
        <v>19.860978884331914</v>
      </c>
      <c r="BC10" s="404">
        <v>25.175719021435615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6.0376708623664094E-2</v>
      </c>
      <c r="AB11" s="404">
        <v>0.37789411940140211</v>
      </c>
      <c r="AC11" s="404">
        <v>0.69498640196928929</v>
      </c>
      <c r="AD11" s="404">
        <v>1.024944516227172</v>
      </c>
      <c r="AE11" s="404">
        <v>1.3761395500615157</v>
      </c>
      <c r="AF11" s="404">
        <v>2.178744119755764</v>
      </c>
      <c r="AG11" s="404">
        <v>2.645376467343266</v>
      </c>
      <c r="AH11" s="404">
        <v>3.1632247236727737</v>
      </c>
      <c r="AI11" s="404">
        <v>3.7361380308040397</v>
      </c>
      <c r="AJ11" s="404">
        <v>4.3666066459340582</v>
      </c>
      <c r="AK11" s="404">
        <v>5.0537279193942144</v>
      </c>
      <c r="AL11" s="404">
        <v>5.7925454906104585</v>
      </c>
      <c r="AM11" s="404">
        <v>6.5737546361522705</v>
      </c>
      <c r="AN11" s="404">
        <v>7.3852302613574423</v>
      </c>
      <c r="AO11" s="404">
        <v>9.0753207079360276</v>
      </c>
      <c r="AP11" s="404">
        <v>9.9583390628561617</v>
      </c>
      <c r="AQ11" s="404">
        <v>10.880747945918312</v>
      </c>
      <c r="AR11" s="404">
        <v>11.860046800942381</v>
      </c>
      <c r="AS11" s="404">
        <v>12.913833492940425</v>
      </c>
      <c r="AT11" s="404">
        <v>14.062358879730244</v>
      </c>
      <c r="AU11" s="404">
        <v>15.329539351175606</v>
      </c>
      <c r="AV11" s="404">
        <v>18.360443157952126</v>
      </c>
      <c r="AW11" s="404">
        <v>20.201754786500796</v>
      </c>
      <c r="AX11" s="404">
        <v>22.293479607952776</v>
      </c>
      <c r="AY11" s="404">
        <v>24.676109339102414</v>
      </c>
      <c r="AZ11" s="404">
        <v>27.407046890953744</v>
      </c>
      <c r="BA11" s="404">
        <v>30.581584836319536</v>
      </c>
      <c r="BB11" s="404">
        <v>34.271743294182173</v>
      </c>
      <c r="BC11" s="404">
        <v>43.074479365523558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9.308650633025467E-2</v>
      </c>
      <c r="Z12" s="404">
        <v>0.46805999968341572</v>
      </c>
      <c r="AA12" s="404">
        <v>0.86250193642109507</v>
      </c>
      <c r="AB12" s="404">
        <v>1.2704721072115468</v>
      </c>
      <c r="AC12" s="404">
        <v>1.6860352984750699</v>
      </c>
      <c r="AD12" s="404">
        <v>2.1254155488725779</v>
      </c>
      <c r="AE12" s="404">
        <v>2.6001024766000165</v>
      </c>
      <c r="AF12" s="404">
        <v>3.6987290126601553</v>
      </c>
      <c r="AG12" s="404">
        <v>4.340962348102793</v>
      </c>
      <c r="AH12" s="404">
        <v>5.0550050357261522</v>
      </c>
      <c r="AI12" s="404">
        <v>5.8458098531539227</v>
      </c>
      <c r="AJ12" s="404">
        <v>6.7142486914141193</v>
      </c>
      <c r="AK12" s="404">
        <v>7.6566571343794774</v>
      </c>
      <c r="AL12" s="404">
        <v>8.6647104277263747</v>
      </c>
      <c r="AM12" s="404">
        <v>9.7250962085560566</v>
      </c>
      <c r="AN12" s="404">
        <v>10.821510399677727</v>
      </c>
      <c r="AO12" s="404">
        <v>13.092184241381213</v>
      </c>
      <c r="AP12" s="404">
        <v>14.274429185897789</v>
      </c>
      <c r="AQ12" s="404">
        <v>15.509252987235032</v>
      </c>
      <c r="AR12" s="404">
        <v>16.823886559482538</v>
      </c>
      <c r="AS12" s="404">
        <v>18.250368676389751</v>
      </c>
      <c r="AT12" s="404">
        <v>19.824136204128415</v>
      </c>
      <c r="AU12" s="404">
        <v>21.583878327052037</v>
      </c>
      <c r="AV12" s="404">
        <v>25.871160603621824</v>
      </c>
      <c r="AW12" s="404">
        <v>28.520625471931044</v>
      </c>
      <c r="AX12" s="404">
        <v>31.566194522575252</v>
      </c>
      <c r="AY12" s="404">
        <v>35.070964526969782</v>
      </c>
      <c r="AZ12" s="404">
        <v>39.118665570159749</v>
      </c>
      <c r="BA12" s="404">
        <v>43.822473383734298</v>
      </c>
      <c r="BB12" s="404">
        <v>49.183427885950842</v>
      </c>
      <c r="BC12" s="404">
        <v>61.371766808795194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</v>
      </c>
      <c r="Y13" s="404">
        <v>0.73148577809815585</v>
      </c>
      <c r="Z13" s="404">
        <v>1.1805767056252934</v>
      </c>
      <c r="AA13" s="404">
        <v>1.6525469612120522</v>
      </c>
      <c r="AB13" s="404">
        <v>2.1444616262552563</v>
      </c>
      <c r="AC13" s="404">
        <v>2.6538421685969871</v>
      </c>
      <c r="AD13" s="404">
        <v>3.1997093257396005</v>
      </c>
      <c r="AE13" s="404">
        <v>3.7953695380968133</v>
      </c>
      <c r="AF13" s="404">
        <v>5.1857024315564164</v>
      </c>
      <c r="AG13" s="404">
        <v>6.0020489046334333</v>
      </c>
      <c r="AH13" s="404">
        <v>6.9108509906346258</v>
      </c>
      <c r="AI13" s="404">
        <v>7.9158162591363714</v>
      </c>
      <c r="AJ13" s="404">
        <v>9.0154897628104003</v>
      </c>
      <c r="AK13" s="404">
        <v>10.203265400264012</v>
      </c>
      <c r="AL13" s="404">
        <v>11.467221396991183</v>
      </c>
      <c r="AM13" s="404">
        <v>12.78968808969784</v>
      </c>
      <c r="AN13" s="404">
        <v>14.14961757421672</v>
      </c>
      <c r="AO13" s="404">
        <v>16.944568565249245</v>
      </c>
      <c r="AP13" s="404">
        <v>18.391657198837621</v>
      </c>
      <c r="AQ13" s="404">
        <v>19.902385727091147</v>
      </c>
      <c r="AR13" s="404">
        <v>21.519627898076919</v>
      </c>
      <c r="AS13" s="404">
        <v>23.292574389771463</v>
      </c>
      <c r="AT13" s="404">
        <v>25.273476179043115</v>
      </c>
      <c r="AU13" s="404">
        <v>27.517469820982036</v>
      </c>
      <c r="AV13" s="404">
        <v>33.095085223547315</v>
      </c>
      <c r="AW13" s="404">
        <v>36.609428868472627</v>
      </c>
      <c r="AX13" s="404">
        <v>40.695798100790078</v>
      </c>
      <c r="AY13" s="404">
        <v>45.442627334048993</v>
      </c>
      <c r="AZ13" s="404">
        <v>50.942027269448907</v>
      </c>
      <c r="BA13" s="404">
        <v>57.244071586934119</v>
      </c>
      <c r="BB13" s="404">
        <v>64.254626594418937</v>
      </c>
      <c r="BC13" s="404">
        <v>79.497217720544043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1.6113349994521103E-3</v>
      </c>
      <c r="K14" s="404">
        <v>7.7490588735681237E-2</v>
      </c>
      <c r="L14" s="404">
        <v>0.16056076560436344</v>
      </c>
      <c r="M14" s="404">
        <v>0.16056076560436344</v>
      </c>
      <c r="N14" s="404">
        <v>0.28634953337715491</v>
      </c>
      <c r="O14" s="404">
        <v>0.29311951582805007</v>
      </c>
      <c r="P14" s="404">
        <v>0.23789058039078159</v>
      </c>
      <c r="Q14" s="404">
        <v>0.1183060089922465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7.5626737822236112E-3</v>
      </c>
      <c r="X14" s="404">
        <v>0.42030494639370974</v>
      </c>
      <c r="Y14" s="404">
        <v>1.3591508814117803</v>
      </c>
      <c r="Z14" s="404">
        <v>1.8732906365223136</v>
      </c>
      <c r="AA14" s="404">
        <v>2.4151762323990251</v>
      </c>
      <c r="AB14" s="404">
        <v>2.9851383321988121</v>
      </c>
      <c r="AC14" s="404">
        <v>3.5840606580418743</v>
      </c>
      <c r="AD14" s="404">
        <v>4.232431696938491</v>
      </c>
      <c r="AE14" s="404">
        <v>4.945151587270713</v>
      </c>
      <c r="AF14" s="404">
        <v>6.6201964981549812</v>
      </c>
      <c r="AG14" s="404">
        <v>7.6072984344645809</v>
      </c>
      <c r="AH14" s="404">
        <v>8.7051111521214697</v>
      </c>
      <c r="AI14" s="404">
        <v>9.9154212064557914</v>
      </c>
      <c r="AJ14" s="404">
        <v>11.234304851362529</v>
      </c>
      <c r="AK14" s="404">
        <v>12.652023563107468</v>
      </c>
      <c r="AL14" s="404">
        <v>14.152746318007212</v>
      </c>
      <c r="AM14" s="404">
        <v>15.713866874044705</v>
      </c>
      <c r="AN14" s="404">
        <v>17.309175852018672</v>
      </c>
      <c r="AO14" s="404">
        <v>20.557663907422405</v>
      </c>
      <c r="AP14" s="404">
        <v>22.228745381159985</v>
      </c>
      <c r="AQ14" s="404">
        <v>23.977127805899322</v>
      </c>
      <c r="AR14" s="404">
        <v>25.864111217907936</v>
      </c>
      <c r="AS14" s="404">
        <v>27.957818875223431</v>
      </c>
      <c r="AT14" s="404">
        <v>30.329157347071838</v>
      </c>
      <c r="AU14" s="404">
        <v>33.053473009594811</v>
      </c>
      <c r="AV14" s="404">
        <v>39.986381142959772</v>
      </c>
      <c r="AW14" s="404">
        <v>44.443046427898317</v>
      </c>
      <c r="AX14" s="404">
        <v>49.681235027369375</v>
      </c>
      <c r="AY14" s="404">
        <v>55.796806849391729</v>
      </c>
      <c r="AZ14" s="404">
        <v>62.808784862886405</v>
      </c>
      <c r="BA14" s="404">
        <v>70.681047529988987</v>
      </c>
      <c r="BB14" s="404">
        <v>79.219871369758081</v>
      </c>
      <c r="BC14" s="404">
        <v>96.998354810514329</v>
      </c>
    </row>
    <row r="15" spans="2:55" ht="15.75">
      <c r="B15" s="403" t="s">
        <v>21</v>
      </c>
      <c r="C15" s="404">
        <v>0.113845890175426</v>
      </c>
      <c r="D15" s="404">
        <v>0.113845890175426</v>
      </c>
      <c r="E15" s="404">
        <v>0.113845890175426</v>
      </c>
      <c r="F15" s="404">
        <v>0.113845890175426</v>
      </c>
      <c r="G15" s="404">
        <v>0.113845890175426</v>
      </c>
      <c r="H15" s="404">
        <v>0.19577893510062255</v>
      </c>
      <c r="I15" s="404">
        <v>0.19577893510062255</v>
      </c>
      <c r="J15" s="404">
        <v>0.28901647127366376</v>
      </c>
      <c r="K15" s="404">
        <v>0.38325957282033318</v>
      </c>
      <c r="L15" s="404">
        <v>0.47386532722532537</v>
      </c>
      <c r="M15" s="404">
        <v>0.47386532722532537</v>
      </c>
      <c r="N15" s="404">
        <v>0.56154253663176501</v>
      </c>
      <c r="O15" s="404">
        <v>0.52351110909566734</v>
      </c>
      <c r="P15" s="404">
        <v>0.41670878901312913</v>
      </c>
      <c r="Q15" s="404">
        <v>0.24757482839409506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0.44873402814305308</v>
      </c>
      <c r="X15" s="404">
        <v>0.9155507048924163</v>
      </c>
      <c r="Y15" s="404">
        <v>1.9596844263291071</v>
      </c>
      <c r="Z15" s="404">
        <v>2.5301897363681145</v>
      </c>
      <c r="AA15" s="404">
        <v>3.134888247765439</v>
      </c>
      <c r="AB15" s="404">
        <v>3.7772649815887398</v>
      </c>
      <c r="AC15" s="404">
        <v>4.4602825050742423</v>
      </c>
      <c r="AD15" s="404">
        <v>5.205643547585483</v>
      </c>
      <c r="AE15" s="404">
        <v>6.0299973951760819</v>
      </c>
      <c r="AF15" s="404">
        <v>7.9792385435955566</v>
      </c>
      <c r="AG15" s="404">
        <v>9.1292380182457844</v>
      </c>
      <c r="AH15" s="404">
        <v>10.405028091701691</v>
      </c>
      <c r="AI15" s="404">
        <v>11.806366575178078</v>
      </c>
      <c r="AJ15" s="404">
        <v>13.326710802260784</v>
      </c>
      <c r="AK15" s="404">
        <v>14.95291832124375</v>
      </c>
      <c r="AL15" s="404">
        <v>16.6647100952957</v>
      </c>
      <c r="AM15" s="404">
        <v>18.43410870259763</v>
      </c>
      <c r="AN15" s="404">
        <v>20.229344887353562</v>
      </c>
      <c r="AO15" s="404">
        <v>23.846027313204065</v>
      </c>
      <c r="AP15" s="404">
        <v>25.697947864423934</v>
      </c>
      <c r="AQ15" s="404">
        <v>27.644871894493203</v>
      </c>
      <c r="AR15" s="404">
        <v>29.768383275378422</v>
      </c>
      <c r="AS15" s="404">
        <v>32.157543031390055</v>
      </c>
      <c r="AT15" s="404">
        <v>34.905853272851324</v>
      </c>
      <c r="AU15" s="404">
        <v>38.118596183132503</v>
      </c>
      <c r="AV15" s="404">
        <v>46.507257133419088</v>
      </c>
      <c r="AW15" s="404">
        <v>52.00638246659409</v>
      </c>
      <c r="AX15" s="404">
        <v>58.512944870101862</v>
      </c>
      <c r="AY15" s="404">
        <v>66.048980900116902</v>
      </c>
      <c r="AZ15" s="404">
        <v>74.536384695459589</v>
      </c>
      <c r="BA15" s="404">
        <v>83.849510625962665</v>
      </c>
      <c r="BB15" s="404">
        <v>93.69048670646832</v>
      </c>
      <c r="BC15" s="404">
        <v>113.40614882516564</v>
      </c>
    </row>
    <row r="16" spans="2:55" ht="18">
      <c r="B16" s="403" t="s">
        <v>425</v>
      </c>
      <c r="C16" s="404">
        <v>0.34618212348003913</v>
      </c>
      <c r="D16" s="404">
        <v>0.34618212348003913</v>
      </c>
      <c r="E16" s="404">
        <v>0.34618212348003913</v>
      </c>
      <c r="F16" s="404">
        <v>0.34618212348003913</v>
      </c>
      <c r="G16" s="404">
        <v>0.34618212348003913</v>
      </c>
      <c r="H16" s="404">
        <v>0.45280170526799424</v>
      </c>
      <c r="I16" s="404">
        <v>0.45280170526799424</v>
      </c>
      <c r="J16" s="404">
        <v>0.56538003629786826</v>
      </c>
      <c r="K16" s="404">
        <v>0.66842178052265067</v>
      </c>
      <c r="L16" s="404">
        <v>0.75122396033777161</v>
      </c>
      <c r="M16" s="404">
        <v>0.75122396033777161</v>
      </c>
      <c r="N16" s="404">
        <v>0.76706394583988047</v>
      </c>
      <c r="O16" s="404">
        <v>0.67736506896389459</v>
      </c>
      <c r="P16" s="404">
        <v>0.52043177004469643</v>
      </c>
      <c r="Q16" s="404">
        <v>0.31225576011364131</v>
      </c>
      <c r="R16" s="404">
        <v>0</v>
      </c>
      <c r="S16" s="404">
        <v>0</v>
      </c>
      <c r="T16" s="404">
        <v>0</v>
      </c>
      <c r="U16" s="404">
        <v>0</v>
      </c>
      <c r="V16" s="404">
        <v>2.1872148247774337E-2</v>
      </c>
      <c r="W16" s="404">
        <v>0.87872354695890842</v>
      </c>
      <c r="X16" s="404">
        <v>1.3876687981602929</v>
      </c>
      <c r="Y16" s="404">
        <v>2.5164305318745237</v>
      </c>
      <c r="Z16" s="404">
        <v>3.1350311243638873</v>
      </c>
      <c r="AA16" s="404">
        <v>3.7955940356761873</v>
      </c>
      <c r="AB16" s="404">
        <v>4.5034568045863868</v>
      </c>
      <c r="AC16" s="404">
        <v>5.2634560576760547</v>
      </c>
      <c r="AD16" s="404">
        <v>6.0986306828838304</v>
      </c>
      <c r="AE16" s="404">
        <v>7.0275505300703109</v>
      </c>
      <c r="AF16" s="404">
        <v>9.2335534841024511</v>
      </c>
      <c r="AG16" s="404">
        <v>10.533097283057749</v>
      </c>
      <c r="AH16" s="404">
        <v>11.970103167485007</v>
      </c>
      <c r="AI16" s="404">
        <v>13.542186398831889</v>
      </c>
      <c r="AJ16" s="404">
        <v>15.239957311991557</v>
      </c>
      <c r="AK16" s="404">
        <v>17.046374495059574</v>
      </c>
      <c r="AL16" s="404">
        <v>18.936319730188313</v>
      </c>
      <c r="AM16" s="404">
        <v>20.876026332654117</v>
      </c>
      <c r="AN16" s="404">
        <v>22.827712879922121</v>
      </c>
      <c r="AO16" s="404">
        <v>26.717163515330164</v>
      </c>
      <c r="AP16" s="404">
        <v>28.70525843907032</v>
      </c>
      <c r="AQ16" s="404">
        <v>30.810438631043823</v>
      </c>
      <c r="AR16" s="404">
        <v>33.136654813305491</v>
      </c>
      <c r="AS16" s="404">
        <v>35.798019768100225</v>
      </c>
      <c r="AT16" s="404">
        <v>38.920549656369502</v>
      </c>
      <c r="AU16" s="404">
        <v>42.644619555216202</v>
      </c>
      <c r="AV16" s="404">
        <v>52.628212197485006</v>
      </c>
      <c r="AW16" s="404">
        <v>59.273976866525722</v>
      </c>
      <c r="AX16" s="404">
        <v>67.089146049356586</v>
      </c>
      <c r="AY16" s="404">
        <v>75.997835235394632</v>
      </c>
      <c r="AZ16" s="404">
        <v>85.820265348386656</v>
      </c>
      <c r="BA16" s="404">
        <v>96.337911146044817</v>
      </c>
      <c r="BB16" s="404">
        <v>107.16707177797343</v>
      </c>
      <c r="BC16" s="404">
        <v>128.24623692140202</v>
      </c>
    </row>
    <row r="17" spans="2:55" ht="15.75">
      <c r="B17" s="403" t="s">
        <v>23</v>
      </c>
      <c r="C17" s="404">
        <v>0.56899832308989795</v>
      </c>
      <c r="D17" s="404">
        <v>0.56899832308989795</v>
      </c>
      <c r="E17" s="404">
        <v>0.56899832308989795</v>
      </c>
      <c r="F17" s="404">
        <v>0.56899832308989795</v>
      </c>
      <c r="G17" s="404">
        <v>0.56899832308989795</v>
      </c>
      <c r="H17" s="404">
        <v>0.69613204230108316</v>
      </c>
      <c r="I17" s="404">
        <v>0.69613204230108316</v>
      </c>
      <c r="J17" s="404">
        <v>0.81857010329246949</v>
      </c>
      <c r="K17" s="404">
        <v>0.9151802735189295</v>
      </c>
      <c r="L17" s="404">
        <v>0.9709749147173673</v>
      </c>
      <c r="M17" s="404">
        <v>0.9709749147173673</v>
      </c>
      <c r="N17" s="404">
        <v>0.89387182298797563</v>
      </c>
      <c r="O17" s="404">
        <v>0.75393781349403743</v>
      </c>
      <c r="P17" s="404">
        <v>0.55732656764705646</v>
      </c>
      <c r="Q17" s="404">
        <v>0.3282064476450835</v>
      </c>
      <c r="R17" s="404">
        <v>0</v>
      </c>
      <c r="S17" s="404">
        <v>0</v>
      </c>
      <c r="T17" s="404">
        <v>0</v>
      </c>
      <c r="U17" s="404">
        <v>0</v>
      </c>
      <c r="V17" s="404">
        <v>0.35254575252561049</v>
      </c>
      <c r="W17" s="404">
        <v>1.2799178610452926</v>
      </c>
      <c r="X17" s="404">
        <v>1.8191768391468706</v>
      </c>
      <c r="Y17" s="404">
        <v>3.0124409137327786</v>
      </c>
      <c r="Z17" s="404">
        <v>3.6709134417928571</v>
      </c>
      <c r="AA17" s="404">
        <v>4.3789751327757944</v>
      </c>
      <c r="AB17" s="404">
        <v>5.1435906849459787</v>
      </c>
      <c r="AC17" s="404">
        <v>5.9716450720102321</v>
      </c>
      <c r="AD17" s="404">
        <v>6.8876478141284663</v>
      </c>
      <c r="AE17" s="404">
        <v>7.9116582970171248</v>
      </c>
      <c r="AF17" s="404">
        <v>10.346377981413944</v>
      </c>
      <c r="AG17" s="404">
        <v>11.77614493827164</v>
      </c>
      <c r="AH17" s="404">
        <v>13.351377774784311</v>
      </c>
      <c r="AI17" s="404">
        <v>15.067359540741009</v>
      </c>
      <c r="AJ17" s="404">
        <v>16.911404820793695</v>
      </c>
      <c r="AK17" s="404">
        <v>18.862228780276727</v>
      </c>
      <c r="AL17" s="404">
        <v>20.889502673575567</v>
      </c>
      <c r="AM17" s="404">
        <v>22.953195433414646</v>
      </c>
      <c r="AN17" s="404">
        <v>25.01020573027149</v>
      </c>
      <c r="AO17" s="404">
        <v>29.071646744045282</v>
      </c>
      <c r="AP17" s="404">
        <v>31.149331686138996</v>
      </c>
      <c r="AQ17" s="404">
        <v>33.370922053753219</v>
      </c>
      <c r="AR17" s="404">
        <v>35.866927428653604</v>
      </c>
      <c r="AS17" s="404">
        <v>38.78662345407524</v>
      </c>
      <c r="AT17" s="404">
        <v>42.293928529843136</v>
      </c>
      <c r="AU17" s="404">
        <v>46.568253996524092</v>
      </c>
      <c r="AV17" s="404">
        <v>58.307457974500863</v>
      </c>
      <c r="AW17" s="404">
        <v>66.125880092106399</v>
      </c>
      <c r="AX17" s="404">
        <v>75.188247582391867</v>
      </c>
      <c r="AY17" s="404">
        <v>85.316052178621405</v>
      </c>
      <c r="AZ17" s="404">
        <v>96.223021459560442</v>
      </c>
      <c r="BA17" s="404">
        <v>107.61739697770916</v>
      </c>
      <c r="BB17" s="404">
        <v>119.11819475574384</v>
      </c>
      <c r="BC17" s="404">
        <v>141.02397689478093</v>
      </c>
    </row>
    <row r="18" spans="2:55" ht="18">
      <c r="B18" s="403" t="s">
        <v>426</v>
      </c>
      <c r="C18" s="404">
        <v>0.80677093535496547</v>
      </c>
      <c r="D18" s="404">
        <v>0.80677093535496547</v>
      </c>
      <c r="E18" s="404">
        <v>0.80677093535496547</v>
      </c>
      <c r="F18" s="404">
        <v>0.80677093535496547</v>
      </c>
      <c r="G18" s="404">
        <v>0.80677093535496547</v>
      </c>
      <c r="H18" s="404">
        <v>0.94616767236715626</v>
      </c>
      <c r="I18" s="404">
        <v>0.94616767236715626</v>
      </c>
      <c r="J18" s="404">
        <v>1.0644560775880056</v>
      </c>
      <c r="K18" s="404">
        <v>1.1366922471178071</v>
      </c>
      <c r="L18" s="404">
        <v>1.1523786892088261</v>
      </c>
      <c r="M18" s="404">
        <v>1.1523786892088261</v>
      </c>
      <c r="N18" s="404">
        <v>0.97948893268033632</v>
      </c>
      <c r="O18" s="404">
        <v>0.80091334606211328</v>
      </c>
      <c r="P18" s="404">
        <v>0.58385775701367582</v>
      </c>
      <c r="Q18" s="404">
        <v>0.3525657130247547</v>
      </c>
      <c r="R18" s="404">
        <v>0</v>
      </c>
      <c r="S18" s="404">
        <v>0</v>
      </c>
      <c r="T18" s="404">
        <v>0</v>
      </c>
      <c r="U18" s="404">
        <v>1.4996454302631732E-2</v>
      </c>
      <c r="V18" s="404">
        <v>0.71586295271071876</v>
      </c>
      <c r="W18" s="404">
        <v>1.6905255964082648</v>
      </c>
      <c r="X18" s="404">
        <v>2.2501180199361817</v>
      </c>
      <c r="Y18" s="404">
        <v>3.4923132323519419</v>
      </c>
      <c r="Z18" s="404">
        <v>4.1836911688315075</v>
      </c>
      <c r="AA18" s="404">
        <v>4.9322103087237892</v>
      </c>
      <c r="AB18" s="404">
        <v>5.7466789466669619</v>
      </c>
      <c r="AC18" s="404">
        <v>6.6362986862797371</v>
      </c>
      <c r="AD18" s="404">
        <v>7.6265959267633399</v>
      </c>
      <c r="AE18" s="404">
        <v>8.7368430350573778</v>
      </c>
      <c r="AF18" s="404">
        <v>11.373759471706599</v>
      </c>
      <c r="AG18" s="404">
        <v>12.916006940043163</v>
      </c>
      <c r="AH18" s="404">
        <v>14.608609413742426</v>
      </c>
      <c r="AI18" s="404">
        <v>16.444182143811041</v>
      </c>
      <c r="AJ18" s="404">
        <v>18.406518326809422</v>
      </c>
      <c r="AK18" s="404">
        <v>20.469831724421759</v>
      </c>
      <c r="AL18" s="404">
        <v>22.598214828265927</v>
      </c>
      <c r="AM18" s="404">
        <v>24.746087942486234</v>
      </c>
      <c r="AN18" s="404">
        <v>26.869428480764547</v>
      </c>
      <c r="AO18" s="404">
        <v>31.032829787941058</v>
      </c>
      <c r="AP18" s="404">
        <v>33.171607097330885</v>
      </c>
      <c r="AQ18" s="404">
        <v>35.490129127541763</v>
      </c>
      <c r="AR18" s="404">
        <v>38.155997359668248</v>
      </c>
      <c r="AS18" s="404">
        <v>41.359590297335878</v>
      </c>
      <c r="AT18" s="404">
        <v>45.307239739769742</v>
      </c>
      <c r="AU18" s="404">
        <v>50.222159202223409</v>
      </c>
      <c r="AV18" s="404">
        <v>63.876305959236475</v>
      </c>
      <c r="AW18" s="404">
        <v>72.834767865782354</v>
      </c>
      <c r="AX18" s="404">
        <v>83.024118453639602</v>
      </c>
      <c r="AY18" s="404">
        <v>94.158424220067516</v>
      </c>
      <c r="AZ18" s="404">
        <v>105.86316548121536</v>
      </c>
      <c r="BA18" s="404">
        <v>117.86416714423575</v>
      </c>
      <c r="BB18" s="404">
        <v>129.80513647922047</v>
      </c>
      <c r="BC18" s="404">
        <v>152.18605847006276</v>
      </c>
    </row>
    <row r="19" spans="2:55" ht="15.75">
      <c r="B19" s="403" t="s">
        <v>25</v>
      </c>
      <c r="C19" s="404">
        <v>1.0179453388198101</v>
      </c>
      <c r="D19" s="404">
        <v>1.0179453388198101</v>
      </c>
      <c r="E19" s="404">
        <v>1.0179453388198101</v>
      </c>
      <c r="F19" s="404">
        <v>1.0179453388198101</v>
      </c>
      <c r="G19" s="404">
        <v>1.0179453388198101</v>
      </c>
      <c r="H19" s="404">
        <v>1.1546726107325243</v>
      </c>
      <c r="I19" s="404">
        <v>1.1546726107325243</v>
      </c>
      <c r="J19" s="404">
        <v>1.2499228696007738</v>
      </c>
      <c r="K19" s="404">
        <v>1.283775726859544</v>
      </c>
      <c r="L19" s="404">
        <v>1.2528891017549864</v>
      </c>
      <c r="M19" s="404">
        <v>1.2528891017549864</v>
      </c>
      <c r="N19" s="404">
        <v>0.99660468681097081</v>
      </c>
      <c r="O19" s="404">
        <v>0.79751081911923383</v>
      </c>
      <c r="P19" s="404">
        <v>0.57758094639274826</v>
      </c>
      <c r="Q19" s="404">
        <v>0.35893920146862557</v>
      </c>
      <c r="R19" s="404">
        <v>8.3393487004812528E-5</v>
      </c>
      <c r="S19" s="404">
        <v>0</v>
      </c>
      <c r="T19" s="404">
        <v>5.0247133745644559E-2</v>
      </c>
      <c r="U19" s="404">
        <v>0.29830518242530274</v>
      </c>
      <c r="V19" s="404">
        <v>1.0445056001302644</v>
      </c>
      <c r="W19" s="404">
        <v>2.0407955628490519</v>
      </c>
      <c r="X19" s="404">
        <v>2.6093355935261267</v>
      </c>
      <c r="Y19" s="404">
        <v>3.8790951759032319</v>
      </c>
      <c r="Z19" s="404">
        <v>4.5918033809830661</v>
      </c>
      <c r="AA19" s="404">
        <v>5.3686568149307314</v>
      </c>
      <c r="AB19" s="404">
        <v>6.2204789620740328</v>
      </c>
      <c r="AC19" s="404">
        <v>7.1583838201210828</v>
      </c>
      <c r="AD19" s="404">
        <v>8.2065482695507779</v>
      </c>
      <c r="AE19" s="404">
        <v>9.3828066280023172</v>
      </c>
      <c r="AF19" s="404">
        <v>12.169726258806531</v>
      </c>
      <c r="AG19" s="404">
        <v>13.792219801480154</v>
      </c>
      <c r="AH19" s="404">
        <v>15.565416949435116</v>
      </c>
      <c r="AI19" s="404">
        <v>17.47902242474758</v>
      </c>
      <c r="AJ19" s="404">
        <v>19.513049593921018</v>
      </c>
      <c r="AK19" s="404">
        <v>21.636850393725968</v>
      </c>
      <c r="AL19" s="404">
        <v>23.809671209740543</v>
      </c>
      <c r="AM19" s="404">
        <v>25.984713841137584</v>
      </c>
      <c r="AN19" s="404">
        <v>28.118091271679248</v>
      </c>
      <c r="AO19" s="404">
        <v>32.274933771068305</v>
      </c>
      <c r="AP19" s="404">
        <v>34.426876531906338</v>
      </c>
      <c r="AQ19" s="404">
        <v>36.809623046037004</v>
      </c>
      <c r="AR19" s="404">
        <v>39.633623340400675</v>
      </c>
      <c r="AS19" s="404">
        <v>43.134863262855163</v>
      </c>
      <c r="AT19" s="404">
        <v>47.56691604489037</v>
      </c>
      <c r="AU19" s="404">
        <v>53.18087253982884</v>
      </c>
      <c r="AV19" s="404">
        <v>68.64889069909475</v>
      </c>
      <c r="AW19" s="404">
        <v>78.562094202532379</v>
      </c>
      <c r="AX19" s="404">
        <v>89.596494577503748</v>
      </c>
      <c r="AY19" s="404">
        <v>101.37664737792039</v>
      </c>
      <c r="AZ19" s="404">
        <v>113.52855491139424</v>
      </c>
      <c r="BA19" s="404">
        <v>125.81940295087563</v>
      </c>
      <c r="BB19" s="404">
        <v>137.91640605331389</v>
      </c>
      <c r="BC19" s="404">
        <v>159.90230695257108</v>
      </c>
    </row>
    <row r="20" spans="2:55" ht="18">
      <c r="B20" s="403" t="s">
        <v>427</v>
      </c>
      <c r="C20" s="404">
        <v>1.184210316321114</v>
      </c>
      <c r="D20" s="404">
        <v>1.184210316321114</v>
      </c>
      <c r="E20" s="404">
        <v>1.184210316321114</v>
      </c>
      <c r="F20" s="404">
        <v>1.184210316321114</v>
      </c>
      <c r="G20" s="404">
        <v>1.184210316321114</v>
      </c>
      <c r="H20" s="404">
        <v>1.299504951327358</v>
      </c>
      <c r="I20" s="404">
        <v>1.299504951327358</v>
      </c>
      <c r="J20" s="404">
        <v>1.3578210231147483</v>
      </c>
      <c r="K20" s="404">
        <v>1.3469710306068701</v>
      </c>
      <c r="L20" s="404">
        <v>1.2713747939012039</v>
      </c>
      <c r="M20" s="404">
        <v>1.2713747939012039</v>
      </c>
      <c r="N20" s="404">
        <v>0.96071870938022574</v>
      </c>
      <c r="O20" s="404">
        <v>0.75866633125457739</v>
      </c>
      <c r="P20" s="404">
        <v>0.55062107612067335</v>
      </c>
      <c r="Q20" s="404">
        <v>0.35640467973745843</v>
      </c>
      <c r="R20" s="404">
        <v>6.3511261371567221E-2</v>
      </c>
      <c r="S20" s="404">
        <v>0</v>
      </c>
      <c r="T20" s="404">
        <v>0.28584918873061915</v>
      </c>
      <c r="U20" s="404">
        <v>0.55659392782214134</v>
      </c>
      <c r="V20" s="404">
        <v>1.3199734451648897</v>
      </c>
      <c r="W20" s="404">
        <v>2.3123083225713161</v>
      </c>
      <c r="X20" s="404">
        <v>2.8781730199987972</v>
      </c>
      <c r="Y20" s="404">
        <v>4.150215468255456</v>
      </c>
      <c r="Z20" s="404">
        <v>4.870446826002687</v>
      </c>
      <c r="AA20" s="404">
        <v>5.6612325847610521</v>
      </c>
      <c r="AB20" s="404">
        <v>6.5349779572854825</v>
      </c>
      <c r="AC20" s="404">
        <v>7.5024119293279643</v>
      </c>
      <c r="AD20" s="404">
        <v>8.5856564783576008</v>
      </c>
      <c r="AE20" s="404">
        <v>9.801020122273977</v>
      </c>
      <c r="AF20" s="404">
        <v>12.671317199167888</v>
      </c>
      <c r="AG20" s="404">
        <v>14.333770799657703</v>
      </c>
      <c r="AH20" s="404">
        <v>16.142261065365787</v>
      </c>
      <c r="AI20" s="404">
        <v>18.083369535694729</v>
      </c>
      <c r="AJ20" s="404">
        <v>20.133026675623825</v>
      </c>
      <c r="AK20" s="404">
        <v>22.256516293757219</v>
      </c>
      <c r="AL20" s="404">
        <v>24.412638067509832</v>
      </c>
      <c r="AM20" s="404">
        <v>26.55440371053766</v>
      </c>
      <c r="AN20" s="404">
        <v>28.637977424269629</v>
      </c>
      <c r="AO20" s="404">
        <v>32.674340379750255</v>
      </c>
      <c r="AP20" s="404">
        <v>34.797539744688031</v>
      </c>
      <c r="AQ20" s="404">
        <v>37.221086353796935</v>
      </c>
      <c r="AR20" s="404">
        <v>40.202905483172316</v>
      </c>
      <c r="AS20" s="404">
        <v>44.029718522304393</v>
      </c>
      <c r="AT20" s="404">
        <v>48.986678586587438</v>
      </c>
      <c r="AU20" s="404">
        <v>55.272636488179941</v>
      </c>
      <c r="AV20" s="404">
        <v>72.22600661598797</v>
      </c>
      <c r="AW20" s="404">
        <v>82.785784524824123</v>
      </c>
      <c r="AX20" s="404">
        <v>94.277028438423201</v>
      </c>
      <c r="AY20" s="404">
        <v>106.32394461822558</v>
      </c>
      <c r="AZ20" s="404">
        <v>118.57469354163737</v>
      </c>
      <c r="BA20" s="404">
        <v>130.83907487386116</v>
      </c>
      <c r="BB20" s="404">
        <v>142.80608927851347</v>
      </c>
      <c r="BC20" s="404">
        <v>163.67274746341766</v>
      </c>
    </row>
    <row r="21" spans="2:55" ht="15.75">
      <c r="B21" s="403" t="s">
        <v>27</v>
      </c>
      <c r="C21" s="404">
        <v>1.2831303948694033</v>
      </c>
      <c r="D21" s="404">
        <v>1.2831303948694033</v>
      </c>
      <c r="E21" s="404">
        <v>1.2831303948694033</v>
      </c>
      <c r="F21" s="404">
        <v>1.2831303948694033</v>
      </c>
      <c r="G21" s="404">
        <v>1.2831303948694033</v>
      </c>
      <c r="H21" s="404">
        <v>1.3632310547873105</v>
      </c>
      <c r="I21" s="404">
        <v>1.3632310547873105</v>
      </c>
      <c r="J21" s="404">
        <v>1.378415304641464</v>
      </c>
      <c r="K21" s="404">
        <v>1.3248830287479969</v>
      </c>
      <c r="L21" s="404">
        <v>1.2154822811760213</v>
      </c>
      <c r="M21" s="404">
        <v>1.2154822811760213</v>
      </c>
      <c r="N21" s="404">
        <v>0.88653597254263317</v>
      </c>
      <c r="O21" s="404">
        <v>0.69627430601265028</v>
      </c>
      <c r="P21" s="404">
        <v>0.51182144599428658</v>
      </c>
      <c r="Q21" s="404">
        <v>0.34675436490053374</v>
      </c>
      <c r="R21" s="404">
        <v>0.12544530095960454</v>
      </c>
      <c r="S21" s="404">
        <v>0.15513060032768325</v>
      </c>
      <c r="T21" s="404">
        <v>0.49226413164443417</v>
      </c>
      <c r="U21" s="404">
        <v>0.77103648670091662</v>
      </c>
      <c r="V21" s="404">
        <v>1.5233075833372758</v>
      </c>
      <c r="W21" s="404">
        <v>2.4857782558911512</v>
      </c>
      <c r="X21" s="404">
        <v>3.0354965568292829</v>
      </c>
      <c r="Y21" s="404">
        <v>4.2798705308143745</v>
      </c>
      <c r="Z21" s="404">
        <v>4.9913782140343574</v>
      </c>
      <c r="AA21" s="404">
        <v>5.7785793886913801</v>
      </c>
      <c r="AB21" s="404">
        <v>6.653128954467066</v>
      </c>
      <c r="AC21" s="404">
        <v>7.6247393179552505</v>
      </c>
      <c r="AD21" s="404">
        <v>8.7133288731443415</v>
      </c>
      <c r="AE21" s="404">
        <v>9.9335803557061038</v>
      </c>
      <c r="AF21" s="404">
        <v>12.80444766248011</v>
      </c>
      <c r="AG21" s="404">
        <v>14.457634306504048</v>
      </c>
      <c r="AH21" s="404">
        <v>16.246687221711852</v>
      </c>
      <c r="AI21" s="404">
        <v>18.154809368780192</v>
      </c>
      <c r="AJ21" s="404">
        <v>20.154705310529572</v>
      </c>
      <c r="AK21" s="404">
        <v>22.212065376934785</v>
      </c>
      <c r="AL21" s="404">
        <v>24.286345539333901</v>
      </c>
      <c r="AM21" s="404">
        <v>26.330249964691106</v>
      </c>
      <c r="AN21" s="404">
        <v>28.299883957759537</v>
      </c>
      <c r="AO21" s="404">
        <v>32.104318012214634</v>
      </c>
      <c r="AP21" s="404">
        <v>34.164909094961637</v>
      </c>
      <c r="AQ21" s="404">
        <v>36.615703814101067</v>
      </c>
      <c r="AR21" s="404">
        <v>39.767372663757882</v>
      </c>
      <c r="AS21" s="404">
        <v>43.941945891090455</v>
      </c>
      <c r="AT21" s="404">
        <v>49.375829522578591</v>
      </c>
      <c r="AU21" s="404">
        <v>56.191936439205463</v>
      </c>
      <c r="AV21" s="404">
        <v>74.050532717572835</v>
      </c>
      <c r="AW21" s="404">
        <v>84.834710982464586</v>
      </c>
      <c r="AX21" s="404">
        <v>96.368139005149104</v>
      </c>
      <c r="AY21" s="404">
        <v>108.2965388513984</v>
      </c>
      <c r="AZ21" s="404">
        <v>120.28872727717415</v>
      </c>
      <c r="BA21" s="404">
        <v>132.1983030275392</v>
      </c>
      <c r="BB21" s="404">
        <v>143.33475164255916</v>
      </c>
      <c r="BC21" s="404">
        <v>162.94644880845723</v>
      </c>
    </row>
    <row r="22" spans="2:55" ht="18">
      <c r="B22" s="403" t="s">
        <v>428</v>
      </c>
      <c r="C22" s="404">
        <v>1.2969504421939912</v>
      </c>
      <c r="D22" s="404">
        <v>1.2969504421939912</v>
      </c>
      <c r="E22" s="404">
        <v>1.2969504421939912</v>
      </c>
      <c r="F22" s="404">
        <v>1.2969504421939912</v>
      </c>
      <c r="G22" s="404">
        <v>1.2969504421939912</v>
      </c>
      <c r="H22" s="404">
        <v>1.33580515490593</v>
      </c>
      <c r="I22" s="404">
        <v>1.33580515490593</v>
      </c>
      <c r="J22" s="404">
        <v>1.310010328749396</v>
      </c>
      <c r="K22" s="404">
        <v>1.2248717187489586</v>
      </c>
      <c r="L22" s="404">
        <v>1.1001933266659678</v>
      </c>
      <c r="M22" s="404">
        <v>1.1001933266659678</v>
      </c>
      <c r="N22" s="404">
        <v>0.78570214776806868</v>
      </c>
      <c r="O22" s="404">
        <v>0.61892970673903347</v>
      </c>
      <c r="P22" s="404">
        <v>0.46272177886137916</v>
      </c>
      <c r="Q22" s="404">
        <v>0.32928758995300589</v>
      </c>
      <c r="R22" s="404">
        <v>0.18566544211125363</v>
      </c>
      <c r="S22" s="404">
        <v>0.2918448010171904</v>
      </c>
      <c r="T22" s="404">
        <v>0.65030124766807595</v>
      </c>
      <c r="U22" s="404">
        <v>0.92232438776288994</v>
      </c>
      <c r="V22" s="404">
        <v>1.635037700707189</v>
      </c>
      <c r="W22" s="404">
        <v>2.5393817390754383</v>
      </c>
      <c r="X22" s="404">
        <v>3.05706791605812</v>
      </c>
      <c r="Y22" s="404">
        <v>4.2387164329495999</v>
      </c>
      <c r="Z22" s="404">
        <v>4.9219596640268595</v>
      </c>
      <c r="AA22" s="404">
        <v>5.682163071893835</v>
      </c>
      <c r="AB22" s="404">
        <v>6.5295607555548552</v>
      </c>
      <c r="AC22" s="404">
        <v>7.472778596182474</v>
      </c>
      <c r="AD22" s="404">
        <v>8.5293626779810658</v>
      </c>
      <c r="AE22" s="404">
        <v>9.7121855356912903</v>
      </c>
      <c r="AF22" s="404">
        <v>12.482634881669716</v>
      </c>
      <c r="AG22" s="404">
        <v>14.067419565330519</v>
      </c>
      <c r="AH22" s="404">
        <v>15.771814166935519</v>
      </c>
      <c r="AI22" s="404">
        <v>17.576552542278776</v>
      </c>
      <c r="AJ22" s="404">
        <v>19.455667306913899</v>
      </c>
      <c r="AK22" s="404">
        <v>21.376437737430336</v>
      </c>
      <c r="AL22" s="404">
        <v>23.298939530956975</v>
      </c>
      <c r="AM22" s="404">
        <v>25.175421866872998</v>
      </c>
      <c r="AN22" s="404">
        <v>26.963658595581933</v>
      </c>
      <c r="AO22" s="404">
        <v>30.435809902717249</v>
      </c>
      <c r="AP22" s="404">
        <v>32.408419573023949</v>
      </c>
      <c r="AQ22" s="404">
        <v>34.883536192382955</v>
      </c>
      <c r="AR22" s="404">
        <v>38.209190232209366</v>
      </c>
      <c r="AS22" s="404">
        <v>42.66209208192646</v>
      </c>
      <c r="AT22" s="404">
        <v>48.405850300011942</v>
      </c>
      <c r="AU22" s="404">
        <v>55.482630789045267</v>
      </c>
      <c r="AV22" s="404">
        <v>73.406232029757319</v>
      </c>
      <c r="AW22" s="404">
        <v>83.956844850883243</v>
      </c>
      <c r="AX22" s="404">
        <v>95.101655177613395</v>
      </c>
      <c r="AY22" s="404">
        <v>106.50645726279284</v>
      </c>
      <c r="AZ22" s="404">
        <v>117.85850080961282</v>
      </c>
      <c r="BA22" s="404">
        <v>128.65063001550351</v>
      </c>
      <c r="BB22" s="404">
        <v>138.78469309886304</v>
      </c>
      <c r="BC22" s="404">
        <v>157.00500777152936</v>
      </c>
    </row>
    <row r="23" spans="2:55" ht="15.75">
      <c r="B23" s="403" t="s">
        <v>29</v>
      </c>
      <c r="C23" s="404">
        <v>1.2152740314381321</v>
      </c>
      <c r="D23" s="404">
        <v>1.2152740314381321</v>
      </c>
      <c r="E23" s="404">
        <v>1.2152740314381321</v>
      </c>
      <c r="F23" s="404">
        <v>1.2152740314381321</v>
      </c>
      <c r="G23" s="404">
        <v>1.2152740314381321</v>
      </c>
      <c r="H23" s="404">
        <v>1.2151941800232118</v>
      </c>
      <c r="I23" s="404">
        <v>1.2151941800232118</v>
      </c>
      <c r="J23" s="404">
        <v>1.1596406129775507</v>
      </c>
      <c r="K23" s="404">
        <v>1.0616092841714926</v>
      </c>
      <c r="L23" s="404">
        <v>0.93965496199413001</v>
      </c>
      <c r="M23" s="404">
        <v>0.93965496199413001</v>
      </c>
      <c r="N23" s="404">
        <v>0.66654393755977492</v>
      </c>
      <c r="O23" s="404">
        <v>0.52790437321339778</v>
      </c>
      <c r="P23" s="404">
        <v>0.40234779501279599</v>
      </c>
      <c r="Q23" s="404">
        <v>0.30324236885688732</v>
      </c>
      <c r="R23" s="404">
        <v>0.24393140437054939</v>
      </c>
      <c r="S23" s="404">
        <v>0.3907393937095634</v>
      </c>
      <c r="T23" s="404">
        <v>0.74025291264289383</v>
      </c>
      <c r="U23" s="404">
        <v>0.99061377797046968</v>
      </c>
      <c r="V23" s="404">
        <v>1.6347272743138987</v>
      </c>
      <c r="W23" s="404">
        <v>2.4481229870068431</v>
      </c>
      <c r="X23" s="404">
        <v>2.9152512665963517</v>
      </c>
      <c r="Y23" s="404">
        <v>3.9929022274865189</v>
      </c>
      <c r="Z23" s="404">
        <v>4.6222420482114366</v>
      </c>
      <c r="AA23" s="404">
        <v>5.3249632275169798</v>
      </c>
      <c r="AB23" s="404">
        <v>6.1097649614650917</v>
      </c>
      <c r="AC23" s="404">
        <v>6.9841013640128624</v>
      </c>
      <c r="AD23" s="404">
        <v>7.9628839075907552</v>
      </c>
      <c r="AE23" s="404">
        <v>9.0567591158153533</v>
      </c>
      <c r="AF23" s="404">
        <v>11.605583988547998</v>
      </c>
      <c r="AG23" s="404">
        <v>13.051785876406077</v>
      </c>
      <c r="AH23" s="404">
        <v>14.595778837937065</v>
      </c>
      <c r="AI23" s="404">
        <v>16.220450070866381</v>
      </c>
      <c r="AJ23" s="404">
        <v>17.902424936082493</v>
      </c>
      <c r="AK23" s="404">
        <v>19.610620304780586</v>
      </c>
      <c r="AL23" s="404">
        <v>21.305673904834308</v>
      </c>
      <c r="AM23" s="404">
        <v>22.941072719114221</v>
      </c>
      <c r="AN23" s="404">
        <v>24.483763314257732</v>
      </c>
      <c r="AO23" s="404">
        <v>27.53651237464992</v>
      </c>
      <c r="AP23" s="404">
        <v>29.404860237336532</v>
      </c>
      <c r="AQ23" s="404">
        <v>31.891435545372751</v>
      </c>
      <c r="AR23" s="404">
        <v>35.300436170140422</v>
      </c>
      <c r="AS23" s="404">
        <v>39.838765657256424</v>
      </c>
      <c r="AT23" s="404">
        <v>45.591862319548646</v>
      </c>
      <c r="AU23" s="404">
        <v>52.51507621338709</v>
      </c>
      <c r="AV23" s="404">
        <v>69.483856574100329</v>
      </c>
      <c r="AW23" s="404">
        <v>79.315261084320298</v>
      </c>
      <c r="AX23" s="404">
        <v>89.608274932778315</v>
      </c>
      <c r="AY23" s="404">
        <v>100.04655263073627</v>
      </c>
      <c r="AZ23" s="404">
        <v>109.91839237501023</v>
      </c>
      <c r="BA23" s="404">
        <v>119.35042837443031</v>
      </c>
      <c r="BB23" s="404">
        <v>128.33525861086858</v>
      </c>
      <c r="BC23" s="404">
        <v>144.91770050599766</v>
      </c>
    </row>
    <row r="24" spans="2:55" ht="18">
      <c r="B24" s="403" t="s">
        <v>429</v>
      </c>
      <c r="C24" s="404">
        <v>1.0356874057388297</v>
      </c>
      <c r="D24" s="404">
        <v>1.0356874057388297</v>
      </c>
      <c r="E24" s="404">
        <v>1.0356874057388297</v>
      </c>
      <c r="F24" s="404">
        <v>1.0356874057388297</v>
      </c>
      <c r="G24" s="404">
        <v>1.0356874057388297</v>
      </c>
      <c r="H24" s="404">
        <v>1.0080672815705227</v>
      </c>
      <c r="I24" s="404">
        <v>1.0080672815705227</v>
      </c>
      <c r="J24" s="404">
        <v>0.9416271762293883</v>
      </c>
      <c r="K24" s="404">
        <v>0.84890899281355858</v>
      </c>
      <c r="L24" s="404">
        <v>0.74491133887263916</v>
      </c>
      <c r="M24" s="404">
        <v>0.74491133887263916</v>
      </c>
      <c r="N24" s="404">
        <v>0.53004327026486175</v>
      </c>
      <c r="O24" s="404">
        <v>0.42193358742586334</v>
      </c>
      <c r="P24" s="404">
        <v>0.32964047048209077</v>
      </c>
      <c r="Q24" s="404">
        <v>0.26779012961241405</v>
      </c>
      <c r="R24" s="404">
        <v>0.27448790378710453</v>
      </c>
      <c r="S24" s="404">
        <v>0.43186912464811611</v>
      </c>
      <c r="T24" s="404">
        <v>0.74183821054257371</v>
      </c>
      <c r="U24" s="404">
        <v>0.95546544271873923</v>
      </c>
      <c r="V24" s="404">
        <v>1.4992904580371347</v>
      </c>
      <c r="W24" s="404">
        <v>2.1835334782378681</v>
      </c>
      <c r="X24" s="404">
        <v>2.578686423754136</v>
      </c>
      <c r="Y24" s="404">
        <v>3.5011369880715848</v>
      </c>
      <c r="Z24" s="404">
        <v>4.0436352346789572</v>
      </c>
      <c r="AA24" s="404">
        <v>4.6506368593702687</v>
      </c>
      <c r="AB24" s="404">
        <v>5.329170206575796</v>
      </c>
      <c r="AC24" s="404">
        <v>6.0853435325528933</v>
      </c>
      <c r="AD24" s="404">
        <v>6.9309290141239996</v>
      </c>
      <c r="AE24" s="404">
        <v>7.8740725618621603</v>
      </c>
      <c r="AF24" s="404">
        <v>10.057530540131062</v>
      </c>
      <c r="AG24" s="404">
        <v>11.283805074738098</v>
      </c>
      <c r="AH24" s="404">
        <v>12.58467088913409</v>
      </c>
      <c r="AI24" s="404">
        <v>13.946501952672481</v>
      </c>
      <c r="AJ24" s="404">
        <v>15.34865234191569</v>
      </c>
      <c r="AK24" s="404">
        <v>16.761712764544551</v>
      </c>
      <c r="AL24" s="404">
        <v>18.148684459962979</v>
      </c>
      <c r="AM24" s="404">
        <v>19.471790163381922</v>
      </c>
      <c r="AN24" s="404">
        <v>20.709818277527347</v>
      </c>
      <c r="AO24" s="404">
        <v>23.269964555815928</v>
      </c>
      <c r="AP24" s="404">
        <v>25.005987390784536</v>
      </c>
      <c r="AQ24" s="404">
        <v>27.393312564825511</v>
      </c>
      <c r="AR24" s="404">
        <v>30.667115583790778</v>
      </c>
      <c r="AS24" s="404">
        <v>34.958442927936169</v>
      </c>
      <c r="AT24" s="404">
        <v>40.267533741278065</v>
      </c>
      <c r="AU24" s="404">
        <v>46.479694346609719</v>
      </c>
      <c r="AV24" s="404">
        <v>61.3744397873186</v>
      </c>
      <c r="AW24" s="404">
        <v>69.954046632054926</v>
      </c>
      <c r="AX24" s="404">
        <v>78.878236672020293</v>
      </c>
      <c r="AY24" s="404">
        <v>87.420761937587628</v>
      </c>
      <c r="AZ24" s="404">
        <v>95.482479779236172</v>
      </c>
      <c r="BA24" s="404">
        <v>103.31897768687219</v>
      </c>
      <c r="BB24" s="404">
        <v>110.93064026440244</v>
      </c>
      <c r="BC24" s="404">
        <v>125.08888559807346</v>
      </c>
    </row>
    <row r="25" spans="2:55" ht="15.75">
      <c r="B25" s="403" t="s">
        <v>31</v>
      </c>
      <c r="C25" s="404">
        <v>0.76444846789920506</v>
      </c>
      <c r="D25" s="404">
        <v>0.76444846789920506</v>
      </c>
      <c r="E25" s="404">
        <v>0.76444846789920506</v>
      </c>
      <c r="F25" s="404">
        <v>0.76444846789920506</v>
      </c>
      <c r="G25" s="404">
        <v>0.76444846789920506</v>
      </c>
      <c r="H25" s="404">
        <v>0.72835180802620403</v>
      </c>
      <c r="I25" s="404">
        <v>0.72835180802620403</v>
      </c>
      <c r="J25" s="404">
        <v>0.66940454971281105</v>
      </c>
      <c r="K25" s="404">
        <v>0.59745466899958566</v>
      </c>
      <c r="L25" s="404">
        <v>0.52363941393202817</v>
      </c>
      <c r="M25" s="404">
        <v>0.52363941393202817</v>
      </c>
      <c r="N25" s="404">
        <v>0.37462092989642504</v>
      </c>
      <c r="O25" s="404">
        <v>0.2996430221911851</v>
      </c>
      <c r="P25" s="404">
        <v>0.24344876565477511</v>
      </c>
      <c r="Q25" s="404">
        <v>0.2220299963447917</v>
      </c>
      <c r="R25" s="404">
        <v>0.25796566128314474</v>
      </c>
      <c r="S25" s="404">
        <v>0.39470007950528907</v>
      </c>
      <c r="T25" s="404">
        <v>0.63413938371067924</v>
      </c>
      <c r="U25" s="404">
        <v>0.79538178973861517</v>
      </c>
      <c r="V25" s="404">
        <v>1.2023454034491106</v>
      </c>
      <c r="W25" s="404">
        <v>1.7133366147036806</v>
      </c>
      <c r="X25" s="404">
        <v>2.0112998187431943</v>
      </c>
      <c r="Y25" s="404">
        <v>2.7133415356177637</v>
      </c>
      <c r="Z25" s="404">
        <v>3.1280494980287239</v>
      </c>
      <c r="AA25" s="404">
        <v>3.5925654301235754</v>
      </c>
      <c r="AB25" s="404">
        <v>4.1120141790888054</v>
      </c>
      <c r="AC25" s="404">
        <v>4.6907460419954043</v>
      </c>
      <c r="AD25" s="404">
        <v>5.3370182276641263</v>
      </c>
      <c r="AE25" s="404">
        <v>6.0562110245266654</v>
      </c>
      <c r="AF25" s="404">
        <v>7.7065216859620937</v>
      </c>
      <c r="AG25" s="404">
        <v>8.623816824390456</v>
      </c>
      <c r="AH25" s="404">
        <v>9.5919456457817081</v>
      </c>
      <c r="AI25" s="404">
        <v>10.600976088822135</v>
      </c>
      <c r="AJ25" s="404">
        <v>11.633122757942441</v>
      </c>
      <c r="AK25" s="404">
        <v>12.662565645037891</v>
      </c>
      <c r="AL25" s="404">
        <v>13.662326741782598</v>
      </c>
      <c r="AM25" s="404">
        <v>14.606014542396824</v>
      </c>
      <c r="AN25" s="404">
        <v>15.485410680164856</v>
      </c>
      <c r="AO25" s="404">
        <v>17.472846000079237</v>
      </c>
      <c r="AP25" s="404">
        <v>18.947740103419459</v>
      </c>
      <c r="AQ25" s="404">
        <v>20.99286667968353</v>
      </c>
      <c r="AR25" s="404">
        <v>23.767335736247681</v>
      </c>
      <c r="AS25" s="404">
        <v>27.31817532499138</v>
      </c>
      <c r="AT25" s="404">
        <v>31.576067035624128</v>
      </c>
      <c r="AU25" s="404">
        <v>36.449265528662579</v>
      </c>
      <c r="AV25" s="404">
        <v>48.031501401353545</v>
      </c>
      <c r="AW25" s="404">
        <v>54.754355263554253</v>
      </c>
      <c r="AX25" s="404">
        <v>61.273921345196882</v>
      </c>
      <c r="AY25" s="404">
        <v>67.491386619224997</v>
      </c>
      <c r="AZ25" s="404">
        <v>73.398916497715433</v>
      </c>
      <c r="BA25" s="404">
        <v>79.302564699352089</v>
      </c>
      <c r="BB25" s="404">
        <v>85.215772978407628</v>
      </c>
      <c r="BC25" s="404">
        <v>95.866285104304353</v>
      </c>
    </row>
    <row r="26" spans="2:55" ht="18">
      <c r="B26" s="403" t="s">
        <v>430</v>
      </c>
      <c r="C26" s="404">
        <v>0.41504195199015914</v>
      </c>
      <c r="D26" s="404">
        <v>0.41504195199015914</v>
      </c>
      <c r="E26" s="404">
        <v>0.41504195199015914</v>
      </c>
      <c r="F26" s="404">
        <v>0.41504195199015914</v>
      </c>
      <c r="G26" s="404">
        <v>0.41504195199015914</v>
      </c>
      <c r="H26" s="404">
        <v>0.38905756563227228</v>
      </c>
      <c r="I26" s="404">
        <v>0.38905756563227228</v>
      </c>
      <c r="J26" s="404">
        <v>0.35324737082421609</v>
      </c>
      <c r="K26" s="404">
        <v>0.31453355017822965</v>
      </c>
      <c r="L26" s="404">
        <v>0.27611690540850692</v>
      </c>
      <c r="M26" s="404">
        <v>0.27611690540850692</v>
      </c>
      <c r="N26" s="404">
        <v>0.19856116782975042</v>
      </c>
      <c r="O26" s="404">
        <v>0.15953934211570078</v>
      </c>
      <c r="P26" s="404">
        <v>0.14252173137323373</v>
      </c>
      <c r="Q26" s="404">
        <v>0.13948614687069211</v>
      </c>
      <c r="R26" s="404">
        <v>0.17360984397201848</v>
      </c>
      <c r="S26" s="404">
        <v>0.25804653189582971</v>
      </c>
      <c r="T26" s="404">
        <v>0.39513476269451464</v>
      </c>
      <c r="U26" s="404">
        <v>0.48611324344639328</v>
      </c>
      <c r="V26" s="404">
        <v>0.71389981555732784</v>
      </c>
      <c r="W26" s="404">
        <v>1.0004484549703494</v>
      </c>
      <c r="X26" s="404">
        <v>1.1693409589870751</v>
      </c>
      <c r="Y26" s="404">
        <v>1.5697687229752513</v>
      </c>
      <c r="Z26" s="404">
        <v>1.8069166695833032</v>
      </c>
      <c r="AA26" s="404">
        <v>2.0726950517346725</v>
      </c>
      <c r="AB26" s="404">
        <v>2.3698448789846958</v>
      </c>
      <c r="AC26" s="404">
        <v>2.7006803441189233</v>
      </c>
      <c r="AD26" s="404">
        <v>3.0695632646023814</v>
      </c>
      <c r="AE26" s="404">
        <v>3.4787742223806322</v>
      </c>
      <c r="AF26" s="404">
        <v>4.407194395224928</v>
      </c>
      <c r="AG26" s="404">
        <v>4.9187467194505663</v>
      </c>
      <c r="AH26" s="404">
        <v>5.4564301964120538</v>
      </c>
      <c r="AI26" s="404">
        <v>6.0142153940554621</v>
      </c>
      <c r="AJ26" s="404">
        <v>6.5792090000470935</v>
      </c>
      <c r="AK26" s="404">
        <v>7.1370067087780216</v>
      </c>
      <c r="AL26" s="404">
        <v>7.6734658880114948</v>
      </c>
      <c r="AM26" s="404">
        <v>8.1747072573853252</v>
      </c>
      <c r="AN26" s="404">
        <v>8.6468948922207094</v>
      </c>
      <c r="AO26" s="404">
        <v>9.8630844679638159</v>
      </c>
      <c r="AP26" s="404">
        <v>10.811685708841473</v>
      </c>
      <c r="AQ26" s="404">
        <v>12.120155603846037</v>
      </c>
      <c r="AR26" s="404">
        <v>13.861845364997251</v>
      </c>
      <c r="AS26" s="404">
        <v>16.014039397719493</v>
      </c>
      <c r="AT26" s="404">
        <v>18.530731084349785</v>
      </c>
      <c r="AU26" s="404">
        <v>21.366765978990813</v>
      </c>
      <c r="AV26" s="404">
        <v>28.222288054211649</v>
      </c>
      <c r="AW26" s="404">
        <v>31.927541415565511</v>
      </c>
      <c r="AX26" s="404">
        <v>35.494481536970383</v>
      </c>
      <c r="AY26" s="404">
        <v>38.919472477360436</v>
      </c>
      <c r="AZ26" s="404">
        <v>42.197132859711417</v>
      </c>
      <c r="BA26" s="404">
        <v>45.697061245904486</v>
      </c>
      <c r="BB26" s="404">
        <v>49.024902689080065</v>
      </c>
      <c r="BC26" s="404">
        <v>55.102241499607352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0.16148963257365204</v>
      </c>
      <c r="AL29" s="406">
        <v>1.354942749559132</v>
      </c>
      <c r="AM29" s="406">
        <v>2.4554767706551575</v>
      </c>
      <c r="AN29" s="406">
        <v>3.4358617813158716</v>
      </c>
      <c r="AO29" s="406">
        <v>5.0007958614453321</v>
      </c>
      <c r="AP29" s="406">
        <v>5.603048484459447</v>
      </c>
      <c r="AQ29" s="406">
        <v>6.1120790078266847</v>
      </c>
      <c r="AR29" s="406">
        <v>6.5527424738901923</v>
      </c>
      <c r="AS29" s="406">
        <v>6.9440436275099353</v>
      </c>
      <c r="AT29" s="406">
        <v>7.2986061479807853</v>
      </c>
      <c r="AU29" s="406">
        <v>7.6269616820784432</v>
      </c>
      <c r="AV29" s="406">
        <v>8.3222958957374598</v>
      </c>
      <c r="AW29" s="406">
        <v>8.7532572204494734</v>
      </c>
      <c r="AX29" s="406">
        <v>9.2479751135070938</v>
      </c>
      <c r="AY29" s="406">
        <v>9.817381985471858</v>
      </c>
      <c r="AZ29" s="406">
        <v>10.492690631979228</v>
      </c>
      <c r="BA29" s="406">
        <v>11.338059163156821</v>
      </c>
      <c r="BB29" s="406">
        <v>12.403473284402457</v>
      </c>
      <c r="BC29" s="406">
        <v>15.35409696753617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0.89511853851305812</v>
      </c>
      <c r="AE30" s="406">
        <v>3.5027948538799625</v>
      </c>
      <c r="AF30" s="406">
        <v>8.2472154026209914</v>
      </c>
      <c r="AG30" s="406">
        <v>10.494919712626963</v>
      </c>
      <c r="AH30" s="406">
        <v>12.6915107183416</v>
      </c>
      <c r="AI30" s="406">
        <v>14.837973997223845</v>
      </c>
      <c r="AJ30" s="406">
        <v>16.929308518734604</v>
      </c>
      <c r="AK30" s="406">
        <v>18.954642495760844</v>
      </c>
      <c r="AL30" s="406">
        <v>20.88600326450597</v>
      </c>
      <c r="AM30" s="406">
        <v>22.679896482961283</v>
      </c>
      <c r="AN30" s="406">
        <v>24.289326811920617</v>
      </c>
      <c r="AO30" s="406">
        <v>26.914772724211055</v>
      </c>
      <c r="AP30" s="406">
        <v>27.975639149682337</v>
      </c>
      <c r="AQ30" s="406">
        <v>28.927034188520558</v>
      </c>
      <c r="AR30" s="406">
        <v>29.821677720349605</v>
      </c>
      <c r="AS30" s="406">
        <v>30.699139818490956</v>
      </c>
      <c r="AT30" s="406">
        <v>31.588187289633186</v>
      </c>
      <c r="AU30" s="406">
        <v>32.522145760337509</v>
      </c>
      <c r="AV30" s="406">
        <v>34.741481728465722</v>
      </c>
      <c r="AW30" s="406">
        <v>36.124488758784544</v>
      </c>
      <c r="AX30" s="406">
        <v>37.690793954289624</v>
      </c>
      <c r="AY30" s="406">
        <v>39.467217840117847</v>
      </c>
      <c r="AZ30" s="406">
        <v>41.508832608778363</v>
      </c>
      <c r="BA30" s="406">
        <v>43.924094158945685</v>
      </c>
      <c r="BB30" s="406">
        <v>46.793598640199775</v>
      </c>
      <c r="BC30" s="406">
        <v>53.914263685188629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0.96254079555034644</v>
      </c>
      <c r="AB31" s="406">
        <v>5.6110625850905915</v>
      </c>
      <c r="AC31" s="406">
        <v>9.6135296539957338</v>
      </c>
      <c r="AD31" s="406">
        <v>13.211563668705212</v>
      </c>
      <c r="AE31" s="406">
        <v>16.534298275687139</v>
      </c>
      <c r="AF31" s="406">
        <v>22.765125658502331</v>
      </c>
      <c r="AG31" s="406">
        <v>25.789525596762104</v>
      </c>
      <c r="AH31" s="406">
        <v>28.78335438857804</v>
      </c>
      <c r="AI31" s="406">
        <v>31.744232740124982</v>
      </c>
      <c r="AJ31" s="406">
        <v>34.657843447974415</v>
      </c>
      <c r="AK31" s="406">
        <v>37.487214217468065</v>
      </c>
      <c r="AL31" s="406">
        <v>40.17617531385892</v>
      </c>
      <c r="AM31" s="406">
        <v>42.654748081382337</v>
      </c>
      <c r="AN31" s="406">
        <v>44.855816537945095</v>
      </c>
      <c r="AO31" s="406">
        <v>48.385376698158382</v>
      </c>
      <c r="AP31" s="406">
        <v>49.793603461017746</v>
      </c>
      <c r="AQ31" s="406">
        <v>51.06166571101307</v>
      </c>
      <c r="AR31" s="406">
        <v>52.276868008559468</v>
      </c>
      <c r="AS31" s="406">
        <v>53.508434046913464</v>
      </c>
      <c r="AT31" s="406">
        <v>54.821364487227946</v>
      </c>
      <c r="AU31" s="406">
        <v>56.279317413422511</v>
      </c>
      <c r="AV31" s="406">
        <v>59.960861004329821</v>
      </c>
      <c r="AW31" s="406">
        <v>62.324828678192212</v>
      </c>
      <c r="AX31" s="406">
        <v>65.049290465184342</v>
      </c>
      <c r="AY31" s="406">
        <v>68.181539774723589</v>
      </c>
      <c r="AZ31" s="406">
        <v>71.80217795467604</v>
      </c>
      <c r="BA31" s="406">
        <v>76.069124192089944</v>
      </c>
      <c r="BB31" s="406">
        <v>81.053670395247636</v>
      </c>
      <c r="BC31" s="406">
        <v>92.510426246654163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1.736403628652097</v>
      </c>
      <c r="Z32" s="406">
        <v>8.1276953458750878</v>
      </c>
      <c r="AA32" s="406">
        <v>13.945055093250019</v>
      </c>
      <c r="AB32" s="406">
        <v>19.129941764072509</v>
      </c>
      <c r="AC32" s="406">
        <v>23.648908960683507</v>
      </c>
      <c r="AD32" s="406">
        <v>27.777510609366733</v>
      </c>
      <c r="AE32" s="406">
        <v>31.67114764349185</v>
      </c>
      <c r="AF32" s="406">
        <v>39.171311042516081</v>
      </c>
      <c r="AG32" s="406">
        <v>42.888662489944899</v>
      </c>
      <c r="AH32" s="406">
        <v>46.609543271631772</v>
      </c>
      <c r="AI32" s="406">
        <v>50.322934245834574</v>
      </c>
      <c r="AJ32" s="406">
        <v>53.984224507812179</v>
      </c>
      <c r="AK32" s="406">
        <v>57.524385066947197</v>
      </c>
      <c r="AL32" s="406">
        <v>60.857832964252488</v>
      </c>
      <c r="AM32" s="406">
        <v>63.889730305665537</v>
      </c>
      <c r="AN32" s="406">
        <v>66.53326299759928</v>
      </c>
      <c r="AO32" s="406">
        <v>70.626466266531466</v>
      </c>
      <c r="AP32" s="406">
        <v>72.200870327515076</v>
      </c>
      <c r="AQ32" s="406">
        <v>73.605812683609344</v>
      </c>
      <c r="AR32" s="406">
        <v>74.974659736377802</v>
      </c>
      <c r="AS32" s="406">
        <v>76.43220845671037</v>
      </c>
      <c r="AT32" s="406">
        <v>78.088871472566481</v>
      </c>
      <c r="AU32" s="406">
        <v>80.040364569702703</v>
      </c>
      <c r="AV32" s="406">
        <v>85.280368471134622</v>
      </c>
      <c r="AW32" s="406">
        <v>88.779159919261375</v>
      </c>
      <c r="AX32" s="406">
        <v>92.894321516106075</v>
      </c>
      <c r="AY32" s="406">
        <v>97.69065599195622</v>
      </c>
      <c r="AZ32" s="406">
        <v>103.27089944988337</v>
      </c>
      <c r="BA32" s="406">
        <v>109.78875065998807</v>
      </c>
      <c r="BB32" s="406">
        <v>117.09909976580097</v>
      </c>
      <c r="BC32" s="406">
        <v>132.55041708753424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13.898451095379595</v>
      </c>
      <c r="Z33" s="406">
        <v>20.879581622985381</v>
      </c>
      <c r="AA33" s="406">
        <v>27.210572221278426</v>
      </c>
      <c r="AB33" s="406">
        <v>32.881676068978749</v>
      </c>
      <c r="AC33" s="406">
        <v>37.902088598756748</v>
      </c>
      <c r="AD33" s="406">
        <v>42.57518446661696</v>
      </c>
      <c r="AE33" s="406">
        <v>47.062573802452299</v>
      </c>
      <c r="AF33" s="406">
        <v>55.894083493779199</v>
      </c>
      <c r="AG33" s="406">
        <v>60.344559022127669</v>
      </c>
      <c r="AH33" s="406">
        <v>64.833902397967876</v>
      </c>
      <c r="AI33" s="406">
        <v>69.320983098841737</v>
      </c>
      <c r="AJ33" s="406">
        <v>73.728199893126217</v>
      </c>
      <c r="AK33" s="406">
        <v>77.955318038001167</v>
      </c>
      <c r="AL33" s="406">
        <v>81.890118386441287</v>
      </c>
      <c r="AM33" s="406">
        <v>85.411746667463206</v>
      </c>
      <c r="AN33" s="406">
        <v>88.413383311738144</v>
      </c>
      <c r="AO33" s="406">
        <v>92.852810247815285</v>
      </c>
      <c r="AP33" s="406">
        <v>94.470645873773833</v>
      </c>
      <c r="AQ33" s="406">
        <v>95.894407584072951</v>
      </c>
      <c r="AR33" s="406">
        <v>97.332213928369882</v>
      </c>
      <c r="AS33" s="406">
        <v>98.972573804197424</v>
      </c>
      <c r="AT33" s="406">
        <v>100.97220213649223</v>
      </c>
      <c r="AU33" s="406">
        <v>103.45978395489816</v>
      </c>
      <c r="AV33" s="406">
        <v>110.51771972687804</v>
      </c>
      <c r="AW33" s="406">
        <v>115.39619853489282</v>
      </c>
      <c r="AX33" s="406">
        <v>121.21709050753664</v>
      </c>
      <c r="AY33" s="406">
        <v>128.05776594720237</v>
      </c>
      <c r="AZ33" s="406">
        <v>135.98350781846059</v>
      </c>
      <c r="BA33" s="406">
        <v>144.93615665690564</v>
      </c>
      <c r="BB33" s="406">
        <v>154.51901600154804</v>
      </c>
      <c r="BC33" s="406">
        <v>173.21731926989182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0.14501886985392692</v>
      </c>
      <c r="K34" s="406">
        <v>6.479233160636964</v>
      </c>
      <c r="L34" s="406">
        <v>12.472224095508389</v>
      </c>
      <c r="M34" s="406">
        <v>12.472224095508389</v>
      </c>
      <c r="N34" s="406">
        <v>19.199605681323199</v>
      </c>
      <c r="O34" s="406">
        <v>18.260586181190984</v>
      </c>
      <c r="P34" s="406">
        <v>13.793879739157875</v>
      </c>
      <c r="Q34" s="406">
        <v>6.3741008857461017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0.18259703036917968</v>
      </c>
      <c r="X34" s="406">
        <v>9.4404614941009282</v>
      </c>
      <c r="Y34" s="406">
        <v>26.431907213330263</v>
      </c>
      <c r="Z34" s="406">
        <v>33.907344801111421</v>
      </c>
      <c r="AA34" s="406">
        <v>40.696445941806324</v>
      </c>
      <c r="AB34" s="406">
        <v>46.835916784886258</v>
      </c>
      <c r="AC34" s="406">
        <v>52.371361163293969</v>
      </c>
      <c r="AD34" s="406">
        <v>57.612507069573276</v>
      </c>
      <c r="AE34" s="406">
        <v>62.723082052189554</v>
      </c>
      <c r="AF34" s="406">
        <v>72.969109740345317</v>
      </c>
      <c r="AG34" s="406">
        <v>78.201007854922409</v>
      </c>
      <c r="AH34" s="406">
        <v>83.486504597377831</v>
      </c>
      <c r="AI34" s="406">
        <v>88.751646953960758</v>
      </c>
      <c r="AJ34" s="406">
        <v>93.886442271066812</v>
      </c>
      <c r="AK34" s="406">
        <v>98.762788403246674</v>
      </c>
      <c r="AL34" s="406">
        <v>103.23982713469435</v>
      </c>
      <c r="AM34" s="406">
        <v>107.16973405749428</v>
      </c>
      <c r="AN34" s="406">
        <v>110.42690968766705</v>
      </c>
      <c r="AO34" s="406">
        <v>114.95480386225478</v>
      </c>
      <c r="AP34" s="406">
        <v>116.47942666346786</v>
      </c>
      <c r="AQ34" s="406">
        <v>117.81608677873029</v>
      </c>
      <c r="AR34" s="406">
        <v>119.25907759691074</v>
      </c>
      <c r="AS34" s="406">
        <v>121.06400837900011</v>
      </c>
      <c r="AT34" s="406">
        <v>123.437056937666</v>
      </c>
      <c r="AU34" s="406">
        <v>126.54645643150972</v>
      </c>
      <c r="AV34" s="406">
        <v>135.85119182853896</v>
      </c>
      <c r="AW34" s="406">
        <v>142.45394626608586</v>
      </c>
      <c r="AX34" s="406">
        <v>150.40270196957266</v>
      </c>
      <c r="AY34" s="406">
        <v>159.72221170017642</v>
      </c>
      <c r="AZ34" s="406">
        <v>170.21473510038339</v>
      </c>
      <c r="BA34" s="406">
        <v>181.57485479365522</v>
      </c>
      <c r="BB34" s="406">
        <v>193.1726239330811</v>
      </c>
      <c r="BC34" s="406">
        <v>214.02043132545995</v>
      </c>
    </row>
    <row r="35" spans="2:55" ht="15.75">
      <c r="B35" s="405" t="s">
        <v>41</v>
      </c>
      <c r="C35" s="406">
        <v>12.232121961977064</v>
      </c>
      <c r="D35" s="406">
        <v>12.232121961977064</v>
      </c>
      <c r="E35" s="406">
        <v>12.232121961977064</v>
      </c>
      <c r="F35" s="406">
        <v>12.232121961977064</v>
      </c>
      <c r="G35" s="406">
        <v>12.232121961977064</v>
      </c>
      <c r="H35" s="406">
        <v>19.540675517371984</v>
      </c>
      <c r="I35" s="406">
        <v>19.540675517371984</v>
      </c>
      <c r="J35" s="406">
        <v>26.798652643595382</v>
      </c>
      <c r="K35" s="406">
        <v>33.014089537064407</v>
      </c>
      <c r="L35" s="406">
        <v>37.920357477726718</v>
      </c>
      <c r="M35" s="406">
        <v>37.920357477726718</v>
      </c>
      <c r="N35" s="406">
        <v>38.786558340117722</v>
      </c>
      <c r="O35" s="406">
        <v>33.659633726640479</v>
      </c>
      <c r="P35" s="406">
        <v>24.893138549157197</v>
      </c>
      <c r="Q35" s="406">
        <v>13.741612445356191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11.155106420460786</v>
      </c>
      <c r="X35" s="406">
        <v>21.171072773241988</v>
      </c>
      <c r="Y35" s="406">
        <v>39.228503755386676</v>
      </c>
      <c r="Z35" s="406">
        <v>47.13661183399973</v>
      </c>
      <c r="AA35" s="406">
        <v>54.362611264654696</v>
      </c>
      <c r="AB35" s="406">
        <v>60.983547454648544</v>
      </c>
      <c r="AC35" s="406">
        <v>67.058013662971334</v>
      </c>
      <c r="AD35" s="406">
        <v>72.897867663857042</v>
      </c>
      <c r="AE35" s="406">
        <v>78.672599049189159</v>
      </c>
      <c r="AF35" s="406">
        <v>90.438949441053282</v>
      </c>
      <c r="AG35" s="406">
        <v>96.486890971082204</v>
      </c>
      <c r="AH35" s="406">
        <v>102.57930578450674</v>
      </c>
      <c r="AI35" s="406">
        <v>108.60992714055003</v>
      </c>
      <c r="AJ35" s="406">
        <v>114.44045491854995</v>
      </c>
      <c r="AK35" s="406">
        <v>119.91201754846823</v>
      </c>
      <c r="AL35" s="406">
        <v>124.85396929176734</v>
      </c>
      <c r="AM35" s="406">
        <v>129.09203359811414</v>
      </c>
      <c r="AN35" s="406">
        <v>132.4797769473316</v>
      </c>
      <c r="AO35" s="406">
        <v>136.79722441391482</v>
      </c>
      <c r="AP35" s="406">
        <v>138.1008157968964</v>
      </c>
      <c r="AQ35" s="406">
        <v>139.26190612380009</v>
      </c>
      <c r="AR35" s="406">
        <v>140.66795666451569</v>
      </c>
      <c r="AS35" s="406">
        <v>142.6485605725444</v>
      </c>
      <c r="AT35" s="406">
        <v>145.46867959606098</v>
      </c>
      <c r="AU35" s="406">
        <v>149.36853630454496</v>
      </c>
      <c r="AV35" s="406">
        <v>161.55870391548214</v>
      </c>
      <c r="AW35" s="406">
        <v>170.35311677867898</v>
      </c>
      <c r="AX35" s="406">
        <v>180.92088016253987</v>
      </c>
      <c r="AY35" s="406">
        <v>192.9894889030503</v>
      </c>
      <c r="AZ35" s="406">
        <v>206.05319442844555</v>
      </c>
      <c r="BA35" s="406">
        <v>219.58165528012853</v>
      </c>
      <c r="BB35" s="406">
        <v>232.72548505810713</v>
      </c>
      <c r="BC35" s="406">
        <v>254.51213568791636</v>
      </c>
    </row>
    <row r="36" spans="2:55" ht="18">
      <c r="B36" s="405" t="s">
        <v>440</v>
      </c>
      <c r="C36" s="406">
        <v>38.580881095087292</v>
      </c>
      <c r="D36" s="406">
        <v>38.580881095087292</v>
      </c>
      <c r="E36" s="406">
        <v>38.580881095087292</v>
      </c>
      <c r="F36" s="406">
        <v>38.580881095087292</v>
      </c>
      <c r="G36" s="406">
        <v>38.580881095087292</v>
      </c>
      <c r="H36" s="406">
        <v>46.878442229995748</v>
      </c>
      <c r="I36" s="406">
        <v>46.878442229995748</v>
      </c>
      <c r="J36" s="406">
        <v>54.375246496180424</v>
      </c>
      <c r="K36" s="406">
        <v>59.718420591682062</v>
      </c>
      <c r="L36" s="406">
        <v>62.351257261599976</v>
      </c>
      <c r="M36" s="406">
        <v>62.351257261599976</v>
      </c>
      <c r="N36" s="406">
        <v>55.065734509905042</v>
      </c>
      <c r="O36" s="406">
        <v>45.174881327057115</v>
      </c>
      <c r="P36" s="406">
        <v>32.246451997028693</v>
      </c>
      <c r="Q36" s="406">
        <v>17.975804803958841</v>
      </c>
      <c r="R36" s="406">
        <v>0</v>
      </c>
      <c r="S36" s="406">
        <v>0</v>
      </c>
      <c r="T36" s="406">
        <v>0</v>
      </c>
      <c r="U36" s="406">
        <v>0</v>
      </c>
      <c r="V36" s="406">
        <v>0.65169184860355145</v>
      </c>
      <c r="W36" s="406">
        <v>22.641949934230222</v>
      </c>
      <c r="X36" s="406">
        <v>33.257175458284806</v>
      </c>
      <c r="Y36" s="406">
        <v>52.198696314104538</v>
      </c>
      <c r="Z36" s="406">
        <v>60.514395358887562</v>
      </c>
      <c r="AA36" s="406">
        <v>68.189633376372527</v>
      </c>
      <c r="AB36" s="406">
        <v>75.316378773582144</v>
      </c>
      <c r="AC36" s="406">
        <v>81.961494652833125</v>
      </c>
      <c r="AD36" s="406">
        <v>88.443766456801214</v>
      </c>
      <c r="AE36" s="406">
        <v>94.93776364410104</v>
      </c>
      <c r="AF36" s="406">
        <v>108.32910017602815</v>
      </c>
      <c r="AG36" s="406">
        <v>115.21071582022449</v>
      </c>
      <c r="AH36" s="406">
        <v>122.10347905437331</v>
      </c>
      <c r="AI36" s="406">
        <v>128.87400735256961</v>
      </c>
      <c r="AJ36" s="406">
        <v>135.351880560105</v>
      </c>
      <c r="AK36" s="406">
        <v>141.34615015065378</v>
      </c>
      <c r="AL36" s="406">
        <v>146.65677002104223</v>
      </c>
      <c r="AM36" s="406">
        <v>151.07900817380991</v>
      </c>
      <c r="AN36" s="406">
        <v>154.4469304864451</v>
      </c>
      <c r="AO36" s="406">
        <v>158.23802759172295</v>
      </c>
      <c r="AP36" s="406">
        <v>159.20610603719393</v>
      </c>
      <c r="AQ36" s="406">
        <v>160.11993858376499</v>
      </c>
      <c r="AR36" s="406">
        <v>161.47240797489638</v>
      </c>
      <c r="AS36" s="406">
        <v>163.6811152600192</v>
      </c>
      <c r="AT36" s="406">
        <v>167.10909501337846</v>
      </c>
      <c r="AU36" s="406">
        <v>172.07497563096865</v>
      </c>
      <c r="AV36" s="406">
        <v>188.05273845572188</v>
      </c>
      <c r="AW36" s="406">
        <v>199.59353554785861</v>
      </c>
      <c r="AX36" s="406">
        <v>213.10887681480011</v>
      </c>
      <c r="AY36" s="406">
        <v>227.9752601021321</v>
      </c>
      <c r="AZ36" s="406">
        <v>243.39420470650188</v>
      </c>
      <c r="BA36" s="406">
        <v>258.62840289500804</v>
      </c>
      <c r="BB36" s="406">
        <v>272.67778679341819</v>
      </c>
      <c r="BC36" s="406">
        <v>294.3192733704027</v>
      </c>
    </row>
    <row r="37" spans="2:55" ht="15.75">
      <c r="B37" s="405" t="s">
        <v>43</v>
      </c>
      <c r="C37" s="406">
        <v>66.310612294741745</v>
      </c>
      <c r="D37" s="406">
        <v>66.310612294741745</v>
      </c>
      <c r="E37" s="406">
        <v>66.310612294741745</v>
      </c>
      <c r="F37" s="406">
        <v>66.310612294741745</v>
      </c>
      <c r="G37" s="406">
        <v>66.310612294741745</v>
      </c>
      <c r="H37" s="406">
        <v>75.359642879889364</v>
      </c>
      <c r="I37" s="406">
        <v>75.359642879889364</v>
      </c>
      <c r="J37" s="406">
        <v>82.314961143109102</v>
      </c>
      <c r="K37" s="406">
        <v>85.494153752573084</v>
      </c>
      <c r="L37" s="406">
        <v>84.263775590192452</v>
      </c>
      <c r="M37" s="406">
        <v>84.263775590192452</v>
      </c>
      <c r="N37" s="406">
        <v>67.103794366096892</v>
      </c>
      <c r="O37" s="406">
        <v>52.578834790236115</v>
      </c>
      <c r="P37" s="406">
        <v>36.107971696537618</v>
      </c>
      <c r="Q37" s="406">
        <v>19.755268376208175</v>
      </c>
      <c r="R37" s="406">
        <v>0</v>
      </c>
      <c r="S37" s="406">
        <v>0</v>
      </c>
      <c r="T37" s="406">
        <v>0</v>
      </c>
      <c r="U37" s="406">
        <v>0</v>
      </c>
      <c r="V37" s="406">
        <v>10.977474977281995</v>
      </c>
      <c r="W37" s="406">
        <v>34.459174578117839</v>
      </c>
      <c r="X37" s="406">
        <v>45.550479985518166</v>
      </c>
      <c r="Y37" s="406">
        <v>65.271573277247072</v>
      </c>
      <c r="Z37" s="406">
        <v>74.00633860869975</v>
      </c>
      <c r="AA37" s="406">
        <v>82.15534602872566</v>
      </c>
      <c r="AB37" s="406">
        <v>89.82047771931677</v>
      </c>
      <c r="AC37" s="406">
        <v>97.082643105441775</v>
      </c>
      <c r="AD37" s="406">
        <v>104.26703236699181</v>
      </c>
      <c r="AE37" s="406">
        <v>111.55053210749014</v>
      </c>
      <c r="AF37" s="406">
        <v>126.64105819497208</v>
      </c>
      <c r="AG37" s="406">
        <v>134.356307115475</v>
      </c>
      <c r="AH37" s="406">
        <v>142.03050515500311</v>
      </c>
      <c r="AI37" s="406">
        <v>149.49860498016901</v>
      </c>
      <c r="AJ37" s="406">
        <v>156.55671180411139</v>
      </c>
      <c r="AK37" s="406">
        <v>162.98212178875505</v>
      </c>
      <c r="AL37" s="406">
        <v>168.53994966301627</v>
      </c>
      <c r="AM37" s="406">
        <v>172.99508721919153</v>
      </c>
      <c r="AN37" s="406">
        <v>176.16668365805165</v>
      </c>
      <c r="AO37" s="406">
        <v>179.12699956981646</v>
      </c>
      <c r="AP37" s="406">
        <v>179.65577748023239</v>
      </c>
      <c r="AQ37" s="406">
        <v>180.26996079554317</v>
      </c>
      <c r="AR37" s="406">
        <v>181.58889278116553</v>
      </c>
      <c r="AS37" s="406">
        <v>184.16779144855687</v>
      </c>
      <c r="AT37" s="406">
        <v>188.47930414152458</v>
      </c>
      <c r="AU37" s="406">
        <v>194.92402402176455</v>
      </c>
      <c r="AV37" s="406">
        <v>215.86063709282968</v>
      </c>
      <c r="AW37" s="406">
        <v>230.54302037741294</v>
      </c>
      <c r="AX37" s="406">
        <v>247.10878594508154</v>
      </c>
      <c r="AY37" s="406">
        <v>264.59358079087053</v>
      </c>
      <c r="AZ37" s="406">
        <v>281.91375514509826</v>
      </c>
      <c r="BA37" s="406">
        <v>298.20390948721428</v>
      </c>
      <c r="BB37" s="406">
        <v>312.56082561444043</v>
      </c>
      <c r="BC37" s="406">
        <v>333.1245060147931</v>
      </c>
    </row>
    <row r="38" spans="2:55" ht="18">
      <c r="B38" s="405" t="s">
        <v>441</v>
      </c>
      <c r="C38" s="406">
        <v>99.281908090047082</v>
      </c>
      <c r="D38" s="406">
        <v>99.281908090047082</v>
      </c>
      <c r="E38" s="406">
        <v>99.281908090047082</v>
      </c>
      <c r="F38" s="406">
        <v>99.281908090047082</v>
      </c>
      <c r="G38" s="406">
        <v>99.281908090047082</v>
      </c>
      <c r="H38" s="406">
        <v>108.15382895761158</v>
      </c>
      <c r="I38" s="406">
        <v>108.15382895761158</v>
      </c>
      <c r="J38" s="406">
        <v>113.02907888829829</v>
      </c>
      <c r="K38" s="406">
        <v>112.12386330250652</v>
      </c>
      <c r="L38" s="406">
        <v>105.88239732396373</v>
      </c>
      <c r="M38" s="406">
        <v>105.88239732396373</v>
      </c>
      <c r="N38" s="406">
        <v>77.654039686026621</v>
      </c>
      <c r="O38" s="406">
        <v>58.982832615933354</v>
      </c>
      <c r="P38" s="406">
        <v>39.9436030155669</v>
      </c>
      <c r="Q38" s="406">
        <v>22.407813569152054</v>
      </c>
      <c r="R38" s="406">
        <v>0</v>
      </c>
      <c r="S38" s="406">
        <v>0</v>
      </c>
      <c r="T38" s="406">
        <v>0</v>
      </c>
      <c r="U38" s="406">
        <v>0.57027955783474615</v>
      </c>
      <c r="V38" s="406">
        <v>23.523425452142558</v>
      </c>
      <c r="W38" s="406">
        <v>48.022524410128092</v>
      </c>
      <c r="X38" s="406">
        <v>59.440738462698945</v>
      </c>
      <c r="Y38" s="406">
        <v>79.813353960199706</v>
      </c>
      <c r="Z38" s="406">
        <v>88.952180001681597</v>
      </c>
      <c r="AA38" s="406">
        <v>97.576811129659561</v>
      </c>
      <c r="AB38" s="406">
        <v>105.80593250832094</v>
      </c>
      <c r="AC38" s="406">
        <v>113.73356631956544</v>
      </c>
      <c r="AD38" s="406">
        <v>121.68809958763941</v>
      </c>
      <c r="AE38" s="406">
        <v>129.81353186198254</v>
      </c>
      <c r="AF38" s="406">
        <v>146.64738198178526</v>
      </c>
      <c r="AG38" s="406">
        <v>155.19321745138723</v>
      </c>
      <c r="AH38" s="406">
        <v>163.62483227048034</v>
      </c>
      <c r="AI38" s="406">
        <v>171.74416471555125</v>
      </c>
      <c r="AJ38" s="406">
        <v>179.31388829494841</v>
      </c>
      <c r="AK38" s="406">
        <v>186.07203864226238</v>
      </c>
      <c r="AL38" s="406">
        <v>191.74810132965979</v>
      </c>
      <c r="AM38" s="406">
        <v>196.07861798286379</v>
      </c>
      <c r="AN38" s="406">
        <v>198.90187197287293</v>
      </c>
      <c r="AO38" s="406">
        <v>200.78666886203675</v>
      </c>
      <c r="AP38" s="406">
        <v>200.81142350881788</v>
      </c>
      <c r="AQ38" s="406">
        <v>201.13271532881234</v>
      </c>
      <c r="AR38" s="406">
        <v>202.56153248052016</v>
      </c>
      <c r="AS38" s="406">
        <v>205.81200779371335</v>
      </c>
      <c r="AT38" s="406">
        <v>211.4773913345775</v>
      </c>
      <c r="AU38" s="406">
        <v>220.04531385504939</v>
      </c>
      <c r="AV38" s="406">
        <v>247.19524930307395</v>
      </c>
      <c r="AW38" s="406">
        <v>265.24442659102368</v>
      </c>
      <c r="AX38" s="406">
        <v>284.79088684900137</v>
      </c>
      <c r="AY38" s="406">
        <v>304.52842762415059</v>
      </c>
      <c r="AZ38" s="406">
        <v>323.15922935879593</v>
      </c>
      <c r="BA38" s="406">
        <v>339.96985604068306</v>
      </c>
      <c r="BB38" s="406">
        <v>354.19766503568246</v>
      </c>
      <c r="BC38" s="406">
        <v>373.04127900776365</v>
      </c>
    </row>
    <row r="39" spans="2:55" ht="15.75">
      <c r="B39" s="405" t="s">
        <v>45</v>
      </c>
      <c r="C39" s="406">
        <v>133.89224434890966</v>
      </c>
      <c r="D39" s="406">
        <v>133.89224434890966</v>
      </c>
      <c r="E39" s="406">
        <v>133.89224434890966</v>
      </c>
      <c r="F39" s="406">
        <v>133.89224434890966</v>
      </c>
      <c r="G39" s="406">
        <v>133.89224434890966</v>
      </c>
      <c r="H39" s="406">
        <v>141.07835027906296</v>
      </c>
      <c r="I39" s="406">
        <v>141.07835027906296</v>
      </c>
      <c r="J39" s="406">
        <v>141.8598240795431</v>
      </c>
      <c r="K39" s="406">
        <v>135.77200647485014</v>
      </c>
      <c r="L39" s="406">
        <v>123.07750104127845</v>
      </c>
      <c r="M39" s="406">
        <v>123.07750104127845</v>
      </c>
      <c r="N39" s="406">
        <v>84.464161363965616</v>
      </c>
      <c r="O39" s="406">
        <v>62.783128193388968</v>
      </c>
      <c r="P39" s="406">
        <v>42.2371652971636</v>
      </c>
      <c r="Q39" s="406">
        <v>24.384005799545683</v>
      </c>
      <c r="R39" s="406">
        <v>4.8897028485543424E-3</v>
      </c>
      <c r="S39" s="406">
        <v>0</v>
      </c>
      <c r="T39" s="406">
        <v>2.1965700016334986</v>
      </c>
      <c r="U39" s="406">
        <v>12.11983903048281</v>
      </c>
      <c r="V39" s="406">
        <v>36.66394365901732</v>
      </c>
      <c r="W39" s="406">
        <v>61.915002711140836</v>
      </c>
      <c r="X39" s="406">
        <v>73.608937925763186</v>
      </c>
      <c r="Y39" s="406">
        <v>94.646250598767566</v>
      </c>
      <c r="Z39" s="406">
        <v>104.21457484988662</v>
      </c>
      <c r="AA39" s="406">
        <v>113.36033124284752</v>
      </c>
      <c r="AB39" s="406">
        <v>122.21842630688771</v>
      </c>
      <c r="AC39" s="406">
        <v>130.89474417935966</v>
      </c>
      <c r="AD39" s="406">
        <v>139.68199556909966</v>
      </c>
      <c r="AE39" s="406">
        <v>148.68814129375033</v>
      </c>
      <c r="AF39" s="406">
        <v>167.2768716322181</v>
      </c>
      <c r="AG39" s="406">
        <v>176.62676290454789</v>
      </c>
      <c r="AH39" s="406">
        <v>185.76353618127101</v>
      </c>
      <c r="AI39" s="406">
        <v>194.45722106791771</v>
      </c>
      <c r="AJ39" s="406">
        <v>202.42811138718</v>
      </c>
      <c r="AK39" s="406">
        <v>209.37414503540677</v>
      </c>
      <c r="AL39" s="406">
        <v>214.99043786086673</v>
      </c>
      <c r="AM39" s="406">
        <v>219.0214496523696</v>
      </c>
      <c r="AN39" s="406">
        <v>221.32850641058542</v>
      </c>
      <c r="AO39" s="406">
        <v>221.85200296141042</v>
      </c>
      <c r="AP39" s="406">
        <v>221.30319144319236</v>
      </c>
      <c r="AQ39" s="406">
        <v>221.3993706781273</v>
      </c>
      <c r="AR39" s="406">
        <v>223.17907652216587</v>
      </c>
      <c r="AS39" s="406">
        <v>227.53969328837184</v>
      </c>
      <c r="AT39" s="406">
        <v>235.21016572014145</v>
      </c>
      <c r="AU39" s="406">
        <v>246.67688044954213</v>
      </c>
      <c r="AV39" s="406">
        <v>280.82529098056881</v>
      </c>
      <c r="AW39" s="406">
        <v>302.1787009046248</v>
      </c>
      <c r="AX39" s="406">
        <v>324.32103692601498</v>
      </c>
      <c r="AY39" s="406">
        <v>345.67146747207789</v>
      </c>
      <c r="AZ39" s="406">
        <v>365.01039650347502</v>
      </c>
      <c r="BA39" s="406">
        <v>381.83852132278935</v>
      </c>
      <c r="BB39" s="406">
        <v>395.51555981154422</v>
      </c>
      <c r="BC39" s="406">
        <v>410.95076592819697</v>
      </c>
    </row>
    <row r="40" spans="2:55" ht="18">
      <c r="B40" s="405" t="s">
        <v>442</v>
      </c>
      <c r="C40" s="406">
        <v>169.08506604929889</v>
      </c>
      <c r="D40" s="406">
        <v>169.08506604929889</v>
      </c>
      <c r="E40" s="406">
        <v>169.08506604929889</v>
      </c>
      <c r="F40" s="406">
        <v>169.08506604929889</v>
      </c>
      <c r="G40" s="406">
        <v>169.08506604929889</v>
      </c>
      <c r="H40" s="406">
        <v>172.34993455237583</v>
      </c>
      <c r="I40" s="406">
        <v>172.34993455237583</v>
      </c>
      <c r="J40" s="406">
        <v>167.89431285687593</v>
      </c>
      <c r="K40" s="406">
        <v>154.69793625849172</v>
      </c>
      <c r="L40" s="406">
        <v>135.61945463152696</v>
      </c>
      <c r="M40" s="406">
        <v>135.61945463152696</v>
      </c>
      <c r="N40" s="406">
        <v>88.404997695750467</v>
      </c>
      <c r="O40" s="406">
        <v>64.842785391278611</v>
      </c>
      <c r="P40" s="406">
        <v>43.714153720570337</v>
      </c>
      <c r="Q40" s="406">
        <v>26.283721696459597</v>
      </c>
      <c r="R40" s="406">
        <v>4.0421703316473216</v>
      </c>
      <c r="S40" s="406">
        <v>0</v>
      </c>
      <c r="T40" s="406">
        <v>13.560229615618038</v>
      </c>
      <c r="U40" s="406">
        <v>24.537629788682128</v>
      </c>
      <c r="V40" s="406">
        <v>50.26472789126786</v>
      </c>
      <c r="W40" s="406">
        <v>76.088621244543347</v>
      </c>
      <c r="X40" s="406">
        <v>88.05164332381139</v>
      </c>
      <c r="Y40" s="406">
        <v>109.78511605401737</v>
      </c>
      <c r="Z40" s="406">
        <v>119.82719768615181</v>
      </c>
      <c r="AA40" s="406">
        <v>129.56151927952004</v>
      </c>
      <c r="AB40" s="406">
        <v>139.13922115110478</v>
      </c>
      <c r="AC40" s="406">
        <v>148.6336385184967</v>
      </c>
      <c r="AD40" s="406">
        <v>158.29836940524143</v>
      </c>
      <c r="AE40" s="406">
        <v>168.20478314825496</v>
      </c>
      <c r="AF40" s="406">
        <v>188.53550666214193</v>
      </c>
      <c r="AG40" s="406">
        <v>198.64507251036818</v>
      </c>
      <c r="AH40" s="406">
        <v>208.41736598452329</v>
      </c>
      <c r="AI40" s="406">
        <v>217.58006226778994</v>
      </c>
      <c r="AJ40" s="406">
        <v>225.80994066791982</v>
      </c>
      <c r="AK40" s="406">
        <v>232.76472061139603</v>
      </c>
      <c r="AL40" s="406">
        <v>238.14593567111848</v>
      </c>
      <c r="AM40" s="406">
        <v>241.7070587851523</v>
      </c>
      <c r="AN40" s="406">
        <v>243.32383629569773</v>
      </c>
      <c r="AO40" s="406">
        <v>242.19694321530733</v>
      </c>
      <c r="AP40" s="406">
        <v>241.083423403354</v>
      </c>
      <c r="AQ40" s="406">
        <v>241.14632573087397</v>
      </c>
      <c r="AR40" s="406">
        <v>243.69911290435817</v>
      </c>
      <c r="AS40" s="406">
        <v>249.8573168656732</v>
      </c>
      <c r="AT40" s="406">
        <v>260.39772654956107</v>
      </c>
      <c r="AU40" s="406">
        <v>275.39986987556347</v>
      </c>
      <c r="AV40" s="406">
        <v>316.84815003275867</v>
      </c>
      <c r="AW40" s="406">
        <v>341.16457130754173</v>
      </c>
      <c r="AX40" s="406">
        <v>365.27774895617711</v>
      </c>
      <c r="AY40" s="406">
        <v>387.65080763643647</v>
      </c>
      <c r="AZ40" s="406">
        <v>407.19050254977253</v>
      </c>
      <c r="BA40" s="406">
        <v>423.61315900740084</v>
      </c>
      <c r="BB40" s="406">
        <v>436.3726640540541</v>
      </c>
      <c r="BC40" s="406">
        <v>447.00213656115284</v>
      </c>
    </row>
    <row r="41" spans="2:55" ht="15.75">
      <c r="B41" s="405" t="s">
        <v>47</v>
      </c>
      <c r="C41" s="406">
        <v>202.94935693247263</v>
      </c>
      <c r="D41" s="406">
        <v>202.94935693247263</v>
      </c>
      <c r="E41" s="406">
        <v>202.94935693247263</v>
      </c>
      <c r="F41" s="406">
        <v>202.94935693247263</v>
      </c>
      <c r="G41" s="406">
        <v>202.94935693247263</v>
      </c>
      <c r="H41" s="406">
        <v>201.15942990333443</v>
      </c>
      <c r="I41" s="406">
        <v>201.15942990333443</v>
      </c>
      <c r="J41" s="406">
        <v>188.91272381441522</v>
      </c>
      <c r="K41" s="406">
        <v>168.64334679777681</v>
      </c>
      <c r="L41" s="406">
        <v>143.69062881654673</v>
      </c>
      <c r="M41" s="406">
        <v>143.69062881654673</v>
      </c>
      <c r="N41" s="406">
        <v>90.398363030480795</v>
      </c>
      <c r="O41" s="406">
        <v>65.941222586226445</v>
      </c>
      <c r="P41" s="406">
        <v>45.02186792387112</v>
      </c>
      <c r="Q41" s="406">
        <v>28.33167699202156</v>
      </c>
      <c r="R41" s="406">
        <v>8.8445706757942357</v>
      </c>
      <c r="S41" s="406">
        <v>9.4404888700906593</v>
      </c>
      <c r="T41" s="406">
        <v>25.861910908223592</v>
      </c>
      <c r="U41" s="406">
        <v>37.640911643615254</v>
      </c>
      <c r="V41" s="406">
        <v>64.222751652433729</v>
      </c>
      <c r="W41" s="406">
        <v>90.537046173345772</v>
      </c>
      <c r="X41" s="406">
        <v>102.77377370029913</v>
      </c>
      <c r="Y41" s="406">
        <v>125.26000770588513</v>
      </c>
      <c r="Z41" s="406">
        <v>135.84451073337402</v>
      </c>
      <c r="AA41" s="406">
        <v>146.26588234123653</v>
      </c>
      <c r="AB41" s="406">
        <v>156.63998792350603</v>
      </c>
      <c r="AC41" s="406">
        <v>167.00350263624156</v>
      </c>
      <c r="AD41" s="406">
        <v>177.56974622202284</v>
      </c>
      <c r="AE41" s="406">
        <v>188.38904815060758</v>
      </c>
      <c r="AF41" s="406">
        <v>210.41617863331635</v>
      </c>
      <c r="AG41" s="406">
        <v>221.22502744330245</v>
      </c>
      <c r="AH41" s="406">
        <v>231.5331801915477</v>
      </c>
      <c r="AI41" s="406">
        <v>241.02548479635544</v>
      </c>
      <c r="AJ41" s="406">
        <v>249.33361565714605</v>
      </c>
      <c r="AK41" s="406">
        <v>256.12200027042627</v>
      </c>
      <c r="AL41" s="406">
        <v>261.09917371082798</v>
      </c>
      <c r="AM41" s="406">
        <v>264.0122237360448</v>
      </c>
      <c r="AN41" s="406">
        <v>264.74919863932479</v>
      </c>
      <c r="AO41" s="406">
        <v>261.73491208640729</v>
      </c>
      <c r="AP41" s="406">
        <v>260.18131201187214</v>
      </c>
      <c r="AQ41" s="406">
        <v>260.59010836377382</v>
      </c>
      <c r="AR41" s="406">
        <v>264.62070097996883</v>
      </c>
      <c r="AS41" s="406">
        <v>273.53059857726038</v>
      </c>
      <c r="AT41" s="406">
        <v>287.68392380547061</v>
      </c>
      <c r="AU41" s="406">
        <v>306.62322333323868</v>
      </c>
      <c r="AV41" s="406">
        <v>355.10899859252726</v>
      </c>
      <c r="AW41" s="406">
        <v>381.78226665427087</v>
      </c>
      <c r="AX41" s="406">
        <v>407.30134476614489</v>
      </c>
      <c r="AY41" s="406">
        <v>430.21779965639973</v>
      </c>
      <c r="AZ41" s="406">
        <v>449.53574618600385</v>
      </c>
      <c r="BA41" s="406">
        <v>465.18628672440559</v>
      </c>
      <c r="BB41" s="406">
        <v>475.37249777674697</v>
      </c>
      <c r="BC41" s="406">
        <v>481.55538354018239</v>
      </c>
    </row>
    <row r="42" spans="2:55" ht="18">
      <c r="B42" s="405" t="s">
        <v>443</v>
      </c>
      <c r="C42" s="406">
        <v>234.8871895755214</v>
      </c>
      <c r="D42" s="406">
        <v>234.8871895755214</v>
      </c>
      <c r="E42" s="406">
        <v>234.8871895755214</v>
      </c>
      <c r="F42" s="406">
        <v>234.8871895755214</v>
      </c>
      <c r="G42" s="406">
        <v>234.8871895755214</v>
      </c>
      <c r="H42" s="406">
        <v>224.68013205255809</v>
      </c>
      <c r="I42" s="406">
        <v>224.68013205255809</v>
      </c>
      <c r="J42" s="406">
        <v>204.63650058199838</v>
      </c>
      <c r="K42" s="406">
        <v>177.69462345625232</v>
      </c>
      <c r="L42" s="406">
        <v>148.22524104450045</v>
      </c>
      <c r="M42" s="406">
        <v>148.22524104450045</v>
      </c>
      <c r="N42" s="406">
        <v>91.295117161433069</v>
      </c>
      <c r="O42" s="406">
        <v>66.789769703878292</v>
      </c>
      <c r="P42" s="406">
        <v>46.375199657361684</v>
      </c>
      <c r="Q42" s="406">
        <v>30.652741208185279</v>
      </c>
      <c r="R42" s="406">
        <v>14.91285505343375</v>
      </c>
      <c r="S42" s="406">
        <v>20.229039608668948</v>
      </c>
      <c r="T42" s="406">
        <v>38.90641361206746</v>
      </c>
      <c r="U42" s="406">
        <v>51.270219409526966</v>
      </c>
      <c r="V42" s="406">
        <v>78.474750495803875</v>
      </c>
      <c r="W42" s="406">
        <v>105.26230035494142</v>
      </c>
      <c r="X42" s="406">
        <v>117.77980431960772</v>
      </c>
      <c r="Y42" s="406">
        <v>141.12294474249592</v>
      </c>
      <c r="Z42" s="406">
        <v>152.35638781829064</v>
      </c>
      <c r="AA42" s="406">
        <v>163.54965914537115</v>
      </c>
      <c r="AB42" s="406">
        <v>174.77791457271283</v>
      </c>
      <c r="AC42" s="406">
        <v>186.03880757543635</v>
      </c>
      <c r="AD42" s="406">
        <v>197.5249788687714</v>
      </c>
      <c r="AE42" s="406">
        <v>209.25416870429746</v>
      </c>
      <c r="AF42" s="406">
        <v>232.90274874994464</v>
      </c>
      <c r="AG42" s="406">
        <v>244.31945601807061</v>
      </c>
      <c r="AH42" s="406">
        <v>255.02677351623362</v>
      </c>
      <c r="AI42" s="406">
        <v>264.66476282952482</v>
      </c>
      <c r="AJ42" s="406">
        <v>272.87597823195705</v>
      </c>
      <c r="AK42" s="406">
        <v>279.3321509528958</v>
      </c>
      <c r="AL42" s="406">
        <v>283.72873391172277</v>
      </c>
      <c r="AM42" s="406">
        <v>285.79607075561984</v>
      </c>
      <c r="AN42" s="406">
        <v>285.43262579112633</v>
      </c>
      <c r="AO42" s="406">
        <v>280.44240086900834</v>
      </c>
      <c r="AP42" s="406">
        <v>278.75883329550237</v>
      </c>
      <c r="AQ42" s="406">
        <v>280.20664441916944</v>
      </c>
      <c r="AR42" s="406">
        <v>286.7493096725803</v>
      </c>
      <c r="AS42" s="406">
        <v>299.26594524262509</v>
      </c>
      <c r="AT42" s="406">
        <v>317.54920411568918</v>
      </c>
      <c r="AU42" s="406">
        <v>340.56357790054494</v>
      </c>
      <c r="AV42" s="406">
        <v>395.1749430786715</v>
      </c>
      <c r="AW42" s="406">
        <v>423.67589935761657</v>
      </c>
      <c r="AX42" s="406">
        <v>450.17734791508036</v>
      </c>
      <c r="AY42" s="406">
        <v>473.27001946502298</v>
      </c>
      <c r="AZ42" s="406">
        <v>492.00326762428534</v>
      </c>
      <c r="BA42" s="406">
        <v>504.9564858235089</v>
      </c>
      <c r="BB42" s="406">
        <v>512.62227180030629</v>
      </c>
      <c r="BC42" s="406">
        <v>515.0283019126349</v>
      </c>
    </row>
    <row r="43" spans="2:55" ht="15.75">
      <c r="B43" s="405" t="s">
        <v>49</v>
      </c>
      <c r="C43" s="406">
        <v>261.28867491405339</v>
      </c>
      <c r="D43" s="406">
        <v>261.28867491405339</v>
      </c>
      <c r="E43" s="406">
        <v>261.28867491405339</v>
      </c>
      <c r="F43" s="406">
        <v>261.28867491405339</v>
      </c>
      <c r="G43" s="406">
        <v>261.28867491405339</v>
      </c>
      <c r="H43" s="406">
        <v>242.63416078496633</v>
      </c>
      <c r="I43" s="406">
        <v>242.63416078496633</v>
      </c>
      <c r="J43" s="406">
        <v>215.0188493091018</v>
      </c>
      <c r="K43" s="406">
        <v>182.80061195810799</v>
      </c>
      <c r="L43" s="406">
        <v>150.25172966830075</v>
      </c>
      <c r="M43" s="406">
        <v>150.25172966830075</v>
      </c>
      <c r="N43" s="406">
        <v>91.909938164210118</v>
      </c>
      <c r="O43" s="406">
        <v>67.597736331248399</v>
      </c>
      <c r="P43" s="406">
        <v>47.847502875806533</v>
      </c>
      <c r="Q43" s="406">
        <v>33.492036672610588</v>
      </c>
      <c r="R43" s="406">
        <v>23.244333824330845</v>
      </c>
      <c r="S43" s="406">
        <v>32.125148265574786</v>
      </c>
      <c r="T43" s="406">
        <v>52.520476116595461</v>
      </c>
      <c r="U43" s="406">
        <v>65.296997888568626</v>
      </c>
      <c r="V43" s="406">
        <v>93.010341881309571</v>
      </c>
      <c r="W43" s="406">
        <v>120.26313970629128</v>
      </c>
      <c r="X43" s="406">
        <v>133.0883641887074</v>
      </c>
      <c r="Y43" s="406">
        <v>157.46828548604722</v>
      </c>
      <c r="Z43" s="406">
        <v>169.44396829622045</v>
      </c>
      <c r="AA43" s="406">
        <v>181.47446346724598</v>
      </c>
      <c r="AB43" s="406">
        <v>193.58921247702014</v>
      </c>
      <c r="AC43" s="406">
        <v>205.77187050003951</v>
      </c>
      <c r="AD43" s="406">
        <v>218.17980563214402</v>
      </c>
      <c r="AE43" s="406">
        <v>230.80088770536838</v>
      </c>
      <c r="AF43" s="406">
        <v>255.95562265092025</v>
      </c>
      <c r="AG43" s="406">
        <v>267.8491441177967</v>
      </c>
      <c r="AH43" s="406">
        <v>278.76539313759099</v>
      </c>
      <c r="AI43" s="406">
        <v>288.37192673874614</v>
      </c>
      <c r="AJ43" s="406">
        <v>296.32477012719056</v>
      </c>
      <c r="AK43" s="406">
        <v>302.27699234583008</v>
      </c>
      <c r="AL43" s="406">
        <v>305.89533037723714</v>
      </c>
      <c r="AM43" s="406">
        <v>306.87481189151418</v>
      </c>
      <c r="AN43" s="406">
        <v>305.22355819766784</v>
      </c>
      <c r="AO43" s="406">
        <v>298.41238149201905</v>
      </c>
      <c r="AP43" s="406">
        <v>297.25089199023006</v>
      </c>
      <c r="AQ43" s="406">
        <v>300.83305321458835</v>
      </c>
      <c r="AR43" s="406">
        <v>310.84917235947836</v>
      </c>
      <c r="AS43" s="406">
        <v>327.61782729909481</v>
      </c>
      <c r="AT43" s="406">
        <v>350.29390921242123</v>
      </c>
      <c r="AU43" s="406">
        <v>377.15069444931811</v>
      </c>
      <c r="AV43" s="406">
        <v>436.66647085688788</v>
      </c>
      <c r="AW43" s="406">
        <v>466.66082475841978</v>
      </c>
      <c r="AX43" s="406">
        <v>493.89470120576283</v>
      </c>
      <c r="AY43" s="406">
        <v>516.90295994189819</v>
      </c>
      <c r="AZ43" s="406">
        <v>532.71670694240606</v>
      </c>
      <c r="BA43" s="406">
        <v>542.98198512012948</v>
      </c>
      <c r="BB43" s="406">
        <v>548.50257344718682</v>
      </c>
      <c r="BC43" s="406">
        <v>548.00850613654893</v>
      </c>
    </row>
    <row r="44" spans="2:55" ht="18">
      <c r="B44" s="405" t="s">
        <v>444</v>
      </c>
      <c r="C44" s="406">
        <v>281.91722764785249</v>
      </c>
      <c r="D44" s="406">
        <v>281.91722764785249</v>
      </c>
      <c r="E44" s="406">
        <v>281.91722764785249</v>
      </c>
      <c r="F44" s="406">
        <v>281.91722764785249</v>
      </c>
      <c r="G44" s="406">
        <v>281.91722764785249</v>
      </c>
      <c r="H44" s="406">
        <v>254.79634829102181</v>
      </c>
      <c r="I44" s="406">
        <v>254.79634829102181</v>
      </c>
      <c r="J44" s="406">
        <v>221.01126533604827</v>
      </c>
      <c r="K44" s="406">
        <v>185.02332944270503</v>
      </c>
      <c r="L44" s="406">
        <v>150.7631346639767</v>
      </c>
      <c r="M44" s="406">
        <v>150.7631346639767</v>
      </c>
      <c r="N44" s="406">
        <v>92.491413684940909</v>
      </c>
      <c r="O44" s="406">
        <v>68.369077722660677</v>
      </c>
      <c r="P44" s="406">
        <v>49.601963198082281</v>
      </c>
      <c r="Q44" s="406">
        <v>37.424743344263995</v>
      </c>
      <c r="R44" s="406">
        <v>33.090423763000864</v>
      </c>
      <c r="S44" s="406">
        <v>44.910577759821656</v>
      </c>
      <c r="T44" s="406">
        <v>66.560029501685136</v>
      </c>
      <c r="U44" s="406">
        <v>79.634882495500776</v>
      </c>
      <c r="V44" s="406">
        <v>107.82976872291505</v>
      </c>
      <c r="W44" s="406">
        <v>135.55059986738419</v>
      </c>
      <c r="X44" s="406">
        <v>148.73934742395423</v>
      </c>
      <c r="Y44" s="406">
        <v>174.38261019861079</v>
      </c>
      <c r="Z44" s="406">
        <v>187.17386237785718</v>
      </c>
      <c r="AA44" s="406">
        <v>200.07789578317937</v>
      </c>
      <c r="AB44" s="406">
        <v>213.11010466528168</v>
      </c>
      <c r="AC44" s="406">
        <v>226.22088702908795</v>
      </c>
      <c r="AD44" s="406">
        <v>239.53652748006246</v>
      </c>
      <c r="AE44" s="406">
        <v>253.02742083361434</v>
      </c>
      <c r="AF44" s="406">
        <v>279.50365435970281</v>
      </c>
      <c r="AG44" s="406">
        <v>291.67730629962011</v>
      </c>
      <c r="AH44" s="406">
        <v>302.61802436626238</v>
      </c>
      <c r="AI44" s="406">
        <v>312.03512360235766</v>
      </c>
      <c r="AJ44" s="406">
        <v>319.5662668011858</v>
      </c>
      <c r="AK44" s="406">
        <v>324.82217698076579</v>
      </c>
      <c r="AL44" s="406">
        <v>327.40597359192969</v>
      </c>
      <c r="AM44" s="406">
        <v>327.08349724897624</v>
      </c>
      <c r="AN44" s="406">
        <v>323.99883229187401</v>
      </c>
      <c r="AO44" s="406">
        <v>316.01425312311511</v>
      </c>
      <c r="AP44" s="406">
        <v>316.5207704563133</v>
      </c>
      <c r="AQ44" s="406">
        <v>323.28276329041631</v>
      </c>
      <c r="AR44" s="406">
        <v>337.54347465956107</v>
      </c>
      <c r="AS44" s="406">
        <v>358.98278965669209</v>
      </c>
      <c r="AT44" s="406">
        <v>385.92704133244621</v>
      </c>
      <c r="AU44" s="406">
        <v>415.91844087926887</v>
      </c>
      <c r="AV44" s="406">
        <v>479.38423822592569</v>
      </c>
      <c r="AW44" s="406">
        <v>510.84699555646398</v>
      </c>
      <c r="AX44" s="406">
        <v>538.8098238734882</v>
      </c>
      <c r="AY44" s="406">
        <v>558.89775867289677</v>
      </c>
      <c r="AZ44" s="406">
        <v>571.65004741462951</v>
      </c>
      <c r="BA44" s="406">
        <v>579.62376354223818</v>
      </c>
      <c r="BB44" s="406">
        <v>583.52587547595863</v>
      </c>
      <c r="BC44" s="406">
        <v>579.7498431226627</v>
      </c>
    </row>
    <row r="45" spans="2:55" ht="15.75">
      <c r="B45" s="405" t="s">
        <v>51</v>
      </c>
      <c r="C45" s="406">
        <v>296.29157731470411</v>
      </c>
      <c r="D45" s="406">
        <v>296.29157731470411</v>
      </c>
      <c r="E45" s="406">
        <v>296.29157731470411</v>
      </c>
      <c r="F45" s="406">
        <v>296.29157731470411</v>
      </c>
      <c r="G45" s="406">
        <v>296.29157731470411</v>
      </c>
      <c r="H45" s="406">
        <v>262.12265304410238</v>
      </c>
      <c r="I45" s="406">
        <v>262.12265304410238</v>
      </c>
      <c r="J45" s="406">
        <v>223.69072011379362</v>
      </c>
      <c r="K45" s="406">
        <v>185.39396762968946</v>
      </c>
      <c r="L45" s="406">
        <v>150.8698179041983</v>
      </c>
      <c r="M45" s="406">
        <v>150.8698179041983</v>
      </c>
      <c r="N45" s="406">
        <v>93.044932484474074</v>
      </c>
      <c r="O45" s="406">
        <v>69.100278683051485</v>
      </c>
      <c r="P45" s="406">
        <v>52.138253490317467</v>
      </c>
      <c r="Q45" s="406">
        <v>44.159337588289837</v>
      </c>
      <c r="R45" s="406">
        <v>44.249078532858796</v>
      </c>
      <c r="S45" s="406">
        <v>58.386816535800726</v>
      </c>
      <c r="T45" s="406">
        <v>80.920851787851603</v>
      </c>
      <c r="U45" s="406">
        <v>94.268805474705545</v>
      </c>
      <c r="V45" s="406">
        <v>122.9240066793522</v>
      </c>
      <c r="W45" s="406">
        <v>151.15252541452526</v>
      </c>
      <c r="X45" s="406">
        <v>164.83479385858743</v>
      </c>
      <c r="Y45" s="406">
        <v>191.93908272451759</v>
      </c>
      <c r="Z45" s="406">
        <v>205.58369285670832</v>
      </c>
      <c r="AA45" s="406">
        <v>219.40103197018664</v>
      </c>
      <c r="AB45" s="406">
        <v>233.36155300035719</v>
      </c>
      <c r="AC45" s="406">
        <v>247.38857802913287</v>
      </c>
      <c r="AD45" s="406">
        <v>261.59822504311381</v>
      </c>
      <c r="AE45" s="406">
        <v>275.91230167054715</v>
      </c>
      <c r="AF45" s="406">
        <v>303.40628609748023</v>
      </c>
      <c r="AG45" s="406">
        <v>315.66705448895937</v>
      </c>
      <c r="AH45" s="406">
        <v>326.46997036329884</v>
      </c>
      <c r="AI45" s="406">
        <v>335.54467737576613</v>
      </c>
      <c r="AJ45" s="406">
        <v>342.4766206817057</v>
      </c>
      <c r="AK45" s="406">
        <v>346.76502930963346</v>
      </c>
      <c r="AL45" s="406">
        <v>348.08722544086879</v>
      </c>
      <c r="AM45" s="406">
        <v>346.27601467419993</v>
      </c>
      <c r="AN45" s="406">
        <v>341.68325720734128</v>
      </c>
      <c r="AO45" s="406">
        <v>334.13083875790409</v>
      </c>
      <c r="AP45" s="406">
        <v>337.4295877367295</v>
      </c>
      <c r="AQ45" s="406">
        <v>348.22995035760476</v>
      </c>
      <c r="AR45" s="406">
        <v>367.32926713679291</v>
      </c>
      <c r="AS45" s="406">
        <v>393.48060759905763</v>
      </c>
      <c r="AT45" s="406">
        <v>423.98766286566899</v>
      </c>
      <c r="AU45" s="406">
        <v>456.39588257053686</v>
      </c>
      <c r="AV45" s="406">
        <v>523.51933109550998</v>
      </c>
      <c r="AW45" s="406">
        <v>557.11227411021071</v>
      </c>
      <c r="AX45" s="406">
        <v>582.22920896203493</v>
      </c>
      <c r="AY45" s="406">
        <v>599.16568810465105</v>
      </c>
      <c r="AZ45" s="406">
        <v>609.07225192243868</v>
      </c>
      <c r="BA45" s="406">
        <v>615.4055489749843</v>
      </c>
      <c r="BB45" s="406">
        <v>618.75007329323148</v>
      </c>
      <c r="BC45" s="406">
        <v>610.43895472758777</v>
      </c>
    </row>
    <row r="46" spans="2:55" ht="18">
      <c r="B46" s="405" t="s">
        <v>445</v>
      </c>
      <c r="C46" s="406">
        <v>305.35229324990564</v>
      </c>
      <c r="D46" s="406">
        <v>305.35229324990564</v>
      </c>
      <c r="E46" s="406">
        <v>305.35229324990564</v>
      </c>
      <c r="F46" s="406">
        <v>305.35229324990564</v>
      </c>
      <c r="G46" s="406">
        <v>305.35229324990564</v>
      </c>
      <c r="H46" s="406">
        <v>265.73560517323097</v>
      </c>
      <c r="I46" s="406">
        <v>265.73560517323097</v>
      </c>
      <c r="J46" s="406">
        <v>224.04235957447352</v>
      </c>
      <c r="K46" s="406">
        <v>185.23130742342764</v>
      </c>
      <c r="L46" s="406">
        <v>150.95563299934568</v>
      </c>
      <c r="M46" s="406">
        <v>150.95563299934568</v>
      </c>
      <c r="N46" s="406">
        <v>93.558098291236064</v>
      </c>
      <c r="O46" s="406">
        <v>69.806933890897596</v>
      </c>
      <c r="P46" s="406">
        <v>57.908237993858705</v>
      </c>
      <c r="Q46" s="406">
        <v>52.626641493337367</v>
      </c>
      <c r="R46" s="406">
        <v>56.480776781799243</v>
      </c>
      <c r="S46" s="406">
        <v>72.382333293220327</v>
      </c>
      <c r="T46" s="406">
        <v>95.582152554098229</v>
      </c>
      <c r="U46" s="406">
        <v>109.20319318424889</v>
      </c>
      <c r="V46" s="406">
        <v>138.29543163890199</v>
      </c>
      <c r="W46" s="406">
        <v>167.17422268323512</v>
      </c>
      <c r="X46" s="406">
        <v>181.47072288032274</v>
      </c>
      <c r="Y46" s="406">
        <v>210.17311642590937</v>
      </c>
      <c r="Z46" s="406">
        <v>224.71917045047084</v>
      </c>
      <c r="AA46" s="406">
        <v>239.47009571359595</v>
      </c>
      <c r="AB46" s="406">
        <v>254.34408933565061</v>
      </c>
      <c r="AC46" s="406">
        <v>269.28371291795787</v>
      </c>
      <c r="AD46" s="406">
        <v>284.34662852238745</v>
      </c>
      <c r="AE46" s="406">
        <v>299.41818743645456</v>
      </c>
      <c r="AF46" s="406">
        <v>327.51877540271869</v>
      </c>
      <c r="AG46" s="406">
        <v>339.70156370082373</v>
      </c>
      <c r="AH46" s="406">
        <v>350.20707267599749</v>
      </c>
      <c r="AI46" s="406">
        <v>358.79767482635947</v>
      </c>
      <c r="AJ46" s="406">
        <v>364.84253634373334</v>
      </c>
      <c r="AK46" s="406">
        <v>367.92376927133802</v>
      </c>
      <c r="AL46" s="406">
        <v>367.78361399031184</v>
      </c>
      <c r="AM46" s="406">
        <v>364.32644520388214</v>
      </c>
      <c r="AN46" s="406">
        <v>358.38806241146591</v>
      </c>
      <c r="AO46" s="406">
        <v>353.6755675394345</v>
      </c>
      <c r="AP46" s="406">
        <v>360.69301937250532</v>
      </c>
      <c r="AQ46" s="406">
        <v>376.24352838943412</v>
      </c>
      <c r="AR46" s="406">
        <v>400.48528024311162</v>
      </c>
      <c r="AS46" s="406">
        <v>430.664767092717</v>
      </c>
      <c r="AT46" s="406">
        <v>463.98903677752577</v>
      </c>
      <c r="AU46" s="406">
        <v>498.20638743062818</v>
      </c>
      <c r="AV46" s="406">
        <v>571.07690652308452</v>
      </c>
      <c r="AW46" s="406">
        <v>602.08659364017024</v>
      </c>
      <c r="AX46" s="406">
        <v>623.96429517817262</v>
      </c>
      <c r="AY46" s="406">
        <v>637.98352248275262</v>
      </c>
      <c r="AZ46" s="406">
        <v>645.21609877234607</v>
      </c>
      <c r="BA46" s="406">
        <v>652.00128942071819</v>
      </c>
      <c r="BB46" s="406">
        <v>652.93003051259325</v>
      </c>
      <c r="BC46" s="406">
        <v>640.22503067824471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0</v>
      </c>
      <c r="AT51" s="403">
        <v>0</v>
      </c>
      <c r="AU51" s="403">
        <v>0</v>
      </c>
      <c r="AV51" s="403">
        <v>0</v>
      </c>
      <c r="AW51" s="403">
        <v>1</v>
      </c>
      <c r="AX51" s="403">
        <v>1</v>
      </c>
      <c r="AY51" s="403">
        <v>1</v>
      </c>
      <c r="AZ51" s="403">
        <v>1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1</v>
      </c>
      <c r="AL52" s="403">
        <v>1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1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1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1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2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1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2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1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1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1</v>
      </c>
      <c r="I58" s="403">
        <v>1</v>
      </c>
      <c r="J58" s="403">
        <v>1</v>
      </c>
      <c r="K58" s="403">
        <v>1</v>
      </c>
      <c r="L58" s="403">
        <v>1</v>
      </c>
      <c r="M58" s="403">
        <v>1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1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1</v>
      </c>
      <c r="D59" s="403">
        <v>1</v>
      </c>
      <c r="E59" s="403">
        <v>1</v>
      </c>
      <c r="F59" s="403">
        <v>1</v>
      </c>
      <c r="G59" s="403">
        <v>1</v>
      </c>
      <c r="H59" s="403">
        <v>1</v>
      </c>
      <c r="I59" s="403">
        <v>1</v>
      </c>
      <c r="J59" s="403">
        <v>1</v>
      </c>
      <c r="K59" s="403">
        <v>1</v>
      </c>
      <c r="L59" s="403">
        <v>1</v>
      </c>
      <c r="M59" s="403">
        <v>1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1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1</v>
      </c>
      <c r="D60" s="403">
        <v>1</v>
      </c>
      <c r="E60" s="403">
        <v>1</v>
      </c>
      <c r="F60" s="403">
        <v>1</v>
      </c>
      <c r="G60" s="403">
        <v>1</v>
      </c>
      <c r="H60" s="403">
        <v>1</v>
      </c>
      <c r="I60" s="403">
        <v>1</v>
      </c>
      <c r="J60" s="403">
        <v>1</v>
      </c>
      <c r="K60" s="403">
        <v>1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1</v>
      </c>
      <c r="D61" s="403">
        <v>1</v>
      </c>
      <c r="E61" s="403">
        <v>1</v>
      </c>
      <c r="F61" s="403">
        <v>1</v>
      </c>
      <c r="G61" s="403">
        <v>1</v>
      </c>
      <c r="H61" s="403">
        <v>1</v>
      </c>
      <c r="I61" s="403">
        <v>1</v>
      </c>
      <c r="J61" s="403">
        <v>1</v>
      </c>
      <c r="K61" s="403">
        <v>1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1</v>
      </c>
      <c r="D62" s="403">
        <v>1</v>
      </c>
      <c r="E62" s="403">
        <v>1</v>
      </c>
      <c r="F62" s="403">
        <v>1</v>
      </c>
      <c r="G62" s="403">
        <v>1</v>
      </c>
      <c r="H62" s="403">
        <v>1</v>
      </c>
      <c r="I62" s="403">
        <v>1</v>
      </c>
      <c r="J62" s="403">
        <v>1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1</v>
      </c>
      <c r="D63" s="403">
        <v>1</v>
      </c>
      <c r="E63" s="403">
        <v>1</v>
      </c>
      <c r="F63" s="403">
        <v>1</v>
      </c>
      <c r="G63" s="403">
        <v>1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0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0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0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1</v>
      </c>
      <c r="AX65" s="403">
        <v>1</v>
      </c>
      <c r="AY65" s="403">
        <v>1</v>
      </c>
      <c r="AZ65" s="403">
        <v>1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1</v>
      </c>
      <c r="AL69" s="407">
        <v>11</v>
      </c>
      <c r="AM69" s="407">
        <v>20</v>
      </c>
      <c r="AN69" s="407">
        <v>27</v>
      </c>
      <c r="AO69" s="407">
        <v>39</v>
      </c>
      <c r="AP69" s="407">
        <v>44</v>
      </c>
      <c r="AQ69" s="407">
        <v>47</v>
      </c>
      <c r="AR69" s="407">
        <v>50</v>
      </c>
      <c r="AS69" s="407">
        <v>52</v>
      </c>
      <c r="AT69" s="407">
        <v>54</v>
      </c>
      <c r="AU69" s="407">
        <v>56</v>
      </c>
      <c r="AV69" s="407">
        <v>59</v>
      </c>
      <c r="AW69" s="407">
        <v>61</v>
      </c>
      <c r="AX69" s="407">
        <v>63</v>
      </c>
      <c r="AY69" s="407">
        <v>66</v>
      </c>
      <c r="AZ69" s="407">
        <v>69</v>
      </c>
      <c r="BA69" s="407">
        <v>73</v>
      </c>
      <c r="BB69" s="407">
        <v>78</v>
      </c>
      <c r="BC69" s="407">
        <v>92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7</v>
      </c>
      <c r="AE70" s="407">
        <v>27</v>
      </c>
      <c r="AF70" s="407">
        <v>64</v>
      </c>
      <c r="AG70" s="407">
        <v>81</v>
      </c>
      <c r="AH70" s="407">
        <v>97</v>
      </c>
      <c r="AI70" s="407">
        <v>113</v>
      </c>
      <c r="AJ70" s="407">
        <v>129</v>
      </c>
      <c r="AK70" s="407">
        <v>143</v>
      </c>
      <c r="AL70" s="407">
        <v>156</v>
      </c>
      <c r="AM70" s="407">
        <v>169</v>
      </c>
      <c r="AN70" s="407">
        <v>179</v>
      </c>
      <c r="AO70" s="407">
        <v>195</v>
      </c>
      <c r="AP70" s="407">
        <v>201</v>
      </c>
      <c r="AQ70" s="407">
        <v>206</v>
      </c>
      <c r="AR70" s="407">
        <v>210</v>
      </c>
      <c r="AS70" s="407">
        <v>213</v>
      </c>
      <c r="AT70" s="407">
        <v>217</v>
      </c>
      <c r="AU70" s="407">
        <v>220</v>
      </c>
      <c r="AV70" s="407">
        <v>228</v>
      </c>
      <c r="AW70" s="407">
        <v>233</v>
      </c>
      <c r="AX70" s="407">
        <v>239</v>
      </c>
      <c r="AY70" s="407">
        <v>246</v>
      </c>
      <c r="AZ70" s="407">
        <v>253</v>
      </c>
      <c r="BA70" s="407">
        <v>262</v>
      </c>
      <c r="BB70" s="407">
        <v>273</v>
      </c>
      <c r="BC70" s="407">
        <v>300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7</v>
      </c>
      <c r="AB71" s="407">
        <v>41</v>
      </c>
      <c r="AC71" s="407">
        <v>70</v>
      </c>
      <c r="AD71" s="407">
        <v>95</v>
      </c>
      <c r="AE71" s="407">
        <v>119</v>
      </c>
      <c r="AF71" s="407">
        <v>162</v>
      </c>
      <c r="AG71" s="407">
        <v>183</v>
      </c>
      <c r="AH71" s="407">
        <v>203</v>
      </c>
      <c r="AI71" s="407">
        <v>223</v>
      </c>
      <c r="AJ71" s="407">
        <v>242</v>
      </c>
      <c r="AK71" s="407">
        <v>260</v>
      </c>
      <c r="AL71" s="407">
        <v>277</v>
      </c>
      <c r="AM71" s="407">
        <v>292</v>
      </c>
      <c r="AN71" s="407">
        <v>305</v>
      </c>
      <c r="AO71" s="407">
        <v>323</v>
      </c>
      <c r="AP71" s="407">
        <v>329</v>
      </c>
      <c r="AQ71" s="407">
        <v>334</v>
      </c>
      <c r="AR71" s="407">
        <v>339</v>
      </c>
      <c r="AS71" s="407">
        <v>343</v>
      </c>
      <c r="AT71" s="407">
        <v>347</v>
      </c>
      <c r="AU71" s="407">
        <v>351</v>
      </c>
      <c r="AV71" s="407">
        <v>363</v>
      </c>
      <c r="AW71" s="407">
        <v>7</v>
      </c>
      <c r="AX71" s="407">
        <v>16</v>
      </c>
      <c r="AY71" s="407">
        <v>27</v>
      </c>
      <c r="AZ71" s="407">
        <v>40</v>
      </c>
      <c r="BA71" s="407">
        <v>55</v>
      </c>
      <c r="BB71" s="407">
        <v>72</v>
      </c>
      <c r="BC71" s="407">
        <v>111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12</v>
      </c>
      <c r="Z72" s="407">
        <v>54</v>
      </c>
      <c r="AA72" s="407">
        <v>93</v>
      </c>
      <c r="AB72" s="407">
        <v>127</v>
      </c>
      <c r="AC72" s="407">
        <v>157</v>
      </c>
      <c r="AD72" s="407">
        <v>184</v>
      </c>
      <c r="AE72" s="407">
        <v>209</v>
      </c>
      <c r="AF72" s="407">
        <v>256</v>
      </c>
      <c r="AG72" s="407">
        <v>279</v>
      </c>
      <c r="AH72" s="407">
        <v>302</v>
      </c>
      <c r="AI72" s="407">
        <v>324</v>
      </c>
      <c r="AJ72" s="407">
        <v>346</v>
      </c>
      <c r="AK72" s="407">
        <v>1</v>
      </c>
      <c r="AL72" s="407">
        <v>19</v>
      </c>
      <c r="AM72" s="407">
        <v>35</v>
      </c>
      <c r="AN72" s="407">
        <v>48</v>
      </c>
      <c r="AO72" s="407">
        <v>66</v>
      </c>
      <c r="AP72" s="407">
        <v>71</v>
      </c>
      <c r="AQ72" s="407">
        <v>76</v>
      </c>
      <c r="AR72" s="407">
        <v>79</v>
      </c>
      <c r="AS72" s="407">
        <v>83</v>
      </c>
      <c r="AT72" s="407">
        <v>87</v>
      </c>
      <c r="AU72" s="407">
        <v>92</v>
      </c>
      <c r="AV72" s="407">
        <v>109</v>
      </c>
      <c r="AW72" s="407">
        <v>120</v>
      </c>
      <c r="AX72" s="407">
        <v>134</v>
      </c>
      <c r="AY72" s="407">
        <v>151</v>
      </c>
      <c r="AZ72" s="407">
        <v>170</v>
      </c>
      <c r="BA72" s="407">
        <v>193</v>
      </c>
      <c r="BB72" s="407">
        <v>218</v>
      </c>
      <c r="BC72" s="407">
        <v>266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0</v>
      </c>
      <c r="Y73" s="407">
        <v>85</v>
      </c>
      <c r="Z73" s="407">
        <v>127</v>
      </c>
      <c r="AA73" s="407">
        <v>166</v>
      </c>
      <c r="AB73" s="407">
        <v>200</v>
      </c>
      <c r="AC73" s="407">
        <v>229</v>
      </c>
      <c r="AD73" s="407">
        <v>257</v>
      </c>
      <c r="AE73" s="407">
        <v>283</v>
      </c>
      <c r="AF73" s="407">
        <v>333</v>
      </c>
      <c r="AG73" s="407">
        <v>358</v>
      </c>
      <c r="AH73" s="407">
        <v>18</v>
      </c>
      <c r="AI73" s="407">
        <v>41</v>
      </c>
      <c r="AJ73" s="407">
        <v>64</v>
      </c>
      <c r="AK73" s="407">
        <v>85</v>
      </c>
      <c r="AL73" s="407">
        <v>105</v>
      </c>
      <c r="AM73" s="407">
        <v>121</v>
      </c>
      <c r="AN73" s="407">
        <v>134</v>
      </c>
      <c r="AO73" s="407">
        <v>151</v>
      </c>
      <c r="AP73" s="407">
        <v>155</v>
      </c>
      <c r="AQ73" s="407">
        <v>158</v>
      </c>
      <c r="AR73" s="407">
        <v>161</v>
      </c>
      <c r="AS73" s="407">
        <v>164</v>
      </c>
      <c r="AT73" s="407">
        <v>169</v>
      </c>
      <c r="AU73" s="407">
        <v>175</v>
      </c>
      <c r="AV73" s="407">
        <v>197</v>
      </c>
      <c r="AW73" s="407">
        <v>213</v>
      </c>
      <c r="AX73" s="407">
        <v>233</v>
      </c>
      <c r="AY73" s="407">
        <v>256</v>
      </c>
      <c r="AZ73" s="407">
        <v>283</v>
      </c>
      <c r="BA73" s="407">
        <v>313</v>
      </c>
      <c r="BB73" s="407">
        <v>344</v>
      </c>
      <c r="BC73" s="407">
        <v>31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1</v>
      </c>
      <c r="K74" s="407">
        <v>37</v>
      </c>
      <c r="L74" s="407">
        <v>71</v>
      </c>
      <c r="M74" s="407">
        <v>71</v>
      </c>
      <c r="N74" s="407">
        <v>109</v>
      </c>
      <c r="O74" s="407">
        <v>101</v>
      </c>
      <c r="P74" s="407">
        <v>78</v>
      </c>
      <c r="Q74" s="407">
        <v>36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1</v>
      </c>
      <c r="X74" s="407">
        <v>53</v>
      </c>
      <c r="Y74" s="407">
        <v>147</v>
      </c>
      <c r="Z74" s="407">
        <v>188</v>
      </c>
      <c r="AA74" s="407">
        <v>225</v>
      </c>
      <c r="AB74" s="407">
        <v>258</v>
      </c>
      <c r="AC74" s="407">
        <v>288</v>
      </c>
      <c r="AD74" s="407">
        <v>315</v>
      </c>
      <c r="AE74" s="407">
        <v>342</v>
      </c>
      <c r="AF74" s="407">
        <v>29</v>
      </c>
      <c r="AG74" s="407">
        <v>55</v>
      </c>
      <c r="AH74" s="407">
        <v>80</v>
      </c>
      <c r="AI74" s="407">
        <v>105</v>
      </c>
      <c r="AJ74" s="407">
        <v>129</v>
      </c>
      <c r="AK74" s="407">
        <v>152</v>
      </c>
      <c r="AL74" s="407">
        <v>172</v>
      </c>
      <c r="AM74" s="407">
        <v>188</v>
      </c>
      <c r="AN74" s="407">
        <v>201</v>
      </c>
      <c r="AO74" s="407">
        <v>215</v>
      </c>
      <c r="AP74" s="407">
        <v>218</v>
      </c>
      <c r="AQ74" s="407">
        <v>220</v>
      </c>
      <c r="AR74" s="407">
        <v>222</v>
      </c>
      <c r="AS74" s="407">
        <v>225</v>
      </c>
      <c r="AT74" s="407">
        <v>230</v>
      </c>
      <c r="AU74" s="407">
        <v>238</v>
      </c>
      <c r="AV74" s="407">
        <v>266</v>
      </c>
      <c r="AW74" s="407">
        <v>287</v>
      </c>
      <c r="AX74" s="407">
        <v>313</v>
      </c>
      <c r="AY74" s="407">
        <v>344</v>
      </c>
      <c r="AZ74" s="407">
        <v>13</v>
      </c>
      <c r="BA74" s="407">
        <v>49</v>
      </c>
      <c r="BB74" s="407">
        <v>84</v>
      </c>
      <c r="BC74" s="407">
        <v>137</v>
      </c>
    </row>
    <row r="75" spans="2:55" ht="15.75">
      <c r="B75" s="407" t="s">
        <v>81</v>
      </c>
      <c r="C75" s="407">
        <v>63</v>
      </c>
      <c r="D75" s="407">
        <v>63</v>
      </c>
      <c r="E75" s="407">
        <v>63</v>
      </c>
      <c r="F75" s="407">
        <v>63</v>
      </c>
      <c r="G75" s="407">
        <v>63</v>
      </c>
      <c r="H75" s="407">
        <v>100</v>
      </c>
      <c r="I75" s="407">
        <v>100</v>
      </c>
      <c r="J75" s="407">
        <v>138</v>
      </c>
      <c r="K75" s="407">
        <v>169</v>
      </c>
      <c r="L75" s="407">
        <v>194</v>
      </c>
      <c r="M75" s="407">
        <v>194</v>
      </c>
      <c r="N75" s="407">
        <v>193</v>
      </c>
      <c r="O75" s="407">
        <v>172</v>
      </c>
      <c r="P75" s="407">
        <v>127</v>
      </c>
      <c r="Q75" s="407">
        <v>70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56</v>
      </c>
      <c r="X75" s="407">
        <v>106</v>
      </c>
      <c r="Y75" s="407">
        <v>196</v>
      </c>
      <c r="Z75" s="407">
        <v>235</v>
      </c>
      <c r="AA75" s="407">
        <v>271</v>
      </c>
      <c r="AB75" s="407">
        <v>303</v>
      </c>
      <c r="AC75" s="407">
        <v>332</v>
      </c>
      <c r="AD75" s="407">
        <v>360</v>
      </c>
      <c r="AE75" s="407">
        <v>22</v>
      </c>
      <c r="AF75" s="407">
        <v>75</v>
      </c>
      <c r="AG75" s="407">
        <v>101</v>
      </c>
      <c r="AH75" s="407">
        <v>128</v>
      </c>
      <c r="AI75" s="407">
        <v>154</v>
      </c>
      <c r="AJ75" s="407">
        <v>179</v>
      </c>
      <c r="AK75" s="407">
        <v>201</v>
      </c>
      <c r="AL75" s="407">
        <v>221</v>
      </c>
      <c r="AM75" s="407">
        <v>237</v>
      </c>
      <c r="AN75" s="407">
        <v>249</v>
      </c>
      <c r="AO75" s="407">
        <v>260</v>
      </c>
      <c r="AP75" s="407">
        <v>261</v>
      </c>
      <c r="AQ75" s="407">
        <v>261</v>
      </c>
      <c r="AR75" s="407">
        <v>262</v>
      </c>
      <c r="AS75" s="407">
        <v>265</v>
      </c>
      <c r="AT75" s="407">
        <v>271</v>
      </c>
      <c r="AU75" s="407">
        <v>281</v>
      </c>
      <c r="AV75" s="407">
        <v>317</v>
      </c>
      <c r="AW75" s="407">
        <v>345</v>
      </c>
      <c r="AX75" s="407">
        <v>13</v>
      </c>
      <c r="AY75" s="407">
        <v>51</v>
      </c>
      <c r="AZ75" s="407">
        <v>91</v>
      </c>
      <c r="BA75" s="407">
        <v>131</v>
      </c>
      <c r="BB75" s="407">
        <v>167</v>
      </c>
      <c r="BC75" s="407">
        <v>217</v>
      </c>
    </row>
    <row r="76" spans="2:55" ht="18">
      <c r="B76" s="407" t="s">
        <v>470</v>
      </c>
      <c r="C76" s="407">
        <v>177</v>
      </c>
      <c r="D76" s="407">
        <v>177</v>
      </c>
      <c r="E76" s="407">
        <v>177</v>
      </c>
      <c r="F76" s="407">
        <v>177</v>
      </c>
      <c r="G76" s="407">
        <v>177</v>
      </c>
      <c r="H76" s="407">
        <v>216</v>
      </c>
      <c r="I76" s="407">
        <v>216</v>
      </c>
      <c r="J76" s="407">
        <v>250</v>
      </c>
      <c r="K76" s="407">
        <v>274</v>
      </c>
      <c r="L76" s="407">
        <v>286</v>
      </c>
      <c r="M76" s="407">
        <v>286</v>
      </c>
      <c r="N76" s="407">
        <v>252</v>
      </c>
      <c r="O76" s="407">
        <v>207</v>
      </c>
      <c r="P76" s="407">
        <v>147</v>
      </c>
      <c r="Q76" s="407">
        <v>82</v>
      </c>
      <c r="R76" s="407">
        <v>0</v>
      </c>
      <c r="S76" s="407">
        <v>0</v>
      </c>
      <c r="T76" s="407">
        <v>0</v>
      </c>
      <c r="U76" s="407">
        <v>0</v>
      </c>
      <c r="V76" s="407">
        <v>3</v>
      </c>
      <c r="W76" s="407">
        <v>102</v>
      </c>
      <c r="X76" s="407">
        <v>150</v>
      </c>
      <c r="Y76" s="407">
        <v>234</v>
      </c>
      <c r="Z76" s="407">
        <v>271</v>
      </c>
      <c r="AA76" s="407">
        <v>305</v>
      </c>
      <c r="AB76" s="407">
        <v>336</v>
      </c>
      <c r="AC76" s="407">
        <v>364</v>
      </c>
      <c r="AD76" s="407">
        <v>26</v>
      </c>
      <c r="AE76" s="407">
        <v>52</v>
      </c>
      <c r="AF76" s="407">
        <v>106</v>
      </c>
      <c r="AG76" s="407">
        <v>134</v>
      </c>
      <c r="AH76" s="407">
        <v>161</v>
      </c>
      <c r="AI76" s="407">
        <v>187</v>
      </c>
      <c r="AJ76" s="407">
        <v>212</v>
      </c>
      <c r="AK76" s="407">
        <v>234</v>
      </c>
      <c r="AL76" s="407">
        <v>253</v>
      </c>
      <c r="AM76" s="407">
        <v>268</v>
      </c>
      <c r="AN76" s="407">
        <v>278</v>
      </c>
      <c r="AO76" s="407">
        <v>286</v>
      </c>
      <c r="AP76" s="407">
        <v>285</v>
      </c>
      <c r="AQ76" s="407">
        <v>284</v>
      </c>
      <c r="AR76" s="407">
        <v>284</v>
      </c>
      <c r="AS76" s="407">
        <v>287</v>
      </c>
      <c r="AT76" s="407">
        <v>294</v>
      </c>
      <c r="AU76" s="407">
        <v>307</v>
      </c>
      <c r="AV76" s="407">
        <v>353</v>
      </c>
      <c r="AW76" s="407">
        <v>23</v>
      </c>
      <c r="AX76" s="407">
        <v>63</v>
      </c>
      <c r="AY76" s="407">
        <v>107</v>
      </c>
      <c r="AZ76" s="407">
        <v>151</v>
      </c>
      <c r="BA76" s="407">
        <v>193</v>
      </c>
      <c r="BB76" s="407">
        <v>228</v>
      </c>
      <c r="BC76" s="407">
        <v>271</v>
      </c>
    </row>
    <row r="77" spans="2:55" ht="15.75">
      <c r="B77" s="407" t="s">
        <v>83</v>
      </c>
      <c r="C77" s="407">
        <v>271</v>
      </c>
      <c r="D77" s="407">
        <v>271</v>
      </c>
      <c r="E77" s="407">
        <v>271</v>
      </c>
      <c r="F77" s="407">
        <v>271</v>
      </c>
      <c r="G77" s="407">
        <v>271</v>
      </c>
      <c r="H77" s="407">
        <v>308</v>
      </c>
      <c r="I77" s="407">
        <v>308</v>
      </c>
      <c r="J77" s="407">
        <v>336</v>
      </c>
      <c r="K77" s="407">
        <v>349</v>
      </c>
      <c r="L77" s="407">
        <v>333</v>
      </c>
      <c r="M77" s="407">
        <v>333</v>
      </c>
      <c r="N77" s="407">
        <v>273</v>
      </c>
      <c r="O77" s="407">
        <v>213</v>
      </c>
      <c r="P77" s="407">
        <v>147</v>
      </c>
      <c r="Q77" s="407">
        <v>80</v>
      </c>
      <c r="R77" s="407">
        <v>0</v>
      </c>
      <c r="S77" s="407">
        <v>0</v>
      </c>
      <c r="T77" s="407">
        <v>0</v>
      </c>
      <c r="U77" s="407">
        <v>0</v>
      </c>
      <c r="V77" s="407">
        <v>44</v>
      </c>
      <c r="W77" s="407">
        <v>138</v>
      </c>
      <c r="X77" s="407">
        <v>182</v>
      </c>
      <c r="Y77" s="407">
        <v>260</v>
      </c>
      <c r="Z77" s="407">
        <v>295</v>
      </c>
      <c r="AA77" s="407">
        <v>326</v>
      </c>
      <c r="AB77" s="407">
        <v>356</v>
      </c>
      <c r="AC77" s="407">
        <v>18</v>
      </c>
      <c r="AD77" s="407">
        <v>44</v>
      </c>
      <c r="AE77" s="407">
        <v>71</v>
      </c>
      <c r="AF77" s="407">
        <v>125</v>
      </c>
      <c r="AG77" s="407">
        <v>153</v>
      </c>
      <c r="AH77" s="407">
        <v>180</v>
      </c>
      <c r="AI77" s="407">
        <v>205</v>
      </c>
      <c r="AJ77" s="407">
        <v>229</v>
      </c>
      <c r="AK77" s="407">
        <v>251</v>
      </c>
      <c r="AL77" s="407">
        <v>268</v>
      </c>
      <c r="AM77" s="407">
        <v>282</v>
      </c>
      <c r="AN77" s="407">
        <v>290</v>
      </c>
      <c r="AO77" s="407">
        <v>293</v>
      </c>
      <c r="AP77" s="407">
        <v>291</v>
      </c>
      <c r="AQ77" s="407">
        <v>288</v>
      </c>
      <c r="AR77" s="407">
        <v>288</v>
      </c>
      <c r="AS77" s="407">
        <v>292</v>
      </c>
      <c r="AT77" s="407">
        <v>302</v>
      </c>
      <c r="AU77" s="407">
        <v>318</v>
      </c>
      <c r="AV77" s="407">
        <v>11</v>
      </c>
      <c r="AW77" s="407">
        <v>52</v>
      </c>
      <c r="AX77" s="407">
        <v>98</v>
      </c>
      <c r="AY77" s="407">
        <v>146</v>
      </c>
      <c r="AZ77" s="407">
        <v>192</v>
      </c>
      <c r="BA77" s="407">
        <v>232</v>
      </c>
      <c r="BB77" s="407">
        <v>265</v>
      </c>
      <c r="BC77" s="407">
        <v>299</v>
      </c>
    </row>
    <row r="78" spans="2:55" ht="18">
      <c r="B78" s="407" t="s">
        <v>471</v>
      </c>
      <c r="C78" s="407">
        <v>357</v>
      </c>
      <c r="D78" s="407">
        <v>357</v>
      </c>
      <c r="E78" s="407">
        <v>357</v>
      </c>
      <c r="F78" s="407">
        <v>357</v>
      </c>
      <c r="G78" s="407">
        <v>357</v>
      </c>
      <c r="H78" s="407">
        <v>22</v>
      </c>
      <c r="I78" s="407">
        <v>22</v>
      </c>
      <c r="J78" s="407">
        <v>38</v>
      </c>
      <c r="K78" s="407">
        <v>25</v>
      </c>
      <c r="L78" s="407">
        <v>13</v>
      </c>
      <c r="M78" s="407">
        <v>13</v>
      </c>
      <c r="N78" s="407">
        <v>277</v>
      </c>
      <c r="O78" s="407">
        <v>211</v>
      </c>
      <c r="P78" s="407">
        <v>143</v>
      </c>
      <c r="Q78" s="407">
        <v>80</v>
      </c>
      <c r="R78" s="407">
        <v>0</v>
      </c>
      <c r="S78" s="407">
        <v>0</v>
      </c>
      <c r="T78" s="407">
        <v>0</v>
      </c>
      <c r="U78" s="407">
        <v>2</v>
      </c>
      <c r="V78" s="407">
        <v>83</v>
      </c>
      <c r="W78" s="407">
        <v>169</v>
      </c>
      <c r="X78" s="407">
        <v>209</v>
      </c>
      <c r="Y78" s="407">
        <v>280</v>
      </c>
      <c r="Z78" s="407">
        <v>312</v>
      </c>
      <c r="AA78" s="407">
        <v>341</v>
      </c>
      <c r="AB78" s="407">
        <v>4</v>
      </c>
      <c r="AC78" s="407">
        <v>30</v>
      </c>
      <c r="AD78" s="407">
        <v>56</v>
      </c>
      <c r="AE78" s="407">
        <v>82</v>
      </c>
      <c r="AF78" s="407">
        <v>135</v>
      </c>
      <c r="AG78" s="407">
        <v>162</v>
      </c>
      <c r="AH78" s="407">
        <v>188</v>
      </c>
      <c r="AI78" s="407">
        <v>213</v>
      </c>
      <c r="AJ78" s="407">
        <v>236</v>
      </c>
      <c r="AK78" s="407">
        <v>256</v>
      </c>
      <c r="AL78" s="407">
        <v>272</v>
      </c>
      <c r="AM78" s="407">
        <v>283</v>
      </c>
      <c r="AN78" s="407">
        <v>289</v>
      </c>
      <c r="AO78" s="407">
        <v>288</v>
      </c>
      <c r="AP78" s="407">
        <v>285</v>
      </c>
      <c r="AQ78" s="407">
        <v>282</v>
      </c>
      <c r="AR78" s="407">
        <v>282</v>
      </c>
      <c r="AS78" s="407">
        <v>287</v>
      </c>
      <c r="AT78" s="407">
        <v>300</v>
      </c>
      <c r="AU78" s="407">
        <v>321</v>
      </c>
      <c r="AV78" s="407">
        <v>26</v>
      </c>
      <c r="AW78" s="407">
        <v>72</v>
      </c>
      <c r="AX78" s="407">
        <v>122</v>
      </c>
      <c r="AY78" s="407">
        <v>172</v>
      </c>
      <c r="AZ78" s="407">
        <v>216</v>
      </c>
      <c r="BA78" s="407">
        <v>254</v>
      </c>
      <c r="BB78" s="407">
        <v>283</v>
      </c>
      <c r="BC78" s="407">
        <v>309</v>
      </c>
    </row>
    <row r="79" spans="2:55" ht="15.75">
      <c r="B79" s="407" t="s">
        <v>85</v>
      </c>
      <c r="C79" s="407">
        <v>50</v>
      </c>
      <c r="D79" s="407">
        <v>50</v>
      </c>
      <c r="E79" s="407">
        <v>50</v>
      </c>
      <c r="F79" s="407">
        <v>50</v>
      </c>
      <c r="G79" s="407">
        <v>50</v>
      </c>
      <c r="H79" s="407">
        <v>70</v>
      </c>
      <c r="I79" s="407">
        <v>70</v>
      </c>
      <c r="J79" s="407">
        <v>63</v>
      </c>
      <c r="K79" s="407">
        <v>54</v>
      </c>
      <c r="L79" s="407">
        <v>16</v>
      </c>
      <c r="M79" s="407">
        <v>16</v>
      </c>
      <c r="N79" s="407">
        <v>262</v>
      </c>
      <c r="O79" s="407">
        <v>195</v>
      </c>
      <c r="P79" s="407">
        <v>131</v>
      </c>
      <c r="Q79" s="407">
        <v>76</v>
      </c>
      <c r="R79" s="407">
        <v>0</v>
      </c>
      <c r="S79" s="407">
        <v>0</v>
      </c>
      <c r="T79" s="407">
        <v>7</v>
      </c>
      <c r="U79" s="407">
        <v>37</v>
      </c>
      <c r="V79" s="407">
        <v>113</v>
      </c>
      <c r="W79" s="407">
        <v>190</v>
      </c>
      <c r="X79" s="407">
        <v>226</v>
      </c>
      <c r="Y79" s="407">
        <v>289</v>
      </c>
      <c r="Z79" s="407">
        <v>318</v>
      </c>
      <c r="AA79" s="407">
        <v>345</v>
      </c>
      <c r="AB79" s="407">
        <v>6</v>
      </c>
      <c r="AC79" s="407">
        <v>31</v>
      </c>
      <c r="AD79" s="407">
        <v>56</v>
      </c>
      <c r="AE79" s="407">
        <v>81</v>
      </c>
      <c r="AF79" s="407">
        <v>132</v>
      </c>
      <c r="AG79" s="407">
        <v>158</v>
      </c>
      <c r="AH79" s="407">
        <v>183</v>
      </c>
      <c r="AI79" s="407">
        <v>206</v>
      </c>
      <c r="AJ79" s="407">
        <v>227</v>
      </c>
      <c r="AK79" s="407">
        <v>245</v>
      </c>
      <c r="AL79" s="407">
        <v>259</v>
      </c>
      <c r="AM79" s="407">
        <v>268</v>
      </c>
      <c r="AN79" s="407">
        <v>272</v>
      </c>
      <c r="AO79" s="407">
        <v>267</v>
      </c>
      <c r="AP79" s="407">
        <v>262</v>
      </c>
      <c r="AQ79" s="407">
        <v>259</v>
      </c>
      <c r="AR79" s="407">
        <v>260</v>
      </c>
      <c r="AS79" s="407">
        <v>268</v>
      </c>
      <c r="AT79" s="407">
        <v>285</v>
      </c>
      <c r="AU79" s="407">
        <v>311</v>
      </c>
      <c r="AV79" s="407">
        <v>27</v>
      </c>
      <c r="AW79" s="407">
        <v>77</v>
      </c>
      <c r="AX79" s="407">
        <v>128</v>
      </c>
      <c r="AY79" s="407">
        <v>176</v>
      </c>
      <c r="AZ79" s="407">
        <v>218</v>
      </c>
      <c r="BA79" s="407">
        <v>252</v>
      </c>
      <c r="BB79" s="407">
        <v>276</v>
      </c>
      <c r="BC79" s="407">
        <v>292</v>
      </c>
    </row>
    <row r="80" spans="2:55" ht="18">
      <c r="B80" s="407" t="s">
        <v>472</v>
      </c>
      <c r="C80" s="407">
        <v>80</v>
      </c>
      <c r="D80" s="407">
        <v>80</v>
      </c>
      <c r="E80" s="407">
        <v>80</v>
      </c>
      <c r="F80" s="407">
        <v>80</v>
      </c>
      <c r="G80" s="407">
        <v>80</v>
      </c>
      <c r="H80" s="407">
        <v>80</v>
      </c>
      <c r="I80" s="407">
        <v>80</v>
      </c>
      <c r="J80" s="407">
        <v>77</v>
      </c>
      <c r="K80" s="407">
        <v>44</v>
      </c>
      <c r="L80" s="407">
        <v>360</v>
      </c>
      <c r="M80" s="407">
        <v>360</v>
      </c>
      <c r="N80" s="407">
        <v>235</v>
      </c>
      <c r="O80" s="407">
        <v>172</v>
      </c>
      <c r="P80" s="407">
        <v>116</v>
      </c>
      <c r="Q80" s="407">
        <v>70</v>
      </c>
      <c r="R80" s="407">
        <v>11</v>
      </c>
      <c r="S80" s="407">
        <v>0</v>
      </c>
      <c r="T80" s="407">
        <v>36</v>
      </c>
      <c r="U80" s="407">
        <v>65</v>
      </c>
      <c r="V80" s="407">
        <v>132</v>
      </c>
      <c r="W80" s="407">
        <v>200</v>
      </c>
      <c r="X80" s="407">
        <v>231</v>
      </c>
      <c r="Y80" s="407">
        <v>287</v>
      </c>
      <c r="Z80" s="407">
        <v>313</v>
      </c>
      <c r="AA80" s="407">
        <v>338</v>
      </c>
      <c r="AB80" s="407">
        <v>362</v>
      </c>
      <c r="AC80" s="407">
        <v>21</v>
      </c>
      <c r="AD80" s="407">
        <v>44</v>
      </c>
      <c r="AE80" s="407">
        <v>68</v>
      </c>
      <c r="AF80" s="407">
        <v>117</v>
      </c>
      <c r="AG80" s="407">
        <v>141</v>
      </c>
      <c r="AH80" s="407">
        <v>164</v>
      </c>
      <c r="AI80" s="407">
        <v>185</v>
      </c>
      <c r="AJ80" s="407">
        <v>204</v>
      </c>
      <c r="AK80" s="407">
        <v>219</v>
      </c>
      <c r="AL80" s="407">
        <v>230</v>
      </c>
      <c r="AM80" s="407">
        <v>237</v>
      </c>
      <c r="AN80" s="407">
        <v>239</v>
      </c>
      <c r="AO80" s="407">
        <v>231</v>
      </c>
      <c r="AP80" s="407">
        <v>225</v>
      </c>
      <c r="AQ80" s="407">
        <v>223</v>
      </c>
      <c r="AR80" s="407">
        <v>226</v>
      </c>
      <c r="AS80" s="407">
        <v>237</v>
      </c>
      <c r="AT80" s="407">
        <v>258</v>
      </c>
      <c r="AU80" s="407">
        <v>290</v>
      </c>
      <c r="AV80" s="407">
        <v>12</v>
      </c>
      <c r="AW80" s="407">
        <v>63</v>
      </c>
      <c r="AX80" s="407">
        <v>112</v>
      </c>
      <c r="AY80" s="407">
        <v>157</v>
      </c>
      <c r="AZ80" s="407">
        <v>194</v>
      </c>
      <c r="BA80" s="407">
        <v>224</v>
      </c>
      <c r="BB80" s="407">
        <v>244</v>
      </c>
      <c r="BC80" s="407">
        <v>248</v>
      </c>
    </row>
    <row r="81" spans="2:55" ht="15.75">
      <c r="B81" s="407" t="s">
        <v>87</v>
      </c>
      <c r="C81" s="407">
        <v>74</v>
      </c>
      <c r="D81" s="407">
        <v>74</v>
      </c>
      <c r="E81" s="407">
        <v>74</v>
      </c>
      <c r="F81" s="407">
        <v>74</v>
      </c>
      <c r="G81" s="407">
        <v>74</v>
      </c>
      <c r="H81" s="407">
        <v>79</v>
      </c>
      <c r="I81" s="407">
        <v>79</v>
      </c>
      <c r="J81" s="407">
        <v>53</v>
      </c>
      <c r="K81" s="407">
        <v>10</v>
      </c>
      <c r="L81" s="407">
        <v>320</v>
      </c>
      <c r="M81" s="407">
        <v>320</v>
      </c>
      <c r="N81" s="407">
        <v>201</v>
      </c>
      <c r="O81" s="407">
        <v>147</v>
      </c>
      <c r="P81" s="407">
        <v>100</v>
      </c>
      <c r="Q81" s="407">
        <v>63</v>
      </c>
      <c r="R81" s="407">
        <v>20</v>
      </c>
      <c r="S81" s="407">
        <v>21</v>
      </c>
      <c r="T81" s="407">
        <v>57</v>
      </c>
      <c r="U81" s="407">
        <v>83</v>
      </c>
      <c r="V81" s="407">
        <v>142</v>
      </c>
      <c r="W81" s="407">
        <v>200</v>
      </c>
      <c r="X81" s="407">
        <v>226</v>
      </c>
      <c r="Y81" s="407">
        <v>275</v>
      </c>
      <c r="Z81" s="407">
        <v>298</v>
      </c>
      <c r="AA81" s="407">
        <v>320</v>
      </c>
      <c r="AB81" s="407">
        <v>343</v>
      </c>
      <c r="AC81" s="407">
        <v>365</v>
      </c>
      <c r="AD81" s="407">
        <v>21</v>
      </c>
      <c r="AE81" s="407">
        <v>43</v>
      </c>
      <c r="AF81" s="407">
        <v>88</v>
      </c>
      <c r="AG81" s="407">
        <v>110</v>
      </c>
      <c r="AH81" s="407">
        <v>130</v>
      </c>
      <c r="AI81" s="407">
        <v>149</v>
      </c>
      <c r="AJ81" s="407">
        <v>165</v>
      </c>
      <c r="AK81" s="407">
        <v>178</v>
      </c>
      <c r="AL81" s="407">
        <v>186</v>
      </c>
      <c r="AM81" s="407">
        <v>191</v>
      </c>
      <c r="AN81" s="407">
        <v>191</v>
      </c>
      <c r="AO81" s="407">
        <v>180</v>
      </c>
      <c r="AP81" s="407">
        <v>175</v>
      </c>
      <c r="AQ81" s="407">
        <v>173</v>
      </c>
      <c r="AR81" s="407">
        <v>179</v>
      </c>
      <c r="AS81" s="407">
        <v>195</v>
      </c>
      <c r="AT81" s="407">
        <v>220</v>
      </c>
      <c r="AU81" s="407">
        <v>255</v>
      </c>
      <c r="AV81" s="407">
        <v>344</v>
      </c>
      <c r="AW81" s="407">
        <v>28</v>
      </c>
      <c r="AX81" s="407">
        <v>73</v>
      </c>
      <c r="AY81" s="407">
        <v>113</v>
      </c>
      <c r="AZ81" s="407">
        <v>146</v>
      </c>
      <c r="BA81" s="407">
        <v>170</v>
      </c>
      <c r="BB81" s="407">
        <v>183</v>
      </c>
      <c r="BC81" s="407">
        <v>180</v>
      </c>
    </row>
    <row r="82" spans="2:55" ht="18">
      <c r="B82" s="407" t="s">
        <v>473</v>
      </c>
      <c r="C82" s="407">
        <v>58</v>
      </c>
      <c r="D82" s="407">
        <v>58</v>
      </c>
      <c r="E82" s="407">
        <v>58</v>
      </c>
      <c r="F82" s="407">
        <v>58</v>
      </c>
      <c r="G82" s="407">
        <v>58</v>
      </c>
      <c r="H82" s="407">
        <v>40</v>
      </c>
      <c r="I82" s="407">
        <v>40</v>
      </c>
      <c r="J82" s="407">
        <v>6</v>
      </c>
      <c r="K82" s="407">
        <v>322</v>
      </c>
      <c r="L82" s="407">
        <v>269</v>
      </c>
      <c r="M82" s="407">
        <v>269</v>
      </c>
      <c r="N82" s="407">
        <v>165</v>
      </c>
      <c r="O82" s="407">
        <v>121</v>
      </c>
      <c r="P82" s="407">
        <v>84</v>
      </c>
      <c r="Q82" s="407">
        <v>55</v>
      </c>
      <c r="R82" s="407">
        <v>27</v>
      </c>
      <c r="S82" s="407">
        <v>37</v>
      </c>
      <c r="T82" s="407">
        <v>70</v>
      </c>
      <c r="U82" s="407">
        <v>92</v>
      </c>
      <c r="V82" s="407">
        <v>141</v>
      </c>
      <c r="W82" s="407">
        <v>189</v>
      </c>
      <c r="X82" s="407">
        <v>212</v>
      </c>
      <c r="Y82" s="407">
        <v>253</v>
      </c>
      <c r="Z82" s="407">
        <v>273</v>
      </c>
      <c r="AA82" s="407">
        <v>293</v>
      </c>
      <c r="AB82" s="407">
        <v>312</v>
      </c>
      <c r="AC82" s="407">
        <v>332</v>
      </c>
      <c r="AD82" s="407">
        <v>352</v>
      </c>
      <c r="AE82" s="407">
        <v>7</v>
      </c>
      <c r="AF82" s="407">
        <v>46</v>
      </c>
      <c r="AG82" s="407">
        <v>65</v>
      </c>
      <c r="AH82" s="407">
        <v>83</v>
      </c>
      <c r="AI82" s="407">
        <v>98</v>
      </c>
      <c r="AJ82" s="407">
        <v>112</v>
      </c>
      <c r="AK82" s="407">
        <v>122</v>
      </c>
      <c r="AL82" s="407">
        <v>128</v>
      </c>
      <c r="AM82" s="407">
        <v>130</v>
      </c>
      <c r="AN82" s="407">
        <v>128</v>
      </c>
      <c r="AO82" s="407">
        <v>117</v>
      </c>
      <c r="AP82" s="407">
        <v>112</v>
      </c>
      <c r="AQ82" s="407">
        <v>113</v>
      </c>
      <c r="AR82" s="407">
        <v>122</v>
      </c>
      <c r="AS82" s="407">
        <v>141</v>
      </c>
      <c r="AT82" s="407">
        <v>170</v>
      </c>
      <c r="AU82" s="407">
        <v>205</v>
      </c>
      <c r="AV82" s="407">
        <v>290</v>
      </c>
      <c r="AW82" s="407">
        <v>334</v>
      </c>
      <c r="AX82" s="407">
        <v>9</v>
      </c>
      <c r="AY82" s="407">
        <v>43</v>
      </c>
      <c r="AZ82" s="407">
        <v>70</v>
      </c>
      <c r="BA82" s="407">
        <v>87</v>
      </c>
      <c r="BB82" s="407">
        <v>94</v>
      </c>
      <c r="BC82" s="407">
        <v>87</v>
      </c>
    </row>
    <row r="83" spans="2:55" ht="15.75">
      <c r="B83" s="407" t="s">
        <v>89</v>
      </c>
      <c r="C83" s="407">
        <v>5</v>
      </c>
      <c r="D83" s="407">
        <v>5</v>
      </c>
      <c r="E83" s="407">
        <v>5</v>
      </c>
      <c r="F83" s="407">
        <v>5</v>
      </c>
      <c r="G83" s="407">
        <v>5</v>
      </c>
      <c r="H83" s="407">
        <v>344</v>
      </c>
      <c r="I83" s="407">
        <v>344</v>
      </c>
      <c r="J83" s="407">
        <v>305</v>
      </c>
      <c r="K83" s="407">
        <v>259</v>
      </c>
      <c r="L83" s="407">
        <v>213</v>
      </c>
      <c r="M83" s="407">
        <v>213</v>
      </c>
      <c r="N83" s="407">
        <v>130</v>
      </c>
      <c r="O83" s="407">
        <v>96</v>
      </c>
      <c r="P83" s="407">
        <v>68</v>
      </c>
      <c r="Q83" s="407">
        <v>47</v>
      </c>
      <c r="R83" s="407">
        <v>33</v>
      </c>
      <c r="S83" s="407">
        <v>45</v>
      </c>
      <c r="T83" s="407">
        <v>74</v>
      </c>
      <c r="U83" s="407">
        <v>92</v>
      </c>
      <c r="V83" s="407">
        <v>131</v>
      </c>
      <c r="W83" s="407">
        <v>169</v>
      </c>
      <c r="X83" s="407">
        <v>187</v>
      </c>
      <c r="Y83" s="407">
        <v>221</v>
      </c>
      <c r="Z83" s="407">
        <v>238</v>
      </c>
      <c r="AA83" s="407">
        <v>255</v>
      </c>
      <c r="AB83" s="407">
        <v>271</v>
      </c>
      <c r="AC83" s="407">
        <v>288</v>
      </c>
      <c r="AD83" s="407">
        <v>305</v>
      </c>
      <c r="AE83" s="407">
        <v>323</v>
      </c>
      <c r="AF83" s="407">
        <v>357</v>
      </c>
      <c r="AG83" s="407">
        <v>8</v>
      </c>
      <c r="AH83" s="407">
        <v>22</v>
      </c>
      <c r="AI83" s="407">
        <v>34</v>
      </c>
      <c r="AJ83" s="407">
        <v>44</v>
      </c>
      <c r="AK83" s="407">
        <v>51</v>
      </c>
      <c r="AL83" s="407">
        <v>55</v>
      </c>
      <c r="AM83" s="407">
        <v>56</v>
      </c>
      <c r="AN83" s="407">
        <v>53</v>
      </c>
      <c r="AO83" s="407">
        <v>41</v>
      </c>
      <c r="AP83" s="407">
        <v>39</v>
      </c>
      <c r="AQ83" s="407">
        <v>42</v>
      </c>
      <c r="AR83" s="407">
        <v>54</v>
      </c>
      <c r="AS83" s="407">
        <v>75</v>
      </c>
      <c r="AT83" s="407">
        <v>104</v>
      </c>
      <c r="AU83" s="407">
        <v>138</v>
      </c>
      <c r="AV83" s="407">
        <v>213</v>
      </c>
      <c r="AW83" s="407">
        <v>251</v>
      </c>
      <c r="AX83" s="407">
        <v>284</v>
      </c>
      <c r="AY83" s="407">
        <v>312</v>
      </c>
      <c r="AZ83" s="407">
        <v>330</v>
      </c>
      <c r="BA83" s="407">
        <v>340</v>
      </c>
      <c r="BB83" s="407">
        <v>344</v>
      </c>
      <c r="BC83" s="407">
        <v>335</v>
      </c>
    </row>
    <row r="84" spans="2:55" ht="18">
      <c r="B84" s="407" t="s">
        <v>474</v>
      </c>
      <c r="C84" s="407">
        <v>293</v>
      </c>
      <c r="D84" s="407">
        <v>293</v>
      </c>
      <c r="E84" s="407">
        <v>293</v>
      </c>
      <c r="F84" s="407">
        <v>293</v>
      </c>
      <c r="G84" s="407">
        <v>293</v>
      </c>
      <c r="H84" s="407">
        <v>265</v>
      </c>
      <c r="I84" s="407">
        <v>265</v>
      </c>
      <c r="J84" s="407">
        <v>230</v>
      </c>
      <c r="K84" s="407">
        <v>192</v>
      </c>
      <c r="L84" s="407">
        <v>157</v>
      </c>
      <c r="M84" s="407">
        <v>157</v>
      </c>
      <c r="N84" s="407">
        <v>96</v>
      </c>
      <c r="O84" s="407">
        <v>71</v>
      </c>
      <c r="P84" s="407">
        <v>52</v>
      </c>
      <c r="Q84" s="407">
        <v>39</v>
      </c>
      <c r="R84" s="407">
        <v>34</v>
      </c>
      <c r="S84" s="407">
        <v>47</v>
      </c>
      <c r="T84" s="407">
        <v>69</v>
      </c>
      <c r="U84" s="407">
        <v>83</v>
      </c>
      <c r="V84" s="407">
        <v>112</v>
      </c>
      <c r="W84" s="407">
        <v>140</v>
      </c>
      <c r="X84" s="407">
        <v>154</v>
      </c>
      <c r="Y84" s="407">
        <v>180</v>
      </c>
      <c r="Z84" s="407">
        <v>193</v>
      </c>
      <c r="AA84" s="407">
        <v>207</v>
      </c>
      <c r="AB84" s="407">
        <v>220</v>
      </c>
      <c r="AC84" s="407">
        <v>233</v>
      </c>
      <c r="AD84" s="407">
        <v>247</v>
      </c>
      <c r="AE84" s="407">
        <v>261</v>
      </c>
      <c r="AF84" s="407">
        <v>287</v>
      </c>
      <c r="AG84" s="407">
        <v>299</v>
      </c>
      <c r="AH84" s="407">
        <v>310</v>
      </c>
      <c r="AI84" s="407">
        <v>320</v>
      </c>
      <c r="AJ84" s="407">
        <v>327</v>
      </c>
      <c r="AK84" s="407">
        <v>332</v>
      </c>
      <c r="AL84" s="407">
        <v>334</v>
      </c>
      <c r="AM84" s="407">
        <v>333</v>
      </c>
      <c r="AN84" s="407">
        <v>329</v>
      </c>
      <c r="AO84" s="407">
        <v>320</v>
      </c>
      <c r="AP84" s="407">
        <v>320</v>
      </c>
      <c r="AQ84" s="407">
        <v>326</v>
      </c>
      <c r="AR84" s="407">
        <v>339</v>
      </c>
      <c r="AS84" s="407">
        <v>360</v>
      </c>
      <c r="AT84" s="407">
        <v>21</v>
      </c>
      <c r="AU84" s="407">
        <v>50</v>
      </c>
      <c r="AV84" s="407">
        <v>111</v>
      </c>
      <c r="AW84" s="407">
        <v>141</v>
      </c>
      <c r="AX84" s="407">
        <v>167</v>
      </c>
      <c r="AY84" s="407">
        <v>186</v>
      </c>
      <c r="AZ84" s="407">
        <v>197</v>
      </c>
      <c r="BA84" s="407">
        <v>203</v>
      </c>
      <c r="BB84" s="407">
        <v>205</v>
      </c>
      <c r="BC84" s="407">
        <v>197</v>
      </c>
    </row>
    <row r="85" spans="2:55" ht="15.75">
      <c r="B85" s="407" t="s">
        <v>91</v>
      </c>
      <c r="C85" s="407">
        <v>201</v>
      </c>
      <c r="D85" s="407">
        <v>201</v>
      </c>
      <c r="E85" s="407">
        <v>201</v>
      </c>
      <c r="F85" s="407">
        <v>201</v>
      </c>
      <c r="G85" s="407">
        <v>201</v>
      </c>
      <c r="H85" s="407">
        <v>178</v>
      </c>
      <c r="I85" s="407">
        <v>178</v>
      </c>
      <c r="J85" s="407">
        <v>152</v>
      </c>
      <c r="K85" s="407">
        <v>126</v>
      </c>
      <c r="L85" s="407">
        <v>102</v>
      </c>
      <c r="M85" s="407">
        <v>102</v>
      </c>
      <c r="N85" s="407">
        <v>63</v>
      </c>
      <c r="O85" s="407">
        <v>47</v>
      </c>
      <c r="P85" s="407">
        <v>35</v>
      </c>
      <c r="Q85" s="407">
        <v>30</v>
      </c>
      <c r="R85" s="407">
        <v>30</v>
      </c>
      <c r="S85" s="407">
        <v>40</v>
      </c>
      <c r="T85" s="407">
        <v>55</v>
      </c>
      <c r="U85" s="407">
        <v>64</v>
      </c>
      <c r="V85" s="407">
        <v>83</v>
      </c>
      <c r="W85" s="407">
        <v>102</v>
      </c>
      <c r="X85" s="407">
        <v>112</v>
      </c>
      <c r="Y85" s="407">
        <v>130</v>
      </c>
      <c r="Z85" s="407">
        <v>139</v>
      </c>
      <c r="AA85" s="407">
        <v>148</v>
      </c>
      <c r="AB85" s="407">
        <v>158</v>
      </c>
      <c r="AC85" s="407">
        <v>167</v>
      </c>
      <c r="AD85" s="407">
        <v>177</v>
      </c>
      <c r="AE85" s="407">
        <v>186</v>
      </c>
      <c r="AF85" s="407">
        <v>205</v>
      </c>
      <c r="AG85" s="407">
        <v>213</v>
      </c>
      <c r="AH85" s="407">
        <v>220</v>
      </c>
      <c r="AI85" s="407">
        <v>226</v>
      </c>
      <c r="AJ85" s="407">
        <v>230</v>
      </c>
      <c r="AK85" s="407">
        <v>233</v>
      </c>
      <c r="AL85" s="407">
        <v>234</v>
      </c>
      <c r="AM85" s="407">
        <v>232</v>
      </c>
      <c r="AN85" s="407">
        <v>229</v>
      </c>
      <c r="AO85" s="407">
        <v>223</v>
      </c>
      <c r="AP85" s="407">
        <v>225</v>
      </c>
      <c r="AQ85" s="407">
        <v>232</v>
      </c>
      <c r="AR85" s="407">
        <v>245</v>
      </c>
      <c r="AS85" s="407">
        <v>262</v>
      </c>
      <c r="AT85" s="407">
        <v>282</v>
      </c>
      <c r="AU85" s="407">
        <v>303</v>
      </c>
      <c r="AV85" s="407">
        <v>346</v>
      </c>
      <c r="AW85" s="407">
        <v>3</v>
      </c>
      <c r="AX85" s="407">
        <v>19</v>
      </c>
      <c r="AY85" s="407">
        <v>29</v>
      </c>
      <c r="AZ85" s="407">
        <v>35</v>
      </c>
      <c r="BA85" s="407">
        <v>39</v>
      </c>
      <c r="BB85" s="407">
        <v>40</v>
      </c>
      <c r="BC85" s="407">
        <v>32</v>
      </c>
    </row>
    <row r="86" spans="2:55" ht="18">
      <c r="B86" s="407" t="s">
        <v>475</v>
      </c>
      <c r="C86" s="407">
        <v>101</v>
      </c>
      <c r="D86" s="407">
        <v>101</v>
      </c>
      <c r="E86" s="407">
        <v>101</v>
      </c>
      <c r="F86" s="407">
        <v>101</v>
      </c>
      <c r="G86" s="407">
        <v>101</v>
      </c>
      <c r="H86" s="407">
        <v>88</v>
      </c>
      <c r="I86" s="407">
        <v>88</v>
      </c>
      <c r="J86" s="407">
        <v>74</v>
      </c>
      <c r="K86" s="407">
        <v>61</v>
      </c>
      <c r="L86" s="407">
        <v>50</v>
      </c>
      <c r="M86" s="407">
        <v>50</v>
      </c>
      <c r="N86" s="407">
        <v>31</v>
      </c>
      <c r="O86" s="407">
        <v>23</v>
      </c>
      <c r="P86" s="407">
        <v>19</v>
      </c>
      <c r="Q86" s="407">
        <v>17</v>
      </c>
      <c r="R86" s="407">
        <v>19</v>
      </c>
      <c r="S86" s="407">
        <v>24</v>
      </c>
      <c r="T86" s="407">
        <v>32</v>
      </c>
      <c r="U86" s="407">
        <v>36</v>
      </c>
      <c r="V86" s="407">
        <v>46</v>
      </c>
      <c r="W86" s="407">
        <v>55</v>
      </c>
      <c r="X86" s="407">
        <v>60</v>
      </c>
      <c r="Y86" s="407">
        <v>70</v>
      </c>
      <c r="Z86" s="407">
        <v>75</v>
      </c>
      <c r="AA86" s="407">
        <v>79</v>
      </c>
      <c r="AB86" s="407">
        <v>84</v>
      </c>
      <c r="AC86" s="407">
        <v>89</v>
      </c>
      <c r="AD86" s="407">
        <v>94</v>
      </c>
      <c r="AE86" s="407">
        <v>99</v>
      </c>
      <c r="AF86" s="407">
        <v>109</v>
      </c>
      <c r="AG86" s="407">
        <v>113</v>
      </c>
      <c r="AH86" s="407">
        <v>116</v>
      </c>
      <c r="AI86" s="407">
        <v>119</v>
      </c>
      <c r="AJ86" s="407">
        <v>121</v>
      </c>
      <c r="AK86" s="407">
        <v>122</v>
      </c>
      <c r="AL86" s="407">
        <v>122</v>
      </c>
      <c r="AM86" s="407">
        <v>121</v>
      </c>
      <c r="AN86" s="407">
        <v>119</v>
      </c>
      <c r="AO86" s="407">
        <v>117</v>
      </c>
      <c r="AP86" s="407">
        <v>120</v>
      </c>
      <c r="AQ86" s="407">
        <v>125</v>
      </c>
      <c r="AR86" s="407">
        <v>133</v>
      </c>
      <c r="AS86" s="407">
        <v>143</v>
      </c>
      <c r="AT86" s="407">
        <v>154</v>
      </c>
      <c r="AU86" s="407">
        <v>165</v>
      </c>
      <c r="AV86" s="407">
        <v>189</v>
      </c>
      <c r="AW86" s="407">
        <v>200</v>
      </c>
      <c r="AX86" s="407">
        <v>207</v>
      </c>
      <c r="AY86" s="407">
        <v>212</v>
      </c>
      <c r="AZ86" s="407">
        <v>214</v>
      </c>
      <c r="BA86" s="407">
        <v>216</v>
      </c>
      <c r="BB86" s="407">
        <v>217</v>
      </c>
      <c r="BC86" s="407">
        <v>212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0</v>
      </c>
      <c r="AN9" s="404">
        <v>0</v>
      </c>
      <c r="AO9" s="404">
        <v>0</v>
      </c>
      <c r="AP9" s="404">
        <v>0</v>
      </c>
      <c r="AQ9" s="404">
        <v>0</v>
      </c>
      <c r="AR9" s="404">
        <v>0.12353589165269713</v>
      </c>
      <c r="AS9" s="404">
        <v>0.40454281556033533</v>
      </c>
      <c r="AT9" s="404">
        <v>0.68230092762627814</v>
      </c>
      <c r="AU9" s="404">
        <v>0.88723278393355165</v>
      </c>
      <c r="AV9" s="404">
        <v>0.79410668446230903</v>
      </c>
      <c r="AW9" s="404">
        <v>0.4591895037508037</v>
      </c>
      <c r="AX9" s="404">
        <v>7.413447686351049E-2</v>
      </c>
      <c r="AY9" s="404">
        <v>0</v>
      </c>
      <c r="AZ9" s="404">
        <v>0</v>
      </c>
      <c r="BA9" s="404">
        <v>0.3302558900950131</v>
      </c>
      <c r="BB9" s="404">
        <v>2.5575898885531467</v>
      </c>
      <c r="BC9" s="404">
        <v>3.8868977473195674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</v>
      </c>
      <c r="AE10" s="404">
        <v>0</v>
      </c>
      <c r="AF10" s="404">
        <v>0</v>
      </c>
      <c r="AG10" s="404">
        <v>0.10782031951768467</v>
      </c>
      <c r="AH10" s="404">
        <v>0.40157677441180623</v>
      </c>
      <c r="AI10" s="404">
        <v>0.72086881451742868</v>
      </c>
      <c r="AJ10" s="404">
        <v>0.72086881451742868</v>
      </c>
      <c r="AK10" s="404">
        <v>1.0419647132389984</v>
      </c>
      <c r="AL10" s="404">
        <v>1.3466393404007806</v>
      </c>
      <c r="AM10" s="404">
        <v>1.6318065125514174</v>
      </c>
      <c r="AN10" s="404">
        <v>1.914635418256573</v>
      </c>
      <c r="AO10" s="404">
        <v>2.2325751188695468</v>
      </c>
      <c r="AP10" s="404">
        <v>2.6285956813542275</v>
      </c>
      <c r="AQ10" s="404">
        <v>3.1400475845324154</v>
      </c>
      <c r="AR10" s="404">
        <v>3.7708919551707814</v>
      </c>
      <c r="AS10" s="404">
        <v>4.4774623729438714</v>
      </c>
      <c r="AT10" s="404">
        <v>5.1660610419739097</v>
      </c>
      <c r="AU10" s="404">
        <v>5.7238742319550004</v>
      </c>
      <c r="AV10" s="404">
        <v>6.1084324788296946</v>
      </c>
      <c r="AW10" s="404">
        <v>6.0071830038509324</v>
      </c>
      <c r="AX10" s="404">
        <v>5.9693612114707362</v>
      </c>
      <c r="AY10" s="404">
        <v>6.2725622556384364</v>
      </c>
      <c r="AZ10" s="404">
        <v>7.1901532638653789</v>
      </c>
      <c r="BA10" s="404">
        <v>8.8575332622040239</v>
      </c>
      <c r="BB10" s="404">
        <v>13.944046243933943</v>
      </c>
      <c r="BC10" s="404">
        <v>16.720999733371823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</v>
      </c>
      <c r="AB11" s="404">
        <v>0</v>
      </c>
      <c r="AC11" s="404">
        <v>9.2393615915665334E-2</v>
      </c>
      <c r="AD11" s="404">
        <v>0.29783220345275596</v>
      </c>
      <c r="AE11" s="404">
        <v>0.56006814283019946</v>
      </c>
      <c r="AF11" s="404">
        <v>0.89920550213235317</v>
      </c>
      <c r="AG11" s="404">
        <v>1.3185188202044924</v>
      </c>
      <c r="AH11" s="404">
        <v>1.8014995250446377</v>
      </c>
      <c r="AI11" s="404">
        <v>2.3129718890258917</v>
      </c>
      <c r="AJ11" s="404">
        <v>2.3129718890258917</v>
      </c>
      <c r="AK11" s="404">
        <v>2.8200501547939254</v>
      </c>
      <c r="AL11" s="404">
        <v>3.3077005045073977</v>
      </c>
      <c r="AM11" s="404">
        <v>3.783142370492973</v>
      </c>
      <c r="AN11" s="404">
        <v>4.2795305857506811</v>
      </c>
      <c r="AO11" s="404">
        <v>4.8557204222050219</v>
      </c>
      <c r="AP11" s="404">
        <v>5.570702755115585</v>
      </c>
      <c r="AQ11" s="404">
        <v>6.4478464445752586</v>
      </c>
      <c r="AR11" s="404">
        <v>7.4631194003326184</v>
      </c>
      <c r="AS11" s="404">
        <v>8.5357132593114677</v>
      </c>
      <c r="AT11" s="404">
        <v>9.5249539338663762</v>
      </c>
      <c r="AU11" s="404">
        <v>10.283155084891318</v>
      </c>
      <c r="AV11" s="404">
        <v>10.964635646186855</v>
      </c>
      <c r="AW11" s="404">
        <v>11.127866159183847</v>
      </c>
      <c r="AX11" s="404">
        <v>11.582428136186859</v>
      </c>
      <c r="AY11" s="404">
        <v>12.708578503341492</v>
      </c>
      <c r="AZ11" s="404">
        <v>14.749477317406098</v>
      </c>
      <c r="BA11" s="404">
        <v>17.756361823322255</v>
      </c>
      <c r="BB11" s="404">
        <v>25.693936042607916</v>
      </c>
      <c r="BC11" s="404">
        <v>29.713859546205256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</v>
      </c>
      <c r="Z12" s="404">
        <v>0.19617888648241177</v>
      </c>
      <c r="AA12" s="404">
        <v>0.4761943078755923</v>
      </c>
      <c r="AB12" s="404">
        <v>0.73033872237037933</v>
      </c>
      <c r="AC12" s="404">
        <v>0.99457113327965085</v>
      </c>
      <c r="AD12" s="404">
        <v>1.313873063989293</v>
      </c>
      <c r="AE12" s="404">
        <v>1.7224058968950926</v>
      </c>
      <c r="AF12" s="404">
        <v>2.2357216651626053</v>
      </c>
      <c r="AG12" s="404">
        <v>2.8490111151238984</v>
      </c>
      <c r="AH12" s="404">
        <v>3.5338020769294585</v>
      </c>
      <c r="AI12" s="404">
        <v>4.2427806699767423</v>
      </c>
      <c r="AJ12" s="404">
        <v>4.2427806699767423</v>
      </c>
      <c r="AK12" s="404">
        <v>4.9443218888573952</v>
      </c>
      <c r="AL12" s="404">
        <v>5.6322514862942947</v>
      </c>
      <c r="AM12" s="404">
        <v>6.3281835949899685</v>
      </c>
      <c r="AN12" s="404">
        <v>7.085779884281572</v>
      </c>
      <c r="AO12" s="404">
        <v>7.9813601251192345</v>
      </c>
      <c r="AP12" s="404">
        <v>9.057097289453683</v>
      </c>
      <c r="AQ12" s="404">
        <v>10.305093488740418</v>
      </c>
      <c r="AR12" s="404">
        <v>11.662353757104539</v>
      </c>
      <c r="AS12" s="404">
        <v>13.000402451480312</v>
      </c>
      <c r="AT12" s="404">
        <v>14.144872584513079</v>
      </c>
      <c r="AU12" s="404">
        <v>15.003255281415189</v>
      </c>
      <c r="AV12" s="404">
        <v>16.090687667217079</v>
      </c>
      <c r="AW12" s="404">
        <v>16.787097345628027</v>
      </c>
      <c r="AX12" s="404">
        <v>18.139918205959198</v>
      </c>
      <c r="AY12" s="404">
        <v>20.477050661697472</v>
      </c>
      <c r="AZ12" s="404">
        <v>23.934462775686711</v>
      </c>
      <c r="BA12" s="404">
        <v>28.43696831142406</v>
      </c>
      <c r="BB12" s="404">
        <v>39.034402019112264</v>
      </c>
      <c r="BC12" s="404">
        <v>44.101403717933138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0.17828001930538656</v>
      </c>
      <c r="Y13" s="404">
        <v>0.52890869964787934</v>
      </c>
      <c r="Z13" s="404">
        <v>0.86483295021887518</v>
      </c>
      <c r="AA13" s="404">
        <v>1.185193136340787</v>
      </c>
      <c r="AB13" s="404">
        <v>1.4957773757068791</v>
      </c>
      <c r="AC13" s="404">
        <v>1.8419463556777378</v>
      </c>
      <c r="AD13" s="404">
        <v>2.2695902168836413</v>
      </c>
      <c r="AE13" s="404">
        <v>2.8096251172104596</v>
      </c>
      <c r="AF13" s="404">
        <v>3.4717549892814246</v>
      </c>
      <c r="AG13" s="404">
        <v>4.2424743700151781</v>
      </c>
      <c r="AH13" s="404">
        <v>5.0843648860696495</v>
      </c>
      <c r="AI13" s="404">
        <v>5.9503914211650191</v>
      </c>
      <c r="AJ13" s="404">
        <v>5.9503914211650191</v>
      </c>
      <c r="AK13" s="404">
        <v>6.8147969143748375</v>
      </c>
      <c r="AL13" s="404">
        <v>7.68156957814662</v>
      </c>
      <c r="AM13" s="404">
        <v>8.5871922882266727</v>
      </c>
      <c r="AN13" s="404">
        <v>9.5969955973565853</v>
      </c>
      <c r="AO13" s="404">
        <v>10.76948431866942</v>
      </c>
      <c r="AP13" s="404">
        <v>12.117806458977309</v>
      </c>
      <c r="AQ13" s="404">
        <v>13.599976965518248</v>
      </c>
      <c r="AR13" s="404">
        <v>15.113208228036482</v>
      </c>
      <c r="AS13" s="404">
        <v>16.505100747507385</v>
      </c>
      <c r="AT13" s="404">
        <v>17.66182989700016</v>
      </c>
      <c r="AU13" s="404">
        <v>18.579063266990907</v>
      </c>
      <c r="AV13" s="404">
        <v>20.325415186633041</v>
      </c>
      <c r="AW13" s="404">
        <v>21.811118409720052</v>
      </c>
      <c r="AX13" s="404">
        <v>24.217229117440315</v>
      </c>
      <c r="AY13" s="404">
        <v>27.756299196849536</v>
      </c>
      <c r="AZ13" s="404">
        <v>32.439604272536585</v>
      </c>
      <c r="BA13" s="404">
        <v>38.058302072420034</v>
      </c>
      <c r="BB13" s="404">
        <v>50.280766871556693</v>
      </c>
      <c r="BC13" s="404">
        <v>55.966587414159299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</v>
      </c>
      <c r="X14" s="404">
        <v>0.75364324061430454</v>
      </c>
      <c r="Y14" s="404">
        <v>1.1324993258078551</v>
      </c>
      <c r="Z14" s="404">
        <v>1.5002918484022225</v>
      </c>
      <c r="AA14" s="404">
        <v>1.8655050971774274</v>
      </c>
      <c r="AB14" s="404">
        <v>2.2431296443416389</v>
      </c>
      <c r="AC14" s="404">
        <v>2.6789680561470179</v>
      </c>
      <c r="AD14" s="404">
        <v>3.2174399746185167</v>
      </c>
      <c r="AE14" s="404">
        <v>3.8858859074911436</v>
      </c>
      <c r="AF14" s="404">
        <v>4.6875472972168799</v>
      </c>
      <c r="AG14" s="404">
        <v>5.6021083183726388</v>
      </c>
      <c r="AH14" s="404">
        <v>6.5934859342432102</v>
      </c>
      <c r="AI14" s="404">
        <v>7.6177519634837569</v>
      </c>
      <c r="AJ14" s="404">
        <v>7.6177519634837569</v>
      </c>
      <c r="AK14" s="404">
        <v>8.6556527206957288</v>
      </c>
      <c r="AL14" s="404">
        <v>9.7224670162027316</v>
      </c>
      <c r="AM14" s="404">
        <v>10.862901868668049</v>
      </c>
      <c r="AN14" s="404">
        <v>12.122083225817294</v>
      </c>
      <c r="AO14" s="404">
        <v>13.530612000380346</v>
      </c>
      <c r="AP14" s="404">
        <v>15.069617556647097</v>
      </c>
      <c r="AQ14" s="404">
        <v>16.659416787579769</v>
      </c>
      <c r="AR14" s="404">
        <v>18.175253122944032</v>
      </c>
      <c r="AS14" s="404">
        <v>19.52680137123107</v>
      </c>
      <c r="AT14" s="404">
        <v>20.689431500621478</v>
      </c>
      <c r="AU14" s="404">
        <v>21.757005038503141</v>
      </c>
      <c r="AV14" s="404">
        <v>24.646094314444547</v>
      </c>
      <c r="AW14" s="404">
        <v>27.134263216315624</v>
      </c>
      <c r="AX14" s="404">
        <v>30.689616016490938</v>
      </c>
      <c r="AY14" s="404">
        <v>35.398023861721249</v>
      </c>
      <c r="AZ14" s="404">
        <v>41.134996069951661</v>
      </c>
      <c r="BA14" s="404">
        <v>47.583812517419886</v>
      </c>
      <c r="BB14" s="404">
        <v>60.972720869791885</v>
      </c>
      <c r="BC14" s="404">
        <v>67.150684768180838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0.1291432442839073</v>
      </c>
      <c r="W15" s="404">
        <v>0.48914051555164034</v>
      </c>
      <c r="X15" s="404">
        <v>1.2917420748224038</v>
      </c>
      <c r="Y15" s="404">
        <v>1.6951783319522316</v>
      </c>
      <c r="Z15" s="404">
        <v>2.0984031078744856</v>
      </c>
      <c r="AA15" s="404">
        <v>2.5177771705543055</v>
      </c>
      <c r="AB15" s="404">
        <v>2.9685093298781746</v>
      </c>
      <c r="AC15" s="404">
        <v>3.4944121404617383</v>
      </c>
      <c r="AD15" s="404">
        <v>4.1383011978147648</v>
      </c>
      <c r="AE15" s="404">
        <v>4.9235805056007216</v>
      </c>
      <c r="AF15" s="404">
        <v>5.8491657317769894</v>
      </c>
      <c r="AG15" s="404">
        <v>6.8984542902350459</v>
      </c>
      <c r="AH15" s="404">
        <v>8.0396523791499792</v>
      </c>
      <c r="AI15" s="404">
        <v>9.232262951070096</v>
      </c>
      <c r="AJ15" s="404">
        <v>9.232262951070096</v>
      </c>
      <c r="AK15" s="404">
        <v>10.464244850730605</v>
      </c>
      <c r="AL15" s="404">
        <v>11.7551165933245</v>
      </c>
      <c r="AM15" s="404">
        <v>13.125568998773131</v>
      </c>
      <c r="AN15" s="404">
        <v>14.590158125919176</v>
      </c>
      <c r="AO15" s="404">
        <v>16.148693778812881</v>
      </c>
      <c r="AP15" s="404">
        <v>17.746884237404519</v>
      </c>
      <c r="AQ15" s="404">
        <v>19.285360974015557</v>
      </c>
      <c r="AR15" s="404">
        <v>20.703513828681999</v>
      </c>
      <c r="AS15" s="404">
        <v>22.001918727599705</v>
      </c>
      <c r="AT15" s="404">
        <v>23.255259647619173</v>
      </c>
      <c r="AU15" s="404">
        <v>24.667212723000514</v>
      </c>
      <c r="AV15" s="404">
        <v>29.181660834953313</v>
      </c>
      <c r="AW15" s="404">
        <v>32.761977839108781</v>
      </c>
      <c r="AX15" s="404">
        <v>37.427690920915069</v>
      </c>
      <c r="AY15" s="404">
        <v>43.126532557045572</v>
      </c>
      <c r="AZ15" s="404">
        <v>49.623593413084144</v>
      </c>
      <c r="BA15" s="404">
        <v>56.632178068012543</v>
      </c>
      <c r="BB15" s="404">
        <v>70.841669076891407</v>
      </c>
      <c r="BC15" s="404">
        <v>77.450131951013361</v>
      </c>
    </row>
    <row r="16" spans="2:55" ht="18">
      <c r="B16" s="403" t="s">
        <v>425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0</v>
      </c>
      <c r="O16" s="404">
        <v>0</v>
      </c>
      <c r="P16" s="404">
        <v>0</v>
      </c>
      <c r="Q16" s="404">
        <v>0</v>
      </c>
      <c r="R16" s="404">
        <v>0</v>
      </c>
      <c r="S16" s="404">
        <v>0</v>
      </c>
      <c r="T16" s="404">
        <v>0</v>
      </c>
      <c r="U16" s="404">
        <v>0.229350166502584</v>
      </c>
      <c r="V16" s="404">
        <v>0.5659855840603033</v>
      </c>
      <c r="W16" s="404">
        <v>0.94573547731416174</v>
      </c>
      <c r="X16" s="404">
        <v>1.7811340784786613</v>
      </c>
      <c r="Y16" s="404">
        <v>2.2119010083669397</v>
      </c>
      <c r="Z16" s="404">
        <v>2.6588129401718015</v>
      </c>
      <c r="AA16" s="404">
        <v>3.1369763927157952</v>
      </c>
      <c r="AB16" s="404">
        <v>3.6593563336056039</v>
      </c>
      <c r="AC16" s="404">
        <v>4.2675803176839517</v>
      </c>
      <c r="AD16" s="404">
        <v>5.0027164928295242</v>
      </c>
      <c r="AE16" s="404">
        <v>5.88665034255766</v>
      </c>
      <c r="AF16" s="404">
        <v>6.9247760964996807</v>
      </c>
      <c r="AG16" s="404">
        <v>8.1074342078550004</v>
      </c>
      <c r="AH16" s="404">
        <v>9.4075867315448232</v>
      </c>
      <c r="AI16" s="404">
        <v>10.78852908974712</v>
      </c>
      <c r="AJ16" s="404">
        <v>10.78852908974712</v>
      </c>
      <c r="AK16" s="404">
        <v>12.237917430807606</v>
      </c>
      <c r="AL16" s="404">
        <v>13.746830363257603</v>
      </c>
      <c r="AM16" s="404">
        <v>15.301138791303428</v>
      </c>
      <c r="AN16" s="404">
        <v>16.881606849139391</v>
      </c>
      <c r="AO16" s="404">
        <v>18.453948775088055</v>
      </c>
      <c r="AP16" s="404">
        <v>19.946662061535239</v>
      </c>
      <c r="AQ16" s="404">
        <v>21.326982990750075</v>
      </c>
      <c r="AR16" s="404">
        <v>22.627536347862165</v>
      </c>
      <c r="AS16" s="404">
        <v>23.950169921099377</v>
      </c>
      <c r="AT16" s="404">
        <v>25.480642981710869</v>
      </c>
      <c r="AU16" s="404">
        <v>27.50528800530498</v>
      </c>
      <c r="AV16" s="404">
        <v>33.926950432925914</v>
      </c>
      <c r="AW16" s="404">
        <v>38.553547635705577</v>
      </c>
      <c r="AX16" s="404">
        <v>44.143362264172204</v>
      </c>
      <c r="AY16" s="404">
        <v>50.530787566994057</v>
      </c>
      <c r="AZ16" s="404">
        <v>57.507849292441293</v>
      </c>
      <c r="BA16" s="404">
        <v>64.857181911317525</v>
      </c>
      <c r="BB16" s="404">
        <v>79.659523023287178</v>
      </c>
      <c r="BC16" s="404">
        <v>86.69187235598757</v>
      </c>
    </row>
    <row r="17" spans="2:55" ht="15.75">
      <c r="B17" s="403" t="s">
        <v>23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</v>
      </c>
      <c r="M17" s="404">
        <v>0</v>
      </c>
      <c r="N17" s="404">
        <v>0</v>
      </c>
      <c r="O17" s="404">
        <v>0</v>
      </c>
      <c r="P17" s="404">
        <v>0</v>
      </c>
      <c r="Q17" s="404">
        <v>0</v>
      </c>
      <c r="R17" s="404">
        <v>0</v>
      </c>
      <c r="S17" s="404">
        <v>5.890724388227242E-2</v>
      </c>
      <c r="T17" s="404">
        <v>0.30835914548888421</v>
      </c>
      <c r="U17" s="404">
        <v>0.61272139953806593</v>
      </c>
      <c r="V17" s="404">
        <v>0.9627200431596098</v>
      </c>
      <c r="W17" s="404">
        <v>1.350811126837834</v>
      </c>
      <c r="X17" s="404">
        <v>2.2158726688318828</v>
      </c>
      <c r="Y17" s="404">
        <v>2.6813184940892403</v>
      </c>
      <c r="Z17" s="404">
        <v>3.1753738507884401</v>
      </c>
      <c r="AA17" s="404">
        <v>3.7092638450601614</v>
      </c>
      <c r="AB17" s="404">
        <v>4.2934788082097386</v>
      </c>
      <c r="AC17" s="404">
        <v>4.9672470103214188</v>
      </c>
      <c r="AD17" s="404">
        <v>5.7725475684206122</v>
      </c>
      <c r="AE17" s="404">
        <v>6.7408674724504198</v>
      </c>
      <c r="AF17" s="404">
        <v>7.8876277038841263</v>
      </c>
      <c r="AG17" s="404">
        <v>9.2108886039139293</v>
      </c>
      <c r="AH17" s="404">
        <v>10.688889133774426</v>
      </c>
      <c r="AI17" s="404">
        <v>12.280813429511511</v>
      </c>
      <c r="AJ17" s="404">
        <v>12.280813429511511</v>
      </c>
      <c r="AK17" s="404">
        <v>13.940820239821894</v>
      </c>
      <c r="AL17" s="404">
        <v>15.620237868965075</v>
      </c>
      <c r="AM17" s="404">
        <v>17.266386048748011</v>
      </c>
      <c r="AN17" s="404">
        <v>18.822532690707551</v>
      </c>
      <c r="AO17" s="404">
        <v>20.238582484785411</v>
      </c>
      <c r="AP17" s="404">
        <v>21.512322817444794</v>
      </c>
      <c r="AQ17" s="404">
        <v>22.706994417148607</v>
      </c>
      <c r="AR17" s="404">
        <v>23.959178290221381</v>
      </c>
      <c r="AS17" s="404">
        <v>25.484067778274085</v>
      </c>
      <c r="AT17" s="404">
        <v>27.551535701700825</v>
      </c>
      <c r="AU17" s="404">
        <v>30.379723304661972</v>
      </c>
      <c r="AV17" s="404">
        <v>38.729196599298177</v>
      </c>
      <c r="AW17" s="404">
        <v>44.207505311962493</v>
      </c>
      <c r="AX17" s="404">
        <v>50.410359165493318</v>
      </c>
      <c r="AY17" s="404">
        <v>57.195599532599189</v>
      </c>
      <c r="AZ17" s="404">
        <v>64.421212664763615</v>
      </c>
      <c r="BA17" s="404">
        <v>71.945446148273248</v>
      </c>
      <c r="BB17" s="404">
        <v>87.223331161683006</v>
      </c>
      <c r="BC17" s="404">
        <v>94.674099583862116</v>
      </c>
    </row>
    <row r="18" spans="2:55" ht="18">
      <c r="B18" s="403" t="s">
        <v>426</v>
      </c>
      <c r="C18" s="404">
        <v>0</v>
      </c>
      <c r="D18" s="404">
        <v>3.326013178997847E-2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>
        <v>0</v>
      </c>
      <c r="L18" s="404">
        <v>0</v>
      </c>
      <c r="M18" s="404">
        <v>0</v>
      </c>
      <c r="N18" s="404">
        <v>0</v>
      </c>
      <c r="O18" s="404">
        <v>0</v>
      </c>
      <c r="P18" s="404">
        <v>0</v>
      </c>
      <c r="Q18" s="404">
        <v>1.9301010941536953E-2</v>
      </c>
      <c r="R18" s="404">
        <v>0.18750965217687043</v>
      </c>
      <c r="S18" s="404">
        <v>0.41067752398347634</v>
      </c>
      <c r="T18" s="404">
        <v>0.68088859039712635</v>
      </c>
      <c r="U18" s="404">
        <v>0.99358731542097822</v>
      </c>
      <c r="V18" s="404">
        <v>1.3461514647820501</v>
      </c>
      <c r="W18" s="404">
        <v>1.7381444517584783</v>
      </c>
      <c r="X18" s="404">
        <v>2.6438404953467738</v>
      </c>
      <c r="Y18" s="404">
        <v>3.1484804106533244</v>
      </c>
      <c r="Z18" s="404">
        <v>3.6877094602827345</v>
      </c>
      <c r="AA18" s="404">
        <v>4.2685283027246914</v>
      </c>
      <c r="AB18" s="404">
        <v>4.8988135668074397</v>
      </c>
      <c r="AC18" s="404">
        <v>5.6180017541692209</v>
      </c>
      <c r="AD18" s="404">
        <v>6.4804171275333902</v>
      </c>
      <c r="AE18" s="404">
        <v>7.5310840040088696</v>
      </c>
      <c r="AF18" s="404">
        <v>8.7966004895819285</v>
      </c>
      <c r="AG18" s="404">
        <v>10.283615022344959</v>
      </c>
      <c r="AH18" s="404">
        <v>11.967903051519224</v>
      </c>
      <c r="AI18" s="404">
        <v>13.770893261777783</v>
      </c>
      <c r="AJ18" s="404">
        <v>13.770893261777783</v>
      </c>
      <c r="AK18" s="404">
        <v>15.601381249120683</v>
      </c>
      <c r="AL18" s="404">
        <v>17.366703107615777</v>
      </c>
      <c r="AM18" s="404">
        <v>18.971443731412819</v>
      </c>
      <c r="AN18" s="404">
        <v>20.339330778588689</v>
      </c>
      <c r="AO18" s="404">
        <v>21.491222289966792</v>
      </c>
      <c r="AP18" s="404">
        <v>22.524115843856567</v>
      </c>
      <c r="AQ18" s="404">
        <v>23.608579824533148</v>
      </c>
      <c r="AR18" s="404">
        <v>24.997861761126909</v>
      </c>
      <c r="AS18" s="404">
        <v>26.994130789269779</v>
      </c>
      <c r="AT18" s="404">
        <v>29.800917090175677</v>
      </c>
      <c r="AU18" s="404">
        <v>33.520997099473789</v>
      </c>
      <c r="AV18" s="404">
        <v>43.585114830255314</v>
      </c>
      <c r="AW18" s="404">
        <v>49.624516137236149</v>
      </c>
      <c r="AX18" s="404">
        <v>56.170811235251321</v>
      </c>
      <c r="AY18" s="404">
        <v>63.143793274975529</v>
      </c>
      <c r="AZ18" s="404">
        <v>70.473613329089972</v>
      </c>
      <c r="BA18" s="404">
        <v>78.102048930666669</v>
      </c>
      <c r="BB18" s="404">
        <v>93.875199989640038</v>
      </c>
      <c r="BC18" s="404">
        <v>101.78010110640359</v>
      </c>
    </row>
    <row r="19" spans="2:55" ht="15.75">
      <c r="B19" s="403" t="s">
        <v>25</v>
      </c>
      <c r="C19" s="404">
        <v>4.9336458877727134E-2</v>
      </c>
      <c r="D19" s="404">
        <v>0.21834959341011495</v>
      </c>
      <c r="E19" s="404">
        <v>0.16823842664241262</v>
      </c>
      <c r="F19" s="404">
        <v>0.12716432412647993</v>
      </c>
      <c r="G19" s="404">
        <v>0.12716432412647993</v>
      </c>
      <c r="H19" s="404">
        <v>9.4880740988022988E-2</v>
      </c>
      <c r="I19" s="404">
        <v>0</v>
      </c>
      <c r="J19" s="404">
        <v>0</v>
      </c>
      <c r="K19" s="404">
        <v>0</v>
      </c>
      <c r="L19" s="404">
        <v>0</v>
      </c>
      <c r="M19" s="404">
        <v>0</v>
      </c>
      <c r="N19" s="404">
        <v>0</v>
      </c>
      <c r="O19" s="404">
        <v>3.8952543759753454E-2</v>
      </c>
      <c r="P19" s="404">
        <v>0.13612337325789869</v>
      </c>
      <c r="Q19" s="404">
        <v>0.2909267985054913</v>
      </c>
      <c r="R19" s="404">
        <v>0.49267421588727534</v>
      </c>
      <c r="S19" s="404">
        <v>0.73220600723541629</v>
      </c>
      <c r="T19" s="404">
        <v>1.0050464885765862</v>
      </c>
      <c r="U19" s="404">
        <v>1.3133880940289291</v>
      </c>
      <c r="V19" s="404">
        <v>1.6619938484021615</v>
      </c>
      <c r="W19" s="404">
        <v>2.0583199542256043</v>
      </c>
      <c r="X19" s="404">
        <v>3.0120519277647038</v>
      </c>
      <c r="Y19" s="404">
        <v>3.5506259785944607</v>
      </c>
      <c r="Z19" s="404">
        <v>4.1222422683552429</v>
      </c>
      <c r="AA19" s="404">
        <v>4.7292216686131914</v>
      </c>
      <c r="AB19" s="404">
        <v>5.3793682663045796</v>
      </c>
      <c r="AC19" s="404">
        <v>6.1236310392884015</v>
      </c>
      <c r="AD19" s="404">
        <v>7.0328937921296619</v>
      </c>
      <c r="AE19" s="404">
        <v>8.1672565412783644</v>
      </c>
      <c r="AF19" s="404">
        <v>9.5657662834531525</v>
      </c>
      <c r="AG19" s="404">
        <v>11.236315053679675</v>
      </c>
      <c r="AH19" s="404">
        <v>13.11875619825009</v>
      </c>
      <c r="AI19" s="404">
        <v>15.084389505506488</v>
      </c>
      <c r="AJ19" s="404">
        <v>15.084389505506488</v>
      </c>
      <c r="AK19" s="404">
        <v>16.991701578255391</v>
      </c>
      <c r="AL19" s="404">
        <v>18.699100643194289</v>
      </c>
      <c r="AM19" s="404">
        <v>20.085578851401525</v>
      </c>
      <c r="AN19" s="404">
        <v>21.141391332269372</v>
      </c>
      <c r="AO19" s="404">
        <v>21.988258037147435</v>
      </c>
      <c r="AP19" s="404">
        <v>22.833952757455396</v>
      </c>
      <c r="AQ19" s="404">
        <v>23.969393973193537</v>
      </c>
      <c r="AR19" s="404">
        <v>25.738387659052083</v>
      </c>
      <c r="AS19" s="404">
        <v>28.379563295685951</v>
      </c>
      <c r="AT19" s="404">
        <v>31.982786838116667</v>
      </c>
      <c r="AU19" s="404">
        <v>36.523519534382032</v>
      </c>
      <c r="AV19" s="404">
        <v>47.760717690499234</v>
      </c>
      <c r="AW19" s="404">
        <v>54.050078622152306</v>
      </c>
      <c r="AX19" s="404">
        <v>60.685204241864533</v>
      </c>
      <c r="AY19" s="404">
        <v>67.65347551806714</v>
      </c>
      <c r="AZ19" s="404">
        <v>74.964349786980137</v>
      </c>
      <c r="BA19" s="404">
        <v>82.637543859525437</v>
      </c>
      <c r="BB19" s="404">
        <v>98.823408572038034</v>
      </c>
      <c r="BC19" s="404">
        <v>107.15557639509102</v>
      </c>
    </row>
    <row r="20" spans="2:55" ht="18">
      <c r="B20" s="403" t="s">
        <v>427</v>
      </c>
      <c r="C20" s="404">
        <v>0.21544098260881367</v>
      </c>
      <c r="D20" s="404">
        <v>0.3735540568448551</v>
      </c>
      <c r="E20" s="404">
        <v>0.32327627262176017</v>
      </c>
      <c r="F20" s="404">
        <v>0.27396474532562132</v>
      </c>
      <c r="G20" s="404">
        <v>0.27396474532562132</v>
      </c>
      <c r="H20" s="404">
        <v>0.22646685855758161</v>
      </c>
      <c r="I20" s="404">
        <v>0.11056402300716697</v>
      </c>
      <c r="J20" s="404">
        <v>0.11056402300716697</v>
      </c>
      <c r="K20" s="404">
        <v>8.9135952693373571E-2</v>
      </c>
      <c r="L20" s="404">
        <v>6.2096827148112356E-2</v>
      </c>
      <c r="M20" s="404">
        <v>4.5791727365024869E-2</v>
      </c>
      <c r="N20" s="404">
        <v>0.1172706379758007</v>
      </c>
      <c r="O20" s="404">
        <v>0.21770690281328833</v>
      </c>
      <c r="P20" s="404">
        <v>0.36242238322626696</v>
      </c>
      <c r="Q20" s="404">
        <v>0.54752554206570492</v>
      </c>
      <c r="R20" s="404">
        <v>0.76182884844348731</v>
      </c>
      <c r="S20" s="404">
        <v>0.99910061605601796</v>
      </c>
      <c r="T20" s="404">
        <v>1.261232938494214</v>
      </c>
      <c r="U20" s="404">
        <v>1.557911428144888</v>
      </c>
      <c r="V20" s="404">
        <v>1.9021022532276377</v>
      </c>
      <c r="W20" s="404">
        <v>2.3075267389916116</v>
      </c>
      <c r="X20" s="404">
        <v>3.303574682210991</v>
      </c>
      <c r="Y20" s="404">
        <v>3.8620253689264881</v>
      </c>
      <c r="Z20" s="404">
        <v>4.4436111181330222</v>
      </c>
      <c r="AA20" s="404">
        <v>5.0482774869066729</v>
      </c>
      <c r="AB20" s="404">
        <v>5.6950171656032236</v>
      </c>
      <c r="AC20" s="404">
        <v>6.450406229566549</v>
      </c>
      <c r="AD20" s="404">
        <v>7.4037705217896015</v>
      </c>
      <c r="AE20" s="404">
        <v>8.6320091735506459</v>
      </c>
      <c r="AF20" s="404">
        <v>10.179717128985674</v>
      </c>
      <c r="AG20" s="404">
        <v>12.022968214595604</v>
      </c>
      <c r="AH20" s="404">
        <v>14.053525042800098</v>
      </c>
      <c r="AI20" s="404">
        <v>16.087071303274364</v>
      </c>
      <c r="AJ20" s="404">
        <v>16.087071303274364</v>
      </c>
      <c r="AK20" s="404">
        <v>17.926114979647505</v>
      </c>
      <c r="AL20" s="404">
        <v>19.396533929498165</v>
      </c>
      <c r="AM20" s="404">
        <v>20.437052938493277</v>
      </c>
      <c r="AN20" s="404">
        <v>21.133786297555233</v>
      </c>
      <c r="AO20" s="404">
        <v>21.721119751293632</v>
      </c>
      <c r="AP20" s="404">
        <v>22.531170988953324</v>
      </c>
      <c r="AQ20" s="404">
        <v>23.949667262820864</v>
      </c>
      <c r="AR20" s="404">
        <v>26.26070189263125</v>
      </c>
      <c r="AS20" s="404">
        <v>29.592137214702731</v>
      </c>
      <c r="AT20" s="404">
        <v>33.908179906860873</v>
      </c>
      <c r="AU20" s="404">
        <v>39.044316095930043</v>
      </c>
      <c r="AV20" s="404">
        <v>50.785270283585078</v>
      </c>
      <c r="AW20" s="404">
        <v>57.054060532367352</v>
      </c>
      <c r="AX20" s="404">
        <v>63.567918023633219</v>
      </c>
      <c r="AY20" s="404">
        <v>70.388509215542058</v>
      </c>
      <c r="AZ20" s="404">
        <v>77.598598694410356</v>
      </c>
      <c r="BA20" s="404">
        <v>85.246420761616562</v>
      </c>
      <c r="BB20" s="404">
        <v>101.71735107027557</v>
      </c>
      <c r="BC20" s="404">
        <v>110.43063286285367</v>
      </c>
    </row>
    <row r="21" spans="2:55" ht="15.75">
      <c r="B21" s="403" t="s">
        <v>27</v>
      </c>
      <c r="C21" s="404">
        <v>0.34893735067988585</v>
      </c>
      <c r="D21" s="404">
        <v>0.48929692701112254</v>
      </c>
      <c r="E21" s="404">
        <v>0.4351322117496772</v>
      </c>
      <c r="F21" s="404">
        <v>0.37517601622532626</v>
      </c>
      <c r="G21" s="404">
        <v>0.37517601622532626</v>
      </c>
      <c r="H21" s="404">
        <v>0.31243408859076527</v>
      </c>
      <c r="I21" s="404">
        <v>0.18695727704743681</v>
      </c>
      <c r="J21" s="404">
        <v>0.18695727704743681</v>
      </c>
      <c r="K21" s="404">
        <v>0.15139717681768391</v>
      </c>
      <c r="L21" s="404">
        <v>0.12323567951205097</v>
      </c>
      <c r="M21" s="404">
        <v>0.12323453221408688</v>
      </c>
      <c r="N21" s="404">
        <v>0.25359071260140209</v>
      </c>
      <c r="O21" s="404">
        <v>0.39657603909998113</v>
      </c>
      <c r="P21" s="404">
        <v>0.56804854044925202</v>
      </c>
      <c r="Q21" s="404">
        <v>0.76210621834235315</v>
      </c>
      <c r="R21" s="404">
        <v>0.96991241977156284</v>
      </c>
      <c r="S21" s="404">
        <v>1.1910335576919717</v>
      </c>
      <c r="T21" s="404">
        <v>1.434432685849538</v>
      </c>
      <c r="U21" s="404">
        <v>1.7181198634467842</v>
      </c>
      <c r="V21" s="404">
        <v>2.0616726608516585</v>
      </c>
      <c r="W21" s="404">
        <v>2.4757619415406422</v>
      </c>
      <c r="X21" s="404">
        <v>3.4913216176482176</v>
      </c>
      <c r="Y21" s="404">
        <v>4.0458053885808827</v>
      </c>
      <c r="Z21" s="404">
        <v>4.6070354927458173</v>
      </c>
      <c r="AA21" s="404">
        <v>5.183582257083116</v>
      </c>
      <c r="AB21" s="404">
        <v>5.8096927070627364</v>
      </c>
      <c r="AC21" s="404">
        <v>6.5693421874718476</v>
      </c>
      <c r="AD21" s="404">
        <v>7.5724089680598281</v>
      </c>
      <c r="AE21" s="404">
        <v>8.9061871078501742</v>
      </c>
      <c r="AF21" s="404">
        <v>10.588209710299671</v>
      </c>
      <c r="AG21" s="404">
        <v>12.551011549109354</v>
      </c>
      <c r="AH21" s="404">
        <v>14.633019838953576</v>
      </c>
      <c r="AI21" s="404">
        <v>16.588030913853885</v>
      </c>
      <c r="AJ21" s="404">
        <v>16.588030913853885</v>
      </c>
      <c r="AK21" s="404">
        <v>18.178166877185895</v>
      </c>
      <c r="AL21" s="404">
        <v>19.281329677772931</v>
      </c>
      <c r="AM21" s="404">
        <v>19.924456789302205</v>
      </c>
      <c r="AN21" s="404">
        <v>20.300707543323774</v>
      </c>
      <c r="AO21" s="404">
        <v>20.771039189237907</v>
      </c>
      <c r="AP21" s="404">
        <v>21.76698006113303</v>
      </c>
      <c r="AQ21" s="404">
        <v>23.619074547838416</v>
      </c>
      <c r="AR21" s="404">
        <v>26.504643970725613</v>
      </c>
      <c r="AS21" s="404">
        <v>30.428832866559382</v>
      </c>
      <c r="AT21" s="404">
        <v>35.217376524944726</v>
      </c>
      <c r="AU21" s="404">
        <v>40.589000518972313</v>
      </c>
      <c r="AV21" s="404">
        <v>52.201916796214022</v>
      </c>
      <c r="AW21" s="404">
        <v>58.220500300805327</v>
      </c>
      <c r="AX21" s="404">
        <v>64.448635131821163</v>
      </c>
      <c r="AY21" s="404">
        <v>71.015708099246453</v>
      </c>
      <c r="AZ21" s="404">
        <v>78.027498718104567</v>
      </c>
      <c r="BA21" s="404">
        <v>85.55060379289101</v>
      </c>
      <c r="BB21" s="404">
        <v>102.12275308127016</v>
      </c>
      <c r="BC21" s="404">
        <v>111.02328237142726</v>
      </c>
    </row>
    <row r="22" spans="2:55" ht="18">
      <c r="B22" s="403" t="s">
        <v>428</v>
      </c>
      <c r="C22" s="404">
        <v>0.43992334193256649</v>
      </c>
      <c r="D22" s="404">
        <v>0.55688469324955381</v>
      </c>
      <c r="E22" s="404">
        <v>0.49690363148658429</v>
      </c>
      <c r="F22" s="404">
        <v>0.42677438292649039</v>
      </c>
      <c r="G22" s="404">
        <v>0.42677438292649039</v>
      </c>
      <c r="H22" s="404">
        <v>0.35213761659936943</v>
      </c>
      <c r="I22" s="404">
        <v>0.22444664200117412</v>
      </c>
      <c r="J22" s="404">
        <v>0.22444664200117412</v>
      </c>
      <c r="K22" s="404">
        <v>0.18501118077528766</v>
      </c>
      <c r="L22" s="404">
        <v>0.16883719921613904</v>
      </c>
      <c r="M22" s="404">
        <v>0.18906886949268153</v>
      </c>
      <c r="N22" s="404">
        <v>0.38467716141194103</v>
      </c>
      <c r="O22" s="404">
        <v>0.54886972443429516</v>
      </c>
      <c r="P22" s="404">
        <v>0.72535744923177525</v>
      </c>
      <c r="Q22" s="404">
        <v>0.90891033083693051</v>
      </c>
      <c r="R22" s="404">
        <v>1.0958484800903823</v>
      </c>
      <c r="S22" s="404">
        <v>1.2921763121392493</v>
      </c>
      <c r="T22" s="404">
        <v>1.5147126987437847</v>
      </c>
      <c r="U22" s="404">
        <v>1.7882151198356198</v>
      </c>
      <c r="V22" s="404">
        <v>2.1295938932786322</v>
      </c>
      <c r="W22" s="404">
        <v>2.5436326418729025</v>
      </c>
      <c r="X22" s="404">
        <v>3.5368939834774524</v>
      </c>
      <c r="Y22" s="404">
        <v>4.0554831007588978</v>
      </c>
      <c r="Z22" s="404">
        <v>4.5684746319648672</v>
      </c>
      <c r="AA22" s="404">
        <v>5.0968367582907863</v>
      </c>
      <c r="AB22" s="404">
        <v>5.691788070894602</v>
      </c>
      <c r="AC22" s="404">
        <v>6.4566925015387202</v>
      </c>
      <c r="AD22" s="404">
        <v>7.5160006567791173</v>
      </c>
      <c r="AE22" s="404">
        <v>8.9352963976359217</v>
      </c>
      <c r="AF22" s="404">
        <v>10.693833767590187</v>
      </c>
      <c r="AG22" s="404">
        <v>12.675873566330043</v>
      </c>
      <c r="AH22" s="404">
        <v>14.660520662365162</v>
      </c>
      <c r="AI22" s="404">
        <v>16.354646713178926</v>
      </c>
      <c r="AJ22" s="404">
        <v>16.354646713178926</v>
      </c>
      <c r="AK22" s="404">
        <v>17.563753308713466</v>
      </c>
      <c r="AL22" s="404">
        <v>18.245320552425486</v>
      </c>
      <c r="AM22" s="404">
        <v>18.524730263125409</v>
      </c>
      <c r="AN22" s="404">
        <v>18.715459024385417</v>
      </c>
      <c r="AO22" s="404">
        <v>19.280476296118721</v>
      </c>
      <c r="AP22" s="404">
        <v>20.601021794378532</v>
      </c>
      <c r="AQ22" s="404">
        <v>22.905622448598034</v>
      </c>
      <c r="AR22" s="404">
        <v>26.252991039751606</v>
      </c>
      <c r="AS22" s="404">
        <v>30.512675708261487</v>
      </c>
      <c r="AT22" s="404">
        <v>35.395044752558213</v>
      </c>
      <c r="AU22" s="404">
        <v>40.638871880814641</v>
      </c>
      <c r="AV22" s="404">
        <v>51.562306211787408</v>
      </c>
      <c r="AW22" s="404">
        <v>57.142566460751304</v>
      </c>
      <c r="AX22" s="404">
        <v>62.953203547843202</v>
      </c>
      <c r="AY22" s="404">
        <v>69.139909610798213</v>
      </c>
      <c r="AZ22" s="404">
        <v>75.820335544799804</v>
      </c>
      <c r="BA22" s="404">
        <v>83.083045810937946</v>
      </c>
      <c r="BB22" s="404">
        <v>99.376640802361408</v>
      </c>
      <c r="BC22" s="404">
        <v>108.2049466741142</v>
      </c>
    </row>
    <row r="23" spans="2:55" ht="15.75">
      <c r="B23" s="403" t="s">
        <v>29</v>
      </c>
      <c r="C23" s="404">
        <v>0.4793422822508332</v>
      </c>
      <c r="D23" s="404">
        <v>0.56883692253132789</v>
      </c>
      <c r="E23" s="404">
        <v>0.5040417674967812</v>
      </c>
      <c r="F23" s="404">
        <v>0.42764574067273575</v>
      </c>
      <c r="G23" s="404">
        <v>0.42764574067273575</v>
      </c>
      <c r="H23" s="404">
        <v>0.34821924785944769</v>
      </c>
      <c r="I23" s="404">
        <v>0.22987848600870744</v>
      </c>
      <c r="J23" s="404">
        <v>0.22987848600870744</v>
      </c>
      <c r="K23" s="404">
        <v>0.19937079506671465</v>
      </c>
      <c r="L23" s="404">
        <v>0.19863397380530476</v>
      </c>
      <c r="M23" s="404">
        <v>0.24146861739034708</v>
      </c>
      <c r="N23" s="404">
        <v>0.48322078622052655</v>
      </c>
      <c r="O23" s="404">
        <v>0.64625969178052844</v>
      </c>
      <c r="P23" s="404">
        <v>0.80785899731223176</v>
      </c>
      <c r="Q23" s="404">
        <v>0.96608129985336233</v>
      </c>
      <c r="R23" s="404">
        <v>1.1229721939651234</v>
      </c>
      <c r="S23" s="404">
        <v>1.2916888626413932</v>
      </c>
      <c r="T23" s="404">
        <v>1.4952770780269944</v>
      </c>
      <c r="U23" s="404">
        <v>1.7559762567935302</v>
      </c>
      <c r="V23" s="404">
        <v>2.0852328613993123</v>
      </c>
      <c r="W23" s="404">
        <v>2.4812922079832984</v>
      </c>
      <c r="X23" s="404">
        <v>3.3920906699611892</v>
      </c>
      <c r="Y23" s="404">
        <v>3.8451042802576993</v>
      </c>
      <c r="Z23" s="404">
        <v>4.2874666218560931</v>
      </c>
      <c r="AA23" s="404">
        <v>4.7539335693815508</v>
      </c>
      <c r="AB23" s="404">
        <v>5.3146244989638864</v>
      </c>
      <c r="AC23" s="404">
        <v>6.0861678815582643</v>
      </c>
      <c r="AD23" s="404">
        <v>7.1759018638492318</v>
      </c>
      <c r="AE23" s="404">
        <v>8.6170392873212567</v>
      </c>
      <c r="AF23" s="404">
        <v>10.346384075035983</v>
      </c>
      <c r="AG23" s="404">
        <v>12.194513378855158</v>
      </c>
      <c r="AH23" s="404">
        <v>13.89656355631967</v>
      </c>
      <c r="AI23" s="404">
        <v>15.195717605884525</v>
      </c>
      <c r="AJ23" s="404">
        <v>15.195717605884525</v>
      </c>
      <c r="AK23" s="404">
        <v>15.967429137209068</v>
      </c>
      <c r="AL23" s="404">
        <v>16.257922707844898</v>
      </c>
      <c r="AM23" s="404">
        <v>16.303266084157233</v>
      </c>
      <c r="AN23" s="404">
        <v>16.511960740325534</v>
      </c>
      <c r="AO23" s="404">
        <v>17.299302864748206</v>
      </c>
      <c r="AP23" s="404">
        <v>18.949678803478935</v>
      </c>
      <c r="AQ23" s="404">
        <v>21.577924062597241</v>
      </c>
      <c r="AR23" s="404">
        <v>25.111242627410196</v>
      </c>
      <c r="AS23" s="404">
        <v>29.306696365488623</v>
      </c>
      <c r="AT23" s="404">
        <v>33.896747838880948</v>
      </c>
      <c r="AU23" s="404">
        <v>38.678652063189062</v>
      </c>
      <c r="AV23" s="404">
        <v>48.420727680827326</v>
      </c>
      <c r="AW23" s="404">
        <v>53.402418807863505</v>
      </c>
      <c r="AX23" s="404">
        <v>58.637026051005769</v>
      </c>
      <c r="AY23" s="404">
        <v>64.274169482386014</v>
      </c>
      <c r="AZ23" s="404">
        <v>70.445808549319395</v>
      </c>
      <c r="BA23" s="404">
        <v>77.266599240247515</v>
      </c>
      <c r="BB23" s="404">
        <v>92.64827401551986</v>
      </c>
      <c r="BC23" s="404">
        <v>101.05621409882252</v>
      </c>
    </row>
    <row r="24" spans="2:55" ht="18">
      <c r="B24" s="403" t="s">
        <v>429</v>
      </c>
      <c r="C24" s="404">
        <v>0.45930893817666557</v>
      </c>
      <c r="D24" s="404">
        <v>0.51996105006474946</v>
      </c>
      <c r="E24" s="404">
        <v>0.45484785504592989</v>
      </c>
      <c r="F24" s="404">
        <v>0.379909609702619</v>
      </c>
      <c r="G24" s="404">
        <v>0.379909609702619</v>
      </c>
      <c r="H24" s="404">
        <v>0.30697463337514164</v>
      </c>
      <c r="I24" s="404">
        <v>0.21224205222689477</v>
      </c>
      <c r="J24" s="404">
        <v>0.21224205222689477</v>
      </c>
      <c r="K24" s="404">
        <v>0.19377182253596395</v>
      </c>
      <c r="L24" s="404">
        <v>0.21030992383587033</v>
      </c>
      <c r="M24" s="404">
        <v>0.27797129145965299</v>
      </c>
      <c r="N24" s="404">
        <v>0.52020023365915169</v>
      </c>
      <c r="O24" s="404">
        <v>0.66149024087800101</v>
      </c>
      <c r="P24" s="404">
        <v>0.79287841690924832</v>
      </c>
      <c r="Q24" s="404">
        <v>0.91608302527405916</v>
      </c>
      <c r="R24" s="404">
        <v>1.0395110026451853</v>
      </c>
      <c r="S24" s="404">
        <v>1.1817650389933498</v>
      </c>
      <c r="T24" s="404">
        <v>1.3627912452966948</v>
      </c>
      <c r="U24" s="404">
        <v>1.5995281570655302</v>
      </c>
      <c r="V24" s="404">
        <v>1.8973515208672471</v>
      </c>
      <c r="W24" s="404">
        <v>2.2472383196847772</v>
      </c>
      <c r="X24" s="404">
        <v>3.0090269461066521</v>
      </c>
      <c r="Y24" s="404">
        <v>3.3720607921568266</v>
      </c>
      <c r="Z24" s="404">
        <v>3.7274817293873181</v>
      </c>
      <c r="AA24" s="404">
        <v>4.1253978327211049</v>
      </c>
      <c r="AB24" s="404">
        <v>4.6486286390417071</v>
      </c>
      <c r="AC24" s="404">
        <v>5.3951677133516007</v>
      </c>
      <c r="AD24" s="404">
        <v>6.4450375333338048</v>
      </c>
      <c r="AE24" s="404">
        <v>7.7955224342605831</v>
      </c>
      <c r="AF24" s="404">
        <v>9.3361931212279501</v>
      </c>
      <c r="AG24" s="404">
        <v>10.860022577906387</v>
      </c>
      <c r="AH24" s="404">
        <v>12.142108348332762</v>
      </c>
      <c r="AI24" s="404">
        <v>12.987812047277602</v>
      </c>
      <c r="AJ24" s="404">
        <v>12.987812047277602</v>
      </c>
      <c r="AK24" s="404">
        <v>13.350551244667122</v>
      </c>
      <c r="AL24" s="404">
        <v>13.376359521514656</v>
      </c>
      <c r="AM24" s="404">
        <v>13.385481293677667</v>
      </c>
      <c r="AN24" s="404">
        <v>13.730512722529687</v>
      </c>
      <c r="AO24" s="404">
        <v>14.732528032835779</v>
      </c>
      <c r="AP24" s="404">
        <v>16.567588108567715</v>
      </c>
      <c r="AQ24" s="404">
        <v>19.223932596430753</v>
      </c>
      <c r="AR24" s="404">
        <v>22.520407476821514</v>
      </c>
      <c r="AS24" s="404">
        <v>26.239946815341671</v>
      </c>
      <c r="AT24" s="404">
        <v>30.176034212632874</v>
      </c>
      <c r="AU24" s="404">
        <v>34.189525477775518</v>
      </c>
      <c r="AV24" s="404">
        <v>42.312895752124867</v>
      </c>
      <c r="AW24" s="404">
        <v>46.502747569376396</v>
      </c>
      <c r="AX24" s="404">
        <v>50.953114939676489</v>
      </c>
      <c r="AY24" s="404">
        <v>55.818542288599936</v>
      </c>
      <c r="AZ24" s="404">
        <v>61.247920254220752</v>
      </c>
      <c r="BA24" s="404">
        <v>67.257708978702937</v>
      </c>
      <c r="BB24" s="404">
        <v>80.888314244023164</v>
      </c>
      <c r="BC24" s="404">
        <v>88.406608649683221</v>
      </c>
    </row>
    <row r="25" spans="2:55" ht="15.75">
      <c r="B25" s="403" t="s">
        <v>31</v>
      </c>
      <c r="C25" s="404">
        <v>0.37417994369343466</v>
      </c>
      <c r="D25" s="404">
        <v>0.40784178196263521</v>
      </c>
      <c r="E25" s="404">
        <v>0.35079114412870122</v>
      </c>
      <c r="F25" s="404">
        <v>0.28928116476048193</v>
      </c>
      <c r="G25" s="404">
        <v>0.28928116476048193</v>
      </c>
      <c r="H25" s="404">
        <v>0.23678154681931957</v>
      </c>
      <c r="I25" s="404">
        <v>0.17038478828336087</v>
      </c>
      <c r="J25" s="404">
        <v>0.17038478828336087</v>
      </c>
      <c r="K25" s="404">
        <v>0.16541210347423677</v>
      </c>
      <c r="L25" s="404">
        <v>0.20085724597499258</v>
      </c>
      <c r="M25" s="404">
        <v>0.27002886840347573</v>
      </c>
      <c r="N25" s="404">
        <v>0.46758409378306948</v>
      </c>
      <c r="O25" s="404">
        <v>0.57103070289585889</v>
      </c>
      <c r="P25" s="404">
        <v>0.66196609473412238</v>
      </c>
      <c r="Q25" s="404">
        <v>0.74617164402088165</v>
      </c>
      <c r="R25" s="404">
        <v>0.8366200879796688</v>
      </c>
      <c r="S25" s="404">
        <v>0.94794238987577772</v>
      </c>
      <c r="T25" s="404">
        <v>1.0941335514535999</v>
      </c>
      <c r="U25" s="404">
        <v>1.2862390515350712</v>
      </c>
      <c r="V25" s="404">
        <v>1.5228820493043871</v>
      </c>
      <c r="W25" s="404">
        <v>1.7897731916650508</v>
      </c>
      <c r="X25" s="404">
        <v>2.3429302803073577</v>
      </c>
      <c r="Y25" s="404">
        <v>2.597420001350772</v>
      </c>
      <c r="Z25" s="404">
        <v>2.8563375094798396</v>
      </c>
      <c r="AA25" s="404">
        <v>3.1785246940726459</v>
      </c>
      <c r="AB25" s="404">
        <v>3.6274637431019725</v>
      </c>
      <c r="AC25" s="404">
        <v>4.2720576289722834</v>
      </c>
      <c r="AD25" s="404">
        <v>5.1619491703076452</v>
      </c>
      <c r="AE25" s="404">
        <v>6.2543809430708004</v>
      </c>
      <c r="AF25" s="404">
        <v>7.40854579076347</v>
      </c>
      <c r="AG25" s="404">
        <v>8.464861400459295</v>
      </c>
      <c r="AH25" s="404">
        <v>9.2649444900507198</v>
      </c>
      <c r="AI25" s="404">
        <v>9.6834868841790414</v>
      </c>
      <c r="AJ25" s="404">
        <v>9.6834868841790414</v>
      </c>
      <c r="AK25" s="404">
        <v>9.7616354535035477</v>
      </c>
      <c r="AL25" s="404">
        <v>9.7172909425180176</v>
      </c>
      <c r="AM25" s="404">
        <v>9.8021069227265762</v>
      </c>
      <c r="AN25" s="404">
        <v>10.264931538945334</v>
      </c>
      <c r="AO25" s="404">
        <v>11.321062839430551</v>
      </c>
      <c r="AP25" s="404">
        <v>13.025336115604187</v>
      </c>
      <c r="AQ25" s="404">
        <v>15.262575217943063</v>
      </c>
      <c r="AR25" s="404">
        <v>17.882616180702797</v>
      </c>
      <c r="AS25" s="404">
        <v>20.733957491274083</v>
      </c>
      <c r="AT25" s="404">
        <v>23.676641309117478</v>
      </c>
      <c r="AU25" s="404">
        <v>26.641499758380828</v>
      </c>
      <c r="AV25" s="404">
        <v>32.68546877040572</v>
      </c>
      <c r="AW25" s="404">
        <v>35.832532793308978</v>
      </c>
      <c r="AX25" s="404">
        <v>39.228218205625964</v>
      </c>
      <c r="AY25" s="404">
        <v>43.032786448232869</v>
      </c>
      <c r="AZ25" s="404">
        <v>47.283146146513054</v>
      </c>
      <c r="BA25" s="404">
        <v>51.99787628813641</v>
      </c>
      <c r="BB25" s="404">
        <v>62.759623754282124</v>
      </c>
      <c r="BC25" s="404">
        <v>68.751719854175121</v>
      </c>
    </row>
    <row r="26" spans="2:55" ht="18">
      <c r="B26" s="403" t="s">
        <v>430</v>
      </c>
      <c r="C26" s="404">
        <v>0.22103848831270539</v>
      </c>
      <c r="D26" s="404">
        <v>0.23315187377534918</v>
      </c>
      <c r="E26" s="404">
        <v>0.1968645315449703</v>
      </c>
      <c r="F26" s="404">
        <v>0.16349381916725292</v>
      </c>
      <c r="G26" s="404">
        <v>0.16349381916725292</v>
      </c>
      <c r="H26" s="404">
        <v>0.13580870871451031</v>
      </c>
      <c r="I26" s="404">
        <v>0.10100553407875533</v>
      </c>
      <c r="J26" s="404">
        <v>0.10100553407875533</v>
      </c>
      <c r="K26" s="404">
        <v>0.11074278956362937</v>
      </c>
      <c r="L26" s="404">
        <v>0.1411177815683767</v>
      </c>
      <c r="M26" s="404">
        <v>0.18723293613722597</v>
      </c>
      <c r="N26" s="404">
        <v>0.30097478230129632</v>
      </c>
      <c r="O26" s="404">
        <v>0.35547612269288253</v>
      </c>
      <c r="P26" s="404">
        <v>0.40136002007061716</v>
      </c>
      <c r="Q26" s="404">
        <v>0.44642065070391945</v>
      </c>
      <c r="R26" s="404">
        <v>0.49867731244065311</v>
      </c>
      <c r="S26" s="404">
        <v>0.56583665287079687</v>
      </c>
      <c r="T26" s="404">
        <v>0.65527329199284723</v>
      </c>
      <c r="U26" s="404">
        <v>0.7714728001210398</v>
      </c>
      <c r="V26" s="404">
        <v>0.90836250345142699</v>
      </c>
      <c r="W26" s="404">
        <v>1.0570848673975231</v>
      </c>
      <c r="X26" s="404">
        <v>1.3524456976283841</v>
      </c>
      <c r="Y26" s="404">
        <v>1.4863145020110056</v>
      </c>
      <c r="Z26" s="404">
        <v>1.6382967186803929</v>
      </c>
      <c r="AA26" s="404">
        <v>1.8434115767925952</v>
      </c>
      <c r="AB26" s="404">
        <v>2.1351871018976754</v>
      </c>
      <c r="AC26" s="404">
        <v>2.5500642535799734</v>
      </c>
      <c r="AD26" s="404">
        <v>3.1037146604549704</v>
      </c>
      <c r="AE26" s="404">
        <v>3.7310081311742773</v>
      </c>
      <c r="AF26" s="404">
        <v>4.3470108268564829</v>
      </c>
      <c r="AG26" s="404">
        <v>4.8673359810889938</v>
      </c>
      <c r="AH26" s="404">
        <v>5.2079964236163789</v>
      </c>
      <c r="AI26" s="404">
        <v>5.3217946083827883</v>
      </c>
      <c r="AJ26" s="404">
        <v>5.3217946083827883</v>
      </c>
      <c r="AK26" s="404">
        <v>5.3080342726737193</v>
      </c>
      <c r="AL26" s="404">
        <v>5.3015462986086659</v>
      </c>
      <c r="AM26" s="404">
        <v>5.4357163758740246</v>
      </c>
      <c r="AN26" s="404">
        <v>5.8425737205200807</v>
      </c>
      <c r="AO26" s="404">
        <v>6.6183939821255349</v>
      </c>
      <c r="AP26" s="404">
        <v>7.7199680869231786</v>
      </c>
      <c r="AQ26" s="404">
        <v>9.069035135351319</v>
      </c>
      <c r="AR26" s="404">
        <v>10.58696349821205</v>
      </c>
      <c r="AS26" s="404">
        <v>12.194088256831993</v>
      </c>
      <c r="AT26" s="404">
        <v>13.823921135411577</v>
      </c>
      <c r="AU26" s="404">
        <v>15.469829601553149</v>
      </c>
      <c r="AV26" s="404">
        <v>18.859355046606574</v>
      </c>
      <c r="AW26" s="404">
        <v>20.64034012707123</v>
      </c>
      <c r="AX26" s="404">
        <v>22.632124421569181</v>
      </c>
      <c r="AY26" s="404">
        <v>24.866421236944312</v>
      </c>
      <c r="AZ26" s="404">
        <v>27.366915603281551</v>
      </c>
      <c r="BA26" s="404">
        <v>30.148158915873417</v>
      </c>
      <c r="BB26" s="404">
        <v>36.542056139888103</v>
      </c>
      <c r="BC26" s="404">
        <v>40.137907563179681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0</v>
      </c>
      <c r="AN29" s="406">
        <v>0</v>
      </c>
      <c r="AO29" s="406">
        <v>0</v>
      </c>
      <c r="AP29" s="406">
        <v>0</v>
      </c>
      <c r="AQ29" s="406">
        <v>0</v>
      </c>
      <c r="AR29" s="406">
        <v>0.93967992315981874</v>
      </c>
      <c r="AS29" s="406">
        <v>2.8810977336451722</v>
      </c>
      <c r="AT29" s="406">
        <v>4.5524310906144869</v>
      </c>
      <c r="AU29" s="406">
        <v>5.5495981192927974</v>
      </c>
      <c r="AV29" s="406">
        <v>4.3745631439675341</v>
      </c>
      <c r="AW29" s="406">
        <v>2.3766380476213689</v>
      </c>
      <c r="AX29" s="406">
        <v>0.36080135670094488</v>
      </c>
      <c r="AY29" s="406">
        <v>0</v>
      </c>
      <c r="AZ29" s="406">
        <v>0</v>
      </c>
      <c r="BA29" s="406">
        <v>1.3437252705789968</v>
      </c>
      <c r="BB29" s="406">
        <v>9.2821928550936761</v>
      </c>
      <c r="BC29" s="406">
        <v>13.345654352800052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</v>
      </c>
      <c r="AE30" s="406">
        <v>0</v>
      </c>
      <c r="AF30" s="406">
        <v>0</v>
      </c>
      <c r="AG30" s="406">
        <v>1.6148365587284808</v>
      </c>
      <c r="AH30" s="406">
        <v>5.6066360548932446</v>
      </c>
      <c r="AI30" s="406">
        <v>9.3848480595086272</v>
      </c>
      <c r="AJ30" s="406">
        <v>9.3848480595086272</v>
      </c>
      <c r="AK30" s="406">
        <v>12.653352128694724</v>
      </c>
      <c r="AL30" s="406">
        <v>15.259380140466273</v>
      </c>
      <c r="AM30" s="406">
        <v>17.260631042023469</v>
      </c>
      <c r="AN30" s="406">
        <v>18.912603111196386</v>
      </c>
      <c r="AO30" s="406">
        <v>20.603277894177474</v>
      </c>
      <c r="AP30" s="406">
        <v>22.673561838993169</v>
      </c>
      <c r="AQ30" s="406">
        <v>25.32880865755644</v>
      </c>
      <c r="AR30" s="406">
        <v>28.459937295262808</v>
      </c>
      <c r="AS30" s="406">
        <v>31.635859966239924</v>
      </c>
      <c r="AT30" s="406">
        <v>34.192245601493383</v>
      </c>
      <c r="AU30" s="406">
        <v>35.510467186698484</v>
      </c>
      <c r="AV30" s="406">
        <v>33.366024781926086</v>
      </c>
      <c r="AW30" s="406">
        <v>30.824380922298342</v>
      </c>
      <c r="AX30" s="406">
        <v>28.797668995418654</v>
      </c>
      <c r="AY30" s="406">
        <v>28.474658012327943</v>
      </c>
      <c r="AZ30" s="406">
        <v>30.742379969592943</v>
      </c>
      <c r="BA30" s="406">
        <v>35.704355174178161</v>
      </c>
      <c r="BB30" s="406">
        <v>50.116895545725846</v>
      </c>
      <c r="BC30" s="406">
        <v>56.843888237941954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</v>
      </c>
      <c r="AB31" s="406">
        <v>0</v>
      </c>
      <c r="AC31" s="406">
        <v>1.831127485834471</v>
      </c>
      <c r="AD31" s="406">
        <v>5.496414774314335</v>
      </c>
      <c r="AE31" s="406">
        <v>9.6267261461184628</v>
      </c>
      <c r="AF31" s="406">
        <v>14.39910104452184</v>
      </c>
      <c r="AG31" s="406">
        <v>19.675005573337135</v>
      </c>
      <c r="AH31" s="406">
        <v>25.057395371029717</v>
      </c>
      <c r="AI31" s="406">
        <v>29.996925040216809</v>
      </c>
      <c r="AJ31" s="406">
        <v>29.996925040216809</v>
      </c>
      <c r="AK31" s="406">
        <v>34.112112047956266</v>
      </c>
      <c r="AL31" s="406">
        <v>37.331611759052258</v>
      </c>
      <c r="AM31" s="406">
        <v>39.85334458438583</v>
      </c>
      <c r="AN31" s="406">
        <v>42.096114512074692</v>
      </c>
      <c r="AO31" s="406">
        <v>44.618788739083762</v>
      </c>
      <c r="AP31" s="406">
        <v>47.840063351604719</v>
      </c>
      <c r="AQ31" s="406">
        <v>51.775536040140558</v>
      </c>
      <c r="AR31" s="406">
        <v>56.064476489104472</v>
      </c>
      <c r="AS31" s="406">
        <v>60.021365308717328</v>
      </c>
      <c r="AT31" s="406">
        <v>62.731367754456002</v>
      </c>
      <c r="AU31" s="406">
        <v>63.471739679908055</v>
      </c>
      <c r="AV31" s="406">
        <v>59.567703963622527</v>
      </c>
      <c r="AW31" s="406">
        <v>56.780309980854135</v>
      </c>
      <c r="AX31" s="406">
        <v>55.553027987902212</v>
      </c>
      <c r="AY31" s="406">
        <v>57.345802580969632</v>
      </c>
      <c r="AZ31" s="406">
        <v>62.672093489634818</v>
      </c>
      <c r="BA31" s="406">
        <v>71.115558469493507</v>
      </c>
      <c r="BB31" s="406">
        <v>91.710712271647807</v>
      </c>
      <c r="BC31" s="406">
        <v>100.29159090699432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0</v>
      </c>
      <c r="Z32" s="406">
        <v>4.8236599098527302</v>
      </c>
      <c r="AA32" s="406">
        <v>10.895819628967272</v>
      </c>
      <c r="AB32" s="406">
        <v>15.5535203396364</v>
      </c>
      <c r="AC32" s="406">
        <v>19.71764301018899</v>
      </c>
      <c r="AD32" s="406">
        <v>24.253548111862006</v>
      </c>
      <c r="AE32" s="406">
        <v>29.611582395322504</v>
      </c>
      <c r="AF32" s="406">
        <v>35.805526297003752</v>
      </c>
      <c r="AG32" s="406">
        <v>42.515130138528562</v>
      </c>
      <c r="AH32" s="406">
        <v>49.150704027281201</v>
      </c>
      <c r="AI32" s="406">
        <v>55.017857588921736</v>
      </c>
      <c r="AJ32" s="406">
        <v>55.017857588921736</v>
      </c>
      <c r="AK32" s="406">
        <v>59.795480889899721</v>
      </c>
      <c r="AL32" s="406">
        <v>63.547459449396591</v>
      </c>
      <c r="AM32" s="406">
        <v>66.636138360288939</v>
      </c>
      <c r="AN32" s="406">
        <v>69.662895613542503</v>
      </c>
      <c r="AO32" s="406">
        <v>73.292045494988699</v>
      </c>
      <c r="AP32" s="406">
        <v>77.71904769808323</v>
      </c>
      <c r="AQ32" s="406">
        <v>82.672262756464789</v>
      </c>
      <c r="AR32" s="406">
        <v>87.515917756461306</v>
      </c>
      <c r="AS32" s="406">
        <v>91.303136754334432</v>
      </c>
      <c r="AT32" s="406">
        <v>93.027494262691164</v>
      </c>
      <c r="AU32" s="406">
        <v>92.459489160013817</v>
      </c>
      <c r="AV32" s="406">
        <v>87.243550898908069</v>
      </c>
      <c r="AW32" s="406">
        <v>85.469403651884463</v>
      </c>
      <c r="AX32" s="406">
        <v>86.795106101582292</v>
      </c>
      <c r="AY32" s="406">
        <v>92.155243054740723</v>
      </c>
      <c r="AZ32" s="406">
        <v>101.40549150381207</v>
      </c>
      <c r="BA32" s="406">
        <v>113.53204644652727</v>
      </c>
      <c r="BB32" s="406">
        <v>138.80852517162552</v>
      </c>
      <c r="BC32" s="406">
        <v>148.25372826406351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5.0894575368978057</v>
      </c>
      <c r="Y33" s="406">
        <v>14.04559674550076</v>
      </c>
      <c r="Z33" s="406">
        <v>21.367304628141621</v>
      </c>
      <c r="AA33" s="406">
        <v>27.247826093296084</v>
      </c>
      <c r="AB33" s="406">
        <v>32.004478362625761</v>
      </c>
      <c r="AC33" s="406">
        <v>36.686410380619535</v>
      </c>
      <c r="AD33" s="406">
        <v>42.087298540151835</v>
      </c>
      <c r="AE33" s="406">
        <v>48.520092923276472</v>
      </c>
      <c r="AF33" s="406">
        <v>55.845865903867058</v>
      </c>
      <c r="AG33" s="406">
        <v>63.582957639300176</v>
      </c>
      <c r="AH33" s="406">
        <v>71.015744958809378</v>
      </c>
      <c r="AI33" s="406">
        <v>77.479997593348926</v>
      </c>
      <c r="AJ33" s="406">
        <v>77.479997593348926</v>
      </c>
      <c r="AK33" s="406">
        <v>82.748132377972922</v>
      </c>
      <c r="AL33" s="406">
        <v>87.008031913029654</v>
      </c>
      <c r="AM33" s="406">
        <v>90.765497781430753</v>
      </c>
      <c r="AN33" s="406">
        <v>94.696073307665955</v>
      </c>
      <c r="AO33" s="406">
        <v>99.241646042764884</v>
      </c>
      <c r="AP33" s="406">
        <v>104.33216877199163</v>
      </c>
      <c r="AQ33" s="406">
        <v>109.45412416482959</v>
      </c>
      <c r="AR33" s="406">
        <v>113.75414865653946</v>
      </c>
      <c r="AS33" s="406">
        <v>116.2460631754243</v>
      </c>
      <c r="AT33" s="406">
        <v>116.46460111293609</v>
      </c>
      <c r="AU33" s="406">
        <v>114.77480144702753</v>
      </c>
      <c r="AV33" s="406">
        <v>110.42242590376023</v>
      </c>
      <c r="AW33" s="406">
        <v>111.24107345055256</v>
      </c>
      <c r="AX33" s="406">
        <v>116.04388851074016</v>
      </c>
      <c r="AY33" s="406">
        <v>125.06419405927622</v>
      </c>
      <c r="AZ33" s="406">
        <v>137.56370859872547</v>
      </c>
      <c r="BA33" s="406">
        <v>152.03436718194155</v>
      </c>
      <c r="BB33" s="406">
        <v>178.78837539226589</v>
      </c>
      <c r="BC33" s="406">
        <v>188.05957776821793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21.729137278491681</v>
      </c>
      <c r="Y34" s="406">
        <v>30.372349544719061</v>
      </c>
      <c r="Z34" s="406">
        <v>37.432324947768386</v>
      </c>
      <c r="AA34" s="406">
        <v>43.307534965956208</v>
      </c>
      <c r="AB34" s="406">
        <v>48.460748927786625</v>
      </c>
      <c r="AC34" s="406">
        <v>53.871480852223435</v>
      </c>
      <c r="AD34" s="406">
        <v>60.233822077734139</v>
      </c>
      <c r="AE34" s="406">
        <v>67.740733047360607</v>
      </c>
      <c r="AF34" s="406">
        <v>76.108712901802321</v>
      </c>
      <c r="AG34" s="406">
        <v>84.737451834329875</v>
      </c>
      <c r="AH34" s="406">
        <v>92.938069836680398</v>
      </c>
      <c r="AI34" s="406">
        <v>100.08779951049456</v>
      </c>
      <c r="AJ34" s="406">
        <v>100.08779951049456</v>
      </c>
      <c r="AK34" s="406">
        <v>106.0380580960022</v>
      </c>
      <c r="AL34" s="406">
        <v>111.09242247974535</v>
      </c>
      <c r="AM34" s="406">
        <v>115.81220539501106</v>
      </c>
      <c r="AN34" s="406">
        <v>120.62706042323035</v>
      </c>
      <c r="AO34" s="406">
        <v>125.72441045134831</v>
      </c>
      <c r="AP34" s="406">
        <v>130.80515875278903</v>
      </c>
      <c r="AQ34" s="406">
        <v>135.14507305336369</v>
      </c>
      <c r="AR34" s="406">
        <v>137.86473629434366</v>
      </c>
      <c r="AS34" s="406">
        <v>138.56756339323115</v>
      </c>
      <c r="AT34" s="406">
        <v>137.42982904668628</v>
      </c>
      <c r="AU34" s="406">
        <v>135.36062403369488</v>
      </c>
      <c r="AV34" s="406">
        <v>134.77531766351868</v>
      </c>
      <c r="AW34" s="406">
        <v>139.25964646383537</v>
      </c>
      <c r="AX34" s="406">
        <v>147.93786044619839</v>
      </c>
      <c r="AY34" s="406">
        <v>160.39842549343948</v>
      </c>
      <c r="AZ34" s="406">
        <v>175.36503768553877</v>
      </c>
      <c r="BA34" s="406">
        <v>191.02921731646435</v>
      </c>
      <c r="BB34" s="406">
        <v>217.71324132784775</v>
      </c>
      <c r="BC34" s="406">
        <v>226.48910506193883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4.7042038849685373</v>
      </c>
      <c r="W35" s="406">
        <v>16.566429313247095</v>
      </c>
      <c r="X35" s="406">
        <v>37.833647781758337</v>
      </c>
      <c r="Y35" s="406">
        <v>46.179839266611573</v>
      </c>
      <c r="Z35" s="406">
        <v>53.177260583178516</v>
      </c>
      <c r="AA35" s="406">
        <v>59.363042347342535</v>
      </c>
      <c r="AB35" s="406">
        <v>65.129174465402343</v>
      </c>
      <c r="AC35" s="406">
        <v>71.355619851919727</v>
      </c>
      <c r="AD35" s="406">
        <v>78.663385250072636</v>
      </c>
      <c r="AE35" s="406">
        <v>87.140387475611107</v>
      </c>
      <c r="AF35" s="406">
        <v>96.408271427918962</v>
      </c>
      <c r="AG35" s="406">
        <v>105.916434400695</v>
      </c>
      <c r="AH35" s="406">
        <v>115.0138862736361</v>
      </c>
      <c r="AI35" s="406">
        <v>123.09492776507999</v>
      </c>
      <c r="AJ35" s="406">
        <v>123.09492776507999</v>
      </c>
      <c r="AK35" s="406">
        <v>130.07268431346898</v>
      </c>
      <c r="AL35" s="406">
        <v>136.26608517272908</v>
      </c>
      <c r="AM35" s="406">
        <v>141.94080129033173</v>
      </c>
      <c r="AN35" s="406">
        <v>147.24356003795481</v>
      </c>
      <c r="AO35" s="406">
        <v>152.14895314782547</v>
      </c>
      <c r="AP35" s="406">
        <v>156.16610967222252</v>
      </c>
      <c r="AQ35" s="406">
        <v>158.56972947872549</v>
      </c>
      <c r="AR35" s="406">
        <v>159.13692796889302</v>
      </c>
      <c r="AS35" s="406">
        <v>158.17662308401066</v>
      </c>
      <c r="AT35" s="406">
        <v>156.45656580668131</v>
      </c>
      <c r="AU35" s="406">
        <v>155.39440410969212</v>
      </c>
      <c r="AV35" s="406">
        <v>161.48622343026327</v>
      </c>
      <c r="AW35" s="406">
        <v>170.09837147355296</v>
      </c>
      <c r="AX35" s="406">
        <v>182.45327825524487</v>
      </c>
      <c r="AY35" s="406">
        <v>197.5501324716582</v>
      </c>
      <c r="AZ35" s="406">
        <v>213.77781522781254</v>
      </c>
      <c r="BA35" s="406">
        <v>229.65075327747329</v>
      </c>
      <c r="BB35" s="406">
        <v>255.2775464651784</v>
      </c>
      <c r="BC35" s="406">
        <v>263.50245185485363</v>
      </c>
    </row>
    <row r="36" spans="2:55" ht="18">
      <c r="B36" s="405" t="s">
        <v>440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9.1935329893383138</v>
      </c>
      <c r="V36" s="406">
        <v>21.09108995342579</v>
      </c>
      <c r="W36" s="406">
        <v>32.765358090383245</v>
      </c>
      <c r="X36" s="406">
        <v>53.356669372434709</v>
      </c>
      <c r="Y36" s="406">
        <v>61.62543210639128</v>
      </c>
      <c r="Z36" s="406">
        <v>68.904316678453185</v>
      </c>
      <c r="AA36" s="406">
        <v>75.631026622585864</v>
      </c>
      <c r="AB36" s="406">
        <v>82.09009780895785</v>
      </c>
      <c r="AC36" s="406">
        <v>89.092356969235496</v>
      </c>
      <c r="AD36" s="406">
        <v>97.211347145410457</v>
      </c>
      <c r="AE36" s="406">
        <v>106.49222490931815</v>
      </c>
      <c r="AF36" s="406">
        <v>116.65174890738245</v>
      </c>
      <c r="AG36" s="406">
        <v>127.20498081884722</v>
      </c>
      <c r="AH36" s="406">
        <v>137.51202332104671</v>
      </c>
      <c r="AI36" s="406">
        <v>146.95313971141741</v>
      </c>
      <c r="AJ36" s="406">
        <v>146.95313971141741</v>
      </c>
      <c r="AK36" s="406">
        <v>155.38309423963864</v>
      </c>
      <c r="AL36" s="406">
        <v>162.74397847020271</v>
      </c>
      <c r="AM36" s="406">
        <v>168.95798976136848</v>
      </c>
      <c r="AN36" s="406">
        <v>173.92901464837072</v>
      </c>
      <c r="AO36" s="406">
        <v>177.46400246305276</v>
      </c>
      <c r="AP36" s="406">
        <v>179.11377333282789</v>
      </c>
      <c r="AQ36" s="406">
        <v>178.900701581758</v>
      </c>
      <c r="AR36" s="406">
        <v>177.39652336759974</v>
      </c>
      <c r="AS36" s="406">
        <v>175.57107999517237</v>
      </c>
      <c r="AT36" s="406">
        <v>174.75104469509182</v>
      </c>
      <c r="AU36" s="406">
        <v>176.57740367989607</v>
      </c>
      <c r="AV36" s="406">
        <v>191.19663667933924</v>
      </c>
      <c r="AW36" s="406">
        <v>203.77036804335845</v>
      </c>
      <c r="AX36" s="406">
        <v>218.97755316459771</v>
      </c>
      <c r="AY36" s="406">
        <v>235.4410846453782</v>
      </c>
      <c r="AZ36" s="406">
        <v>251.88457324545797</v>
      </c>
      <c r="BA36" s="406">
        <v>267.27425371721108</v>
      </c>
      <c r="BB36" s="406">
        <v>291.41370763622291</v>
      </c>
      <c r="BC36" s="406">
        <v>299.25884767609983</v>
      </c>
    </row>
    <row r="37" spans="2:55" ht="15.75">
      <c r="B37" s="405" t="s">
        <v>43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2.8193782112486123</v>
      </c>
      <c r="T37" s="406">
        <v>13.716475834533542</v>
      </c>
      <c r="U37" s="406">
        <v>25.333877118294026</v>
      </c>
      <c r="V37" s="406">
        <v>37.001391819994289</v>
      </c>
      <c r="W37" s="406">
        <v>48.265068676607463</v>
      </c>
      <c r="X37" s="406">
        <v>68.448541727219563</v>
      </c>
      <c r="Y37" s="406">
        <v>77.025093810682066</v>
      </c>
      <c r="Z37" s="406">
        <v>84.841924817955828</v>
      </c>
      <c r="AA37" s="406">
        <v>92.191422625130528</v>
      </c>
      <c r="AB37" s="406">
        <v>99.280219911013276</v>
      </c>
      <c r="AC37" s="406">
        <v>106.87984326772074</v>
      </c>
      <c r="AD37" s="406">
        <v>115.59740563119203</v>
      </c>
      <c r="AE37" s="406">
        <v>125.65713886807865</v>
      </c>
      <c r="AF37" s="406">
        <v>136.89729394446942</v>
      </c>
      <c r="AG37" s="406">
        <v>148.87527316181556</v>
      </c>
      <c r="AH37" s="406">
        <v>160.92645998948126</v>
      </c>
      <c r="AI37" s="406">
        <v>172.26869524947108</v>
      </c>
      <c r="AJ37" s="406">
        <v>172.26869524947108</v>
      </c>
      <c r="AK37" s="406">
        <v>182.24969617596662</v>
      </c>
      <c r="AL37" s="406">
        <v>190.36745590037003</v>
      </c>
      <c r="AM37" s="406">
        <v>196.23252072449728</v>
      </c>
      <c r="AN37" s="406">
        <v>199.55073469394515</v>
      </c>
      <c r="AO37" s="406">
        <v>200.22471784882293</v>
      </c>
      <c r="AP37" s="406">
        <v>198.67942677440638</v>
      </c>
      <c r="AQ37" s="406">
        <v>195.85459341053468</v>
      </c>
      <c r="AR37" s="406">
        <v>193.08398433035762</v>
      </c>
      <c r="AS37" s="406">
        <v>191.97571828412347</v>
      </c>
      <c r="AT37" s="406">
        <v>194.10968360205899</v>
      </c>
      <c r="AU37" s="406">
        <v>200.28227531663674</v>
      </c>
      <c r="AV37" s="406">
        <v>223.96479023254045</v>
      </c>
      <c r="AW37" s="406">
        <v>239.66013957596181</v>
      </c>
      <c r="AX37" s="406">
        <v>256.37889219394924</v>
      </c>
      <c r="AY37" s="406">
        <v>273.09242198052789</v>
      </c>
      <c r="AZ37" s="406">
        <v>289.00356296262049</v>
      </c>
      <c r="BA37" s="406">
        <v>303.50607092805836</v>
      </c>
      <c r="BB37" s="406">
        <v>326.25731067870032</v>
      </c>
      <c r="BC37" s="406">
        <v>333.94715318946328</v>
      </c>
    </row>
    <row r="38" spans="2:55" ht="18">
      <c r="B38" s="405" t="s">
        <v>441</v>
      </c>
      <c r="C38" s="406">
        <v>0</v>
      </c>
      <c r="D38" s="406">
        <v>4.6373738841877215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1.1145782965334969</v>
      </c>
      <c r="R38" s="406">
        <v>10.061586408527676</v>
      </c>
      <c r="S38" s="406">
        <v>20.478027829235884</v>
      </c>
      <c r="T38" s="406">
        <v>31.553950631238237</v>
      </c>
      <c r="U38" s="406">
        <v>42.796185793815511</v>
      </c>
      <c r="V38" s="406">
        <v>53.893879350933183</v>
      </c>
      <c r="W38" s="406">
        <v>64.687167465375083</v>
      </c>
      <c r="X38" s="406">
        <v>85.049923842770099</v>
      </c>
      <c r="Y38" s="406">
        <v>94.182492934239562</v>
      </c>
      <c r="Z38" s="406">
        <v>102.59192600491104</v>
      </c>
      <c r="AA38" s="406">
        <v>110.45181564856664</v>
      </c>
      <c r="AB38" s="406">
        <v>117.92012471123996</v>
      </c>
      <c r="AC38" s="406">
        <v>125.82053888062553</v>
      </c>
      <c r="AD38" s="406">
        <v>135.0590422083142</v>
      </c>
      <c r="AE38" s="406">
        <v>146.08572464822683</v>
      </c>
      <c r="AF38" s="406">
        <v>158.84619422591501</v>
      </c>
      <c r="AG38" s="406">
        <v>172.9056967963499</v>
      </c>
      <c r="AH38" s="406">
        <v>187.40564586978377</v>
      </c>
      <c r="AI38" s="406">
        <v>200.87537385998505</v>
      </c>
      <c r="AJ38" s="406">
        <v>200.87537385998505</v>
      </c>
      <c r="AK38" s="406">
        <v>212.05285136515946</v>
      </c>
      <c r="AL38" s="406">
        <v>220.00498228906585</v>
      </c>
      <c r="AM38" s="406">
        <v>224.06689166536475</v>
      </c>
      <c r="AN38" s="406">
        <v>224.03431258854803</v>
      </c>
      <c r="AO38" s="406">
        <v>220.84419132040776</v>
      </c>
      <c r="AP38" s="406">
        <v>216.01274396781537</v>
      </c>
      <c r="AQ38" s="406">
        <v>211.38704298166724</v>
      </c>
      <c r="AR38" s="406">
        <v>209.0601625750534</v>
      </c>
      <c r="AS38" s="406">
        <v>210.95609941804</v>
      </c>
      <c r="AT38" s="406">
        <v>217.72857049720645</v>
      </c>
      <c r="AU38" s="406">
        <v>229.08209174573858</v>
      </c>
      <c r="AV38" s="406">
        <v>261.04583558474854</v>
      </c>
      <c r="AW38" s="406">
        <v>278.50070090893144</v>
      </c>
      <c r="AX38" s="406">
        <v>295.58513660762321</v>
      </c>
      <c r="AY38" s="406">
        <v>311.78213285690691</v>
      </c>
      <c r="AZ38" s="406">
        <v>326.7557328874525</v>
      </c>
      <c r="BA38" s="406">
        <v>340.3174914824769</v>
      </c>
      <c r="BB38" s="406">
        <v>362.20493130294756</v>
      </c>
      <c r="BC38" s="406">
        <v>370.05760124445806</v>
      </c>
    </row>
    <row r="39" spans="2:55" ht="15.75">
      <c r="B39" s="405" t="s">
        <v>45</v>
      </c>
      <c r="C39" s="406">
        <v>7.8131420620058236</v>
      </c>
      <c r="D39" s="406">
        <v>32.115348249971774</v>
      </c>
      <c r="E39" s="406">
        <v>22.983525859871929</v>
      </c>
      <c r="F39" s="406">
        <v>16.135883059071674</v>
      </c>
      <c r="G39" s="406">
        <v>16.135883059071674</v>
      </c>
      <c r="H39" s="406">
        <v>11.222135436445582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2.7489754316573571</v>
      </c>
      <c r="P39" s="406">
        <v>8.9248645095769401</v>
      </c>
      <c r="Q39" s="406">
        <v>17.721901473676919</v>
      </c>
      <c r="R39" s="406">
        <v>27.885066967745018</v>
      </c>
      <c r="S39" s="406">
        <v>38.51059146836792</v>
      </c>
      <c r="T39" s="406">
        <v>49.123623288340141</v>
      </c>
      <c r="U39" s="406">
        <v>59.660266177997457</v>
      </c>
      <c r="V39" s="406">
        <v>70.167000033276423</v>
      </c>
      <c r="W39" s="406">
        <v>80.77299529329045</v>
      </c>
      <c r="X39" s="406">
        <v>102.15189463336051</v>
      </c>
      <c r="Y39" s="406">
        <v>111.96245988560365</v>
      </c>
      <c r="Z39" s="406">
        <v>120.87532066407368</v>
      </c>
      <c r="AA39" s="406">
        <v>128.96796019606566</v>
      </c>
      <c r="AB39" s="406">
        <v>136.44858168975463</v>
      </c>
      <c r="AC39" s="406">
        <v>144.50032509782784</v>
      </c>
      <c r="AD39" s="406">
        <v>154.41200042200188</v>
      </c>
      <c r="AE39" s="406">
        <v>166.87253460450745</v>
      </c>
      <c r="AF39" s="406">
        <v>181.91392721473284</v>
      </c>
      <c r="AG39" s="406">
        <v>198.9280801144015</v>
      </c>
      <c r="AH39" s="406">
        <v>216.26082133017954</v>
      </c>
      <c r="AI39" s="406">
        <v>231.59374968084225</v>
      </c>
      <c r="AJ39" s="406">
        <v>231.59374968084225</v>
      </c>
      <c r="AK39" s="406">
        <v>243.02797661398498</v>
      </c>
      <c r="AL39" s="406">
        <v>249.21078881531776</v>
      </c>
      <c r="AM39" s="406">
        <v>249.50717917599266</v>
      </c>
      <c r="AN39" s="406">
        <v>244.85680993368359</v>
      </c>
      <c r="AO39" s="406">
        <v>237.51425026954709</v>
      </c>
      <c r="AP39" s="406">
        <v>230.11697988655271</v>
      </c>
      <c r="AQ39" s="406">
        <v>225.4520794446297</v>
      </c>
      <c r="AR39" s="406">
        <v>226.03851475583906</v>
      </c>
      <c r="AS39" s="406">
        <v>232.8048516811148</v>
      </c>
      <c r="AT39" s="406">
        <v>245.18176516335188</v>
      </c>
      <c r="AU39" s="406">
        <v>261.78121285230503</v>
      </c>
      <c r="AV39" s="406">
        <v>299.72160979912007</v>
      </c>
      <c r="AW39" s="406">
        <v>317.65905754130438</v>
      </c>
      <c r="AX39" s="406">
        <v>334.22549139472159</v>
      </c>
      <c r="AY39" s="406">
        <v>349.40456726384053</v>
      </c>
      <c r="AZ39" s="406">
        <v>363.31878056814435</v>
      </c>
      <c r="BA39" s="406">
        <v>376.12641969084541</v>
      </c>
      <c r="BB39" s="406">
        <v>397.68467597340521</v>
      </c>
      <c r="BC39" s="406">
        <v>406.00951833731574</v>
      </c>
    </row>
    <row r="40" spans="2:55" ht="18">
      <c r="B40" s="405" t="s">
        <v>442</v>
      </c>
      <c r="C40" s="406">
        <v>36.556292507591962</v>
      </c>
      <c r="D40" s="406">
        <v>58.872439654796452</v>
      </c>
      <c r="E40" s="406">
        <v>47.320151815769897</v>
      </c>
      <c r="F40" s="406">
        <v>37.3983526867828</v>
      </c>
      <c r="G40" s="406">
        <v>37.3983526867828</v>
      </c>
      <c r="H40" s="406">
        <v>28.71391108462241</v>
      </c>
      <c r="I40" s="406">
        <v>13.020300115120534</v>
      </c>
      <c r="J40" s="406">
        <v>13.020300115120534</v>
      </c>
      <c r="K40" s="406">
        <v>9.7493771077538494</v>
      </c>
      <c r="L40" s="406">
        <v>6.3081340992556232</v>
      </c>
      <c r="M40" s="406">
        <v>4.3205931581240735</v>
      </c>
      <c r="N40" s="406">
        <v>9.5469467883607262</v>
      </c>
      <c r="O40" s="406">
        <v>16.463874186370095</v>
      </c>
      <c r="P40" s="406">
        <v>25.462033622831694</v>
      </c>
      <c r="Q40" s="406">
        <v>35.736445746112459</v>
      </c>
      <c r="R40" s="406">
        <v>46.199952115740253</v>
      </c>
      <c r="S40" s="406">
        <v>56.298130808909221</v>
      </c>
      <c r="T40" s="406">
        <v>66.039280863110193</v>
      </c>
      <c r="U40" s="406">
        <v>75.80578575592493</v>
      </c>
      <c r="V40" s="406">
        <v>86.013408688726813</v>
      </c>
      <c r="W40" s="406">
        <v>96.980752024005326</v>
      </c>
      <c r="X40" s="406">
        <v>119.96919766650677</v>
      </c>
      <c r="Y40" s="406">
        <v>130.38590759625404</v>
      </c>
      <c r="Z40" s="406">
        <v>139.48800342209628</v>
      </c>
      <c r="AA40" s="406">
        <v>147.35773673398367</v>
      </c>
      <c r="AB40" s="406">
        <v>154.60311369825482</v>
      </c>
      <c r="AC40" s="406">
        <v>162.87946966804964</v>
      </c>
      <c r="AD40" s="406">
        <v>173.91970557099197</v>
      </c>
      <c r="AE40" s="406">
        <v>188.6655262554427</v>
      </c>
      <c r="AF40" s="406">
        <v>207.05019134830152</v>
      </c>
      <c r="AG40" s="406">
        <v>227.60699595789407</v>
      </c>
      <c r="AH40" s="406">
        <v>247.67568596999587</v>
      </c>
      <c r="AI40" s="406">
        <v>263.99090676516272</v>
      </c>
      <c r="AJ40" s="406">
        <v>263.99090676516272</v>
      </c>
      <c r="AK40" s="406">
        <v>273.9723677281923</v>
      </c>
      <c r="AL40" s="406">
        <v>276.1576921567974</v>
      </c>
      <c r="AM40" s="406">
        <v>271.13040665561772</v>
      </c>
      <c r="AN40" s="406">
        <v>261.32757945314484</v>
      </c>
      <c r="AO40" s="406">
        <v>250.41841811283555</v>
      </c>
      <c r="AP40" s="406">
        <v>242.26049109288957</v>
      </c>
      <c r="AQ40" s="406">
        <v>240.25079824983996</v>
      </c>
      <c r="AR40" s="406">
        <v>245.86620158426629</v>
      </c>
      <c r="AS40" s="406">
        <v>258.68322505089583</v>
      </c>
      <c r="AT40" s="406">
        <v>276.87124926621897</v>
      </c>
      <c r="AU40" s="406">
        <v>297.92769873006193</v>
      </c>
      <c r="AV40" s="406">
        <v>338.9193832442964</v>
      </c>
      <c r="AW40" s="406">
        <v>356.36830297779323</v>
      </c>
      <c r="AX40" s="406">
        <v>371.84367787442574</v>
      </c>
      <c r="AY40" s="406">
        <v>385.84072849497642</v>
      </c>
      <c r="AZ40" s="406">
        <v>398.8731997019853</v>
      </c>
      <c r="BA40" s="406">
        <v>411.18791944922873</v>
      </c>
      <c r="BB40" s="406">
        <v>433.0476708829986</v>
      </c>
      <c r="BC40" s="406">
        <v>442.24748414663719</v>
      </c>
    </row>
    <row r="41" spans="2:55" ht="15.75">
      <c r="B41" s="405" t="s">
        <v>47</v>
      </c>
      <c r="C41" s="406">
        <v>64.749568261136019</v>
      </c>
      <c r="D41" s="406">
        <v>84.32765239927177</v>
      </c>
      <c r="E41" s="406">
        <v>69.98374558431054</v>
      </c>
      <c r="F41" s="406">
        <v>56.042766518676267</v>
      </c>
      <c r="G41" s="406">
        <v>56.042766518676267</v>
      </c>
      <c r="H41" s="406">
        <v>43.346220037105574</v>
      </c>
      <c r="I41" s="406">
        <v>24.08909898300821</v>
      </c>
      <c r="J41" s="406">
        <v>24.08909898300821</v>
      </c>
      <c r="K41" s="406">
        <v>18.117410497729828</v>
      </c>
      <c r="L41" s="406">
        <v>13.695984015811186</v>
      </c>
      <c r="M41" s="406">
        <v>12.720317365005011</v>
      </c>
      <c r="N41" s="406">
        <v>22.581918298692418</v>
      </c>
      <c r="O41" s="406">
        <v>32.803703636029908</v>
      </c>
      <c r="P41" s="406">
        <v>43.648694662897547</v>
      </c>
      <c r="Q41" s="406">
        <v>54.403136864321432</v>
      </c>
      <c r="R41" s="406">
        <v>64.325250619187997</v>
      </c>
      <c r="S41" s="406">
        <v>73.390087363338253</v>
      </c>
      <c r="T41" s="406">
        <v>82.125691837921607</v>
      </c>
      <c r="U41" s="406">
        <v>91.404232227132056</v>
      </c>
      <c r="V41" s="406">
        <v>101.92004164653426</v>
      </c>
      <c r="W41" s="406">
        <v>113.74168164456316</v>
      </c>
      <c r="X41" s="406">
        <v>138.56092979648341</v>
      </c>
      <c r="Y41" s="406">
        <v>149.25603796053304</v>
      </c>
      <c r="Z41" s="406">
        <v>158.00580432664754</v>
      </c>
      <c r="AA41" s="406">
        <v>165.29421055757004</v>
      </c>
      <c r="AB41" s="406">
        <v>172.26827138795542</v>
      </c>
      <c r="AC41" s="406">
        <v>181.15795403317748</v>
      </c>
      <c r="AD41" s="406">
        <v>194.22547455063602</v>
      </c>
      <c r="AE41" s="406">
        <v>212.50466178111509</v>
      </c>
      <c r="AF41" s="406">
        <v>235.05111745538008</v>
      </c>
      <c r="AG41" s="406">
        <v>259.27526009813261</v>
      </c>
      <c r="AH41" s="406">
        <v>281.34369166330356</v>
      </c>
      <c r="AI41" s="406">
        <v>296.88989872751608</v>
      </c>
      <c r="AJ41" s="406">
        <v>296.88989872751608</v>
      </c>
      <c r="AK41" s="406">
        <v>302.9293466887035</v>
      </c>
      <c r="AL41" s="406">
        <v>299.23303063144698</v>
      </c>
      <c r="AM41" s="406">
        <v>288.03768801178501</v>
      </c>
      <c r="AN41" s="406">
        <v>273.44632886306249</v>
      </c>
      <c r="AO41" s="406">
        <v>260.75641177096128</v>
      </c>
      <c r="AP41" s="406">
        <v>254.75332002487781</v>
      </c>
      <c r="AQ41" s="406">
        <v>257.79025680027178</v>
      </c>
      <c r="AR41" s="406">
        <v>269.87311475610511</v>
      </c>
      <c r="AS41" s="406">
        <v>289.14038025883548</v>
      </c>
      <c r="AT41" s="406">
        <v>312.41940772249961</v>
      </c>
      <c r="AU41" s="406">
        <v>336.30138380096025</v>
      </c>
      <c r="AV41" s="406">
        <v>377.81383195942664</v>
      </c>
      <c r="AW41" s="406">
        <v>394.11647392872163</v>
      </c>
      <c r="AX41" s="406">
        <v>408.28100684472474</v>
      </c>
      <c r="AY41" s="406">
        <v>421.25612689331348</v>
      </c>
      <c r="AZ41" s="406">
        <v>433.66559885472094</v>
      </c>
      <c r="BA41" s="406">
        <v>445.79113195688313</v>
      </c>
      <c r="BB41" s="406">
        <v>468.77634943387551</v>
      </c>
      <c r="BC41" s="406">
        <v>478.88342453108152</v>
      </c>
    </row>
    <row r="42" spans="2:55" ht="18">
      <c r="B42" s="405" t="s">
        <v>443</v>
      </c>
      <c r="C42" s="406">
        <v>91.789806026886581</v>
      </c>
      <c r="D42" s="406">
        <v>108.54248318717313</v>
      </c>
      <c r="E42" s="406">
        <v>89.948085387079246</v>
      </c>
      <c r="F42" s="406">
        <v>71.747014047837169</v>
      </c>
      <c r="G42" s="406">
        <v>71.747014047837169</v>
      </c>
      <c r="H42" s="406">
        <v>54.97822564241936</v>
      </c>
      <c r="I42" s="406">
        <v>32.543124767951234</v>
      </c>
      <c r="J42" s="406">
        <v>32.543124767951234</v>
      </c>
      <c r="K42" s="406">
        <v>24.912471076259521</v>
      </c>
      <c r="L42" s="406">
        <v>21.112860519361725</v>
      </c>
      <c r="M42" s="406">
        <v>21.957096321902462</v>
      </c>
      <c r="N42" s="406">
        <v>38.536083158992355</v>
      </c>
      <c r="O42" s="406">
        <v>51.071478974321884</v>
      </c>
      <c r="P42" s="406">
        <v>62.69746429765231</v>
      </c>
      <c r="Q42" s="406">
        <v>72.979742764294372</v>
      </c>
      <c r="R42" s="406">
        <v>81.739826483741084</v>
      </c>
      <c r="S42" s="406">
        <v>89.543022203434901</v>
      </c>
      <c r="T42" s="406">
        <v>97.518161396751282</v>
      </c>
      <c r="U42" s="406">
        <v>106.96538000114609</v>
      </c>
      <c r="V42" s="406">
        <v>118.3617587635424</v>
      </c>
      <c r="W42" s="406">
        <v>131.36704309251044</v>
      </c>
      <c r="X42" s="406">
        <v>157.75398309969299</v>
      </c>
      <c r="Y42" s="406">
        <v>168.11730194546706</v>
      </c>
      <c r="Z42" s="406">
        <v>176.04108481068207</v>
      </c>
      <c r="AA42" s="406">
        <v>182.57796324660296</v>
      </c>
      <c r="AB42" s="406">
        <v>189.5591972107508</v>
      </c>
      <c r="AC42" s="406">
        <v>199.94351780982862</v>
      </c>
      <c r="AD42" s="406">
        <v>216.44025688530192</v>
      </c>
      <c r="AE42" s="406">
        <v>239.31219451281217</v>
      </c>
      <c r="AF42" s="406">
        <v>266.41498435115079</v>
      </c>
      <c r="AG42" s="406">
        <v>293.79136838617802</v>
      </c>
      <c r="AH42" s="406">
        <v>316.16258809285205</v>
      </c>
      <c r="AI42" s="406">
        <v>328.22956925141955</v>
      </c>
      <c r="AJ42" s="406">
        <v>328.22956925141955</v>
      </c>
      <c r="AK42" s="406">
        <v>328.10214065401391</v>
      </c>
      <c r="AL42" s="406">
        <v>317.30910441479546</v>
      </c>
      <c r="AM42" s="406">
        <v>299.99773761542093</v>
      </c>
      <c r="AN42" s="406">
        <v>282.2918745520268</v>
      </c>
      <c r="AO42" s="406">
        <v>270.9289224678775</v>
      </c>
      <c r="AP42" s="406">
        <v>269.76095018211169</v>
      </c>
      <c r="AQ42" s="406">
        <v>279.58499561105924</v>
      </c>
      <c r="AR42" s="406">
        <v>298.78738251057763</v>
      </c>
      <c r="AS42" s="406">
        <v>323.90403801445109</v>
      </c>
      <c r="AT42" s="406">
        <v>350.57875991527465</v>
      </c>
      <c r="AU42" s="406">
        <v>375.71226123087234</v>
      </c>
      <c r="AV42" s="406">
        <v>415.8314406674674</v>
      </c>
      <c r="AW42" s="406">
        <v>430.69914927362919</v>
      </c>
      <c r="AX42" s="406">
        <v>443.68506847053851</v>
      </c>
      <c r="AY42" s="406">
        <v>455.88407630460648</v>
      </c>
      <c r="AZ42" s="406">
        <v>467.97728293419283</v>
      </c>
      <c r="BA42" s="406">
        <v>480.30957064884808</v>
      </c>
      <c r="BB42" s="406">
        <v>504.98689974098698</v>
      </c>
      <c r="BC42" s="406">
        <v>516.05498915397675</v>
      </c>
    </row>
    <row r="43" spans="2:55" ht="15.75">
      <c r="B43" s="405" t="s">
        <v>49</v>
      </c>
      <c r="C43" s="406">
        <v>117.93755737536685</v>
      </c>
      <c r="D43" s="406">
        <v>129.98106770746566</v>
      </c>
      <c r="E43" s="406">
        <v>106.95938856987064</v>
      </c>
      <c r="F43" s="406">
        <v>84.271723693395899</v>
      </c>
      <c r="G43" s="406">
        <v>84.271723693395899</v>
      </c>
      <c r="H43" s="406">
        <v>63.724847595555929</v>
      </c>
      <c r="I43" s="406">
        <v>39.065305519598844</v>
      </c>
      <c r="J43" s="406">
        <v>39.065305519598844</v>
      </c>
      <c r="K43" s="406">
        <v>31.464073688007563</v>
      </c>
      <c r="L43" s="406">
        <v>29.108998699819566</v>
      </c>
      <c r="M43" s="406">
        <v>32.860562973711119</v>
      </c>
      <c r="N43" s="406">
        <v>56.718921226184833</v>
      </c>
      <c r="O43" s="406">
        <v>70.45830107187588</v>
      </c>
      <c r="P43" s="406">
        <v>81.810854685339336</v>
      </c>
      <c r="Q43" s="406">
        <v>90.872117095428024</v>
      </c>
      <c r="R43" s="406">
        <v>98.117753105120968</v>
      </c>
      <c r="S43" s="406">
        <v>104.83888847868302</v>
      </c>
      <c r="T43" s="406">
        <v>112.74128482152867</v>
      </c>
      <c r="U43" s="406">
        <v>123.00323701162934</v>
      </c>
      <c r="V43" s="406">
        <v>135.70217904958383</v>
      </c>
      <c r="W43" s="406">
        <v>150.02546185033358</v>
      </c>
      <c r="X43" s="406">
        <v>177.07475311431503</v>
      </c>
      <c r="Y43" s="406">
        <v>186.53341304332903</v>
      </c>
      <c r="Z43" s="406">
        <v>193.308264432248</v>
      </c>
      <c r="AA43" s="406">
        <v>199.21827198676448</v>
      </c>
      <c r="AB43" s="406">
        <v>207.01915869391249</v>
      </c>
      <c r="AC43" s="406">
        <v>220.39391094010929</v>
      </c>
      <c r="AD43" s="406">
        <v>241.591301666791</v>
      </c>
      <c r="AE43" s="406">
        <v>269.75703507516971</v>
      </c>
      <c r="AF43" s="406">
        <v>301.2053563152038</v>
      </c>
      <c r="AG43" s="406">
        <v>330.1783210537954</v>
      </c>
      <c r="AH43" s="406">
        <v>349.99882932185784</v>
      </c>
      <c r="AI43" s="406">
        <v>356.05341593021348</v>
      </c>
      <c r="AJ43" s="406">
        <v>356.05341593021348</v>
      </c>
      <c r="AK43" s="406">
        <v>348.1277949230589</v>
      </c>
      <c r="AL43" s="406">
        <v>329.87262776351656</v>
      </c>
      <c r="AM43" s="406">
        <v>307.90671258772466</v>
      </c>
      <c r="AN43" s="406">
        <v>290.33081198384832</v>
      </c>
      <c r="AO43" s="406">
        <v>283.2457221198797</v>
      </c>
      <c r="AP43" s="406">
        <v>288.98943249519868</v>
      </c>
      <c r="AQ43" s="406">
        <v>306.57693563176429</v>
      </c>
      <c r="AR43" s="406">
        <v>332.48237388445608</v>
      </c>
      <c r="AS43" s="406">
        <v>361.70917484133383</v>
      </c>
      <c r="AT43" s="406">
        <v>390.10226581199356</v>
      </c>
      <c r="AU43" s="406">
        <v>415.20357451310548</v>
      </c>
      <c r="AV43" s="406">
        <v>452.7169645431685</v>
      </c>
      <c r="AW43" s="406">
        <v>466.24600514550275</v>
      </c>
      <c r="AX43" s="406">
        <v>478.27079317126982</v>
      </c>
      <c r="AY43" s="406">
        <v>489.9882817866835</v>
      </c>
      <c r="AZ43" s="406">
        <v>502.18669570812204</v>
      </c>
      <c r="BA43" s="406">
        <v>515.33602629572931</v>
      </c>
      <c r="BB43" s="406">
        <v>541.82343911663554</v>
      </c>
      <c r="BC43" s="406">
        <v>553.92293983299555</v>
      </c>
    </row>
    <row r="44" spans="2:55" ht="18">
      <c r="B44" s="405" t="s">
        <v>444</v>
      </c>
      <c r="C44" s="406">
        <v>141.31288735245701</v>
      </c>
      <c r="D44" s="406">
        <v>148.56343194282366</v>
      </c>
      <c r="E44" s="406">
        <v>120.67509794186284</v>
      </c>
      <c r="F44" s="406">
        <v>93.597187072726712</v>
      </c>
      <c r="G44" s="406">
        <v>93.597187072726712</v>
      </c>
      <c r="H44" s="406">
        <v>70.228535578065035</v>
      </c>
      <c r="I44" s="406">
        <v>45.088708267778152</v>
      </c>
      <c r="J44" s="406">
        <v>45.088708267778152</v>
      </c>
      <c r="K44" s="406">
        <v>38.225355996252866</v>
      </c>
      <c r="L44" s="406">
        <v>38.520717267450848</v>
      </c>
      <c r="M44" s="406">
        <v>47.277949757961679</v>
      </c>
      <c r="N44" s="406">
        <v>76.308726213166167</v>
      </c>
      <c r="O44" s="406">
        <v>90.121529344439224</v>
      </c>
      <c r="P44" s="406">
        <v>100.32803952967481</v>
      </c>
      <c r="Q44" s="406">
        <v>107.65839045199054</v>
      </c>
      <c r="R44" s="406">
        <v>113.46433575128434</v>
      </c>
      <c r="S44" s="406">
        <v>119.81108314696041</v>
      </c>
      <c r="T44" s="406">
        <v>128.34030979552259</v>
      </c>
      <c r="U44" s="406">
        <v>139.92897105022678</v>
      </c>
      <c r="V44" s="406">
        <v>154.18043406295368</v>
      </c>
      <c r="W44" s="406">
        <v>169.63874131017849</v>
      </c>
      <c r="X44" s="406">
        <v>196.05789457114324</v>
      </c>
      <c r="Y44" s="406">
        <v>204.14392052476157</v>
      </c>
      <c r="Z44" s="406">
        <v>209.69106267066729</v>
      </c>
      <c r="AA44" s="406">
        <v>215.65842759004079</v>
      </c>
      <c r="AB44" s="406">
        <v>225.84006175244184</v>
      </c>
      <c r="AC44" s="406">
        <v>243.60696240628729</v>
      </c>
      <c r="AD44" s="406">
        <v>270.49764728667157</v>
      </c>
      <c r="AE44" s="406">
        <v>304.14566834432901</v>
      </c>
      <c r="AF44" s="406">
        <v>338.63636074634246</v>
      </c>
      <c r="AG44" s="406">
        <v>366.24918274760842</v>
      </c>
      <c r="AH44" s="406">
        <v>380.77653564199534</v>
      </c>
      <c r="AI44" s="406">
        <v>378.78877601755346</v>
      </c>
      <c r="AJ44" s="406">
        <v>378.78877601755346</v>
      </c>
      <c r="AK44" s="406">
        <v>362.16297913248115</v>
      </c>
      <c r="AL44" s="406">
        <v>337.55228901167834</v>
      </c>
      <c r="AM44" s="406">
        <v>314.27800101550332</v>
      </c>
      <c r="AN44" s="406">
        <v>299.99239261300664</v>
      </c>
      <c r="AO44" s="406">
        <v>299.59046897016464</v>
      </c>
      <c r="AP44" s="406">
        <v>313.62725054013953</v>
      </c>
      <c r="AQ44" s="406">
        <v>338.8416987803277</v>
      </c>
      <c r="AR44" s="406">
        <v>369.68619438054526</v>
      </c>
      <c r="AS44" s="406">
        <v>401.25680029813617</v>
      </c>
      <c r="AT44" s="406">
        <v>429.96836785255448</v>
      </c>
      <c r="AU44" s="406">
        <v>454.04584584793827</v>
      </c>
      <c r="AV44" s="406">
        <v>488.59041482658682</v>
      </c>
      <c r="AW44" s="406">
        <v>500.95322023604609</v>
      </c>
      <c r="AX44" s="406">
        <v>512.26906707649448</v>
      </c>
      <c r="AY44" s="406">
        <v>523.93736411588316</v>
      </c>
      <c r="AZ44" s="406">
        <v>536.97043419135503</v>
      </c>
      <c r="BA44" s="406">
        <v>550.99413865012627</v>
      </c>
      <c r="BB44" s="406">
        <v>579.4531114797727</v>
      </c>
      <c r="BC44" s="406">
        <v>592.68849449631114</v>
      </c>
    </row>
    <row r="45" spans="2:55" ht="15.75">
      <c r="B45" s="405" t="s">
        <v>51</v>
      </c>
      <c r="C45" s="406">
        <v>161.93679797585338</v>
      </c>
      <c r="D45" s="406">
        <v>163.89550394593007</v>
      </c>
      <c r="E45" s="406">
        <v>130.89301659312486</v>
      </c>
      <c r="F45" s="406">
        <v>100.22663646550953</v>
      </c>
      <c r="G45" s="406">
        <v>100.22663646550953</v>
      </c>
      <c r="H45" s="406">
        <v>76.180180198272865</v>
      </c>
      <c r="I45" s="406">
        <v>50.898450007597809</v>
      </c>
      <c r="J45" s="406">
        <v>50.898450007597809</v>
      </c>
      <c r="K45" s="406">
        <v>45.880165323347491</v>
      </c>
      <c r="L45" s="406">
        <v>51.723942792619759</v>
      </c>
      <c r="M45" s="406">
        <v>64.563576335649813</v>
      </c>
      <c r="N45" s="406">
        <v>96.421001743296813</v>
      </c>
      <c r="O45" s="406">
        <v>109.35270306710721</v>
      </c>
      <c r="P45" s="406">
        <v>117.72749570505412</v>
      </c>
      <c r="Q45" s="406">
        <v>123.23290424251299</v>
      </c>
      <c r="R45" s="406">
        <v>128.31409935758876</v>
      </c>
      <c r="S45" s="406">
        <v>135.03443494031825</v>
      </c>
      <c r="T45" s="406">
        <v>144.75823091967686</v>
      </c>
      <c r="U45" s="406">
        <v>158.05573435973307</v>
      </c>
      <c r="V45" s="406">
        <v>173.80157259647433</v>
      </c>
      <c r="W45" s="406">
        <v>189.71417314724658</v>
      </c>
      <c r="X45" s="406">
        <v>214.30098400989354</v>
      </c>
      <c r="Y45" s="406">
        <v>220.70152096529981</v>
      </c>
      <c r="Z45" s="406">
        <v>225.47958680208205</v>
      </c>
      <c r="AA45" s="406">
        <v>233.11646432745832</v>
      </c>
      <c r="AB45" s="406">
        <v>247.17513000859645</v>
      </c>
      <c r="AC45" s="406">
        <v>270.49289437962648</v>
      </c>
      <c r="AD45" s="406">
        <v>303.71882515712849</v>
      </c>
      <c r="AE45" s="406">
        <v>341.98200192305865</v>
      </c>
      <c r="AF45" s="406">
        <v>376.48558228066724</v>
      </c>
      <c r="AG45" s="406">
        <v>399.82213866567963</v>
      </c>
      <c r="AH45" s="406">
        <v>406.78854506119904</v>
      </c>
      <c r="AI45" s="406">
        <v>395.24828247376564</v>
      </c>
      <c r="AJ45" s="406">
        <v>395.24828247376564</v>
      </c>
      <c r="AK45" s="406">
        <v>370.44307726658786</v>
      </c>
      <c r="AL45" s="406">
        <v>342.88468786529671</v>
      </c>
      <c r="AM45" s="406">
        <v>321.65240592255776</v>
      </c>
      <c r="AN45" s="406">
        <v>313.29270473650382</v>
      </c>
      <c r="AO45" s="406">
        <v>321.4079594814819</v>
      </c>
      <c r="AP45" s="406">
        <v>344.03622439257344</v>
      </c>
      <c r="AQ45" s="406">
        <v>375.11631119848607</v>
      </c>
      <c r="AR45" s="406">
        <v>409.04851123248631</v>
      </c>
      <c r="AS45" s="406">
        <v>441.47200115011901</v>
      </c>
      <c r="AT45" s="406">
        <v>469.35933522181955</v>
      </c>
      <c r="AU45" s="406">
        <v>491.82560610258463</v>
      </c>
      <c r="AV45" s="406">
        <v>523.65298709481976</v>
      </c>
      <c r="AW45" s="406">
        <v>535.00262860241696</v>
      </c>
      <c r="AX45" s="406">
        <v>546.00012971748356</v>
      </c>
      <c r="AY45" s="406">
        <v>558.52577887197822</v>
      </c>
      <c r="AZ45" s="406">
        <v>572.45512603010172</v>
      </c>
      <c r="BA45" s="406">
        <v>587.44147826744097</v>
      </c>
      <c r="BB45" s="406">
        <v>618.08740928822021</v>
      </c>
      <c r="BC45" s="406">
        <v>632.58896347366385</v>
      </c>
    </row>
    <row r="46" spans="2:55" ht="18">
      <c r="B46" s="405" t="s">
        <v>445</v>
      </c>
      <c r="C46" s="406">
        <v>179.3812347460817</v>
      </c>
      <c r="D46" s="406">
        <v>175.696590594995</v>
      </c>
      <c r="E46" s="406">
        <v>137.72684401852956</v>
      </c>
      <c r="F46" s="406">
        <v>106.21057833833223</v>
      </c>
      <c r="G46" s="406">
        <v>106.21057833833223</v>
      </c>
      <c r="H46" s="406">
        <v>81.9200615745047</v>
      </c>
      <c r="I46" s="406">
        <v>56.560954592933889</v>
      </c>
      <c r="J46" s="406">
        <v>56.560954592933889</v>
      </c>
      <c r="K46" s="406">
        <v>57.581884174287424</v>
      </c>
      <c r="L46" s="406">
        <v>68.105791196082791</v>
      </c>
      <c r="M46" s="406">
        <v>83.912806977389891</v>
      </c>
      <c r="N46" s="406">
        <v>116.31076751936659</v>
      </c>
      <c r="O46" s="406">
        <v>127.56030933367057</v>
      </c>
      <c r="P46" s="406">
        <v>133.74441603742872</v>
      </c>
      <c r="Q46" s="406">
        <v>138.1154799098629</v>
      </c>
      <c r="R46" s="406">
        <v>143.27466356887049</v>
      </c>
      <c r="S46" s="406">
        <v>150.97563702040569</v>
      </c>
      <c r="T46" s="406">
        <v>162.3563464190832</v>
      </c>
      <c r="U46" s="406">
        <v>177.51446109655251</v>
      </c>
      <c r="V46" s="406">
        <v>194.07096823435649</v>
      </c>
      <c r="W46" s="406">
        <v>209.74695036757313</v>
      </c>
      <c r="X46" s="406">
        <v>231.47797063561913</v>
      </c>
      <c r="Y46" s="406">
        <v>236.26062974560995</v>
      </c>
      <c r="Z46" s="406">
        <v>241.90385419283641</v>
      </c>
      <c r="AA46" s="406">
        <v>252.80114565399458</v>
      </c>
      <c r="AB46" s="406">
        <v>271.99014640208355</v>
      </c>
      <c r="AC46" s="406">
        <v>301.77428912247638</v>
      </c>
      <c r="AD46" s="406">
        <v>341.19193151818109</v>
      </c>
      <c r="AE46" s="406">
        <v>381.04681300957196</v>
      </c>
      <c r="AF46" s="406">
        <v>412.4558343676203</v>
      </c>
      <c r="AG46" s="406">
        <v>429.09997994893229</v>
      </c>
      <c r="AH46" s="406">
        <v>426.61978623459152</v>
      </c>
      <c r="AI46" s="406">
        <v>405.08609753562928</v>
      </c>
      <c r="AJ46" s="406">
        <v>405.08609753562928</v>
      </c>
      <c r="AK46" s="406">
        <v>375.48452176953077</v>
      </c>
      <c r="AL46" s="406">
        <v>348.52513366351945</v>
      </c>
      <c r="AM46" s="406">
        <v>332.15643072963229</v>
      </c>
      <c r="AN46" s="406">
        <v>331.85718074451779</v>
      </c>
      <c r="AO46" s="406">
        <v>349.46975230943036</v>
      </c>
      <c r="AP46" s="406">
        <v>378.99331464420476</v>
      </c>
      <c r="AQ46" s="406">
        <v>413.99472406194627</v>
      </c>
      <c r="AR46" s="406">
        <v>449.44857312034208</v>
      </c>
      <c r="AS46" s="406">
        <v>481.46568529033487</v>
      </c>
      <c r="AT46" s="406">
        <v>507.73697249196687</v>
      </c>
      <c r="AU46" s="406">
        <v>528.6218251486215</v>
      </c>
      <c r="AV46" s="406">
        <v>558.09429116069691</v>
      </c>
      <c r="AW46" s="406">
        <v>568.55244997546163</v>
      </c>
      <c r="AX46" s="406">
        <v>580.43784677060216</v>
      </c>
      <c r="AY46" s="406">
        <v>593.88043656848515</v>
      </c>
      <c r="AZ46" s="406">
        <v>608.80769149506614</v>
      </c>
      <c r="BA46" s="406">
        <v>624.85379073998013</v>
      </c>
      <c r="BB46" s="406">
        <v>657.97155290111255</v>
      </c>
      <c r="BC46" s="406">
        <v>673.92641689458765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0</v>
      </c>
      <c r="AT51" s="403">
        <v>0</v>
      </c>
      <c r="AU51" s="403">
        <v>0</v>
      </c>
      <c r="AV51" s="403">
        <v>0</v>
      </c>
      <c r="AW51" s="403">
        <v>0</v>
      </c>
      <c r="AX51" s="403">
        <v>0</v>
      </c>
      <c r="AY51" s="403">
        <v>0</v>
      </c>
      <c r="AZ51" s="403">
        <v>0</v>
      </c>
      <c r="BA51" s="403">
        <v>0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0</v>
      </c>
      <c r="AL52" s="403">
        <v>0</v>
      </c>
      <c r="AM52" s="403">
        <v>0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0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2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0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1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1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1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1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1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1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1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1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1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1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2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1</v>
      </c>
      <c r="AH64" s="403">
        <v>1</v>
      </c>
      <c r="AI64" s="403">
        <v>1</v>
      </c>
      <c r="AJ64" s="403">
        <v>1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1</v>
      </c>
      <c r="AS64" s="403">
        <v>1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0</v>
      </c>
      <c r="AX65" s="403">
        <v>0</v>
      </c>
      <c r="AY65" s="403">
        <v>1</v>
      </c>
      <c r="AZ65" s="403">
        <v>1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0</v>
      </c>
      <c r="AN69" s="407">
        <v>0</v>
      </c>
      <c r="AO69" s="407">
        <v>0</v>
      </c>
      <c r="AP69" s="407">
        <v>0</v>
      </c>
      <c r="AQ69" s="407">
        <v>0</v>
      </c>
      <c r="AR69" s="407">
        <v>6</v>
      </c>
      <c r="AS69" s="407">
        <v>18</v>
      </c>
      <c r="AT69" s="407">
        <v>29</v>
      </c>
      <c r="AU69" s="407">
        <v>35</v>
      </c>
      <c r="AV69" s="407">
        <v>27</v>
      </c>
      <c r="AW69" s="407">
        <v>14</v>
      </c>
      <c r="AX69" s="407">
        <v>2</v>
      </c>
      <c r="AY69" s="407">
        <v>0</v>
      </c>
      <c r="AZ69" s="407">
        <v>0</v>
      </c>
      <c r="BA69" s="407">
        <v>8</v>
      </c>
      <c r="BB69" s="407">
        <v>52</v>
      </c>
      <c r="BC69" s="407">
        <v>73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0</v>
      </c>
      <c r="AE70" s="407">
        <v>0</v>
      </c>
      <c r="AF70" s="407">
        <v>0</v>
      </c>
      <c r="AG70" s="407">
        <v>10</v>
      </c>
      <c r="AH70" s="407">
        <v>36</v>
      </c>
      <c r="AI70" s="407">
        <v>59</v>
      </c>
      <c r="AJ70" s="407">
        <v>59</v>
      </c>
      <c r="AK70" s="407">
        <v>80</v>
      </c>
      <c r="AL70" s="407">
        <v>95</v>
      </c>
      <c r="AM70" s="407">
        <v>107</v>
      </c>
      <c r="AN70" s="407">
        <v>117</v>
      </c>
      <c r="AO70" s="407">
        <v>127</v>
      </c>
      <c r="AP70" s="407">
        <v>139</v>
      </c>
      <c r="AQ70" s="407">
        <v>154</v>
      </c>
      <c r="AR70" s="407">
        <v>172</v>
      </c>
      <c r="AS70" s="407">
        <v>189</v>
      </c>
      <c r="AT70" s="407">
        <v>203</v>
      </c>
      <c r="AU70" s="407">
        <v>209</v>
      </c>
      <c r="AV70" s="407">
        <v>192</v>
      </c>
      <c r="AW70" s="407">
        <v>176</v>
      </c>
      <c r="AX70" s="407">
        <v>162</v>
      </c>
      <c r="AY70" s="407">
        <v>158</v>
      </c>
      <c r="AZ70" s="407">
        <v>169</v>
      </c>
      <c r="BA70" s="407">
        <v>193</v>
      </c>
      <c r="BB70" s="407">
        <v>263</v>
      </c>
      <c r="BC70" s="407">
        <v>293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0</v>
      </c>
      <c r="AC71" s="407">
        <v>11</v>
      </c>
      <c r="AD71" s="407">
        <v>33</v>
      </c>
      <c r="AE71" s="407">
        <v>57</v>
      </c>
      <c r="AF71" s="407">
        <v>86</v>
      </c>
      <c r="AG71" s="407">
        <v>117</v>
      </c>
      <c r="AH71" s="407">
        <v>148</v>
      </c>
      <c r="AI71" s="407">
        <v>177</v>
      </c>
      <c r="AJ71" s="407">
        <v>177</v>
      </c>
      <c r="AK71" s="407">
        <v>200</v>
      </c>
      <c r="AL71" s="407">
        <v>218</v>
      </c>
      <c r="AM71" s="407">
        <v>231</v>
      </c>
      <c r="AN71" s="407">
        <v>243</v>
      </c>
      <c r="AO71" s="407">
        <v>256</v>
      </c>
      <c r="AP71" s="407">
        <v>273</v>
      </c>
      <c r="AQ71" s="407">
        <v>293</v>
      </c>
      <c r="AR71" s="407">
        <v>315</v>
      </c>
      <c r="AS71" s="407">
        <v>335</v>
      </c>
      <c r="AT71" s="407">
        <v>347</v>
      </c>
      <c r="AU71" s="407">
        <v>348</v>
      </c>
      <c r="AV71" s="407">
        <v>321</v>
      </c>
      <c r="AW71" s="407">
        <v>302</v>
      </c>
      <c r="AX71" s="407">
        <v>293</v>
      </c>
      <c r="AY71" s="407">
        <v>298</v>
      </c>
      <c r="AZ71" s="407">
        <v>322</v>
      </c>
      <c r="BA71" s="407">
        <v>360</v>
      </c>
      <c r="BB71" s="407">
        <v>85</v>
      </c>
      <c r="BC71" s="407">
        <v>120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27</v>
      </c>
      <c r="AA72" s="407">
        <v>61</v>
      </c>
      <c r="AB72" s="407">
        <v>87</v>
      </c>
      <c r="AC72" s="407">
        <v>110</v>
      </c>
      <c r="AD72" s="407">
        <v>135</v>
      </c>
      <c r="AE72" s="407">
        <v>164</v>
      </c>
      <c r="AF72" s="407">
        <v>198</v>
      </c>
      <c r="AG72" s="407">
        <v>234</v>
      </c>
      <c r="AH72" s="407">
        <v>270</v>
      </c>
      <c r="AI72" s="407">
        <v>301</v>
      </c>
      <c r="AJ72" s="407">
        <v>301</v>
      </c>
      <c r="AK72" s="407">
        <v>326</v>
      </c>
      <c r="AL72" s="407">
        <v>344</v>
      </c>
      <c r="AM72" s="407">
        <v>359</v>
      </c>
      <c r="AN72" s="407">
        <v>9</v>
      </c>
      <c r="AO72" s="407">
        <v>26</v>
      </c>
      <c r="AP72" s="407">
        <v>47</v>
      </c>
      <c r="AQ72" s="407">
        <v>70</v>
      </c>
      <c r="AR72" s="407">
        <v>92</v>
      </c>
      <c r="AS72" s="407">
        <v>108</v>
      </c>
      <c r="AT72" s="407">
        <v>113</v>
      </c>
      <c r="AU72" s="407">
        <v>107</v>
      </c>
      <c r="AV72" s="407">
        <v>72</v>
      </c>
      <c r="AW72" s="407">
        <v>59</v>
      </c>
      <c r="AX72" s="407">
        <v>61</v>
      </c>
      <c r="AY72" s="407">
        <v>82</v>
      </c>
      <c r="AZ72" s="407">
        <v>120</v>
      </c>
      <c r="BA72" s="407">
        <v>171</v>
      </c>
      <c r="BB72" s="407">
        <v>272</v>
      </c>
      <c r="BC72" s="407">
        <v>305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27</v>
      </c>
      <c r="Y73" s="407">
        <v>73</v>
      </c>
      <c r="Z73" s="407">
        <v>111</v>
      </c>
      <c r="AA73" s="407">
        <v>141</v>
      </c>
      <c r="AB73" s="407">
        <v>165</v>
      </c>
      <c r="AC73" s="407">
        <v>189</v>
      </c>
      <c r="AD73" s="407">
        <v>216</v>
      </c>
      <c r="AE73" s="407">
        <v>249</v>
      </c>
      <c r="AF73" s="407">
        <v>285</v>
      </c>
      <c r="AG73" s="407">
        <v>324</v>
      </c>
      <c r="AH73" s="407">
        <v>360</v>
      </c>
      <c r="AI73" s="407">
        <v>26</v>
      </c>
      <c r="AJ73" s="407">
        <v>26</v>
      </c>
      <c r="AK73" s="407">
        <v>51</v>
      </c>
      <c r="AL73" s="407">
        <v>70</v>
      </c>
      <c r="AM73" s="407">
        <v>87</v>
      </c>
      <c r="AN73" s="407">
        <v>104</v>
      </c>
      <c r="AO73" s="407">
        <v>124</v>
      </c>
      <c r="AP73" s="407">
        <v>146</v>
      </c>
      <c r="AQ73" s="407">
        <v>167</v>
      </c>
      <c r="AR73" s="407">
        <v>185</v>
      </c>
      <c r="AS73" s="407">
        <v>193</v>
      </c>
      <c r="AT73" s="407">
        <v>190</v>
      </c>
      <c r="AU73" s="407">
        <v>177</v>
      </c>
      <c r="AV73" s="407">
        <v>148</v>
      </c>
      <c r="AW73" s="407">
        <v>146</v>
      </c>
      <c r="AX73" s="407">
        <v>163</v>
      </c>
      <c r="AY73" s="407">
        <v>198</v>
      </c>
      <c r="AZ73" s="407">
        <v>247</v>
      </c>
      <c r="BA73" s="407">
        <v>303</v>
      </c>
      <c r="BB73" s="407">
        <v>35</v>
      </c>
      <c r="BC73" s="407">
        <v>63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104</v>
      </c>
      <c r="Y74" s="407">
        <v>145</v>
      </c>
      <c r="Z74" s="407">
        <v>179</v>
      </c>
      <c r="AA74" s="407">
        <v>206</v>
      </c>
      <c r="AB74" s="407">
        <v>230</v>
      </c>
      <c r="AC74" s="407">
        <v>255</v>
      </c>
      <c r="AD74" s="407">
        <v>285</v>
      </c>
      <c r="AE74" s="407">
        <v>319</v>
      </c>
      <c r="AF74" s="407">
        <v>358</v>
      </c>
      <c r="AG74" s="407">
        <v>32</v>
      </c>
      <c r="AH74" s="407">
        <v>68</v>
      </c>
      <c r="AI74" s="407">
        <v>99</v>
      </c>
      <c r="AJ74" s="407">
        <v>99</v>
      </c>
      <c r="AK74" s="407">
        <v>125</v>
      </c>
      <c r="AL74" s="407">
        <v>146</v>
      </c>
      <c r="AM74" s="407">
        <v>165</v>
      </c>
      <c r="AN74" s="407">
        <v>184</v>
      </c>
      <c r="AO74" s="407">
        <v>205</v>
      </c>
      <c r="AP74" s="407">
        <v>224</v>
      </c>
      <c r="AQ74" s="407">
        <v>240</v>
      </c>
      <c r="AR74" s="407">
        <v>249</v>
      </c>
      <c r="AS74" s="407">
        <v>248</v>
      </c>
      <c r="AT74" s="407">
        <v>239</v>
      </c>
      <c r="AU74" s="407">
        <v>225</v>
      </c>
      <c r="AV74" s="407">
        <v>213</v>
      </c>
      <c r="AW74" s="407">
        <v>227</v>
      </c>
      <c r="AX74" s="407">
        <v>257</v>
      </c>
      <c r="AY74" s="407">
        <v>303</v>
      </c>
      <c r="AZ74" s="407">
        <v>357</v>
      </c>
      <c r="BA74" s="407">
        <v>47</v>
      </c>
      <c r="BB74" s="407">
        <v>135</v>
      </c>
      <c r="BC74" s="407">
        <v>158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21</v>
      </c>
      <c r="W75" s="407">
        <v>73</v>
      </c>
      <c r="X75" s="407">
        <v>166</v>
      </c>
      <c r="Y75" s="407">
        <v>202</v>
      </c>
      <c r="Z75" s="407">
        <v>232</v>
      </c>
      <c r="AA75" s="407">
        <v>258</v>
      </c>
      <c r="AB75" s="407">
        <v>283</v>
      </c>
      <c r="AC75" s="407">
        <v>309</v>
      </c>
      <c r="AD75" s="407">
        <v>340</v>
      </c>
      <c r="AE75" s="407">
        <v>11</v>
      </c>
      <c r="AF75" s="407">
        <v>49</v>
      </c>
      <c r="AG75" s="407">
        <v>88</v>
      </c>
      <c r="AH75" s="407">
        <v>125</v>
      </c>
      <c r="AI75" s="407">
        <v>157</v>
      </c>
      <c r="AJ75" s="407">
        <v>157</v>
      </c>
      <c r="AK75" s="407">
        <v>185</v>
      </c>
      <c r="AL75" s="407">
        <v>208</v>
      </c>
      <c r="AM75" s="407">
        <v>230</v>
      </c>
      <c r="AN75" s="407">
        <v>249</v>
      </c>
      <c r="AO75" s="407">
        <v>266</v>
      </c>
      <c r="AP75" s="407">
        <v>280</v>
      </c>
      <c r="AQ75" s="407">
        <v>286</v>
      </c>
      <c r="AR75" s="407">
        <v>285</v>
      </c>
      <c r="AS75" s="407">
        <v>277</v>
      </c>
      <c r="AT75" s="407">
        <v>266</v>
      </c>
      <c r="AU75" s="407">
        <v>257</v>
      </c>
      <c r="AV75" s="407">
        <v>271</v>
      </c>
      <c r="AW75" s="407">
        <v>299</v>
      </c>
      <c r="AX75" s="407">
        <v>341</v>
      </c>
      <c r="AY75" s="407">
        <v>27</v>
      </c>
      <c r="AZ75" s="407">
        <v>81</v>
      </c>
      <c r="BA75" s="407">
        <v>132</v>
      </c>
      <c r="BB75" s="407">
        <v>207</v>
      </c>
      <c r="BC75" s="407">
        <v>225</v>
      </c>
    </row>
    <row r="76" spans="2:55" ht="18">
      <c r="B76" s="407" t="s">
        <v>470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  <c r="P76" s="407">
        <v>0</v>
      </c>
      <c r="Q76" s="407">
        <v>0</v>
      </c>
      <c r="R76" s="407">
        <v>0</v>
      </c>
      <c r="S76" s="407">
        <v>0</v>
      </c>
      <c r="T76" s="407">
        <v>0</v>
      </c>
      <c r="U76" s="407">
        <v>37</v>
      </c>
      <c r="V76" s="407">
        <v>84</v>
      </c>
      <c r="W76" s="407">
        <v>131</v>
      </c>
      <c r="X76" s="407">
        <v>212</v>
      </c>
      <c r="Y76" s="407">
        <v>245</v>
      </c>
      <c r="Z76" s="407">
        <v>273</v>
      </c>
      <c r="AA76" s="407">
        <v>299</v>
      </c>
      <c r="AB76" s="407">
        <v>324</v>
      </c>
      <c r="AC76" s="407">
        <v>351</v>
      </c>
      <c r="AD76" s="407">
        <v>17</v>
      </c>
      <c r="AE76" s="407">
        <v>52</v>
      </c>
      <c r="AF76" s="407">
        <v>90</v>
      </c>
      <c r="AG76" s="407">
        <v>129</v>
      </c>
      <c r="AH76" s="407">
        <v>167</v>
      </c>
      <c r="AI76" s="407">
        <v>201</v>
      </c>
      <c r="AJ76" s="407">
        <v>201</v>
      </c>
      <c r="AK76" s="407">
        <v>232</v>
      </c>
      <c r="AL76" s="407">
        <v>258</v>
      </c>
      <c r="AM76" s="407">
        <v>279</v>
      </c>
      <c r="AN76" s="407">
        <v>295</v>
      </c>
      <c r="AO76" s="407">
        <v>305</v>
      </c>
      <c r="AP76" s="407">
        <v>308</v>
      </c>
      <c r="AQ76" s="407">
        <v>304</v>
      </c>
      <c r="AR76" s="407">
        <v>295</v>
      </c>
      <c r="AS76" s="407">
        <v>284</v>
      </c>
      <c r="AT76" s="407">
        <v>277</v>
      </c>
      <c r="AU76" s="407">
        <v>280</v>
      </c>
      <c r="AV76" s="407">
        <v>323</v>
      </c>
      <c r="AW76" s="407">
        <v>362</v>
      </c>
      <c r="AX76" s="407">
        <v>45</v>
      </c>
      <c r="AY76" s="407">
        <v>96</v>
      </c>
      <c r="AZ76" s="407">
        <v>146</v>
      </c>
      <c r="BA76" s="407">
        <v>191</v>
      </c>
      <c r="BB76" s="407">
        <v>253</v>
      </c>
      <c r="BC76" s="407">
        <v>268</v>
      </c>
    </row>
    <row r="77" spans="2:55" ht="15.75">
      <c r="B77" s="407" t="s">
        <v>83</v>
      </c>
      <c r="C77" s="407">
        <v>0</v>
      </c>
      <c r="D77" s="407">
        <v>0</v>
      </c>
      <c r="E77" s="407">
        <v>0</v>
      </c>
      <c r="F77" s="407">
        <v>0</v>
      </c>
      <c r="G77" s="407">
        <v>0</v>
      </c>
      <c r="H77" s="407">
        <v>0</v>
      </c>
      <c r="I77" s="407">
        <v>0</v>
      </c>
      <c r="J77" s="407">
        <v>0</v>
      </c>
      <c r="K77" s="407">
        <v>0</v>
      </c>
      <c r="L77" s="407">
        <v>0</v>
      </c>
      <c r="M77" s="407">
        <v>0</v>
      </c>
      <c r="N77" s="407">
        <v>0</v>
      </c>
      <c r="O77" s="407">
        <v>0</v>
      </c>
      <c r="P77" s="407">
        <v>0</v>
      </c>
      <c r="Q77" s="407">
        <v>0</v>
      </c>
      <c r="R77" s="407">
        <v>0</v>
      </c>
      <c r="S77" s="407">
        <v>10</v>
      </c>
      <c r="T77" s="407">
        <v>49</v>
      </c>
      <c r="U77" s="407">
        <v>91</v>
      </c>
      <c r="V77" s="407">
        <v>133</v>
      </c>
      <c r="W77" s="407">
        <v>173</v>
      </c>
      <c r="X77" s="407">
        <v>245</v>
      </c>
      <c r="Y77" s="407">
        <v>275</v>
      </c>
      <c r="Z77" s="407">
        <v>303</v>
      </c>
      <c r="AA77" s="407">
        <v>328</v>
      </c>
      <c r="AB77" s="407">
        <v>353</v>
      </c>
      <c r="AC77" s="407">
        <v>14</v>
      </c>
      <c r="AD77" s="407">
        <v>44</v>
      </c>
      <c r="AE77" s="407">
        <v>78</v>
      </c>
      <c r="AF77" s="407">
        <v>116</v>
      </c>
      <c r="AG77" s="407">
        <v>156</v>
      </c>
      <c r="AH77" s="407">
        <v>196</v>
      </c>
      <c r="AI77" s="407">
        <v>234</v>
      </c>
      <c r="AJ77" s="407">
        <v>234</v>
      </c>
      <c r="AK77" s="407">
        <v>266</v>
      </c>
      <c r="AL77" s="407">
        <v>292</v>
      </c>
      <c r="AM77" s="407">
        <v>310</v>
      </c>
      <c r="AN77" s="407">
        <v>319</v>
      </c>
      <c r="AO77" s="407">
        <v>318</v>
      </c>
      <c r="AP77" s="407">
        <v>310</v>
      </c>
      <c r="AQ77" s="407">
        <v>297</v>
      </c>
      <c r="AR77" s="407">
        <v>285</v>
      </c>
      <c r="AS77" s="407">
        <v>277</v>
      </c>
      <c r="AT77" s="407">
        <v>281</v>
      </c>
      <c r="AU77" s="407">
        <v>297</v>
      </c>
      <c r="AV77" s="407">
        <v>0</v>
      </c>
      <c r="AW77" s="407">
        <v>46</v>
      </c>
      <c r="AX77" s="407">
        <v>94</v>
      </c>
      <c r="AY77" s="407">
        <v>141</v>
      </c>
      <c r="AZ77" s="407">
        <v>184</v>
      </c>
      <c r="BA77" s="407">
        <v>222</v>
      </c>
      <c r="BB77" s="407">
        <v>274</v>
      </c>
      <c r="BC77" s="407">
        <v>287</v>
      </c>
    </row>
    <row r="78" spans="2:55" ht="18">
      <c r="B78" s="407" t="s">
        <v>471</v>
      </c>
      <c r="C78" s="407">
        <v>0</v>
      </c>
      <c r="D78" s="407">
        <v>15</v>
      </c>
      <c r="E78" s="407">
        <v>0</v>
      </c>
      <c r="F78" s="407">
        <v>0</v>
      </c>
      <c r="G78" s="407">
        <v>0</v>
      </c>
      <c r="H78" s="407">
        <v>0</v>
      </c>
      <c r="I78" s="407">
        <v>0</v>
      </c>
      <c r="J78" s="407">
        <v>0</v>
      </c>
      <c r="K78" s="407">
        <v>0</v>
      </c>
      <c r="L78" s="407">
        <v>0</v>
      </c>
      <c r="M78" s="407">
        <v>0</v>
      </c>
      <c r="N78" s="407">
        <v>0</v>
      </c>
      <c r="O78" s="407">
        <v>0</v>
      </c>
      <c r="P78" s="407">
        <v>0</v>
      </c>
      <c r="Q78" s="407">
        <v>4</v>
      </c>
      <c r="R78" s="407">
        <v>32</v>
      </c>
      <c r="S78" s="407">
        <v>66</v>
      </c>
      <c r="T78" s="407">
        <v>101</v>
      </c>
      <c r="U78" s="407">
        <v>137</v>
      </c>
      <c r="V78" s="407">
        <v>173</v>
      </c>
      <c r="W78" s="407">
        <v>207</v>
      </c>
      <c r="X78" s="407">
        <v>271</v>
      </c>
      <c r="Y78" s="407">
        <v>300</v>
      </c>
      <c r="Z78" s="407">
        <v>326</v>
      </c>
      <c r="AA78" s="407">
        <v>351</v>
      </c>
      <c r="AB78" s="407">
        <v>9</v>
      </c>
      <c r="AC78" s="407">
        <v>33</v>
      </c>
      <c r="AD78" s="407">
        <v>61</v>
      </c>
      <c r="AE78" s="407">
        <v>94</v>
      </c>
      <c r="AF78" s="407">
        <v>133</v>
      </c>
      <c r="AG78" s="407">
        <v>175</v>
      </c>
      <c r="AH78" s="407">
        <v>219</v>
      </c>
      <c r="AI78" s="407">
        <v>259</v>
      </c>
      <c r="AJ78" s="407">
        <v>259</v>
      </c>
      <c r="AK78" s="407">
        <v>291</v>
      </c>
      <c r="AL78" s="407">
        <v>314</v>
      </c>
      <c r="AM78" s="407">
        <v>324</v>
      </c>
      <c r="AN78" s="407">
        <v>321</v>
      </c>
      <c r="AO78" s="407">
        <v>309</v>
      </c>
      <c r="AP78" s="407">
        <v>292</v>
      </c>
      <c r="AQ78" s="407">
        <v>275</v>
      </c>
      <c r="AR78" s="407">
        <v>265</v>
      </c>
      <c r="AS78" s="407">
        <v>268</v>
      </c>
      <c r="AT78" s="407">
        <v>285</v>
      </c>
      <c r="AU78" s="407">
        <v>315</v>
      </c>
      <c r="AV78" s="407">
        <v>35</v>
      </c>
      <c r="AW78" s="407">
        <v>81</v>
      </c>
      <c r="AX78" s="407">
        <v>125</v>
      </c>
      <c r="AY78" s="407">
        <v>166</v>
      </c>
      <c r="AZ78" s="407">
        <v>202</v>
      </c>
      <c r="BA78" s="407">
        <v>234</v>
      </c>
      <c r="BB78" s="407">
        <v>278</v>
      </c>
      <c r="BC78" s="407">
        <v>291</v>
      </c>
    </row>
    <row r="79" spans="2:55" ht="15.75">
      <c r="B79" s="407" t="s">
        <v>85</v>
      </c>
      <c r="C79" s="407">
        <v>22</v>
      </c>
      <c r="D79" s="407">
        <v>92</v>
      </c>
      <c r="E79" s="407">
        <v>66</v>
      </c>
      <c r="F79" s="407">
        <v>45</v>
      </c>
      <c r="G79" s="407">
        <v>45</v>
      </c>
      <c r="H79" s="407">
        <v>32</v>
      </c>
      <c r="I79" s="407">
        <v>0</v>
      </c>
      <c r="J79" s="407">
        <v>0</v>
      </c>
      <c r="K79" s="407">
        <v>0</v>
      </c>
      <c r="L79" s="407">
        <v>0</v>
      </c>
      <c r="M79" s="407">
        <v>0</v>
      </c>
      <c r="N79" s="407">
        <v>0</v>
      </c>
      <c r="O79" s="407">
        <v>8</v>
      </c>
      <c r="P79" s="407">
        <v>25</v>
      </c>
      <c r="Q79" s="407">
        <v>50</v>
      </c>
      <c r="R79" s="407">
        <v>79</v>
      </c>
      <c r="S79" s="407">
        <v>109</v>
      </c>
      <c r="T79" s="407">
        <v>139</v>
      </c>
      <c r="U79" s="407">
        <v>168</v>
      </c>
      <c r="V79" s="407">
        <v>198</v>
      </c>
      <c r="W79" s="407">
        <v>228</v>
      </c>
      <c r="X79" s="407">
        <v>287</v>
      </c>
      <c r="Y79" s="407">
        <v>314</v>
      </c>
      <c r="Z79" s="407">
        <v>339</v>
      </c>
      <c r="AA79" s="407">
        <v>361</v>
      </c>
      <c r="AB79" s="407">
        <v>16</v>
      </c>
      <c r="AC79" s="407">
        <v>38</v>
      </c>
      <c r="AD79" s="407">
        <v>64</v>
      </c>
      <c r="AE79" s="407">
        <v>98</v>
      </c>
      <c r="AF79" s="407">
        <v>138</v>
      </c>
      <c r="AG79" s="407">
        <v>183</v>
      </c>
      <c r="AH79" s="407">
        <v>229</v>
      </c>
      <c r="AI79" s="407">
        <v>270</v>
      </c>
      <c r="AJ79" s="407">
        <v>270</v>
      </c>
      <c r="AK79" s="407">
        <v>299</v>
      </c>
      <c r="AL79" s="407">
        <v>314</v>
      </c>
      <c r="AM79" s="407">
        <v>313</v>
      </c>
      <c r="AN79" s="407">
        <v>298</v>
      </c>
      <c r="AO79" s="407">
        <v>276</v>
      </c>
      <c r="AP79" s="407">
        <v>254</v>
      </c>
      <c r="AQ79" s="407">
        <v>239</v>
      </c>
      <c r="AR79" s="407">
        <v>238</v>
      </c>
      <c r="AS79" s="407">
        <v>254</v>
      </c>
      <c r="AT79" s="407">
        <v>283</v>
      </c>
      <c r="AU79" s="407">
        <v>324</v>
      </c>
      <c r="AV79" s="407">
        <v>50</v>
      </c>
      <c r="AW79" s="407">
        <v>93</v>
      </c>
      <c r="AX79" s="407">
        <v>131</v>
      </c>
      <c r="AY79" s="407">
        <v>164</v>
      </c>
      <c r="AZ79" s="407">
        <v>194</v>
      </c>
      <c r="BA79" s="407">
        <v>220</v>
      </c>
      <c r="BB79" s="407">
        <v>260</v>
      </c>
      <c r="BC79" s="407">
        <v>273</v>
      </c>
    </row>
    <row r="80" spans="2:55" ht="18">
      <c r="B80" s="407" t="s">
        <v>472</v>
      </c>
      <c r="C80" s="407">
        <v>91</v>
      </c>
      <c r="D80" s="407">
        <v>146</v>
      </c>
      <c r="E80" s="407">
        <v>114</v>
      </c>
      <c r="F80" s="407">
        <v>92</v>
      </c>
      <c r="G80" s="407">
        <v>92</v>
      </c>
      <c r="H80" s="407">
        <v>71</v>
      </c>
      <c r="I80" s="407">
        <v>32</v>
      </c>
      <c r="J80" s="407">
        <v>32</v>
      </c>
      <c r="K80" s="407">
        <v>24</v>
      </c>
      <c r="L80" s="407">
        <v>16</v>
      </c>
      <c r="M80" s="407">
        <v>11</v>
      </c>
      <c r="N80" s="407">
        <v>23</v>
      </c>
      <c r="O80" s="407">
        <v>40</v>
      </c>
      <c r="P80" s="407">
        <v>63</v>
      </c>
      <c r="Q80" s="407">
        <v>88</v>
      </c>
      <c r="R80" s="407">
        <v>113</v>
      </c>
      <c r="S80" s="407">
        <v>138</v>
      </c>
      <c r="T80" s="407">
        <v>162</v>
      </c>
      <c r="U80" s="407">
        <v>186</v>
      </c>
      <c r="V80" s="407">
        <v>210</v>
      </c>
      <c r="W80" s="407">
        <v>237</v>
      </c>
      <c r="X80" s="407">
        <v>292</v>
      </c>
      <c r="Y80" s="407">
        <v>318</v>
      </c>
      <c r="Z80" s="407">
        <v>339</v>
      </c>
      <c r="AA80" s="407">
        <v>358</v>
      </c>
      <c r="AB80" s="407">
        <v>10</v>
      </c>
      <c r="AC80" s="407">
        <v>29</v>
      </c>
      <c r="AD80" s="407">
        <v>55</v>
      </c>
      <c r="AE80" s="407">
        <v>89</v>
      </c>
      <c r="AF80" s="407">
        <v>132</v>
      </c>
      <c r="AG80" s="407">
        <v>180</v>
      </c>
      <c r="AH80" s="407">
        <v>227</v>
      </c>
      <c r="AI80" s="407">
        <v>264</v>
      </c>
      <c r="AJ80" s="407">
        <v>264</v>
      </c>
      <c r="AK80" s="407">
        <v>286</v>
      </c>
      <c r="AL80" s="407">
        <v>290</v>
      </c>
      <c r="AM80" s="407">
        <v>276</v>
      </c>
      <c r="AN80" s="407">
        <v>252</v>
      </c>
      <c r="AO80" s="407">
        <v>224</v>
      </c>
      <c r="AP80" s="407">
        <v>203</v>
      </c>
      <c r="AQ80" s="407">
        <v>197</v>
      </c>
      <c r="AR80" s="407">
        <v>207</v>
      </c>
      <c r="AS80" s="407">
        <v>235</v>
      </c>
      <c r="AT80" s="407">
        <v>274</v>
      </c>
      <c r="AU80" s="407">
        <v>320</v>
      </c>
      <c r="AV80" s="407">
        <v>42</v>
      </c>
      <c r="AW80" s="407">
        <v>78</v>
      </c>
      <c r="AX80" s="407">
        <v>109</v>
      </c>
      <c r="AY80" s="407">
        <v>137</v>
      </c>
      <c r="AZ80" s="407">
        <v>161</v>
      </c>
      <c r="BA80" s="407">
        <v>184</v>
      </c>
      <c r="BB80" s="407">
        <v>220</v>
      </c>
      <c r="BC80" s="407">
        <v>234</v>
      </c>
    </row>
    <row r="81" spans="2:55" ht="15.75">
      <c r="B81" s="407" t="s">
        <v>87</v>
      </c>
      <c r="C81" s="407">
        <v>136</v>
      </c>
      <c r="D81" s="407">
        <v>172</v>
      </c>
      <c r="E81" s="407">
        <v>146</v>
      </c>
      <c r="F81" s="407">
        <v>117</v>
      </c>
      <c r="G81" s="407">
        <v>117</v>
      </c>
      <c r="H81" s="407">
        <v>91</v>
      </c>
      <c r="I81" s="407">
        <v>50</v>
      </c>
      <c r="J81" s="407">
        <v>50</v>
      </c>
      <c r="K81" s="407">
        <v>38</v>
      </c>
      <c r="L81" s="407">
        <v>29</v>
      </c>
      <c r="M81" s="407">
        <v>27</v>
      </c>
      <c r="N81" s="407">
        <v>47</v>
      </c>
      <c r="O81" s="407">
        <v>68</v>
      </c>
      <c r="P81" s="407">
        <v>91</v>
      </c>
      <c r="Q81" s="407">
        <v>113</v>
      </c>
      <c r="R81" s="407">
        <v>134</v>
      </c>
      <c r="S81" s="407">
        <v>153</v>
      </c>
      <c r="T81" s="407">
        <v>171</v>
      </c>
      <c r="U81" s="407">
        <v>190</v>
      </c>
      <c r="V81" s="407">
        <v>212</v>
      </c>
      <c r="W81" s="407">
        <v>236</v>
      </c>
      <c r="X81" s="407">
        <v>287</v>
      </c>
      <c r="Y81" s="407">
        <v>309</v>
      </c>
      <c r="Z81" s="407">
        <v>327</v>
      </c>
      <c r="AA81" s="407">
        <v>341</v>
      </c>
      <c r="AB81" s="407">
        <v>355</v>
      </c>
      <c r="AC81" s="407">
        <v>8</v>
      </c>
      <c r="AD81" s="407">
        <v>34</v>
      </c>
      <c r="AE81" s="407">
        <v>70</v>
      </c>
      <c r="AF81" s="407">
        <v>115</v>
      </c>
      <c r="AG81" s="407">
        <v>164</v>
      </c>
      <c r="AH81" s="407">
        <v>207</v>
      </c>
      <c r="AI81" s="407">
        <v>238</v>
      </c>
      <c r="AJ81" s="407">
        <v>238</v>
      </c>
      <c r="AK81" s="407">
        <v>249</v>
      </c>
      <c r="AL81" s="407">
        <v>240</v>
      </c>
      <c r="AM81" s="407">
        <v>216</v>
      </c>
      <c r="AN81" s="407">
        <v>186</v>
      </c>
      <c r="AO81" s="407">
        <v>159</v>
      </c>
      <c r="AP81" s="407">
        <v>145</v>
      </c>
      <c r="AQ81" s="407">
        <v>150</v>
      </c>
      <c r="AR81" s="407">
        <v>172</v>
      </c>
      <c r="AS81" s="407">
        <v>209</v>
      </c>
      <c r="AT81" s="407">
        <v>253</v>
      </c>
      <c r="AU81" s="407">
        <v>298</v>
      </c>
      <c r="AV81" s="407">
        <v>9</v>
      </c>
      <c r="AW81" s="407">
        <v>38</v>
      </c>
      <c r="AX81" s="407">
        <v>62</v>
      </c>
      <c r="AY81" s="407">
        <v>84</v>
      </c>
      <c r="AZ81" s="407">
        <v>104</v>
      </c>
      <c r="BA81" s="407">
        <v>124</v>
      </c>
      <c r="BB81" s="407">
        <v>159</v>
      </c>
      <c r="BC81" s="407">
        <v>173</v>
      </c>
    </row>
    <row r="82" spans="2:55" ht="18">
      <c r="B82" s="407" t="s">
        <v>473</v>
      </c>
      <c r="C82" s="407">
        <v>155</v>
      </c>
      <c r="D82" s="407">
        <v>187</v>
      </c>
      <c r="E82" s="407">
        <v>155</v>
      </c>
      <c r="F82" s="407">
        <v>124</v>
      </c>
      <c r="G82" s="407">
        <v>124</v>
      </c>
      <c r="H82" s="407">
        <v>95</v>
      </c>
      <c r="I82" s="407">
        <v>56</v>
      </c>
      <c r="J82" s="407">
        <v>56</v>
      </c>
      <c r="K82" s="407">
        <v>43</v>
      </c>
      <c r="L82" s="407">
        <v>36</v>
      </c>
      <c r="M82" s="407">
        <v>38</v>
      </c>
      <c r="N82" s="407">
        <v>66</v>
      </c>
      <c r="O82" s="407">
        <v>88</v>
      </c>
      <c r="P82" s="407">
        <v>108</v>
      </c>
      <c r="Q82" s="407">
        <v>126</v>
      </c>
      <c r="R82" s="407">
        <v>141</v>
      </c>
      <c r="S82" s="407">
        <v>154</v>
      </c>
      <c r="T82" s="407">
        <v>167</v>
      </c>
      <c r="U82" s="407">
        <v>184</v>
      </c>
      <c r="V82" s="407">
        <v>203</v>
      </c>
      <c r="W82" s="407">
        <v>225</v>
      </c>
      <c r="X82" s="407">
        <v>270</v>
      </c>
      <c r="Y82" s="407">
        <v>288</v>
      </c>
      <c r="Z82" s="407">
        <v>301</v>
      </c>
      <c r="AA82" s="407">
        <v>312</v>
      </c>
      <c r="AB82" s="407">
        <v>323</v>
      </c>
      <c r="AC82" s="407">
        <v>341</v>
      </c>
      <c r="AD82" s="407">
        <v>3</v>
      </c>
      <c r="AE82" s="407">
        <v>41</v>
      </c>
      <c r="AF82" s="407">
        <v>86</v>
      </c>
      <c r="AG82" s="407">
        <v>131</v>
      </c>
      <c r="AH82" s="407">
        <v>168</v>
      </c>
      <c r="AI82" s="407">
        <v>188</v>
      </c>
      <c r="AJ82" s="407">
        <v>188</v>
      </c>
      <c r="AK82" s="407">
        <v>187</v>
      </c>
      <c r="AL82" s="407">
        <v>168</v>
      </c>
      <c r="AM82" s="407">
        <v>138</v>
      </c>
      <c r="AN82" s="407">
        <v>107</v>
      </c>
      <c r="AO82" s="407">
        <v>87</v>
      </c>
      <c r="AP82" s="407">
        <v>84</v>
      </c>
      <c r="AQ82" s="407">
        <v>99</v>
      </c>
      <c r="AR82" s="407">
        <v>130</v>
      </c>
      <c r="AS82" s="407">
        <v>170</v>
      </c>
      <c r="AT82" s="407">
        <v>213</v>
      </c>
      <c r="AU82" s="407">
        <v>252</v>
      </c>
      <c r="AV82" s="407">
        <v>314</v>
      </c>
      <c r="AW82" s="407">
        <v>336</v>
      </c>
      <c r="AX82" s="407">
        <v>354</v>
      </c>
      <c r="AY82" s="407">
        <v>7</v>
      </c>
      <c r="AZ82" s="407">
        <v>23</v>
      </c>
      <c r="BA82" s="407">
        <v>41</v>
      </c>
      <c r="BB82" s="407">
        <v>74</v>
      </c>
      <c r="BC82" s="407">
        <v>88</v>
      </c>
    </row>
    <row r="83" spans="2:55" ht="15.75">
      <c r="B83" s="407" t="s">
        <v>89</v>
      </c>
      <c r="C83" s="407">
        <v>161</v>
      </c>
      <c r="D83" s="407">
        <v>178</v>
      </c>
      <c r="E83" s="407">
        <v>146</v>
      </c>
      <c r="F83" s="407">
        <v>115</v>
      </c>
      <c r="G83" s="407">
        <v>115</v>
      </c>
      <c r="H83" s="407">
        <v>87</v>
      </c>
      <c r="I83" s="407">
        <v>53</v>
      </c>
      <c r="J83" s="407">
        <v>53</v>
      </c>
      <c r="K83" s="407">
        <v>43</v>
      </c>
      <c r="L83" s="407">
        <v>40</v>
      </c>
      <c r="M83" s="407">
        <v>45</v>
      </c>
      <c r="N83" s="407">
        <v>77</v>
      </c>
      <c r="O83" s="407">
        <v>96</v>
      </c>
      <c r="P83" s="407">
        <v>112</v>
      </c>
      <c r="Q83" s="407">
        <v>124</v>
      </c>
      <c r="R83" s="407">
        <v>134</v>
      </c>
      <c r="S83" s="407">
        <v>143</v>
      </c>
      <c r="T83" s="407">
        <v>154</v>
      </c>
      <c r="U83" s="407">
        <v>167</v>
      </c>
      <c r="V83" s="407">
        <v>185</v>
      </c>
      <c r="W83" s="407">
        <v>204</v>
      </c>
      <c r="X83" s="407">
        <v>240</v>
      </c>
      <c r="Y83" s="407">
        <v>253</v>
      </c>
      <c r="Z83" s="407">
        <v>262</v>
      </c>
      <c r="AA83" s="407">
        <v>270</v>
      </c>
      <c r="AB83" s="407">
        <v>280</v>
      </c>
      <c r="AC83" s="407">
        <v>298</v>
      </c>
      <c r="AD83" s="407">
        <v>327</v>
      </c>
      <c r="AE83" s="407">
        <v>364</v>
      </c>
      <c r="AF83" s="407">
        <v>41</v>
      </c>
      <c r="AG83" s="407">
        <v>79</v>
      </c>
      <c r="AH83" s="407">
        <v>105</v>
      </c>
      <c r="AI83" s="407">
        <v>113</v>
      </c>
      <c r="AJ83" s="407">
        <v>113</v>
      </c>
      <c r="AK83" s="407">
        <v>101</v>
      </c>
      <c r="AL83" s="407">
        <v>76</v>
      </c>
      <c r="AM83" s="407">
        <v>47</v>
      </c>
      <c r="AN83" s="407">
        <v>23</v>
      </c>
      <c r="AO83" s="407">
        <v>12</v>
      </c>
      <c r="AP83" s="407">
        <v>19</v>
      </c>
      <c r="AQ83" s="407">
        <v>42</v>
      </c>
      <c r="AR83" s="407">
        <v>75</v>
      </c>
      <c r="AS83" s="407">
        <v>113</v>
      </c>
      <c r="AT83" s="407">
        <v>149</v>
      </c>
      <c r="AU83" s="407">
        <v>181</v>
      </c>
      <c r="AV83" s="407">
        <v>228</v>
      </c>
      <c r="AW83" s="407">
        <v>244</v>
      </c>
      <c r="AX83" s="407">
        <v>258</v>
      </c>
      <c r="AY83" s="407">
        <v>272</v>
      </c>
      <c r="AZ83" s="407">
        <v>286</v>
      </c>
      <c r="BA83" s="407">
        <v>301</v>
      </c>
      <c r="BB83" s="407">
        <v>331</v>
      </c>
      <c r="BC83" s="407">
        <v>344</v>
      </c>
    </row>
    <row r="84" spans="2:55" ht="18">
      <c r="B84" s="407" t="s">
        <v>474</v>
      </c>
      <c r="C84" s="407">
        <v>143</v>
      </c>
      <c r="D84" s="407">
        <v>151</v>
      </c>
      <c r="E84" s="407">
        <v>122</v>
      </c>
      <c r="F84" s="407">
        <v>95</v>
      </c>
      <c r="G84" s="407">
        <v>95</v>
      </c>
      <c r="H84" s="407">
        <v>71</v>
      </c>
      <c r="I84" s="407">
        <v>46</v>
      </c>
      <c r="J84" s="407">
        <v>46</v>
      </c>
      <c r="K84" s="407">
        <v>39</v>
      </c>
      <c r="L84" s="407">
        <v>39</v>
      </c>
      <c r="M84" s="407">
        <v>48</v>
      </c>
      <c r="N84" s="407">
        <v>77</v>
      </c>
      <c r="O84" s="407">
        <v>91</v>
      </c>
      <c r="P84" s="407">
        <v>102</v>
      </c>
      <c r="Q84" s="407">
        <v>109</v>
      </c>
      <c r="R84" s="407">
        <v>115</v>
      </c>
      <c r="S84" s="407">
        <v>121</v>
      </c>
      <c r="T84" s="407">
        <v>130</v>
      </c>
      <c r="U84" s="407">
        <v>142</v>
      </c>
      <c r="V84" s="407">
        <v>156</v>
      </c>
      <c r="W84" s="407">
        <v>172</v>
      </c>
      <c r="X84" s="407">
        <v>198</v>
      </c>
      <c r="Y84" s="407">
        <v>206</v>
      </c>
      <c r="Z84" s="407">
        <v>212</v>
      </c>
      <c r="AA84" s="407">
        <v>218</v>
      </c>
      <c r="AB84" s="407">
        <v>228</v>
      </c>
      <c r="AC84" s="407">
        <v>246</v>
      </c>
      <c r="AD84" s="407">
        <v>272</v>
      </c>
      <c r="AE84" s="407">
        <v>306</v>
      </c>
      <c r="AF84" s="407">
        <v>341</v>
      </c>
      <c r="AG84" s="407">
        <v>3</v>
      </c>
      <c r="AH84" s="407">
        <v>17</v>
      </c>
      <c r="AI84" s="407">
        <v>15</v>
      </c>
      <c r="AJ84" s="407">
        <v>15</v>
      </c>
      <c r="AK84" s="407">
        <v>363</v>
      </c>
      <c r="AL84" s="407">
        <v>338</v>
      </c>
      <c r="AM84" s="407">
        <v>314</v>
      </c>
      <c r="AN84" s="407">
        <v>300</v>
      </c>
      <c r="AO84" s="407">
        <v>299</v>
      </c>
      <c r="AP84" s="407">
        <v>312</v>
      </c>
      <c r="AQ84" s="407">
        <v>337</v>
      </c>
      <c r="AR84" s="407">
        <v>2</v>
      </c>
      <c r="AS84" s="407">
        <v>33</v>
      </c>
      <c r="AT84" s="407">
        <v>61</v>
      </c>
      <c r="AU84" s="407">
        <v>84</v>
      </c>
      <c r="AV84" s="407">
        <v>117</v>
      </c>
      <c r="AW84" s="407">
        <v>128</v>
      </c>
      <c r="AX84" s="407">
        <v>138</v>
      </c>
      <c r="AY84" s="407">
        <v>149</v>
      </c>
      <c r="AZ84" s="407">
        <v>161</v>
      </c>
      <c r="BA84" s="407">
        <v>174</v>
      </c>
      <c r="BB84" s="407">
        <v>199</v>
      </c>
      <c r="BC84" s="407">
        <v>211</v>
      </c>
    </row>
    <row r="85" spans="2:55" ht="15.75">
      <c r="B85" s="407" t="s">
        <v>91</v>
      </c>
      <c r="C85" s="407">
        <v>109</v>
      </c>
      <c r="D85" s="407">
        <v>110</v>
      </c>
      <c r="E85" s="407">
        <v>88</v>
      </c>
      <c r="F85" s="407">
        <v>67</v>
      </c>
      <c r="G85" s="407">
        <v>67</v>
      </c>
      <c r="H85" s="407">
        <v>51</v>
      </c>
      <c r="I85" s="407">
        <v>34</v>
      </c>
      <c r="J85" s="407">
        <v>34</v>
      </c>
      <c r="K85" s="407">
        <v>31</v>
      </c>
      <c r="L85" s="407">
        <v>35</v>
      </c>
      <c r="M85" s="407">
        <v>43</v>
      </c>
      <c r="N85" s="407">
        <v>65</v>
      </c>
      <c r="O85" s="407">
        <v>73</v>
      </c>
      <c r="P85" s="407">
        <v>79</v>
      </c>
      <c r="Q85" s="407">
        <v>83</v>
      </c>
      <c r="R85" s="407">
        <v>86</v>
      </c>
      <c r="S85" s="407">
        <v>90</v>
      </c>
      <c r="T85" s="407">
        <v>97</v>
      </c>
      <c r="U85" s="407">
        <v>106</v>
      </c>
      <c r="V85" s="407">
        <v>116</v>
      </c>
      <c r="W85" s="407">
        <v>127</v>
      </c>
      <c r="X85" s="407">
        <v>143</v>
      </c>
      <c r="Y85" s="407">
        <v>148</v>
      </c>
      <c r="Z85" s="407">
        <v>151</v>
      </c>
      <c r="AA85" s="407">
        <v>156</v>
      </c>
      <c r="AB85" s="407">
        <v>165</v>
      </c>
      <c r="AC85" s="407">
        <v>181</v>
      </c>
      <c r="AD85" s="407">
        <v>203</v>
      </c>
      <c r="AE85" s="407">
        <v>228</v>
      </c>
      <c r="AF85" s="407">
        <v>251</v>
      </c>
      <c r="AG85" s="407">
        <v>267</v>
      </c>
      <c r="AH85" s="407">
        <v>271</v>
      </c>
      <c r="AI85" s="407">
        <v>263</v>
      </c>
      <c r="AJ85" s="407">
        <v>263</v>
      </c>
      <c r="AK85" s="407">
        <v>247</v>
      </c>
      <c r="AL85" s="407">
        <v>228</v>
      </c>
      <c r="AM85" s="407">
        <v>214</v>
      </c>
      <c r="AN85" s="407">
        <v>208</v>
      </c>
      <c r="AO85" s="407">
        <v>213</v>
      </c>
      <c r="AP85" s="407">
        <v>228</v>
      </c>
      <c r="AQ85" s="407">
        <v>249</v>
      </c>
      <c r="AR85" s="407">
        <v>271</v>
      </c>
      <c r="AS85" s="407">
        <v>292</v>
      </c>
      <c r="AT85" s="407">
        <v>310</v>
      </c>
      <c r="AU85" s="407">
        <v>325</v>
      </c>
      <c r="AV85" s="407">
        <v>345</v>
      </c>
      <c r="AW85" s="407">
        <v>352</v>
      </c>
      <c r="AX85" s="407">
        <v>359</v>
      </c>
      <c r="AY85" s="407">
        <v>1</v>
      </c>
      <c r="AZ85" s="407">
        <v>10</v>
      </c>
      <c r="BA85" s="407">
        <v>20</v>
      </c>
      <c r="BB85" s="407">
        <v>39</v>
      </c>
      <c r="BC85" s="407">
        <v>48</v>
      </c>
    </row>
    <row r="86" spans="2:55" ht="18">
      <c r="B86" s="407" t="s">
        <v>475</v>
      </c>
      <c r="C86" s="407">
        <v>60</v>
      </c>
      <c r="D86" s="407">
        <v>58</v>
      </c>
      <c r="E86" s="407">
        <v>46</v>
      </c>
      <c r="F86" s="407">
        <v>35</v>
      </c>
      <c r="G86" s="407">
        <v>35</v>
      </c>
      <c r="H86" s="407">
        <v>27</v>
      </c>
      <c r="I86" s="407">
        <v>19</v>
      </c>
      <c r="J86" s="407">
        <v>19</v>
      </c>
      <c r="K86" s="407">
        <v>19</v>
      </c>
      <c r="L86" s="407">
        <v>23</v>
      </c>
      <c r="M86" s="407">
        <v>28</v>
      </c>
      <c r="N86" s="407">
        <v>39</v>
      </c>
      <c r="O86" s="407">
        <v>42</v>
      </c>
      <c r="P86" s="407">
        <v>44</v>
      </c>
      <c r="Q86" s="407">
        <v>46</v>
      </c>
      <c r="R86" s="407">
        <v>48</v>
      </c>
      <c r="S86" s="407">
        <v>50</v>
      </c>
      <c r="T86" s="407">
        <v>54</v>
      </c>
      <c r="U86" s="407">
        <v>59</v>
      </c>
      <c r="V86" s="407">
        <v>64</v>
      </c>
      <c r="W86" s="407">
        <v>70</v>
      </c>
      <c r="X86" s="407">
        <v>77</v>
      </c>
      <c r="Y86" s="407">
        <v>78</v>
      </c>
      <c r="Z86" s="407">
        <v>80</v>
      </c>
      <c r="AA86" s="407">
        <v>84</v>
      </c>
      <c r="AB86" s="407">
        <v>90</v>
      </c>
      <c r="AC86" s="407">
        <v>100</v>
      </c>
      <c r="AD86" s="407">
        <v>113</v>
      </c>
      <c r="AE86" s="407">
        <v>126</v>
      </c>
      <c r="AF86" s="407">
        <v>137</v>
      </c>
      <c r="AG86" s="407">
        <v>142</v>
      </c>
      <c r="AH86" s="407">
        <v>142</v>
      </c>
      <c r="AI86" s="407">
        <v>134</v>
      </c>
      <c r="AJ86" s="407">
        <v>134</v>
      </c>
      <c r="AK86" s="407">
        <v>125</v>
      </c>
      <c r="AL86" s="407">
        <v>116</v>
      </c>
      <c r="AM86" s="407">
        <v>110</v>
      </c>
      <c r="AN86" s="407">
        <v>110</v>
      </c>
      <c r="AO86" s="407">
        <v>116</v>
      </c>
      <c r="AP86" s="407">
        <v>126</v>
      </c>
      <c r="AQ86" s="407">
        <v>137</v>
      </c>
      <c r="AR86" s="407">
        <v>149</v>
      </c>
      <c r="AS86" s="407">
        <v>160</v>
      </c>
      <c r="AT86" s="407">
        <v>168</v>
      </c>
      <c r="AU86" s="407">
        <v>175</v>
      </c>
      <c r="AV86" s="407">
        <v>185</v>
      </c>
      <c r="AW86" s="407">
        <v>189</v>
      </c>
      <c r="AX86" s="407">
        <v>193</v>
      </c>
      <c r="AY86" s="407">
        <v>197</v>
      </c>
      <c r="AZ86" s="407">
        <v>202</v>
      </c>
      <c r="BA86" s="407">
        <v>207</v>
      </c>
      <c r="BB86" s="407">
        <v>218</v>
      </c>
      <c r="BC86" s="407">
        <v>224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0</v>
      </c>
      <c r="AN9" s="404">
        <v>0</v>
      </c>
      <c r="AO9" s="404">
        <v>0</v>
      </c>
      <c r="AP9" s="404">
        <v>0.10398651714099011</v>
      </c>
      <c r="AQ9" s="404">
        <v>0.29803396863683357</v>
      </c>
      <c r="AR9" s="404">
        <v>0.56697211654360014</v>
      </c>
      <c r="AS9" s="404">
        <v>0.89457598570040486</v>
      </c>
      <c r="AT9" s="404">
        <v>1.2241592016547509</v>
      </c>
      <c r="AU9" s="404">
        <v>1.4872516219653353</v>
      </c>
      <c r="AV9" s="404">
        <v>1.5391292381816828</v>
      </c>
      <c r="AW9" s="404">
        <v>1.2972248671462017</v>
      </c>
      <c r="AX9" s="404">
        <v>1.0211174054010481</v>
      </c>
      <c r="AY9" s="404">
        <v>0.87727022285898071</v>
      </c>
      <c r="AZ9" s="404">
        <v>1.0431328438570142</v>
      </c>
      <c r="BA9" s="404">
        <v>1.6761101611021123</v>
      </c>
      <c r="BB9" s="404">
        <v>4.1753388113350827</v>
      </c>
      <c r="BC9" s="404">
        <v>5.6324115433116217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</v>
      </c>
      <c r="AE10" s="404">
        <v>0</v>
      </c>
      <c r="AF10" s="404">
        <v>8.2187978826524233E-2</v>
      </c>
      <c r="AG10" s="404">
        <v>0.3787060290430071</v>
      </c>
      <c r="AH10" s="404">
        <v>0.72495339288605742</v>
      </c>
      <c r="AI10" s="404">
        <v>1.0942827102614003</v>
      </c>
      <c r="AJ10" s="404">
        <v>1.0942827102614003</v>
      </c>
      <c r="AK10" s="404">
        <v>1.4608487248898849</v>
      </c>
      <c r="AL10" s="404">
        <v>1.8064824357352585</v>
      </c>
      <c r="AM10" s="404">
        <v>2.1301303710773918</v>
      </c>
      <c r="AN10" s="404">
        <v>2.4525794846547639</v>
      </c>
      <c r="AO10" s="404">
        <v>2.8155550697207614</v>
      </c>
      <c r="AP10" s="404">
        <v>3.2649923921153552</v>
      </c>
      <c r="AQ10" s="404">
        <v>3.8394977960014218</v>
      </c>
      <c r="AR10" s="404">
        <v>4.5430696524798515</v>
      </c>
      <c r="AS10" s="404">
        <v>5.3319397729063578</v>
      </c>
      <c r="AT10" s="404">
        <v>6.1135858913714811</v>
      </c>
      <c r="AU10" s="404">
        <v>6.7784698781846311</v>
      </c>
      <c r="AV10" s="404">
        <v>7.4413706441761871</v>
      </c>
      <c r="AW10" s="404">
        <v>7.5215849420995493</v>
      </c>
      <c r="AX10" s="404">
        <v>7.6951507846843707</v>
      </c>
      <c r="AY10" s="404">
        <v>8.2348056105040754</v>
      </c>
      <c r="AZ10" s="404">
        <v>9.4040072951974416</v>
      </c>
      <c r="BA10" s="404">
        <v>11.325304815792553</v>
      </c>
      <c r="BB10" s="404">
        <v>16.888973853160543</v>
      </c>
      <c r="BC10" s="404">
        <v>19.886373101560441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</v>
      </c>
      <c r="AB11" s="404">
        <v>7.069593803268881E-3</v>
      </c>
      <c r="AC11" s="404">
        <v>0.22260805892379901</v>
      </c>
      <c r="AD11" s="404">
        <v>0.47260359957598114</v>
      </c>
      <c r="AE11" s="404">
        <v>0.79105928591977759</v>
      </c>
      <c r="AF11" s="404">
        <v>1.1965109731208039</v>
      </c>
      <c r="AG11" s="404">
        <v>1.6886339858124335</v>
      </c>
      <c r="AH11" s="404">
        <v>2.2457141925065169</v>
      </c>
      <c r="AI11" s="404">
        <v>2.8269868193140093</v>
      </c>
      <c r="AJ11" s="404">
        <v>2.8269868193140093</v>
      </c>
      <c r="AK11" s="404">
        <v>3.3966347851877994</v>
      </c>
      <c r="AL11" s="404">
        <v>3.9398327016284815</v>
      </c>
      <c r="AM11" s="404">
        <v>4.4667121598455717</v>
      </c>
      <c r="AN11" s="404">
        <v>5.0154925679711111</v>
      </c>
      <c r="AO11" s="404">
        <v>5.6509312143392458</v>
      </c>
      <c r="AP11" s="404">
        <v>6.4358851604652125</v>
      </c>
      <c r="AQ11" s="404">
        <v>7.3954962098468844</v>
      </c>
      <c r="AR11" s="404">
        <v>8.5065543407495383</v>
      </c>
      <c r="AS11" s="404">
        <v>9.6896110944499494</v>
      </c>
      <c r="AT11" s="404">
        <v>10.807749175773735</v>
      </c>
      <c r="AU11" s="404">
        <v>11.720366879185541</v>
      </c>
      <c r="AV11" s="404">
        <v>12.821555418541353</v>
      </c>
      <c r="AW11" s="404">
        <v>13.260399450469363</v>
      </c>
      <c r="AX11" s="404">
        <v>14.031081134138576</v>
      </c>
      <c r="AY11" s="404">
        <v>15.501122491535902</v>
      </c>
      <c r="AZ11" s="404">
        <v>17.8955681174921</v>
      </c>
      <c r="BA11" s="404">
        <v>21.2471225778513</v>
      </c>
      <c r="BB11" s="404">
        <v>29.808286184384553</v>
      </c>
      <c r="BC11" s="404">
        <v>34.114702670184208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</v>
      </c>
      <c r="Z12" s="404">
        <v>0.22936517002947882</v>
      </c>
      <c r="AA12" s="404">
        <v>0.53551008325985683</v>
      </c>
      <c r="AB12" s="404">
        <v>0.82274839649376996</v>
      </c>
      <c r="AC12" s="404">
        <v>1.1309097992938666</v>
      </c>
      <c r="AD12" s="404">
        <v>1.5084855264874477</v>
      </c>
      <c r="AE12" s="404">
        <v>1.9903633856193994</v>
      </c>
      <c r="AF12" s="404">
        <v>2.5898340411613407</v>
      </c>
      <c r="AG12" s="404">
        <v>3.2972446484021214</v>
      </c>
      <c r="AH12" s="404">
        <v>4.077211954676474</v>
      </c>
      <c r="AI12" s="404">
        <v>4.8750116009817841</v>
      </c>
      <c r="AJ12" s="404">
        <v>4.8750116009817841</v>
      </c>
      <c r="AK12" s="404">
        <v>5.6551153341455329</v>
      </c>
      <c r="AL12" s="404">
        <v>6.4114646693047908</v>
      </c>
      <c r="AM12" s="404">
        <v>7.1692273237414925</v>
      </c>
      <c r="AN12" s="404">
        <v>7.9883643226484198</v>
      </c>
      <c r="AO12" s="404">
        <v>8.9526260756203975</v>
      </c>
      <c r="AP12" s="404">
        <v>10.10936174504455</v>
      </c>
      <c r="AQ12" s="404">
        <v>11.453951349053296</v>
      </c>
      <c r="AR12" s="404">
        <v>12.9262710428356</v>
      </c>
      <c r="AS12" s="404">
        <v>14.402134721642271</v>
      </c>
      <c r="AT12" s="404">
        <v>15.714858769689922</v>
      </c>
      <c r="AU12" s="404">
        <v>16.782708850359583</v>
      </c>
      <c r="AV12" s="404">
        <v>18.45120837486197</v>
      </c>
      <c r="AW12" s="404">
        <v>19.52361853203212</v>
      </c>
      <c r="AX12" s="404">
        <v>21.296524358098353</v>
      </c>
      <c r="AY12" s="404">
        <v>24.076477389052691</v>
      </c>
      <c r="AZ12" s="404">
        <v>27.975169861885085</v>
      </c>
      <c r="BA12" s="404">
        <v>32.896455207763104</v>
      </c>
      <c r="BB12" s="404">
        <v>44.238810001299477</v>
      </c>
      <c r="BC12" s="404">
        <v>49.654626163130906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0.13465864358424423</v>
      </c>
      <c r="Y13" s="404">
        <v>0.51004386098838295</v>
      </c>
      <c r="Z13" s="404">
        <v>0.87128235792263353</v>
      </c>
      <c r="AA13" s="404">
        <v>1.220630072812541</v>
      </c>
      <c r="AB13" s="404">
        <v>1.5686735168832684</v>
      </c>
      <c r="AC13" s="404">
        <v>1.9649386687631207</v>
      </c>
      <c r="AD13" s="404">
        <v>2.4591011222409342</v>
      </c>
      <c r="AE13" s="404">
        <v>3.0827240612869149</v>
      </c>
      <c r="AF13" s="404">
        <v>3.8427674159367613</v>
      </c>
      <c r="AG13" s="404">
        <v>4.720051795277957</v>
      </c>
      <c r="AH13" s="404">
        <v>5.6691072432902212</v>
      </c>
      <c r="AI13" s="404">
        <v>6.6341220590232783</v>
      </c>
      <c r="AJ13" s="404">
        <v>6.6341220590232783</v>
      </c>
      <c r="AK13" s="404">
        <v>7.5845042706868186</v>
      </c>
      <c r="AL13" s="404">
        <v>8.5239675824085523</v>
      </c>
      <c r="AM13" s="404">
        <v>9.492596955129919</v>
      </c>
      <c r="AN13" s="404">
        <v>10.562506538551418</v>
      </c>
      <c r="AO13" s="404">
        <v>11.800868061624739</v>
      </c>
      <c r="AP13" s="404">
        <v>13.227828102405859</v>
      </c>
      <c r="AQ13" s="404">
        <v>14.807147135031798</v>
      </c>
      <c r="AR13" s="404">
        <v>16.442242351149549</v>
      </c>
      <c r="AS13" s="404">
        <v>17.989151320659257</v>
      </c>
      <c r="AT13" s="404">
        <v>19.345251753809244</v>
      </c>
      <c r="AU13" s="404">
        <v>20.518316458391041</v>
      </c>
      <c r="AV13" s="404">
        <v>22.974732483149936</v>
      </c>
      <c r="AW13" s="404">
        <v>24.905608304489249</v>
      </c>
      <c r="AX13" s="404">
        <v>27.792749666071828</v>
      </c>
      <c r="AY13" s="404">
        <v>31.821684666415688</v>
      </c>
      <c r="AZ13" s="404">
        <v>36.977666256891304</v>
      </c>
      <c r="BA13" s="404">
        <v>43.033653026187338</v>
      </c>
      <c r="BB13" s="404">
        <v>56.029603382770162</v>
      </c>
      <c r="BC13" s="404">
        <v>62.089577285131426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</v>
      </c>
      <c r="X14" s="404">
        <v>0.67467100305805028</v>
      </c>
      <c r="Y14" s="404">
        <v>1.0787204938687307</v>
      </c>
      <c r="Z14" s="404">
        <v>1.4728603303522345</v>
      </c>
      <c r="AA14" s="404">
        <v>1.8689194087805721</v>
      </c>
      <c r="AB14" s="404">
        <v>2.2869275532374189</v>
      </c>
      <c r="AC14" s="404">
        <v>2.7770217211962391</v>
      </c>
      <c r="AD14" s="404">
        <v>3.3877154685059416</v>
      </c>
      <c r="AE14" s="404">
        <v>4.1470163406941154</v>
      </c>
      <c r="AF14" s="404">
        <v>5.0550888498194917</v>
      </c>
      <c r="AG14" s="404">
        <v>6.0852818687007755</v>
      </c>
      <c r="AH14" s="404">
        <v>7.1923407294625648</v>
      </c>
      <c r="AI14" s="404">
        <v>8.3220276519926646</v>
      </c>
      <c r="AJ14" s="404">
        <v>8.3220276519926646</v>
      </c>
      <c r="AK14" s="404">
        <v>9.4490556991664025</v>
      </c>
      <c r="AL14" s="404">
        <v>10.587681300727834</v>
      </c>
      <c r="AM14" s="404">
        <v>11.785923222810073</v>
      </c>
      <c r="AN14" s="404">
        <v>13.096369322101252</v>
      </c>
      <c r="AO14" s="404">
        <v>14.560329148084236</v>
      </c>
      <c r="AP14" s="404">
        <v>16.168835924856143</v>
      </c>
      <c r="AQ14" s="404">
        <v>17.851726345541572</v>
      </c>
      <c r="AR14" s="404">
        <v>19.495003153984232</v>
      </c>
      <c r="AS14" s="404">
        <v>21.020641108750862</v>
      </c>
      <c r="AT14" s="404">
        <v>22.416771587445801</v>
      </c>
      <c r="AU14" s="404">
        <v>23.787993498690181</v>
      </c>
      <c r="AV14" s="404">
        <v>27.501103772078054</v>
      </c>
      <c r="AW14" s="404">
        <v>30.483253383638846</v>
      </c>
      <c r="AX14" s="404">
        <v>34.553813194358924</v>
      </c>
      <c r="AY14" s="404">
        <v>39.769363778989927</v>
      </c>
      <c r="AZ14" s="404">
        <v>45.981702123625098</v>
      </c>
      <c r="BA14" s="404">
        <v>52.862616990108194</v>
      </c>
      <c r="BB14" s="404">
        <v>67.022991319390329</v>
      </c>
      <c r="BC14" s="404">
        <v>73.59064713778443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0.31922785074932003</v>
      </c>
      <c r="X15" s="404">
        <v>1.1728711076892939</v>
      </c>
      <c r="Y15" s="404">
        <v>1.6012139965354346</v>
      </c>
      <c r="Z15" s="404">
        <v>2.0309350162560738</v>
      </c>
      <c r="AA15" s="404">
        <v>2.481729458534955</v>
      </c>
      <c r="AB15" s="404">
        <v>2.9739634502654182</v>
      </c>
      <c r="AC15" s="404">
        <v>3.5559910445428811</v>
      </c>
      <c r="AD15" s="404">
        <v>4.2751044906174442</v>
      </c>
      <c r="AE15" s="404">
        <v>5.1555131778942904</v>
      </c>
      <c r="AF15" s="404">
        <v>6.1928621858606991</v>
      </c>
      <c r="AG15" s="404">
        <v>7.3635463998949522</v>
      </c>
      <c r="AH15" s="404">
        <v>8.6253012606622885</v>
      </c>
      <c r="AI15" s="404">
        <v>9.925558036702153</v>
      </c>
      <c r="AJ15" s="404">
        <v>9.925558036702153</v>
      </c>
      <c r="AK15" s="404">
        <v>11.244734457387523</v>
      </c>
      <c r="AL15" s="404">
        <v>12.60028543678937</v>
      </c>
      <c r="AM15" s="404">
        <v>14.016157980460083</v>
      </c>
      <c r="AN15" s="404">
        <v>15.515877394117709</v>
      </c>
      <c r="AO15" s="404">
        <v>17.113060820870427</v>
      </c>
      <c r="AP15" s="404">
        <v>18.767492288496975</v>
      </c>
      <c r="AQ15" s="404">
        <v>20.394280708842299</v>
      </c>
      <c r="AR15" s="404">
        <v>21.947829925984536</v>
      </c>
      <c r="AS15" s="404">
        <v>23.442914318611702</v>
      </c>
      <c r="AT15" s="404">
        <v>24.965845214242236</v>
      </c>
      <c r="AU15" s="404">
        <v>26.726372355198063</v>
      </c>
      <c r="AV15" s="404">
        <v>32.147880227248379</v>
      </c>
      <c r="AW15" s="404">
        <v>36.244692194715405</v>
      </c>
      <c r="AX15" s="404">
        <v>41.43043275200754</v>
      </c>
      <c r="AY15" s="404">
        <v>47.625325550228652</v>
      </c>
      <c r="AZ15" s="404">
        <v>54.577009343665466</v>
      </c>
      <c r="BA15" s="404">
        <v>61.995042462292815</v>
      </c>
      <c r="BB15" s="404">
        <v>76.951632856323258</v>
      </c>
      <c r="BC15" s="404">
        <v>83.956665728547961</v>
      </c>
    </row>
    <row r="16" spans="2:55" ht="18">
      <c r="B16" s="403" t="s">
        <v>425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0</v>
      </c>
      <c r="O16" s="404">
        <v>0</v>
      </c>
      <c r="P16" s="404">
        <v>0</v>
      </c>
      <c r="Q16" s="404">
        <v>0</v>
      </c>
      <c r="R16" s="404">
        <v>0</v>
      </c>
      <c r="S16" s="404">
        <v>0</v>
      </c>
      <c r="T16" s="404">
        <v>0</v>
      </c>
      <c r="U16" s="404">
        <v>0</v>
      </c>
      <c r="V16" s="404">
        <v>0.33123645834946469</v>
      </c>
      <c r="W16" s="404">
        <v>0.73586821004224112</v>
      </c>
      <c r="X16" s="404">
        <v>1.6192551491387568</v>
      </c>
      <c r="Y16" s="404">
        <v>2.0738775943000625</v>
      </c>
      <c r="Z16" s="404">
        <v>2.5463057105223568</v>
      </c>
      <c r="AA16" s="404">
        <v>3.0548677706937388</v>
      </c>
      <c r="AB16" s="404">
        <v>3.6178461008576286</v>
      </c>
      <c r="AC16" s="404">
        <v>4.2816984473361961</v>
      </c>
      <c r="AD16" s="404">
        <v>5.0924372391735719</v>
      </c>
      <c r="AE16" s="404">
        <v>6.0729895806725072</v>
      </c>
      <c r="AF16" s="404">
        <v>7.2252414158618006</v>
      </c>
      <c r="AG16" s="404">
        <v>8.5316478621192093</v>
      </c>
      <c r="AH16" s="404">
        <v>9.9531546068266152</v>
      </c>
      <c r="AI16" s="404">
        <v>11.438963878819736</v>
      </c>
      <c r="AJ16" s="404">
        <v>11.438963878819736</v>
      </c>
      <c r="AK16" s="404">
        <v>12.96745345379094</v>
      </c>
      <c r="AL16" s="404">
        <v>14.526890739938333</v>
      </c>
      <c r="AM16" s="404">
        <v>16.107231396473679</v>
      </c>
      <c r="AN16" s="404">
        <v>17.700804711937643</v>
      </c>
      <c r="AO16" s="404">
        <v>19.291463153502463</v>
      </c>
      <c r="AP16" s="404">
        <v>20.827087680279188</v>
      </c>
      <c r="AQ16" s="404">
        <v>22.294025557094159</v>
      </c>
      <c r="AR16" s="404">
        <v>23.742190180109265</v>
      </c>
      <c r="AS16" s="404">
        <v>25.286825811621782</v>
      </c>
      <c r="AT16" s="404">
        <v>27.120896837231832</v>
      </c>
      <c r="AU16" s="404">
        <v>29.528813302323154</v>
      </c>
      <c r="AV16" s="404">
        <v>36.89598272464896</v>
      </c>
      <c r="AW16" s="404">
        <v>42.032859672608879</v>
      </c>
      <c r="AX16" s="404">
        <v>48.119662559959878</v>
      </c>
      <c r="AY16" s="404">
        <v>54.969021936627115</v>
      </c>
      <c r="AZ16" s="404">
        <v>62.362881951114836</v>
      </c>
      <c r="BA16" s="404">
        <v>70.086723287912704</v>
      </c>
      <c r="BB16" s="404">
        <v>85.594252169437425</v>
      </c>
      <c r="BC16" s="404">
        <v>93.020668595673257</v>
      </c>
    </row>
    <row r="17" spans="2:55" ht="15.75">
      <c r="B17" s="403" t="s">
        <v>23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</v>
      </c>
      <c r="M17" s="404">
        <v>0</v>
      </c>
      <c r="N17" s="404">
        <v>0</v>
      </c>
      <c r="O17" s="404">
        <v>0</v>
      </c>
      <c r="P17" s="404">
        <v>0</v>
      </c>
      <c r="Q17" s="404">
        <v>0</v>
      </c>
      <c r="R17" s="404">
        <v>0</v>
      </c>
      <c r="S17" s="404">
        <v>0</v>
      </c>
      <c r="T17" s="404">
        <v>0</v>
      </c>
      <c r="U17" s="404">
        <v>0.31779572647840437</v>
      </c>
      <c r="V17" s="404">
        <v>0.69039885858260264</v>
      </c>
      <c r="W17" s="404">
        <v>1.100837915446979</v>
      </c>
      <c r="X17" s="404">
        <v>2.0097110935891251</v>
      </c>
      <c r="Y17" s="404">
        <v>2.4969876189709934</v>
      </c>
      <c r="Z17" s="404">
        <v>3.0141826511299752</v>
      </c>
      <c r="AA17" s="404">
        <v>3.5756988713275817</v>
      </c>
      <c r="AB17" s="404">
        <v>4.1975908707476659</v>
      </c>
      <c r="AC17" s="404">
        <v>4.924300293872041</v>
      </c>
      <c r="AD17" s="404">
        <v>5.8032734444037271</v>
      </c>
      <c r="AE17" s="404">
        <v>6.8671793851503011</v>
      </c>
      <c r="AF17" s="404">
        <v>8.1274269839182658</v>
      </c>
      <c r="AG17" s="404">
        <v>9.5730135710774551</v>
      </c>
      <c r="AH17" s="404">
        <v>11.168333266441177</v>
      </c>
      <c r="AI17" s="404">
        <v>12.856289585478061</v>
      </c>
      <c r="AJ17" s="404">
        <v>12.856289585478061</v>
      </c>
      <c r="AK17" s="404">
        <v>14.580399318753885</v>
      </c>
      <c r="AL17" s="404">
        <v>16.289395397109136</v>
      </c>
      <c r="AM17" s="404">
        <v>17.936671346700919</v>
      </c>
      <c r="AN17" s="404">
        <v>19.480929589995839</v>
      </c>
      <c r="AO17" s="404">
        <v>20.895641338783051</v>
      </c>
      <c r="AP17" s="404">
        <v>22.202924950823057</v>
      </c>
      <c r="AQ17" s="404">
        <v>23.487756495262705</v>
      </c>
      <c r="AR17" s="404">
        <v>24.903556870990613</v>
      </c>
      <c r="AS17" s="404">
        <v>26.674814676208587</v>
      </c>
      <c r="AT17" s="404">
        <v>29.070841208674572</v>
      </c>
      <c r="AU17" s="404">
        <v>32.29912739849054</v>
      </c>
      <c r="AV17" s="404">
        <v>41.580234533781223</v>
      </c>
      <c r="AW17" s="404">
        <v>47.535505248519513</v>
      </c>
      <c r="AX17" s="404">
        <v>54.189902227712111</v>
      </c>
      <c r="AY17" s="404">
        <v>61.386471382752909</v>
      </c>
      <c r="AZ17" s="404">
        <v>68.979395110656995</v>
      </c>
      <c r="BA17" s="404">
        <v>76.83463897781165</v>
      </c>
      <c r="BB17" s="404">
        <v>92.759700727439281</v>
      </c>
      <c r="BC17" s="404">
        <v>100.59127741577159</v>
      </c>
    </row>
    <row r="18" spans="2:55" ht="18">
      <c r="B18" s="403" t="s">
        <v>426</v>
      </c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>
        <v>0</v>
      </c>
      <c r="L18" s="404">
        <v>0</v>
      </c>
      <c r="M18" s="404">
        <v>0</v>
      </c>
      <c r="N18" s="404">
        <v>0</v>
      </c>
      <c r="O18" s="404">
        <v>0</v>
      </c>
      <c r="P18" s="404">
        <v>0</v>
      </c>
      <c r="Q18" s="404">
        <v>0</v>
      </c>
      <c r="R18" s="404">
        <v>0</v>
      </c>
      <c r="S18" s="404">
        <v>3.9908131175174846E-2</v>
      </c>
      <c r="T18" s="404">
        <v>0.33012284838202127</v>
      </c>
      <c r="U18" s="404">
        <v>0.66246639166486243</v>
      </c>
      <c r="V18" s="404">
        <v>1.0346074886104542</v>
      </c>
      <c r="W18" s="404">
        <v>1.44623697118945</v>
      </c>
      <c r="X18" s="404">
        <v>2.3907108304170919</v>
      </c>
      <c r="Y18" s="404">
        <v>2.9141771798361757</v>
      </c>
      <c r="Z18" s="404">
        <v>3.4728907474459447</v>
      </c>
      <c r="AA18" s="404">
        <v>4.0771075686062801</v>
      </c>
      <c r="AB18" s="404">
        <v>4.7406190823331578</v>
      </c>
      <c r="AC18" s="404">
        <v>5.5085586635293984</v>
      </c>
      <c r="AD18" s="404">
        <v>6.4411291975369389</v>
      </c>
      <c r="AE18" s="404">
        <v>7.5843674985255589</v>
      </c>
      <c r="AF18" s="404">
        <v>8.959997724910604</v>
      </c>
      <c r="AG18" s="404">
        <v>10.564062871020827</v>
      </c>
      <c r="AH18" s="404">
        <v>12.356423936351737</v>
      </c>
      <c r="AI18" s="404">
        <v>14.240432036256141</v>
      </c>
      <c r="AJ18" s="404">
        <v>14.240432036256141</v>
      </c>
      <c r="AK18" s="404">
        <v>16.113906743360157</v>
      </c>
      <c r="AL18" s="404">
        <v>17.883054209450538</v>
      </c>
      <c r="AM18" s="404">
        <v>19.461902687664249</v>
      </c>
      <c r="AN18" s="404">
        <v>20.794684955558932</v>
      </c>
      <c r="AO18" s="404">
        <v>21.930937178107694</v>
      </c>
      <c r="AP18" s="404">
        <v>22.994937937404494</v>
      </c>
      <c r="AQ18" s="404">
        <v>24.178887062821286</v>
      </c>
      <c r="AR18" s="404">
        <v>25.749102419899284</v>
      </c>
      <c r="AS18" s="404">
        <v>28.009543843029498</v>
      </c>
      <c r="AT18" s="404">
        <v>31.154536153706122</v>
      </c>
      <c r="AU18" s="404">
        <v>35.269565974026712</v>
      </c>
      <c r="AV18" s="404">
        <v>46.201250606691168</v>
      </c>
      <c r="AW18" s="404">
        <v>52.664167182405599</v>
      </c>
      <c r="AX18" s="404">
        <v>59.602606324273374</v>
      </c>
      <c r="AY18" s="404">
        <v>66.927639430841722</v>
      </c>
      <c r="AZ18" s="404">
        <v>74.570275268729773</v>
      </c>
      <c r="BA18" s="404">
        <v>82.482850864776566</v>
      </c>
      <c r="BB18" s="404">
        <v>98.835058464205403</v>
      </c>
      <c r="BC18" s="404">
        <v>107.0984762876766</v>
      </c>
    </row>
    <row r="19" spans="2:55" ht="15.75">
      <c r="B19" s="403" t="s">
        <v>25</v>
      </c>
      <c r="C19" s="404">
        <v>0</v>
      </c>
      <c r="D19" s="404">
        <v>0</v>
      </c>
      <c r="E19" s="404">
        <v>0</v>
      </c>
      <c r="F19" s="404">
        <v>0</v>
      </c>
      <c r="G19" s="404">
        <v>0</v>
      </c>
      <c r="H19" s="404">
        <v>0</v>
      </c>
      <c r="I19" s="404">
        <v>0</v>
      </c>
      <c r="J19" s="404">
        <v>0</v>
      </c>
      <c r="K19" s="404">
        <v>0</v>
      </c>
      <c r="L19" s="404">
        <v>0</v>
      </c>
      <c r="M19" s="404">
        <v>0</v>
      </c>
      <c r="N19" s="404">
        <v>0</v>
      </c>
      <c r="O19" s="404">
        <v>0</v>
      </c>
      <c r="P19" s="404">
        <v>0</v>
      </c>
      <c r="Q19" s="404">
        <v>0</v>
      </c>
      <c r="R19" s="404">
        <v>7.9098786035871477E-2</v>
      </c>
      <c r="S19" s="404">
        <v>0.33595440804753618</v>
      </c>
      <c r="T19" s="404">
        <v>0.62521429016931285</v>
      </c>
      <c r="U19" s="404">
        <v>0.94970629117496586</v>
      </c>
      <c r="V19" s="404">
        <v>1.3146608876074655</v>
      </c>
      <c r="W19" s="404">
        <v>1.7275987449015835</v>
      </c>
      <c r="X19" s="404">
        <v>2.7134085522731652</v>
      </c>
      <c r="Y19" s="404">
        <v>3.2665013907225773</v>
      </c>
      <c r="Z19" s="404">
        <v>3.8525259601650506</v>
      </c>
      <c r="AA19" s="404">
        <v>4.4772775817644961</v>
      </c>
      <c r="AB19" s="404">
        <v>5.1548990486056656</v>
      </c>
      <c r="AC19" s="404">
        <v>5.9423912434881032</v>
      </c>
      <c r="AD19" s="404">
        <v>6.916532385273956</v>
      </c>
      <c r="AE19" s="404">
        <v>8.1378237395539337</v>
      </c>
      <c r="AF19" s="404">
        <v>9.6391498958436319</v>
      </c>
      <c r="AG19" s="404">
        <v>11.415975326588827</v>
      </c>
      <c r="AH19" s="404">
        <v>13.390570827257177</v>
      </c>
      <c r="AI19" s="404">
        <v>15.415528887438136</v>
      </c>
      <c r="AJ19" s="404">
        <v>15.415528887438136</v>
      </c>
      <c r="AK19" s="404">
        <v>17.339418871121989</v>
      </c>
      <c r="AL19" s="404">
        <v>19.022472508183281</v>
      </c>
      <c r="AM19" s="404">
        <v>20.357766449336445</v>
      </c>
      <c r="AN19" s="404">
        <v>21.360836985481786</v>
      </c>
      <c r="AO19" s="404">
        <v>22.185109322273291</v>
      </c>
      <c r="AP19" s="404">
        <v>23.065769197123483</v>
      </c>
      <c r="AQ19" s="404">
        <v>24.311878879762642</v>
      </c>
      <c r="AR19" s="404">
        <v>26.273092734427657</v>
      </c>
      <c r="AS19" s="404">
        <v>29.181356255267694</v>
      </c>
      <c r="AT19" s="404">
        <v>33.110707651167679</v>
      </c>
      <c r="AU19" s="404">
        <v>38.015863200838147</v>
      </c>
      <c r="AV19" s="404">
        <v>50.010512825451812</v>
      </c>
      <c r="AW19" s="404">
        <v>56.654794755695235</v>
      </c>
      <c r="AX19" s="404">
        <v>63.612401653612814</v>
      </c>
      <c r="AY19" s="404">
        <v>70.866497025227858</v>
      </c>
      <c r="AZ19" s="404">
        <v>78.430119175419492</v>
      </c>
      <c r="BA19" s="404">
        <v>86.334286878137988</v>
      </c>
      <c r="BB19" s="404">
        <v>103.01163705057301</v>
      </c>
      <c r="BC19" s="404">
        <v>111.66532866278369</v>
      </c>
    </row>
    <row r="20" spans="2:55" ht="18">
      <c r="B20" s="403" t="s">
        <v>427</v>
      </c>
      <c r="C20" s="404">
        <v>0</v>
      </c>
      <c r="D20" s="404">
        <v>0</v>
      </c>
      <c r="E20" s="404">
        <v>0</v>
      </c>
      <c r="F20" s="404">
        <v>0</v>
      </c>
      <c r="G20" s="404">
        <v>0</v>
      </c>
      <c r="H20" s="404">
        <v>0</v>
      </c>
      <c r="I20" s="404">
        <v>0</v>
      </c>
      <c r="J20" s="404">
        <v>0</v>
      </c>
      <c r="K20" s="404">
        <v>0</v>
      </c>
      <c r="L20" s="404">
        <v>0</v>
      </c>
      <c r="M20" s="404">
        <v>0</v>
      </c>
      <c r="N20" s="404">
        <v>0</v>
      </c>
      <c r="O20" s="404">
        <v>0</v>
      </c>
      <c r="P20" s="404">
        <v>0</v>
      </c>
      <c r="Q20" s="404">
        <v>0.10409707593605003</v>
      </c>
      <c r="R20" s="404">
        <v>0.3332711217973634</v>
      </c>
      <c r="S20" s="404">
        <v>0.58409159014134127</v>
      </c>
      <c r="T20" s="404">
        <v>0.85890799945810381</v>
      </c>
      <c r="U20" s="404">
        <v>1.1682230576481185</v>
      </c>
      <c r="V20" s="404">
        <v>1.5254279098916701</v>
      </c>
      <c r="W20" s="404">
        <v>1.9440271009456729</v>
      </c>
      <c r="X20" s="404">
        <v>2.96362048534461</v>
      </c>
      <c r="Y20" s="404">
        <v>3.5311583131943154</v>
      </c>
      <c r="Z20" s="404">
        <v>4.1210619239791804</v>
      </c>
      <c r="AA20" s="404">
        <v>4.7370969035740229</v>
      </c>
      <c r="AB20" s="404">
        <v>5.4048962936962592</v>
      </c>
      <c r="AC20" s="404">
        <v>6.1970690805018647</v>
      </c>
      <c r="AD20" s="404">
        <v>7.2083305949744885</v>
      </c>
      <c r="AE20" s="404">
        <v>8.5148424146811514</v>
      </c>
      <c r="AF20" s="404">
        <v>10.153367656073584</v>
      </c>
      <c r="AG20" s="404">
        <v>12.086029159128882</v>
      </c>
      <c r="AH20" s="404">
        <v>14.186458248131625</v>
      </c>
      <c r="AI20" s="404">
        <v>16.252521329079393</v>
      </c>
      <c r="AJ20" s="404">
        <v>16.252521329079393</v>
      </c>
      <c r="AK20" s="404">
        <v>18.079520096069771</v>
      </c>
      <c r="AL20" s="404">
        <v>19.499538766130591</v>
      </c>
      <c r="AM20" s="404">
        <v>20.469891466672063</v>
      </c>
      <c r="AN20" s="404">
        <v>21.104774698150838</v>
      </c>
      <c r="AO20" s="404">
        <v>21.670453023285457</v>
      </c>
      <c r="AP20" s="404">
        <v>22.523136510140048</v>
      </c>
      <c r="AQ20" s="404">
        <v>24.059674044161039</v>
      </c>
      <c r="AR20" s="404">
        <v>26.561663676657062</v>
      </c>
      <c r="AS20" s="404">
        <v>30.143708954144621</v>
      </c>
      <c r="AT20" s="404">
        <v>34.750664108863333</v>
      </c>
      <c r="AU20" s="404">
        <v>40.197632772086386</v>
      </c>
      <c r="AV20" s="404">
        <v>52.553427286088152</v>
      </c>
      <c r="AW20" s="404">
        <v>59.099952795287429</v>
      </c>
      <c r="AX20" s="404">
        <v>65.861428488530024</v>
      </c>
      <c r="AY20" s="404">
        <v>72.89798641886108</v>
      </c>
      <c r="AZ20" s="404">
        <v>80.296680796766339</v>
      </c>
      <c r="BA20" s="404">
        <v>88.116524590562705</v>
      </c>
      <c r="BB20" s="404">
        <v>104.97143250351769</v>
      </c>
      <c r="BC20" s="404">
        <v>113.9531232150577</v>
      </c>
    </row>
    <row r="21" spans="2:55" ht="15.75">
      <c r="B21" s="403" t="s">
        <v>27</v>
      </c>
      <c r="C21" s="404">
        <v>0</v>
      </c>
      <c r="D21" s="404">
        <v>0</v>
      </c>
      <c r="E21" s="404">
        <v>0</v>
      </c>
      <c r="F21" s="404">
        <v>0</v>
      </c>
      <c r="G21" s="404">
        <v>0</v>
      </c>
      <c r="H21" s="404">
        <v>0</v>
      </c>
      <c r="I21" s="404">
        <v>0</v>
      </c>
      <c r="J21" s="404">
        <v>0</v>
      </c>
      <c r="K21" s="404">
        <v>0</v>
      </c>
      <c r="L21" s="404">
        <v>0</v>
      </c>
      <c r="M21" s="404">
        <v>0</v>
      </c>
      <c r="N21" s="404">
        <v>0</v>
      </c>
      <c r="O21" s="404">
        <v>0</v>
      </c>
      <c r="P21" s="404">
        <v>0.11081787128494006</v>
      </c>
      <c r="Q21" s="404">
        <v>0.31733009030730958</v>
      </c>
      <c r="R21" s="404">
        <v>0.53619016721751911</v>
      </c>
      <c r="S21" s="404">
        <v>0.76707361254884421</v>
      </c>
      <c r="T21" s="404">
        <v>1.0195841047962684</v>
      </c>
      <c r="U21" s="404">
        <v>1.312508280563526</v>
      </c>
      <c r="V21" s="404">
        <v>1.6655795597441931</v>
      </c>
      <c r="W21" s="404">
        <v>2.0888934362902569</v>
      </c>
      <c r="X21" s="404">
        <v>3.117903765835893</v>
      </c>
      <c r="Y21" s="404">
        <v>3.6753902983374611</v>
      </c>
      <c r="Z21" s="404">
        <v>4.2385368774836145</v>
      </c>
      <c r="AA21" s="404">
        <v>4.8200226642520185</v>
      </c>
      <c r="AB21" s="404">
        <v>5.4606705070841848</v>
      </c>
      <c r="AC21" s="404">
        <v>6.2499755080528532</v>
      </c>
      <c r="AD21" s="404">
        <v>7.3020768611039752</v>
      </c>
      <c r="AE21" s="404">
        <v>8.7018864355452745</v>
      </c>
      <c r="AF21" s="404">
        <v>10.457605999333998</v>
      </c>
      <c r="AG21" s="404">
        <v>12.487296695391784</v>
      </c>
      <c r="AH21" s="404">
        <v>14.612170641818345</v>
      </c>
      <c r="AI21" s="404">
        <v>16.57090426000655</v>
      </c>
      <c r="AJ21" s="404">
        <v>16.57090426000655</v>
      </c>
      <c r="AK21" s="404">
        <v>18.122757492814184</v>
      </c>
      <c r="AL21" s="404">
        <v>19.156287996373074</v>
      </c>
      <c r="AM21" s="404">
        <v>19.719737405474699</v>
      </c>
      <c r="AN21" s="404">
        <v>20.034433595905512</v>
      </c>
      <c r="AO21" s="404">
        <v>20.489896608819183</v>
      </c>
      <c r="AP21" s="404">
        <v>21.534792938553952</v>
      </c>
      <c r="AQ21" s="404">
        <v>23.502478871738354</v>
      </c>
      <c r="AR21" s="404">
        <v>26.561185955477885</v>
      </c>
      <c r="AS21" s="404">
        <v>30.699201608636617</v>
      </c>
      <c r="AT21" s="404">
        <v>35.7231114113956</v>
      </c>
      <c r="AU21" s="404">
        <v>41.335514493952346</v>
      </c>
      <c r="AV21" s="404">
        <v>53.403520861229637</v>
      </c>
      <c r="AW21" s="404">
        <v>59.619885716616992</v>
      </c>
      <c r="AX21" s="404">
        <v>66.019740236439418</v>
      </c>
      <c r="AY21" s="404">
        <v>72.731732507912199</v>
      </c>
      <c r="AZ21" s="404">
        <v>79.865431120506074</v>
      </c>
      <c r="BA21" s="404">
        <v>87.497017041281183</v>
      </c>
      <c r="BB21" s="404">
        <v>104.32650280949434</v>
      </c>
      <c r="BC21" s="404">
        <v>113.4274447172603</v>
      </c>
    </row>
    <row r="22" spans="2:55" ht="18">
      <c r="B22" s="403" t="s">
        <v>428</v>
      </c>
      <c r="C22" s="404">
        <v>0</v>
      </c>
      <c r="D22" s="404">
        <v>7.8437449919480789E-2</v>
      </c>
      <c r="E22" s="404">
        <v>2.3998793792009455E-2</v>
      </c>
      <c r="F22" s="404">
        <v>0</v>
      </c>
      <c r="G22" s="404">
        <v>0</v>
      </c>
      <c r="H22" s="404">
        <v>0</v>
      </c>
      <c r="I22" s="404">
        <v>0</v>
      </c>
      <c r="J22" s="404">
        <v>0</v>
      </c>
      <c r="K22" s="404">
        <v>0</v>
      </c>
      <c r="L22" s="404">
        <v>0</v>
      </c>
      <c r="M22" s="404">
        <v>0</v>
      </c>
      <c r="N22" s="404">
        <v>0</v>
      </c>
      <c r="O22" s="404">
        <v>9.7459631195521451E-2</v>
      </c>
      <c r="P22" s="404">
        <v>0.28376799998096075</v>
      </c>
      <c r="Q22" s="404">
        <v>0.47603931925003196</v>
      </c>
      <c r="R22" s="404">
        <v>0.67033485870006149</v>
      </c>
      <c r="S22" s="404">
        <v>0.872970361040175</v>
      </c>
      <c r="T22" s="404">
        <v>1.1013795154264536</v>
      </c>
      <c r="U22" s="404">
        <v>1.3808252647974517</v>
      </c>
      <c r="V22" s="404">
        <v>1.7280170618204411</v>
      </c>
      <c r="W22" s="404">
        <v>2.1469084508211211</v>
      </c>
      <c r="X22" s="404">
        <v>3.1427951744214786</v>
      </c>
      <c r="Y22" s="404">
        <v>3.6584286334799248</v>
      </c>
      <c r="Z22" s="404">
        <v>4.1674743530108209</v>
      </c>
      <c r="AA22" s="404">
        <v>4.6950106378861847</v>
      </c>
      <c r="AB22" s="404">
        <v>5.298283404605959</v>
      </c>
      <c r="AC22" s="404">
        <v>6.0850720054846805</v>
      </c>
      <c r="AD22" s="404">
        <v>7.1823364926022935</v>
      </c>
      <c r="AE22" s="404">
        <v>8.6516489090231303</v>
      </c>
      <c r="AF22" s="404">
        <v>10.462283850336792</v>
      </c>
      <c r="AG22" s="404">
        <v>12.484831646611923</v>
      </c>
      <c r="AH22" s="404">
        <v>14.483840625120752</v>
      </c>
      <c r="AI22" s="404">
        <v>16.155583877614838</v>
      </c>
      <c r="AJ22" s="404">
        <v>16.155583877614838</v>
      </c>
      <c r="AK22" s="404">
        <v>17.307363741029803</v>
      </c>
      <c r="AL22" s="404">
        <v>17.910205183010557</v>
      </c>
      <c r="AM22" s="404">
        <v>18.111021413312724</v>
      </c>
      <c r="AN22" s="404">
        <v>18.248230097779366</v>
      </c>
      <c r="AO22" s="404">
        <v>18.806353540880096</v>
      </c>
      <c r="AP22" s="404">
        <v>20.175356650255662</v>
      </c>
      <c r="AQ22" s="404">
        <v>22.579847189705205</v>
      </c>
      <c r="AR22" s="404">
        <v>26.065674126358147</v>
      </c>
      <c r="AS22" s="404">
        <v>30.485529799189095</v>
      </c>
      <c r="AT22" s="404">
        <v>35.53466649822461</v>
      </c>
      <c r="AU22" s="404">
        <v>40.941681823613386</v>
      </c>
      <c r="AV22" s="404">
        <v>52.158243807956453</v>
      </c>
      <c r="AW22" s="404">
        <v>57.858753160359754</v>
      </c>
      <c r="AX22" s="404">
        <v>63.76773146140188</v>
      </c>
      <c r="AY22" s="404">
        <v>70.029831166414169</v>
      </c>
      <c r="AZ22" s="404">
        <v>76.765454130889978</v>
      </c>
      <c r="BA22" s="404">
        <v>84.070842027446105</v>
      </c>
      <c r="BB22" s="404">
        <v>100.48089954171776</v>
      </c>
      <c r="BC22" s="404">
        <v>109.43053150517518</v>
      </c>
    </row>
    <row r="23" spans="2:55" ht="15.75">
      <c r="B23" s="403" t="s">
        <v>29</v>
      </c>
      <c r="C23" s="404">
        <v>5.2651137561108688E-2</v>
      </c>
      <c r="D23" s="404">
        <v>0.12965027244761898</v>
      </c>
      <c r="E23" s="404">
        <v>6.9689876024250919E-2</v>
      </c>
      <c r="F23" s="404">
        <v>0</v>
      </c>
      <c r="G23" s="404">
        <v>0</v>
      </c>
      <c r="H23" s="404">
        <v>0</v>
      </c>
      <c r="I23" s="404">
        <v>0</v>
      </c>
      <c r="J23" s="404">
        <v>0</v>
      </c>
      <c r="K23" s="404">
        <v>0</v>
      </c>
      <c r="L23" s="404">
        <v>0</v>
      </c>
      <c r="M23" s="404">
        <v>0</v>
      </c>
      <c r="N23" s="404">
        <v>6.2098420892903877E-2</v>
      </c>
      <c r="O23" s="404">
        <v>0.23106803224282912</v>
      </c>
      <c r="P23" s="404">
        <v>0.39897502472720831</v>
      </c>
      <c r="Q23" s="404">
        <v>0.56243458591334872</v>
      </c>
      <c r="R23" s="404">
        <v>0.7234761991257036</v>
      </c>
      <c r="S23" s="404">
        <v>0.89558279707219535</v>
      </c>
      <c r="T23" s="404">
        <v>1.1021742891774529</v>
      </c>
      <c r="U23" s="404">
        <v>1.3656322662607558</v>
      </c>
      <c r="V23" s="404">
        <v>1.6969375363223216</v>
      </c>
      <c r="W23" s="404">
        <v>2.0934168173819083</v>
      </c>
      <c r="X23" s="404">
        <v>2.9967469414768484</v>
      </c>
      <c r="Y23" s="404">
        <v>3.4419109754803903</v>
      </c>
      <c r="Z23" s="404">
        <v>3.8758090991669358</v>
      </c>
      <c r="AA23" s="404">
        <v>4.3369189788543805</v>
      </c>
      <c r="AB23" s="404">
        <v>4.9002606945405489</v>
      </c>
      <c r="AC23" s="404">
        <v>5.6851894711480551</v>
      </c>
      <c r="AD23" s="404">
        <v>6.7996740006651075</v>
      </c>
      <c r="AE23" s="404">
        <v>8.2719567505694922</v>
      </c>
      <c r="AF23" s="404">
        <v>10.029365330568444</v>
      </c>
      <c r="AG23" s="404">
        <v>11.891187565933436</v>
      </c>
      <c r="AH23" s="404">
        <v>13.58241088278757</v>
      </c>
      <c r="AI23" s="404">
        <v>14.84069032653602</v>
      </c>
      <c r="AJ23" s="404">
        <v>14.84069032653602</v>
      </c>
      <c r="AK23" s="404">
        <v>15.546663772680132</v>
      </c>
      <c r="AL23" s="404">
        <v>15.760777719879789</v>
      </c>
      <c r="AM23" s="404">
        <v>15.737825180963679</v>
      </c>
      <c r="AN23" s="404">
        <v>15.904537071568116</v>
      </c>
      <c r="AO23" s="404">
        <v>16.689193218856097</v>
      </c>
      <c r="AP23" s="404">
        <v>18.377891287037688</v>
      </c>
      <c r="AQ23" s="404">
        <v>21.077456193004416</v>
      </c>
      <c r="AR23" s="404">
        <v>24.701888745702004</v>
      </c>
      <c r="AS23" s="404">
        <v>28.995119666616365</v>
      </c>
      <c r="AT23" s="404">
        <v>33.68023381663415</v>
      </c>
      <c r="AU23" s="404">
        <v>38.549476905533375</v>
      </c>
      <c r="AV23" s="404">
        <v>48.43490611777964</v>
      </c>
      <c r="AW23" s="404">
        <v>53.466618924761697</v>
      </c>
      <c r="AX23" s="404">
        <v>58.732824757535099</v>
      </c>
      <c r="AY23" s="404">
        <v>64.38147107191628</v>
      </c>
      <c r="AZ23" s="404">
        <v>70.545719819766532</v>
      </c>
      <c r="BA23" s="404">
        <v>77.345057896846797</v>
      </c>
      <c r="BB23" s="404">
        <v>92.700078934385246</v>
      </c>
      <c r="BC23" s="404">
        <v>101.14571268332027</v>
      </c>
    </row>
    <row r="24" spans="2:55" ht="18">
      <c r="B24" s="403" t="s">
        <v>429</v>
      </c>
      <c r="C24" s="404">
        <v>9.3743200758886369E-2</v>
      </c>
      <c r="D24" s="404">
        <v>0.1436114357235706</v>
      </c>
      <c r="E24" s="404">
        <v>8.2679260833419102E-2</v>
      </c>
      <c r="F24" s="404">
        <v>1.0433806716424361E-2</v>
      </c>
      <c r="G24" s="404">
        <v>1.0433806716424361E-2</v>
      </c>
      <c r="H24" s="404">
        <v>0</v>
      </c>
      <c r="I24" s="404">
        <v>0</v>
      </c>
      <c r="J24" s="404">
        <v>0</v>
      </c>
      <c r="K24" s="404">
        <v>0</v>
      </c>
      <c r="L24" s="404">
        <v>0</v>
      </c>
      <c r="M24" s="404">
        <v>0</v>
      </c>
      <c r="N24" s="404">
        <v>0.15950385240226345</v>
      </c>
      <c r="O24" s="404">
        <v>0.30378781776329483</v>
      </c>
      <c r="P24" s="404">
        <v>0.43838363154719395</v>
      </c>
      <c r="Q24" s="404">
        <v>0.56399449653607914</v>
      </c>
      <c r="R24" s="404">
        <v>0.68909155837006564</v>
      </c>
      <c r="S24" s="404">
        <v>0.83242799696990266</v>
      </c>
      <c r="T24" s="404">
        <v>1.0140102194482288</v>
      </c>
      <c r="U24" s="404">
        <v>1.2506423612920889</v>
      </c>
      <c r="V24" s="404">
        <v>1.5471218410259444</v>
      </c>
      <c r="W24" s="404">
        <v>1.8936186928094241</v>
      </c>
      <c r="X24" s="404">
        <v>2.6405421342692086</v>
      </c>
      <c r="Y24" s="404">
        <v>2.9928042050480204</v>
      </c>
      <c r="Z24" s="404">
        <v>3.3372870608757226</v>
      </c>
      <c r="AA24" s="404">
        <v>3.7269666935449566</v>
      </c>
      <c r="AB24" s="404">
        <v>4.2478686586569836</v>
      </c>
      <c r="AC24" s="404">
        <v>4.9989433751186292</v>
      </c>
      <c r="AD24" s="404">
        <v>6.0594710463674293</v>
      </c>
      <c r="AE24" s="404">
        <v>7.4217483124199868</v>
      </c>
      <c r="AF24" s="404">
        <v>8.967746524640944</v>
      </c>
      <c r="AG24" s="404">
        <v>10.483087109468316</v>
      </c>
      <c r="AH24" s="404">
        <v>11.737582999197727</v>
      </c>
      <c r="AI24" s="404">
        <v>12.53510652886891</v>
      </c>
      <c r="AJ24" s="404">
        <v>12.53510652886891</v>
      </c>
      <c r="AK24" s="404">
        <v>12.835760798905415</v>
      </c>
      <c r="AL24" s="404">
        <v>12.797779063226324</v>
      </c>
      <c r="AM24" s="404">
        <v>12.754179580594649</v>
      </c>
      <c r="AN24" s="404">
        <v>13.067765628321835</v>
      </c>
      <c r="AO24" s="404">
        <v>14.065329761818633</v>
      </c>
      <c r="AP24" s="404">
        <v>15.920075740706443</v>
      </c>
      <c r="AQ24" s="404">
        <v>18.611385113809035</v>
      </c>
      <c r="AR24" s="404">
        <v>21.948132995446343</v>
      </c>
      <c r="AS24" s="404">
        <v>25.705488597641338</v>
      </c>
      <c r="AT24" s="404">
        <v>29.672462723554954</v>
      </c>
      <c r="AU24" s="404">
        <v>33.708604622323556</v>
      </c>
      <c r="AV24" s="404">
        <v>41.852197479901811</v>
      </c>
      <c r="AW24" s="404">
        <v>46.03493466630038</v>
      </c>
      <c r="AX24" s="404">
        <v>50.462752894786981</v>
      </c>
      <c r="AY24" s="404">
        <v>55.287672514294002</v>
      </c>
      <c r="AZ24" s="404">
        <v>60.657575916253059</v>
      </c>
      <c r="BA24" s="404">
        <v>66.591617050279368</v>
      </c>
      <c r="BB24" s="404">
        <v>80.070813302534887</v>
      </c>
      <c r="BC24" s="404">
        <v>87.549464226678154</v>
      </c>
    </row>
    <row r="25" spans="2:55" ht="15.75">
      <c r="B25" s="403" t="s">
        <v>31</v>
      </c>
      <c r="C25" s="404">
        <v>9.6776470776317042E-2</v>
      </c>
      <c r="D25" s="404">
        <v>0.12234644939289264</v>
      </c>
      <c r="E25" s="404">
        <v>6.8691843798871555E-2</v>
      </c>
      <c r="F25" s="404">
        <v>9.6967950177825196E-3</v>
      </c>
      <c r="G25" s="404">
        <v>9.6967950177825196E-3</v>
      </c>
      <c r="H25" s="404">
        <v>0</v>
      </c>
      <c r="I25" s="404">
        <v>0</v>
      </c>
      <c r="J25" s="404">
        <v>0</v>
      </c>
      <c r="K25" s="404">
        <v>0</v>
      </c>
      <c r="L25" s="404">
        <v>0</v>
      </c>
      <c r="M25" s="404">
        <v>0</v>
      </c>
      <c r="N25" s="404">
        <v>0.19312448097060778</v>
      </c>
      <c r="O25" s="404">
        <v>0.29730435353657975</v>
      </c>
      <c r="P25" s="404">
        <v>0.38918447040628801</v>
      </c>
      <c r="Q25" s="404">
        <v>0.47387994026148539</v>
      </c>
      <c r="R25" s="404">
        <v>0.56434841632417354</v>
      </c>
      <c r="S25" s="404">
        <v>0.6751532809052343</v>
      </c>
      <c r="T25" s="404">
        <v>0.82014521534866902</v>
      </c>
      <c r="U25" s="404">
        <v>1.0101048421690073</v>
      </c>
      <c r="V25" s="404">
        <v>1.2431480429025434</v>
      </c>
      <c r="W25" s="404">
        <v>1.5044893488853923</v>
      </c>
      <c r="X25" s="404">
        <v>2.0402148684489676</v>
      </c>
      <c r="Y25" s="404">
        <v>2.2838009020755283</v>
      </c>
      <c r="Z25" s="404">
        <v>2.5319206817929518</v>
      </c>
      <c r="AA25" s="404">
        <v>2.844996128461184</v>
      </c>
      <c r="AB25" s="404">
        <v>3.2879617256253426</v>
      </c>
      <c r="AC25" s="404">
        <v>3.9294722649141218</v>
      </c>
      <c r="AD25" s="404">
        <v>4.81780624587467</v>
      </c>
      <c r="AE25" s="404">
        <v>5.9063314678518575</v>
      </c>
      <c r="AF25" s="404">
        <v>7.0498368973167711</v>
      </c>
      <c r="AG25" s="404">
        <v>8.0855479443150546</v>
      </c>
      <c r="AH25" s="404">
        <v>8.8534882796389436</v>
      </c>
      <c r="AI25" s="404">
        <v>9.2292988623706691</v>
      </c>
      <c r="AJ25" s="404">
        <v>9.2292988623706691</v>
      </c>
      <c r="AK25" s="404">
        <v>9.2600070556257705</v>
      </c>
      <c r="AL25" s="404">
        <v>9.1709499369534573</v>
      </c>
      <c r="AM25" s="404">
        <v>9.2197171841910528</v>
      </c>
      <c r="AN25" s="404">
        <v>9.6589720706817612</v>
      </c>
      <c r="AO25" s="404">
        <v>10.704814877041324</v>
      </c>
      <c r="AP25" s="404">
        <v>12.407695174305655</v>
      </c>
      <c r="AQ25" s="404">
        <v>14.646119714615514</v>
      </c>
      <c r="AR25" s="404">
        <v>17.26469176602502</v>
      </c>
      <c r="AS25" s="404">
        <v>20.10855378416041</v>
      </c>
      <c r="AT25" s="404">
        <v>23.036631629779055</v>
      </c>
      <c r="AU25" s="404">
        <v>25.980446207934513</v>
      </c>
      <c r="AV25" s="404">
        <v>31.964368628264157</v>
      </c>
      <c r="AW25" s="404">
        <v>35.068417748034634</v>
      </c>
      <c r="AX25" s="404">
        <v>38.408704098588835</v>
      </c>
      <c r="AY25" s="404">
        <v>42.14184166712004</v>
      </c>
      <c r="AZ25" s="404">
        <v>46.302569283887507</v>
      </c>
      <c r="BA25" s="404">
        <v>50.911210721504645</v>
      </c>
      <c r="BB25" s="404">
        <v>61.44715271133645</v>
      </c>
      <c r="BC25" s="404">
        <v>67.346111586445133</v>
      </c>
    </row>
    <row r="26" spans="2:55" ht="18">
      <c r="B26" s="403" t="s">
        <v>430</v>
      </c>
      <c r="C26" s="404">
        <v>6.3711566215965534E-2</v>
      </c>
      <c r="D26" s="404">
        <v>7.1376571835140054E-2</v>
      </c>
      <c r="E26" s="404">
        <v>3.7244878789250105E-2</v>
      </c>
      <c r="F26" s="404">
        <v>5.6092115918631238E-3</v>
      </c>
      <c r="G26" s="404">
        <v>5.6092115918631238E-3</v>
      </c>
      <c r="H26" s="404">
        <v>0</v>
      </c>
      <c r="I26" s="404">
        <v>0</v>
      </c>
      <c r="J26" s="404">
        <v>0</v>
      </c>
      <c r="K26" s="404">
        <v>0</v>
      </c>
      <c r="L26" s="404">
        <v>0</v>
      </c>
      <c r="M26" s="404">
        <v>3.1401186979699645E-2</v>
      </c>
      <c r="N26" s="404">
        <v>0.14440660383079301</v>
      </c>
      <c r="O26" s="404">
        <v>0.19852678458271636</v>
      </c>
      <c r="P26" s="404">
        <v>0.24422687439082988</v>
      </c>
      <c r="Q26" s="404">
        <v>0.2889165382948507</v>
      </c>
      <c r="R26" s="404">
        <v>0.34051411990693536</v>
      </c>
      <c r="S26" s="404">
        <v>0.40658537721904625</v>
      </c>
      <c r="T26" s="404">
        <v>0.49432862982218057</v>
      </c>
      <c r="U26" s="404">
        <v>0.6080110996521092</v>
      </c>
      <c r="V26" s="404">
        <v>0.74130368657907897</v>
      </c>
      <c r="W26" s="404">
        <v>0.8851932496853091</v>
      </c>
      <c r="X26" s="404">
        <v>1.167443459325803</v>
      </c>
      <c r="Y26" s="404">
        <v>1.2937717038427168</v>
      </c>
      <c r="Z26" s="404">
        <v>1.4382375312086761</v>
      </c>
      <c r="AA26" s="404">
        <v>1.6362559472256299</v>
      </c>
      <c r="AB26" s="404">
        <v>1.9216483960249175</v>
      </c>
      <c r="AC26" s="404">
        <v>2.3302277978795676</v>
      </c>
      <c r="AD26" s="404">
        <v>2.8765918321793036</v>
      </c>
      <c r="AE26" s="404">
        <v>3.4938836585457982</v>
      </c>
      <c r="AF26" s="404">
        <v>4.0958898714334149</v>
      </c>
      <c r="AG26" s="404">
        <v>4.5977122320707098</v>
      </c>
      <c r="AH26" s="404">
        <v>4.9156750569044512</v>
      </c>
      <c r="AI26" s="404">
        <v>5.0039900333851834</v>
      </c>
      <c r="AJ26" s="404">
        <v>5.0039900333851834</v>
      </c>
      <c r="AK26" s="404">
        <v>4.9647702182010116</v>
      </c>
      <c r="AL26" s="404">
        <v>4.9351549208616072</v>
      </c>
      <c r="AM26" s="404">
        <v>5.0497958118269262</v>
      </c>
      <c r="AN26" s="404">
        <v>5.4408988412677495</v>
      </c>
      <c r="AO26" s="404">
        <v>6.2035796550127706</v>
      </c>
      <c r="AP26" s="404">
        <v>7.2919021330425737</v>
      </c>
      <c r="AQ26" s="404">
        <v>8.6251392432846945</v>
      </c>
      <c r="AR26" s="404">
        <v>10.123016973274803</v>
      </c>
      <c r="AS26" s="404">
        <v>11.705207761325296</v>
      </c>
      <c r="AT26" s="404">
        <v>13.305644840254804</v>
      </c>
      <c r="AU26" s="404">
        <v>14.918562181932943</v>
      </c>
      <c r="AV26" s="404">
        <v>18.231642980799283</v>
      </c>
      <c r="AW26" s="404">
        <v>19.966543667126992</v>
      </c>
      <c r="AX26" s="404">
        <v>21.903863720605862</v>
      </c>
      <c r="AY26" s="404">
        <v>24.07214567348873</v>
      </c>
      <c r="AZ26" s="404">
        <v>26.493601287876132</v>
      </c>
      <c r="BA26" s="404">
        <v>29.183493471803324</v>
      </c>
      <c r="BB26" s="404">
        <v>35.376836845866819</v>
      </c>
      <c r="BC26" s="404">
        <v>38.877935980956565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0</v>
      </c>
      <c r="AN29" s="406">
        <v>0</v>
      </c>
      <c r="AO29" s="406">
        <v>0</v>
      </c>
      <c r="AP29" s="406">
        <v>0.67531611645223633</v>
      </c>
      <c r="AQ29" s="406">
        <v>1.8115302813078313</v>
      </c>
      <c r="AR29" s="406">
        <v>3.2273792114783664</v>
      </c>
      <c r="AS29" s="406">
        <v>4.7718444947835046</v>
      </c>
      <c r="AT29" s="406">
        <v>6.1232581420708723</v>
      </c>
      <c r="AU29" s="406">
        <v>6.9809950718110958</v>
      </c>
      <c r="AV29" s="406">
        <v>6.3767939807901124</v>
      </c>
      <c r="AW29" s="406">
        <v>5.0558364067503083</v>
      </c>
      <c r="AX29" s="406">
        <v>3.7471811623395945</v>
      </c>
      <c r="AY29" s="406">
        <v>3.0341499157509855</v>
      </c>
      <c r="AZ29" s="406">
        <v>3.4038262700892878</v>
      </c>
      <c r="BA29" s="406">
        <v>5.1657030969945259</v>
      </c>
      <c r="BB29" s="406">
        <v>11.519940401450674</v>
      </c>
      <c r="BC29" s="406">
        <v>14.73126053307503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</v>
      </c>
      <c r="AE30" s="406">
        <v>0</v>
      </c>
      <c r="AF30" s="406">
        <v>0.99904818310530974</v>
      </c>
      <c r="AG30" s="406">
        <v>4.2915737248709815</v>
      </c>
      <c r="AH30" s="406">
        <v>7.6611916724640938</v>
      </c>
      <c r="AI30" s="406">
        <v>10.787776892156884</v>
      </c>
      <c r="AJ30" s="406">
        <v>10.787776892156884</v>
      </c>
      <c r="AK30" s="406">
        <v>13.439459597162291</v>
      </c>
      <c r="AL30" s="406">
        <v>15.51494911518939</v>
      </c>
      <c r="AM30" s="406">
        <v>17.086276366292797</v>
      </c>
      <c r="AN30" s="406">
        <v>18.381483632231124</v>
      </c>
      <c r="AO30" s="406">
        <v>19.726209661560073</v>
      </c>
      <c r="AP30" s="406">
        <v>21.394604677116341</v>
      </c>
      <c r="AQ30" s="406">
        <v>23.543801313459575</v>
      </c>
      <c r="AR30" s="406">
        <v>26.084557461770334</v>
      </c>
      <c r="AS30" s="406">
        <v>28.682771790196202</v>
      </c>
      <c r="AT30" s="406">
        <v>30.833450729289478</v>
      </c>
      <c r="AU30" s="406">
        <v>32.074058364601981</v>
      </c>
      <c r="AV30" s="406">
        <v>31.064903339201102</v>
      </c>
      <c r="AW30" s="406">
        <v>29.530312579769941</v>
      </c>
      <c r="AX30" s="406">
        <v>28.438784022051813</v>
      </c>
      <c r="AY30" s="406">
        <v>28.674716028121161</v>
      </c>
      <c r="AZ30" s="406">
        <v>30.885420463810107</v>
      </c>
      <c r="BA30" s="406">
        <v>35.119831037076132</v>
      </c>
      <c r="BB30" s="406">
        <v>46.853426971166662</v>
      </c>
      <c r="BC30" s="406">
        <v>52.278327021416928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</v>
      </c>
      <c r="AB31" s="406">
        <v>0.11563294467611951</v>
      </c>
      <c r="AC31" s="406">
        <v>3.3905776965722891</v>
      </c>
      <c r="AD31" s="406">
        <v>6.7046195045837544</v>
      </c>
      <c r="AE31" s="406">
        <v>10.455343289972017</v>
      </c>
      <c r="AF31" s="406">
        <v>14.737208854816966</v>
      </c>
      <c r="AG31" s="406">
        <v>19.387742785916114</v>
      </c>
      <c r="AH31" s="406">
        <v>24.042063021830987</v>
      </c>
      <c r="AI31" s="406">
        <v>28.229891374223104</v>
      </c>
      <c r="AJ31" s="406">
        <v>28.229891374223104</v>
      </c>
      <c r="AK31" s="406">
        <v>31.648709687245191</v>
      </c>
      <c r="AL31" s="406">
        <v>34.266691100160948</v>
      </c>
      <c r="AM31" s="406">
        <v>36.278320378855902</v>
      </c>
      <c r="AN31" s="406">
        <v>38.056178568203769</v>
      </c>
      <c r="AO31" s="406">
        <v>40.076068569396341</v>
      </c>
      <c r="AP31" s="406">
        <v>42.681908366240371</v>
      </c>
      <c r="AQ31" s="406">
        <v>45.888470727074917</v>
      </c>
      <c r="AR31" s="406">
        <v>49.412881588265215</v>
      </c>
      <c r="AS31" s="406">
        <v>52.723719044449965</v>
      </c>
      <c r="AT31" s="406">
        <v>55.122568113970473</v>
      </c>
      <c r="AU31" s="406">
        <v>56.070101778481622</v>
      </c>
      <c r="AV31" s="406">
        <v>54.088435707032893</v>
      </c>
      <c r="AW31" s="406">
        <v>52.594519004920002</v>
      </c>
      <c r="AX31" s="406">
        <v>52.369879603136155</v>
      </c>
      <c r="AY31" s="406">
        <v>54.49662350589314</v>
      </c>
      <c r="AZ31" s="406">
        <v>59.320155338799438</v>
      </c>
      <c r="BA31" s="406">
        <v>66.47636226389983</v>
      </c>
      <c r="BB31" s="406">
        <v>83.369887162008567</v>
      </c>
      <c r="BC31" s="406">
        <v>90.378252477963528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0</v>
      </c>
      <c r="Z32" s="406">
        <v>4.4045130013125009</v>
      </c>
      <c r="AA32" s="406">
        <v>9.5712995440262905</v>
      </c>
      <c r="AB32" s="406">
        <v>13.689483401630325</v>
      </c>
      <c r="AC32" s="406">
        <v>17.520977806591105</v>
      </c>
      <c r="AD32" s="406">
        <v>21.765928772442695</v>
      </c>
      <c r="AE32" s="406">
        <v>26.753643113034794</v>
      </c>
      <c r="AF32" s="406">
        <v>32.437510425699067</v>
      </c>
      <c r="AG32" s="406">
        <v>38.492156439005129</v>
      </c>
      <c r="AH32" s="406">
        <v>44.377277513007662</v>
      </c>
      <c r="AI32" s="406">
        <v>49.486560810033254</v>
      </c>
      <c r="AJ32" s="406">
        <v>49.486560810033254</v>
      </c>
      <c r="AK32" s="406">
        <v>53.557560919482434</v>
      </c>
      <c r="AL32" s="406">
        <v>56.671168547118889</v>
      </c>
      <c r="AM32" s="406">
        <v>59.166567979843386</v>
      </c>
      <c r="AN32" s="406">
        <v>61.580544189473777</v>
      </c>
      <c r="AO32" s="406">
        <v>64.493418185130395</v>
      </c>
      <c r="AP32" s="406">
        <v>68.08902263538188</v>
      </c>
      <c r="AQ32" s="406">
        <v>72.164742966289396</v>
      </c>
      <c r="AR32" s="406">
        <v>76.225734759856365</v>
      </c>
      <c r="AS32" s="406">
        <v>79.536990512205975</v>
      </c>
      <c r="AT32" s="406">
        <v>81.32861850579593</v>
      </c>
      <c r="AU32" s="406">
        <v>81.447750382143283</v>
      </c>
      <c r="AV32" s="406">
        <v>78.917033310000733</v>
      </c>
      <c r="AW32" s="406">
        <v>78.485981742467345</v>
      </c>
      <c r="AX32" s="406">
        <v>80.538772078415306</v>
      </c>
      <c r="AY32" s="406">
        <v>85.734138504203401</v>
      </c>
      <c r="AZ32" s="406">
        <v>93.891155205835261</v>
      </c>
      <c r="BA32" s="406">
        <v>104.16964950028431</v>
      </c>
      <c r="BB32" s="406">
        <v>125.12199960016541</v>
      </c>
      <c r="BC32" s="406">
        <v>132.96630681676308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3.0516173979775387</v>
      </c>
      <c r="Y33" s="406">
        <v>10.753668975563205</v>
      </c>
      <c r="Z33" s="406">
        <v>17.093646499608852</v>
      </c>
      <c r="AA33" s="406">
        <v>22.287357383569098</v>
      </c>
      <c r="AB33" s="406">
        <v>26.661679392235854</v>
      </c>
      <c r="AC33" s="406">
        <v>31.093868666796325</v>
      </c>
      <c r="AD33" s="406">
        <v>36.23843489448285</v>
      </c>
      <c r="AE33" s="406">
        <v>42.315242748470041</v>
      </c>
      <c r="AF33" s="406">
        <v>49.145336167673292</v>
      </c>
      <c r="AG33" s="406">
        <v>56.25744714534828</v>
      </c>
      <c r="AH33" s="406">
        <v>62.989609227877281</v>
      </c>
      <c r="AI33" s="406">
        <v>68.737971633540553</v>
      </c>
      <c r="AJ33" s="406">
        <v>68.737971633540553</v>
      </c>
      <c r="AK33" s="406">
        <v>73.306913631889884</v>
      </c>
      <c r="AL33" s="406">
        <v>76.880730334302569</v>
      </c>
      <c r="AM33" s="406">
        <v>79.925825655416503</v>
      </c>
      <c r="AN33" s="406">
        <v>83.05665489986967</v>
      </c>
      <c r="AO33" s="406">
        <v>86.69939774744924</v>
      </c>
      <c r="AP33" s="406">
        <v>90.843155857793107</v>
      </c>
      <c r="AQ33" s="406">
        <v>95.103583124756184</v>
      </c>
      <c r="AR33" s="406">
        <v>98.819487048188378</v>
      </c>
      <c r="AS33" s="406">
        <v>101.22755485257733</v>
      </c>
      <c r="AT33" s="406">
        <v>101.98522395235581</v>
      </c>
      <c r="AU33" s="406">
        <v>101.40661140417481</v>
      </c>
      <c r="AV33" s="406">
        <v>100.00755648820238</v>
      </c>
      <c r="AW33" s="406">
        <v>101.86320422498987</v>
      </c>
      <c r="AX33" s="406">
        <v>106.8951814673182</v>
      </c>
      <c r="AY33" s="406">
        <v>115.19876754808118</v>
      </c>
      <c r="AZ33" s="406">
        <v>126.11793506423787</v>
      </c>
      <c r="BA33" s="406">
        <v>138.41978081100498</v>
      </c>
      <c r="BB33" s="406">
        <v>160.81897766603282</v>
      </c>
      <c r="BC33" s="406">
        <v>168.64312613796713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15.698304135120591</v>
      </c>
      <c r="Y34" s="406">
        <v>23.35013762481114</v>
      </c>
      <c r="Z34" s="406">
        <v>29.664294145734825</v>
      </c>
      <c r="AA34" s="406">
        <v>35.028743898352495</v>
      </c>
      <c r="AB34" s="406">
        <v>39.895704892052613</v>
      </c>
      <c r="AC34" s="406">
        <v>45.100867732069268</v>
      </c>
      <c r="AD34" s="406">
        <v>51.231054220948408</v>
      </c>
      <c r="AE34" s="406">
        <v>58.409173009806203</v>
      </c>
      <c r="AF34" s="406">
        <v>66.328243387175519</v>
      </c>
      <c r="AG34" s="406">
        <v>74.402707045882309</v>
      </c>
      <c r="AH34" s="406">
        <v>81.967752197025121</v>
      </c>
      <c r="AI34" s="406">
        <v>88.429276863328411</v>
      </c>
      <c r="AJ34" s="406">
        <v>88.429276863328411</v>
      </c>
      <c r="AK34" s="406">
        <v>93.646286860270351</v>
      </c>
      <c r="AL34" s="406">
        <v>97.90078844469447</v>
      </c>
      <c r="AM34" s="406">
        <v>101.71784026732006</v>
      </c>
      <c r="AN34" s="406">
        <v>105.53650578821448</v>
      </c>
      <c r="AO34" s="406">
        <v>109.60452047058716</v>
      </c>
      <c r="AP34" s="406">
        <v>113.74706845268523</v>
      </c>
      <c r="AQ34" s="406">
        <v>117.42421154640506</v>
      </c>
      <c r="AR34" s="406">
        <v>119.96267750291565</v>
      </c>
      <c r="AS34" s="406">
        <v>121.07532187999017</v>
      </c>
      <c r="AT34" s="406">
        <v>120.92914705703221</v>
      </c>
      <c r="AU34" s="406">
        <v>120.2655865451961</v>
      </c>
      <c r="AV34" s="406">
        <v>122.37509636560846</v>
      </c>
      <c r="AW34" s="406">
        <v>127.4024051831688</v>
      </c>
      <c r="AX34" s="406">
        <v>135.75172235019443</v>
      </c>
      <c r="AY34" s="406">
        <v>146.99742361164246</v>
      </c>
      <c r="AZ34" s="406">
        <v>160.05257583830669</v>
      </c>
      <c r="BA34" s="406">
        <v>173.44854417231019</v>
      </c>
      <c r="BB34" s="406">
        <v>196.02957993833837</v>
      </c>
      <c r="BC34" s="406">
        <v>203.56544447624134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8.8670661933420973</v>
      </c>
      <c r="X35" s="406">
        <v>28.178936534420785</v>
      </c>
      <c r="Y35" s="406">
        <v>35.785556043115626</v>
      </c>
      <c r="Z35" s="406">
        <v>42.228785013397598</v>
      </c>
      <c r="AA35" s="406">
        <v>48.016097919806242</v>
      </c>
      <c r="AB35" s="406">
        <v>53.551067743556061</v>
      </c>
      <c r="AC35" s="406">
        <v>59.604287758857353</v>
      </c>
      <c r="AD35" s="406">
        <v>66.716432972919492</v>
      </c>
      <c r="AE35" s="406">
        <v>74.924572684494649</v>
      </c>
      <c r="AF35" s="406">
        <v>83.83204771808559</v>
      </c>
      <c r="AG35" s="406">
        <v>92.872431826438401</v>
      </c>
      <c r="AH35" s="406">
        <v>101.38470766218491</v>
      </c>
      <c r="AI35" s="406">
        <v>108.76178062456584</v>
      </c>
      <c r="AJ35" s="406">
        <v>108.76178062456584</v>
      </c>
      <c r="AK35" s="406">
        <v>114.90244150749147</v>
      </c>
      <c r="AL35" s="406">
        <v>120.10565207439672</v>
      </c>
      <c r="AM35" s="406">
        <v>124.67253889885812</v>
      </c>
      <c r="AN35" s="406">
        <v>128.83832240306864</v>
      </c>
      <c r="AO35" s="406">
        <v>132.70946588684066</v>
      </c>
      <c r="AP35" s="406">
        <v>135.98018678918299</v>
      </c>
      <c r="AQ35" s="406">
        <v>138.12741738085722</v>
      </c>
      <c r="AR35" s="406">
        <v>139.02254744757806</v>
      </c>
      <c r="AS35" s="406">
        <v>138.95097614401027</v>
      </c>
      <c r="AT35" s="406">
        <v>138.54920644916021</v>
      </c>
      <c r="AU35" s="406">
        <v>138.95485421822971</v>
      </c>
      <c r="AV35" s="406">
        <v>146.99954425309318</v>
      </c>
      <c r="AW35" s="406">
        <v>155.59709687571785</v>
      </c>
      <c r="AX35" s="406">
        <v>167.11512826412269</v>
      </c>
      <c r="AY35" s="406">
        <v>180.6515112438417</v>
      </c>
      <c r="AZ35" s="406">
        <v>194.85546168088109</v>
      </c>
      <c r="BA35" s="406">
        <v>208.53233968493208</v>
      </c>
      <c r="BB35" s="406">
        <v>230.46541312497502</v>
      </c>
      <c r="BC35" s="406">
        <v>237.65882383123474</v>
      </c>
    </row>
    <row r="36" spans="2:55" ht="18">
      <c r="B36" s="405" t="s">
        <v>440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10.28755582520105</v>
      </c>
      <c r="W36" s="406">
        <v>21.250011396245238</v>
      </c>
      <c r="X36" s="406">
        <v>40.438781921329941</v>
      </c>
      <c r="Y36" s="406">
        <v>48.173824328561864</v>
      </c>
      <c r="Z36" s="406">
        <v>55.023768581766937</v>
      </c>
      <c r="AA36" s="406">
        <v>61.420302439019963</v>
      </c>
      <c r="AB36" s="406">
        <v>67.689426186678418</v>
      </c>
      <c r="AC36" s="406">
        <v>74.562167755716516</v>
      </c>
      <c r="AD36" s="406">
        <v>82.55504134165075</v>
      </c>
      <c r="AE36" s="406">
        <v>91.670036124602731</v>
      </c>
      <c r="AF36" s="406">
        <v>101.57467700731857</v>
      </c>
      <c r="AG36" s="406">
        <v>111.73244493867051</v>
      </c>
      <c r="AH36" s="406">
        <v>121.45993775357701</v>
      </c>
      <c r="AI36" s="406">
        <v>130.10793032591442</v>
      </c>
      <c r="AJ36" s="406">
        <v>130.10793032591442</v>
      </c>
      <c r="AK36" s="406">
        <v>137.51456381477749</v>
      </c>
      <c r="AL36" s="406">
        <v>143.67384759381545</v>
      </c>
      <c r="AM36" s="406">
        <v>148.62483083971597</v>
      </c>
      <c r="AN36" s="406">
        <v>152.43613121736087</v>
      </c>
      <c r="AO36" s="406">
        <v>155.11490962816868</v>
      </c>
      <c r="AP36" s="406">
        <v>156.42105134930864</v>
      </c>
      <c r="AQ36" s="406">
        <v>156.46977240481428</v>
      </c>
      <c r="AR36" s="406">
        <v>155.79403017586998</v>
      </c>
      <c r="AS36" s="406">
        <v>155.21579918687337</v>
      </c>
      <c r="AT36" s="406">
        <v>155.81133714760307</v>
      </c>
      <c r="AU36" s="406">
        <v>158.87403400671391</v>
      </c>
      <c r="AV36" s="406">
        <v>174.44302511855059</v>
      </c>
      <c r="AW36" s="406">
        <v>186.49011048026608</v>
      </c>
      <c r="AX36" s="406">
        <v>200.50101080409894</v>
      </c>
      <c r="AY36" s="406">
        <v>215.27483478727069</v>
      </c>
      <c r="AZ36" s="406">
        <v>229.75246786486929</v>
      </c>
      <c r="BA36" s="406">
        <v>243.12379385555542</v>
      </c>
      <c r="BB36" s="406">
        <v>264.02794139699665</v>
      </c>
      <c r="BC36" s="406">
        <v>271.01385752973124</v>
      </c>
    </row>
    <row r="37" spans="2:55" ht="15.75">
      <c r="B37" s="405" t="s">
        <v>43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11.127733616786706</v>
      </c>
      <c r="V37" s="406">
        <v>22.473159089163332</v>
      </c>
      <c r="W37" s="406">
        <v>33.314743245462168</v>
      </c>
      <c r="X37" s="406">
        <v>52.588842285365594</v>
      </c>
      <c r="Y37" s="406">
        <v>60.768411403629614</v>
      </c>
      <c r="Z37" s="406">
        <v>68.234293963462392</v>
      </c>
      <c r="AA37" s="406">
        <v>75.305003879991062</v>
      </c>
      <c r="AB37" s="406">
        <v>82.254574098638443</v>
      </c>
      <c r="AC37" s="406">
        <v>89.801078982936048</v>
      </c>
      <c r="AD37" s="406">
        <v>98.50648042640529</v>
      </c>
      <c r="AE37" s="406">
        <v>108.5221781968354</v>
      </c>
      <c r="AF37" s="406">
        <v>119.60024807567645</v>
      </c>
      <c r="AG37" s="406">
        <v>131.21000934599849</v>
      </c>
      <c r="AH37" s="406">
        <v>142.61082758594949</v>
      </c>
      <c r="AI37" s="406">
        <v>152.98227705223724</v>
      </c>
      <c r="AJ37" s="406">
        <v>152.98227705223724</v>
      </c>
      <c r="AK37" s="406">
        <v>161.72520251490397</v>
      </c>
      <c r="AL37" s="406">
        <v>168.47245329116527</v>
      </c>
      <c r="AM37" s="406">
        <v>173.0320093482762</v>
      </c>
      <c r="AN37" s="406">
        <v>175.34920320534934</v>
      </c>
      <c r="AO37" s="406">
        <v>175.55919188857087</v>
      </c>
      <c r="AP37" s="406">
        <v>174.19116026146702</v>
      </c>
      <c r="AQ37" s="406">
        <v>172.14527269022125</v>
      </c>
      <c r="AR37" s="406">
        <v>170.59029798274864</v>
      </c>
      <c r="AS37" s="406">
        <v>170.86261829118686</v>
      </c>
      <c r="AT37" s="406">
        <v>174.21590812864682</v>
      </c>
      <c r="AU37" s="406">
        <v>181.19709462451675</v>
      </c>
      <c r="AV37" s="406">
        <v>204.79298332714424</v>
      </c>
      <c r="AW37" s="406">
        <v>219.59328166353851</v>
      </c>
      <c r="AX37" s="406">
        <v>234.96984657757</v>
      </c>
      <c r="AY37" s="406">
        <v>250.03335692742337</v>
      </c>
      <c r="AZ37" s="406">
        <v>264.14182420967001</v>
      </c>
      <c r="BA37" s="406">
        <v>276.85301748464104</v>
      </c>
      <c r="BB37" s="406">
        <v>296.78875276222402</v>
      </c>
      <c r="BC37" s="406">
        <v>303.75129488629841</v>
      </c>
    </row>
    <row r="38" spans="2:55" ht="18">
      <c r="B38" s="405" t="s">
        <v>441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1.7121018262040142</v>
      </c>
      <c r="T38" s="406">
        <v>13.162944457098934</v>
      </c>
      <c r="U38" s="406">
        <v>24.55181521765174</v>
      </c>
      <c r="V38" s="406">
        <v>35.642133812052279</v>
      </c>
      <c r="W38" s="406">
        <v>46.316786098468128</v>
      </c>
      <c r="X38" s="406">
        <v>66.189319798666261</v>
      </c>
      <c r="Y38" s="406">
        <v>75.030456338190703</v>
      </c>
      <c r="Z38" s="406">
        <v>83.163678292701036</v>
      </c>
      <c r="AA38" s="406">
        <v>90.817392864068708</v>
      </c>
      <c r="AB38" s="406">
        <v>98.241066277061151</v>
      </c>
      <c r="AC38" s="406">
        <v>106.22120308165013</v>
      </c>
      <c r="AD38" s="406">
        <v>115.59280484435922</v>
      </c>
      <c r="AE38" s="406">
        <v>126.69688354234682</v>
      </c>
      <c r="AF38" s="406">
        <v>139.35347903193309</v>
      </c>
      <c r="AG38" s="406">
        <v>153.00244991867575</v>
      </c>
      <c r="AH38" s="406">
        <v>166.69448609804442</v>
      </c>
      <c r="AI38" s="406">
        <v>178.98492401258932</v>
      </c>
      <c r="AJ38" s="406">
        <v>178.98492401258932</v>
      </c>
      <c r="AK38" s="406">
        <v>188.74698837301406</v>
      </c>
      <c r="AL38" s="406">
        <v>195.26719298308646</v>
      </c>
      <c r="AM38" s="406">
        <v>198.15995486144647</v>
      </c>
      <c r="AN38" s="406">
        <v>197.50137303146201</v>
      </c>
      <c r="AO38" s="406">
        <v>194.36374929284008</v>
      </c>
      <c r="AP38" s="406">
        <v>190.23802470238687</v>
      </c>
      <c r="AQ38" s="406">
        <v>186.80408921300983</v>
      </c>
      <c r="AR38" s="406">
        <v>185.86113312375804</v>
      </c>
      <c r="AS38" s="406">
        <v>188.97821781297404</v>
      </c>
      <c r="AT38" s="406">
        <v>196.57334202328175</v>
      </c>
      <c r="AU38" s="406">
        <v>208.22660811036548</v>
      </c>
      <c r="AV38" s="406">
        <v>239.23048969602937</v>
      </c>
      <c r="AW38" s="406">
        <v>255.62810151626715</v>
      </c>
      <c r="AX38" s="406">
        <v>271.38947772180023</v>
      </c>
      <c r="AY38" s="406">
        <v>286.08071890423849</v>
      </c>
      <c r="AZ38" s="406">
        <v>299.46566231038111</v>
      </c>
      <c r="BA38" s="406">
        <v>311.46417517751075</v>
      </c>
      <c r="BB38" s="406">
        <v>330.87693295079333</v>
      </c>
      <c r="BC38" s="406">
        <v>338.09229951628606</v>
      </c>
    </row>
    <row r="39" spans="2:55" ht="15.75">
      <c r="B39" s="405" t="s">
        <v>45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3.9127925671008961</v>
      </c>
      <c r="S39" s="406">
        <v>15.443532990324842</v>
      </c>
      <c r="T39" s="406">
        <v>26.709649140570345</v>
      </c>
      <c r="U39" s="406">
        <v>37.708028525152677</v>
      </c>
      <c r="V39" s="406">
        <v>48.516269970496936</v>
      </c>
      <c r="W39" s="406">
        <v>59.26333032756353</v>
      </c>
      <c r="X39" s="406">
        <v>80.451458776211922</v>
      </c>
      <c r="Y39" s="406">
        <v>90.055448812536483</v>
      </c>
      <c r="Z39" s="406">
        <v>98.772788863820523</v>
      </c>
      <c r="AA39" s="406">
        <v>106.76359901440699</v>
      </c>
      <c r="AB39" s="406">
        <v>114.34230363938468</v>
      </c>
      <c r="AC39" s="406">
        <v>122.63206063858027</v>
      </c>
      <c r="AD39" s="406">
        <v>132.81732346009156</v>
      </c>
      <c r="AE39" s="406">
        <v>145.43722655857263</v>
      </c>
      <c r="AF39" s="406">
        <v>160.35623132198441</v>
      </c>
      <c r="AG39" s="406">
        <v>176.82001856683661</v>
      </c>
      <c r="AH39" s="406">
        <v>193.14339464965298</v>
      </c>
      <c r="AI39" s="406">
        <v>207.11212218478508</v>
      </c>
      <c r="AJ39" s="406">
        <v>207.11212218478508</v>
      </c>
      <c r="AK39" s="406">
        <v>217.04930706573097</v>
      </c>
      <c r="AL39" s="406">
        <v>221.91081798959215</v>
      </c>
      <c r="AM39" s="406">
        <v>221.39099392488737</v>
      </c>
      <c r="AN39" s="406">
        <v>216.6201034861065</v>
      </c>
      <c r="AO39" s="406">
        <v>209.86412558179563</v>
      </c>
      <c r="AP39" s="406">
        <v>203.60812981121938</v>
      </c>
      <c r="AQ39" s="406">
        <v>200.33809775971207</v>
      </c>
      <c r="AR39" s="406">
        <v>202.18784422834665</v>
      </c>
      <c r="AS39" s="406">
        <v>209.81497590833769</v>
      </c>
      <c r="AT39" s="406">
        <v>222.53301816908609</v>
      </c>
      <c r="AU39" s="406">
        <v>238.94768460352975</v>
      </c>
      <c r="AV39" s="406">
        <v>275.38688929665466</v>
      </c>
      <c r="AW39" s="406">
        <v>292.26870964337957</v>
      </c>
      <c r="AX39" s="406">
        <v>307.63540623783041</v>
      </c>
      <c r="AY39" s="406">
        <v>321.50363048231441</v>
      </c>
      <c r="AZ39" s="406">
        <v>334.04373794744458</v>
      </c>
      <c r="BA39" s="406">
        <v>345.47873130979605</v>
      </c>
      <c r="BB39" s="406">
        <v>364.82006174907008</v>
      </c>
      <c r="BC39" s="406">
        <v>372.55706726790322</v>
      </c>
    </row>
    <row r="40" spans="2:55" ht="18">
      <c r="B40" s="405" t="s">
        <v>442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0</v>
      </c>
      <c r="O40" s="406">
        <v>0</v>
      </c>
      <c r="P40" s="406">
        <v>0</v>
      </c>
      <c r="Q40" s="406">
        <v>6.0313264264660589</v>
      </c>
      <c r="R40" s="406">
        <v>17.94151003129727</v>
      </c>
      <c r="S40" s="406">
        <v>29.218270297505125</v>
      </c>
      <c r="T40" s="406">
        <v>39.925930397676503</v>
      </c>
      <c r="U40" s="406">
        <v>50.466196152541798</v>
      </c>
      <c r="V40" s="406">
        <v>61.242532119901178</v>
      </c>
      <c r="W40" s="406">
        <v>72.541432111962663</v>
      </c>
      <c r="X40" s="406">
        <v>95.562635633524749</v>
      </c>
      <c r="Y40" s="406">
        <v>105.86019726029673</v>
      </c>
      <c r="Z40" s="406">
        <v>114.87674948611463</v>
      </c>
      <c r="AA40" s="406">
        <v>122.79699656631107</v>
      </c>
      <c r="AB40" s="406">
        <v>130.31089679555342</v>
      </c>
      <c r="AC40" s="406">
        <v>138.98331903133899</v>
      </c>
      <c r="AD40" s="406">
        <v>150.40292419651803</v>
      </c>
      <c r="AE40" s="406">
        <v>165.3157464233893</v>
      </c>
      <c r="AF40" s="406">
        <v>183.4594215888809</v>
      </c>
      <c r="AG40" s="406">
        <v>203.27491312772389</v>
      </c>
      <c r="AH40" s="406">
        <v>222.14514559682931</v>
      </c>
      <c r="AI40" s="406">
        <v>236.99471457553247</v>
      </c>
      <c r="AJ40" s="406">
        <v>236.99471457553247</v>
      </c>
      <c r="AK40" s="406">
        <v>245.56040487995031</v>
      </c>
      <c r="AL40" s="406">
        <v>246.7493646168042</v>
      </c>
      <c r="AM40" s="406">
        <v>241.39386310600739</v>
      </c>
      <c r="AN40" s="406">
        <v>232.00376974157348</v>
      </c>
      <c r="AO40" s="406">
        <v>222.13572501362228</v>
      </c>
      <c r="AP40" s="406">
        <v>215.35684568641497</v>
      </c>
      <c r="AQ40" s="406">
        <v>214.66221179374034</v>
      </c>
      <c r="AR40" s="406">
        <v>221.21946038203819</v>
      </c>
      <c r="AS40" s="406">
        <v>234.44680810638937</v>
      </c>
      <c r="AT40" s="406">
        <v>252.51014012475048</v>
      </c>
      <c r="AU40" s="406">
        <v>273.0164837342486</v>
      </c>
      <c r="AV40" s="406">
        <v>312.32164701193074</v>
      </c>
      <c r="AW40" s="406">
        <v>328.81929060630233</v>
      </c>
      <c r="AX40" s="406">
        <v>343.26955115666158</v>
      </c>
      <c r="AY40" s="406">
        <v>356.15288902399351</v>
      </c>
      <c r="AZ40" s="406">
        <v>367.99006441266584</v>
      </c>
      <c r="BA40" s="406">
        <v>379.0812893557711</v>
      </c>
      <c r="BB40" s="406">
        <v>398.89948864874731</v>
      </c>
      <c r="BC40" s="406">
        <v>407.51428242554135</v>
      </c>
    </row>
    <row r="41" spans="2:55" ht="15.75">
      <c r="B41" s="405" t="s">
        <v>47</v>
      </c>
      <c r="C41" s="406">
        <v>0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0</v>
      </c>
      <c r="M41" s="406">
        <v>0</v>
      </c>
      <c r="N41" s="406">
        <v>0</v>
      </c>
      <c r="O41" s="406">
        <v>0</v>
      </c>
      <c r="P41" s="406">
        <v>7.6764787499543905</v>
      </c>
      <c r="Q41" s="406">
        <v>20.421719000754546</v>
      </c>
      <c r="R41" s="406">
        <v>32.058860258405595</v>
      </c>
      <c r="S41" s="406">
        <v>42.612769571374152</v>
      </c>
      <c r="T41" s="406">
        <v>52.6284820297914</v>
      </c>
      <c r="U41" s="406">
        <v>62.954156567418174</v>
      </c>
      <c r="V41" s="406">
        <v>74.237869363099904</v>
      </c>
      <c r="W41" s="406">
        <v>86.528351211127799</v>
      </c>
      <c r="X41" s="406">
        <v>111.5763220014491</v>
      </c>
      <c r="Y41" s="406">
        <v>122.26551541192099</v>
      </c>
      <c r="Z41" s="406">
        <v>131.08661983658828</v>
      </c>
      <c r="AA41" s="406">
        <v>138.60682717494981</v>
      </c>
      <c r="AB41" s="406">
        <v>146.02406511517228</v>
      </c>
      <c r="AC41" s="406">
        <v>155.4392001829446</v>
      </c>
      <c r="AD41" s="406">
        <v>168.92233049975536</v>
      </c>
      <c r="AE41" s="406">
        <v>187.27589630937021</v>
      </c>
      <c r="AF41" s="406">
        <v>209.40609757751193</v>
      </c>
      <c r="AG41" s="406">
        <v>232.69925858124131</v>
      </c>
      <c r="AH41" s="406">
        <v>253.44931345821288</v>
      </c>
      <c r="AI41" s="406">
        <v>267.57861283317192</v>
      </c>
      <c r="AJ41" s="406">
        <v>267.57861283317192</v>
      </c>
      <c r="AK41" s="406">
        <v>272.49209334139459</v>
      </c>
      <c r="AL41" s="406">
        <v>268.26158459110553</v>
      </c>
      <c r="AM41" s="406">
        <v>257.2632318280572</v>
      </c>
      <c r="AN41" s="406">
        <v>243.55322068473546</v>
      </c>
      <c r="AO41" s="406">
        <v>232.17624649970003</v>
      </c>
      <c r="AP41" s="406">
        <v>227.51619714402497</v>
      </c>
      <c r="AQ41" s="406">
        <v>231.59005159308745</v>
      </c>
      <c r="AR41" s="406">
        <v>244.19915773020753</v>
      </c>
      <c r="AS41" s="406">
        <v>263.43311806581721</v>
      </c>
      <c r="AT41" s="406">
        <v>286.23020761142135</v>
      </c>
      <c r="AU41" s="406">
        <v>309.38481848752986</v>
      </c>
      <c r="AV41" s="406">
        <v>349.27943864591151</v>
      </c>
      <c r="AW41" s="406">
        <v>364.78644959753547</v>
      </c>
      <c r="AX41" s="406">
        <v>378.10439114015458</v>
      </c>
      <c r="AY41" s="406">
        <v>390.12938346476113</v>
      </c>
      <c r="AZ41" s="406">
        <v>401.48287094347961</v>
      </c>
      <c r="BA41" s="406">
        <v>412.4945278214783</v>
      </c>
      <c r="BB41" s="406">
        <v>433.52283614186314</v>
      </c>
      <c r="BC41" s="406">
        <v>443.04829470288973</v>
      </c>
    </row>
    <row r="42" spans="2:55" ht="18">
      <c r="B42" s="405" t="s">
        <v>443</v>
      </c>
      <c r="C42" s="406">
        <v>0</v>
      </c>
      <c r="D42" s="406">
        <v>13.993489309411814</v>
      </c>
      <c r="E42" s="406">
        <v>3.9762862245919037</v>
      </c>
      <c r="F42" s="406">
        <v>0</v>
      </c>
      <c r="G42" s="406">
        <v>0</v>
      </c>
      <c r="H42" s="406">
        <v>0</v>
      </c>
      <c r="I42" s="406">
        <v>0</v>
      </c>
      <c r="J42" s="406">
        <v>0</v>
      </c>
      <c r="K42" s="406">
        <v>0</v>
      </c>
      <c r="L42" s="406">
        <v>0</v>
      </c>
      <c r="M42" s="406">
        <v>0</v>
      </c>
      <c r="N42" s="406">
        <v>0</v>
      </c>
      <c r="O42" s="406">
        <v>8.3010668708801596</v>
      </c>
      <c r="P42" s="406">
        <v>22.452561786657832</v>
      </c>
      <c r="Q42" s="406">
        <v>34.989123519685357</v>
      </c>
      <c r="R42" s="406">
        <v>45.770910051188842</v>
      </c>
      <c r="S42" s="406">
        <v>55.377154063098132</v>
      </c>
      <c r="T42" s="406">
        <v>64.911304152115832</v>
      </c>
      <c r="U42" s="406">
        <v>75.613315099215512</v>
      </c>
      <c r="V42" s="406">
        <v>87.923579197084621</v>
      </c>
      <c r="W42" s="406">
        <v>101.50705531889008</v>
      </c>
      <c r="X42" s="406">
        <v>128.33490974535718</v>
      </c>
      <c r="Y42" s="406">
        <v>138.8500657585061</v>
      </c>
      <c r="Z42" s="406">
        <v>147.03107607089333</v>
      </c>
      <c r="AA42" s="406">
        <v>153.98896689986094</v>
      </c>
      <c r="AB42" s="406">
        <v>161.56592077652914</v>
      </c>
      <c r="AC42" s="406">
        <v>172.54251117780424</v>
      </c>
      <c r="AD42" s="406">
        <v>189.39361740705058</v>
      </c>
      <c r="AE42" s="406">
        <v>212.18770014964173</v>
      </c>
      <c r="AF42" s="406">
        <v>238.69031643347103</v>
      </c>
      <c r="AG42" s="406">
        <v>265.0000173391594</v>
      </c>
      <c r="AH42" s="406">
        <v>286.06703678029561</v>
      </c>
      <c r="AI42" s="406">
        <v>296.9643592586927</v>
      </c>
      <c r="AJ42" s="406">
        <v>296.9643592586927</v>
      </c>
      <c r="AK42" s="406">
        <v>296.13649271506546</v>
      </c>
      <c r="AL42" s="406">
        <v>285.31616960936054</v>
      </c>
      <c r="AM42" s="406">
        <v>268.67780255564668</v>
      </c>
      <c r="AN42" s="406">
        <v>252.15721502026454</v>
      </c>
      <c r="AO42" s="406">
        <v>242.11800194086325</v>
      </c>
      <c r="AP42" s="406">
        <v>242.06451899092519</v>
      </c>
      <c r="AQ42" s="406">
        <v>252.5512455326826</v>
      </c>
      <c r="AR42" s="406">
        <v>271.86267856766682</v>
      </c>
      <c r="AS42" s="406">
        <v>296.59925824337307</v>
      </c>
      <c r="AT42" s="406">
        <v>322.61308848795863</v>
      </c>
      <c r="AU42" s="406">
        <v>346.98906569243093</v>
      </c>
      <c r="AV42" s="406">
        <v>385.70530223317206</v>
      </c>
      <c r="AW42" s="406">
        <v>399.93806609764056</v>
      </c>
      <c r="AX42" s="406">
        <v>412.22459094792003</v>
      </c>
      <c r="AY42" s="406">
        <v>423.60008301250303</v>
      </c>
      <c r="AZ42" s="406">
        <v>434.73928603479271</v>
      </c>
      <c r="BA42" s="406">
        <v>446.02632893204418</v>
      </c>
      <c r="BB42" s="406">
        <v>468.7795015788804</v>
      </c>
      <c r="BC42" s="406">
        <v>479.26780278146214</v>
      </c>
    </row>
    <row r="43" spans="2:55" ht="15.75">
      <c r="B43" s="405" t="s">
        <v>49</v>
      </c>
      <c r="C43" s="406">
        <v>12.038252020151141</v>
      </c>
      <c r="D43" s="406">
        <v>27.530594213933753</v>
      </c>
      <c r="E43" s="406">
        <v>13.742688621426026</v>
      </c>
      <c r="F43" s="406">
        <v>0</v>
      </c>
      <c r="G43" s="406">
        <v>0</v>
      </c>
      <c r="H43" s="406">
        <v>0</v>
      </c>
      <c r="I43" s="406">
        <v>0</v>
      </c>
      <c r="J43" s="406">
        <v>0</v>
      </c>
      <c r="K43" s="406">
        <v>0</v>
      </c>
      <c r="L43" s="406">
        <v>0</v>
      </c>
      <c r="M43" s="406">
        <v>0</v>
      </c>
      <c r="N43" s="406">
        <v>6.773780446767101</v>
      </c>
      <c r="O43" s="406">
        <v>23.411846302350305</v>
      </c>
      <c r="P43" s="406">
        <v>37.548702502856813</v>
      </c>
      <c r="Q43" s="406">
        <v>49.166079020998325</v>
      </c>
      <c r="R43" s="406">
        <v>58.74665016810583</v>
      </c>
      <c r="S43" s="406">
        <v>67.554614597425257</v>
      </c>
      <c r="T43" s="406">
        <v>77.232717936520672</v>
      </c>
      <c r="U43" s="406">
        <v>88.904939060218993</v>
      </c>
      <c r="V43" s="406">
        <v>102.63521524029254</v>
      </c>
      <c r="W43" s="406">
        <v>117.63769785319887</v>
      </c>
      <c r="X43" s="406">
        <v>145.39736398545472</v>
      </c>
      <c r="Y43" s="406">
        <v>155.19295128427621</v>
      </c>
      <c r="Z43" s="406">
        <v>162.42153185693988</v>
      </c>
      <c r="AA43" s="406">
        <v>168.92603535841005</v>
      </c>
      <c r="AB43" s="406">
        <v>177.42095597357664</v>
      </c>
      <c r="AC43" s="406">
        <v>191.36289338743939</v>
      </c>
      <c r="AD43" s="406">
        <v>212.7944821816715</v>
      </c>
      <c r="AE43" s="406">
        <v>240.71389305594894</v>
      </c>
      <c r="AF43" s="406">
        <v>271.4169314789371</v>
      </c>
      <c r="AG43" s="406">
        <v>299.30318416633247</v>
      </c>
      <c r="AH43" s="406">
        <v>318.01783157277981</v>
      </c>
      <c r="AI43" s="406">
        <v>323.27932089615183</v>
      </c>
      <c r="AJ43" s="406">
        <v>323.27932089615183</v>
      </c>
      <c r="AK43" s="406">
        <v>315.12749029645317</v>
      </c>
      <c r="AL43" s="406">
        <v>297.31770822221841</v>
      </c>
      <c r="AM43" s="406">
        <v>276.35633484034213</v>
      </c>
      <c r="AN43" s="406">
        <v>260.02494766513769</v>
      </c>
      <c r="AO43" s="406">
        <v>254.09172517584136</v>
      </c>
      <c r="AP43" s="406">
        <v>260.62640514350744</v>
      </c>
      <c r="AQ43" s="406">
        <v>278.49345171556956</v>
      </c>
      <c r="AR43" s="406">
        <v>304.175145663546</v>
      </c>
      <c r="AS43" s="406">
        <v>332.84229342446781</v>
      </c>
      <c r="AT43" s="406">
        <v>360.53416806783576</v>
      </c>
      <c r="AU43" s="406">
        <v>384.93855219640551</v>
      </c>
      <c r="AV43" s="406">
        <v>421.3171463843496</v>
      </c>
      <c r="AW43" s="406">
        <v>434.34232727362956</v>
      </c>
      <c r="AX43" s="406">
        <v>445.78064157435091</v>
      </c>
      <c r="AY43" s="406">
        <v>456.76693460761498</v>
      </c>
      <c r="AZ43" s="406">
        <v>468.07450741286658</v>
      </c>
      <c r="BA43" s="406">
        <v>480.19619658531991</v>
      </c>
      <c r="BB43" s="406">
        <v>504.78516838649313</v>
      </c>
      <c r="BC43" s="406">
        <v>516.30427894116565</v>
      </c>
    </row>
    <row r="44" spans="2:55" ht="18">
      <c r="B44" s="405" t="s">
        <v>444</v>
      </c>
      <c r="C44" s="406">
        <v>27.206788881703247</v>
      </c>
      <c r="D44" s="406">
        <v>38.707109514095968</v>
      </c>
      <c r="E44" s="406">
        <v>20.692317533092528</v>
      </c>
      <c r="F44" s="406">
        <v>2.4248631509673144</v>
      </c>
      <c r="G44" s="406">
        <v>2.4248631509673144</v>
      </c>
      <c r="H44" s="406">
        <v>0</v>
      </c>
      <c r="I44" s="406">
        <v>0</v>
      </c>
      <c r="J44" s="406">
        <v>0</v>
      </c>
      <c r="K44" s="406">
        <v>0</v>
      </c>
      <c r="L44" s="406">
        <v>0</v>
      </c>
      <c r="M44" s="406">
        <v>0</v>
      </c>
      <c r="N44" s="406">
        <v>22.072220282305572</v>
      </c>
      <c r="O44" s="406">
        <v>39.043442092950592</v>
      </c>
      <c r="P44" s="406">
        <v>52.329259973791125</v>
      </c>
      <c r="Q44" s="406">
        <v>62.526439157438709</v>
      </c>
      <c r="R44" s="406">
        <v>70.955347514740424</v>
      </c>
      <c r="S44" s="406">
        <v>79.614764728550441</v>
      </c>
      <c r="T44" s="406">
        <v>90.086401072508949</v>
      </c>
      <c r="U44" s="406">
        <v>103.2130256699657</v>
      </c>
      <c r="V44" s="406">
        <v>118.60249602548922</v>
      </c>
      <c r="W44" s="406">
        <v>134.85260262229602</v>
      </c>
      <c r="X44" s="406">
        <v>162.31172032692331</v>
      </c>
      <c r="Y44" s="406">
        <v>170.9312355342189</v>
      </c>
      <c r="Z44" s="406">
        <v>177.11870122712995</v>
      </c>
      <c r="AA44" s="406">
        <v>183.80902382810044</v>
      </c>
      <c r="AB44" s="406">
        <v>194.69836011303488</v>
      </c>
      <c r="AC44" s="406">
        <v>212.95304947814327</v>
      </c>
      <c r="AD44" s="406">
        <v>239.93800147406296</v>
      </c>
      <c r="AE44" s="406">
        <v>273.19620671178973</v>
      </c>
      <c r="AF44" s="406">
        <v>306.89198679441171</v>
      </c>
      <c r="AG44" s="406">
        <v>333.56498369660784</v>
      </c>
      <c r="AH44" s="406">
        <v>347.30228714182482</v>
      </c>
      <c r="AI44" s="406">
        <v>344.94498555111852</v>
      </c>
      <c r="AJ44" s="406">
        <v>344.94498555111852</v>
      </c>
      <c r="AK44" s="406">
        <v>328.54572079930523</v>
      </c>
      <c r="AL44" s="406">
        <v>304.73070232372351</v>
      </c>
      <c r="AM44" s="406">
        <v>282.5667761313498</v>
      </c>
      <c r="AN44" s="406">
        <v>269.41651849244755</v>
      </c>
      <c r="AO44" s="406">
        <v>269.90523070188505</v>
      </c>
      <c r="AP44" s="406">
        <v>284.3955454465227</v>
      </c>
      <c r="AQ44" s="406">
        <v>309.57788514703793</v>
      </c>
      <c r="AR44" s="406">
        <v>340.0209392341207</v>
      </c>
      <c r="AS44" s="406">
        <v>370.9809736531393</v>
      </c>
      <c r="AT44" s="406">
        <v>399.03485237132958</v>
      </c>
      <c r="AU44" s="406">
        <v>422.52100636457067</v>
      </c>
      <c r="AV44" s="406">
        <v>456.17457614198656</v>
      </c>
      <c r="AW44" s="406">
        <v>468.13254688026245</v>
      </c>
      <c r="AX44" s="406">
        <v>478.94417262276755</v>
      </c>
      <c r="AY44" s="406">
        <v>489.93820681040103</v>
      </c>
      <c r="AZ44" s="406">
        <v>502.0923540963874</v>
      </c>
      <c r="BA44" s="406">
        <v>515.10225661465211</v>
      </c>
      <c r="BB44" s="406">
        <v>541.67812320658754</v>
      </c>
      <c r="BC44" s="406">
        <v>554.32715250706235</v>
      </c>
    </row>
    <row r="45" spans="2:55" ht="15.75">
      <c r="B45" s="405" t="s">
        <v>51</v>
      </c>
      <c r="C45" s="406">
        <v>40.099204537017243</v>
      </c>
      <c r="D45" s="406">
        <v>47.072611361788596</v>
      </c>
      <c r="E45" s="406">
        <v>24.539985459902336</v>
      </c>
      <c r="F45" s="406">
        <v>3.2165733754051384</v>
      </c>
      <c r="G45" s="406">
        <v>3.2165733754051384</v>
      </c>
      <c r="H45" s="406">
        <v>0</v>
      </c>
      <c r="I45" s="406">
        <v>0</v>
      </c>
      <c r="J45" s="406">
        <v>0</v>
      </c>
      <c r="K45" s="406">
        <v>0</v>
      </c>
      <c r="L45" s="406">
        <v>0</v>
      </c>
      <c r="M45" s="406">
        <v>0</v>
      </c>
      <c r="N45" s="406">
        <v>38.128938192779621</v>
      </c>
      <c r="O45" s="406">
        <v>54.510154810073445</v>
      </c>
      <c r="P45" s="406">
        <v>66.268105898702686</v>
      </c>
      <c r="Q45" s="406">
        <v>74.93130509498701</v>
      </c>
      <c r="R45" s="406">
        <v>82.870867365267685</v>
      </c>
      <c r="S45" s="406">
        <v>92.08192247618625</v>
      </c>
      <c r="T45" s="406">
        <v>103.88999591623266</v>
      </c>
      <c r="U45" s="406">
        <v>118.84099293140186</v>
      </c>
      <c r="V45" s="406">
        <v>135.838226657284</v>
      </c>
      <c r="W45" s="406">
        <v>152.68782852358487</v>
      </c>
      <c r="X45" s="406">
        <v>178.67217058705771</v>
      </c>
      <c r="Y45" s="406">
        <v>185.79705035283851</v>
      </c>
      <c r="Z45" s="406">
        <v>191.36710698818527</v>
      </c>
      <c r="AA45" s="406">
        <v>199.77892520858151</v>
      </c>
      <c r="AB45" s="406">
        <v>214.51180513832293</v>
      </c>
      <c r="AC45" s="406">
        <v>238.21987016618766</v>
      </c>
      <c r="AD45" s="406">
        <v>271.41516683253184</v>
      </c>
      <c r="AE45" s="406">
        <v>309.21890850670985</v>
      </c>
      <c r="AF45" s="406">
        <v>343.02523434575829</v>
      </c>
      <c r="AG45" s="406">
        <v>365.67131347866956</v>
      </c>
      <c r="AH45" s="406">
        <v>372.20106305209833</v>
      </c>
      <c r="AI45" s="406">
        <v>360.70090933736032</v>
      </c>
      <c r="AJ45" s="406">
        <v>360.70090933736032</v>
      </c>
      <c r="AK45" s="406">
        <v>336.47592561625447</v>
      </c>
      <c r="AL45" s="406">
        <v>309.85918024337775</v>
      </c>
      <c r="AM45" s="406">
        <v>289.69187833510608</v>
      </c>
      <c r="AN45" s="406">
        <v>282.28019716889185</v>
      </c>
      <c r="AO45" s="406">
        <v>291.01032051696984</v>
      </c>
      <c r="AP45" s="406">
        <v>313.81304789531225</v>
      </c>
      <c r="AQ45" s="406">
        <v>344.69152949390929</v>
      </c>
      <c r="AR45" s="406">
        <v>378.16218194525402</v>
      </c>
      <c r="AS45" s="406">
        <v>409.9993061027285</v>
      </c>
      <c r="AT45" s="406">
        <v>437.31289315196096</v>
      </c>
      <c r="AU45" s="406">
        <v>459.29731086789428</v>
      </c>
      <c r="AV45" s="406">
        <v>490.41679145216921</v>
      </c>
      <c r="AW45" s="406">
        <v>501.43358838093485</v>
      </c>
      <c r="AX45" s="406">
        <v>511.97885316798022</v>
      </c>
      <c r="AY45" s="406">
        <v>523.8359351621242</v>
      </c>
      <c r="AZ45" s="406">
        <v>536.89449409265762</v>
      </c>
      <c r="BA45" s="406">
        <v>550.87435518579161</v>
      </c>
      <c r="BB45" s="406">
        <v>579.63813158590995</v>
      </c>
      <c r="BC45" s="406">
        <v>593.54051967340081</v>
      </c>
    </row>
    <row r="46" spans="2:55" ht="18">
      <c r="B46" s="405" t="s">
        <v>445</v>
      </c>
      <c r="C46" s="406">
        <v>50.23411951643547</v>
      </c>
      <c r="D46" s="406">
        <v>52.257847236441563</v>
      </c>
      <c r="E46" s="406">
        <v>25.315650370677563</v>
      </c>
      <c r="F46" s="406">
        <v>3.5402967251599633</v>
      </c>
      <c r="G46" s="406">
        <v>3.5402967251599633</v>
      </c>
      <c r="H46" s="406">
        <v>0</v>
      </c>
      <c r="I46" s="406">
        <v>0</v>
      </c>
      <c r="J46" s="406">
        <v>0</v>
      </c>
      <c r="K46" s="406">
        <v>0</v>
      </c>
      <c r="L46" s="406">
        <v>0</v>
      </c>
      <c r="M46" s="406">
        <v>13.672989232877114</v>
      </c>
      <c r="N46" s="406">
        <v>54.21859667639584</v>
      </c>
      <c r="O46" s="406">
        <v>69.214270135130903</v>
      </c>
      <c r="P46" s="406">
        <v>79.069029137901765</v>
      </c>
      <c r="Q46" s="406">
        <v>86.844414003583978</v>
      </c>
      <c r="R46" s="406">
        <v>95.050918547006447</v>
      </c>
      <c r="S46" s="406">
        <v>105.3995982927497</v>
      </c>
      <c r="T46" s="406">
        <v>118.99644095061666</v>
      </c>
      <c r="U46" s="406">
        <v>135.92396448056977</v>
      </c>
      <c r="V46" s="406">
        <v>153.87530958759626</v>
      </c>
      <c r="W46" s="406">
        <v>170.64568006911</v>
      </c>
      <c r="X46" s="406">
        <v>194.13198342131031</v>
      </c>
      <c r="Y46" s="406">
        <v>199.80653856241946</v>
      </c>
      <c r="Z46" s="406">
        <v>206.3251881719919</v>
      </c>
      <c r="AA46" s="406">
        <v>218.01148393426132</v>
      </c>
      <c r="AB46" s="406">
        <v>237.82777178526237</v>
      </c>
      <c r="AC46" s="406">
        <v>267.91738562271968</v>
      </c>
      <c r="AD46" s="406">
        <v>307.23211711824473</v>
      </c>
      <c r="AE46" s="406">
        <v>346.68255082375981</v>
      </c>
      <c r="AF46" s="406">
        <v>377.57776042982744</v>
      </c>
      <c r="AG46" s="406">
        <v>393.80421474659312</v>
      </c>
      <c r="AH46" s="406">
        <v>391.22345937782995</v>
      </c>
      <c r="AI46" s="406">
        <v>370.06419799565668</v>
      </c>
      <c r="AJ46" s="406">
        <v>370.06419799565668</v>
      </c>
      <c r="AK46" s="406">
        <v>341.21560102293415</v>
      </c>
      <c r="AL46" s="406">
        <v>315.21272394585924</v>
      </c>
      <c r="AM46" s="406">
        <v>299.79963551245868</v>
      </c>
      <c r="AN46" s="406">
        <v>300.25418931298663</v>
      </c>
      <c r="AO46" s="406">
        <v>318.25170902843422</v>
      </c>
      <c r="AP46" s="406">
        <v>347.79896167373738</v>
      </c>
      <c r="AQ46" s="406">
        <v>382.53505795365282</v>
      </c>
      <c r="AR46" s="406">
        <v>417.53218774321772</v>
      </c>
      <c r="AS46" s="406">
        <v>449.02088156281553</v>
      </c>
      <c r="AT46" s="406">
        <v>474.80455233467404</v>
      </c>
      <c r="AU46" s="406">
        <v>495.28814654664899</v>
      </c>
      <c r="AV46" s="406">
        <v>524.17699518440747</v>
      </c>
      <c r="AW46" s="406">
        <v>534.35266994269284</v>
      </c>
      <c r="AX46" s="406">
        <v>545.78618031945518</v>
      </c>
      <c r="AY46" s="406">
        <v>558.56271370774436</v>
      </c>
      <c r="AZ46" s="406">
        <v>572.6202201432385</v>
      </c>
      <c r="BA46" s="406">
        <v>587.66022570033442</v>
      </c>
      <c r="BB46" s="406">
        <v>618.87728302521793</v>
      </c>
      <c r="BC46" s="406">
        <v>634.20893752555105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1</v>
      </c>
      <c r="AT51" s="403">
        <v>1</v>
      </c>
      <c r="AU51" s="403">
        <v>1</v>
      </c>
      <c r="AV51" s="403">
        <v>0</v>
      </c>
      <c r="AW51" s="403">
        <v>0</v>
      </c>
      <c r="AX51" s="403">
        <v>0</v>
      </c>
      <c r="AY51" s="403">
        <v>0</v>
      </c>
      <c r="AZ51" s="403">
        <v>1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0</v>
      </c>
      <c r="AL52" s="403">
        <v>1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1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2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1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2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1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2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1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1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0</v>
      </c>
      <c r="AO63" s="403">
        <v>0</v>
      </c>
      <c r="AP63" s="403">
        <v>0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0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1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0</v>
      </c>
      <c r="AX65" s="403">
        <v>0</v>
      </c>
      <c r="AY65" s="403">
        <v>0</v>
      </c>
      <c r="AZ65" s="403">
        <v>0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0</v>
      </c>
      <c r="AN69" s="407">
        <v>0</v>
      </c>
      <c r="AO69" s="407">
        <v>0</v>
      </c>
      <c r="AP69" s="407">
        <v>6</v>
      </c>
      <c r="AQ69" s="407">
        <v>15</v>
      </c>
      <c r="AR69" s="407">
        <v>27</v>
      </c>
      <c r="AS69" s="407">
        <v>40</v>
      </c>
      <c r="AT69" s="407">
        <v>50</v>
      </c>
      <c r="AU69" s="407">
        <v>57</v>
      </c>
      <c r="AV69" s="407">
        <v>51</v>
      </c>
      <c r="AW69" s="407">
        <v>40</v>
      </c>
      <c r="AX69" s="407">
        <v>29</v>
      </c>
      <c r="AY69" s="407">
        <v>23</v>
      </c>
      <c r="AZ69" s="407">
        <v>26</v>
      </c>
      <c r="BA69" s="407">
        <v>38</v>
      </c>
      <c r="BB69" s="407">
        <v>82</v>
      </c>
      <c r="BC69" s="407">
        <v>103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0</v>
      </c>
      <c r="AE70" s="407">
        <v>0</v>
      </c>
      <c r="AF70" s="407">
        <v>8</v>
      </c>
      <c r="AG70" s="407">
        <v>35</v>
      </c>
      <c r="AH70" s="407">
        <v>62</v>
      </c>
      <c r="AI70" s="407">
        <v>87</v>
      </c>
      <c r="AJ70" s="407">
        <v>87</v>
      </c>
      <c r="AK70" s="407">
        <v>108</v>
      </c>
      <c r="AL70" s="407">
        <v>124</v>
      </c>
      <c r="AM70" s="407">
        <v>136</v>
      </c>
      <c r="AN70" s="407">
        <v>146</v>
      </c>
      <c r="AO70" s="407">
        <v>155</v>
      </c>
      <c r="AP70" s="407">
        <v>167</v>
      </c>
      <c r="AQ70" s="407">
        <v>183</v>
      </c>
      <c r="AR70" s="407">
        <v>201</v>
      </c>
      <c r="AS70" s="407">
        <v>219</v>
      </c>
      <c r="AT70" s="407">
        <v>233</v>
      </c>
      <c r="AU70" s="407">
        <v>240</v>
      </c>
      <c r="AV70" s="407">
        <v>228</v>
      </c>
      <c r="AW70" s="407">
        <v>214</v>
      </c>
      <c r="AX70" s="407">
        <v>203</v>
      </c>
      <c r="AY70" s="407">
        <v>202</v>
      </c>
      <c r="AZ70" s="407">
        <v>214</v>
      </c>
      <c r="BA70" s="407">
        <v>240</v>
      </c>
      <c r="BB70" s="407">
        <v>309</v>
      </c>
      <c r="BC70" s="407">
        <v>339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1</v>
      </c>
      <c r="AC71" s="407">
        <v>26</v>
      </c>
      <c r="AD71" s="407">
        <v>51</v>
      </c>
      <c r="AE71" s="407">
        <v>79</v>
      </c>
      <c r="AF71" s="407">
        <v>111</v>
      </c>
      <c r="AG71" s="407">
        <v>145</v>
      </c>
      <c r="AH71" s="407">
        <v>179</v>
      </c>
      <c r="AI71" s="407">
        <v>210</v>
      </c>
      <c r="AJ71" s="407">
        <v>210</v>
      </c>
      <c r="AK71" s="407">
        <v>234</v>
      </c>
      <c r="AL71" s="407">
        <v>252</v>
      </c>
      <c r="AM71" s="407">
        <v>265</v>
      </c>
      <c r="AN71" s="407">
        <v>277</v>
      </c>
      <c r="AO71" s="407">
        <v>290</v>
      </c>
      <c r="AP71" s="407">
        <v>306</v>
      </c>
      <c r="AQ71" s="407">
        <v>327</v>
      </c>
      <c r="AR71" s="407">
        <v>349</v>
      </c>
      <c r="AS71" s="407">
        <v>4</v>
      </c>
      <c r="AT71" s="407">
        <v>17</v>
      </c>
      <c r="AU71" s="407">
        <v>20</v>
      </c>
      <c r="AV71" s="407">
        <v>364</v>
      </c>
      <c r="AW71" s="407">
        <v>350</v>
      </c>
      <c r="AX71" s="407">
        <v>344</v>
      </c>
      <c r="AY71" s="407">
        <v>354</v>
      </c>
      <c r="AZ71" s="407">
        <v>14</v>
      </c>
      <c r="BA71" s="407">
        <v>52</v>
      </c>
      <c r="BB71" s="407">
        <v>139</v>
      </c>
      <c r="BC71" s="407">
        <v>171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31</v>
      </c>
      <c r="AA72" s="407">
        <v>67</v>
      </c>
      <c r="AB72" s="407">
        <v>95</v>
      </c>
      <c r="AC72" s="407">
        <v>121</v>
      </c>
      <c r="AD72" s="407">
        <v>150</v>
      </c>
      <c r="AE72" s="407">
        <v>184</v>
      </c>
      <c r="AF72" s="407">
        <v>223</v>
      </c>
      <c r="AG72" s="407">
        <v>263</v>
      </c>
      <c r="AH72" s="407">
        <v>302</v>
      </c>
      <c r="AI72" s="407">
        <v>336</v>
      </c>
      <c r="AJ72" s="407">
        <v>336</v>
      </c>
      <c r="AK72" s="407">
        <v>362</v>
      </c>
      <c r="AL72" s="407">
        <v>15</v>
      </c>
      <c r="AM72" s="407">
        <v>29</v>
      </c>
      <c r="AN72" s="407">
        <v>43</v>
      </c>
      <c r="AO72" s="407">
        <v>59</v>
      </c>
      <c r="AP72" s="407">
        <v>79</v>
      </c>
      <c r="AQ72" s="407">
        <v>101</v>
      </c>
      <c r="AR72" s="407">
        <v>123</v>
      </c>
      <c r="AS72" s="407">
        <v>140</v>
      </c>
      <c r="AT72" s="407">
        <v>147</v>
      </c>
      <c r="AU72" s="407">
        <v>143</v>
      </c>
      <c r="AV72" s="407">
        <v>118</v>
      </c>
      <c r="AW72" s="407">
        <v>110</v>
      </c>
      <c r="AX72" s="407">
        <v>117</v>
      </c>
      <c r="AY72" s="407">
        <v>141</v>
      </c>
      <c r="AZ72" s="407">
        <v>181</v>
      </c>
      <c r="BA72" s="407">
        <v>231</v>
      </c>
      <c r="BB72" s="407">
        <v>327</v>
      </c>
      <c r="BC72" s="407">
        <v>358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19</v>
      </c>
      <c r="Y73" s="407">
        <v>68</v>
      </c>
      <c r="Z73" s="407">
        <v>109</v>
      </c>
      <c r="AA73" s="407">
        <v>141</v>
      </c>
      <c r="AB73" s="407">
        <v>169</v>
      </c>
      <c r="AC73" s="407">
        <v>196</v>
      </c>
      <c r="AD73" s="407">
        <v>228</v>
      </c>
      <c r="AE73" s="407">
        <v>265</v>
      </c>
      <c r="AF73" s="407">
        <v>307</v>
      </c>
      <c r="AG73" s="407">
        <v>350</v>
      </c>
      <c r="AH73" s="407">
        <v>24</v>
      </c>
      <c r="AI73" s="407">
        <v>57</v>
      </c>
      <c r="AJ73" s="407">
        <v>57</v>
      </c>
      <c r="AK73" s="407">
        <v>82</v>
      </c>
      <c r="AL73" s="407">
        <v>101</v>
      </c>
      <c r="AM73" s="407">
        <v>116</v>
      </c>
      <c r="AN73" s="407">
        <v>132</v>
      </c>
      <c r="AO73" s="407">
        <v>150</v>
      </c>
      <c r="AP73" s="407">
        <v>171</v>
      </c>
      <c r="AQ73" s="407">
        <v>192</v>
      </c>
      <c r="AR73" s="407">
        <v>210</v>
      </c>
      <c r="AS73" s="407">
        <v>219</v>
      </c>
      <c r="AT73" s="407">
        <v>219</v>
      </c>
      <c r="AU73" s="407">
        <v>211</v>
      </c>
      <c r="AV73" s="407">
        <v>192</v>
      </c>
      <c r="AW73" s="407">
        <v>197</v>
      </c>
      <c r="AX73" s="407">
        <v>217</v>
      </c>
      <c r="AY73" s="407">
        <v>254</v>
      </c>
      <c r="AZ73" s="407">
        <v>304</v>
      </c>
      <c r="BA73" s="407">
        <v>358</v>
      </c>
      <c r="BB73" s="407">
        <v>83</v>
      </c>
      <c r="BC73" s="407">
        <v>108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91</v>
      </c>
      <c r="Y74" s="407">
        <v>134</v>
      </c>
      <c r="Z74" s="407">
        <v>170</v>
      </c>
      <c r="AA74" s="407">
        <v>201</v>
      </c>
      <c r="AB74" s="407">
        <v>228</v>
      </c>
      <c r="AC74" s="407">
        <v>257</v>
      </c>
      <c r="AD74" s="407">
        <v>291</v>
      </c>
      <c r="AE74" s="407">
        <v>331</v>
      </c>
      <c r="AF74" s="407">
        <v>10</v>
      </c>
      <c r="AG74" s="407">
        <v>52</v>
      </c>
      <c r="AH74" s="407">
        <v>91</v>
      </c>
      <c r="AI74" s="407">
        <v>124</v>
      </c>
      <c r="AJ74" s="407">
        <v>124</v>
      </c>
      <c r="AK74" s="407">
        <v>150</v>
      </c>
      <c r="AL74" s="407">
        <v>170</v>
      </c>
      <c r="AM74" s="407">
        <v>188</v>
      </c>
      <c r="AN74" s="407">
        <v>205</v>
      </c>
      <c r="AO74" s="407">
        <v>224</v>
      </c>
      <c r="AP74" s="407">
        <v>242</v>
      </c>
      <c r="AQ74" s="407">
        <v>258</v>
      </c>
      <c r="AR74" s="407">
        <v>267</v>
      </c>
      <c r="AS74" s="407">
        <v>268</v>
      </c>
      <c r="AT74" s="407">
        <v>263</v>
      </c>
      <c r="AU74" s="407">
        <v>254</v>
      </c>
      <c r="AV74" s="407">
        <v>254</v>
      </c>
      <c r="AW74" s="407">
        <v>273</v>
      </c>
      <c r="AX74" s="407">
        <v>307</v>
      </c>
      <c r="AY74" s="407">
        <v>353</v>
      </c>
      <c r="AZ74" s="407">
        <v>41</v>
      </c>
      <c r="BA74" s="407">
        <v>93</v>
      </c>
      <c r="BB74" s="407">
        <v>173</v>
      </c>
      <c r="BC74" s="407">
        <v>194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46</v>
      </c>
      <c r="X75" s="407">
        <v>146</v>
      </c>
      <c r="Y75" s="407">
        <v>185</v>
      </c>
      <c r="Z75" s="407">
        <v>218</v>
      </c>
      <c r="AA75" s="407">
        <v>248</v>
      </c>
      <c r="AB75" s="407">
        <v>275</v>
      </c>
      <c r="AC75" s="407">
        <v>306</v>
      </c>
      <c r="AD75" s="407">
        <v>341</v>
      </c>
      <c r="AE75" s="407">
        <v>17</v>
      </c>
      <c r="AF75" s="407">
        <v>59</v>
      </c>
      <c r="AG75" s="407">
        <v>102</v>
      </c>
      <c r="AH75" s="407">
        <v>141</v>
      </c>
      <c r="AI75" s="407">
        <v>175</v>
      </c>
      <c r="AJ75" s="407">
        <v>175</v>
      </c>
      <c r="AK75" s="407">
        <v>203</v>
      </c>
      <c r="AL75" s="407">
        <v>225</v>
      </c>
      <c r="AM75" s="407">
        <v>245</v>
      </c>
      <c r="AN75" s="407">
        <v>262</v>
      </c>
      <c r="AO75" s="407">
        <v>277</v>
      </c>
      <c r="AP75" s="407">
        <v>289</v>
      </c>
      <c r="AQ75" s="407">
        <v>295</v>
      </c>
      <c r="AR75" s="407">
        <v>295</v>
      </c>
      <c r="AS75" s="407">
        <v>291</v>
      </c>
      <c r="AT75" s="407">
        <v>284</v>
      </c>
      <c r="AU75" s="407">
        <v>281</v>
      </c>
      <c r="AV75" s="407">
        <v>307</v>
      </c>
      <c r="AW75" s="407">
        <v>339</v>
      </c>
      <c r="AX75" s="407">
        <v>17</v>
      </c>
      <c r="AY75" s="407">
        <v>68</v>
      </c>
      <c r="AZ75" s="407">
        <v>119</v>
      </c>
      <c r="BA75" s="407">
        <v>167</v>
      </c>
      <c r="BB75" s="407">
        <v>235</v>
      </c>
      <c r="BC75" s="407">
        <v>251</v>
      </c>
    </row>
    <row r="76" spans="2:55" ht="18">
      <c r="B76" s="407" t="s">
        <v>470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  <c r="P76" s="407">
        <v>0</v>
      </c>
      <c r="Q76" s="407">
        <v>0</v>
      </c>
      <c r="R76" s="407">
        <v>0</v>
      </c>
      <c r="S76" s="407">
        <v>0</v>
      </c>
      <c r="T76" s="407">
        <v>0</v>
      </c>
      <c r="U76" s="407">
        <v>0</v>
      </c>
      <c r="V76" s="407">
        <v>48</v>
      </c>
      <c r="W76" s="407">
        <v>99</v>
      </c>
      <c r="X76" s="407">
        <v>187</v>
      </c>
      <c r="Y76" s="407">
        <v>223</v>
      </c>
      <c r="Z76" s="407">
        <v>254</v>
      </c>
      <c r="AA76" s="407">
        <v>283</v>
      </c>
      <c r="AB76" s="407">
        <v>311</v>
      </c>
      <c r="AC76" s="407">
        <v>342</v>
      </c>
      <c r="AD76" s="407">
        <v>12</v>
      </c>
      <c r="AE76" s="407">
        <v>51</v>
      </c>
      <c r="AF76" s="407">
        <v>93</v>
      </c>
      <c r="AG76" s="407">
        <v>136</v>
      </c>
      <c r="AH76" s="407">
        <v>177</v>
      </c>
      <c r="AI76" s="407">
        <v>212</v>
      </c>
      <c r="AJ76" s="407">
        <v>212</v>
      </c>
      <c r="AK76" s="407">
        <v>242</v>
      </c>
      <c r="AL76" s="407">
        <v>266</v>
      </c>
      <c r="AM76" s="407">
        <v>285</v>
      </c>
      <c r="AN76" s="407">
        <v>298</v>
      </c>
      <c r="AO76" s="407">
        <v>307</v>
      </c>
      <c r="AP76" s="407">
        <v>309</v>
      </c>
      <c r="AQ76" s="407">
        <v>306</v>
      </c>
      <c r="AR76" s="407">
        <v>299</v>
      </c>
      <c r="AS76" s="407">
        <v>293</v>
      </c>
      <c r="AT76" s="407">
        <v>291</v>
      </c>
      <c r="AU76" s="407">
        <v>299</v>
      </c>
      <c r="AV76" s="407">
        <v>351</v>
      </c>
      <c r="AW76" s="407">
        <v>28</v>
      </c>
      <c r="AX76" s="407">
        <v>76</v>
      </c>
      <c r="AY76" s="407">
        <v>125</v>
      </c>
      <c r="AZ76" s="407">
        <v>172</v>
      </c>
      <c r="BA76" s="407">
        <v>214</v>
      </c>
      <c r="BB76" s="407">
        <v>270</v>
      </c>
      <c r="BC76" s="407">
        <v>284</v>
      </c>
    </row>
    <row r="77" spans="2:55" ht="15.75">
      <c r="B77" s="407" t="s">
        <v>83</v>
      </c>
      <c r="C77" s="407">
        <v>0</v>
      </c>
      <c r="D77" s="407">
        <v>0</v>
      </c>
      <c r="E77" s="407">
        <v>0</v>
      </c>
      <c r="F77" s="407">
        <v>0</v>
      </c>
      <c r="G77" s="407">
        <v>0</v>
      </c>
      <c r="H77" s="407">
        <v>0</v>
      </c>
      <c r="I77" s="407">
        <v>0</v>
      </c>
      <c r="J77" s="407">
        <v>0</v>
      </c>
      <c r="K77" s="407">
        <v>0</v>
      </c>
      <c r="L77" s="407">
        <v>0</v>
      </c>
      <c r="M77" s="407">
        <v>0</v>
      </c>
      <c r="N77" s="407">
        <v>0</v>
      </c>
      <c r="O77" s="407">
        <v>0</v>
      </c>
      <c r="P77" s="407">
        <v>0</v>
      </c>
      <c r="Q77" s="407">
        <v>0</v>
      </c>
      <c r="R77" s="407">
        <v>0</v>
      </c>
      <c r="S77" s="407">
        <v>0</v>
      </c>
      <c r="T77" s="407">
        <v>0</v>
      </c>
      <c r="U77" s="407">
        <v>46</v>
      </c>
      <c r="V77" s="407">
        <v>93</v>
      </c>
      <c r="W77" s="407">
        <v>137</v>
      </c>
      <c r="X77" s="407">
        <v>216</v>
      </c>
      <c r="Y77" s="407">
        <v>249</v>
      </c>
      <c r="Z77" s="407">
        <v>279</v>
      </c>
      <c r="AA77" s="407">
        <v>308</v>
      </c>
      <c r="AB77" s="407">
        <v>335</v>
      </c>
      <c r="AC77" s="407">
        <v>0</v>
      </c>
      <c r="AD77" s="407">
        <v>33</v>
      </c>
      <c r="AE77" s="407">
        <v>71</v>
      </c>
      <c r="AF77" s="407">
        <v>113</v>
      </c>
      <c r="AG77" s="407">
        <v>156</v>
      </c>
      <c r="AH77" s="407">
        <v>199</v>
      </c>
      <c r="AI77" s="407">
        <v>237</v>
      </c>
      <c r="AJ77" s="407">
        <v>237</v>
      </c>
      <c r="AK77" s="407">
        <v>268</v>
      </c>
      <c r="AL77" s="407">
        <v>292</v>
      </c>
      <c r="AM77" s="407">
        <v>307</v>
      </c>
      <c r="AN77" s="407">
        <v>313</v>
      </c>
      <c r="AO77" s="407">
        <v>311</v>
      </c>
      <c r="AP77" s="407">
        <v>303</v>
      </c>
      <c r="AQ77" s="407">
        <v>292</v>
      </c>
      <c r="AR77" s="407">
        <v>283</v>
      </c>
      <c r="AS77" s="407">
        <v>280</v>
      </c>
      <c r="AT77" s="407">
        <v>289</v>
      </c>
      <c r="AU77" s="407">
        <v>310</v>
      </c>
      <c r="AV77" s="407">
        <v>20</v>
      </c>
      <c r="AW77" s="407">
        <v>66</v>
      </c>
      <c r="AX77" s="407">
        <v>113</v>
      </c>
      <c r="AY77" s="407">
        <v>158</v>
      </c>
      <c r="AZ77" s="407">
        <v>199</v>
      </c>
      <c r="BA77" s="407">
        <v>234</v>
      </c>
      <c r="BB77" s="407">
        <v>281</v>
      </c>
      <c r="BC77" s="407">
        <v>292</v>
      </c>
    </row>
    <row r="78" spans="2:55" ht="18">
      <c r="B78" s="407" t="s">
        <v>471</v>
      </c>
      <c r="C78" s="407">
        <v>0</v>
      </c>
      <c r="D78" s="407">
        <v>0</v>
      </c>
      <c r="E78" s="407">
        <v>0</v>
      </c>
      <c r="F78" s="407">
        <v>0</v>
      </c>
      <c r="G78" s="407">
        <v>0</v>
      </c>
      <c r="H78" s="407">
        <v>0</v>
      </c>
      <c r="I78" s="407">
        <v>0</v>
      </c>
      <c r="J78" s="407">
        <v>0</v>
      </c>
      <c r="K78" s="407">
        <v>0</v>
      </c>
      <c r="L78" s="407">
        <v>0</v>
      </c>
      <c r="M78" s="407">
        <v>0</v>
      </c>
      <c r="N78" s="407">
        <v>0</v>
      </c>
      <c r="O78" s="407">
        <v>0</v>
      </c>
      <c r="P78" s="407">
        <v>0</v>
      </c>
      <c r="Q78" s="407">
        <v>0</v>
      </c>
      <c r="R78" s="407">
        <v>0</v>
      </c>
      <c r="S78" s="407">
        <v>6</v>
      </c>
      <c r="T78" s="407">
        <v>48</v>
      </c>
      <c r="U78" s="407">
        <v>89</v>
      </c>
      <c r="V78" s="407">
        <v>129</v>
      </c>
      <c r="W78" s="407">
        <v>167</v>
      </c>
      <c r="X78" s="407">
        <v>238</v>
      </c>
      <c r="Y78" s="407">
        <v>270</v>
      </c>
      <c r="Z78" s="407">
        <v>299</v>
      </c>
      <c r="AA78" s="407">
        <v>326</v>
      </c>
      <c r="AB78" s="407">
        <v>352</v>
      </c>
      <c r="AC78" s="407">
        <v>14</v>
      </c>
      <c r="AD78" s="407">
        <v>45</v>
      </c>
      <c r="AE78" s="407">
        <v>82</v>
      </c>
      <c r="AF78" s="407">
        <v>124</v>
      </c>
      <c r="AG78" s="407">
        <v>169</v>
      </c>
      <c r="AH78" s="407">
        <v>214</v>
      </c>
      <c r="AI78" s="407">
        <v>254</v>
      </c>
      <c r="AJ78" s="407">
        <v>254</v>
      </c>
      <c r="AK78" s="407">
        <v>285</v>
      </c>
      <c r="AL78" s="407">
        <v>305</v>
      </c>
      <c r="AM78" s="407">
        <v>313</v>
      </c>
      <c r="AN78" s="407">
        <v>308</v>
      </c>
      <c r="AO78" s="407">
        <v>295</v>
      </c>
      <c r="AP78" s="407">
        <v>278</v>
      </c>
      <c r="AQ78" s="407">
        <v>264</v>
      </c>
      <c r="AR78" s="407">
        <v>258</v>
      </c>
      <c r="AS78" s="407">
        <v>265</v>
      </c>
      <c r="AT78" s="407">
        <v>286</v>
      </c>
      <c r="AU78" s="407">
        <v>320</v>
      </c>
      <c r="AV78" s="407">
        <v>45</v>
      </c>
      <c r="AW78" s="407">
        <v>90</v>
      </c>
      <c r="AX78" s="407">
        <v>133</v>
      </c>
      <c r="AY78" s="407">
        <v>172</v>
      </c>
      <c r="AZ78" s="407">
        <v>206</v>
      </c>
      <c r="BA78" s="407">
        <v>234</v>
      </c>
      <c r="BB78" s="407">
        <v>275</v>
      </c>
      <c r="BC78" s="407">
        <v>286</v>
      </c>
    </row>
    <row r="79" spans="2:55" ht="15.75">
      <c r="B79" s="407" t="s">
        <v>85</v>
      </c>
      <c r="C79" s="407">
        <v>0</v>
      </c>
      <c r="D79" s="407">
        <v>0</v>
      </c>
      <c r="E79" s="407">
        <v>0</v>
      </c>
      <c r="F79" s="407">
        <v>0</v>
      </c>
      <c r="G79" s="407">
        <v>0</v>
      </c>
      <c r="H79" s="407">
        <v>0</v>
      </c>
      <c r="I79" s="407">
        <v>0</v>
      </c>
      <c r="J79" s="407">
        <v>0</v>
      </c>
      <c r="K79" s="407">
        <v>0</v>
      </c>
      <c r="L79" s="407">
        <v>0</v>
      </c>
      <c r="M79" s="407">
        <v>0</v>
      </c>
      <c r="N79" s="407">
        <v>0</v>
      </c>
      <c r="O79" s="407">
        <v>0</v>
      </c>
      <c r="P79" s="407">
        <v>0</v>
      </c>
      <c r="Q79" s="407">
        <v>0</v>
      </c>
      <c r="R79" s="407">
        <v>12</v>
      </c>
      <c r="S79" s="407">
        <v>49</v>
      </c>
      <c r="T79" s="407">
        <v>84</v>
      </c>
      <c r="U79" s="407">
        <v>118</v>
      </c>
      <c r="V79" s="407">
        <v>152</v>
      </c>
      <c r="W79" s="407">
        <v>186</v>
      </c>
      <c r="X79" s="407">
        <v>251</v>
      </c>
      <c r="Y79" s="407">
        <v>281</v>
      </c>
      <c r="Z79" s="407">
        <v>308</v>
      </c>
      <c r="AA79" s="407">
        <v>332</v>
      </c>
      <c r="AB79" s="407">
        <v>355</v>
      </c>
      <c r="AC79" s="407">
        <v>14</v>
      </c>
      <c r="AD79" s="407">
        <v>44</v>
      </c>
      <c r="AE79" s="407">
        <v>81</v>
      </c>
      <c r="AF79" s="407">
        <v>124</v>
      </c>
      <c r="AG79" s="407">
        <v>171</v>
      </c>
      <c r="AH79" s="407">
        <v>218</v>
      </c>
      <c r="AI79" s="407">
        <v>258</v>
      </c>
      <c r="AJ79" s="407">
        <v>258</v>
      </c>
      <c r="AK79" s="407">
        <v>285</v>
      </c>
      <c r="AL79" s="407">
        <v>298</v>
      </c>
      <c r="AM79" s="407">
        <v>294</v>
      </c>
      <c r="AN79" s="407">
        <v>278</v>
      </c>
      <c r="AO79" s="407">
        <v>256</v>
      </c>
      <c r="AP79" s="407">
        <v>236</v>
      </c>
      <c r="AQ79" s="407">
        <v>224</v>
      </c>
      <c r="AR79" s="407">
        <v>227</v>
      </c>
      <c r="AS79" s="407">
        <v>246</v>
      </c>
      <c r="AT79" s="407">
        <v>279</v>
      </c>
      <c r="AU79" s="407">
        <v>322</v>
      </c>
      <c r="AV79" s="407">
        <v>50</v>
      </c>
      <c r="AW79" s="407">
        <v>92</v>
      </c>
      <c r="AX79" s="407">
        <v>128</v>
      </c>
      <c r="AY79" s="407">
        <v>160</v>
      </c>
      <c r="AZ79" s="407">
        <v>188</v>
      </c>
      <c r="BA79" s="407">
        <v>212</v>
      </c>
      <c r="BB79" s="407">
        <v>248</v>
      </c>
      <c r="BC79" s="407">
        <v>259</v>
      </c>
    </row>
    <row r="80" spans="2:55" ht="18">
      <c r="B80" s="407" t="s">
        <v>472</v>
      </c>
      <c r="C80" s="407">
        <v>0</v>
      </c>
      <c r="D80" s="407">
        <v>0</v>
      </c>
      <c r="E80" s="407">
        <v>0</v>
      </c>
      <c r="F80" s="407">
        <v>0</v>
      </c>
      <c r="G80" s="407">
        <v>0</v>
      </c>
      <c r="H80" s="407">
        <v>0</v>
      </c>
      <c r="I80" s="407">
        <v>0</v>
      </c>
      <c r="J80" s="407">
        <v>0</v>
      </c>
      <c r="K80" s="407">
        <v>0</v>
      </c>
      <c r="L80" s="407">
        <v>0</v>
      </c>
      <c r="M80" s="407">
        <v>0</v>
      </c>
      <c r="N80" s="407">
        <v>0</v>
      </c>
      <c r="O80" s="407">
        <v>0</v>
      </c>
      <c r="P80" s="407">
        <v>0</v>
      </c>
      <c r="Q80" s="407">
        <v>16</v>
      </c>
      <c r="R80" s="407">
        <v>48</v>
      </c>
      <c r="S80" s="407">
        <v>78</v>
      </c>
      <c r="T80" s="407">
        <v>107</v>
      </c>
      <c r="U80" s="407">
        <v>135</v>
      </c>
      <c r="V80" s="407">
        <v>164</v>
      </c>
      <c r="W80" s="407">
        <v>194</v>
      </c>
      <c r="X80" s="407">
        <v>255</v>
      </c>
      <c r="Y80" s="407">
        <v>282</v>
      </c>
      <c r="Z80" s="407">
        <v>306</v>
      </c>
      <c r="AA80" s="407">
        <v>326</v>
      </c>
      <c r="AB80" s="407">
        <v>346</v>
      </c>
      <c r="AC80" s="407">
        <v>3</v>
      </c>
      <c r="AD80" s="407">
        <v>31</v>
      </c>
      <c r="AE80" s="407">
        <v>68</v>
      </c>
      <c r="AF80" s="407">
        <v>114</v>
      </c>
      <c r="AG80" s="407">
        <v>163</v>
      </c>
      <c r="AH80" s="407">
        <v>209</v>
      </c>
      <c r="AI80" s="407">
        <v>245</v>
      </c>
      <c r="AJ80" s="407">
        <v>245</v>
      </c>
      <c r="AK80" s="407">
        <v>265</v>
      </c>
      <c r="AL80" s="407">
        <v>267</v>
      </c>
      <c r="AM80" s="407">
        <v>252</v>
      </c>
      <c r="AN80" s="407">
        <v>227</v>
      </c>
      <c r="AO80" s="407">
        <v>200</v>
      </c>
      <c r="AP80" s="407">
        <v>182</v>
      </c>
      <c r="AQ80" s="407">
        <v>178</v>
      </c>
      <c r="AR80" s="407">
        <v>192</v>
      </c>
      <c r="AS80" s="407">
        <v>222</v>
      </c>
      <c r="AT80" s="407">
        <v>264</v>
      </c>
      <c r="AU80" s="407">
        <v>311</v>
      </c>
      <c r="AV80" s="407">
        <v>34</v>
      </c>
      <c r="AW80" s="407">
        <v>69</v>
      </c>
      <c r="AX80" s="407">
        <v>98</v>
      </c>
      <c r="AY80" s="407">
        <v>124</v>
      </c>
      <c r="AZ80" s="407">
        <v>146</v>
      </c>
      <c r="BA80" s="407">
        <v>167</v>
      </c>
      <c r="BB80" s="407">
        <v>200</v>
      </c>
      <c r="BC80" s="407">
        <v>213</v>
      </c>
    </row>
    <row r="81" spans="2:55" ht="15.75">
      <c r="B81" s="407" t="s">
        <v>87</v>
      </c>
      <c r="C81" s="407">
        <v>0</v>
      </c>
      <c r="D81" s="407">
        <v>0</v>
      </c>
      <c r="E81" s="407">
        <v>0</v>
      </c>
      <c r="F81" s="407">
        <v>0</v>
      </c>
      <c r="G81" s="407">
        <v>0</v>
      </c>
      <c r="H81" s="407">
        <v>0</v>
      </c>
      <c r="I81" s="407">
        <v>0</v>
      </c>
      <c r="J81" s="407">
        <v>0</v>
      </c>
      <c r="K81" s="407">
        <v>0</v>
      </c>
      <c r="L81" s="407">
        <v>0</v>
      </c>
      <c r="M81" s="407">
        <v>0</v>
      </c>
      <c r="N81" s="407">
        <v>0</v>
      </c>
      <c r="O81" s="407">
        <v>0</v>
      </c>
      <c r="P81" s="407">
        <v>17</v>
      </c>
      <c r="Q81" s="407">
        <v>46</v>
      </c>
      <c r="R81" s="407">
        <v>72</v>
      </c>
      <c r="S81" s="407">
        <v>96</v>
      </c>
      <c r="T81" s="407">
        <v>118</v>
      </c>
      <c r="U81" s="407">
        <v>141</v>
      </c>
      <c r="V81" s="407">
        <v>166</v>
      </c>
      <c r="W81" s="407">
        <v>193</v>
      </c>
      <c r="X81" s="407">
        <v>249</v>
      </c>
      <c r="Y81" s="407">
        <v>273</v>
      </c>
      <c r="Z81" s="407">
        <v>292</v>
      </c>
      <c r="AA81" s="407">
        <v>308</v>
      </c>
      <c r="AB81" s="407">
        <v>324</v>
      </c>
      <c r="AC81" s="407">
        <v>345</v>
      </c>
      <c r="AD81" s="407">
        <v>9</v>
      </c>
      <c r="AE81" s="407">
        <v>47</v>
      </c>
      <c r="AF81" s="407">
        <v>93</v>
      </c>
      <c r="AG81" s="407">
        <v>142</v>
      </c>
      <c r="AH81" s="407">
        <v>185</v>
      </c>
      <c r="AI81" s="407">
        <v>214</v>
      </c>
      <c r="AJ81" s="407">
        <v>214</v>
      </c>
      <c r="AK81" s="407">
        <v>223</v>
      </c>
      <c r="AL81" s="407">
        <v>213</v>
      </c>
      <c r="AM81" s="407">
        <v>189</v>
      </c>
      <c r="AN81" s="407">
        <v>159</v>
      </c>
      <c r="AO81" s="407">
        <v>133</v>
      </c>
      <c r="AP81" s="407">
        <v>122</v>
      </c>
      <c r="AQ81" s="407">
        <v>129</v>
      </c>
      <c r="AR81" s="407">
        <v>154</v>
      </c>
      <c r="AS81" s="407">
        <v>192</v>
      </c>
      <c r="AT81" s="407">
        <v>237</v>
      </c>
      <c r="AU81" s="407">
        <v>282</v>
      </c>
      <c r="AV81" s="407">
        <v>359</v>
      </c>
      <c r="AW81" s="407">
        <v>22</v>
      </c>
      <c r="AX81" s="407">
        <v>45</v>
      </c>
      <c r="AY81" s="407">
        <v>65</v>
      </c>
      <c r="AZ81" s="407">
        <v>84</v>
      </c>
      <c r="BA81" s="407">
        <v>101</v>
      </c>
      <c r="BB81" s="407">
        <v>133</v>
      </c>
      <c r="BC81" s="407">
        <v>146</v>
      </c>
    </row>
    <row r="82" spans="2:55" ht="18">
      <c r="B82" s="407" t="s">
        <v>473</v>
      </c>
      <c r="C82" s="407">
        <v>0</v>
      </c>
      <c r="D82" s="407">
        <v>26</v>
      </c>
      <c r="E82" s="407">
        <v>7</v>
      </c>
      <c r="F82" s="407">
        <v>0</v>
      </c>
      <c r="G82" s="407">
        <v>0</v>
      </c>
      <c r="H82" s="407">
        <v>0</v>
      </c>
      <c r="I82" s="407">
        <v>0</v>
      </c>
      <c r="J82" s="407">
        <v>0</v>
      </c>
      <c r="K82" s="407">
        <v>0</v>
      </c>
      <c r="L82" s="407">
        <v>0</v>
      </c>
      <c r="M82" s="407">
        <v>0</v>
      </c>
      <c r="N82" s="407">
        <v>0</v>
      </c>
      <c r="O82" s="407">
        <v>15</v>
      </c>
      <c r="P82" s="407">
        <v>41</v>
      </c>
      <c r="Q82" s="407">
        <v>64</v>
      </c>
      <c r="R82" s="407">
        <v>84</v>
      </c>
      <c r="S82" s="407">
        <v>101</v>
      </c>
      <c r="T82" s="407">
        <v>118</v>
      </c>
      <c r="U82" s="407">
        <v>138</v>
      </c>
      <c r="V82" s="407">
        <v>160</v>
      </c>
      <c r="W82" s="407">
        <v>185</v>
      </c>
      <c r="X82" s="407">
        <v>233</v>
      </c>
      <c r="Y82" s="407">
        <v>252</v>
      </c>
      <c r="Z82" s="407">
        <v>267</v>
      </c>
      <c r="AA82" s="407">
        <v>279</v>
      </c>
      <c r="AB82" s="407">
        <v>292</v>
      </c>
      <c r="AC82" s="407">
        <v>312</v>
      </c>
      <c r="AD82" s="407">
        <v>342</v>
      </c>
      <c r="AE82" s="407">
        <v>17</v>
      </c>
      <c r="AF82" s="407">
        <v>62</v>
      </c>
      <c r="AG82" s="407">
        <v>107</v>
      </c>
      <c r="AH82" s="407">
        <v>143</v>
      </c>
      <c r="AI82" s="407">
        <v>161</v>
      </c>
      <c r="AJ82" s="407">
        <v>161</v>
      </c>
      <c r="AK82" s="407">
        <v>159</v>
      </c>
      <c r="AL82" s="407">
        <v>139</v>
      </c>
      <c r="AM82" s="407">
        <v>109</v>
      </c>
      <c r="AN82" s="407">
        <v>80</v>
      </c>
      <c r="AO82" s="407">
        <v>62</v>
      </c>
      <c r="AP82" s="407">
        <v>61</v>
      </c>
      <c r="AQ82" s="407">
        <v>78</v>
      </c>
      <c r="AR82" s="407">
        <v>109</v>
      </c>
      <c r="AS82" s="407">
        <v>150</v>
      </c>
      <c r="AT82" s="407">
        <v>193</v>
      </c>
      <c r="AU82" s="407">
        <v>232</v>
      </c>
      <c r="AV82" s="407">
        <v>294</v>
      </c>
      <c r="AW82" s="407">
        <v>315</v>
      </c>
      <c r="AX82" s="407">
        <v>333</v>
      </c>
      <c r="AY82" s="407">
        <v>349</v>
      </c>
      <c r="AZ82" s="407">
        <v>365</v>
      </c>
      <c r="BA82" s="407">
        <v>15</v>
      </c>
      <c r="BB82" s="407">
        <v>45</v>
      </c>
      <c r="BC82" s="407">
        <v>59</v>
      </c>
    </row>
    <row r="83" spans="2:55" ht="15.75">
      <c r="B83" s="407" t="s">
        <v>89</v>
      </c>
      <c r="C83" s="407">
        <v>17</v>
      </c>
      <c r="D83" s="407">
        <v>39</v>
      </c>
      <c r="E83" s="407">
        <v>20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10</v>
      </c>
      <c r="O83" s="407">
        <v>33</v>
      </c>
      <c r="P83" s="407">
        <v>54</v>
      </c>
      <c r="Q83" s="407">
        <v>70</v>
      </c>
      <c r="R83" s="407">
        <v>84</v>
      </c>
      <c r="S83" s="407">
        <v>96</v>
      </c>
      <c r="T83" s="407">
        <v>110</v>
      </c>
      <c r="U83" s="407">
        <v>126</v>
      </c>
      <c r="V83" s="407">
        <v>146</v>
      </c>
      <c r="W83" s="407">
        <v>167</v>
      </c>
      <c r="X83" s="407">
        <v>206</v>
      </c>
      <c r="Y83" s="407">
        <v>220</v>
      </c>
      <c r="Z83" s="407">
        <v>230</v>
      </c>
      <c r="AA83" s="407">
        <v>239</v>
      </c>
      <c r="AB83" s="407">
        <v>251</v>
      </c>
      <c r="AC83" s="407">
        <v>271</v>
      </c>
      <c r="AD83" s="407">
        <v>301</v>
      </c>
      <c r="AE83" s="407">
        <v>340</v>
      </c>
      <c r="AF83" s="407">
        <v>17</v>
      </c>
      <c r="AG83" s="407">
        <v>54</v>
      </c>
      <c r="AH83" s="407">
        <v>79</v>
      </c>
      <c r="AI83" s="407">
        <v>86</v>
      </c>
      <c r="AJ83" s="407">
        <v>86</v>
      </c>
      <c r="AK83" s="407">
        <v>74</v>
      </c>
      <c r="AL83" s="407">
        <v>49</v>
      </c>
      <c r="AM83" s="407">
        <v>21</v>
      </c>
      <c r="AN83" s="407">
        <v>363</v>
      </c>
      <c r="AO83" s="407">
        <v>354</v>
      </c>
      <c r="AP83" s="407">
        <v>362</v>
      </c>
      <c r="AQ83" s="407">
        <v>20</v>
      </c>
      <c r="AR83" s="407">
        <v>54</v>
      </c>
      <c r="AS83" s="407">
        <v>92</v>
      </c>
      <c r="AT83" s="407">
        <v>128</v>
      </c>
      <c r="AU83" s="407">
        <v>159</v>
      </c>
      <c r="AV83" s="407">
        <v>205</v>
      </c>
      <c r="AW83" s="407">
        <v>221</v>
      </c>
      <c r="AX83" s="407">
        <v>235</v>
      </c>
      <c r="AY83" s="407">
        <v>247</v>
      </c>
      <c r="AZ83" s="407">
        <v>260</v>
      </c>
      <c r="BA83" s="407">
        <v>274</v>
      </c>
      <c r="BB83" s="407">
        <v>302</v>
      </c>
      <c r="BC83" s="407">
        <v>315</v>
      </c>
    </row>
    <row r="84" spans="2:55" ht="18">
      <c r="B84" s="407" t="s">
        <v>474</v>
      </c>
      <c r="C84" s="407">
        <v>28</v>
      </c>
      <c r="D84" s="407">
        <v>40</v>
      </c>
      <c r="E84" s="407">
        <v>22</v>
      </c>
      <c r="F84" s="407">
        <v>3</v>
      </c>
      <c r="G84" s="407">
        <v>3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23</v>
      </c>
      <c r="O84" s="407">
        <v>41</v>
      </c>
      <c r="P84" s="407">
        <v>55</v>
      </c>
      <c r="Q84" s="407">
        <v>65</v>
      </c>
      <c r="R84" s="407">
        <v>74</v>
      </c>
      <c r="S84" s="407">
        <v>83</v>
      </c>
      <c r="T84" s="407">
        <v>94</v>
      </c>
      <c r="U84" s="407">
        <v>108</v>
      </c>
      <c r="V84" s="407">
        <v>124</v>
      </c>
      <c r="W84" s="407">
        <v>140</v>
      </c>
      <c r="X84" s="407">
        <v>169</v>
      </c>
      <c r="Y84" s="407">
        <v>178</v>
      </c>
      <c r="Z84" s="407">
        <v>184</v>
      </c>
      <c r="AA84" s="407">
        <v>191</v>
      </c>
      <c r="AB84" s="407">
        <v>202</v>
      </c>
      <c r="AC84" s="407">
        <v>221</v>
      </c>
      <c r="AD84" s="407">
        <v>249</v>
      </c>
      <c r="AE84" s="407">
        <v>283</v>
      </c>
      <c r="AF84" s="407">
        <v>318</v>
      </c>
      <c r="AG84" s="407">
        <v>345</v>
      </c>
      <c r="AH84" s="407">
        <v>359</v>
      </c>
      <c r="AI84" s="407">
        <v>356</v>
      </c>
      <c r="AJ84" s="407">
        <v>356</v>
      </c>
      <c r="AK84" s="407">
        <v>339</v>
      </c>
      <c r="AL84" s="407">
        <v>314</v>
      </c>
      <c r="AM84" s="407">
        <v>291</v>
      </c>
      <c r="AN84" s="407">
        <v>277</v>
      </c>
      <c r="AO84" s="407">
        <v>277</v>
      </c>
      <c r="AP84" s="407">
        <v>292</v>
      </c>
      <c r="AQ84" s="407">
        <v>317</v>
      </c>
      <c r="AR84" s="407">
        <v>347</v>
      </c>
      <c r="AS84" s="407">
        <v>13</v>
      </c>
      <c r="AT84" s="407">
        <v>40</v>
      </c>
      <c r="AU84" s="407">
        <v>63</v>
      </c>
      <c r="AV84" s="407">
        <v>95</v>
      </c>
      <c r="AW84" s="407">
        <v>106</v>
      </c>
      <c r="AX84" s="407">
        <v>116</v>
      </c>
      <c r="AY84" s="407">
        <v>126</v>
      </c>
      <c r="AZ84" s="407">
        <v>136</v>
      </c>
      <c r="BA84" s="407">
        <v>148</v>
      </c>
      <c r="BB84" s="407">
        <v>172</v>
      </c>
      <c r="BC84" s="407">
        <v>183</v>
      </c>
    </row>
    <row r="85" spans="2:55" ht="15.75">
      <c r="B85" s="407" t="s">
        <v>91</v>
      </c>
      <c r="C85" s="407">
        <v>27</v>
      </c>
      <c r="D85" s="407">
        <v>32</v>
      </c>
      <c r="E85" s="407">
        <v>17</v>
      </c>
      <c r="F85" s="407">
        <v>2</v>
      </c>
      <c r="G85" s="407">
        <v>2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26</v>
      </c>
      <c r="O85" s="407">
        <v>37</v>
      </c>
      <c r="P85" s="407">
        <v>45</v>
      </c>
      <c r="Q85" s="407">
        <v>51</v>
      </c>
      <c r="R85" s="407">
        <v>56</v>
      </c>
      <c r="S85" s="407">
        <v>63</v>
      </c>
      <c r="T85" s="407">
        <v>71</v>
      </c>
      <c r="U85" s="407">
        <v>81</v>
      </c>
      <c r="V85" s="407">
        <v>92</v>
      </c>
      <c r="W85" s="407">
        <v>104</v>
      </c>
      <c r="X85" s="407">
        <v>121</v>
      </c>
      <c r="Y85" s="407">
        <v>126</v>
      </c>
      <c r="Z85" s="407">
        <v>130</v>
      </c>
      <c r="AA85" s="407">
        <v>135</v>
      </c>
      <c r="AB85" s="407">
        <v>145</v>
      </c>
      <c r="AC85" s="407">
        <v>161</v>
      </c>
      <c r="AD85" s="407">
        <v>184</v>
      </c>
      <c r="AE85" s="407">
        <v>209</v>
      </c>
      <c r="AF85" s="407">
        <v>232</v>
      </c>
      <c r="AG85" s="407">
        <v>247</v>
      </c>
      <c r="AH85" s="407">
        <v>252</v>
      </c>
      <c r="AI85" s="407">
        <v>244</v>
      </c>
      <c r="AJ85" s="407">
        <v>244</v>
      </c>
      <c r="AK85" s="407">
        <v>227</v>
      </c>
      <c r="AL85" s="407">
        <v>209</v>
      </c>
      <c r="AM85" s="407">
        <v>195</v>
      </c>
      <c r="AN85" s="407">
        <v>190</v>
      </c>
      <c r="AO85" s="407">
        <v>196</v>
      </c>
      <c r="AP85" s="407">
        <v>211</v>
      </c>
      <c r="AQ85" s="407">
        <v>232</v>
      </c>
      <c r="AR85" s="407">
        <v>254</v>
      </c>
      <c r="AS85" s="407">
        <v>275</v>
      </c>
      <c r="AT85" s="407">
        <v>293</v>
      </c>
      <c r="AU85" s="407">
        <v>308</v>
      </c>
      <c r="AV85" s="407">
        <v>328</v>
      </c>
      <c r="AW85" s="407">
        <v>335</v>
      </c>
      <c r="AX85" s="407">
        <v>341</v>
      </c>
      <c r="AY85" s="407">
        <v>348</v>
      </c>
      <c r="AZ85" s="407">
        <v>357</v>
      </c>
      <c r="BA85" s="407">
        <v>0</v>
      </c>
      <c r="BB85" s="407">
        <v>18</v>
      </c>
      <c r="BC85" s="407">
        <v>26</v>
      </c>
    </row>
    <row r="86" spans="2:55" ht="18">
      <c r="B86" s="407" t="s">
        <v>475</v>
      </c>
      <c r="C86" s="407">
        <v>17</v>
      </c>
      <c r="D86" s="407">
        <v>17</v>
      </c>
      <c r="E86" s="407">
        <v>8</v>
      </c>
      <c r="F86" s="407">
        <v>1</v>
      </c>
      <c r="G86" s="407">
        <v>1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5</v>
      </c>
      <c r="N86" s="407">
        <v>18</v>
      </c>
      <c r="O86" s="407">
        <v>23</v>
      </c>
      <c r="P86" s="407">
        <v>26</v>
      </c>
      <c r="Q86" s="407">
        <v>29</v>
      </c>
      <c r="R86" s="407">
        <v>32</v>
      </c>
      <c r="S86" s="407">
        <v>35</v>
      </c>
      <c r="T86" s="407">
        <v>39</v>
      </c>
      <c r="U86" s="407">
        <v>45</v>
      </c>
      <c r="V86" s="407">
        <v>51</v>
      </c>
      <c r="W86" s="407">
        <v>57</v>
      </c>
      <c r="X86" s="407">
        <v>64</v>
      </c>
      <c r="Y86" s="407">
        <v>66</v>
      </c>
      <c r="Z86" s="407">
        <v>68</v>
      </c>
      <c r="AA86" s="407">
        <v>72</v>
      </c>
      <c r="AB86" s="407">
        <v>79</v>
      </c>
      <c r="AC86" s="407">
        <v>89</v>
      </c>
      <c r="AD86" s="407">
        <v>102</v>
      </c>
      <c r="AE86" s="407">
        <v>115</v>
      </c>
      <c r="AF86" s="407">
        <v>125</v>
      </c>
      <c r="AG86" s="407">
        <v>131</v>
      </c>
      <c r="AH86" s="407">
        <v>130</v>
      </c>
      <c r="AI86" s="407">
        <v>123</v>
      </c>
      <c r="AJ86" s="407">
        <v>123</v>
      </c>
      <c r="AK86" s="407">
        <v>113</v>
      </c>
      <c r="AL86" s="407">
        <v>105</v>
      </c>
      <c r="AM86" s="407">
        <v>99</v>
      </c>
      <c r="AN86" s="407">
        <v>100</v>
      </c>
      <c r="AO86" s="407">
        <v>106</v>
      </c>
      <c r="AP86" s="407">
        <v>115</v>
      </c>
      <c r="AQ86" s="407">
        <v>127</v>
      </c>
      <c r="AR86" s="407">
        <v>139</v>
      </c>
      <c r="AS86" s="407">
        <v>149</v>
      </c>
      <c r="AT86" s="407">
        <v>158</v>
      </c>
      <c r="AU86" s="407">
        <v>164</v>
      </c>
      <c r="AV86" s="407">
        <v>174</v>
      </c>
      <c r="AW86" s="407">
        <v>177</v>
      </c>
      <c r="AX86" s="407">
        <v>181</v>
      </c>
      <c r="AY86" s="407">
        <v>185</v>
      </c>
      <c r="AZ86" s="407">
        <v>190</v>
      </c>
      <c r="BA86" s="407">
        <v>195</v>
      </c>
      <c r="BB86" s="407">
        <v>205</v>
      </c>
      <c r="BC86" s="407">
        <v>210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9.441989436451137E-2</v>
      </c>
      <c r="AN9" s="404">
        <v>0.19939757120460144</v>
      </c>
      <c r="AO9" s="404">
        <v>0.31275342470808015</v>
      </c>
      <c r="AP9" s="404">
        <v>0.45686896692567064</v>
      </c>
      <c r="AQ9" s="404">
        <v>0.65355151562349056</v>
      </c>
      <c r="AR9" s="404">
        <v>0.91789066248956774</v>
      </c>
      <c r="AS9" s="404">
        <v>1.2340398440648936</v>
      </c>
      <c r="AT9" s="404">
        <v>1.5522610250674056</v>
      </c>
      <c r="AU9" s="404">
        <v>1.8131194190401656</v>
      </c>
      <c r="AV9" s="404">
        <v>1.9279807367219988</v>
      </c>
      <c r="AW9" s="404">
        <v>1.7630612947217295</v>
      </c>
      <c r="AX9" s="404">
        <v>1.5791805004253949</v>
      </c>
      <c r="AY9" s="404">
        <v>1.5219109036081757</v>
      </c>
      <c r="AZ9" s="404">
        <v>1.7457923071960701</v>
      </c>
      <c r="BA9" s="404">
        <v>2.3851612196237602</v>
      </c>
      <c r="BB9" s="404">
        <v>4.7418738595911005</v>
      </c>
      <c r="BC9" s="404">
        <v>6.1044122808959767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6.7914955829133372E-2</v>
      </c>
      <c r="AE10" s="404">
        <v>0.24140764133954301</v>
      </c>
      <c r="AF10" s="404">
        <v>0.46533575502989355</v>
      </c>
      <c r="AG10" s="404">
        <v>0.7444062610398976</v>
      </c>
      <c r="AH10" s="404">
        <v>1.0681791396457836</v>
      </c>
      <c r="AI10" s="404">
        <v>1.4132601360101471</v>
      </c>
      <c r="AJ10" s="404">
        <v>1.4132601360101471</v>
      </c>
      <c r="AK10" s="404">
        <v>1.7572139191108713</v>
      </c>
      <c r="AL10" s="404">
        <v>2.0846262705739234</v>
      </c>
      <c r="AM10" s="404">
        <v>2.3959798994876991</v>
      </c>
      <c r="AN10" s="404">
        <v>2.7111098966435891</v>
      </c>
      <c r="AO10" s="404">
        <v>3.0673180085000751</v>
      </c>
      <c r="AP10" s="404">
        <v>3.5052322366882978</v>
      </c>
      <c r="AQ10" s="404">
        <v>4.0581880470395779</v>
      </c>
      <c r="AR10" s="404">
        <v>4.7265948782351241</v>
      </c>
      <c r="AS10" s="404">
        <v>5.4685028189846996</v>
      </c>
      <c r="AT10" s="404">
        <v>6.2019990626241555</v>
      </c>
      <c r="AU10" s="404">
        <v>6.8313150929694837</v>
      </c>
      <c r="AV10" s="404">
        <v>7.5171161682777017</v>
      </c>
      <c r="AW10" s="404">
        <v>7.6660527638554026</v>
      </c>
      <c r="AX10" s="404">
        <v>7.9214755028388515</v>
      </c>
      <c r="AY10" s="404">
        <v>8.5238611402628788</v>
      </c>
      <c r="AZ10" s="404">
        <v>9.7020018661620195</v>
      </c>
      <c r="BA10" s="404">
        <v>11.549475794590592</v>
      </c>
      <c r="BB10" s="404">
        <v>16.737747136653493</v>
      </c>
      <c r="BC10" s="404">
        <v>19.515285622962843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4.0692748229591291E-2</v>
      </c>
      <c r="AA11" s="404">
        <v>0.26097187326634685</v>
      </c>
      <c r="AB11" s="404">
        <v>0.45925431267537786</v>
      </c>
      <c r="AC11" s="404">
        <v>0.6598952041625451</v>
      </c>
      <c r="AD11" s="404">
        <v>0.89521019851522554</v>
      </c>
      <c r="AE11" s="404">
        <v>1.1953763921108105</v>
      </c>
      <c r="AF11" s="404">
        <v>1.5759864697711679</v>
      </c>
      <c r="AG11" s="404">
        <v>2.0352471631188833</v>
      </c>
      <c r="AH11" s="404">
        <v>2.5526708211426814</v>
      </c>
      <c r="AI11" s="404">
        <v>3.0921357479765446</v>
      </c>
      <c r="AJ11" s="404">
        <v>3.0921357479765446</v>
      </c>
      <c r="AK11" s="404">
        <v>3.6224192924927192</v>
      </c>
      <c r="AL11" s="404">
        <v>4.1319536416933103</v>
      </c>
      <c r="AM11" s="404">
        <v>4.6321366796383128</v>
      </c>
      <c r="AN11" s="404">
        <v>5.1590895113773207</v>
      </c>
      <c r="AO11" s="404">
        <v>5.7711406918214063</v>
      </c>
      <c r="AP11" s="404">
        <v>6.5238107464415798</v>
      </c>
      <c r="AQ11" s="404">
        <v>7.4359125102782668</v>
      </c>
      <c r="AR11" s="404">
        <v>8.4808186168592172</v>
      </c>
      <c r="AS11" s="404">
        <v>9.5825802000107796</v>
      </c>
      <c r="AT11" s="404">
        <v>10.618281548947047</v>
      </c>
      <c r="AU11" s="404">
        <v>11.464923266852598</v>
      </c>
      <c r="AV11" s="404">
        <v>12.544961748269953</v>
      </c>
      <c r="AW11" s="404">
        <v>13.034168411734479</v>
      </c>
      <c r="AX11" s="404">
        <v>13.86095146118406</v>
      </c>
      <c r="AY11" s="404">
        <v>15.350882136776962</v>
      </c>
      <c r="AZ11" s="404">
        <v>17.688084367372568</v>
      </c>
      <c r="BA11" s="404">
        <v>20.874848103750953</v>
      </c>
      <c r="BB11" s="404">
        <v>28.829629778819392</v>
      </c>
      <c r="BC11" s="404">
        <v>32.800164435689673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0.1391150282366912</v>
      </c>
      <c r="Y12" s="404">
        <v>0.43632350212867432</v>
      </c>
      <c r="Z12" s="404">
        <v>0.72046346335867884</v>
      </c>
      <c r="AA12" s="404">
        <v>0.98746212244076381</v>
      </c>
      <c r="AB12" s="404">
        <v>1.2420123459907715</v>
      </c>
      <c r="AC12" s="404">
        <v>1.5197477212058295</v>
      </c>
      <c r="AD12" s="404">
        <v>1.8633090831984902</v>
      </c>
      <c r="AE12" s="404">
        <v>2.3022503146520461</v>
      </c>
      <c r="AF12" s="404">
        <v>2.8465045051463687</v>
      </c>
      <c r="AG12" s="404">
        <v>3.4856575530672478</v>
      </c>
      <c r="AH12" s="404">
        <v>4.1874597772068833</v>
      </c>
      <c r="AI12" s="404">
        <v>4.904556371102001</v>
      </c>
      <c r="AJ12" s="404">
        <v>4.904556371102001</v>
      </c>
      <c r="AK12" s="404">
        <v>5.6076951287095529</v>
      </c>
      <c r="AL12" s="404">
        <v>6.2942674145851365</v>
      </c>
      <c r="AM12" s="404">
        <v>6.9893724734408913</v>
      </c>
      <c r="AN12" s="404">
        <v>7.7479089326200068</v>
      </c>
      <c r="AO12" s="404">
        <v>8.6432018940687882</v>
      </c>
      <c r="AP12" s="404">
        <v>9.7130416503941124</v>
      </c>
      <c r="AQ12" s="404">
        <v>10.946635202712883</v>
      </c>
      <c r="AR12" s="404">
        <v>12.283021875060376</v>
      </c>
      <c r="AS12" s="404">
        <v>13.606738901548427</v>
      </c>
      <c r="AT12" s="404">
        <v>14.771849521893948</v>
      </c>
      <c r="AU12" s="404">
        <v>15.716997809551492</v>
      </c>
      <c r="AV12" s="404">
        <v>17.261799152052212</v>
      </c>
      <c r="AW12" s="404">
        <v>18.317691643631949</v>
      </c>
      <c r="AX12" s="404">
        <v>20.046611699367819</v>
      </c>
      <c r="AY12" s="404">
        <v>22.701341475499515</v>
      </c>
      <c r="AZ12" s="404">
        <v>26.349684526025069</v>
      </c>
      <c r="BA12" s="404">
        <v>30.871058939336894</v>
      </c>
      <c r="BB12" s="404">
        <v>41.080335118181935</v>
      </c>
      <c r="BC12" s="404">
        <v>45.909358703818206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3.7175110434604572E-2</v>
      </c>
      <c r="X13" s="404">
        <v>0.70844531366325536</v>
      </c>
      <c r="Y13" s="404">
        <v>1.0456594992726727</v>
      </c>
      <c r="Z13" s="404">
        <v>1.3674600914795609</v>
      </c>
      <c r="AA13" s="404">
        <v>1.6784638294281353</v>
      </c>
      <c r="AB13" s="404">
        <v>1.9941105298938548</v>
      </c>
      <c r="AC13" s="404">
        <v>2.3597999729537342</v>
      </c>
      <c r="AD13" s="404">
        <v>2.8194933589341282</v>
      </c>
      <c r="AE13" s="404">
        <v>3.399619246895639</v>
      </c>
      <c r="AF13" s="404">
        <v>4.1040010490578682</v>
      </c>
      <c r="AG13" s="404">
        <v>4.9129062602317894</v>
      </c>
      <c r="AH13" s="404">
        <v>5.7841371840487783</v>
      </c>
      <c r="AI13" s="404">
        <v>6.6692813903290391</v>
      </c>
      <c r="AJ13" s="404">
        <v>6.6692813903290391</v>
      </c>
      <c r="AK13" s="404">
        <v>7.5439877725578599</v>
      </c>
      <c r="AL13" s="404">
        <v>8.415358428398994</v>
      </c>
      <c r="AM13" s="404">
        <v>9.3233677533082897</v>
      </c>
      <c r="AN13" s="404">
        <v>10.335101330274487</v>
      </c>
      <c r="AO13" s="404">
        <v>11.507385793828789</v>
      </c>
      <c r="AP13" s="404">
        <v>12.850775275681153</v>
      </c>
      <c r="AQ13" s="404">
        <v>14.322608907575814</v>
      </c>
      <c r="AR13" s="404">
        <v>15.824882516161729</v>
      </c>
      <c r="AS13" s="404">
        <v>17.221294700389091</v>
      </c>
      <c r="AT13" s="404">
        <v>18.428645484982408</v>
      </c>
      <c r="AU13" s="404">
        <v>19.474216377371373</v>
      </c>
      <c r="AV13" s="404">
        <v>21.786882789506258</v>
      </c>
      <c r="AW13" s="404">
        <v>23.689017011184728</v>
      </c>
      <c r="AX13" s="404">
        <v>26.522352624227572</v>
      </c>
      <c r="AY13" s="404">
        <v>30.421501016643038</v>
      </c>
      <c r="AZ13" s="404">
        <v>35.329823300844218</v>
      </c>
      <c r="BA13" s="404">
        <v>40.996400433183616</v>
      </c>
      <c r="BB13" s="404">
        <v>52.893971665132071</v>
      </c>
      <c r="BC13" s="404">
        <v>58.382935633428254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0.16753668060300736</v>
      </c>
      <c r="W14" s="404">
        <v>0.50177778899008696</v>
      </c>
      <c r="X14" s="404">
        <v>1.248979402207917</v>
      </c>
      <c r="Y14" s="404">
        <v>1.6161812184819959</v>
      </c>
      <c r="Z14" s="404">
        <v>1.9721575895600905</v>
      </c>
      <c r="AA14" s="404">
        <v>2.3309478568961475</v>
      </c>
      <c r="AB14" s="404">
        <v>2.7171787488383914</v>
      </c>
      <c r="AC14" s="404">
        <v>3.1769669164291825</v>
      </c>
      <c r="AD14" s="404">
        <v>3.7532585165895722</v>
      </c>
      <c r="AE14" s="404">
        <v>4.4691233739911729</v>
      </c>
      <c r="AF14" s="404">
        <v>5.3217940605302241</v>
      </c>
      <c r="AG14" s="404">
        <v>6.2842463750652184</v>
      </c>
      <c r="AH14" s="404">
        <v>7.3146206494396804</v>
      </c>
      <c r="AI14" s="404">
        <v>8.3661147661767483</v>
      </c>
      <c r="AJ14" s="404">
        <v>8.3661147661767483</v>
      </c>
      <c r="AK14" s="404">
        <v>9.4196743217143037</v>
      </c>
      <c r="AL14" s="404">
        <v>10.492931731052806</v>
      </c>
      <c r="AM14" s="404">
        <v>11.633807636442603</v>
      </c>
      <c r="AN14" s="404">
        <v>12.889871725081298</v>
      </c>
      <c r="AO14" s="404">
        <v>14.292056709415219</v>
      </c>
      <c r="AP14" s="404">
        <v>15.821610029339274</v>
      </c>
      <c r="AQ14" s="404">
        <v>17.401491259157361</v>
      </c>
      <c r="AR14" s="404">
        <v>18.915496364307664</v>
      </c>
      <c r="AS14" s="404">
        <v>20.292268599486906</v>
      </c>
      <c r="AT14" s="404">
        <v>21.53836491867385</v>
      </c>
      <c r="AU14" s="404">
        <v>22.777462666128443</v>
      </c>
      <c r="AV14" s="404">
        <v>26.330100145503909</v>
      </c>
      <c r="AW14" s="404">
        <v>29.274914677407324</v>
      </c>
      <c r="AX14" s="404">
        <v>33.286486087268088</v>
      </c>
      <c r="AY14" s="404">
        <v>38.372908538259253</v>
      </c>
      <c r="AZ14" s="404">
        <v>44.345476331269644</v>
      </c>
      <c r="BA14" s="404">
        <v>50.851952240517527</v>
      </c>
      <c r="BB14" s="404">
        <v>63.954931154956874</v>
      </c>
      <c r="BC14" s="404">
        <v>69.969527198835252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0.25399700506984269</v>
      </c>
      <c r="V15" s="404">
        <v>0.57863094316743657</v>
      </c>
      <c r="W15" s="404">
        <v>0.94877590311166249</v>
      </c>
      <c r="X15" s="404">
        <v>1.7447850240586531</v>
      </c>
      <c r="Y15" s="404">
        <v>2.1378356139585795</v>
      </c>
      <c r="Z15" s="404">
        <v>2.5309285095998257</v>
      </c>
      <c r="AA15" s="404">
        <v>2.9458522179952977</v>
      </c>
      <c r="AB15" s="404">
        <v>3.4073210945982715</v>
      </c>
      <c r="AC15" s="404">
        <v>3.9597805412453431</v>
      </c>
      <c r="AD15" s="404">
        <v>4.6451069474698103</v>
      </c>
      <c r="AE15" s="404">
        <v>5.482764927991858</v>
      </c>
      <c r="AF15" s="404">
        <v>6.4656578184004756</v>
      </c>
      <c r="AG15" s="404">
        <v>7.5699871708571207</v>
      </c>
      <c r="AH15" s="404">
        <v>8.7570260935833328</v>
      </c>
      <c r="AI15" s="404">
        <v>9.9816934151412511</v>
      </c>
      <c r="AJ15" s="404">
        <v>9.9816934151412511</v>
      </c>
      <c r="AK15" s="404">
        <v>11.230662242226325</v>
      </c>
      <c r="AL15" s="404">
        <v>12.524787170467116</v>
      </c>
      <c r="AM15" s="404">
        <v>13.887886187296527</v>
      </c>
      <c r="AN15" s="404">
        <v>15.338346899653438</v>
      </c>
      <c r="AO15" s="404">
        <v>16.879229222400102</v>
      </c>
      <c r="AP15" s="404">
        <v>18.460153274492271</v>
      </c>
      <c r="AQ15" s="404">
        <v>19.988718375947865</v>
      </c>
      <c r="AR15" s="404">
        <v>21.416420361114589</v>
      </c>
      <c r="AS15" s="404">
        <v>22.7640558029244</v>
      </c>
      <c r="AT15" s="404">
        <v>24.135798155675154</v>
      </c>
      <c r="AU15" s="404">
        <v>25.760562197595107</v>
      </c>
      <c r="AV15" s="404">
        <v>31.010789380355522</v>
      </c>
      <c r="AW15" s="404">
        <v>35.066117297019723</v>
      </c>
      <c r="AX15" s="404">
        <v>40.192573099481002</v>
      </c>
      <c r="AY15" s="404">
        <v>46.263802347141628</v>
      </c>
      <c r="AZ15" s="404">
        <v>52.987752744868985</v>
      </c>
      <c r="BA15" s="404">
        <v>60.049701894900664</v>
      </c>
      <c r="BB15" s="404">
        <v>73.995008807438566</v>
      </c>
      <c r="BC15" s="404">
        <v>80.467156216706911</v>
      </c>
    </row>
    <row r="16" spans="2:55" ht="18">
      <c r="B16" s="403" t="s">
        <v>425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0</v>
      </c>
      <c r="O16" s="404">
        <v>0</v>
      </c>
      <c r="P16" s="404">
        <v>0</v>
      </c>
      <c r="Q16" s="404">
        <v>0</v>
      </c>
      <c r="R16" s="404">
        <v>0</v>
      </c>
      <c r="S16" s="404">
        <v>7.4517417937200112E-2</v>
      </c>
      <c r="T16" s="404">
        <v>0.31100582173944347</v>
      </c>
      <c r="U16" s="404">
        <v>0.61377670701840548</v>
      </c>
      <c r="V16" s="404">
        <v>0.96750014594722089</v>
      </c>
      <c r="W16" s="404">
        <v>1.3564389193553901</v>
      </c>
      <c r="X16" s="404">
        <v>2.1852913433001495</v>
      </c>
      <c r="Y16" s="404">
        <v>2.6064181687401602</v>
      </c>
      <c r="Z16" s="404">
        <v>3.0440589376585137</v>
      </c>
      <c r="AA16" s="404">
        <v>3.5185296429357424</v>
      </c>
      <c r="AB16" s="404">
        <v>4.0521867299790868</v>
      </c>
      <c r="AC16" s="404">
        <v>4.6876895981207181</v>
      </c>
      <c r="AD16" s="404">
        <v>5.4657909459216132</v>
      </c>
      <c r="AE16" s="404">
        <v>6.4048663109249686</v>
      </c>
      <c r="AF16" s="404">
        <v>7.5042651058383516</v>
      </c>
      <c r="AG16" s="404">
        <v>8.746467146689616</v>
      </c>
      <c r="AH16" s="404">
        <v>10.096129226329603</v>
      </c>
      <c r="AI16" s="404">
        <v>11.510010661558566</v>
      </c>
      <c r="AJ16" s="404">
        <v>11.510010661558566</v>
      </c>
      <c r="AK16" s="404">
        <v>12.972782974907213</v>
      </c>
      <c r="AL16" s="404">
        <v>14.476073504705687</v>
      </c>
      <c r="AM16" s="404">
        <v>16.009523047991358</v>
      </c>
      <c r="AN16" s="404">
        <v>17.560034819959803</v>
      </c>
      <c r="AO16" s="404">
        <v>19.100552673887965</v>
      </c>
      <c r="AP16" s="404">
        <v>20.568261918968851</v>
      </c>
      <c r="AQ16" s="404">
        <v>21.941464923133349</v>
      </c>
      <c r="AR16" s="404">
        <v>23.266833106227722</v>
      </c>
      <c r="AS16" s="404">
        <v>24.665447223410691</v>
      </c>
      <c r="AT16" s="404">
        <v>26.348085342066049</v>
      </c>
      <c r="AU16" s="404">
        <v>28.61888046863352</v>
      </c>
      <c r="AV16" s="404">
        <v>35.811910266492525</v>
      </c>
      <c r="AW16" s="404">
        <v>40.90781773109596</v>
      </c>
      <c r="AX16" s="404">
        <v>46.939493580605316</v>
      </c>
      <c r="AY16" s="404">
        <v>53.674418439592863</v>
      </c>
      <c r="AZ16" s="404">
        <v>60.855629136903524</v>
      </c>
      <c r="BA16" s="404">
        <v>68.244303109188976</v>
      </c>
      <c r="BB16" s="404">
        <v>82.791335367825326</v>
      </c>
      <c r="BC16" s="404">
        <v>89.707652085316028</v>
      </c>
    </row>
    <row r="17" spans="2:55" ht="15.75">
      <c r="B17" s="403" t="s">
        <v>23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</v>
      </c>
      <c r="M17" s="404">
        <v>0</v>
      </c>
      <c r="N17" s="404">
        <v>0</v>
      </c>
      <c r="O17" s="404">
        <v>0</v>
      </c>
      <c r="P17" s="404">
        <v>0</v>
      </c>
      <c r="Q17" s="404">
        <v>0</v>
      </c>
      <c r="R17" s="404">
        <v>0.13438248005270131</v>
      </c>
      <c r="S17" s="404">
        <v>0.3471933002290109</v>
      </c>
      <c r="T17" s="404">
        <v>0.62156689967479173</v>
      </c>
      <c r="U17" s="404">
        <v>0.94689327442017657</v>
      </c>
      <c r="V17" s="404">
        <v>1.3120126388166398</v>
      </c>
      <c r="W17" s="404">
        <v>1.70791520983574</v>
      </c>
      <c r="X17" s="404">
        <v>2.5657287035312155</v>
      </c>
      <c r="Y17" s="404">
        <v>3.0215866767143735</v>
      </c>
      <c r="Z17" s="404">
        <v>3.5061929626236892</v>
      </c>
      <c r="AA17" s="404">
        <v>4.0358104333347855</v>
      </c>
      <c r="AB17" s="404">
        <v>4.6302582244476858</v>
      </c>
      <c r="AC17" s="404">
        <v>5.3302879665363507</v>
      </c>
      <c r="AD17" s="404">
        <v>6.1782528381234787</v>
      </c>
      <c r="AE17" s="404">
        <v>7.2024951715932044</v>
      </c>
      <c r="AF17" s="404">
        <v>8.4121488299337486</v>
      </c>
      <c r="AG17" s="404">
        <v>9.7965059730198103</v>
      </c>
      <c r="AH17" s="404">
        <v>11.323880297369429</v>
      </c>
      <c r="AI17" s="404">
        <v>12.944802060302022</v>
      </c>
      <c r="AJ17" s="404">
        <v>12.944802060302022</v>
      </c>
      <c r="AK17" s="404">
        <v>14.609034174345247</v>
      </c>
      <c r="AL17" s="404">
        <v>16.26844872406263</v>
      </c>
      <c r="AM17" s="404">
        <v>17.875740466674181</v>
      </c>
      <c r="AN17" s="404">
        <v>19.383704247869371</v>
      </c>
      <c r="AO17" s="404">
        <v>20.754411555154181</v>
      </c>
      <c r="AP17" s="404">
        <v>21.998865056340371</v>
      </c>
      <c r="AQ17" s="404">
        <v>23.193845273922118</v>
      </c>
      <c r="AR17" s="404">
        <v>24.489685005864938</v>
      </c>
      <c r="AS17" s="404">
        <v>26.117073776963206</v>
      </c>
      <c r="AT17" s="404">
        <v>28.363570230502155</v>
      </c>
      <c r="AU17" s="404">
        <v>31.456881656029903</v>
      </c>
      <c r="AV17" s="404">
        <v>40.569914792835462</v>
      </c>
      <c r="AW17" s="404">
        <v>46.488937598159268</v>
      </c>
      <c r="AX17" s="404">
        <v>53.095761899799101</v>
      </c>
      <c r="AY17" s="404">
        <v>60.189752139374413</v>
      </c>
      <c r="AZ17" s="404">
        <v>67.587269018873187</v>
      </c>
      <c r="BA17" s="404">
        <v>75.130289698547216</v>
      </c>
      <c r="BB17" s="404">
        <v>90.150514318875253</v>
      </c>
      <c r="BC17" s="404">
        <v>97.497798011438235</v>
      </c>
    </row>
    <row r="18" spans="2:55" ht="18">
      <c r="B18" s="403" t="s">
        <v>426</v>
      </c>
      <c r="C18" s="404">
        <v>0</v>
      </c>
      <c r="D18" s="404">
        <v>9.9612392299813085E-2</v>
      </c>
      <c r="E18" s="404">
        <v>7.4160217540892609E-2</v>
      </c>
      <c r="F18" s="404">
        <v>6.1547168688610293E-2</v>
      </c>
      <c r="G18" s="404">
        <v>6.1547168688610293E-2</v>
      </c>
      <c r="H18" s="404">
        <v>5.5514768465955364E-2</v>
      </c>
      <c r="I18" s="404">
        <v>3.211612042148225E-3</v>
      </c>
      <c r="J18" s="404">
        <v>3.211612042148225E-3</v>
      </c>
      <c r="K18" s="404">
        <v>1.4537908133245049E-2</v>
      </c>
      <c r="L18" s="404">
        <v>6.5416254262365067E-3</v>
      </c>
      <c r="M18" s="404">
        <v>0</v>
      </c>
      <c r="N18" s="404">
        <v>0</v>
      </c>
      <c r="O18" s="404">
        <v>8.0501975918845919E-3</v>
      </c>
      <c r="P18" s="404">
        <v>8.0354239536716346E-2</v>
      </c>
      <c r="Q18" s="404">
        <v>0.20689585629427368</v>
      </c>
      <c r="R18" s="404">
        <v>0.39955132467386389</v>
      </c>
      <c r="S18" s="404">
        <v>0.64693964371934953</v>
      </c>
      <c r="T18" s="404">
        <v>0.93925272765367152</v>
      </c>
      <c r="U18" s="404">
        <v>1.2702044313049368</v>
      </c>
      <c r="V18" s="404">
        <v>1.6357058206895174</v>
      </c>
      <c r="W18" s="404">
        <v>2.0340745357778807</v>
      </c>
      <c r="X18" s="404">
        <v>2.931478771151236</v>
      </c>
      <c r="Y18" s="404">
        <v>3.4260082732123673</v>
      </c>
      <c r="Z18" s="404">
        <v>3.9547968569914724</v>
      </c>
      <c r="AA18" s="404">
        <v>4.5297903932208108</v>
      </c>
      <c r="AB18" s="404">
        <v>5.1681761294034745</v>
      </c>
      <c r="AC18" s="404">
        <v>5.9115145714743678</v>
      </c>
      <c r="AD18" s="404">
        <v>6.8151363099109608</v>
      </c>
      <c r="AE18" s="404">
        <v>7.9210655355340558</v>
      </c>
      <c r="AF18" s="404">
        <v>9.2490986641720827</v>
      </c>
      <c r="AG18" s="404">
        <v>10.795912866169315</v>
      </c>
      <c r="AH18" s="404">
        <v>12.525519931944062</v>
      </c>
      <c r="AI18" s="404">
        <v>14.34885617827258</v>
      </c>
      <c r="AJ18" s="404">
        <v>14.34885617827258</v>
      </c>
      <c r="AK18" s="404">
        <v>16.169718380789348</v>
      </c>
      <c r="AL18" s="404">
        <v>17.896992366477431</v>
      </c>
      <c r="AM18" s="404">
        <v>19.443392173021781</v>
      </c>
      <c r="AN18" s="404">
        <v>20.746599636998418</v>
      </c>
      <c r="AO18" s="404">
        <v>21.844396510299209</v>
      </c>
      <c r="AP18" s="404">
        <v>22.849947530580575</v>
      </c>
      <c r="AQ18" s="404">
        <v>23.947628603693101</v>
      </c>
      <c r="AR18" s="404">
        <v>25.401406432221911</v>
      </c>
      <c r="AS18" s="404">
        <v>27.522313735017004</v>
      </c>
      <c r="AT18" s="404">
        <v>30.523265812912676</v>
      </c>
      <c r="AU18" s="404">
        <v>34.509861152691315</v>
      </c>
      <c r="AV18" s="404">
        <v>45.287876688675411</v>
      </c>
      <c r="AW18" s="404">
        <v>51.722006754161384</v>
      </c>
      <c r="AX18" s="404">
        <v>58.622277745970244</v>
      </c>
      <c r="AY18" s="404">
        <v>65.858102407979061</v>
      </c>
      <c r="AZ18" s="404">
        <v>73.324333778065508</v>
      </c>
      <c r="BA18" s="404">
        <v>80.950175959642195</v>
      </c>
      <c r="BB18" s="404">
        <v>96.461454354849408</v>
      </c>
      <c r="BC18" s="404">
        <v>104.27147556203356</v>
      </c>
    </row>
    <row r="19" spans="2:55" ht="15.75">
      <c r="B19" s="403" t="s">
        <v>25</v>
      </c>
      <c r="C19" s="404">
        <v>0.12444989711706336</v>
      </c>
      <c r="D19" s="404">
        <v>0.24177731891801035</v>
      </c>
      <c r="E19" s="404">
        <v>0.2188916801436078</v>
      </c>
      <c r="F19" s="404">
        <v>0.19984859661183185</v>
      </c>
      <c r="G19" s="404">
        <v>0.19984859661183185</v>
      </c>
      <c r="H19" s="404">
        <v>0.17970330377304211</v>
      </c>
      <c r="I19" s="404">
        <v>0.11106791573870911</v>
      </c>
      <c r="J19" s="404">
        <v>0.11106791573870911</v>
      </c>
      <c r="K19" s="404">
        <v>9.9721800729322796E-2</v>
      </c>
      <c r="L19" s="404">
        <v>7.4514093469413123E-2</v>
      </c>
      <c r="M19" s="404">
        <v>4.8656113425634556E-2</v>
      </c>
      <c r="N19" s="404">
        <v>6.9198488098619171E-2</v>
      </c>
      <c r="O19" s="404">
        <v>0.13998351006625115</v>
      </c>
      <c r="P19" s="404">
        <v>0.25498041410243044</v>
      </c>
      <c r="Q19" s="404">
        <v>0.43069756035834467</v>
      </c>
      <c r="R19" s="404">
        <v>0.6542535589131766</v>
      </c>
      <c r="S19" s="404">
        <v>0.91476217621566835</v>
      </c>
      <c r="T19" s="404">
        <v>1.2063649563909609</v>
      </c>
      <c r="U19" s="404">
        <v>1.5299797395240713</v>
      </c>
      <c r="V19" s="404">
        <v>1.889182460613233</v>
      </c>
      <c r="W19" s="404">
        <v>2.2902355792463731</v>
      </c>
      <c r="X19" s="404">
        <v>3.2334645886941336</v>
      </c>
      <c r="Y19" s="404">
        <v>3.7604658883695006</v>
      </c>
      <c r="Z19" s="404">
        <v>4.3196176701623381</v>
      </c>
      <c r="AA19" s="404">
        <v>4.9181973898601417</v>
      </c>
      <c r="AB19" s="404">
        <v>5.5733363515227028</v>
      </c>
      <c r="AC19" s="404">
        <v>6.3386154362929501</v>
      </c>
      <c r="AD19" s="404">
        <v>7.2862525236375397</v>
      </c>
      <c r="AE19" s="404">
        <v>8.4731475182113947</v>
      </c>
      <c r="AF19" s="404">
        <v>9.9306896892515368</v>
      </c>
      <c r="AG19" s="404">
        <v>11.655367329398709</v>
      </c>
      <c r="AH19" s="404">
        <v>13.573755915099381</v>
      </c>
      <c r="AI19" s="404">
        <v>15.545758401419468</v>
      </c>
      <c r="AJ19" s="404">
        <v>15.545758401419468</v>
      </c>
      <c r="AK19" s="404">
        <v>17.425387161210573</v>
      </c>
      <c r="AL19" s="404">
        <v>19.074831256980065</v>
      </c>
      <c r="AM19" s="404">
        <v>20.385032178859017</v>
      </c>
      <c r="AN19" s="404">
        <v>21.364415446147621</v>
      </c>
      <c r="AO19" s="404">
        <v>22.154712418532839</v>
      </c>
      <c r="AP19" s="404">
        <v>22.980529428142972</v>
      </c>
      <c r="AQ19" s="404">
        <v>24.144085845468641</v>
      </c>
      <c r="AR19" s="404">
        <v>25.994006532158256</v>
      </c>
      <c r="AS19" s="404">
        <v>28.770249921043664</v>
      </c>
      <c r="AT19" s="404">
        <v>32.565274582982454</v>
      </c>
      <c r="AU19" s="404">
        <v>37.353107938494986</v>
      </c>
      <c r="AV19" s="404">
        <v>49.21577332294104</v>
      </c>
      <c r="AW19" s="404">
        <v>55.840729192122446</v>
      </c>
      <c r="AX19" s="404">
        <v>62.770864678428019</v>
      </c>
      <c r="AY19" s="404">
        <v>69.950192502831854</v>
      </c>
      <c r="AZ19" s="404">
        <v>77.357765984102372</v>
      </c>
      <c r="BA19" s="404">
        <v>85.002797009866086</v>
      </c>
      <c r="BB19" s="404">
        <v>100.9099395169617</v>
      </c>
      <c r="BC19" s="404">
        <v>109.14552389281032</v>
      </c>
    </row>
    <row r="20" spans="2:55" ht="18">
      <c r="B20" s="403" t="s">
        <v>427</v>
      </c>
      <c r="C20" s="404">
        <v>0.24809715453786868</v>
      </c>
      <c r="D20" s="404">
        <v>0.3576521796958545</v>
      </c>
      <c r="E20" s="404">
        <v>0.33196400801606751</v>
      </c>
      <c r="F20" s="404">
        <v>0.30230800258292634</v>
      </c>
      <c r="G20" s="404">
        <v>0.30230800258292634</v>
      </c>
      <c r="H20" s="404">
        <v>0.265396131612884</v>
      </c>
      <c r="I20" s="404">
        <v>0.18069497378305019</v>
      </c>
      <c r="J20" s="404">
        <v>0.18069497378305019</v>
      </c>
      <c r="K20" s="404">
        <v>0.14975386046426048</v>
      </c>
      <c r="L20" s="404">
        <v>0.11421969284638664</v>
      </c>
      <c r="M20" s="404">
        <v>9.2746203412842454E-2</v>
      </c>
      <c r="N20" s="404">
        <v>0.16672602375085965</v>
      </c>
      <c r="O20" s="404">
        <v>0.27607666451655039</v>
      </c>
      <c r="P20" s="404">
        <v>0.43711192023576823</v>
      </c>
      <c r="Q20" s="404">
        <v>0.6404366159743049</v>
      </c>
      <c r="R20" s="404">
        <v>0.87312072302026933</v>
      </c>
      <c r="S20" s="404">
        <v>1.1276843922380315</v>
      </c>
      <c r="T20" s="404">
        <v>1.405067053293219</v>
      </c>
      <c r="U20" s="404">
        <v>1.7139966630709251</v>
      </c>
      <c r="V20" s="404">
        <v>2.0663614649382294</v>
      </c>
      <c r="W20" s="404">
        <v>2.4745691450373219</v>
      </c>
      <c r="X20" s="404">
        <v>3.4566144712526414</v>
      </c>
      <c r="Y20" s="404">
        <v>4.0012490063882824</v>
      </c>
      <c r="Z20" s="404">
        <v>4.5676610553634021</v>
      </c>
      <c r="AA20" s="404">
        <v>5.1608542471378742</v>
      </c>
      <c r="AB20" s="404">
        <v>5.8090323772016728</v>
      </c>
      <c r="AC20" s="404">
        <v>6.5816184234807951</v>
      </c>
      <c r="AD20" s="404">
        <v>7.5691928706095535</v>
      </c>
      <c r="AE20" s="404">
        <v>8.8448389002868364</v>
      </c>
      <c r="AF20" s="404">
        <v>10.444336165105396</v>
      </c>
      <c r="AG20" s="404">
        <v>12.331179392834017</v>
      </c>
      <c r="AH20" s="404">
        <v>14.383252738264094</v>
      </c>
      <c r="AI20" s="404">
        <v>16.405165984745171</v>
      </c>
      <c r="AJ20" s="404">
        <v>16.405165984745171</v>
      </c>
      <c r="AK20" s="404">
        <v>18.196825316822768</v>
      </c>
      <c r="AL20" s="404">
        <v>19.591300710761789</v>
      </c>
      <c r="AM20" s="404">
        <v>20.542982822510009</v>
      </c>
      <c r="AN20" s="404">
        <v>21.158772397211596</v>
      </c>
      <c r="AO20" s="404">
        <v>21.693843217701485</v>
      </c>
      <c r="AP20" s="404">
        <v>22.494993369532708</v>
      </c>
      <c r="AQ20" s="404">
        <v>23.953831912319583</v>
      </c>
      <c r="AR20" s="404">
        <v>26.352404925664249</v>
      </c>
      <c r="AS20" s="404">
        <v>29.813844362016965</v>
      </c>
      <c r="AT20" s="404">
        <v>34.300564884724885</v>
      </c>
      <c r="AU20" s="404">
        <v>39.645390589233607</v>
      </c>
      <c r="AV20" s="404">
        <v>51.895728838522366</v>
      </c>
      <c r="AW20" s="404">
        <v>58.43325374311199</v>
      </c>
      <c r="AX20" s="404">
        <v>65.178375450450304</v>
      </c>
      <c r="AY20" s="404">
        <v>72.155141590693717</v>
      </c>
      <c r="AZ20" s="404">
        <v>79.419343493101039</v>
      </c>
      <c r="BA20" s="404">
        <v>87.009845793909491</v>
      </c>
      <c r="BB20" s="404">
        <v>103.17274771635229</v>
      </c>
      <c r="BC20" s="404">
        <v>111.7765756125963</v>
      </c>
    </row>
    <row r="21" spans="2:55" ht="15.75">
      <c r="B21" s="403" t="s">
        <v>27</v>
      </c>
      <c r="C21" s="404">
        <v>0.34380007707438159</v>
      </c>
      <c r="D21" s="404">
        <v>0.43934596662122471</v>
      </c>
      <c r="E21" s="404">
        <v>0.4069779049707678</v>
      </c>
      <c r="F21" s="404">
        <v>0.36434984733602072</v>
      </c>
      <c r="G21" s="404">
        <v>0.36434984733602072</v>
      </c>
      <c r="H21" s="404">
        <v>0.31090164188087716</v>
      </c>
      <c r="I21" s="404">
        <v>0.21376623209489518</v>
      </c>
      <c r="J21" s="404">
        <v>0.21376623209489518</v>
      </c>
      <c r="K21" s="404">
        <v>0.1699116728104558</v>
      </c>
      <c r="L21" s="404">
        <v>0.13486524092156446</v>
      </c>
      <c r="M21" s="404">
        <v>0.13122928704695919</v>
      </c>
      <c r="N21" s="404">
        <v>0.26540688350412073</v>
      </c>
      <c r="O21" s="404">
        <v>0.4163185654346398</v>
      </c>
      <c r="P21" s="404">
        <v>0.6015568727026841</v>
      </c>
      <c r="Q21" s="404">
        <v>0.81043369220927874</v>
      </c>
      <c r="R21" s="404">
        <v>1.0328353744079111</v>
      </c>
      <c r="S21" s="404">
        <v>1.2674904132881064</v>
      </c>
      <c r="T21" s="404">
        <v>1.5227079305196047</v>
      </c>
      <c r="U21" s="404">
        <v>1.8156869625160907</v>
      </c>
      <c r="V21" s="404">
        <v>2.1648607445278936</v>
      </c>
      <c r="W21" s="404">
        <v>2.5794150280148673</v>
      </c>
      <c r="X21" s="404">
        <v>3.5764263141544737</v>
      </c>
      <c r="Y21" s="404">
        <v>4.1144718536110636</v>
      </c>
      <c r="Z21" s="404">
        <v>4.6577287009454071</v>
      </c>
      <c r="AA21" s="404">
        <v>5.2198609793019362</v>
      </c>
      <c r="AB21" s="404">
        <v>5.8438753889951958</v>
      </c>
      <c r="AC21" s="404">
        <v>6.6164171450466283</v>
      </c>
      <c r="AD21" s="404">
        <v>7.6480468329765161</v>
      </c>
      <c r="AE21" s="404">
        <v>9.0212312113389608</v>
      </c>
      <c r="AF21" s="404">
        <v>10.743693560530815</v>
      </c>
      <c r="AG21" s="404">
        <v>12.735048790460693</v>
      </c>
      <c r="AH21" s="404">
        <v>14.82044737149222</v>
      </c>
      <c r="AI21" s="404">
        <v>16.744405691850094</v>
      </c>
      <c r="AJ21" s="404">
        <v>16.744405691850094</v>
      </c>
      <c r="AK21" s="404">
        <v>18.269651190127092</v>
      </c>
      <c r="AL21" s="404">
        <v>19.284734776082924</v>
      </c>
      <c r="AM21" s="404">
        <v>19.834507008441125</v>
      </c>
      <c r="AN21" s="404">
        <v>20.133309882478432</v>
      </c>
      <c r="AO21" s="404">
        <v>20.560818159178694</v>
      </c>
      <c r="AP21" s="404">
        <v>21.558108372129517</v>
      </c>
      <c r="AQ21" s="404">
        <v>23.455122798846435</v>
      </c>
      <c r="AR21" s="404">
        <v>26.421680208977989</v>
      </c>
      <c r="AS21" s="404">
        <v>30.454508980121155</v>
      </c>
      <c r="AT21" s="404">
        <v>35.376105751814862</v>
      </c>
      <c r="AU21" s="404">
        <v>40.904423861150917</v>
      </c>
      <c r="AV21" s="404">
        <v>52.895718363714181</v>
      </c>
      <c r="AW21" s="404">
        <v>59.11326231339563</v>
      </c>
      <c r="AX21" s="404">
        <v>65.507577963590535</v>
      </c>
      <c r="AY21" s="404">
        <v>72.174900522752267</v>
      </c>
      <c r="AZ21" s="404">
        <v>79.19670194040873</v>
      </c>
      <c r="BA21" s="404">
        <v>86.630946132758012</v>
      </c>
      <c r="BB21" s="404">
        <v>102.85468907476557</v>
      </c>
      <c r="BC21" s="404">
        <v>111.62297386573869</v>
      </c>
    </row>
    <row r="22" spans="2:55" ht="18">
      <c r="B22" s="403" t="s">
        <v>428</v>
      </c>
      <c r="C22" s="404">
        <v>0.40352471192186495</v>
      </c>
      <c r="D22" s="404">
        <v>0.4802422637574929</v>
      </c>
      <c r="E22" s="404">
        <v>0.43916643505542957</v>
      </c>
      <c r="F22" s="404">
        <v>0.38411602064440753</v>
      </c>
      <c r="G22" s="404">
        <v>0.38411602064440753</v>
      </c>
      <c r="H22" s="404">
        <v>0.31772327667396649</v>
      </c>
      <c r="I22" s="404">
        <v>0.21543712831259382</v>
      </c>
      <c r="J22" s="404">
        <v>0.21543712831259382</v>
      </c>
      <c r="K22" s="404">
        <v>0.16926271281274102</v>
      </c>
      <c r="L22" s="404">
        <v>0.14782568487029576</v>
      </c>
      <c r="M22" s="404">
        <v>0.1656392517775003</v>
      </c>
      <c r="N22" s="404">
        <v>0.3649731797588478</v>
      </c>
      <c r="O22" s="404">
        <v>0.53522909463216228</v>
      </c>
      <c r="P22" s="404">
        <v>0.72232204881492523</v>
      </c>
      <c r="Q22" s="404">
        <v>0.9170303488379985</v>
      </c>
      <c r="R22" s="404">
        <v>1.1148085528475162</v>
      </c>
      <c r="S22" s="404">
        <v>1.3211152214564723</v>
      </c>
      <c r="T22" s="404">
        <v>1.5522531470762808</v>
      </c>
      <c r="U22" s="404">
        <v>1.8321394711442425</v>
      </c>
      <c r="V22" s="404">
        <v>2.1764168945295195</v>
      </c>
      <c r="W22" s="404">
        <v>2.588308830742486</v>
      </c>
      <c r="X22" s="404">
        <v>3.5581405302177904</v>
      </c>
      <c r="Y22" s="404">
        <v>4.0579498293510934</v>
      </c>
      <c r="Z22" s="404">
        <v>4.550794707896924</v>
      </c>
      <c r="AA22" s="404">
        <v>5.0625168902810467</v>
      </c>
      <c r="AB22" s="404">
        <v>5.6522063855749973</v>
      </c>
      <c r="AC22" s="404">
        <v>6.425246510412685</v>
      </c>
      <c r="AD22" s="404">
        <v>7.5057074191093065</v>
      </c>
      <c r="AE22" s="404">
        <v>8.953378468042148</v>
      </c>
      <c r="AF22" s="404">
        <v>10.737433658063486</v>
      </c>
      <c r="AG22" s="404">
        <v>12.729980500243785</v>
      </c>
      <c r="AH22" s="404">
        <v>14.698887671736024</v>
      </c>
      <c r="AI22" s="404">
        <v>16.345028062311499</v>
      </c>
      <c r="AJ22" s="404">
        <v>16.345028062311499</v>
      </c>
      <c r="AK22" s="404">
        <v>17.477954785867077</v>
      </c>
      <c r="AL22" s="404">
        <v>18.06795791521834</v>
      </c>
      <c r="AM22" s="404">
        <v>18.258524280828258</v>
      </c>
      <c r="AN22" s="404">
        <v>18.381980735118976</v>
      </c>
      <c r="AO22" s="404">
        <v>18.914918150749841</v>
      </c>
      <c r="AP22" s="404">
        <v>20.241810628754088</v>
      </c>
      <c r="AQ22" s="404">
        <v>22.585406988526394</v>
      </c>
      <c r="AR22" s="404">
        <v>25.99376849676289</v>
      </c>
      <c r="AS22" s="404">
        <v>30.327241558635603</v>
      </c>
      <c r="AT22" s="404">
        <v>35.294551934672278</v>
      </c>
      <c r="AU22" s="404">
        <v>40.636921640976276</v>
      </c>
      <c r="AV22" s="404">
        <v>51.805225260924701</v>
      </c>
      <c r="AW22" s="404">
        <v>57.516040526496077</v>
      </c>
      <c r="AX22" s="404">
        <v>63.429363364541494</v>
      </c>
      <c r="AY22" s="404">
        <v>69.661617555266076</v>
      </c>
      <c r="AZ22" s="404">
        <v>76.308666208787656</v>
      </c>
      <c r="BA22" s="404">
        <v>83.450783658097734</v>
      </c>
      <c r="BB22" s="404">
        <v>99.349364364081609</v>
      </c>
      <c r="BC22" s="404">
        <v>108.01635927143484</v>
      </c>
    </row>
    <row r="23" spans="2:55" ht="15.75">
      <c r="B23" s="403" t="s">
        <v>29</v>
      </c>
      <c r="C23" s="404">
        <v>0.42049910980721017</v>
      </c>
      <c r="D23" s="404">
        <v>0.47533779720668407</v>
      </c>
      <c r="E23" s="404">
        <v>0.42646326291571196</v>
      </c>
      <c r="F23" s="404">
        <v>0.36292902870634686</v>
      </c>
      <c r="G23" s="404">
        <v>0.36292902870634686</v>
      </c>
      <c r="H23" s="404">
        <v>0.29083192073017056</v>
      </c>
      <c r="I23" s="404">
        <v>0.19464283835064072</v>
      </c>
      <c r="J23" s="404">
        <v>0.19464283835064072</v>
      </c>
      <c r="K23" s="404">
        <v>0.15903136336929083</v>
      </c>
      <c r="L23" s="404">
        <v>0.15445690779008864</v>
      </c>
      <c r="M23" s="404">
        <v>0.1956675816932596</v>
      </c>
      <c r="N23" s="404">
        <v>0.43966371942028015</v>
      </c>
      <c r="O23" s="404">
        <v>0.60649865683508675</v>
      </c>
      <c r="P23" s="404">
        <v>0.77540480883384744</v>
      </c>
      <c r="Q23" s="404">
        <v>0.94126462242127229</v>
      </c>
      <c r="R23" s="404">
        <v>1.1055682639342386</v>
      </c>
      <c r="S23" s="404">
        <v>1.2810741928762499</v>
      </c>
      <c r="T23" s="404">
        <v>1.4902853028426026</v>
      </c>
      <c r="U23" s="404">
        <v>1.7545133626190426</v>
      </c>
      <c r="V23" s="404">
        <v>2.0839041861637155</v>
      </c>
      <c r="W23" s="404">
        <v>2.4752162426050011</v>
      </c>
      <c r="X23" s="404">
        <v>3.3586051919926678</v>
      </c>
      <c r="Y23" s="404">
        <v>3.7915702847207471</v>
      </c>
      <c r="Z23" s="404">
        <v>4.2129217922499764</v>
      </c>
      <c r="AA23" s="404">
        <v>4.6617260905703786</v>
      </c>
      <c r="AB23" s="404">
        <v>5.2145650765133462</v>
      </c>
      <c r="AC23" s="404">
        <v>5.9889693282288663</v>
      </c>
      <c r="AD23" s="404">
        <v>7.0907608574559484</v>
      </c>
      <c r="AE23" s="404">
        <v>8.5469758485410932</v>
      </c>
      <c r="AF23" s="404">
        <v>10.28504483001524</v>
      </c>
      <c r="AG23" s="404">
        <v>12.125482266627143</v>
      </c>
      <c r="AH23" s="404">
        <v>13.795677143760143</v>
      </c>
      <c r="AI23" s="404">
        <v>15.03651944735833</v>
      </c>
      <c r="AJ23" s="404">
        <v>15.03651944735833</v>
      </c>
      <c r="AK23" s="404">
        <v>15.729883430256921</v>
      </c>
      <c r="AL23" s="404">
        <v>15.935120628360218</v>
      </c>
      <c r="AM23" s="404">
        <v>15.904073774051485</v>
      </c>
      <c r="AN23" s="404">
        <v>16.058880957363488</v>
      </c>
      <c r="AO23" s="404">
        <v>16.82210688052659</v>
      </c>
      <c r="AP23" s="404">
        <v>18.476243115879974</v>
      </c>
      <c r="AQ23" s="404">
        <v>21.127367872924832</v>
      </c>
      <c r="AR23" s="404">
        <v>24.691714217540358</v>
      </c>
      <c r="AS23" s="404">
        <v>28.919378385362993</v>
      </c>
      <c r="AT23" s="404">
        <v>33.544081298728806</v>
      </c>
      <c r="AU23" s="404">
        <v>38.367992324270482</v>
      </c>
      <c r="AV23" s="404">
        <v>48.230940486363991</v>
      </c>
      <c r="AW23" s="404">
        <v>53.280170474201228</v>
      </c>
      <c r="AX23" s="404">
        <v>58.558935231700332</v>
      </c>
      <c r="AY23" s="404">
        <v>64.191594228978303</v>
      </c>
      <c r="AZ23" s="404">
        <v>70.290776599793247</v>
      </c>
      <c r="BA23" s="404">
        <v>76.962652295768876</v>
      </c>
      <c r="BB23" s="404">
        <v>91.907496458654094</v>
      </c>
      <c r="BC23" s="404">
        <v>100.12489129011095</v>
      </c>
    </row>
    <row r="24" spans="2:55" ht="18">
      <c r="B24" s="403" t="s">
        <v>429</v>
      </c>
      <c r="C24" s="404">
        <v>0.3895509368928205</v>
      </c>
      <c r="D24" s="404">
        <v>0.42230928996322969</v>
      </c>
      <c r="E24" s="404">
        <v>0.36996478492239787</v>
      </c>
      <c r="F24" s="404">
        <v>0.30556355307569766</v>
      </c>
      <c r="G24" s="404">
        <v>0.30556355307569766</v>
      </c>
      <c r="H24" s="404">
        <v>0.23896286497668587</v>
      </c>
      <c r="I24" s="404">
        <v>0.16246479724714089</v>
      </c>
      <c r="J24" s="404">
        <v>0.16246479724714089</v>
      </c>
      <c r="K24" s="404">
        <v>0.1404108596114958</v>
      </c>
      <c r="L24" s="404">
        <v>0.15425733043991641</v>
      </c>
      <c r="M24" s="404">
        <v>0.22057334194713724</v>
      </c>
      <c r="N24" s="404">
        <v>0.46286044567626572</v>
      </c>
      <c r="O24" s="404">
        <v>0.60577781384843232</v>
      </c>
      <c r="P24" s="404">
        <v>0.74146685414153446</v>
      </c>
      <c r="Q24" s="404">
        <v>0.86925776942614352</v>
      </c>
      <c r="R24" s="404">
        <v>0.99718737927042378</v>
      </c>
      <c r="S24" s="404">
        <v>1.1434611573653144</v>
      </c>
      <c r="T24" s="404">
        <v>1.3274109484472616</v>
      </c>
      <c r="U24" s="404">
        <v>1.5650495499777377</v>
      </c>
      <c r="V24" s="404">
        <v>1.8605600133044415</v>
      </c>
      <c r="W24" s="404">
        <v>2.2036841689815283</v>
      </c>
      <c r="X24" s="404">
        <v>2.9366425168553576</v>
      </c>
      <c r="Y24" s="404">
        <v>3.2802033904239307</v>
      </c>
      <c r="Z24" s="404">
        <v>3.6156606401350211</v>
      </c>
      <c r="AA24" s="404">
        <v>3.9964602884444917</v>
      </c>
      <c r="AB24" s="404">
        <v>4.5099585633665429</v>
      </c>
      <c r="AC24" s="404">
        <v>5.2538891848222722</v>
      </c>
      <c r="AD24" s="404">
        <v>6.3060722015591404</v>
      </c>
      <c r="AE24" s="404">
        <v>7.6580464960446113</v>
      </c>
      <c r="AF24" s="404">
        <v>9.1918854775293308</v>
      </c>
      <c r="AG24" s="404">
        <v>10.693901673522436</v>
      </c>
      <c r="AH24" s="404">
        <v>11.935307442975473</v>
      </c>
      <c r="AI24" s="404">
        <v>12.722000999073273</v>
      </c>
      <c r="AJ24" s="404">
        <v>12.722000999073273</v>
      </c>
      <c r="AK24" s="404">
        <v>13.014605596540095</v>
      </c>
      <c r="AL24" s="404">
        <v>12.970335954829894</v>
      </c>
      <c r="AM24" s="404">
        <v>12.920253429785104</v>
      </c>
      <c r="AN24" s="404">
        <v>13.224295732725013</v>
      </c>
      <c r="AO24" s="404">
        <v>14.205566444259706</v>
      </c>
      <c r="AP24" s="404">
        <v>16.035165962869442</v>
      </c>
      <c r="AQ24" s="404">
        <v>18.69231238384512</v>
      </c>
      <c r="AR24" s="404">
        <v>21.987525565616661</v>
      </c>
      <c r="AS24" s="404">
        <v>25.700327761367699</v>
      </c>
      <c r="AT24" s="404">
        <v>29.627542461835166</v>
      </c>
      <c r="AU24" s="404">
        <v>33.636052866254204</v>
      </c>
      <c r="AV24" s="404">
        <v>41.777906061623554</v>
      </c>
      <c r="AW24" s="404">
        <v>45.982433158988641</v>
      </c>
      <c r="AX24" s="404">
        <v>50.428316036949752</v>
      </c>
      <c r="AY24" s="404">
        <v>55.249139790167064</v>
      </c>
      <c r="AZ24" s="404">
        <v>60.57680422250241</v>
      </c>
      <c r="BA24" s="404">
        <v>66.419941051541812</v>
      </c>
      <c r="BB24" s="404">
        <v>79.595313266427524</v>
      </c>
      <c r="BC24" s="404">
        <v>86.903586936314866</v>
      </c>
    </row>
    <row r="25" spans="2:55" ht="15.75">
      <c r="B25" s="403" t="s">
        <v>31</v>
      </c>
      <c r="C25" s="404">
        <v>0.30817345508754956</v>
      </c>
      <c r="D25" s="404">
        <v>0.32197431967827694</v>
      </c>
      <c r="E25" s="404">
        <v>0.27420066647938668</v>
      </c>
      <c r="F25" s="404">
        <v>0.22054260052377589</v>
      </c>
      <c r="G25" s="404">
        <v>0.22054260052377589</v>
      </c>
      <c r="H25" s="404">
        <v>0.17298159553231054</v>
      </c>
      <c r="I25" s="404">
        <v>0.11994173849795131</v>
      </c>
      <c r="J25" s="404">
        <v>0.11994173849795131</v>
      </c>
      <c r="K25" s="404">
        <v>0.1127232044147654</v>
      </c>
      <c r="L25" s="404">
        <v>0.14627650544895035</v>
      </c>
      <c r="M25" s="404">
        <v>0.21407631212815936</v>
      </c>
      <c r="N25" s="404">
        <v>0.40987593406291306</v>
      </c>
      <c r="O25" s="404">
        <v>0.51334927596230528</v>
      </c>
      <c r="P25" s="404">
        <v>0.60621922593293975</v>
      </c>
      <c r="Q25" s="404">
        <v>0.6926405435563211</v>
      </c>
      <c r="R25" s="404">
        <v>0.78527936686937105</v>
      </c>
      <c r="S25" s="404">
        <v>0.89834901100402598</v>
      </c>
      <c r="T25" s="404">
        <v>1.0452646526955458</v>
      </c>
      <c r="U25" s="404">
        <v>1.2362876561168215</v>
      </c>
      <c r="V25" s="404">
        <v>1.4691256152495071</v>
      </c>
      <c r="W25" s="404">
        <v>1.7286846473915829</v>
      </c>
      <c r="X25" s="404">
        <v>2.255954855491717</v>
      </c>
      <c r="Y25" s="404">
        <v>2.4940956125943354</v>
      </c>
      <c r="Z25" s="404">
        <v>2.7365070128007916</v>
      </c>
      <c r="AA25" s="404">
        <v>3.0440101495168754</v>
      </c>
      <c r="AB25" s="404">
        <v>3.4826009855956941</v>
      </c>
      <c r="AC25" s="404">
        <v>4.1202488639777011</v>
      </c>
      <c r="AD25" s="404">
        <v>5.0043641399723846</v>
      </c>
      <c r="AE25" s="404">
        <v>6.087853185375411</v>
      </c>
      <c r="AF25" s="404">
        <v>7.225417568440557</v>
      </c>
      <c r="AG25" s="404">
        <v>8.2544209133971638</v>
      </c>
      <c r="AH25" s="404">
        <v>9.0154910209945491</v>
      </c>
      <c r="AI25" s="404">
        <v>9.3853325806742731</v>
      </c>
      <c r="AJ25" s="404">
        <v>9.3853325806742731</v>
      </c>
      <c r="AK25" s="404">
        <v>9.4111328788797444</v>
      </c>
      <c r="AL25" s="404">
        <v>9.31771635437185</v>
      </c>
      <c r="AM25" s="404">
        <v>9.3618359378714135</v>
      </c>
      <c r="AN25" s="404">
        <v>9.7947375119861295</v>
      </c>
      <c r="AO25" s="404">
        <v>10.830502361039695</v>
      </c>
      <c r="AP25" s="404">
        <v>12.518515327770483</v>
      </c>
      <c r="AQ25" s="404">
        <v>14.737171954204435</v>
      </c>
      <c r="AR25" s="404">
        <v>17.331899359783002</v>
      </c>
      <c r="AS25" s="404">
        <v>20.150497074422645</v>
      </c>
      <c r="AT25" s="404">
        <v>23.056987516480742</v>
      </c>
      <c r="AU25" s="404">
        <v>25.987751129759754</v>
      </c>
      <c r="AV25" s="404">
        <v>31.983023971637188</v>
      </c>
      <c r="AW25" s="404">
        <v>35.108792375129021</v>
      </c>
      <c r="AX25" s="404">
        <v>38.468461500067292</v>
      </c>
      <c r="AY25" s="404">
        <v>42.205970433571679</v>
      </c>
      <c r="AZ25" s="404">
        <v>46.344956251946478</v>
      </c>
      <c r="BA25" s="404">
        <v>50.898198782340557</v>
      </c>
      <c r="BB25" s="404">
        <v>61.23835935106964</v>
      </c>
      <c r="BC25" s="404">
        <v>67.026572588926385</v>
      </c>
    </row>
    <row r="26" spans="2:55" ht="18">
      <c r="B26" s="403" t="s">
        <v>430</v>
      </c>
      <c r="C26" s="404">
        <v>0.17698551680581479</v>
      </c>
      <c r="D26" s="404">
        <v>0.17856061529189363</v>
      </c>
      <c r="E26" s="404">
        <v>0.14742899424310452</v>
      </c>
      <c r="F26" s="404">
        <v>0.11850240795433734</v>
      </c>
      <c r="G26" s="404">
        <v>0.11850240795433734</v>
      </c>
      <c r="H26" s="404">
        <v>9.3693528977217666E-2</v>
      </c>
      <c r="I26" s="404">
        <v>6.6228067530499202E-2</v>
      </c>
      <c r="J26" s="404">
        <v>6.6228067530499202E-2</v>
      </c>
      <c r="K26" s="404">
        <v>7.4826497955488749E-2</v>
      </c>
      <c r="L26" s="404">
        <v>0.10400407757897209</v>
      </c>
      <c r="M26" s="404">
        <v>0.14898893321490755</v>
      </c>
      <c r="N26" s="404">
        <v>0.26062374653517872</v>
      </c>
      <c r="O26" s="404">
        <v>0.31451115633923254</v>
      </c>
      <c r="P26" s="404">
        <v>0.36084695745902651</v>
      </c>
      <c r="Q26" s="404">
        <v>0.40654655779369731</v>
      </c>
      <c r="R26" s="404">
        <v>0.4593925508113168</v>
      </c>
      <c r="S26" s="404">
        <v>0.52678665765191801</v>
      </c>
      <c r="T26" s="404">
        <v>0.61571784826374609</v>
      </c>
      <c r="U26" s="404">
        <v>0.73019675187631661</v>
      </c>
      <c r="V26" s="404">
        <v>0.86368010918482363</v>
      </c>
      <c r="W26" s="404">
        <v>1.006975954543031</v>
      </c>
      <c r="X26" s="404">
        <v>1.2855124726057301</v>
      </c>
      <c r="Y26" s="404">
        <v>1.4093214021903202</v>
      </c>
      <c r="Z26" s="404">
        <v>1.5511359424116713</v>
      </c>
      <c r="AA26" s="404">
        <v>1.7466540135692445</v>
      </c>
      <c r="AB26" s="404">
        <v>2.0303312730782106</v>
      </c>
      <c r="AC26" s="404">
        <v>2.4377090309161056</v>
      </c>
      <c r="AD26" s="404">
        <v>2.982993784023769</v>
      </c>
      <c r="AE26" s="404">
        <v>3.5990347392157096</v>
      </c>
      <c r="AF26" s="404">
        <v>4.1993932264401659</v>
      </c>
      <c r="AG26" s="404">
        <v>4.699040596952023</v>
      </c>
      <c r="AH26" s="404">
        <v>5.0144179794318049</v>
      </c>
      <c r="AI26" s="404">
        <v>5.1001367516311564</v>
      </c>
      <c r="AJ26" s="404">
        <v>5.1001367516311564</v>
      </c>
      <c r="AK26" s="404">
        <v>5.0584440014521164</v>
      </c>
      <c r="AL26" s="404">
        <v>5.0264886545547798</v>
      </c>
      <c r="AM26" s="404">
        <v>5.1388042075002343</v>
      </c>
      <c r="AN26" s="404">
        <v>5.527168204976209</v>
      </c>
      <c r="AO26" s="404">
        <v>6.2859083651471908</v>
      </c>
      <c r="AP26" s="404">
        <v>7.3685971693708314</v>
      </c>
      <c r="AQ26" s="404">
        <v>8.6942933997328566</v>
      </c>
      <c r="AR26" s="404">
        <v>10.182953374983532</v>
      </c>
      <c r="AS26" s="404">
        <v>11.755443636973453</v>
      </c>
      <c r="AT26" s="404">
        <v>13.348196051735725</v>
      </c>
      <c r="AU26" s="404">
        <v>14.957918958213336</v>
      </c>
      <c r="AV26" s="404">
        <v>18.284445799448079</v>
      </c>
      <c r="AW26" s="404">
        <v>20.034699681339799</v>
      </c>
      <c r="AX26" s="404">
        <v>21.986456983553687</v>
      </c>
      <c r="AY26" s="404">
        <v>24.161741351406334</v>
      </c>
      <c r="AZ26" s="404">
        <v>26.576878993938461</v>
      </c>
      <c r="BA26" s="404">
        <v>29.243067974895464</v>
      </c>
      <c r="BB26" s="404">
        <v>35.344852373186825</v>
      </c>
      <c r="BC26" s="404">
        <v>38.793656076531953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0.7895611365564158</v>
      </c>
      <c r="AN29" s="406">
        <v>1.5580186643388583</v>
      </c>
      <c r="AO29" s="406">
        <v>2.2845035435666889</v>
      </c>
      <c r="AP29" s="406">
        <v>3.1213300077600286</v>
      </c>
      <c r="AQ29" s="406">
        <v>4.1785256453731456</v>
      </c>
      <c r="AR29" s="406">
        <v>5.4952064958370892</v>
      </c>
      <c r="AS29" s="406">
        <v>6.9221321213337372</v>
      </c>
      <c r="AT29" s="406">
        <v>8.1636289825329644</v>
      </c>
      <c r="AU29" s="406">
        <v>8.9466452027079413</v>
      </c>
      <c r="AV29" s="406">
        <v>8.3939855919180673</v>
      </c>
      <c r="AW29" s="406">
        <v>7.2192628401150483</v>
      </c>
      <c r="AX29" s="406">
        <v>6.0871113105438139</v>
      </c>
      <c r="AY29" s="406">
        <v>5.5276296956145758</v>
      </c>
      <c r="AZ29" s="406">
        <v>5.980732053120243</v>
      </c>
      <c r="BA29" s="406">
        <v>7.7154000550306838</v>
      </c>
      <c r="BB29" s="406">
        <v>13.723198957479338</v>
      </c>
      <c r="BC29" s="406">
        <v>16.741265606052533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0.99803621908472928</v>
      </c>
      <c r="AE30" s="406">
        <v>3.3052108743044304</v>
      </c>
      <c r="AF30" s="406">
        <v>5.9374046637435347</v>
      </c>
      <c r="AG30" s="406">
        <v>8.8542250858949725</v>
      </c>
      <c r="AH30" s="406">
        <v>11.847550455168586</v>
      </c>
      <c r="AI30" s="406">
        <v>14.621524130608327</v>
      </c>
      <c r="AJ30" s="406">
        <v>14.621524130608327</v>
      </c>
      <c r="AK30" s="406">
        <v>16.964337207410761</v>
      </c>
      <c r="AL30" s="406">
        <v>18.786490909042282</v>
      </c>
      <c r="AM30" s="406">
        <v>20.164517137856944</v>
      </c>
      <c r="AN30" s="406">
        <v>21.317081041298994</v>
      </c>
      <c r="AO30" s="406">
        <v>22.543338472143962</v>
      </c>
      <c r="AP30" s="406">
        <v>24.091955027811295</v>
      </c>
      <c r="AQ30" s="406">
        <v>26.09860594692093</v>
      </c>
      <c r="AR30" s="406">
        <v>28.458457458724975</v>
      </c>
      <c r="AS30" s="406">
        <v>30.844318064679815</v>
      </c>
      <c r="AT30" s="406">
        <v>32.791872434911909</v>
      </c>
      <c r="AU30" s="406">
        <v>33.881900272868847</v>
      </c>
      <c r="AV30" s="406">
        <v>32.882111713369511</v>
      </c>
      <c r="AW30" s="406">
        <v>31.53105437652032</v>
      </c>
      <c r="AX30" s="406">
        <v>30.663265937391632</v>
      </c>
      <c r="AY30" s="406">
        <v>31.081675117200707</v>
      </c>
      <c r="AZ30" s="406">
        <v>33.359611956332323</v>
      </c>
      <c r="BA30" s="406">
        <v>37.48634953384024</v>
      </c>
      <c r="BB30" s="406">
        <v>48.573289024881028</v>
      </c>
      <c r="BC30" s="406">
        <v>53.649678142227131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0.80399883886248802</v>
      </c>
      <c r="AA31" s="406">
        <v>4.799341607629751</v>
      </c>
      <c r="AB31" s="406">
        <v>7.8627588417164862</v>
      </c>
      <c r="AC31" s="406">
        <v>10.520216641049609</v>
      </c>
      <c r="AD31" s="406">
        <v>13.292295891338673</v>
      </c>
      <c r="AE31" s="406">
        <v>16.535267971691219</v>
      </c>
      <c r="AF31" s="406">
        <v>20.314509962981116</v>
      </c>
      <c r="AG31" s="406">
        <v>24.453467425051059</v>
      </c>
      <c r="AH31" s="406">
        <v>28.596836823892183</v>
      </c>
      <c r="AI31" s="406">
        <v>32.30891513030182</v>
      </c>
      <c r="AJ31" s="406">
        <v>32.30891513030182</v>
      </c>
      <c r="AK31" s="406">
        <v>35.314623918072201</v>
      </c>
      <c r="AL31" s="406">
        <v>37.598177927727043</v>
      </c>
      <c r="AM31" s="406">
        <v>39.357117866136136</v>
      </c>
      <c r="AN31" s="406">
        <v>40.947795649487539</v>
      </c>
      <c r="AO31" s="406">
        <v>42.808792013359685</v>
      </c>
      <c r="AP31" s="406">
        <v>45.248114958843708</v>
      </c>
      <c r="AQ31" s="406">
        <v>48.248982877579358</v>
      </c>
      <c r="AR31" s="406">
        <v>51.510112820707675</v>
      </c>
      <c r="AS31" s="406">
        <v>54.512649816520586</v>
      </c>
      <c r="AT31" s="406">
        <v>56.611724165696458</v>
      </c>
      <c r="AU31" s="406">
        <v>57.326813162045489</v>
      </c>
      <c r="AV31" s="406">
        <v>55.295844990647595</v>
      </c>
      <c r="AW31" s="406">
        <v>54.007041456506613</v>
      </c>
      <c r="AX31" s="406">
        <v>54.036188287631212</v>
      </c>
      <c r="AY31" s="406">
        <v>56.357673153789442</v>
      </c>
      <c r="AZ31" s="406">
        <v>61.214798313905987</v>
      </c>
      <c r="BA31" s="406">
        <v>68.17231233840856</v>
      </c>
      <c r="BB31" s="406">
        <v>84.120872760354388</v>
      </c>
      <c r="BC31" s="406">
        <v>90.628781278159011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3.220324092235519</v>
      </c>
      <c r="Y32" s="406">
        <v>9.3973872511130665</v>
      </c>
      <c r="Z32" s="406">
        <v>14.439654727476348</v>
      </c>
      <c r="AA32" s="406">
        <v>18.419778334782762</v>
      </c>
      <c r="AB32" s="406">
        <v>21.567102445960771</v>
      </c>
      <c r="AC32" s="406">
        <v>24.571499268738481</v>
      </c>
      <c r="AD32" s="406">
        <v>28.056494942095721</v>
      </c>
      <c r="AE32" s="406">
        <v>32.292151976387728</v>
      </c>
      <c r="AF32" s="406">
        <v>37.201576479129145</v>
      </c>
      <c r="AG32" s="406">
        <v>42.457855408145811</v>
      </c>
      <c r="AH32" s="406">
        <v>47.552901534267768</v>
      </c>
      <c r="AI32" s="406">
        <v>51.941600068672699</v>
      </c>
      <c r="AJ32" s="406">
        <v>51.941600068672699</v>
      </c>
      <c r="AK32" s="406">
        <v>55.403969082303817</v>
      </c>
      <c r="AL32" s="406">
        <v>58.03613000381209</v>
      </c>
      <c r="AM32" s="406">
        <v>60.167152239967159</v>
      </c>
      <c r="AN32" s="406">
        <v>62.295109178708294</v>
      </c>
      <c r="AO32" s="406">
        <v>64.93628554076227</v>
      </c>
      <c r="AP32" s="406">
        <v>68.220937244826203</v>
      </c>
      <c r="AQ32" s="406">
        <v>71.914720004571691</v>
      </c>
      <c r="AR32" s="406">
        <v>75.518988998337491</v>
      </c>
      <c r="AS32" s="406">
        <v>78.337673499376194</v>
      </c>
      <c r="AT32" s="406">
        <v>79.687507654739235</v>
      </c>
      <c r="AU32" s="406">
        <v>79.497464032141878</v>
      </c>
      <c r="AV32" s="406">
        <v>76.926191417604031</v>
      </c>
      <c r="AW32" s="406">
        <v>76.714155805688421</v>
      </c>
      <c r="AX32" s="406">
        <v>78.965220392623209</v>
      </c>
      <c r="AY32" s="406">
        <v>84.184298131579865</v>
      </c>
      <c r="AZ32" s="406">
        <v>92.078960060295756</v>
      </c>
      <c r="BA32" s="406">
        <v>101.76177720732798</v>
      </c>
      <c r="BB32" s="406">
        <v>120.89293360112154</v>
      </c>
      <c r="BC32" s="406">
        <v>127.88115264115702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1.0133829734184194</v>
      </c>
      <c r="X33" s="406">
        <v>16.707930448561346</v>
      </c>
      <c r="Y33" s="406">
        <v>22.942955414245521</v>
      </c>
      <c r="Z33" s="406">
        <v>27.918291336807318</v>
      </c>
      <c r="AA33" s="406">
        <v>31.891320579496185</v>
      </c>
      <c r="AB33" s="406">
        <v>35.267673312358575</v>
      </c>
      <c r="AC33" s="406">
        <v>38.85608645259488</v>
      </c>
      <c r="AD33" s="406">
        <v>43.232140958848547</v>
      </c>
      <c r="AE33" s="406">
        <v>48.553252873360606</v>
      </c>
      <c r="AF33" s="406">
        <v>54.607648360196094</v>
      </c>
      <c r="AG33" s="406">
        <v>60.920026662971715</v>
      </c>
      <c r="AH33" s="406">
        <v>66.85905058335517</v>
      </c>
      <c r="AI33" s="406">
        <v>71.884836392873467</v>
      </c>
      <c r="AJ33" s="406">
        <v>71.884836392873467</v>
      </c>
      <c r="AK33" s="406">
        <v>75.847201953302019</v>
      </c>
      <c r="AL33" s="406">
        <v>78.948385333458617</v>
      </c>
      <c r="AM33" s="406">
        <v>81.647299191085935</v>
      </c>
      <c r="AN33" s="406">
        <v>84.519913708676569</v>
      </c>
      <c r="AO33" s="406">
        <v>87.9191008126367</v>
      </c>
      <c r="AP33" s="406">
        <v>91.770401237670569</v>
      </c>
      <c r="AQ33" s="406">
        <v>95.648856723598072</v>
      </c>
      <c r="AR33" s="406">
        <v>98.881216854518556</v>
      </c>
      <c r="AS33" s="406">
        <v>100.74006910010225</v>
      </c>
      <c r="AT33" s="406">
        <v>100.98525174908514</v>
      </c>
      <c r="AU33" s="406">
        <v>100.03132285285157</v>
      </c>
      <c r="AV33" s="406">
        <v>98.540994600099268</v>
      </c>
      <c r="AW33" s="406">
        <v>100.65709978017473</v>
      </c>
      <c r="AX33" s="406">
        <v>105.96169404387112</v>
      </c>
      <c r="AY33" s="406">
        <v>114.37831832800678</v>
      </c>
      <c r="AZ33" s="406">
        <v>125.12383601489559</v>
      </c>
      <c r="BA33" s="406">
        <v>136.90336985933311</v>
      </c>
      <c r="BB33" s="406">
        <v>157.55074601942542</v>
      </c>
      <c r="BC33" s="406">
        <v>164.52368063354186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5.0286566048756125</v>
      </c>
      <c r="W34" s="406">
        <v>14.00503390704495</v>
      </c>
      <c r="X34" s="406">
        <v>30.155991968277615</v>
      </c>
      <c r="Y34" s="406">
        <v>36.301015944447954</v>
      </c>
      <c r="Z34" s="406">
        <v>41.214681467684549</v>
      </c>
      <c r="AA34" s="406">
        <v>45.330800513179859</v>
      </c>
      <c r="AB34" s="406">
        <v>49.182072939923351</v>
      </c>
      <c r="AC34" s="406">
        <v>53.532848095702199</v>
      </c>
      <c r="AD34" s="406">
        <v>58.887489956176445</v>
      </c>
      <c r="AE34" s="406">
        <v>65.304161015646528</v>
      </c>
      <c r="AF34" s="406">
        <v>72.441074041877542</v>
      </c>
      <c r="AG34" s="406">
        <v>79.707829793127942</v>
      </c>
      <c r="AH34" s="406">
        <v>86.474045707922372</v>
      </c>
      <c r="AI34" s="406">
        <v>92.212964772814402</v>
      </c>
      <c r="AJ34" s="406">
        <v>92.212964772814402</v>
      </c>
      <c r="AK34" s="406">
        <v>96.831750715329576</v>
      </c>
      <c r="AL34" s="406">
        <v>100.63262580984077</v>
      </c>
      <c r="AM34" s="406">
        <v>104.13270062673561</v>
      </c>
      <c r="AN34" s="406">
        <v>107.72221455709625</v>
      </c>
      <c r="AO34" s="406">
        <v>111.56502875596071</v>
      </c>
      <c r="AP34" s="406">
        <v>115.41366231819296</v>
      </c>
      <c r="AQ34" s="406">
        <v>118.67945715691828</v>
      </c>
      <c r="AR34" s="406">
        <v>120.67471187400261</v>
      </c>
      <c r="AS34" s="406">
        <v>121.16503103736181</v>
      </c>
      <c r="AT34" s="406">
        <v>120.438709665152</v>
      </c>
      <c r="AU34" s="406">
        <v>119.35472500610987</v>
      </c>
      <c r="AV34" s="406">
        <v>121.40774643023184</v>
      </c>
      <c r="AW34" s="406">
        <v>126.76734660946722</v>
      </c>
      <c r="AX34" s="406">
        <v>135.47313007710798</v>
      </c>
      <c r="AY34" s="406">
        <v>146.91211410908434</v>
      </c>
      <c r="AZ34" s="406">
        <v>159.85639909547797</v>
      </c>
      <c r="BA34" s="406">
        <v>172.76627994875605</v>
      </c>
      <c r="BB34" s="406">
        <v>193.61423774357493</v>
      </c>
      <c r="BC34" s="406">
        <v>200.29260215516166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8.4443720610163542</v>
      </c>
      <c r="V35" s="406">
        <v>17.885186964787422</v>
      </c>
      <c r="W35" s="406">
        <v>27.268927148945096</v>
      </c>
      <c r="X35" s="406">
        <v>43.373716730917863</v>
      </c>
      <c r="Y35" s="406">
        <v>49.435026502070095</v>
      </c>
      <c r="Z35" s="406">
        <v>54.448432829601352</v>
      </c>
      <c r="AA35" s="406">
        <v>58.969379581646713</v>
      </c>
      <c r="AB35" s="406">
        <v>63.477283747273447</v>
      </c>
      <c r="AC35" s="406">
        <v>68.667203818351609</v>
      </c>
      <c r="AD35" s="406">
        <v>74.994765086296823</v>
      </c>
      <c r="AE35" s="406">
        <v>82.43050188723825</v>
      </c>
      <c r="AF35" s="406">
        <v>90.542631991035421</v>
      </c>
      <c r="AG35" s="406">
        <v>98.764647224687138</v>
      </c>
      <c r="AH35" s="406">
        <v>106.47436791582605</v>
      </c>
      <c r="AI35" s="406">
        <v>113.13534006733298</v>
      </c>
      <c r="AJ35" s="406">
        <v>113.13534006733298</v>
      </c>
      <c r="AK35" s="406">
        <v>118.69683769149452</v>
      </c>
      <c r="AL35" s="406">
        <v>123.47722290820776</v>
      </c>
      <c r="AM35" s="406">
        <v>127.75838335476855</v>
      </c>
      <c r="AN35" s="406">
        <v>131.71497625633856</v>
      </c>
      <c r="AO35" s="406">
        <v>135.3596928196626</v>
      </c>
      <c r="AP35" s="406">
        <v>138.30564089473165</v>
      </c>
      <c r="AQ35" s="406">
        <v>139.97879397377591</v>
      </c>
      <c r="AR35" s="406">
        <v>140.25380496747883</v>
      </c>
      <c r="AS35" s="406">
        <v>139.48893028116319</v>
      </c>
      <c r="AT35" s="406">
        <v>138.4595493976733</v>
      </c>
      <c r="AU35" s="406">
        <v>138.43730533050189</v>
      </c>
      <c r="AV35" s="406">
        <v>146.53884076722068</v>
      </c>
      <c r="AW35" s="406">
        <v>155.55078795681362</v>
      </c>
      <c r="AX35" s="406">
        <v>167.50086275349952</v>
      </c>
      <c r="AY35" s="406">
        <v>181.28570126969032</v>
      </c>
      <c r="AZ35" s="406">
        <v>195.40534258132169</v>
      </c>
      <c r="BA35" s="406">
        <v>208.60297094751482</v>
      </c>
      <c r="BB35" s="406">
        <v>228.79111879937363</v>
      </c>
      <c r="BC35" s="406">
        <v>235.11816745860932</v>
      </c>
    </row>
    <row r="36" spans="2:55" ht="18">
      <c r="B36" s="405" t="s">
        <v>440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2.9727259786142688</v>
      </c>
      <c r="T36" s="406">
        <v>11.53227082298744</v>
      </c>
      <c r="U36" s="406">
        <v>21.156631086185428</v>
      </c>
      <c r="V36" s="406">
        <v>31.004338701654234</v>
      </c>
      <c r="W36" s="406">
        <v>40.41579166611902</v>
      </c>
      <c r="X36" s="406">
        <v>56.308104361089214</v>
      </c>
      <c r="Y36" s="406">
        <v>62.465990782794862</v>
      </c>
      <c r="Z36" s="406">
        <v>67.866646161981421</v>
      </c>
      <c r="AA36" s="406">
        <v>72.98538861987366</v>
      </c>
      <c r="AB36" s="406">
        <v>78.21792515560675</v>
      </c>
      <c r="AC36" s="406">
        <v>84.216550050811932</v>
      </c>
      <c r="AD36" s="406">
        <v>91.410576151414134</v>
      </c>
      <c r="AE36" s="406">
        <v>99.735308919206062</v>
      </c>
      <c r="AF36" s="406">
        <v>108.82860513482456</v>
      </c>
      <c r="AG36" s="406">
        <v>118.15924014209908</v>
      </c>
      <c r="AH36" s="406">
        <v>127.08715528643926</v>
      </c>
      <c r="AI36" s="406">
        <v>135.03675482357721</v>
      </c>
      <c r="AJ36" s="406">
        <v>135.03675482357721</v>
      </c>
      <c r="AK36" s="406">
        <v>141.89592790750331</v>
      </c>
      <c r="AL36" s="406">
        <v>147.66614065388865</v>
      </c>
      <c r="AM36" s="406">
        <v>152.35437840199407</v>
      </c>
      <c r="AN36" s="406">
        <v>155.95737487481756</v>
      </c>
      <c r="AO36" s="406">
        <v>158.37910794382114</v>
      </c>
      <c r="AP36" s="406">
        <v>159.29572910484322</v>
      </c>
      <c r="AQ36" s="406">
        <v>158.78954670996436</v>
      </c>
      <c r="AR36" s="406">
        <v>157.41791454534589</v>
      </c>
      <c r="AS36" s="406">
        <v>156.09461077551029</v>
      </c>
      <c r="AT36" s="406">
        <v>156.05208438218432</v>
      </c>
      <c r="AU36" s="406">
        <v>158.72703352336069</v>
      </c>
      <c r="AV36" s="406">
        <v>174.50872508076878</v>
      </c>
      <c r="AW36" s="406">
        <v>187.04490562480959</v>
      </c>
      <c r="AX36" s="406">
        <v>201.53919618032779</v>
      </c>
      <c r="AY36" s="406">
        <v>216.58123208346515</v>
      </c>
      <c r="AZ36" s="406">
        <v>230.9725999699013</v>
      </c>
      <c r="BA36" s="406">
        <v>243.85263241563447</v>
      </c>
      <c r="BB36" s="406">
        <v>262.98692902208882</v>
      </c>
      <c r="BC36" s="406">
        <v>269.10141919117126</v>
      </c>
    </row>
    <row r="37" spans="2:55" ht="15.75">
      <c r="B37" s="405" t="s">
        <v>43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6.0297664608560986</v>
      </c>
      <c r="S37" s="406">
        <v>14.478318885772344</v>
      </c>
      <c r="T37" s="406">
        <v>24.091081059722079</v>
      </c>
      <c r="U37" s="406">
        <v>34.114797375377883</v>
      </c>
      <c r="V37" s="406">
        <v>43.942099800465527</v>
      </c>
      <c r="W37" s="406">
        <v>53.180605197985415</v>
      </c>
      <c r="X37" s="406">
        <v>69.077005646959591</v>
      </c>
      <c r="Y37" s="406">
        <v>75.657693348125633</v>
      </c>
      <c r="Z37" s="406">
        <v>81.661767973285464</v>
      </c>
      <c r="AA37" s="406">
        <v>87.445265808077181</v>
      </c>
      <c r="AB37" s="406">
        <v>93.346918536121791</v>
      </c>
      <c r="AC37" s="406">
        <v>100.00322884819808</v>
      </c>
      <c r="AD37" s="406">
        <v>107.88837125300996</v>
      </c>
      <c r="AE37" s="406">
        <v>117.09290484959563</v>
      </c>
      <c r="AF37" s="406">
        <v>127.34533152631008</v>
      </c>
      <c r="AG37" s="406">
        <v>138.12596715616218</v>
      </c>
      <c r="AH37" s="406">
        <v>148.74182352703136</v>
      </c>
      <c r="AI37" s="406">
        <v>158.44611843738855</v>
      </c>
      <c r="AJ37" s="406">
        <v>158.44611843738855</v>
      </c>
      <c r="AK37" s="406">
        <v>166.67728636812089</v>
      </c>
      <c r="AL37" s="406">
        <v>173.06198875825072</v>
      </c>
      <c r="AM37" s="406">
        <v>177.36340966241502</v>
      </c>
      <c r="AN37" s="406">
        <v>179.44393335664893</v>
      </c>
      <c r="AO37" s="406">
        <v>179.33183141501786</v>
      </c>
      <c r="AP37" s="406">
        <v>177.49046816366663</v>
      </c>
      <c r="AQ37" s="406">
        <v>174.80883207526804</v>
      </c>
      <c r="AR37" s="406">
        <v>172.50024401405463</v>
      </c>
      <c r="AS37" s="406">
        <v>172.01190341394067</v>
      </c>
      <c r="AT37" s="406">
        <v>174.7641362461963</v>
      </c>
      <c r="AU37" s="406">
        <v>181.42959174730893</v>
      </c>
      <c r="AV37" s="406">
        <v>205.39941488190559</v>
      </c>
      <c r="AW37" s="406">
        <v>220.7401470349748</v>
      </c>
      <c r="AX37" s="406">
        <v>236.61675809275607</v>
      </c>
      <c r="AY37" s="406">
        <v>251.940489174346</v>
      </c>
      <c r="AZ37" s="406">
        <v>265.94263803985154</v>
      </c>
      <c r="BA37" s="406">
        <v>278.14061464297765</v>
      </c>
      <c r="BB37" s="406">
        <v>296.28279501062531</v>
      </c>
      <c r="BC37" s="406">
        <v>302.37324438150426</v>
      </c>
    </row>
    <row r="38" spans="2:55" ht="18">
      <c r="B38" s="405" t="s">
        <v>441</v>
      </c>
      <c r="C38" s="406">
        <v>0</v>
      </c>
      <c r="D38" s="406">
        <v>12.258384559414568</v>
      </c>
      <c r="E38" s="406">
        <v>8.4770508627825567</v>
      </c>
      <c r="F38" s="406">
        <v>6.5353751380889502</v>
      </c>
      <c r="G38" s="406">
        <v>6.5353751380889502</v>
      </c>
      <c r="H38" s="406">
        <v>5.4760031367592905</v>
      </c>
      <c r="I38" s="406">
        <v>0.29508805176762759</v>
      </c>
      <c r="J38" s="406">
        <v>0.29508805176762759</v>
      </c>
      <c r="K38" s="406">
        <v>1.2408073660237415</v>
      </c>
      <c r="L38" s="406">
        <v>0.51862111302269798</v>
      </c>
      <c r="M38" s="406">
        <v>0</v>
      </c>
      <c r="N38" s="406">
        <v>0</v>
      </c>
      <c r="O38" s="406">
        <v>0.47534981498973528</v>
      </c>
      <c r="P38" s="406">
        <v>4.408462198068591</v>
      </c>
      <c r="Q38" s="406">
        <v>10.546744019459883</v>
      </c>
      <c r="R38" s="406">
        <v>18.926319661262742</v>
      </c>
      <c r="S38" s="406">
        <v>28.478566455476624</v>
      </c>
      <c r="T38" s="406">
        <v>38.427570009027697</v>
      </c>
      <c r="U38" s="406">
        <v>48.302859251016052</v>
      </c>
      <c r="V38" s="406">
        <v>57.818798470388124</v>
      </c>
      <c r="W38" s="406">
        <v>66.840168953132093</v>
      </c>
      <c r="X38" s="406">
        <v>83.274107854078679</v>
      </c>
      <c r="Y38" s="406">
        <v>90.503902433008804</v>
      </c>
      <c r="Z38" s="406">
        <v>97.16689821796956</v>
      </c>
      <c r="AA38" s="406">
        <v>103.52386511909835</v>
      </c>
      <c r="AB38" s="406">
        <v>109.88395529001021</v>
      </c>
      <c r="AC38" s="406">
        <v>116.95096208909202</v>
      </c>
      <c r="AD38" s="406">
        <v>125.47801245442282</v>
      </c>
      <c r="AE38" s="406">
        <v>135.75203211842171</v>
      </c>
      <c r="AF38" s="406">
        <v>147.57635649635492</v>
      </c>
      <c r="AG38" s="406">
        <v>160.40754918088714</v>
      </c>
      <c r="AH38" s="406">
        <v>173.34531956367567</v>
      </c>
      <c r="AI38" s="406">
        <v>185.00674277588766</v>
      </c>
      <c r="AJ38" s="406">
        <v>185.00674277588766</v>
      </c>
      <c r="AK38" s="406">
        <v>194.2884230742871</v>
      </c>
      <c r="AL38" s="406">
        <v>200.45661371137598</v>
      </c>
      <c r="AM38" s="406">
        <v>203.0681197027055</v>
      </c>
      <c r="AN38" s="406">
        <v>202.11065361504473</v>
      </c>
      <c r="AO38" s="406">
        <v>198.56691771100114</v>
      </c>
      <c r="AP38" s="406">
        <v>193.88407835608592</v>
      </c>
      <c r="AQ38" s="406">
        <v>189.75192893084309</v>
      </c>
      <c r="AR38" s="406">
        <v>188.03478807633172</v>
      </c>
      <c r="AS38" s="406">
        <v>190.42480961634499</v>
      </c>
      <c r="AT38" s="406">
        <v>197.48971999152786</v>
      </c>
      <c r="AU38" s="406">
        <v>208.91283086857766</v>
      </c>
      <c r="AV38" s="406">
        <v>240.42306163233985</v>
      </c>
      <c r="AW38" s="406">
        <v>257.3770673419761</v>
      </c>
      <c r="AX38" s="406">
        <v>273.62705040110325</v>
      </c>
      <c r="AY38" s="406">
        <v>288.55324112827401</v>
      </c>
      <c r="AZ38" s="406">
        <v>301.80437922387904</v>
      </c>
      <c r="BA38" s="406">
        <v>313.26950779278667</v>
      </c>
      <c r="BB38" s="406">
        <v>330.88388824991785</v>
      </c>
      <c r="BC38" s="406">
        <v>337.23619274618903</v>
      </c>
    </row>
    <row r="39" spans="2:55" ht="15.75">
      <c r="B39" s="405" t="s">
        <v>45</v>
      </c>
      <c r="C39" s="406">
        <v>17.622942320462084</v>
      </c>
      <c r="D39" s="406">
        <v>31.801420595064776</v>
      </c>
      <c r="E39" s="406">
        <v>26.744270919253626</v>
      </c>
      <c r="F39" s="406">
        <v>22.68178897066921</v>
      </c>
      <c r="G39" s="406">
        <v>22.68178897066921</v>
      </c>
      <c r="H39" s="406">
        <v>19.005405393597119</v>
      </c>
      <c r="I39" s="406">
        <v>10.910751395183643</v>
      </c>
      <c r="J39" s="406">
        <v>10.910751395183643</v>
      </c>
      <c r="K39" s="406">
        <v>9.0993097629498685</v>
      </c>
      <c r="L39" s="406">
        <v>6.3152125391157083</v>
      </c>
      <c r="M39" s="406">
        <v>3.830396946799258</v>
      </c>
      <c r="N39" s="406">
        <v>4.7008973336226987</v>
      </c>
      <c r="O39" s="406">
        <v>8.8344960422169923</v>
      </c>
      <c r="P39" s="406">
        <v>14.950549520615082</v>
      </c>
      <c r="Q39" s="406">
        <v>23.463418572271536</v>
      </c>
      <c r="R39" s="406">
        <v>33.117886489139003</v>
      </c>
      <c r="S39" s="406">
        <v>43.030027059944345</v>
      </c>
      <c r="T39" s="406">
        <v>52.736641410117834</v>
      </c>
      <c r="U39" s="406">
        <v>62.161535418765503</v>
      </c>
      <c r="V39" s="406">
        <v>71.340494865045187</v>
      </c>
      <c r="W39" s="406">
        <v>80.391209231328006</v>
      </c>
      <c r="X39" s="406">
        <v>98.098982778993332</v>
      </c>
      <c r="Y39" s="406">
        <v>106.08213862398642</v>
      </c>
      <c r="Z39" s="406">
        <v>113.31980021743507</v>
      </c>
      <c r="AA39" s="406">
        <v>119.99936107433101</v>
      </c>
      <c r="AB39" s="406">
        <v>126.49123452777447</v>
      </c>
      <c r="AC39" s="406">
        <v>133.84121396637761</v>
      </c>
      <c r="AD39" s="406">
        <v>143.15848064803259</v>
      </c>
      <c r="AE39" s="406">
        <v>154.93587723988466</v>
      </c>
      <c r="AF39" s="406">
        <v>169.02825738793445</v>
      </c>
      <c r="AG39" s="406">
        <v>184.70112121165721</v>
      </c>
      <c r="AH39" s="406">
        <v>200.30769851880765</v>
      </c>
      <c r="AI39" s="406">
        <v>213.68153870001206</v>
      </c>
      <c r="AJ39" s="406">
        <v>213.68153870001206</v>
      </c>
      <c r="AK39" s="406">
        <v>223.15405141040387</v>
      </c>
      <c r="AL39" s="406">
        <v>227.64620555096977</v>
      </c>
      <c r="AM39" s="406">
        <v>226.78709441258982</v>
      </c>
      <c r="AN39" s="406">
        <v>221.63415558591464</v>
      </c>
      <c r="AO39" s="406">
        <v>214.38536047190505</v>
      </c>
      <c r="AP39" s="406">
        <v>207.50366691371161</v>
      </c>
      <c r="AQ39" s="406">
        <v>203.50705860127698</v>
      </c>
      <c r="AR39" s="406">
        <v>204.60900371229209</v>
      </c>
      <c r="AS39" s="406">
        <v>211.57537311108797</v>
      </c>
      <c r="AT39" s="406">
        <v>223.84775270086726</v>
      </c>
      <c r="AU39" s="406">
        <v>240.1136213867627</v>
      </c>
      <c r="AV39" s="406">
        <v>277.13668130215387</v>
      </c>
      <c r="AW39" s="406">
        <v>294.5641050476242</v>
      </c>
      <c r="AX39" s="406">
        <v>310.39105981720695</v>
      </c>
      <c r="AY39" s="406">
        <v>324.46055225063526</v>
      </c>
      <c r="AZ39" s="406">
        <v>336.83861994414485</v>
      </c>
      <c r="BA39" s="406">
        <v>347.7249954276777</v>
      </c>
      <c r="BB39" s="406">
        <v>365.27340019951805</v>
      </c>
      <c r="BC39" s="406">
        <v>372.16158146746585</v>
      </c>
    </row>
    <row r="40" spans="2:55" ht="18">
      <c r="B40" s="405" t="s">
        <v>442</v>
      </c>
      <c r="C40" s="406">
        <v>38.135381899867561</v>
      </c>
      <c r="D40" s="406">
        <v>51.066640438007347</v>
      </c>
      <c r="E40" s="406">
        <v>44.027516014366334</v>
      </c>
      <c r="F40" s="406">
        <v>37.380327378025697</v>
      </c>
      <c r="G40" s="406">
        <v>37.380327378025697</v>
      </c>
      <c r="H40" s="406">
        <v>30.480413400578158</v>
      </c>
      <c r="I40" s="406">
        <v>19.275003654838564</v>
      </c>
      <c r="J40" s="406">
        <v>19.275003654838564</v>
      </c>
      <c r="K40" s="406">
        <v>14.837057839590024</v>
      </c>
      <c r="L40" s="406">
        <v>10.510455957923675</v>
      </c>
      <c r="M40" s="406">
        <v>7.9269659348264767</v>
      </c>
      <c r="N40" s="406">
        <v>12.295518709386736</v>
      </c>
      <c r="O40" s="406">
        <v>18.913263160695202</v>
      </c>
      <c r="P40" s="406">
        <v>27.819961333304772</v>
      </c>
      <c r="Q40" s="406">
        <v>37.868480826959171</v>
      </c>
      <c r="R40" s="406">
        <v>47.969077309923847</v>
      </c>
      <c r="S40" s="406">
        <v>57.56850079014211</v>
      </c>
      <c r="T40" s="406">
        <v>66.654140082066931</v>
      </c>
      <c r="U40" s="406">
        <v>75.56211714711749</v>
      </c>
      <c r="V40" s="406">
        <v>84.661263523462708</v>
      </c>
      <c r="W40" s="406">
        <v>94.231853814218582</v>
      </c>
      <c r="X40" s="406">
        <v>113.74306217048094</v>
      </c>
      <c r="Y40" s="406">
        <v>122.40978840125567</v>
      </c>
      <c r="Z40" s="406">
        <v>129.93261541772975</v>
      </c>
      <c r="AA40" s="406">
        <v>136.51941370120335</v>
      </c>
      <c r="AB40" s="406">
        <v>142.91913984399122</v>
      </c>
      <c r="AC40" s="406">
        <v>150.62523390394193</v>
      </c>
      <c r="AD40" s="406">
        <v>161.15916651026896</v>
      </c>
      <c r="AE40" s="406">
        <v>175.22905970018255</v>
      </c>
      <c r="AF40" s="406">
        <v>192.56784715577743</v>
      </c>
      <c r="AG40" s="406">
        <v>211.62729285904581</v>
      </c>
      <c r="AH40" s="406">
        <v>229.81606079302011</v>
      </c>
      <c r="AI40" s="406">
        <v>244.09114160709183</v>
      </c>
      <c r="AJ40" s="406">
        <v>244.09114160709183</v>
      </c>
      <c r="AK40" s="406">
        <v>252.18135095372691</v>
      </c>
      <c r="AL40" s="406">
        <v>252.94890683612951</v>
      </c>
      <c r="AM40" s="406">
        <v>247.17425991129855</v>
      </c>
      <c r="AN40" s="406">
        <v>237.31459837606991</v>
      </c>
      <c r="AO40" s="406">
        <v>226.88013204348957</v>
      </c>
      <c r="AP40" s="406">
        <v>219.43926048011139</v>
      </c>
      <c r="AQ40" s="406">
        <v>218.03578499723943</v>
      </c>
      <c r="AR40" s="406">
        <v>223.90436891315483</v>
      </c>
      <c r="AS40" s="406">
        <v>236.55185033268657</v>
      </c>
      <c r="AT40" s="406">
        <v>254.25125248395833</v>
      </c>
      <c r="AU40" s="406">
        <v>274.67017943056135</v>
      </c>
      <c r="AV40" s="406">
        <v>314.57783783230877</v>
      </c>
      <c r="AW40" s="406">
        <v>331.59367095633422</v>
      </c>
      <c r="AX40" s="406">
        <v>346.46767809520367</v>
      </c>
      <c r="AY40" s="406">
        <v>359.51816065765985</v>
      </c>
      <c r="AZ40" s="406">
        <v>371.17034353015339</v>
      </c>
      <c r="BA40" s="406">
        <v>381.70334988911276</v>
      </c>
      <c r="BB40" s="406">
        <v>399.74434561296874</v>
      </c>
      <c r="BC40" s="406">
        <v>407.53077744287043</v>
      </c>
    </row>
    <row r="41" spans="2:55" ht="15.75">
      <c r="B41" s="405" t="s">
        <v>47</v>
      </c>
      <c r="C41" s="406">
        <v>58.541506285797318</v>
      </c>
      <c r="D41" s="406">
        <v>69.490195036435352</v>
      </c>
      <c r="E41" s="406">
        <v>60.053974753345031</v>
      </c>
      <c r="F41" s="406">
        <v>49.93438613881127</v>
      </c>
      <c r="G41" s="406">
        <v>49.93438613881127</v>
      </c>
      <c r="H41" s="406">
        <v>39.574432062324995</v>
      </c>
      <c r="I41" s="406">
        <v>25.270795621751368</v>
      </c>
      <c r="J41" s="406">
        <v>25.270795621751368</v>
      </c>
      <c r="K41" s="406">
        <v>18.655481068779654</v>
      </c>
      <c r="L41" s="406">
        <v>13.751948467533335</v>
      </c>
      <c r="M41" s="406">
        <v>12.428176010904124</v>
      </c>
      <c r="N41" s="406">
        <v>21.685154841683925</v>
      </c>
      <c r="O41" s="406">
        <v>31.59740508640752</v>
      </c>
      <c r="P41" s="406">
        <v>42.413005791599474</v>
      </c>
      <c r="Q41" s="406">
        <v>53.084483993502495</v>
      </c>
      <c r="R41" s="406">
        <v>62.853304481113518</v>
      </c>
      <c r="S41" s="406">
        <v>71.66608048115684</v>
      </c>
      <c r="T41" s="406">
        <v>79.997981382052203</v>
      </c>
      <c r="U41" s="406">
        <v>88.639271561532297</v>
      </c>
      <c r="V41" s="406">
        <v>98.208962828479372</v>
      </c>
      <c r="W41" s="406">
        <v>108.74831358078785</v>
      </c>
      <c r="X41" s="406">
        <v>130.26064314980118</v>
      </c>
      <c r="Y41" s="406">
        <v>139.3049839664356</v>
      </c>
      <c r="Z41" s="406">
        <v>146.61071430597622</v>
      </c>
      <c r="AA41" s="406">
        <v>152.77093589244552</v>
      </c>
      <c r="AB41" s="406">
        <v>159.04593059543168</v>
      </c>
      <c r="AC41" s="406">
        <v>167.47301136881825</v>
      </c>
      <c r="AD41" s="406">
        <v>180.06414301521866</v>
      </c>
      <c r="AE41" s="406">
        <v>197.59065163542067</v>
      </c>
      <c r="AF41" s="406">
        <v>218.946738589266</v>
      </c>
      <c r="AG41" s="406">
        <v>241.5185294603578</v>
      </c>
      <c r="AH41" s="406">
        <v>261.61105291501178</v>
      </c>
      <c r="AI41" s="406">
        <v>275.16172130478429</v>
      </c>
      <c r="AJ41" s="406">
        <v>275.16172130478429</v>
      </c>
      <c r="AK41" s="406">
        <v>279.55500880923444</v>
      </c>
      <c r="AL41" s="406">
        <v>274.8287026717652</v>
      </c>
      <c r="AM41" s="406">
        <v>263.3253575015334</v>
      </c>
      <c r="AN41" s="406">
        <v>249.0689330754694</v>
      </c>
      <c r="AO41" s="406">
        <v>237.08186450746246</v>
      </c>
      <c r="AP41" s="406">
        <v>231.76826968944957</v>
      </c>
      <c r="AQ41" s="406">
        <v>235.18345387641662</v>
      </c>
      <c r="AR41" s="406">
        <v>247.17835141912093</v>
      </c>
      <c r="AS41" s="406">
        <v>265.91200118774287</v>
      </c>
      <c r="AT41" s="406">
        <v>288.40861610540691</v>
      </c>
      <c r="AU41" s="406">
        <v>311.50578032281237</v>
      </c>
      <c r="AV41" s="406">
        <v>351.97955345442125</v>
      </c>
      <c r="AW41" s="406">
        <v>367.9692762016748</v>
      </c>
      <c r="AX41" s="406">
        <v>381.67413590369841</v>
      </c>
      <c r="AY41" s="406">
        <v>393.83765793487703</v>
      </c>
      <c r="AZ41" s="406">
        <v>404.98912630006936</v>
      </c>
      <c r="BA41" s="406">
        <v>415.43831488232411</v>
      </c>
      <c r="BB41" s="406">
        <v>434.71684322364393</v>
      </c>
      <c r="BC41" s="406">
        <v>443.43236373894342</v>
      </c>
    </row>
    <row r="42" spans="2:55" ht="18">
      <c r="B42" s="405" t="s">
        <v>443</v>
      </c>
      <c r="C42" s="406">
        <v>78.254545481328208</v>
      </c>
      <c r="D42" s="406">
        <v>86.975378533786198</v>
      </c>
      <c r="E42" s="406">
        <v>73.867039859008301</v>
      </c>
      <c r="F42" s="406">
        <v>60.002701167397525</v>
      </c>
      <c r="G42" s="406">
        <v>60.002701167397525</v>
      </c>
      <c r="H42" s="406">
        <v>46.092759876545358</v>
      </c>
      <c r="I42" s="406">
        <v>29.025099044037837</v>
      </c>
      <c r="J42" s="406">
        <v>29.025099044037837</v>
      </c>
      <c r="K42" s="406">
        <v>21.178239010401793</v>
      </c>
      <c r="L42" s="406">
        <v>17.176691266582292</v>
      </c>
      <c r="M42" s="406">
        <v>17.874416690111442</v>
      </c>
      <c r="N42" s="406">
        <v>33.974643346483404</v>
      </c>
      <c r="O42" s="406">
        <v>46.278244548077495</v>
      </c>
      <c r="P42" s="406">
        <v>58.0177112842658</v>
      </c>
      <c r="Q42" s="406">
        <v>68.422738334775815</v>
      </c>
      <c r="R42" s="406">
        <v>77.27225666873187</v>
      </c>
      <c r="S42" s="406">
        <v>85.073886347996179</v>
      </c>
      <c r="T42" s="406">
        <v>92.868656161042011</v>
      </c>
      <c r="U42" s="406">
        <v>101.84507091074393</v>
      </c>
      <c r="V42" s="406">
        <v>112.41395633513805</v>
      </c>
      <c r="W42" s="406">
        <v>124.22764906934563</v>
      </c>
      <c r="X42" s="406">
        <v>147.49182898875253</v>
      </c>
      <c r="Y42" s="406">
        <v>156.34083048309705</v>
      </c>
      <c r="Z42" s="406">
        <v>162.98052416708137</v>
      </c>
      <c r="AA42" s="406">
        <v>168.5503861054296</v>
      </c>
      <c r="AB42" s="406">
        <v>174.96074874476739</v>
      </c>
      <c r="AC42" s="406">
        <v>184.93782445295753</v>
      </c>
      <c r="AD42" s="406">
        <v>200.90660600544319</v>
      </c>
      <c r="AE42" s="406">
        <v>222.89913082893577</v>
      </c>
      <c r="AF42" s="406">
        <v>248.66000385809048</v>
      </c>
      <c r="AG42" s="406">
        <v>274.27415563790782</v>
      </c>
      <c r="AH42" s="406">
        <v>294.68563106173133</v>
      </c>
      <c r="AI42" s="406">
        <v>304.9678213129086</v>
      </c>
      <c r="AJ42" s="406">
        <v>304.9678213129086</v>
      </c>
      <c r="AK42" s="406">
        <v>303.55278633442447</v>
      </c>
      <c r="AL42" s="406">
        <v>292.15491397338292</v>
      </c>
      <c r="AM42" s="406">
        <v>274.93377821268803</v>
      </c>
      <c r="AN42" s="406">
        <v>257.81695871999511</v>
      </c>
      <c r="AO42" s="406">
        <v>247.1667560818793</v>
      </c>
      <c r="AP42" s="406">
        <v>246.4997728392901</v>
      </c>
      <c r="AQ42" s="406">
        <v>256.39374020702775</v>
      </c>
      <c r="AR42" s="406">
        <v>275.16553697402878</v>
      </c>
      <c r="AS42" s="406">
        <v>299.46503366160357</v>
      </c>
      <c r="AT42" s="406">
        <v>325.21194322716923</v>
      </c>
      <c r="AU42" s="406">
        <v>349.53573838535442</v>
      </c>
      <c r="AV42" s="406">
        <v>388.78375832420016</v>
      </c>
      <c r="AW42" s="406">
        <v>403.46338856802083</v>
      </c>
      <c r="AX42" s="406">
        <v>416.10556842072532</v>
      </c>
      <c r="AY42" s="406">
        <v>427.59705838687518</v>
      </c>
      <c r="AZ42" s="406">
        <v>438.52280605037862</v>
      </c>
      <c r="BA42" s="406">
        <v>449.24875954116351</v>
      </c>
      <c r="BB42" s="406">
        <v>470.28448961211484</v>
      </c>
      <c r="BC42" s="406">
        <v>479.97939062791033</v>
      </c>
    </row>
    <row r="43" spans="2:55" ht="15.75">
      <c r="B43" s="405" t="s">
        <v>49</v>
      </c>
      <c r="C43" s="406">
        <v>97.347558185415608</v>
      </c>
      <c r="D43" s="406">
        <v>102.19948748655737</v>
      </c>
      <c r="E43" s="406">
        <v>85.15063485672367</v>
      </c>
      <c r="F43" s="406">
        <v>67.293764343884163</v>
      </c>
      <c r="G43" s="406">
        <v>67.293764343884163</v>
      </c>
      <c r="H43" s="406">
        <v>50.078926285877287</v>
      </c>
      <c r="I43" s="406">
        <v>31.123576538846532</v>
      </c>
      <c r="J43" s="406">
        <v>31.123576538846532</v>
      </c>
      <c r="K43" s="406">
        <v>23.615416460139507</v>
      </c>
      <c r="L43" s="406">
        <v>21.298108112713962</v>
      </c>
      <c r="M43" s="406">
        <v>25.05507866010284</v>
      </c>
      <c r="N43" s="406">
        <v>48.55928764159551</v>
      </c>
      <c r="O43" s="406">
        <v>62.219474496045343</v>
      </c>
      <c r="P43" s="406">
        <v>73.888674859371491</v>
      </c>
      <c r="Q43" s="406">
        <v>83.31150828824174</v>
      </c>
      <c r="R43" s="406">
        <v>90.895735030497022</v>
      </c>
      <c r="S43" s="406">
        <v>97.841224778914182</v>
      </c>
      <c r="T43" s="406">
        <v>105.73479998263336</v>
      </c>
      <c r="U43" s="406">
        <v>115.64997164597912</v>
      </c>
      <c r="V43" s="406">
        <v>127.61576699266629</v>
      </c>
      <c r="W43" s="406">
        <v>140.83126437802056</v>
      </c>
      <c r="X43" s="406">
        <v>164.99024255179725</v>
      </c>
      <c r="Y43" s="406">
        <v>173.09447479947363</v>
      </c>
      <c r="Z43" s="406">
        <v>178.75370649290343</v>
      </c>
      <c r="AA43" s="406">
        <v>183.84472573218537</v>
      </c>
      <c r="AB43" s="406">
        <v>191.15757900328978</v>
      </c>
      <c r="AC43" s="406">
        <v>204.10375604958307</v>
      </c>
      <c r="AD43" s="406">
        <v>224.67227772516665</v>
      </c>
      <c r="AE43" s="406">
        <v>251.81868300697877</v>
      </c>
      <c r="AF43" s="406">
        <v>281.80607779443977</v>
      </c>
      <c r="AG43" s="406">
        <v>309.00369935932645</v>
      </c>
      <c r="AH43" s="406">
        <v>327.03476252884451</v>
      </c>
      <c r="AI43" s="406">
        <v>331.62326871694029</v>
      </c>
      <c r="AJ43" s="406">
        <v>331.62326871694029</v>
      </c>
      <c r="AK43" s="406">
        <v>322.80914303715031</v>
      </c>
      <c r="AL43" s="406">
        <v>304.34553825341584</v>
      </c>
      <c r="AM43" s="406">
        <v>282.74729598630813</v>
      </c>
      <c r="AN43" s="406">
        <v>265.81003552203504</v>
      </c>
      <c r="AO43" s="406">
        <v>259.29500412213326</v>
      </c>
      <c r="AP43" s="406">
        <v>265.2718950504472</v>
      </c>
      <c r="AQ43" s="406">
        <v>282.61350814535757</v>
      </c>
      <c r="AR43" s="406">
        <v>307.81595029914598</v>
      </c>
      <c r="AS43" s="406">
        <v>336.08116968135226</v>
      </c>
      <c r="AT43" s="406">
        <v>363.51623070940269</v>
      </c>
      <c r="AU43" s="406">
        <v>387.85832852837086</v>
      </c>
      <c r="AV43" s="406">
        <v>424.71282394485678</v>
      </c>
      <c r="AW43" s="406">
        <v>438.15448096604752</v>
      </c>
      <c r="AX43" s="406">
        <v>449.92323844674138</v>
      </c>
      <c r="AY43" s="406">
        <v>461.00864907621411</v>
      </c>
      <c r="AZ43" s="406">
        <v>472.09719292805448</v>
      </c>
      <c r="BA43" s="406">
        <v>483.66644315344405</v>
      </c>
      <c r="BB43" s="406">
        <v>506.5673403049995</v>
      </c>
      <c r="BC43" s="406">
        <v>517.30770637087414</v>
      </c>
    </row>
    <row r="44" spans="2:55" ht="18">
      <c r="B44" s="405" t="s">
        <v>444</v>
      </c>
      <c r="C44" s="406">
        <v>114.18076848631127</v>
      </c>
      <c r="D44" s="406">
        <v>114.95385922109911</v>
      </c>
      <c r="E44" s="406">
        <v>93.511294253731407</v>
      </c>
      <c r="F44" s="406">
        <v>71.719454589516943</v>
      </c>
      <c r="G44" s="406">
        <v>71.719454589516943</v>
      </c>
      <c r="H44" s="406">
        <v>52.082973870515254</v>
      </c>
      <c r="I44" s="406">
        <v>32.881365643588587</v>
      </c>
      <c r="J44" s="406">
        <v>32.881365643588587</v>
      </c>
      <c r="K44" s="406">
        <v>26.388625455473367</v>
      </c>
      <c r="L44" s="406">
        <v>26.91757327005303</v>
      </c>
      <c r="M44" s="406">
        <v>35.74116024072287</v>
      </c>
      <c r="N44" s="406">
        <v>64.686601439408946</v>
      </c>
      <c r="O44" s="406">
        <v>78.628553026766554</v>
      </c>
      <c r="P44" s="406">
        <v>89.386279217580622</v>
      </c>
      <c r="Q44" s="406">
        <v>97.325368431588728</v>
      </c>
      <c r="R44" s="406">
        <v>103.69868736119312</v>
      </c>
      <c r="S44" s="406">
        <v>110.44755472791812</v>
      </c>
      <c r="T44" s="406">
        <v>119.09943520554077</v>
      </c>
      <c r="U44" s="406">
        <v>130.44170038999687</v>
      </c>
      <c r="V44" s="406">
        <v>144.0454700999251</v>
      </c>
      <c r="W44" s="406">
        <v>158.49013978967241</v>
      </c>
      <c r="X44" s="406">
        <v>182.30251961927769</v>
      </c>
      <c r="Y44" s="406">
        <v>189.20304043762081</v>
      </c>
      <c r="Z44" s="406">
        <v>193.79474083097634</v>
      </c>
      <c r="AA44" s="406">
        <v>199.05338723632778</v>
      </c>
      <c r="AB44" s="406">
        <v>208.75927586886519</v>
      </c>
      <c r="AC44" s="406">
        <v>226.03078343114979</v>
      </c>
      <c r="AD44" s="406">
        <v>252.17579000251018</v>
      </c>
      <c r="AE44" s="406">
        <v>284.68566515232357</v>
      </c>
      <c r="AF44" s="406">
        <v>317.67636399030067</v>
      </c>
      <c r="AG44" s="406">
        <v>343.6405161168264</v>
      </c>
      <c r="AH44" s="406">
        <v>356.64670653106657</v>
      </c>
      <c r="AI44" s="406">
        <v>353.55058140966213</v>
      </c>
      <c r="AJ44" s="406">
        <v>353.55058140966213</v>
      </c>
      <c r="AK44" s="406">
        <v>336.41711087772262</v>
      </c>
      <c r="AL44" s="406">
        <v>311.89194191850595</v>
      </c>
      <c r="AM44" s="406">
        <v>289.07412694724036</v>
      </c>
      <c r="AN44" s="406">
        <v>275.33614836273802</v>
      </c>
      <c r="AO44" s="406">
        <v>275.2870832764645</v>
      </c>
      <c r="AP44" s="406">
        <v>289.27766832704918</v>
      </c>
      <c r="AQ44" s="406">
        <v>313.98997497806442</v>
      </c>
      <c r="AR44" s="406">
        <v>343.98817569432038</v>
      </c>
      <c r="AS44" s="406">
        <v>374.55961038790718</v>
      </c>
      <c r="AT44" s="406">
        <v>402.35238349815904</v>
      </c>
      <c r="AU44" s="406">
        <v>425.75840745483322</v>
      </c>
      <c r="AV44" s="406">
        <v>459.83651568114038</v>
      </c>
      <c r="AW44" s="406">
        <v>472.18642330963331</v>
      </c>
      <c r="AX44" s="406">
        <v>483.30873533403212</v>
      </c>
      <c r="AY44" s="406">
        <v>494.39086044943372</v>
      </c>
      <c r="AZ44" s="406">
        <v>506.32830130841063</v>
      </c>
      <c r="BA44" s="406">
        <v>518.79370230248992</v>
      </c>
      <c r="BB44" s="406">
        <v>543.70810671851302</v>
      </c>
      <c r="BC44" s="406">
        <v>555.59135933884193</v>
      </c>
    </row>
    <row r="45" spans="2:55" ht="15.75">
      <c r="B45" s="405" t="s">
        <v>51</v>
      </c>
      <c r="C45" s="406">
        <v>128.63391461098141</v>
      </c>
      <c r="D45" s="406">
        <v>124.79360354331172</v>
      </c>
      <c r="E45" s="406">
        <v>98.680617487328433</v>
      </c>
      <c r="F45" s="406">
        <v>73.697337653437231</v>
      </c>
      <c r="G45" s="406">
        <v>73.697337653437231</v>
      </c>
      <c r="H45" s="406">
        <v>53.677284632068805</v>
      </c>
      <c r="I45" s="406">
        <v>34.557345694088283</v>
      </c>
      <c r="J45" s="406">
        <v>34.557345694088283</v>
      </c>
      <c r="K45" s="406">
        <v>30.155616172133492</v>
      </c>
      <c r="L45" s="406">
        <v>36.330825342100752</v>
      </c>
      <c r="M45" s="406">
        <v>49.367853518902663</v>
      </c>
      <c r="N45" s="406">
        <v>81.519839839534299</v>
      </c>
      <c r="O45" s="406">
        <v>94.816193013921691</v>
      </c>
      <c r="P45" s="406">
        <v>103.98532115866624</v>
      </c>
      <c r="Q45" s="406">
        <v>110.33063940556873</v>
      </c>
      <c r="R45" s="406">
        <v>116.16405646591039</v>
      </c>
      <c r="S45" s="406">
        <v>123.42693433115343</v>
      </c>
      <c r="T45" s="406">
        <v>133.38346144803876</v>
      </c>
      <c r="U45" s="406">
        <v>146.52505509782381</v>
      </c>
      <c r="V45" s="406">
        <v>161.71509002161474</v>
      </c>
      <c r="W45" s="406">
        <v>176.73527301961403</v>
      </c>
      <c r="X45" s="406">
        <v>199.02293028839972</v>
      </c>
      <c r="Y45" s="406">
        <v>204.40201522142445</v>
      </c>
      <c r="Z45" s="406">
        <v>208.35547326556019</v>
      </c>
      <c r="AA45" s="406">
        <v>215.33025173307846</v>
      </c>
      <c r="AB45" s="406">
        <v>228.88575510597636</v>
      </c>
      <c r="AC45" s="406">
        <v>251.62710890406854</v>
      </c>
      <c r="AD45" s="406">
        <v>284.00344371916418</v>
      </c>
      <c r="AE45" s="406">
        <v>321.07160125417539</v>
      </c>
      <c r="AF45" s="406">
        <v>354.15963192740548</v>
      </c>
      <c r="AG45" s="406">
        <v>376.05959633001947</v>
      </c>
      <c r="AH45" s="406">
        <v>381.80422200221545</v>
      </c>
      <c r="AI45" s="406">
        <v>369.50118589545838</v>
      </c>
      <c r="AJ45" s="406">
        <v>369.50118589545838</v>
      </c>
      <c r="AK45" s="406">
        <v>344.48605017652943</v>
      </c>
      <c r="AL45" s="406">
        <v>317.13634484607161</v>
      </c>
      <c r="AM45" s="406">
        <v>296.32311148500526</v>
      </c>
      <c r="AN45" s="406">
        <v>288.3549562200833</v>
      </c>
      <c r="AO45" s="406">
        <v>296.59387946673473</v>
      </c>
      <c r="AP45" s="406">
        <v>318.94532676899399</v>
      </c>
      <c r="AQ45" s="406">
        <v>349.38546425908783</v>
      </c>
      <c r="AR45" s="406">
        <v>382.4257521581884</v>
      </c>
      <c r="AS45" s="406">
        <v>413.8745980881763</v>
      </c>
      <c r="AT45" s="406">
        <v>440.91561146233971</v>
      </c>
      <c r="AU45" s="406">
        <v>462.80116267464689</v>
      </c>
      <c r="AV45" s="406">
        <v>494.30448943431958</v>
      </c>
      <c r="AW45" s="406">
        <v>505.69369262364114</v>
      </c>
      <c r="AX45" s="406">
        <v>516.53529450169901</v>
      </c>
      <c r="AY45" s="406">
        <v>528.47789513422128</v>
      </c>
      <c r="AZ45" s="406">
        <v>541.32200504214973</v>
      </c>
      <c r="BA45" s="406">
        <v>554.76489809969451</v>
      </c>
      <c r="BB45" s="406">
        <v>581.89129633533742</v>
      </c>
      <c r="BC45" s="406">
        <v>595.03922645887371</v>
      </c>
    </row>
    <row r="46" spans="2:55" ht="18">
      <c r="B46" s="405" t="s">
        <v>445</v>
      </c>
      <c r="C46" s="406">
        <v>140.22698639229637</v>
      </c>
      <c r="D46" s="406">
        <v>131.3695955361801</v>
      </c>
      <c r="E46" s="406">
        <v>100.69752259309985</v>
      </c>
      <c r="F46" s="406">
        <v>75.158546916852373</v>
      </c>
      <c r="G46" s="406">
        <v>75.158546916852373</v>
      </c>
      <c r="H46" s="406">
        <v>55.176863834496125</v>
      </c>
      <c r="I46" s="406">
        <v>36.207489148840452</v>
      </c>
      <c r="J46" s="406">
        <v>36.207489148840452</v>
      </c>
      <c r="K46" s="406">
        <v>37.98486589164775</v>
      </c>
      <c r="L46" s="406">
        <v>49.004666013879593</v>
      </c>
      <c r="M46" s="406">
        <v>65.190569758434933</v>
      </c>
      <c r="N46" s="406">
        <v>98.330571037080801</v>
      </c>
      <c r="O46" s="406">
        <v>110.1858813025209</v>
      </c>
      <c r="P46" s="406">
        <v>117.39493562311807</v>
      </c>
      <c r="Q46" s="406">
        <v>122.79852038929999</v>
      </c>
      <c r="R46" s="406">
        <v>128.86011093018982</v>
      </c>
      <c r="S46" s="406">
        <v>137.22565942880004</v>
      </c>
      <c r="T46" s="406">
        <v>148.94067254853422</v>
      </c>
      <c r="U46" s="406">
        <v>164.03547533971653</v>
      </c>
      <c r="V46" s="406">
        <v>180.15198713251888</v>
      </c>
      <c r="W46" s="406">
        <v>195.06963196902649</v>
      </c>
      <c r="X46" s="406">
        <v>214.80821654508497</v>
      </c>
      <c r="Y46" s="406">
        <v>218.71343140817348</v>
      </c>
      <c r="Z46" s="406">
        <v>223.60672087949999</v>
      </c>
      <c r="AA46" s="406">
        <v>233.85592538363903</v>
      </c>
      <c r="AB46" s="406">
        <v>252.50437228574665</v>
      </c>
      <c r="AC46" s="406">
        <v>281.64220996562904</v>
      </c>
      <c r="AD46" s="406">
        <v>320.15042175101433</v>
      </c>
      <c r="AE46" s="406">
        <v>358.85825570108415</v>
      </c>
      <c r="AF46" s="406">
        <v>389.00755672572478</v>
      </c>
      <c r="AG46" s="406">
        <v>404.44654590629102</v>
      </c>
      <c r="AH46" s="406">
        <v>401.02884686813246</v>
      </c>
      <c r="AI46" s="406">
        <v>379.01449164358564</v>
      </c>
      <c r="AJ46" s="406">
        <v>379.01449164358564</v>
      </c>
      <c r="AK46" s="406">
        <v>349.34942480190972</v>
      </c>
      <c r="AL46" s="406">
        <v>322.61237002688284</v>
      </c>
      <c r="AM46" s="406">
        <v>306.57215949755084</v>
      </c>
      <c r="AN46" s="406">
        <v>306.50281313263122</v>
      </c>
      <c r="AO46" s="406">
        <v>324.0483291342133</v>
      </c>
      <c r="AP46" s="406">
        <v>353.17147903452394</v>
      </c>
      <c r="AQ46" s="406">
        <v>387.48311201267273</v>
      </c>
      <c r="AR46" s="406">
        <v>422.05311561840767</v>
      </c>
      <c r="AS46" s="406">
        <v>453.14771504800359</v>
      </c>
      <c r="AT46" s="406">
        <v>478.64649537974435</v>
      </c>
      <c r="AU46" s="406">
        <v>499.01718361597949</v>
      </c>
      <c r="AV46" s="406">
        <v>528.25949267710655</v>
      </c>
      <c r="AW46" s="406">
        <v>538.79218464177472</v>
      </c>
      <c r="AX46" s="406">
        <v>550.5165960001051</v>
      </c>
      <c r="AY46" s="406">
        <v>563.37650183249332</v>
      </c>
      <c r="AZ46" s="406">
        <v>577.22219474857968</v>
      </c>
      <c r="BA46" s="406">
        <v>591.7323487120816</v>
      </c>
      <c r="BB46" s="406">
        <v>621.33393542433134</v>
      </c>
      <c r="BC46" s="406">
        <v>635.9210898371573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1</v>
      </c>
      <c r="AT51" s="403">
        <v>1</v>
      </c>
      <c r="AU51" s="403">
        <v>1</v>
      </c>
      <c r="AV51" s="403">
        <v>0</v>
      </c>
      <c r="AW51" s="403">
        <v>0</v>
      </c>
      <c r="AX51" s="403">
        <v>0</v>
      </c>
      <c r="AY51" s="403">
        <v>0</v>
      </c>
      <c r="AZ51" s="403">
        <v>1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0</v>
      </c>
      <c r="AL52" s="403">
        <v>1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1</v>
      </c>
      <c r="AH53" s="403">
        <v>1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2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1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2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1</v>
      </c>
      <c r="AE55" s="403">
        <v>1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2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1</v>
      </c>
      <c r="AD56" s="403">
        <v>1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1</v>
      </c>
      <c r="AC57" s="403">
        <v>1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1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1</v>
      </c>
      <c r="AB59" s="403">
        <v>1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1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1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0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1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1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0</v>
      </c>
      <c r="AX65" s="403">
        <v>0</v>
      </c>
      <c r="AY65" s="403">
        <v>0</v>
      </c>
      <c r="AZ65" s="403">
        <v>0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7</v>
      </c>
      <c r="AN69" s="407">
        <v>13</v>
      </c>
      <c r="AO69" s="407">
        <v>19</v>
      </c>
      <c r="AP69" s="407">
        <v>25</v>
      </c>
      <c r="AQ69" s="407">
        <v>34</v>
      </c>
      <c r="AR69" s="407">
        <v>44</v>
      </c>
      <c r="AS69" s="407">
        <v>55</v>
      </c>
      <c r="AT69" s="407">
        <v>64</v>
      </c>
      <c r="AU69" s="407">
        <v>70</v>
      </c>
      <c r="AV69" s="407">
        <v>64</v>
      </c>
      <c r="AW69" s="407">
        <v>54</v>
      </c>
      <c r="AX69" s="407">
        <v>45</v>
      </c>
      <c r="AY69" s="407">
        <v>40</v>
      </c>
      <c r="AZ69" s="407">
        <v>43</v>
      </c>
      <c r="BA69" s="407">
        <v>55</v>
      </c>
      <c r="BB69" s="407">
        <v>94</v>
      </c>
      <c r="BC69" s="407">
        <v>112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8</v>
      </c>
      <c r="AE70" s="407">
        <v>26</v>
      </c>
      <c r="AF70" s="407">
        <v>47</v>
      </c>
      <c r="AG70" s="407">
        <v>69</v>
      </c>
      <c r="AH70" s="407">
        <v>92</v>
      </c>
      <c r="AI70" s="407">
        <v>113</v>
      </c>
      <c r="AJ70" s="407">
        <v>113</v>
      </c>
      <c r="AK70" s="407">
        <v>131</v>
      </c>
      <c r="AL70" s="407">
        <v>144</v>
      </c>
      <c r="AM70" s="407">
        <v>154</v>
      </c>
      <c r="AN70" s="407">
        <v>162</v>
      </c>
      <c r="AO70" s="407">
        <v>170</v>
      </c>
      <c r="AP70" s="407">
        <v>181</v>
      </c>
      <c r="AQ70" s="407">
        <v>194</v>
      </c>
      <c r="AR70" s="407">
        <v>210</v>
      </c>
      <c r="AS70" s="407">
        <v>226</v>
      </c>
      <c r="AT70" s="407">
        <v>238</v>
      </c>
      <c r="AU70" s="407">
        <v>243</v>
      </c>
      <c r="AV70" s="407">
        <v>231</v>
      </c>
      <c r="AW70" s="407">
        <v>219</v>
      </c>
      <c r="AX70" s="407">
        <v>210</v>
      </c>
      <c r="AY70" s="407">
        <v>210</v>
      </c>
      <c r="AZ70" s="407">
        <v>222</v>
      </c>
      <c r="BA70" s="407">
        <v>246</v>
      </c>
      <c r="BB70" s="407">
        <v>308</v>
      </c>
      <c r="BC70" s="407">
        <v>334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6</v>
      </c>
      <c r="AA71" s="407">
        <v>35</v>
      </c>
      <c r="AB71" s="407">
        <v>57</v>
      </c>
      <c r="AC71" s="407">
        <v>77</v>
      </c>
      <c r="AD71" s="407">
        <v>97</v>
      </c>
      <c r="AE71" s="407">
        <v>120</v>
      </c>
      <c r="AF71" s="407">
        <v>147</v>
      </c>
      <c r="AG71" s="407">
        <v>176</v>
      </c>
      <c r="AH71" s="407">
        <v>205</v>
      </c>
      <c r="AI71" s="407">
        <v>230</v>
      </c>
      <c r="AJ71" s="407">
        <v>230</v>
      </c>
      <c r="AK71" s="407">
        <v>251</v>
      </c>
      <c r="AL71" s="407">
        <v>266</v>
      </c>
      <c r="AM71" s="407">
        <v>277</v>
      </c>
      <c r="AN71" s="407">
        <v>286</v>
      </c>
      <c r="AO71" s="407">
        <v>297</v>
      </c>
      <c r="AP71" s="407">
        <v>312</v>
      </c>
      <c r="AQ71" s="407">
        <v>330</v>
      </c>
      <c r="AR71" s="407">
        <v>350</v>
      </c>
      <c r="AS71" s="407">
        <v>2</v>
      </c>
      <c r="AT71" s="407">
        <v>13</v>
      </c>
      <c r="AU71" s="407">
        <v>14</v>
      </c>
      <c r="AV71" s="407">
        <v>358</v>
      </c>
      <c r="AW71" s="407">
        <v>346</v>
      </c>
      <c r="AX71" s="407">
        <v>342</v>
      </c>
      <c r="AY71" s="407">
        <v>352</v>
      </c>
      <c r="AZ71" s="407">
        <v>11</v>
      </c>
      <c r="BA71" s="407">
        <v>47</v>
      </c>
      <c r="BB71" s="407">
        <v>125</v>
      </c>
      <c r="BC71" s="407">
        <v>154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22</v>
      </c>
      <c r="Y72" s="407">
        <v>63</v>
      </c>
      <c r="Z72" s="407">
        <v>97</v>
      </c>
      <c r="AA72" s="407">
        <v>124</v>
      </c>
      <c r="AB72" s="407">
        <v>144</v>
      </c>
      <c r="AC72" s="407">
        <v>164</v>
      </c>
      <c r="AD72" s="407">
        <v>187</v>
      </c>
      <c r="AE72" s="407">
        <v>214</v>
      </c>
      <c r="AF72" s="407">
        <v>246</v>
      </c>
      <c r="AG72" s="407">
        <v>280</v>
      </c>
      <c r="AH72" s="407">
        <v>312</v>
      </c>
      <c r="AI72" s="407">
        <v>339</v>
      </c>
      <c r="AJ72" s="407">
        <v>339</v>
      </c>
      <c r="AK72" s="407">
        <v>360</v>
      </c>
      <c r="AL72" s="407">
        <v>10</v>
      </c>
      <c r="AM72" s="407">
        <v>22</v>
      </c>
      <c r="AN72" s="407">
        <v>33</v>
      </c>
      <c r="AO72" s="407">
        <v>47</v>
      </c>
      <c r="AP72" s="407">
        <v>64</v>
      </c>
      <c r="AQ72" s="407">
        <v>84</v>
      </c>
      <c r="AR72" s="407">
        <v>102</v>
      </c>
      <c r="AS72" s="407">
        <v>116</v>
      </c>
      <c r="AT72" s="407">
        <v>120</v>
      </c>
      <c r="AU72" s="407">
        <v>114</v>
      </c>
      <c r="AV72" s="407">
        <v>90</v>
      </c>
      <c r="AW72" s="407">
        <v>84</v>
      </c>
      <c r="AX72" s="407">
        <v>92</v>
      </c>
      <c r="AY72" s="407">
        <v>115</v>
      </c>
      <c r="AZ72" s="407">
        <v>153</v>
      </c>
      <c r="BA72" s="407">
        <v>198</v>
      </c>
      <c r="BB72" s="407">
        <v>283</v>
      </c>
      <c r="BC72" s="407">
        <v>309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6</v>
      </c>
      <c r="X73" s="407">
        <v>103</v>
      </c>
      <c r="Y73" s="407">
        <v>141</v>
      </c>
      <c r="Z73" s="407">
        <v>171</v>
      </c>
      <c r="AA73" s="407">
        <v>195</v>
      </c>
      <c r="AB73" s="407">
        <v>215</v>
      </c>
      <c r="AC73" s="407">
        <v>237</v>
      </c>
      <c r="AD73" s="407">
        <v>262</v>
      </c>
      <c r="AE73" s="407">
        <v>294</v>
      </c>
      <c r="AF73" s="407">
        <v>329</v>
      </c>
      <c r="AG73" s="407">
        <v>1</v>
      </c>
      <c r="AH73" s="407">
        <v>34</v>
      </c>
      <c r="AI73" s="407">
        <v>61</v>
      </c>
      <c r="AJ73" s="407">
        <v>61</v>
      </c>
      <c r="AK73" s="407">
        <v>82</v>
      </c>
      <c r="AL73" s="407">
        <v>98</v>
      </c>
      <c r="AM73" s="407">
        <v>111</v>
      </c>
      <c r="AN73" s="407">
        <v>125</v>
      </c>
      <c r="AO73" s="407">
        <v>141</v>
      </c>
      <c r="AP73" s="407">
        <v>160</v>
      </c>
      <c r="AQ73" s="407">
        <v>178</v>
      </c>
      <c r="AR73" s="407">
        <v>192</v>
      </c>
      <c r="AS73" s="407">
        <v>198</v>
      </c>
      <c r="AT73" s="407">
        <v>195</v>
      </c>
      <c r="AU73" s="407">
        <v>185</v>
      </c>
      <c r="AV73" s="407">
        <v>167</v>
      </c>
      <c r="AW73" s="407">
        <v>173</v>
      </c>
      <c r="AX73" s="407">
        <v>195</v>
      </c>
      <c r="AY73" s="407">
        <v>232</v>
      </c>
      <c r="AZ73" s="407">
        <v>279</v>
      </c>
      <c r="BA73" s="407">
        <v>329</v>
      </c>
      <c r="BB73" s="407">
        <v>44</v>
      </c>
      <c r="BC73" s="407">
        <v>65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28</v>
      </c>
      <c r="W74" s="407">
        <v>78</v>
      </c>
      <c r="X74" s="407">
        <v>168</v>
      </c>
      <c r="Y74" s="407">
        <v>202</v>
      </c>
      <c r="Z74" s="407">
        <v>229</v>
      </c>
      <c r="AA74" s="407">
        <v>252</v>
      </c>
      <c r="AB74" s="407">
        <v>272</v>
      </c>
      <c r="AC74" s="407">
        <v>296</v>
      </c>
      <c r="AD74" s="407">
        <v>324</v>
      </c>
      <c r="AE74" s="407">
        <v>359</v>
      </c>
      <c r="AF74" s="407">
        <v>30</v>
      </c>
      <c r="AG74" s="407">
        <v>67</v>
      </c>
      <c r="AH74" s="407">
        <v>101</v>
      </c>
      <c r="AI74" s="407">
        <v>129</v>
      </c>
      <c r="AJ74" s="407">
        <v>129</v>
      </c>
      <c r="AK74" s="407">
        <v>151</v>
      </c>
      <c r="AL74" s="407">
        <v>169</v>
      </c>
      <c r="AM74" s="407">
        <v>185</v>
      </c>
      <c r="AN74" s="407">
        <v>200</v>
      </c>
      <c r="AO74" s="407">
        <v>217</v>
      </c>
      <c r="AP74" s="407">
        <v>233</v>
      </c>
      <c r="AQ74" s="407">
        <v>246</v>
      </c>
      <c r="AR74" s="407">
        <v>252</v>
      </c>
      <c r="AS74" s="407">
        <v>251</v>
      </c>
      <c r="AT74" s="407">
        <v>243</v>
      </c>
      <c r="AU74" s="407">
        <v>232</v>
      </c>
      <c r="AV74" s="407">
        <v>232</v>
      </c>
      <c r="AW74" s="407">
        <v>252</v>
      </c>
      <c r="AX74" s="407">
        <v>287</v>
      </c>
      <c r="AY74" s="407">
        <v>333</v>
      </c>
      <c r="AZ74" s="407">
        <v>20</v>
      </c>
      <c r="BA74" s="407">
        <v>69</v>
      </c>
      <c r="BB74" s="407">
        <v>140</v>
      </c>
      <c r="BC74" s="407">
        <v>157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43</v>
      </c>
      <c r="V75" s="407">
        <v>90</v>
      </c>
      <c r="W75" s="407">
        <v>138</v>
      </c>
      <c r="X75" s="407">
        <v>218</v>
      </c>
      <c r="Y75" s="407">
        <v>249</v>
      </c>
      <c r="Z75" s="407">
        <v>273</v>
      </c>
      <c r="AA75" s="407">
        <v>295</v>
      </c>
      <c r="AB75" s="407">
        <v>317</v>
      </c>
      <c r="AC75" s="407">
        <v>342</v>
      </c>
      <c r="AD75" s="407">
        <v>8</v>
      </c>
      <c r="AE75" s="407">
        <v>42</v>
      </c>
      <c r="AF75" s="407">
        <v>79</v>
      </c>
      <c r="AG75" s="407">
        <v>117</v>
      </c>
      <c r="AH75" s="407">
        <v>152</v>
      </c>
      <c r="AI75" s="407">
        <v>182</v>
      </c>
      <c r="AJ75" s="407">
        <v>182</v>
      </c>
      <c r="AK75" s="407">
        <v>206</v>
      </c>
      <c r="AL75" s="407">
        <v>226</v>
      </c>
      <c r="AM75" s="407">
        <v>243</v>
      </c>
      <c r="AN75" s="407">
        <v>259</v>
      </c>
      <c r="AO75" s="407">
        <v>273</v>
      </c>
      <c r="AP75" s="407">
        <v>283</v>
      </c>
      <c r="AQ75" s="407">
        <v>287</v>
      </c>
      <c r="AR75" s="407">
        <v>284</v>
      </c>
      <c r="AS75" s="407">
        <v>277</v>
      </c>
      <c r="AT75" s="407">
        <v>267</v>
      </c>
      <c r="AU75" s="407">
        <v>263</v>
      </c>
      <c r="AV75" s="407">
        <v>288</v>
      </c>
      <c r="AW75" s="407">
        <v>321</v>
      </c>
      <c r="AX75" s="407">
        <v>1</v>
      </c>
      <c r="AY75" s="407">
        <v>51</v>
      </c>
      <c r="AZ75" s="407">
        <v>102</v>
      </c>
      <c r="BA75" s="407">
        <v>147</v>
      </c>
      <c r="BB75" s="407">
        <v>207</v>
      </c>
      <c r="BC75" s="407">
        <v>219</v>
      </c>
    </row>
    <row r="76" spans="2:55" ht="18">
      <c r="B76" s="407" t="s">
        <v>470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  <c r="P76" s="407">
        <v>0</v>
      </c>
      <c r="Q76" s="407">
        <v>0</v>
      </c>
      <c r="R76" s="407">
        <v>0</v>
      </c>
      <c r="S76" s="407">
        <v>14</v>
      </c>
      <c r="T76" s="407">
        <v>52</v>
      </c>
      <c r="U76" s="407">
        <v>96</v>
      </c>
      <c r="V76" s="407">
        <v>140</v>
      </c>
      <c r="W76" s="407">
        <v>183</v>
      </c>
      <c r="X76" s="407">
        <v>254</v>
      </c>
      <c r="Y76" s="407">
        <v>281</v>
      </c>
      <c r="Z76" s="407">
        <v>305</v>
      </c>
      <c r="AA76" s="407">
        <v>327</v>
      </c>
      <c r="AB76" s="407">
        <v>350</v>
      </c>
      <c r="AC76" s="407">
        <v>11</v>
      </c>
      <c r="AD76" s="407">
        <v>41</v>
      </c>
      <c r="AE76" s="407">
        <v>75</v>
      </c>
      <c r="AF76" s="407">
        <v>113</v>
      </c>
      <c r="AG76" s="407">
        <v>151</v>
      </c>
      <c r="AH76" s="407">
        <v>188</v>
      </c>
      <c r="AI76" s="407">
        <v>219</v>
      </c>
      <c r="AJ76" s="407">
        <v>219</v>
      </c>
      <c r="AK76" s="407">
        <v>246</v>
      </c>
      <c r="AL76" s="407">
        <v>268</v>
      </c>
      <c r="AM76" s="407">
        <v>286</v>
      </c>
      <c r="AN76" s="407">
        <v>298</v>
      </c>
      <c r="AO76" s="407">
        <v>305</v>
      </c>
      <c r="AP76" s="407">
        <v>305</v>
      </c>
      <c r="AQ76" s="407">
        <v>300</v>
      </c>
      <c r="AR76" s="407">
        <v>290</v>
      </c>
      <c r="AS76" s="407">
        <v>281</v>
      </c>
      <c r="AT76" s="407">
        <v>277</v>
      </c>
      <c r="AU76" s="407">
        <v>283</v>
      </c>
      <c r="AV76" s="407">
        <v>336</v>
      </c>
      <c r="AW76" s="407">
        <v>14</v>
      </c>
      <c r="AX76" s="407">
        <v>63</v>
      </c>
      <c r="AY76" s="407">
        <v>112</v>
      </c>
      <c r="AZ76" s="407">
        <v>158</v>
      </c>
      <c r="BA76" s="407">
        <v>197</v>
      </c>
      <c r="BB76" s="407">
        <v>247</v>
      </c>
      <c r="BC76" s="407">
        <v>257</v>
      </c>
    </row>
    <row r="77" spans="2:55" ht="15.75">
      <c r="B77" s="407" t="s">
        <v>83</v>
      </c>
      <c r="C77" s="407">
        <v>0</v>
      </c>
      <c r="D77" s="407">
        <v>0</v>
      </c>
      <c r="E77" s="407">
        <v>0</v>
      </c>
      <c r="F77" s="407">
        <v>0</v>
      </c>
      <c r="G77" s="407">
        <v>0</v>
      </c>
      <c r="H77" s="407">
        <v>0</v>
      </c>
      <c r="I77" s="407">
        <v>0</v>
      </c>
      <c r="J77" s="407">
        <v>0</v>
      </c>
      <c r="K77" s="407">
        <v>0</v>
      </c>
      <c r="L77" s="407">
        <v>0</v>
      </c>
      <c r="M77" s="407">
        <v>0</v>
      </c>
      <c r="N77" s="407">
        <v>0</v>
      </c>
      <c r="O77" s="407">
        <v>0</v>
      </c>
      <c r="P77" s="407">
        <v>0</v>
      </c>
      <c r="Q77" s="407">
        <v>0</v>
      </c>
      <c r="R77" s="407">
        <v>24</v>
      </c>
      <c r="S77" s="407">
        <v>58</v>
      </c>
      <c r="T77" s="407">
        <v>97</v>
      </c>
      <c r="U77" s="407">
        <v>137</v>
      </c>
      <c r="V77" s="407">
        <v>177</v>
      </c>
      <c r="W77" s="407">
        <v>214</v>
      </c>
      <c r="X77" s="407">
        <v>277</v>
      </c>
      <c r="Y77" s="407">
        <v>303</v>
      </c>
      <c r="Z77" s="407">
        <v>326</v>
      </c>
      <c r="AA77" s="407">
        <v>349</v>
      </c>
      <c r="AB77" s="407">
        <v>6</v>
      </c>
      <c r="AC77" s="407">
        <v>31</v>
      </c>
      <c r="AD77" s="407">
        <v>60</v>
      </c>
      <c r="AE77" s="407">
        <v>94</v>
      </c>
      <c r="AF77" s="407">
        <v>132</v>
      </c>
      <c r="AG77" s="407">
        <v>172</v>
      </c>
      <c r="AH77" s="407">
        <v>210</v>
      </c>
      <c r="AI77" s="407">
        <v>245</v>
      </c>
      <c r="AJ77" s="407">
        <v>245</v>
      </c>
      <c r="AK77" s="407">
        <v>274</v>
      </c>
      <c r="AL77" s="407">
        <v>296</v>
      </c>
      <c r="AM77" s="407">
        <v>309</v>
      </c>
      <c r="AN77" s="407">
        <v>315</v>
      </c>
      <c r="AO77" s="407">
        <v>311</v>
      </c>
      <c r="AP77" s="407">
        <v>302</v>
      </c>
      <c r="AQ77" s="407">
        <v>288</v>
      </c>
      <c r="AR77" s="407">
        <v>277</v>
      </c>
      <c r="AS77" s="407">
        <v>271</v>
      </c>
      <c r="AT77" s="407">
        <v>277</v>
      </c>
      <c r="AU77" s="407">
        <v>297</v>
      </c>
      <c r="AV77" s="407">
        <v>8</v>
      </c>
      <c r="AW77" s="407">
        <v>55</v>
      </c>
      <c r="AX77" s="407">
        <v>103</v>
      </c>
      <c r="AY77" s="407">
        <v>149</v>
      </c>
      <c r="AZ77" s="407">
        <v>189</v>
      </c>
      <c r="BA77" s="407">
        <v>221</v>
      </c>
      <c r="BB77" s="407">
        <v>262</v>
      </c>
      <c r="BC77" s="407">
        <v>270</v>
      </c>
    </row>
    <row r="78" spans="2:55" ht="18">
      <c r="B78" s="407" t="s">
        <v>471</v>
      </c>
      <c r="C78" s="407">
        <v>0</v>
      </c>
      <c r="D78" s="407">
        <v>44</v>
      </c>
      <c r="E78" s="407">
        <v>30</v>
      </c>
      <c r="F78" s="407">
        <v>23</v>
      </c>
      <c r="G78" s="407">
        <v>23</v>
      </c>
      <c r="H78" s="407">
        <v>19</v>
      </c>
      <c r="I78" s="407">
        <v>1</v>
      </c>
      <c r="J78" s="407">
        <v>1</v>
      </c>
      <c r="K78" s="407">
        <v>4</v>
      </c>
      <c r="L78" s="407">
        <v>2</v>
      </c>
      <c r="M78" s="407">
        <v>0</v>
      </c>
      <c r="N78" s="407">
        <v>0</v>
      </c>
      <c r="O78" s="407">
        <v>2</v>
      </c>
      <c r="P78" s="407">
        <v>16</v>
      </c>
      <c r="Q78" s="407">
        <v>38</v>
      </c>
      <c r="R78" s="407">
        <v>67</v>
      </c>
      <c r="S78" s="407">
        <v>101</v>
      </c>
      <c r="T78" s="407">
        <v>136</v>
      </c>
      <c r="U78" s="407">
        <v>171</v>
      </c>
      <c r="V78" s="407">
        <v>205</v>
      </c>
      <c r="W78" s="407">
        <v>236</v>
      </c>
      <c r="X78" s="407">
        <v>294</v>
      </c>
      <c r="Y78" s="407">
        <v>319</v>
      </c>
      <c r="Z78" s="407">
        <v>342</v>
      </c>
      <c r="AA78" s="407">
        <v>364</v>
      </c>
      <c r="AB78" s="407">
        <v>19</v>
      </c>
      <c r="AC78" s="407">
        <v>42</v>
      </c>
      <c r="AD78" s="407">
        <v>70</v>
      </c>
      <c r="AE78" s="407">
        <v>104</v>
      </c>
      <c r="AF78" s="407">
        <v>142</v>
      </c>
      <c r="AG78" s="407">
        <v>184</v>
      </c>
      <c r="AH78" s="407">
        <v>226</v>
      </c>
      <c r="AI78" s="407">
        <v>263</v>
      </c>
      <c r="AJ78" s="407">
        <v>263</v>
      </c>
      <c r="AK78" s="407">
        <v>292</v>
      </c>
      <c r="AL78" s="407">
        <v>310</v>
      </c>
      <c r="AM78" s="407">
        <v>317</v>
      </c>
      <c r="AN78" s="407">
        <v>311</v>
      </c>
      <c r="AO78" s="407">
        <v>297</v>
      </c>
      <c r="AP78" s="407">
        <v>279</v>
      </c>
      <c r="AQ78" s="407">
        <v>263</v>
      </c>
      <c r="AR78" s="407">
        <v>254</v>
      </c>
      <c r="AS78" s="407">
        <v>259</v>
      </c>
      <c r="AT78" s="407">
        <v>278</v>
      </c>
      <c r="AU78" s="407">
        <v>310</v>
      </c>
      <c r="AV78" s="407">
        <v>35</v>
      </c>
      <c r="AW78" s="407">
        <v>82</v>
      </c>
      <c r="AX78" s="407">
        <v>126</v>
      </c>
      <c r="AY78" s="407">
        <v>165</v>
      </c>
      <c r="AZ78" s="407">
        <v>198</v>
      </c>
      <c r="BA78" s="407">
        <v>225</v>
      </c>
      <c r="BB78" s="407">
        <v>260</v>
      </c>
      <c r="BC78" s="407">
        <v>269</v>
      </c>
    </row>
    <row r="79" spans="2:55" ht="15.75">
      <c r="B79" s="407" t="s">
        <v>85</v>
      </c>
      <c r="C79" s="407">
        <v>55</v>
      </c>
      <c r="D79" s="407">
        <v>99</v>
      </c>
      <c r="E79" s="407">
        <v>83</v>
      </c>
      <c r="F79" s="407">
        <v>69</v>
      </c>
      <c r="G79" s="407">
        <v>69</v>
      </c>
      <c r="H79" s="407">
        <v>59</v>
      </c>
      <c r="I79" s="407">
        <v>34</v>
      </c>
      <c r="J79" s="407">
        <v>34</v>
      </c>
      <c r="K79" s="407">
        <v>28</v>
      </c>
      <c r="L79" s="407">
        <v>20</v>
      </c>
      <c r="M79" s="407">
        <v>12</v>
      </c>
      <c r="N79" s="407">
        <v>15</v>
      </c>
      <c r="O79" s="407">
        <v>27</v>
      </c>
      <c r="P79" s="407">
        <v>46</v>
      </c>
      <c r="Q79" s="407">
        <v>73</v>
      </c>
      <c r="R79" s="407">
        <v>102</v>
      </c>
      <c r="S79" s="407">
        <v>133</v>
      </c>
      <c r="T79" s="407">
        <v>163</v>
      </c>
      <c r="U79" s="407">
        <v>192</v>
      </c>
      <c r="V79" s="407">
        <v>220</v>
      </c>
      <c r="W79" s="407">
        <v>247</v>
      </c>
      <c r="X79" s="407">
        <v>301</v>
      </c>
      <c r="Y79" s="407">
        <v>325</v>
      </c>
      <c r="Z79" s="407">
        <v>347</v>
      </c>
      <c r="AA79" s="407">
        <v>2</v>
      </c>
      <c r="AB79" s="407">
        <v>20</v>
      </c>
      <c r="AC79" s="407">
        <v>41</v>
      </c>
      <c r="AD79" s="407">
        <v>67</v>
      </c>
      <c r="AE79" s="407">
        <v>101</v>
      </c>
      <c r="AF79" s="407">
        <v>141</v>
      </c>
      <c r="AG79" s="407">
        <v>186</v>
      </c>
      <c r="AH79" s="407">
        <v>230</v>
      </c>
      <c r="AI79" s="407">
        <v>267</v>
      </c>
      <c r="AJ79" s="407">
        <v>267</v>
      </c>
      <c r="AK79" s="407">
        <v>293</v>
      </c>
      <c r="AL79" s="407">
        <v>304</v>
      </c>
      <c r="AM79" s="407">
        <v>300</v>
      </c>
      <c r="AN79" s="407">
        <v>283</v>
      </c>
      <c r="AO79" s="407">
        <v>260</v>
      </c>
      <c r="AP79" s="407">
        <v>238</v>
      </c>
      <c r="AQ79" s="407">
        <v>224</v>
      </c>
      <c r="AR79" s="407">
        <v>224</v>
      </c>
      <c r="AS79" s="407">
        <v>241</v>
      </c>
      <c r="AT79" s="407">
        <v>273</v>
      </c>
      <c r="AU79" s="407">
        <v>315</v>
      </c>
      <c r="AV79" s="407">
        <v>44</v>
      </c>
      <c r="AW79" s="407">
        <v>87</v>
      </c>
      <c r="AX79" s="407">
        <v>124</v>
      </c>
      <c r="AY79" s="407">
        <v>156</v>
      </c>
      <c r="AZ79" s="407">
        <v>183</v>
      </c>
      <c r="BA79" s="407">
        <v>205</v>
      </c>
      <c r="BB79" s="407">
        <v>236</v>
      </c>
      <c r="BC79" s="407">
        <v>246</v>
      </c>
    </row>
    <row r="80" spans="2:55" ht="18">
      <c r="B80" s="407" t="s">
        <v>472</v>
      </c>
      <c r="C80" s="407">
        <v>102</v>
      </c>
      <c r="D80" s="407">
        <v>136</v>
      </c>
      <c r="E80" s="407">
        <v>114</v>
      </c>
      <c r="F80" s="407">
        <v>99</v>
      </c>
      <c r="G80" s="407">
        <v>99</v>
      </c>
      <c r="H80" s="407">
        <v>81</v>
      </c>
      <c r="I80" s="407">
        <v>51</v>
      </c>
      <c r="J80" s="407">
        <v>51</v>
      </c>
      <c r="K80" s="407">
        <v>39</v>
      </c>
      <c r="L80" s="407">
        <v>28</v>
      </c>
      <c r="M80" s="407">
        <v>21</v>
      </c>
      <c r="N80" s="407">
        <v>33</v>
      </c>
      <c r="O80" s="407">
        <v>50</v>
      </c>
      <c r="P80" s="407">
        <v>74</v>
      </c>
      <c r="Q80" s="407">
        <v>100</v>
      </c>
      <c r="R80" s="407">
        <v>127</v>
      </c>
      <c r="S80" s="407">
        <v>152</v>
      </c>
      <c r="T80" s="407">
        <v>176</v>
      </c>
      <c r="U80" s="407">
        <v>199</v>
      </c>
      <c r="V80" s="407">
        <v>223</v>
      </c>
      <c r="W80" s="407">
        <v>248</v>
      </c>
      <c r="X80" s="407">
        <v>299</v>
      </c>
      <c r="Y80" s="407">
        <v>321</v>
      </c>
      <c r="Z80" s="407">
        <v>340</v>
      </c>
      <c r="AA80" s="407">
        <v>357</v>
      </c>
      <c r="AB80" s="407">
        <v>8</v>
      </c>
      <c r="AC80" s="407">
        <v>27</v>
      </c>
      <c r="AD80" s="407">
        <v>53</v>
      </c>
      <c r="AE80" s="407">
        <v>87</v>
      </c>
      <c r="AF80" s="407">
        <v>130</v>
      </c>
      <c r="AG80" s="407">
        <v>176</v>
      </c>
      <c r="AH80" s="407">
        <v>221</v>
      </c>
      <c r="AI80" s="407">
        <v>255</v>
      </c>
      <c r="AJ80" s="407">
        <v>255</v>
      </c>
      <c r="AK80" s="407">
        <v>274</v>
      </c>
      <c r="AL80" s="407">
        <v>274</v>
      </c>
      <c r="AM80" s="407">
        <v>258</v>
      </c>
      <c r="AN80" s="407">
        <v>232</v>
      </c>
      <c r="AO80" s="407">
        <v>205</v>
      </c>
      <c r="AP80" s="407">
        <v>184</v>
      </c>
      <c r="AQ80" s="407">
        <v>179</v>
      </c>
      <c r="AR80" s="407">
        <v>191</v>
      </c>
      <c r="AS80" s="407">
        <v>220</v>
      </c>
      <c r="AT80" s="407">
        <v>260</v>
      </c>
      <c r="AU80" s="407">
        <v>307</v>
      </c>
      <c r="AV80" s="407">
        <v>30</v>
      </c>
      <c r="AW80" s="407">
        <v>66</v>
      </c>
      <c r="AX80" s="407">
        <v>97</v>
      </c>
      <c r="AY80" s="407">
        <v>122</v>
      </c>
      <c r="AZ80" s="407">
        <v>144</v>
      </c>
      <c r="BA80" s="407">
        <v>163</v>
      </c>
      <c r="BB80" s="407">
        <v>192</v>
      </c>
      <c r="BC80" s="407">
        <v>203</v>
      </c>
    </row>
    <row r="81" spans="2:55" ht="15.75">
      <c r="B81" s="407" t="s">
        <v>87</v>
      </c>
      <c r="C81" s="407">
        <v>131</v>
      </c>
      <c r="D81" s="407">
        <v>151</v>
      </c>
      <c r="E81" s="407">
        <v>134</v>
      </c>
      <c r="F81" s="407">
        <v>111</v>
      </c>
      <c r="G81" s="407">
        <v>111</v>
      </c>
      <c r="H81" s="407">
        <v>88</v>
      </c>
      <c r="I81" s="407">
        <v>56</v>
      </c>
      <c r="J81" s="407">
        <v>56</v>
      </c>
      <c r="K81" s="407">
        <v>41</v>
      </c>
      <c r="L81" s="407">
        <v>31</v>
      </c>
      <c r="M81" s="407">
        <v>28</v>
      </c>
      <c r="N81" s="407">
        <v>48</v>
      </c>
      <c r="O81" s="407">
        <v>70</v>
      </c>
      <c r="P81" s="407">
        <v>94</v>
      </c>
      <c r="Q81" s="407">
        <v>118</v>
      </c>
      <c r="R81" s="407">
        <v>139</v>
      </c>
      <c r="S81" s="407">
        <v>159</v>
      </c>
      <c r="T81" s="407">
        <v>177</v>
      </c>
      <c r="U81" s="407">
        <v>196</v>
      </c>
      <c r="V81" s="407">
        <v>217</v>
      </c>
      <c r="W81" s="407">
        <v>240</v>
      </c>
      <c r="X81" s="407">
        <v>287</v>
      </c>
      <c r="Y81" s="407">
        <v>307</v>
      </c>
      <c r="Z81" s="407">
        <v>322</v>
      </c>
      <c r="AA81" s="407">
        <v>336</v>
      </c>
      <c r="AB81" s="407">
        <v>349</v>
      </c>
      <c r="AC81" s="407">
        <v>2</v>
      </c>
      <c r="AD81" s="407">
        <v>28</v>
      </c>
      <c r="AE81" s="407">
        <v>64</v>
      </c>
      <c r="AF81" s="407">
        <v>108</v>
      </c>
      <c r="AG81" s="407">
        <v>155</v>
      </c>
      <c r="AH81" s="407">
        <v>196</v>
      </c>
      <c r="AI81" s="407">
        <v>224</v>
      </c>
      <c r="AJ81" s="407">
        <v>224</v>
      </c>
      <c r="AK81" s="407">
        <v>232</v>
      </c>
      <c r="AL81" s="407">
        <v>221</v>
      </c>
      <c r="AM81" s="407">
        <v>195</v>
      </c>
      <c r="AN81" s="407">
        <v>164</v>
      </c>
      <c r="AO81" s="407">
        <v>138</v>
      </c>
      <c r="AP81" s="407">
        <v>126</v>
      </c>
      <c r="AQ81" s="407">
        <v>131</v>
      </c>
      <c r="AR81" s="407">
        <v>154</v>
      </c>
      <c r="AS81" s="407">
        <v>191</v>
      </c>
      <c r="AT81" s="407">
        <v>235</v>
      </c>
      <c r="AU81" s="407">
        <v>280</v>
      </c>
      <c r="AV81" s="407">
        <v>357</v>
      </c>
      <c r="AW81" s="407">
        <v>21</v>
      </c>
      <c r="AX81" s="407">
        <v>45</v>
      </c>
      <c r="AY81" s="407">
        <v>65</v>
      </c>
      <c r="AZ81" s="407">
        <v>83</v>
      </c>
      <c r="BA81" s="407">
        <v>100</v>
      </c>
      <c r="BB81" s="407">
        <v>128</v>
      </c>
      <c r="BC81" s="407">
        <v>140</v>
      </c>
    </row>
    <row r="82" spans="2:55" ht="18">
      <c r="B82" s="407" t="s">
        <v>473</v>
      </c>
      <c r="C82" s="407">
        <v>138</v>
      </c>
      <c r="D82" s="407">
        <v>158</v>
      </c>
      <c r="E82" s="407">
        <v>134</v>
      </c>
      <c r="F82" s="407">
        <v>109</v>
      </c>
      <c r="G82" s="407">
        <v>109</v>
      </c>
      <c r="H82" s="407">
        <v>84</v>
      </c>
      <c r="I82" s="407">
        <v>53</v>
      </c>
      <c r="J82" s="407">
        <v>53</v>
      </c>
      <c r="K82" s="407">
        <v>38</v>
      </c>
      <c r="L82" s="407">
        <v>31</v>
      </c>
      <c r="M82" s="407">
        <v>32</v>
      </c>
      <c r="N82" s="407">
        <v>61</v>
      </c>
      <c r="O82" s="407">
        <v>84</v>
      </c>
      <c r="P82" s="407">
        <v>105</v>
      </c>
      <c r="Q82" s="407">
        <v>124</v>
      </c>
      <c r="R82" s="407">
        <v>140</v>
      </c>
      <c r="S82" s="407">
        <v>154</v>
      </c>
      <c r="T82" s="407">
        <v>168</v>
      </c>
      <c r="U82" s="407">
        <v>184</v>
      </c>
      <c r="V82" s="407">
        <v>203</v>
      </c>
      <c r="W82" s="407">
        <v>224</v>
      </c>
      <c r="X82" s="407">
        <v>265</v>
      </c>
      <c r="Y82" s="407">
        <v>281</v>
      </c>
      <c r="Z82" s="407">
        <v>293</v>
      </c>
      <c r="AA82" s="407">
        <v>302</v>
      </c>
      <c r="AB82" s="407">
        <v>313</v>
      </c>
      <c r="AC82" s="407">
        <v>331</v>
      </c>
      <c r="AD82" s="407">
        <v>359</v>
      </c>
      <c r="AE82" s="407">
        <v>32</v>
      </c>
      <c r="AF82" s="407">
        <v>75</v>
      </c>
      <c r="AG82" s="407">
        <v>119</v>
      </c>
      <c r="AH82" s="407">
        <v>153</v>
      </c>
      <c r="AI82" s="407">
        <v>170</v>
      </c>
      <c r="AJ82" s="407">
        <v>170</v>
      </c>
      <c r="AK82" s="407">
        <v>167</v>
      </c>
      <c r="AL82" s="407">
        <v>146</v>
      </c>
      <c r="AM82" s="407">
        <v>116</v>
      </c>
      <c r="AN82" s="407">
        <v>86</v>
      </c>
      <c r="AO82" s="407">
        <v>67</v>
      </c>
      <c r="AP82" s="407">
        <v>64</v>
      </c>
      <c r="AQ82" s="407">
        <v>80</v>
      </c>
      <c r="AR82" s="407">
        <v>111</v>
      </c>
      <c r="AS82" s="407">
        <v>151</v>
      </c>
      <c r="AT82" s="407">
        <v>193</v>
      </c>
      <c r="AU82" s="407">
        <v>232</v>
      </c>
      <c r="AV82" s="407">
        <v>294</v>
      </c>
      <c r="AW82" s="407">
        <v>316</v>
      </c>
      <c r="AX82" s="407">
        <v>334</v>
      </c>
      <c r="AY82" s="407">
        <v>351</v>
      </c>
      <c r="AZ82" s="407">
        <v>1</v>
      </c>
      <c r="BA82" s="407">
        <v>15</v>
      </c>
      <c r="BB82" s="407">
        <v>43</v>
      </c>
      <c r="BC82" s="407">
        <v>54</v>
      </c>
    </row>
    <row r="83" spans="2:55" ht="15.75">
      <c r="B83" s="407" t="s">
        <v>89</v>
      </c>
      <c r="C83" s="407">
        <v>138</v>
      </c>
      <c r="D83" s="407">
        <v>145</v>
      </c>
      <c r="E83" s="407">
        <v>121</v>
      </c>
      <c r="F83" s="407">
        <v>95</v>
      </c>
      <c r="G83" s="407">
        <v>95</v>
      </c>
      <c r="H83" s="407">
        <v>71</v>
      </c>
      <c r="I83" s="407">
        <v>44</v>
      </c>
      <c r="J83" s="407">
        <v>44</v>
      </c>
      <c r="K83" s="407">
        <v>33</v>
      </c>
      <c r="L83" s="407">
        <v>30</v>
      </c>
      <c r="M83" s="407">
        <v>35</v>
      </c>
      <c r="N83" s="407">
        <v>69</v>
      </c>
      <c r="O83" s="407">
        <v>88</v>
      </c>
      <c r="P83" s="407">
        <v>105</v>
      </c>
      <c r="Q83" s="407">
        <v>118</v>
      </c>
      <c r="R83" s="407">
        <v>129</v>
      </c>
      <c r="S83" s="407">
        <v>138</v>
      </c>
      <c r="T83" s="407">
        <v>149</v>
      </c>
      <c r="U83" s="407">
        <v>163</v>
      </c>
      <c r="V83" s="407">
        <v>180</v>
      </c>
      <c r="W83" s="407">
        <v>199</v>
      </c>
      <c r="X83" s="407">
        <v>232</v>
      </c>
      <c r="Y83" s="407">
        <v>244</v>
      </c>
      <c r="Z83" s="407">
        <v>252</v>
      </c>
      <c r="AA83" s="407">
        <v>258</v>
      </c>
      <c r="AB83" s="407">
        <v>269</v>
      </c>
      <c r="AC83" s="407">
        <v>286</v>
      </c>
      <c r="AD83" s="407">
        <v>315</v>
      </c>
      <c r="AE83" s="407">
        <v>353</v>
      </c>
      <c r="AF83" s="407">
        <v>28</v>
      </c>
      <c r="AG83" s="407">
        <v>65</v>
      </c>
      <c r="AH83" s="407">
        <v>89</v>
      </c>
      <c r="AI83" s="407">
        <v>94</v>
      </c>
      <c r="AJ83" s="407">
        <v>94</v>
      </c>
      <c r="AK83" s="407">
        <v>82</v>
      </c>
      <c r="AL83" s="407">
        <v>56</v>
      </c>
      <c r="AM83" s="407">
        <v>26</v>
      </c>
      <c r="AN83" s="407">
        <v>3</v>
      </c>
      <c r="AO83" s="407">
        <v>358</v>
      </c>
      <c r="AP83" s="407">
        <v>1</v>
      </c>
      <c r="AQ83" s="407">
        <v>23</v>
      </c>
      <c r="AR83" s="407">
        <v>56</v>
      </c>
      <c r="AS83" s="407">
        <v>93</v>
      </c>
      <c r="AT83" s="407">
        <v>129</v>
      </c>
      <c r="AU83" s="407">
        <v>160</v>
      </c>
      <c r="AV83" s="407">
        <v>207</v>
      </c>
      <c r="AW83" s="407">
        <v>223</v>
      </c>
      <c r="AX83" s="407">
        <v>237</v>
      </c>
      <c r="AY83" s="407">
        <v>250</v>
      </c>
      <c r="AZ83" s="407">
        <v>263</v>
      </c>
      <c r="BA83" s="407">
        <v>276</v>
      </c>
      <c r="BB83" s="407">
        <v>301</v>
      </c>
      <c r="BC83" s="407">
        <v>312</v>
      </c>
    </row>
    <row r="84" spans="2:55" ht="18">
      <c r="B84" s="407" t="s">
        <v>474</v>
      </c>
      <c r="C84" s="407">
        <v>119</v>
      </c>
      <c r="D84" s="407">
        <v>120</v>
      </c>
      <c r="E84" s="407">
        <v>97</v>
      </c>
      <c r="F84" s="407">
        <v>75</v>
      </c>
      <c r="G84" s="407">
        <v>75</v>
      </c>
      <c r="H84" s="407">
        <v>54</v>
      </c>
      <c r="I84" s="407">
        <v>34</v>
      </c>
      <c r="J84" s="407">
        <v>34</v>
      </c>
      <c r="K84" s="407">
        <v>27</v>
      </c>
      <c r="L84" s="407">
        <v>28</v>
      </c>
      <c r="M84" s="407">
        <v>37</v>
      </c>
      <c r="N84" s="407">
        <v>67</v>
      </c>
      <c r="O84" s="407">
        <v>82</v>
      </c>
      <c r="P84" s="407">
        <v>93</v>
      </c>
      <c r="Q84" s="407">
        <v>101</v>
      </c>
      <c r="R84" s="407">
        <v>108</v>
      </c>
      <c r="S84" s="407">
        <v>115</v>
      </c>
      <c r="T84" s="407">
        <v>124</v>
      </c>
      <c r="U84" s="407">
        <v>135</v>
      </c>
      <c r="V84" s="407">
        <v>149</v>
      </c>
      <c r="W84" s="407">
        <v>164</v>
      </c>
      <c r="X84" s="407">
        <v>189</v>
      </c>
      <c r="Y84" s="407">
        <v>196</v>
      </c>
      <c r="Z84" s="407">
        <v>200</v>
      </c>
      <c r="AA84" s="407">
        <v>206</v>
      </c>
      <c r="AB84" s="407">
        <v>216</v>
      </c>
      <c r="AC84" s="407">
        <v>233</v>
      </c>
      <c r="AD84" s="407">
        <v>260</v>
      </c>
      <c r="AE84" s="407">
        <v>294</v>
      </c>
      <c r="AF84" s="407">
        <v>327</v>
      </c>
      <c r="AG84" s="407">
        <v>354</v>
      </c>
      <c r="AH84" s="407">
        <v>2</v>
      </c>
      <c r="AI84" s="407">
        <v>363</v>
      </c>
      <c r="AJ84" s="407">
        <v>363</v>
      </c>
      <c r="AK84" s="407">
        <v>345</v>
      </c>
      <c r="AL84" s="407">
        <v>320</v>
      </c>
      <c r="AM84" s="407">
        <v>296</v>
      </c>
      <c r="AN84" s="407">
        <v>282</v>
      </c>
      <c r="AO84" s="407">
        <v>281</v>
      </c>
      <c r="AP84" s="407">
        <v>295</v>
      </c>
      <c r="AQ84" s="407">
        <v>320</v>
      </c>
      <c r="AR84" s="407">
        <v>350</v>
      </c>
      <c r="AS84" s="407">
        <v>15</v>
      </c>
      <c r="AT84" s="407">
        <v>42</v>
      </c>
      <c r="AU84" s="407">
        <v>64</v>
      </c>
      <c r="AV84" s="407">
        <v>97</v>
      </c>
      <c r="AW84" s="407">
        <v>108</v>
      </c>
      <c r="AX84" s="407">
        <v>118</v>
      </c>
      <c r="AY84" s="407">
        <v>128</v>
      </c>
      <c r="AZ84" s="407">
        <v>139</v>
      </c>
      <c r="BA84" s="407">
        <v>150</v>
      </c>
      <c r="BB84" s="407">
        <v>172</v>
      </c>
      <c r="BC84" s="407">
        <v>183</v>
      </c>
    </row>
    <row r="85" spans="2:55" ht="15.75">
      <c r="B85" s="407" t="s">
        <v>91</v>
      </c>
      <c r="C85" s="407">
        <v>87</v>
      </c>
      <c r="D85" s="407">
        <v>85</v>
      </c>
      <c r="E85" s="407">
        <v>67</v>
      </c>
      <c r="F85" s="407">
        <v>50</v>
      </c>
      <c r="G85" s="407">
        <v>50</v>
      </c>
      <c r="H85" s="407">
        <v>36</v>
      </c>
      <c r="I85" s="407">
        <v>23</v>
      </c>
      <c r="J85" s="407">
        <v>23</v>
      </c>
      <c r="K85" s="407">
        <v>20</v>
      </c>
      <c r="L85" s="407">
        <v>25</v>
      </c>
      <c r="M85" s="407">
        <v>33</v>
      </c>
      <c r="N85" s="407">
        <v>55</v>
      </c>
      <c r="O85" s="407">
        <v>64</v>
      </c>
      <c r="P85" s="407">
        <v>70</v>
      </c>
      <c r="Q85" s="407">
        <v>75</v>
      </c>
      <c r="R85" s="407">
        <v>79</v>
      </c>
      <c r="S85" s="407">
        <v>84</v>
      </c>
      <c r="T85" s="407">
        <v>90</v>
      </c>
      <c r="U85" s="407">
        <v>99</v>
      </c>
      <c r="V85" s="407">
        <v>110</v>
      </c>
      <c r="W85" s="407">
        <v>120</v>
      </c>
      <c r="X85" s="407">
        <v>135</v>
      </c>
      <c r="Y85" s="407">
        <v>138</v>
      </c>
      <c r="Z85" s="407">
        <v>141</v>
      </c>
      <c r="AA85" s="407">
        <v>146</v>
      </c>
      <c r="AB85" s="407">
        <v>155</v>
      </c>
      <c r="AC85" s="407">
        <v>170</v>
      </c>
      <c r="AD85" s="407">
        <v>192</v>
      </c>
      <c r="AE85" s="407">
        <v>217</v>
      </c>
      <c r="AF85" s="407">
        <v>239</v>
      </c>
      <c r="AG85" s="407">
        <v>254</v>
      </c>
      <c r="AH85" s="407">
        <v>257</v>
      </c>
      <c r="AI85" s="407">
        <v>249</v>
      </c>
      <c r="AJ85" s="407">
        <v>249</v>
      </c>
      <c r="AK85" s="407">
        <v>232</v>
      </c>
      <c r="AL85" s="407">
        <v>214</v>
      </c>
      <c r="AM85" s="407">
        <v>199</v>
      </c>
      <c r="AN85" s="407">
        <v>194</v>
      </c>
      <c r="AO85" s="407">
        <v>199</v>
      </c>
      <c r="AP85" s="407">
        <v>214</v>
      </c>
      <c r="AQ85" s="407">
        <v>234</v>
      </c>
      <c r="AR85" s="407">
        <v>256</v>
      </c>
      <c r="AS85" s="407">
        <v>277</v>
      </c>
      <c r="AT85" s="407">
        <v>295</v>
      </c>
      <c r="AU85" s="407">
        <v>309</v>
      </c>
      <c r="AV85" s="407">
        <v>329</v>
      </c>
      <c r="AW85" s="407">
        <v>337</v>
      </c>
      <c r="AX85" s="407">
        <v>343</v>
      </c>
      <c r="AY85" s="407">
        <v>351</v>
      </c>
      <c r="AZ85" s="407">
        <v>359</v>
      </c>
      <c r="BA85" s="407">
        <v>2</v>
      </c>
      <c r="BB85" s="407">
        <v>19</v>
      </c>
      <c r="BC85" s="407">
        <v>27</v>
      </c>
    </row>
    <row r="86" spans="2:55" ht="18">
      <c r="B86" s="407" t="s">
        <v>475</v>
      </c>
      <c r="C86" s="407">
        <v>47</v>
      </c>
      <c r="D86" s="407">
        <v>44</v>
      </c>
      <c r="E86" s="407">
        <v>33</v>
      </c>
      <c r="F86" s="407">
        <v>25</v>
      </c>
      <c r="G86" s="407">
        <v>25</v>
      </c>
      <c r="H86" s="407">
        <v>18</v>
      </c>
      <c r="I86" s="407">
        <v>12</v>
      </c>
      <c r="J86" s="407">
        <v>12</v>
      </c>
      <c r="K86" s="407">
        <v>13</v>
      </c>
      <c r="L86" s="407">
        <v>16</v>
      </c>
      <c r="M86" s="407">
        <v>22</v>
      </c>
      <c r="N86" s="407">
        <v>33</v>
      </c>
      <c r="O86" s="407">
        <v>37</v>
      </c>
      <c r="P86" s="407">
        <v>39</v>
      </c>
      <c r="Q86" s="407">
        <v>41</v>
      </c>
      <c r="R86" s="407">
        <v>43</v>
      </c>
      <c r="S86" s="407">
        <v>46</v>
      </c>
      <c r="T86" s="407">
        <v>49</v>
      </c>
      <c r="U86" s="407">
        <v>54</v>
      </c>
      <c r="V86" s="407">
        <v>60</v>
      </c>
      <c r="W86" s="407">
        <v>65</v>
      </c>
      <c r="X86" s="407">
        <v>71</v>
      </c>
      <c r="Y86" s="407">
        <v>73</v>
      </c>
      <c r="Z86" s="407">
        <v>74</v>
      </c>
      <c r="AA86" s="407">
        <v>78</v>
      </c>
      <c r="AB86" s="407">
        <v>84</v>
      </c>
      <c r="AC86" s="407">
        <v>93</v>
      </c>
      <c r="AD86" s="407">
        <v>106</v>
      </c>
      <c r="AE86" s="407">
        <v>119</v>
      </c>
      <c r="AF86" s="407">
        <v>129</v>
      </c>
      <c r="AG86" s="407">
        <v>134</v>
      </c>
      <c r="AH86" s="407">
        <v>133</v>
      </c>
      <c r="AI86" s="407">
        <v>126</v>
      </c>
      <c r="AJ86" s="407">
        <v>126</v>
      </c>
      <c r="AK86" s="407">
        <v>116</v>
      </c>
      <c r="AL86" s="407">
        <v>107</v>
      </c>
      <c r="AM86" s="407">
        <v>102</v>
      </c>
      <c r="AN86" s="407">
        <v>102</v>
      </c>
      <c r="AO86" s="407">
        <v>108</v>
      </c>
      <c r="AP86" s="407">
        <v>117</v>
      </c>
      <c r="AQ86" s="407">
        <v>129</v>
      </c>
      <c r="AR86" s="407">
        <v>140</v>
      </c>
      <c r="AS86" s="407">
        <v>150</v>
      </c>
      <c r="AT86" s="407">
        <v>159</v>
      </c>
      <c r="AU86" s="407">
        <v>166</v>
      </c>
      <c r="AV86" s="407">
        <v>175</v>
      </c>
      <c r="AW86" s="407">
        <v>179</v>
      </c>
      <c r="AX86" s="407">
        <v>183</v>
      </c>
      <c r="AY86" s="407">
        <v>187</v>
      </c>
      <c r="AZ86" s="407">
        <v>192</v>
      </c>
      <c r="BA86" s="407">
        <v>196</v>
      </c>
      <c r="BB86" s="407">
        <v>206</v>
      </c>
      <c r="BC86" s="407">
        <v>211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AE60"/>
  <sheetViews>
    <sheetView workbookViewId="0">
      <selection activeCell="V6" sqref="V6:X59"/>
    </sheetView>
  </sheetViews>
  <sheetFormatPr baseColWidth="10" defaultRowHeight="15"/>
  <cols>
    <col min="1" max="1" width="3.5703125" customWidth="1"/>
    <col min="2" max="2" width="4.7109375" style="388" customWidth="1"/>
    <col min="3" max="5" width="7.42578125" style="388" customWidth="1"/>
    <col min="6" max="6" width="2.140625" style="388" customWidth="1"/>
    <col min="7" max="7" width="4.85546875" style="388" bestFit="1" customWidth="1"/>
    <col min="8" max="10" width="7.42578125" style="388" customWidth="1"/>
    <col min="11" max="11" width="2.140625" style="388" customWidth="1"/>
    <col min="12" max="12" width="6.5703125" style="388" customWidth="1"/>
    <col min="13" max="15" width="11.140625" style="388" customWidth="1"/>
    <col min="16" max="16" width="1.7109375" style="388" customWidth="1"/>
    <col min="17" max="17" width="6.85546875" style="388" customWidth="1"/>
    <col min="18" max="20" width="11.140625" style="388" customWidth="1"/>
    <col min="21" max="21" width="2.140625" style="388" customWidth="1"/>
    <col min="22" max="22" width="4.85546875" style="388" bestFit="1" customWidth="1"/>
    <col min="23" max="25" width="7.42578125" style="388" customWidth="1"/>
    <col min="26" max="26" width="2.140625" style="388" customWidth="1"/>
    <col min="27" max="27" width="4.85546875" style="388" bestFit="1" customWidth="1"/>
    <col min="28" max="30" width="7.42578125" style="388" customWidth="1"/>
    <col min="31" max="31" width="2.140625" style="388" customWidth="1"/>
  </cols>
  <sheetData>
    <row r="1" spans="2:30">
      <c r="B1" s="389" t="s">
        <v>115</v>
      </c>
    </row>
    <row r="2" spans="2:30">
      <c r="B2" s="389" t="s">
        <v>481</v>
      </c>
    </row>
    <row r="3" spans="2:30">
      <c r="B3" s="389" t="s">
        <v>104</v>
      </c>
    </row>
    <row r="5" spans="2:30">
      <c r="B5" s="506" t="s">
        <v>116</v>
      </c>
      <c r="C5" s="507"/>
      <c r="D5" s="508"/>
      <c r="E5" s="427"/>
      <c r="G5" s="506" t="s">
        <v>117</v>
      </c>
      <c r="H5" s="507"/>
      <c r="I5" s="508"/>
      <c r="J5" s="427"/>
      <c r="L5" s="506" t="s">
        <v>118</v>
      </c>
      <c r="M5" s="507"/>
      <c r="N5" s="508"/>
      <c r="O5" s="427"/>
      <c r="Q5" s="506" t="s">
        <v>119</v>
      </c>
      <c r="R5" s="507"/>
      <c r="S5" s="508"/>
      <c r="T5" s="427"/>
      <c r="V5" s="506" t="s">
        <v>120</v>
      </c>
      <c r="W5" s="507"/>
      <c r="X5" s="508"/>
      <c r="Y5" s="427"/>
      <c r="AA5" s="506" t="s">
        <v>121</v>
      </c>
      <c r="AB5" s="507"/>
      <c r="AC5" s="508"/>
      <c r="AD5" s="427"/>
    </row>
    <row r="6" spans="2:30">
      <c r="B6" s="509" t="s">
        <v>4</v>
      </c>
      <c r="C6" s="507" t="s">
        <v>122</v>
      </c>
      <c r="D6" s="508"/>
      <c r="E6" s="427"/>
      <c r="G6" s="509" t="s">
        <v>4</v>
      </c>
      <c r="H6" s="507" t="s">
        <v>122</v>
      </c>
      <c r="I6" s="508"/>
      <c r="J6" s="427"/>
      <c r="L6" s="509" t="s">
        <v>4</v>
      </c>
      <c r="M6" s="507" t="s">
        <v>122</v>
      </c>
      <c r="N6" s="508"/>
      <c r="O6" s="427"/>
      <c r="Q6" s="509" t="s">
        <v>4</v>
      </c>
      <c r="R6" s="507" t="s">
        <v>122</v>
      </c>
      <c r="S6" s="508"/>
      <c r="T6" s="427"/>
      <c r="V6" s="509" t="s">
        <v>4</v>
      </c>
      <c r="W6" s="507" t="s">
        <v>122</v>
      </c>
      <c r="X6" s="508"/>
      <c r="Y6" s="427"/>
      <c r="AA6" s="509" t="s">
        <v>4</v>
      </c>
      <c r="AB6" s="507" t="s">
        <v>122</v>
      </c>
      <c r="AC6" s="508"/>
      <c r="AD6" s="427"/>
    </row>
    <row r="7" spans="2:30">
      <c r="B7" s="510"/>
      <c r="C7" s="417">
        <v>10</v>
      </c>
      <c r="D7" s="417">
        <v>20</v>
      </c>
      <c r="E7" s="427">
        <v>25</v>
      </c>
      <c r="G7" s="510"/>
      <c r="H7" s="417">
        <v>10</v>
      </c>
      <c r="I7" s="417">
        <v>20</v>
      </c>
      <c r="J7" s="427">
        <v>25</v>
      </c>
      <c r="L7" s="510"/>
      <c r="M7" s="417">
        <v>10</v>
      </c>
      <c r="N7" s="417">
        <v>20</v>
      </c>
      <c r="O7" s="427">
        <v>25</v>
      </c>
      <c r="Q7" s="510"/>
      <c r="R7" s="417">
        <v>10</v>
      </c>
      <c r="S7" s="417">
        <v>20</v>
      </c>
      <c r="T7" s="427">
        <v>25</v>
      </c>
      <c r="V7" s="510"/>
      <c r="W7" s="417">
        <v>10</v>
      </c>
      <c r="X7" s="417">
        <v>20</v>
      </c>
      <c r="Y7" s="427">
        <v>25</v>
      </c>
      <c r="AA7" s="510"/>
      <c r="AB7" s="417">
        <v>10</v>
      </c>
      <c r="AC7" s="417">
        <v>20</v>
      </c>
      <c r="AD7" s="427">
        <v>25</v>
      </c>
    </row>
    <row r="8" spans="2:30">
      <c r="B8" s="417">
        <v>18</v>
      </c>
      <c r="C8" s="418">
        <v>79.42487320909018</v>
      </c>
      <c r="D8" s="418">
        <v>27.538142533379517</v>
      </c>
      <c r="E8" s="411"/>
      <c r="G8" s="417">
        <v>18</v>
      </c>
      <c r="H8" s="418">
        <v>79.539284713903754</v>
      </c>
      <c r="I8" s="418">
        <v>27.648078927916753</v>
      </c>
      <c r="J8" s="411"/>
      <c r="L8" s="417">
        <v>18</v>
      </c>
      <c r="M8" s="418">
        <v>94.067631376343854</v>
      </c>
      <c r="N8" s="418">
        <v>38.265848823968703</v>
      </c>
      <c r="O8" s="411"/>
      <c r="Q8" s="417">
        <v>18</v>
      </c>
      <c r="R8" s="418">
        <v>94.199202621522772</v>
      </c>
      <c r="S8" s="418">
        <v>38.413486000853773</v>
      </c>
      <c r="T8" s="411"/>
      <c r="V8" s="417">
        <v>18</v>
      </c>
      <c r="W8" s="418">
        <v>101.45394537332143</v>
      </c>
      <c r="X8" s="418">
        <v>39.583514175523888</v>
      </c>
      <c r="Y8" s="411"/>
      <c r="AA8" s="417">
        <v>18</v>
      </c>
      <c r="AB8" s="418">
        <v>101.5895804058883</v>
      </c>
      <c r="AC8" s="418">
        <v>39.734408228138484</v>
      </c>
      <c r="AD8" s="411"/>
    </row>
    <row r="9" spans="2:30">
      <c r="B9" s="417">
        <v>19</v>
      </c>
      <c r="C9" s="418">
        <v>79.401411290507681</v>
      </c>
      <c r="D9" s="418">
        <v>27.538142533379517</v>
      </c>
      <c r="E9" s="411"/>
      <c r="G9" s="417">
        <v>19</v>
      </c>
      <c r="H9" s="418">
        <v>79.530043702469001</v>
      </c>
      <c r="I9" s="418">
        <v>27.638244275689388</v>
      </c>
      <c r="J9" s="411"/>
      <c r="L9" s="417">
        <v>19</v>
      </c>
      <c r="M9" s="418">
        <v>94.04049839672264</v>
      </c>
      <c r="N9" s="418">
        <v>38.265848823968703</v>
      </c>
      <c r="O9" s="411"/>
      <c r="Q9" s="417">
        <v>19</v>
      </c>
      <c r="R9" s="418">
        <v>94.188538304490109</v>
      </c>
      <c r="S9" s="418">
        <v>38.400627608037922</v>
      </c>
      <c r="T9" s="411"/>
      <c r="V9" s="417">
        <v>19</v>
      </c>
      <c r="W9" s="418">
        <v>101.42573969676772</v>
      </c>
      <c r="X9" s="418">
        <v>39.583514175523888</v>
      </c>
      <c r="Y9" s="411"/>
      <c r="AA9" s="417">
        <v>19</v>
      </c>
      <c r="AB9" s="418">
        <v>101.57875100764954</v>
      </c>
      <c r="AC9" s="418">
        <v>39.721605651089604</v>
      </c>
      <c r="AD9" s="411"/>
    </row>
    <row r="10" spans="2:30">
      <c r="B10" s="417">
        <v>20</v>
      </c>
      <c r="C10" s="418">
        <v>79.401411290507681</v>
      </c>
      <c r="D10" s="418">
        <v>27.538142533379517</v>
      </c>
      <c r="E10" s="411"/>
      <c r="G10" s="417">
        <v>20</v>
      </c>
      <c r="H10" s="418">
        <v>79.530043702469001</v>
      </c>
      <c r="I10" s="418">
        <v>27.629827631919834</v>
      </c>
      <c r="J10" s="411"/>
      <c r="L10" s="417">
        <v>20</v>
      </c>
      <c r="M10" s="418">
        <v>94.04049839672264</v>
      </c>
      <c r="N10" s="418">
        <v>38.265848823968703</v>
      </c>
      <c r="O10" s="411"/>
      <c r="Q10" s="417">
        <v>20</v>
      </c>
      <c r="R10" s="418">
        <v>94.188538304490109</v>
      </c>
      <c r="S10" s="418">
        <v>38.389506536675675</v>
      </c>
      <c r="T10" s="411"/>
      <c r="V10" s="417">
        <v>20</v>
      </c>
      <c r="W10" s="418">
        <v>101.42573969676772</v>
      </c>
      <c r="X10" s="418">
        <v>39.583514175523888</v>
      </c>
      <c r="Y10" s="411"/>
      <c r="AA10" s="417">
        <v>20</v>
      </c>
      <c r="AB10" s="418">
        <v>101.57875100764954</v>
      </c>
      <c r="AC10" s="418">
        <v>39.710421390926598</v>
      </c>
      <c r="AD10" s="411"/>
    </row>
    <row r="11" spans="2:30">
      <c r="B11" s="417">
        <v>21</v>
      </c>
      <c r="C11" s="418">
        <v>79.374000960098456</v>
      </c>
      <c r="D11" s="418">
        <v>27.538142533379517</v>
      </c>
      <c r="E11" s="411"/>
      <c r="G11" s="417">
        <v>21</v>
      </c>
      <c r="H11" s="418">
        <v>79.519739246734758</v>
      </c>
      <c r="I11" s="418">
        <v>27.622376206228104</v>
      </c>
      <c r="J11" s="411"/>
      <c r="L11" s="417">
        <v>21</v>
      </c>
      <c r="M11" s="418">
        <v>94.008797154194937</v>
      </c>
      <c r="N11" s="418">
        <v>38.265848823968703</v>
      </c>
      <c r="O11" s="411"/>
      <c r="Q11" s="417">
        <v>21</v>
      </c>
      <c r="R11" s="418">
        <v>94.176516302594408</v>
      </c>
      <c r="S11" s="418">
        <v>38.379694548560359</v>
      </c>
      <c r="T11" s="411"/>
      <c r="V11" s="417">
        <v>21</v>
      </c>
      <c r="W11" s="418">
        <v>101.39268611473054</v>
      </c>
      <c r="X11" s="418">
        <v>39.583514175523888</v>
      </c>
      <c r="Y11" s="411"/>
      <c r="AA11" s="417">
        <v>21</v>
      </c>
      <c r="AB11" s="418">
        <v>101.56598597076429</v>
      </c>
      <c r="AC11" s="418">
        <v>39.700513213914313</v>
      </c>
      <c r="AD11" s="411"/>
    </row>
    <row r="12" spans="2:30">
      <c r="B12" s="417">
        <v>22</v>
      </c>
      <c r="C12" s="418">
        <v>79.343322763902137</v>
      </c>
      <c r="D12" s="418">
        <v>27.538142533379517</v>
      </c>
      <c r="E12" s="411"/>
      <c r="G12" s="417">
        <v>22</v>
      </c>
      <c r="H12" s="418">
        <v>79.507040645725297</v>
      </c>
      <c r="I12" s="418">
        <v>27.622376206228104</v>
      </c>
      <c r="J12" s="411"/>
      <c r="L12" s="417">
        <v>22</v>
      </c>
      <c r="M12" s="418">
        <v>93.973388738069858</v>
      </c>
      <c r="N12" s="418">
        <v>38.265848823968703</v>
      </c>
      <c r="O12" s="411"/>
      <c r="Q12" s="417">
        <v>22</v>
      </c>
      <c r="R12" s="418">
        <v>94.161762223487926</v>
      </c>
      <c r="S12" s="418">
        <v>38.379694548560359</v>
      </c>
      <c r="T12" s="411"/>
      <c r="V12" s="417">
        <v>22</v>
      </c>
      <c r="W12" s="418">
        <v>101.35581130495589</v>
      </c>
      <c r="X12" s="418">
        <v>39.583514175523888</v>
      </c>
      <c r="Y12" s="411"/>
      <c r="AA12" s="417">
        <v>22</v>
      </c>
      <c r="AB12" s="418">
        <v>101.55039040687694</v>
      </c>
      <c r="AC12" s="418">
        <v>39.700513213914313</v>
      </c>
      <c r="AD12" s="411"/>
    </row>
    <row r="13" spans="2:30">
      <c r="B13" s="417">
        <v>23</v>
      </c>
      <c r="C13" s="418">
        <v>79.310822746272478</v>
      </c>
      <c r="D13" s="418">
        <v>27.522387789127578</v>
      </c>
      <c r="E13" s="411"/>
      <c r="G13" s="417">
        <v>23</v>
      </c>
      <c r="H13" s="418">
        <v>79.492258396333824</v>
      </c>
      <c r="I13" s="418">
        <v>27.61560867368949</v>
      </c>
      <c r="J13" s="411"/>
      <c r="L13" s="417">
        <v>23</v>
      </c>
      <c r="M13" s="418">
        <v>93.936015286558572</v>
      </c>
      <c r="N13" s="418">
        <v>38.244901074364009</v>
      </c>
      <c r="O13" s="411"/>
      <c r="Q13" s="417">
        <v>23</v>
      </c>
      <c r="R13" s="418">
        <v>94.144670714888335</v>
      </c>
      <c r="S13" s="418">
        <v>38.370841711354252</v>
      </c>
      <c r="T13" s="411"/>
      <c r="V13" s="417">
        <v>23</v>
      </c>
      <c r="W13" s="418">
        <v>101.31708099198588</v>
      </c>
      <c r="X13" s="418">
        <v>39.562094808046282</v>
      </c>
      <c r="Y13" s="411"/>
      <c r="AA13" s="417">
        <v>23</v>
      </c>
      <c r="AB13" s="418">
        <v>101.53246750872461</v>
      </c>
      <c r="AC13" s="418">
        <v>39.69158741121511</v>
      </c>
      <c r="AD13" s="411"/>
    </row>
    <row r="14" spans="2:30">
      <c r="B14" s="417">
        <v>24</v>
      </c>
      <c r="C14" s="418">
        <v>79.278477734543102</v>
      </c>
      <c r="D14" s="418">
        <v>27.522387789127578</v>
      </c>
      <c r="E14" s="411"/>
      <c r="G14" s="417">
        <v>24</v>
      </c>
      <c r="H14" s="418">
        <v>79.47607686135288</v>
      </c>
      <c r="I14" s="418">
        <v>27.609675784971568</v>
      </c>
      <c r="J14" s="411"/>
      <c r="L14" s="417">
        <v>24</v>
      </c>
      <c r="M14" s="418">
        <v>93.899010555210324</v>
      </c>
      <c r="N14" s="418">
        <v>38.244901074364009</v>
      </c>
      <c r="O14" s="411"/>
      <c r="Q14" s="417">
        <v>24</v>
      </c>
      <c r="R14" s="418">
        <v>94.126056206224078</v>
      </c>
      <c r="S14" s="418">
        <v>38.363013710279972</v>
      </c>
      <c r="T14" s="411"/>
      <c r="V14" s="417">
        <v>24</v>
      </c>
      <c r="W14" s="418">
        <v>101.2790550490771</v>
      </c>
      <c r="X14" s="418">
        <v>39.562094808046282</v>
      </c>
      <c r="Y14" s="411"/>
      <c r="AA14" s="417">
        <v>24</v>
      </c>
      <c r="AB14" s="418">
        <v>101.5131345655922</v>
      </c>
      <c r="AC14" s="418">
        <v>39.683520185654189</v>
      </c>
      <c r="AD14" s="411"/>
    </row>
    <row r="15" spans="2:30">
      <c r="B15" s="417">
        <v>25</v>
      </c>
      <c r="C15" s="418">
        <v>79.248044573195202</v>
      </c>
      <c r="D15" s="418">
        <v>27.507543069670955</v>
      </c>
      <c r="E15" s="411"/>
      <c r="G15" s="417">
        <v>25</v>
      </c>
      <c r="H15" s="418">
        <v>79.459494514069078</v>
      </c>
      <c r="I15" s="418">
        <v>27.609675784971568</v>
      </c>
      <c r="J15" s="411"/>
      <c r="L15" s="417">
        <v>25</v>
      </c>
      <c r="M15" s="418">
        <v>93.864411159992883</v>
      </c>
      <c r="N15" s="418">
        <v>38.225301356299155</v>
      </c>
      <c r="O15" s="411"/>
      <c r="Q15" s="417">
        <v>25</v>
      </c>
      <c r="R15" s="418">
        <v>94.107082272588272</v>
      </c>
      <c r="S15" s="418">
        <v>38.363013710279972</v>
      </c>
      <c r="T15" s="411"/>
      <c r="V15" s="417">
        <v>25</v>
      </c>
      <c r="W15" s="418">
        <v>101.24393073163084</v>
      </c>
      <c r="X15" s="418">
        <v>39.542081037995146</v>
      </c>
      <c r="Y15" s="411"/>
      <c r="AA15" s="417">
        <v>25</v>
      </c>
      <c r="AB15" s="418">
        <v>101.49364114863869</v>
      </c>
      <c r="AC15" s="418">
        <v>39.683520185654189</v>
      </c>
      <c r="AD15" s="411"/>
    </row>
    <row r="16" spans="2:30">
      <c r="B16" s="417">
        <v>26</v>
      </c>
      <c r="C16" s="418">
        <v>79.220918304896827</v>
      </c>
      <c r="D16" s="418">
        <v>27.493807015247864</v>
      </c>
      <c r="E16" s="411"/>
      <c r="G16" s="417">
        <v>26</v>
      </c>
      <c r="H16" s="418">
        <v>79.443750607628886</v>
      </c>
      <c r="I16" s="418">
        <v>27.603160835130911</v>
      </c>
      <c r="J16" s="411"/>
      <c r="L16" s="417">
        <v>26</v>
      </c>
      <c r="M16" s="418">
        <v>93.833790805759634</v>
      </c>
      <c r="N16" s="418">
        <v>38.207303168780882</v>
      </c>
      <c r="O16" s="411"/>
      <c r="Q16" s="417">
        <v>26</v>
      </c>
      <c r="R16" s="418">
        <v>94.089177897567467</v>
      </c>
      <c r="S16" s="418">
        <v>38.354504073455864</v>
      </c>
      <c r="T16" s="411"/>
      <c r="V16" s="417">
        <v>26</v>
      </c>
      <c r="W16" s="418">
        <v>101.21334159329768</v>
      </c>
      <c r="X16" s="418">
        <v>39.523718172353739</v>
      </c>
      <c r="Y16" s="411"/>
      <c r="AA16" s="417">
        <v>26</v>
      </c>
      <c r="AB16" s="418">
        <v>101.47547839284155</v>
      </c>
      <c r="AC16" s="418">
        <v>39.674800450392674</v>
      </c>
      <c r="AD16" s="411"/>
    </row>
    <row r="17" spans="2:30">
      <c r="B17" s="417">
        <v>27</v>
      </c>
      <c r="C17" s="418">
        <v>79.198099446485571</v>
      </c>
      <c r="D17" s="418">
        <v>27.481182971013581</v>
      </c>
      <c r="E17" s="411"/>
      <c r="G17" s="417">
        <v>27</v>
      </c>
      <c r="H17" s="418">
        <v>79.430073729728562</v>
      </c>
      <c r="I17" s="418">
        <v>27.595718714120824</v>
      </c>
      <c r="J17" s="411"/>
      <c r="L17" s="417">
        <v>27</v>
      </c>
      <c r="M17" s="418">
        <v>93.80823482028714</v>
      </c>
      <c r="N17" s="418">
        <v>38.190907831064422</v>
      </c>
      <c r="O17" s="411"/>
      <c r="Q17" s="417">
        <v>27</v>
      </c>
      <c r="R17" s="418">
        <v>94.073747881444362</v>
      </c>
      <c r="S17" s="418">
        <v>38.344725104233561</v>
      </c>
      <c r="T17" s="411"/>
      <c r="V17" s="417">
        <v>27</v>
      </c>
      <c r="W17" s="418">
        <v>101.18832730046593</v>
      </c>
      <c r="X17" s="418">
        <v>39.507025399076461</v>
      </c>
      <c r="Y17" s="411"/>
      <c r="AA17" s="417">
        <v>27</v>
      </c>
      <c r="AB17" s="418">
        <v>101.46008617632388</v>
      </c>
      <c r="AC17" s="418">
        <v>39.664807410298693</v>
      </c>
      <c r="AD17" s="411"/>
    </row>
    <row r="18" spans="2:30">
      <c r="B18" s="417">
        <v>28</v>
      </c>
      <c r="C18" s="418">
        <v>79.180140146228638</v>
      </c>
      <c r="D18" s="418">
        <v>27.481182971013581</v>
      </c>
      <c r="E18" s="411"/>
      <c r="G18" s="417">
        <v>28</v>
      </c>
      <c r="H18" s="418">
        <v>79.419034781273282</v>
      </c>
      <c r="I18" s="418">
        <v>27.5869145307793</v>
      </c>
      <c r="J18" s="411"/>
      <c r="L18" s="417">
        <v>28</v>
      </c>
      <c r="M18" s="418">
        <v>93.788293111155696</v>
      </c>
      <c r="N18" s="418">
        <v>38.190907831064422</v>
      </c>
      <c r="O18" s="411"/>
      <c r="Q18" s="417">
        <v>28</v>
      </c>
      <c r="R18" s="418">
        <v>94.061413378225296</v>
      </c>
      <c r="S18" s="418">
        <v>38.333057840540604</v>
      </c>
      <c r="T18" s="411"/>
      <c r="V18" s="417">
        <v>28</v>
      </c>
      <c r="W18" s="418">
        <v>101.16929135808238</v>
      </c>
      <c r="X18" s="418">
        <v>39.507025399076461</v>
      </c>
      <c r="Y18" s="411"/>
      <c r="AA18" s="417">
        <v>28</v>
      </c>
      <c r="AB18" s="418">
        <v>101.44805446272825</v>
      </c>
      <c r="AC18" s="418">
        <v>39.65290777603483</v>
      </c>
      <c r="AD18" s="411"/>
    </row>
    <row r="19" spans="2:30">
      <c r="B19" s="417">
        <v>29</v>
      </c>
      <c r="C19" s="418">
        <v>79.167036953364928</v>
      </c>
      <c r="D19" s="418">
        <v>27.45898259130065</v>
      </c>
      <c r="E19" s="411"/>
      <c r="G19" s="417">
        <v>29</v>
      </c>
      <c r="H19" s="418">
        <v>79.41043349984578</v>
      </c>
      <c r="I19" s="418">
        <v>27.564465321421846</v>
      </c>
      <c r="J19" s="411"/>
      <c r="L19" s="417">
        <v>29</v>
      </c>
      <c r="M19" s="418">
        <v>93.773878134471417</v>
      </c>
      <c r="N19" s="418">
        <v>38.162434908802403</v>
      </c>
      <c r="O19" s="411"/>
      <c r="Q19" s="417">
        <v>29</v>
      </c>
      <c r="R19" s="418">
        <v>94.051887182741666</v>
      </c>
      <c r="S19" s="418">
        <v>38.30297622172592</v>
      </c>
      <c r="T19" s="411"/>
      <c r="V19" s="417">
        <v>29</v>
      </c>
      <c r="W19" s="418">
        <v>101.15594361259431</v>
      </c>
      <c r="X19" s="418">
        <v>39.478167865864293</v>
      </c>
      <c r="Y19" s="411"/>
      <c r="AA19" s="417">
        <v>29</v>
      </c>
      <c r="AB19" s="418">
        <v>101.43899703690248</v>
      </c>
      <c r="AC19" s="418">
        <v>39.622253552080629</v>
      </c>
      <c r="AD19" s="411"/>
    </row>
    <row r="20" spans="2:30">
      <c r="B20" s="417">
        <v>30</v>
      </c>
      <c r="C20" s="418">
        <v>79.158208306501905</v>
      </c>
      <c r="D20" s="418">
        <v>27.448994461077952</v>
      </c>
      <c r="E20" s="411"/>
      <c r="G20" s="417">
        <v>30</v>
      </c>
      <c r="H20" s="418">
        <v>79.403353132629746</v>
      </c>
      <c r="I20" s="418">
        <v>27.550882922439328</v>
      </c>
      <c r="J20" s="411"/>
      <c r="L20" s="417">
        <v>30</v>
      </c>
      <c r="M20" s="418">
        <v>93.764255939214493</v>
      </c>
      <c r="N20" s="418">
        <v>38.149744718798765</v>
      </c>
      <c r="O20" s="411"/>
      <c r="Q20" s="417">
        <v>30</v>
      </c>
      <c r="R20" s="418">
        <v>94.044048264261988</v>
      </c>
      <c r="S20" s="418">
        <v>38.284647933904786</v>
      </c>
      <c r="T20" s="411"/>
      <c r="V20" s="417">
        <v>30</v>
      </c>
      <c r="W20" s="418">
        <v>101.14735022644263</v>
      </c>
      <c r="X20" s="418">
        <v>39.46540404938257</v>
      </c>
      <c r="Y20" s="411"/>
      <c r="AA20" s="417">
        <v>30</v>
      </c>
      <c r="AB20" s="418">
        <v>101.43163745655959</v>
      </c>
      <c r="AC20" s="418">
        <v>39.603562966682262</v>
      </c>
      <c r="AD20" s="411"/>
    </row>
    <row r="21" spans="2:30">
      <c r="B21" s="417">
        <v>31</v>
      </c>
      <c r="C21" s="418">
        <v>79.148530047302685</v>
      </c>
      <c r="D21" s="418">
        <v>27.439377774336485</v>
      </c>
      <c r="E21" s="411"/>
      <c r="G21" s="417">
        <v>31</v>
      </c>
      <c r="H21" s="418">
        <v>79.396217422421799</v>
      </c>
      <c r="I21" s="418">
        <v>27.535960012665711</v>
      </c>
      <c r="J21" s="411"/>
      <c r="L21" s="417">
        <v>31</v>
      </c>
      <c r="M21" s="418">
        <v>93.753683867835349</v>
      </c>
      <c r="N21" s="418">
        <v>38.137525551515772</v>
      </c>
      <c r="O21" s="411"/>
      <c r="Q21" s="417">
        <v>31</v>
      </c>
      <c r="R21" s="418">
        <v>94.036017708318667</v>
      </c>
      <c r="S21" s="418">
        <v>38.264462615963296</v>
      </c>
      <c r="T21" s="411"/>
      <c r="V21" s="417">
        <v>31</v>
      </c>
      <c r="W21" s="418">
        <v>101.13808156372383</v>
      </c>
      <c r="X21" s="418">
        <v>39.453184672650053</v>
      </c>
      <c r="Y21" s="411"/>
      <c r="AA21" s="417">
        <v>31</v>
      </c>
      <c r="AB21" s="418">
        <v>101.42389801552076</v>
      </c>
      <c r="AC21" s="418">
        <v>39.582956848131865</v>
      </c>
      <c r="AD21" s="411"/>
    </row>
    <row r="22" spans="2:30">
      <c r="B22" s="417">
        <v>32</v>
      </c>
      <c r="C22" s="418">
        <v>79.144326114761768</v>
      </c>
      <c r="D22" s="418">
        <v>27.429762183354761</v>
      </c>
      <c r="E22" s="411"/>
      <c r="G22" s="417">
        <v>32</v>
      </c>
      <c r="H22" s="418">
        <v>79.387035871113866</v>
      </c>
      <c r="I22" s="418">
        <v>27.519718154284934</v>
      </c>
      <c r="J22" s="411"/>
      <c r="L22" s="417">
        <v>32</v>
      </c>
      <c r="M22" s="418">
        <v>93.748869920797929</v>
      </c>
      <c r="N22" s="418">
        <v>38.125230715043152</v>
      </c>
      <c r="O22" s="411"/>
      <c r="Q22" s="417">
        <v>32</v>
      </c>
      <c r="R22" s="418">
        <v>94.025456996558802</v>
      </c>
      <c r="S22" s="418">
        <v>38.242462966771306</v>
      </c>
      <c r="T22" s="411"/>
      <c r="V22" s="417">
        <v>32</v>
      </c>
      <c r="W22" s="418">
        <v>101.13335122908585</v>
      </c>
      <c r="X22" s="418">
        <v>39.44094852475412</v>
      </c>
      <c r="Y22" s="411"/>
      <c r="AA22" s="417">
        <v>32</v>
      </c>
      <c r="AB22" s="418">
        <v>101.41323482709625</v>
      </c>
      <c r="AC22" s="418">
        <v>39.560466165175562</v>
      </c>
      <c r="AD22" s="411"/>
    </row>
    <row r="23" spans="2:30">
      <c r="B23" s="417">
        <v>33</v>
      </c>
      <c r="C23" s="418">
        <v>79.138064565246367</v>
      </c>
      <c r="D23" s="418">
        <v>27.409189809962719</v>
      </c>
      <c r="E23" s="411"/>
      <c r="G23" s="417">
        <v>33</v>
      </c>
      <c r="H23" s="418">
        <v>79.374210748652516</v>
      </c>
      <c r="I23" s="418">
        <v>27.501951886020027</v>
      </c>
      <c r="J23" s="411"/>
      <c r="L23" s="417">
        <v>33</v>
      </c>
      <c r="M23" s="418">
        <v>93.74154035221629</v>
      </c>
      <c r="N23" s="418">
        <v>38.098425874883297</v>
      </c>
      <c r="O23" s="411"/>
      <c r="Q23" s="417">
        <v>33</v>
      </c>
      <c r="R23" s="418">
        <v>94.010528041542187</v>
      </c>
      <c r="S23" s="418">
        <v>38.218376523102641</v>
      </c>
      <c r="T23" s="411"/>
      <c r="V23" s="417">
        <v>33</v>
      </c>
      <c r="W23" s="418">
        <v>101.12567692161534</v>
      </c>
      <c r="X23" s="418">
        <v>39.414305876308802</v>
      </c>
      <c r="Y23" s="411"/>
      <c r="AA23" s="417">
        <v>33</v>
      </c>
      <c r="AB23" s="418">
        <v>101.39769086935816</v>
      </c>
      <c r="AC23" s="418">
        <v>39.535797302425607</v>
      </c>
      <c r="AD23" s="411"/>
    </row>
    <row r="24" spans="2:30">
      <c r="B24" s="417">
        <v>34</v>
      </c>
      <c r="C24" s="418">
        <v>79.113513266400219</v>
      </c>
      <c r="D24" s="418">
        <v>27.384740864099307</v>
      </c>
      <c r="E24" s="411"/>
      <c r="G24" s="417">
        <v>34</v>
      </c>
      <c r="H24" s="418">
        <v>79.334145360668288</v>
      </c>
      <c r="I24" s="418">
        <v>27.482238371865133</v>
      </c>
      <c r="J24" s="411"/>
      <c r="L24" s="417">
        <v>34</v>
      </c>
      <c r="M24" s="418">
        <v>93.712736600011525</v>
      </c>
      <c r="N24" s="418">
        <v>38.065667636315347</v>
      </c>
      <c r="O24" s="411"/>
      <c r="Q24" s="417">
        <v>34</v>
      </c>
      <c r="R24" s="418">
        <v>93.963773030780544</v>
      </c>
      <c r="S24" s="418">
        <v>38.191631153028339</v>
      </c>
      <c r="T24" s="411"/>
      <c r="V24" s="417">
        <v>34</v>
      </c>
      <c r="W24" s="418">
        <v>101.09494741845042</v>
      </c>
      <c r="X24" s="418">
        <v>39.381438432063248</v>
      </c>
      <c r="Y24" s="411"/>
      <c r="AA24" s="417">
        <v>34</v>
      </c>
      <c r="AB24" s="418">
        <v>101.34823001462004</v>
      </c>
      <c r="AC24" s="418">
        <v>39.508348834247542</v>
      </c>
      <c r="AD24" s="411"/>
    </row>
    <row r="25" spans="2:30">
      <c r="B25" s="417">
        <v>35</v>
      </c>
      <c r="C25" s="418">
        <v>79.09320102264688</v>
      </c>
      <c r="D25" s="418">
        <v>27.35361226326447</v>
      </c>
      <c r="E25" s="411"/>
      <c r="G25" s="417">
        <v>35</v>
      </c>
      <c r="H25" s="418">
        <v>79.306655511727342</v>
      </c>
      <c r="I25" s="418">
        <v>27.459947618724911</v>
      </c>
      <c r="J25" s="411"/>
      <c r="L25" s="417">
        <v>35</v>
      </c>
      <c r="M25" s="418">
        <v>93.689018301569263</v>
      </c>
      <c r="N25" s="418">
        <v>38.023206030015956</v>
      </c>
      <c r="O25" s="411"/>
      <c r="Q25" s="417">
        <v>35</v>
      </c>
      <c r="R25" s="418">
        <v>93.931831381274577</v>
      </c>
      <c r="S25" s="418">
        <v>38.161371129795725</v>
      </c>
      <c r="T25" s="411"/>
      <c r="V25" s="417">
        <v>35</v>
      </c>
      <c r="W25" s="418">
        <v>101.06973502421475</v>
      </c>
      <c r="X25" s="418">
        <v>39.338189445773061</v>
      </c>
      <c r="Y25" s="411"/>
      <c r="AA25" s="417">
        <v>35</v>
      </c>
      <c r="AB25" s="418">
        <v>101.31448755271946</v>
      </c>
      <c r="AC25" s="418">
        <v>39.477229473736557</v>
      </c>
      <c r="AD25" s="411"/>
    </row>
    <row r="26" spans="2:30">
      <c r="B26" s="417">
        <v>36</v>
      </c>
      <c r="C26" s="418">
        <v>79.066721924722913</v>
      </c>
      <c r="D26" s="418">
        <v>27.334444268343443</v>
      </c>
      <c r="E26" s="411"/>
      <c r="G26" s="417">
        <v>36</v>
      </c>
      <c r="H26" s="418">
        <v>79.274929933516248</v>
      </c>
      <c r="I26" s="418">
        <v>27.434324500805168</v>
      </c>
      <c r="J26" s="411"/>
      <c r="L26" s="417">
        <v>36</v>
      </c>
      <c r="M26" s="418">
        <v>93.658212778688622</v>
      </c>
      <c r="N26" s="418">
        <v>37.996936330008268</v>
      </c>
      <c r="O26" s="411"/>
      <c r="Q26" s="417">
        <v>36</v>
      </c>
      <c r="R26" s="418">
        <v>93.895139620101631</v>
      </c>
      <c r="S26" s="418">
        <v>38.126574025846168</v>
      </c>
      <c r="T26" s="411"/>
      <c r="V26" s="417">
        <v>36</v>
      </c>
      <c r="W26" s="418">
        <v>101.03716797145366</v>
      </c>
      <c r="X26" s="418">
        <v>39.311200524397094</v>
      </c>
      <c r="Y26" s="411"/>
      <c r="AA26" s="417">
        <v>36</v>
      </c>
      <c r="AB26" s="418">
        <v>101.2759934026145</v>
      </c>
      <c r="AC26" s="418">
        <v>39.441382527907763</v>
      </c>
      <c r="AD26" s="411"/>
    </row>
    <row r="27" spans="2:30">
      <c r="B27" s="417">
        <v>37</v>
      </c>
      <c r="C27" s="418">
        <v>79.033789659790514</v>
      </c>
      <c r="D27" s="418">
        <v>27.286466020668708</v>
      </c>
      <c r="E27" s="411"/>
      <c r="G27" s="417">
        <v>37</v>
      </c>
      <c r="H27" s="418">
        <v>79.239412245183303</v>
      </c>
      <c r="I27" s="418">
        <v>27.404789321987103</v>
      </c>
      <c r="J27" s="411"/>
      <c r="L27" s="417">
        <v>37</v>
      </c>
      <c r="M27" s="418">
        <v>93.620024745892664</v>
      </c>
      <c r="N27" s="418">
        <v>37.931257594964038</v>
      </c>
      <c r="O27" s="411"/>
      <c r="Q27" s="417">
        <v>37</v>
      </c>
      <c r="R27" s="418">
        <v>93.854237910114421</v>
      </c>
      <c r="S27" s="418">
        <v>38.086472971150904</v>
      </c>
      <c r="T27" s="411"/>
      <c r="V27" s="417">
        <v>37</v>
      </c>
      <c r="W27" s="418">
        <v>100.99702467308344</v>
      </c>
      <c r="X27" s="418">
        <v>39.243426318674544</v>
      </c>
      <c r="Y27" s="411"/>
      <c r="AA27" s="417">
        <v>37</v>
      </c>
      <c r="AB27" s="418">
        <v>101.23343738438992</v>
      </c>
      <c r="AC27" s="418">
        <v>39.400028406603184</v>
      </c>
      <c r="AD27" s="411"/>
    </row>
    <row r="28" spans="2:30">
      <c r="B28" s="417">
        <v>38</v>
      </c>
      <c r="C28" s="418">
        <v>78.994211186600168</v>
      </c>
      <c r="D28" s="418">
        <v>27.222573377322195</v>
      </c>
      <c r="E28" s="411"/>
      <c r="G28" s="417">
        <v>38</v>
      </c>
      <c r="H28" s="418">
        <v>79.200126320700036</v>
      </c>
      <c r="I28" s="418">
        <v>27.371019485478655</v>
      </c>
      <c r="J28" s="411"/>
      <c r="L28" s="417">
        <v>38</v>
      </c>
      <c r="M28" s="418">
        <v>93.574253562007371</v>
      </c>
      <c r="N28" s="418">
        <v>37.844165766809546</v>
      </c>
      <c r="O28" s="411"/>
      <c r="Q28" s="417">
        <v>38</v>
      </c>
      <c r="R28" s="418">
        <v>93.809131432142848</v>
      </c>
      <c r="S28" s="418">
        <v>38.040665907419388</v>
      </c>
      <c r="T28" s="411"/>
      <c r="V28" s="417">
        <v>38</v>
      </c>
      <c r="W28" s="418">
        <v>100.94916262031134</v>
      </c>
      <c r="X28" s="418">
        <v>39.153439032637998</v>
      </c>
      <c r="Y28" s="411"/>
      <c r="AA28" s="417">
        <v>38</v>
      </c>
      <c r="AB28" s="418">
        <v>101.18686141120187</v>
      </c>
      <c r="AC28" s="418">
        <v>39.352776530514269</v>
      </c>
      <c r="AD28" s="411"/>
    </row>
    <row r="29" spans="2:30">
      <c r="B29" s="417">
        <v>39</v>
      </c>
      <c r="C29" s="418">
        <v>78.94783924602585</v>
      </c>
      <c r="D29" s="418">
        <v>27.18344091415582</v>
      </c>
      <c r="E29" s="411"/>
      <c r="G29" s="417">
        <v>39</v>
      </c>
      <c r="H29" s="418">
        <v>79.156641671080394</v>
      </c>
      <c r="I29" s="418">
        <v>27.290824999697122</v>
      </c>
      <c r="J29" s="411"/>
      <c r="L29" s="417">
        <v>39</v>
      </c>
      <c r="M29" s="418">
        <v>93.520737796163061</v>
      </c>
      <c r="N29" s="418">
        <v>37.790987473248151</v>
      </c>
      <c r="O29" s="411"/>
      <c r="Q29" s="417">
        <v>39</v>
      </c>
      <c r="R29" s="418">
        <v>93.759264322131131</v>
      </c>
      <c r="S29" s="418">
        <v>37.932179293112824</v>
      </c>
      <c r="T29" s="411"/>
      <c r="V29" s="417">
        <v>39</v>
      </c>
      <c r="W29" s="418">
        <v>100.89345500188921</v>
      </c>
      <c r="X29" s="418">
        <v>39.098529221831058</v>
      </c>
      <c r="Y29" s="411"/>
      <c r="AA29" s="417">
        <v>39</v>
      </c>
      <c r="AB29" s="418">
        <v>101.13562867954089</v>
      </c>
      <c r="AC29" s="418">
        <v>39.240976931202958</v>
      </c>
      <c r="AD29" s="411"/>
    </row>
    <row r="30" spans="2:30">
      <c r="B30" s="417">
        <v>40</v>
      </c>
      <c r="C30" s="418">
        <v>78.894545865585144</v>
      </c>
      <c r="D30" s="418">
        <v>27.087899151501375</v>
      </c>
      <c r="E30" s="411"/>
      <c r="G30" s="417">
        <v>40</v>
      </c>
      <c r="H30" s="418">
        <v>79.108016275735409</v>
      </c>
      <c r="I30" s="418">
        <v>27.244922684635583</v>
      </c>
      <c r="J30" s="411"/>
      <c r="L30" s="417">
        <v>40</v>
      </c>
      <c r="M30" s="418">
        <v>93.459326723491372</v>
      </c>
      <c r="N30" s="418">
        <v>37.661436834941668</v>
      </c>
      <c r="O30" s="411"/>
      <c r="Q30" s="417">
        <v>40</v>
      </c>
      <c r="R30" s="418">
        <v>93.70347064219537</v>
      </c>
      <c r="S30" s="418">
        <v>37.870278770683178</v>
      </c>
      <c r="T30" s="411"/>
      <c r="V30" s="417">
        <v>40</v>
      </c>
      <c r="W30" s="418">
        <v>100.82975754750373</v>
      </c>
      <c r="X30" s="418">
        <v>38.964931202016189</v>
      </c>
      <c r="Y30" s="411"/>
      <c r="AA30" s="417">
        <v>40</v>
      </c>
      <c r="AB30" s="418">
        <v>101.07838045161471</v>
      </c>
      <c r="AC30" s="418">
        <v>39.177303009782619</v>
      </c>
      <c r="AD30" s="411"/>
    </row>
    <row r="31" spans="2:30">
      <c r="B31" s="417">
        <v>41</v>
      </c>
      <c r="C31" s="418">
        <v>78.834187020119614</v>
      </c>
      <c r="D31" s="418">
        <v>27.030146932781477</v>
      </c>
      <c r="E31" s="411"/>
      <c r="G31" s="417">
        <v>41</v>
      </c>
      <c r="H31" s="418">
        <v>79.052887951834037</v>
      </c>
      <c r="I31" s="418">
        <v>27.194774586140468</v>
      </c>
      <c r="J31" s="411"/>
      <c r="L31" s="417">
        <v>41</v>
      </c>
      <c r="M31" s="418">
        <v>93.389843057186724</v>
      </c>
      <c r="N31" s="418">
        <v>37.583224714528967</v>
      </c>
      <c r="O31" s="411"/>
      <c r="Q31" s="417">
        <v>41</v>
      </c>
      <c r="R31" s="418">
        <v>93.640110591976097</v>
      </c>
      <c r="S31" s="418">
        <v>37.802737086814957</v>
      </c>
      <c r="T31" s="411"/>
      <c r="V31" s="417">
        <v>41</v>
      </c>
      <c r="W31" s="418">
        <v>100.75787003115194</v>
      </c>
      <c r="X31" s="418">
        <v>38.884376583657655</v>
      </c>
      <c r="Y31" s="411"/>
      <c r="AA31" s="417">
        <v>41</v>
      </c>
      <c r="AB31" s="418">
        <v>101.01324000861773</v>
      </c>
      <c r="AC31" s="418">
        <v>39.107911956856107</v>
      </c>
      <c r="AD31" s="411"/>
    </row>
    <row r="32" spans="2:30">
      <c r="B32" s="417">
        <v>42</v>
      </c>
      <c r="C32" s="418">
        <v>78.766498459319379</v>
      </c>
      <c r="D32" s="418">
        <v>26.964730642575709</v>
      </c>
      <c r="E32" s="411"/>
      <c r="G32" s="417">
        <v>42</v>
      </c>
      <c r="H32" s="418">
        <v>78.990263259007065</v>
      </c>
      <c r="I32" s="418">
        <v>27.138918116930501</v>
      </c>
      <c r="J32" s="411"/>
      <c r="L32" s="417">
        <v>42</v>
      </c>
      <c r="M32" s="418">
        <v>93.3119675450247</v>
      </c>
      <c r="N32" s="418">
        <v>37.494664233582704</v>
      </c>
      <c r="O32" s="411"/>
      <c r="Q32" s="417">
        <v>42</v>
      </c>
      <c r="R32" s="418">
        <v>93.568023260370552</v>
      </c>
      <c r="S32" s="418">
        <v>37.727478710627906</v>
      </c>
      <c r="T32" s="411"/>
      <c r="V32" s="417">
        <v>42</v>
      </c>
      <c r="W32" s="418">
        <v>100.67742937375282</v>
      </c>
      <c r="X32" s="418">
        <v>38.793228212088579</v>
      </c>
      <c r="Y32" s="411"/>
      <c r="AA32" s="417">
        <v>42</v>
      </c>
      <c r="AB32" s="418">
        <v>100.93890044749254</v>
      </c>
      <c r="AC32" s="418">
        <v>39.03065016872241</v>
      </c>
      <c r="AD32" s="411"/>
    </row>
    <row r="33" spans="2:30">
      <c r="B33" s="417">
        <v>43</v>
      </c>
      <c r="C33" s="418">
        <v>78.690882389619119</v>
      </c>
      <c r="D33" s="418">
        <v>26.890799752136047</v>
      </c>
      <c r="E33" s="411"/>
      <c r="G33" s="417">
        <v>43</v>
      </c>
      <c r="H33" s="418">
        <v>78.919714061145044</v>
      </c>
      <c r="I33" s="418">
        <v>27.074916167356417</v>
      </c>
      <c r="J33" s="411"/>
      <c r="L33" s="417">
        <v>43</v>
      </c>
      <c r="M33" s="418">
        <v>93.224992224371292</v>
      </c>
      <c r="N33" s="418">
        <v>37.394582645110233</v>
      </c>
      <c r="O33" s="411"/>
      <c r="Q33" s="417">
        <v>43</v>
      </c>
      <c r="R33" s="418">
        <v>93.486752356580482</v>
      </c>
      <c r="S33" s="418">
        <v>37.641067867118217</v>
      </c>
      <c r="T33" s="411"/>
      <c r="V33" s="417">
        <v>43</v>
      </c>
      <c r="W33" s="418">
        <v>100.5876627854159</v>
      </c>
      <c r="X33" s="418">
        <v>38.690276286941774</v>
      </c>
      <c r="Y33" s="411"/>
      <c r="AA33" s="417">
        <v>43</v>
      </c>
      <c r="AB33" s="418">
        <v>100.85488209488419</v>
      </c>
      <c r="AC33" s="418">
        <v>38.941941699216812</v>
      </c>
      <c r="AD33" s="411"/>
    </row>
    <row r="34" spans="2:30">
      <c r="B34" s="417">
        <v>44</v>
      </c>
      <c r="C34" s="418">
        <v>78.606383739281696</v>
      </c>
      <c r="D34" s="418">
        <v>26.807426980706026</v>
      </c>
      <c r="E34" s="411"/>
      <c r="G34" s="417">
        <v>44</v>
      </c>
      <c r="H34" s="418">
        <v>78.841398799021874</v>
      </c>
      <c r="I34" s="418">
        <v>26.99936693540786</v>
      </c>
      <c r="J34" s="411"/>
      <c r="L34" s="417">
        <v>44</v>
      </c>
      <c r="M34" s="418">
        <v>93.127796335635693</v>
      </c>
      <c r="N34" s="418">
        <v>37.281703371090167</v>
      </c>
      <c r="O34" s="411"/>
      <c r="Q34" s="417">
        <v>44</v>
      </c>
      <c r="R34" s="418">
        <v>93.396555034991138</v>
      </c>
      <c r="S34" s="418">
        <v>37.538741685276854</v>
      </c>
      <c r="T34" s="411"/>
      <c r="V34" s="417">
        <v>44</v>
      </c>
      <c r="W34" s="418">
        <v>100.48736863571533</v>
      </c>
      <c r="X34" s="418">
        <v>38.574198146467779</v>
      </c>
      <c r="Y34" s="411"/>
      <c r="AA34" s="417">
        <v>44</v>
      </c>
      <c r="AB34" s="418">
        <v>100.76154354708854</v>
      </c>
      <c r="AC34" s="418">
        <v>38.836829223463916</v>
      </c>
      <c r="AD34" s="411"/>
    </row>
    <row r="35" spans="2:30">
      <c r="B35" s="417">
        <v>45</v>
      </c>
      <c r="C35" s="418">
        <v>78.511731058430755</v>
      </c>
      <c r="D35" s="418">
        <v>26.71360531282561</v>
      </c>
      <c r="E35" s="411"/>
      <c r="G35" s="417">
        <v>45</v>
      </c>
      <c r="H35" s="418">
        <v>78.75610458317901</v>
      </c>
      <c r="I35" s="418">
        <v>26.908475317429062</v>
      </c>
      <c r="J35" s="411"/>
      <c r="L35" s="417">
        <v>45</v>
      </c>
      <c r="M35" s="418">
        <v>93.01889718822089</v>
      </c>
      <c r="N35" s="418">
        <v>37.154645301734924</v>
      </c>
      <c r="O35" s="411"/>
      <c r="Q35" s="417">
        <v>45</v>
      </c>
      <c r="R35" s="418">
        <v>93.298432089964948</v>
      </c>
      <c r="S35" s="418">
        <v>37.415235423726003</v>
      </c>
      <c r="T35" s="411"/>
      <c r="V35" s="417">
        <v>45</v>
      </c>
      <c r="W35" s="418">
        <v>100.37497500977732</v>
      </c>
      <c r="X35" s="418">
        <v>38.443559855573895</v>
      </c>
      <c r="Y35" s="411"/>
      <c r="AA35" s="417">
        <v>45</v>
      </c>
      <c r="AB35" s="418">
        <v>100.66010351398116</v>
      </c>
      <c r="AC35" s="418">
        <v>38.709844388552902</v>
      </c>
      <c r="AD35" s="411"/>
    </row>
    <row r="36" spans="2:30">
      <c r="B36" s="417">
        <v>46</v>
      </c>
      <c r="C36" s="418">
        <v>78.285588265855253</v>
      </c>
      <c r="D36" s="418">
        <v>26.608275934273948</v>
      </c>
      <c r="E36" s="411"/>
      <c r="G36" s="417">
        <v>46</v>
      </c>
      <c r="H36" s="418">
        <v>78.664726054060608</v>
      </c>
      <c r="I36" s="418">
        <v>26.800331323386295</v>
      </c>
      <c r="J36" s="411"/>
      <c r="L36" s="417">
        <v>46</v>
      </c>
      <c r="M36" s="418">
        <v>92.758597197480029</v>
      </c>
      <c r="N36" s="418">
        <v>37.011965715126671</v>
      </c>
      <c r="O36" s="411"/>
      <c r="Q36" s="417">
        <v>46</v>
      </c>
      <c r="R36" s="418">
        <v>93.193481542515045</v>
      </c>
      <c r="S36" s="418">
        <v>37.267994382211093</v>
      </c>
      <c r="T36" s="411"/>
      <c r="V36" s="417">
        <v>46</v>
      </c>
      <c r="W36" s="418">
        <v>100.10613144411147</v>
      </c>
      <c r="X36" s="418">
        <v>38.296865825544209</v>
      </c>
      <c r="Y36" s="411"/>
      <c r="AA36" s="417">
        <v>46</v>
      </c>
      <c r="AB36" s="418">
        <v>100.55188790041149</v>
      </c>
      <c r="AC36" s="418">
        <v>38.558340797705334</v>
      </c>
      <c r="AD36" s="411"/>
    </row>
    <row r="37" spans="2:30">
      <c r="B37" s="417">
        <v>47</v>
      </c>
      <c r="C37" s="418">
        <v>78.150398960536521</v>
      </c>
      <c r="D37" s="418">
        <v>26.359316074682006</v>
      </c>
      <c r="E37" s="411"/>
      <c r="G37" s="417">
        <v>47</v>
      </c>
      <c r="H37" s="418">
        <v>78.565843879801136</v>
      </c>
      <c r="I37" s="418">
        <v>26.675438706506029</v>
      </c>
      <c r="J37" s="411"/>
      <c r="L37" s="417">
        <v>47</v>
      </c>
      <c r="M37" s="418">
        <v>92.602922879487124</v>
      </c>
      <c r="N37" s="418">
        <v>36.674659761949691</v>
      </c>
      <c r="O37" s="411"/>
      <c r="Q37" s="417">
        <v>47</v>
      </c>
      <c r="R37" s="418">
        <v>93.080013743123942</v>
      </c>
      <c r="S37" s="418">
        <v>37.097890019779321</v>
      </c>
      <c r="T37" s="411"/>
      <c r="V37" s="417">
        <v>47</v>
      </c>
      <c r="W37" s="418">
        <v>99.945223659084618</v>
      </c>
      <c r="X37" s="418">
        <v>37.950061100973507</v>
      </c>
      <c r="Y37" s="411"/>
      <c r="AA37" s="417">
        <v>47</v>
      </c>
      <c r="AB37" s="418">
        <v>100.43516679257861</v>
      </c>
      <c r="AC37" s="418">
        <v>38.38323520169201</v>
      </c>
      <c r="AD37" s="411"/>
    </row>
    <row r="38" spans="2:30">
      <c r="B38" s="417">
        <v>48</v>
      </c>
      <c r="C38" s="418">
        <v>77.997704805589862</v>
      </c>
      <c r="D38" s="418">
        <v>26.214115342109082</v>
      </c>
      <c r="E38" s="411"/>
      <c r="G38" s="417">
        <v>48</v>
      </c>
      <c r="H38" s="418">
        <v>78.455258815369973</v>
      </c>
      <c r="I38" s="418">
        <v>26.53664582572846</v>
      </c>
      <c r="J38" s="411"/>
      <c r="L38" s="417">
        <v>48</v>
      </c>
      <c r="M38" s="418">
        <v>92.427053682486161</v>
      </c>
      <c r="N38" s="418">
        <v>36.477952468129786</v>
      </c>
      <c r="O38" s="411"/>
      <c r="Q38" s="417">
        <v>48</v>
      </c>
      <c r="R38" s="418">
        <v>92.953030088671071</v>
      </c>
      <c r="S38" s="418">
        <v>36.909087819894317</v>
      </c>
      <c r="T38" s="411"/>
      <c r="V38" s="417">
        <v>48</v>
      </c>
      <c r="W38" s="418">
        <v>99.763361917607298</v>
      </c>
      <c r="X38" s="418">
        <v>37.747812248973162</v>
      </c>
      <c r="Y38" s="411"/>
      <c r="AA38" s="417">
        <v>48</v>
      </c>
      <c r="AB38" s="418">
        <v>100.30459270056161</v>
      </c>
      <c r="AC38" s="418">
        <v>38.188870029023455</v>
      </c>
      <c r="AD38" s="411"/>
    </row>
    <row r="39" spans="2:30">
      <c r="B39" s="417">
        <v>49</v>
      </c>
      <c r="C39" s="418">
        <v>77.825262849485128</v>
      </c>
      <c r="D39" s="418">
        <v>26.054284531192931</v>
      </c>
      <c r="E39" s="411"/>
      <c r="G39" s="417">
        <v>49</v>
      </c>
      <c r="H39" s="418">
        <v>78.326152310254855</v>
      </c>
      <c r="I39" s="418">
        <v>26.389062426464005</v>
      </c>
      <c r="J39" s="411"/>
      <c r="L39" s="417">
        <v>49</v>
      </c>
      <c r="M39" s="418">
        <v>92.228413136571845</v>
      </c>
      <c r="N39" s="418">
        <v>36.261478803132491</v>
      </c>
      <c r="O39" s="411"/>
      <c r="Q39" s="417">
        <v>49</v>
      </c>
      <c r="R39" s="418">
        <v>92.80445537295401</v>
      </c>
      <c r="S39" s="418">
        <v>36.708895802510717</v>
      </c>
      <c r="T39" s="411"/>
      <c r="V39" s="417">
        <v>49</v>
      </c>
      <c r="W39" s="418">
        <v>99.557892913007578</v>
      </c>
      <c r="X39" s="418">
        <v>37.525248465470888</v>
      </c>
      <c r="Y39" s="411"/>
      <c r="AA39" s="417">
        <v>49</v>
      </c>
      <c r="AB39" s="418">
        <v>100.15146552820701</v>
      </c>
      <c r="AC39" s="418">
        <v>37.982851168043013</v>
      </c>
      <c r="AD39" s="411"/>
    </row>
    <row r="40" spans="2:30">
      <c r="B40" s="417">
        <v>50</v>
      </c>
      <c r="C40" s="418">
        <v>77.630741693672149</v>
      </c>
      <c r="D40" s="418">
        <v>25.879444300822893</v>
      </c>
      <c r="E40" s="411"/>
      <c r="G40" s="417">
        <v>50</v>
      </c>
      <c r="H40" s="418">
        <v>78.326152310254855</v>
      </c>
      <c r="I40" s="418">
        <v>26.238978984033476</v>
      </c>
      <c r="J40" s="411"/>
      <c r="L40" s="417">
        <v>50</v>
      </c>
      <c r="M40" s="418">
        <v>92.004327592157722</v>
      </c>
      <c r="N40" s="418">
        <v>36.024761528194396</v>
      </c>
      <c r="O40" s="411"/>
      <c r="Q40" s="417">
        <v>50</v>
      </c>
      <c r="R40" s="418">
        <v>92.80445537295401</v>
      </c>
      <c r="S40" s="418">
        <v>36.506207187376724</v>
      </c>
      <c r="T40" s="411"/>
      <c r="V40" s="417">
        <v>50</v>
      </c>
      <c r="W40" s="418">
        <v>99.32607991043794</v>
      </c>
      <c r="X40" s="418">
        <v>37.281891607609801</v>
      </c>
      <c r="Y40" s="411"/>
      <c r="AA40" s="417">
        <v>50</v>
      </c>
      <c r="AB40" s="418">
        <v>100.15146552820701</v>
      </c>
      <c r="AC40" s="418">
        <v>37.774421078017284</v>
      </c>
      <c r="AD40" s="411"/>
    </row>
    <row r="41" spans="2:30">
      <c r="B41" s="417">
        <v>51</v>
      </c>
      <c r="C41" s="418">
        <v>77.411873657774095</v>
      </c>
      <c r="D41" s="418">
        <v>25.689591051056443</v>
      </c>
      <c r="E41" s="411"/>
      <c r="G41" s="417">
        <v>51</v>
      </c>
      <c r="H41" s="418">
        <v>78.169242628086735</v>
      </c>
      <c r="I41" s="418">
        <v>26.238978984033476</v>
      </c>
      <c r="J41" s="411"/>
      <c r="L41" s="417">
        <v>51</v>
      </c>
      <c r="M41" s="418">
        <v>91.752201256227934</v>
      </c>
      <c r="N41" s="418">
        <v>35.767844182760307</v>
      </c>
      <c r="O41" s="411"/>
      <c r="Q41" s="417">
        <v>51</v>
      </c>
      <c r="R41" s="418">
        <v>92.623363037321411</v>
      </c>
      <c r="S41" s="418">
        <v>36.506207187376724</v>
      </c>
      <c r="T41" s="411"/>
      <c r="V41" s="417">
        <v>51</v>
      </c>
      <c r="W41" s="418">
        <v>99.065279708142228</v>
      </c>
      <c r="X41" s="418">
        <v>37.017806445481433</v>
      </c>
      <c r="Y41" s="411"/>
      <c r="AA41" s="417">
        <v>51</v>
      </c>
      <c r="AB41" s="418">
        <v>99.964004094627811</v>
      </c>
      <c r="AC41" s="418">
        <v>37.774421078017284</v>
      </c>
      <c r="AD41" s="411"/>
    </row>
    <row r="42" spans="2:30">
      <c r="B42" s="417">
        <v>52</v>
      </c>
      <c r="C42" s="418">
        <v>77.166853055620535</v>
      </c>
      <c r="D42" s="418">
        <v>25.485128394259192</v>
      </c>
      <c r="E42" s="411"/>
      <c r="G42" s="417">
        <v>52</v>
      </c>
      <c r="H42" s="418">
        <v>77.974559402842573</v>
      </c>
      <c r="I42" s="418">
        <v>26.089828781357287</v>
      </c>
      <c r="J42" s="411"/>
      <c r="L42" s="417">
        <v>52</v>
      </c>
      <c r="M42" s="418">
        <v>91.469983754536301</v>
      </c>
      <c r="N42" s="418">
        <v>35.491330908148036</v>
      </c>
      <c r="O42" s="411"/>
      <c r="Q42" s="417">
        <v>52</v>
      </c>
      <c r="R42" s="418">
        <v>92.398124266913385</v>
      </c>
      <c r="S42" s="418">
        <v>36.305792352987794</v>
      </c>
      <c r="T42" s="411"/>
      <c r="V42" s="417">
        <v>52</v>
      </c>
      <c r="W42" s="418">
        <v>98.773434498265374</v>
      </c>
      <c r="X42" s="418">
        <v>36.73364170056373</v>
      </c>
      <c r="Y42" s="411"/>
      <c r="AA42" s="417">
        <v>52</v>
      </c>
      <c r="AB42" s="418">
        <v>99.729746929583328</v>
      </c>
      <c r="AC42" s="418">
        <v>37.568541978373709</v>
      </c>
      <c r="AD42" s="411"/>
    </row>
    <row r="43" spans="2:30">
      <c r="B43" s="417">
        <v>53</v>
      </c>
      <c r="C43" s="418">
        <v>76.894403117868038</v>
      </c>
      <c r="D43" s="418">
        <v>25.266849007724389</v>
      </c>
      <c r="E43" s="411"/>
      <c r="G43" s="417">
        <v>53</v>
      </c>
      <c r="H43" s="418">
        <v>77.738160092436786</v>
      </c>
      <c r="I43" s="418">
        <v>25.941309958894792</v>
      </c>
      <c r="J43" s="411"/>
      <c r="L43" s="417">
        <v>53</v>
      </c>
      <c r="M43" s="418">
        <v>91.156243198286091</v>
      </c>
      <c r="N43" s="418">
        <v>35.196355788851662</v>
      </c>
      <c r="O43" s="411"/>
      <c r="Q43" s="417">
        <v>53</v>
      </c>
      <c r="R43" s="418">
        <v>92.12438719523729</v>
      </c>
      <c r="S43" s="418">
        <v>36.107095834142591</v>
      </c>
      <c r="T43" s="411"/>
      <c r="V43" s="417">
        <v>53</v>
      </c>
      <c r="W43" s="418">
        <v>98.449145116921116</v>
      </c>
      <c r="X43" s="418">
        <v>36.430597734238276</v>
      </c>
      <c r="Y43" s="411"/>
      <c r="AA43" s="417">
        <v>53</v>
      </c>
      <c r="AB43" s="418">
        <v>99.444241018057312</v>
      </c>
      <c r="AC43" s="418">
        <v>37.364650170456827</v>
      </c>
      <c r="AD43" s="411"/>
    </row>
    <row r="44" spans="2:30">
      <c r="B44" s="417">
        <v>54</v>
      </c>
      <c r="C44" s="418">
        <v>76.593736367928429</v>
      </c>
      <c r="D44" s="418">
        <v>25.035915105539178</v>
      </c>
      <c r="E44" s="411"/>
      <c r="G44" s="417">
        <v>54</v>
      </c>
      <c r="H44" s="418">
        <v>77.463419070402793</v>
      </c>
      <c r="I44" s="418">
        <v>25.78954332014953</v>
      </c>
      <c r="J44" s="411"/>
      <c r="L44" s="417">
        <v>54</v>
      </c>
      <c r="M44" s="418">
        <v>90.810113219724272</v>
      </c>
      <c r="N44" s="418">
        <v>34.884550492271863</v>
      </c>
      <c r="O44" s="411"/>
      <c r="Q44" s="417">
        <v>54</v>
      </c>
      <c r="R44" s="418">
        <v>91.806517968168961</v>
      </c>
      <c r="S44" s="418">
        <v>35.904502172277674</v>
      </c>
      <c r="T44" s="411"/>
      <c r="V44" s="417">
        <v>54</v>
      </c>
      <c r="W44" s="418">
        <v>98.0916099782076</v>
      </c>
      <c r="X44" s="418">
        <v>36.110391406381694</v>
      </c>
      <c r="Y44" s="411"/>
      <c r="AA44" s="417">
        <v>54</v>
      </c>
      <c r="AB44" s="418">
        <v>99.11258669890924</v>
      </c>
      <c r="AC44" s="418">
        <v>37.156931182787396</v>
      </c>
      <c r="AD44" s="411"/>
    </row>
    <row r="45" spans="2:30">
      <c r="B45" s="417">
        <v>55</v>
      </c>
      <c r="C45" s="418">
        <v>76.264511428739283</v>
      </c>
      <c r="D45" s="418">
        <v>24.793330795594695</v>
      </c>
      <c r="E45" s="411"/>
      <c r="G45" s="417">
        <v>55</v>
      </c>
      <c r="H45" s="418">
        <v>77.160584212479321</v>
      </c>
      <c r="I45" s="418">
        <v>25.62722231390806</v>
      </c>
      <c r="J45" s="411"/>
      <c r="L45" s="417">
        <v>55</v>
      </c>
      <c r="M45" s="418">
        <v>90.43123700459077</v>
      </c>
      <c r="N45" s="418">
        <v>34.55729258296855</v>
      </c>
      <c r="O45" s="411"/>
      <c r="Q45" s="417">
        <v>55</v>
      </c>
      <c r="R45" s="418">
        <v>91.456962469692868</v>
      </c>
      <c r="S45" s="418">
        <v>35.687588284422013</v>
      </c>
      <c r="T45" s="411"/>
      <c r="V45" s="417">
        <v>55</v>
      </c>
      <c r="W45" s="418">
        <v>97.700560408557578</v>
      </c>
      <c r="X45" s="418">
        <v>35.7744741759061</v>
      </c>
      <c r="Y45" s="411"/>
      <c r="AA45" s="417">
        <v>55</v>
      </c>
      <c r="AB45" s="418">
        <v>98.748713729121022</v>
      </c>
      <c r="AC45" s="418">
        <v>36.934586140986077</v>
      </c>
      <c r="AD45" s="411"/>
    </row>
    <row r="46" spans="2:30">
      <c r="B46" s="417">
        <v>56</v>
      </c>
      <c r="C46" s="418">
        <v>75.906927460879885</v>
      </c>
      <c r="D46" s="418">
        <v>24.266051728474697</v>
      </c>
      <c r="E46" s="411"/>
      <c r="G46" s="417">
        <v>56</v>
      </c>
      <c r="H46" s="418">
        <v>76.846338390865824</v>
      </c>
      <c r="I46" s="418">
        <v>25.444675685634504</v>
      </c>
      <c r="J46" s="411"/>
      <c r="L46" s="417">
        <v>56</v>
      </c>
      <c r="M46" s="418">
        <v>90.019875964641798</v>
      </c>
      <c r="N46" s="418">
        <v>33.845973255393709</v>
      </c>
      <c r="O46" s="411"/>
      <c r="Q46" s="417">
        <v>56</v>
      </c>
      <c r="R46" s="418">
        <v>91.095620245111846</v>
      </c>
      <c r="S46" s="418">
        <v>35.442663012361649</v>
      </c>
      <c r="T46" s="411"/>
      <c r="V46" s="417">
        <v>56</v>
      </c>
      <c r="W46" s="418">
        <v>97.27637015439511</v>
      </c>
      <c r="X46" s="418">
        <v>35.044766630189649</v>
      </c>
      <c r="Y46" s="411"/>
      <c r="AA46" s="417">
        <v>56</v>
      </c>
      <c r="AB46" s="418">
        <v>98.374631561735654</v>
      </c>
      <c r="AC46" s="418">
        <v>36.683444813665346</v>
      </c>
      <c r="AD46" s="411"/>
    </row>
    <row r="47" spans="2:30">
      <c r="B47" s="417">
        <v>57</v>
      </c>
      <c r="C47" s="418">
        <v>75.522222248856181</v>
      </c>
      <c r="D47" s="418">
        <v>23.971683248695616</v>
      </c>
      <c r="E47" s="411"/>
      <c r="G47" s="417">
        <v>57</v>
      </c>
      <c r="H47" s="418">
        <v>76.540558120649507</v>
      </c>
      <c r="I47" s="418">
        <v>25.233694964874839</v>
      </c>
      <c r="J47" s="411"/>
      <c r="L47" s="417">
        <v>57</v>
      </c>
      <c r="M47" s="418">
        <v>89.577497651627638</v>
      </c>
      <c r="N47" s="418">
        <v>33.448048300103608</v>
      </c>
      <c r="O47" s="411"/>
      <c r="Q47" s="417">
        <v>57</v>
      </c>
      <c r="R47" s="418">
        <v>90.745881502111359</v>
      </c>
      <c r="S47" s="418">
        <v>35.158190160067058</v>
      </c>
      <c r="T47" s="411"/>
      <c r="V47" s="417">
        <v>57</v>
      </c>
      <c r="W47" s="418">
        <v>96.820674568955766</v>
      </c>
      <c r="X47" s="418">
        <v>34.636636047950134</v>
      </c>
      <c r="Y47" s="411"/>
      <c r="AA47" s="417">
        <v>57</v>
      </c>
      <c r="AB47" s="418">
        <v>98.015917613450867</v>
      </c>
      <c r="AC47" s="418">
        <v>36.39160030845602</v>
      </c>
      <c r="AD47" s="411"/>
    </row>
    <row r="48" spans="2:30">
      <c r="B48" s="417">
        <v>58</v>
      </c>
      <c r="C48" s="418">
        <v>75.112705155178304</v>
      </c>
      <c r="D48" s="418">
        <v>23.646742605754099</v>
      </c>
      <c r="E48" s="411"/>
      <c r="G48" s="417">
        <v>58</v>
      </c>
      <c r="H48" s="418">
        <v>76.254254586236783</v>
      </c>
      <c r="I48" s="418">
        <v>24.988491418106658</v>
      </c>
      <c r="J48" s="411"/>
      <c r="L48" s="417">
        <v>58</v>
      </c>
      <c r="M48" s="418">
        <v>89.106806883643287</v>
      </c>
      <c r="N48" s="418">
        <v>33.007578444660702</v>
      </c>
      <c r="O48" s="411"/>
      <c r="Q48" s="417">
        <v>58</v>
      </c>
      <c r="R48" s="418">
        <v>90.420267053676071</v>
      </c>
      <c r="S48" s="418">
        <v>34.826112456281827</v>
      </c>
      <c r="T48" s="411"/>
      <c r="V48" s="417">
        <v>58</v>
      </c>
      <c r="W48" s="418">
        <v>96.336393260143666</v>
      </c>
      <c r="X48" s="418">
        <v>34.18476356867513</v>
      </c>
      <c r="Y48" s="411"/>
      <c r="AA48" s="417">
        <v>58</v>
      </c>
      <c r="AB48" s="418">
        <v>97.68595483492976</v>
      </c>
      <c r="AC48" s="418">
        <v>36.050774027173397</v>
      </c>
      <c r="AD48" s="411"/>
    </row>
    <row r="49" spans="2:30">
      <c r="B49" s="417">
        <v>59</v>
      </c>
      <c r="C49" s="418">
        <v>74.68161759433724</v>
      </c>
      <c r="D49" s="418">
        <v>23.281892126778629</v>
      </c>
      <c r="E49" s="411"/>
      <c r="G49" s="417">
        <v>59</v>
      </c>
      <c r="H49" s="418">
        <v>75.987182344030046</v>
      </c>
      <c r="I49" s="418">
        <v>24.705694217531157</v>
      </c>
      <c r="J49" s="411"/>
      <c r="L49" s="417">
        <v>59</v>
      </c>
      <c r="M49" s="418">
        <v>88.611575088822747</v>
      </c>
      <c r="N49" s="418">
        <v>32.511313237556102</v>
      </c>
      <c r="O49" s="411"/>
      <c r="Q49" s="417">
        <v>59</v>
      </c>
      <c r="R49" s="418">
        <v>90.117730507053238</v>
      </c>
      <c r="S49" s="418">
        <v>34.441809302024943</v>
      </c>
      <c r="T49" s="411"/>
      <c r="V49" s="417">
        <v>59</v>
      </c>
      <c r="W49" s="418">
        <v>95.827536742556163</v>
      </c>
      <c r="X49" s="418">
        <v>33.675395797668202</v>
      </c>
      <c r="Y49" s="411"/>
      <c r="AA49" s="417">
        <v>59</v>
      </c>
      <c r="AB49" s="418">
        <v>97.382979266043648</v>
      </c>
      <c r="AC49" s="418">
        <v>35.656262779504864</v>
      </c>
      <c r="AD49" s="411"/>
    </row>
    <row r="50" spans="2:30">
      <c r="B50" s="417">
        <v>60</v>
      </c>
      <c r="C50" s="418">
        <v>74.232975139139171</v>
      </c>
      <c r="D50" s="418">
        <v>22.869090098196136</v>
      </c>
      <c r="E50" s="411"/>
      <c r="G50" s="417">
        <v>60</v>
      </c>
      <c r="H50" s="418">
        <v>75.728315668411497</v>
      </c>
      <c r="I50" s="418">
        <v>24.384335976709991</v>
      </c>
      <c r="J50" s="411"/>
      <c r="L50" s="417">
        <v>60</v>
      </c>
      <c r="M50" s="418">
        <v>88.096452887872772</v>
      </c>
      <c r="N50" s="418">
        <v>31.947881081912286</v>
      </c>
      <c r="O50" s="411"/>
      <c r="Q50" s="417">
        <v>60</v>
      </c>
      <c r="R50" s="418">
        <v>89.824422379903268</v>
      </c>
      <c r="S50" s="418">
        <v>34.004031817901428</v>
      </c>
      <c r="T50" s="411"/>
      <c r="V50" s="417">
        <v>60</v>
      </c>
      <c r="W50" s="418">
        <v>95.299000609140393</v>
      </c>
      <c r="X50" s="418">
        <v>33.096704091644213</v>
      </c>
      <c r="Y50" s="411"/>
      <c r="AA50" s="417">
        <v>60</v>
      </c>
      <c r="AB50" s="418">
        <v>97.090921317325538</v>
      </c>
      <c r="AC50" s="418">
        <v>35.20684786260508</v>
      </c>
      <c r="AD50" s="411"/>
    </row>
    <row r="51" spans="2:30">
      <c r="B51" s="417">
        <v>61</v>
      </c>
      <c r="C51" s="418">
        <v>73.769813220651628</v>
      </c>
      <c r="D51" s="418">
        <v>22.402262801205413</v>
      </c>
      <c r="E51" s="411"/>
      <c r="G51" s="417">
        <v>61</v>
      </c>
      <c r="H51" s="418">
        <v>75.456116383353319</v>
      </c>
      <c r="I51" s="418">
        <v>24.025441775840562</v>
      </c>
      <c r="J51" s="411"/>
      <c r="L51" s="417">
        <v>61</v>
      </c>
      <c r="M51" s="418">
        <v>87.56489235664138</v>
      </c>
      <c r="N51" s="418">
        <v>31.308723421053767</v>
      </c>
      <c r="O51" s="411"/>
      <c r="Q51" s="417">
        <v>61</v>
      </c>
      <c r="R51" s="418">
        <v>89.514218470941813</v>
      </c>
      <c r="S51" s="418">
        <v>33.514280852683818</v>
      </c>
      <c r="T51" s="411"/>
      <c r="V51" s="417">
        <v>61</v>
      </c>
      <c r="W51" s="418">
        <v>94.754341290599669</v>
      </c>
      <c r="X51" s="418">
        <v>32.439756103137618</v>
      </c>
      <c r="Y51" s="411"/>
      <c r="AA51" s="417">
        <v>61</v>
      </c>
      <c r="AB51" s="418">
        <v>96.780096103074527</v>
      </c>
      <c r="AC51" s="418">
        <v>34.704090098280339</v>
      </c>
      <c r="AD51" s="411"/>
    </row>
    <row r="52" spans="2:30">
      <c r="B52" s="417">
        <v>62</v>
      </c>
      <c r="C52" s="418">
        <v>73.287970876424041</v>
      </c>
      <c r="D52" s="418">
        <v>21.877359522405619</v>
      </c>
      <c r="E52" s="411"/>
      <c r="G52" s="417">
        <v>62</v>
      </c>
      <c r="H52" s="418">
        <v>75.14102215726551</v>
      </c>
      <c r="I52" s="418">
        <v>23.630371924519014</v>
      </c>
      <c r="J52" s="411"/>
      <c r="L52" s="417">
        <v>62</v>
      </c>
      <c r="M52" s="418">
        <v>87.011777992662971</v>
      </c>
      <c r="N52" s="418">
        <v>30.588146264968515</v>
      </c>
      <c r="O52" s="411"/>
      <c r="Q52" s="417">
        <v>62</v>
      </c>
      <c r="R52" s="418">
        <v>89.151948210985552</v>
      </c>
      <c r="S52" s="418">
        <v>32.974476108919234</v>
      </c>
      <c r="T52" s="411"/>
      <c r="V52" s="417">
        <v>62</v>
      </c>
      <c r="W52" s="418">
        <v>94.187846257867676</v>
      </c>
      <c r="X52" s="418">
        <v>31.698574180700266</v>
      </c>
      <c r="Y52" s="411"/>
      <c r="AA52" s="417">
        <v>62</v>
      </c>
      <c r="AB52" s="418">
        <v>96.411256969595328</v>
      </c>
      <c r="AC52" s="418">
        <v>34.149862295186324</v>
      </c>
      <c r="AD52" s="411"/>
    </row>
    <row r="53" spans="2:30">
      <c r="B53" s="417">
        <v>63</v>
      </c>
      <c r="C53" s="418">
        <v>72.775183600269713</v>
      </c>
      <c r="D53" s="418">
        <v>20.638614600741494</v>
      </c>
      <c r="E53" s="411"/>
      <c r="G53" s="417">
        <v>63</v>
      </c>
      <c r="H53" s="418">
        <v>74.282652036505453</v>
      </c>
      <c r="I53" s="418">
        <v>22.73629993410928</v>
      </c>
      <c r="J53" s="411"/>
      <c r="L53" s="417">
        <v>63</v>
      </c>
      <c r="M53" s="418">
        <v>86.422427405969131</v>
      </c>
      <c r="N53" s="418">
        <v>28.88181300441061</v>
      </c>
      <c r="O53" s="411"/>
      <c r="Q53" s="417">
        <v>63</v>
      </c>
      <c r="R53" s="418">
        <v>88.155945748392924</v>
      </c>
      <c r="S53" s="418">
        <v>31.75109139559077</v>
      </c>
      <c r="T53" s="411"/>
      <c r="V53" s="417">
        <v>63</v>
      </c>
      <c r="W53" s="418">
        <v>93.583492156010223</v>
      </c>
      <c r="X53" s="418">
        <v>29.941481247962756</v>
      </c>
      <c r="Y53" s="411"/>
      <c r="AA53" s="417">
        <v>63</v>
      </c>
      <c r="AB53" s="418">
        <v>95.374705544051395</v>
      </c>
      <c r="AC53" s="418">
        <v>32.892687967401145</v>
      </c>
      <c r="AD53" s="411"/>
    </row>
    <row r="54" spans="2:30">
      <c r="B54" s="417">
        <v>64</v>
      </c>
      <c r="C54" s="418">
        <v>72.211897894307882</v>
      </c>
      <c r="D54" s="418">
        <v>19.923706172596454</v>
      </c>
      <c r="E54" s="411"/>
      <c r="G54" s="417">
        <v>64</v>
      </c>
      <c r="H54" s="418">
        <v>73.705532041948231</v>
      </c>
      <c r="I54" s="418">
        <v>22.238886359110445</v>
      </c>
      <c r="J54" s="411"/>
      <c r="L54" s="417">
        <v>64</v>
      </c>
      <c r="M54" s="418">
        <v>85.773640701251011</v>
      </c>
      <c r="N54" s="418">
        <v>27.894419743435076</v>
      </c>
      <c r="O54" s="411"/>
      <c r="Q54" s="417">
        <v>64</v>
      </c>
      <c r="R54" s="418">
        <v>87.484611378290481</v>
      </c>
      <c r="S54" s="418">
        <v>31.069770004068015</v>
      </c>
      <c r="T54" s="411"/>
      <c r="V54" s="417">
        <v>64</v>
      </c>
      <c r="W54" s="418">
        <v>92.916119582085358</v>
      </c>
      <c r="X54" s="418">
        <v>28.923699251916307</v>
      </c>
      <c r="Y54" s="411"/>
      <c r="AA54" s="417">
        <v>64</v>
      </c>
      <c r="AB54" s="418">
        <v>94.669022790159204</v>
      </c>
      <c r="AC54" s="418">
        <v>32.191520757731837</v>
      </c>
      <c r="AD54" s="411"/>
    </row>
    <row r="55" spans="2:30">
      <c r="B55" s="417">
        <v>65</v>
      </c>
      <c r="C55" s="418">
        <v>71.572155667277372</v>
      </c>
      <c r="D55" s="418">
        <v>19.157755488856157</v>
      </c>
      <c r="E55" s="411"/>
      <c r="G55" s="417">
        <v>65</v>
      </c>
      <c r="H55" s="418">
        <v>73.019459087357291</v>
      </c>
      <c r="I55" s="418">
        <v>21.705562843974491</v>
      </c>
      <c r="J55" s="411"/>
      <c r="L55" s="417">
        <v>65</v>
      </c>
      <c r="M55" s="418">
        <v>85.034813374385621</v>
      </c>
      <c r="N55" s="418">
        <v>26.835361455591077</v>
      </c>
      <c r="O55" s="411"/>
      <c r="Q55" s="417">
        <v>65</v>
      </c>
      <c r="R55" s="418">
        <v>86.687415830717015</v>
      </c>
      <c r="S55" s="418">
        <v>30.338853433346529</v>
      </c>
      <c r="T55" s="411"/>
      <c r="V55" s="417">
        <v>65</v>
      </c>
      <c r="W55" s="418">
        <v>92.152686697687756</v>
      </c>
      <c r="X55" s="418">
        <v>27.831477505139151</v>
      </c>
      <c r="Y55" s="411"/>
      <c r="AA55" s="417">
        <v>65</v>
      </c>
      <c r="AB55" s="418">
        <v>93.830791761272749</v>
      </c>
      <c r="AC55" s="418">
        <v>31.43844973608892</v>
      </c>
      <c r="AD55" s="411"/>
    </row>
    <row r="56" spans="2:30">
      <c r="B56" s="417">
        <v>66</v>
      </c>
      <c r="C56" s="418">
        <v>70.826358393519399</v>
      </c>
      <c r="D56" s="418">
        <v>18.350907668829734</v>
      </c>
      <c r="E56" s="411"/>
      <c r="G56" s="417">
        <v>66</v>
      </c>
      <c r="H56" s="418">
        <v>72.2270608632885</v>
      </c>
      <c r="I56" s="418">
        <v>21.133724885698403</v>
      </c>
      <c r="J56" s="411"/>
      <c r="L56" s="417">
        <v>66</v>
      </c>
      <c r="M56" s="418">
        <v>84.171267523461921</v>
      </c>
      <c r="N56" s="418">
        <v>25.718767049980102</v>
      </c>
      <c r="O56" s="411"/>
      <c r="Q56" s="417">
        <v>66</v>
      </c>
      <c r="R56" s="418">
        <v>85.768550379609053</v>
      </c>
      <c r="S56" s="418">
        <v>29.554777221815982</v>
      </c>
      <c r="T56" s="411"/>
      <c r="V56" s="417">
        <v>66</v>
      </c>
      <c r="W56" s="418">
        <v>91.255980713051912</v>
      </c>
      <c r="X56" s="418">
        <v>26.67942422682108</v>
      </c>
      <c r="Y56" s="411"/>
      <c r="AA56" s="417">
        <v>66</v>
      </c>
      <c r="AB56" s="418">
        <v>92.867487230046621</v>
      </c>
      <c r="AC56" s="418">
        <v>30.629889952334874</v>
      </c>
      <c r="AD56" s="411"/>
    </row>
    <row r="57" spans="2:30">
      <c r="B57" s="417">
        <v>67</v>
      </c>
      <c r="C57" s="418">
        <v>69.949323414416313</v>
      </c>
      <c r="D57" s="418">
        <v>17.513142493486651</v>
      </c>
      <c r="E57" s="411"/>
      <c r="G57" s="417">
        <v>67</v>
      </c>
      <c r="H57" s="418">
        <v>71.33557199263042</v>
      </c>
      <c r="I57" s="418">
        <v>20.521063526408362</v>
      </c>
      <c r="J57" s="411"/>
      <c r="L57" s="417">
        <v>67</v>
      </c>
      <c r="M57" s="418">
        <v>83.153836759273929</v>
      </c>
      <c r="N57" s="418">
        <v>24.558411048533966</v>
      </c>
      <c r="O57" s="411"/>
      <c r="Q57" s="417">
        <v>67</v>
      </c>
      <c r="R57" s="418">
        <v>84.736997406112678</v>
      </c>
      <c r="S57" s="418">
        <v>28.714322717747127</v>
      </c>
      <c r="T57" s="411"/>
      <c r="V57" s="417">
        <v>67</v>
      </c>
      <c r="W57" s="418">
        <v>90.195161207261918</v>
      </c>
      <c r="X57" s="418">
        <v>25.481806949084717</v>
      </c>
      <c r="Y57" s="411"/>
      <c r="AA57" s="417">
        <v>67</v>
      </c>
      <c r="AB57" s="418">
        <v>91.790817106626108</v>
      </c>
      <c r="AC57" s="418">
        <v>29.762810954746303</v>
      </c>
      <c r="AD57" s="411"/>
    </row>
    <row r="58" spans="2:30">
      <c r="B58" s="417">
        <v>68</v>
      </c>
      <c r="C58" s="418">
        <v>67.733042000647771</v>
      </c>
      <c r="D58" s="418">
        <v>16.647509076972323</v>
      </c>
      <c r="E58" s="411"/>
      <c r="G58" s="417">
        <v>68</v>
      </c>
      <c r="H58" s="418">
        <v>70.355086068827617</v>
      </c>
      <c r="I58" s="418">
        <v>19.865903466630872</v>
      </c>
      <c r="J58" s="411"/>
      <c r="L58" s="417">
        <v>68</v>
      </c>
      <c r="M58" s="418">
        <v>80.579589169088507</v>
      </c>
      <c r="N58" s="418">
        <v>23.357995168368088</v>
      </c>
      <c r="O58" s="411"/>
      <c r="Q58" s="417">
        <v>68</v>
      </c>
      <c r="R58" s="418">
        <v>83.60447034988519</v>
      </c>
      <c r="S58" s="418">
        <v>27.815009865862137</v>
      </c>
      <c r="T58" s="411"/>
      <c r="V58" s="417">
        <v>68</v>
      </c>
      <c r="W58" s="418">
        <v>87.502140919862669</v>
      </c>
      <c r="X58" s="418">
        <v>24.242470591508081</v>
      </c>
      <c r="Y58" s="411"/>
      <c r="AA58" s="417">
        <v>68</v>
      </c>
      <c r="AB58" s="418">
        <v>90.614232673245752</v>
      </c>
      <c r="AC58" s="418">
        <v>28.835083463769038</v>
      </c>
      <c r="AD58" s="411"/>
    </row>
    <row r="59" spans="2:30">
      <c r="B59" s="417">
        <v>69</v>
      </c>
      <c r="C59" s="418">
        <v>66.376423112508661</v>
      </c>
      <c r="D59" s="418">
        <v>15.764551088545298</v>
      </c>
      <c r="E59" s="411"/>
      <c r="G59" s="417">
        <v>69</v>
      </c>
      <c r="H59" s="418">
        <v>69.297219218532192</v>
      </c>
      <c r="I59" s="418">
        <v>18.426843839909434</v>
      </c>
      <c r="J59" s="411"/>
      <c r="L59" s="417">
        <v>69</v>
      </c>
      <c r="M59" s="418">
        <v>79.003774851289364</v>
      </c>
      <c r="N59" s="418">
        <v>22.131938597935221</v>
      </c>
      <c r="O59" s="411"/>
      <c r="Q59" s="417">
        <v>69</v>
      </c>
      <c r="R59" s="418">
        <v>82.383974840434192</v>
      </c>
      <c r="S59" s="418">
        <v>25.836208658955975</v>
      </c>
      <c r="T59" s="411"/>
      <c r="V59" s="417">
        <v>69</v>
      </c>
      <c r="W59" s="418">
        <v>85.852846000486821</v>
      </c>
      <c r="X59" s="418">
        <v>22.976458510306099</v>
      </c>
      <c r="Y59" s="411"/>
      <c r="AA59" s="417">
        <v>69</v>
      </c>
      <c r="AB59" s="418">
        <v>89.351312876708377</v>
      </c>
      <c r="AC59" s="418">
        <v>26.795571751509339</v>
      </c>
      <c r="AD59" s="411"/>
    </row>
    <row r="60" spans="2:30">
      <c r="B60" s="417">
        <v>70</v>
      </c>
      <c r="C60" s="418">
        <v>64.826039785267568</v>
      </c>
      <c r="D60" s="418">
        <v>13.98652325356074</v>
      </c>
      <c r="E60" s="411"/>
      <c r="G60" s="417">
        <v>70</v>
      </c>
      <c r="H60" s="418">
        <v>68.173488261642078</v>
      </c>
      <c r="I60" s="418">
        <v>17.645433853196728</v>
      </c>
      <c r="J60" s="411"/>
      <c r="L60" s="417">
        <v>70</v>
      </c>
      <c r="M60" s="418">
        <v>77.202527517901984</v>
      </c>
      <c r="N60" s="418">
        <v>19.656968695090924</v>
      </c>
      <c r="O60" s="411"/>
      <c r="Q60" s="417">
        <v>70</v>
      </c>
      <c r="R60" s="418">
        <v>81.088095112881732</v>
      </c>
      <c r="S60" s="418">
        <v>24.758591939833074</v>
      </c>
      <c r="T60" s="411"/>
      <c r="V60" s="417">
        <v>70</v>
      </c>
      <c r="W60" s="418">
        <v>83.968264674235698</v>
      </c>
      <c r="X60" s="418">
        <v>20.421024441133987</v>
      </c>
      <c r="Y60" s="411"/>
      <c r="AA60" s="417">
        <v>70</v>
      </c>
      <c r="AB60" s="418">
        <v>88.014019250192547</v>
      </c>
      <c r="AC60" s="418">
        <v>25.685928920536032</v>
      </c>
      <c r="AD60" s="411"/>
    </row>
  </sheetData>
  <mergeCells count="18">
    <mergeCell ref="W6:X6"/>
    <mergeCell ref="AA6:AA7"/>
    <mergeCell ref="AA5:AC5"/>
    <mergeCell ref="AB6:AC6"/>
    <mergeCell ref="B5:D5"/>
    <mergeCell ref="G5:I5"/>
    <mergeCell ref="L5:N5"/>
    <mergeCell ref="Q5:S5"/>
    <mergeCell ref="V5:X5"/>
    <mergeCell ref="B6:B7"/>
    <mergeCell ref="R6:S6"/>
    <mergeCell ref="V6:V7"/>
    <mergeCell ref="C6:D6"/>
    <mergeCell ref="G6:G7"/>
    <mergeCell ref="H6:I6"/>
    <mergeCell ref="L6:L7"/>
    <mergeCell ref="M6:N6"/>
    <mergeCell ref="Q6:Q7"/>
  </mergeCells>
  <phoneticPr fontId="0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K59"/>
  <sheetViews>
    <sheetView workbookViewId="0">
      <pane xSplit="1" ySplit="6" topLeftCell="B7" activePane="bottomRight" state="frozen"/>
      <selection activeCell="E7" sqref="E7"/>
      <selection pane="topRight" activeCell="E7" sqref="E7"/>
      <selection pane="bottomLeft" activeCell="E7" sqref="E7"/>
      <selection pane="bottomRight" activeCell="E7" sqref="E7"/>
    </sheetView>
  </sheetViews>
  <sheetFormatPr baseColWidth="10" defaultRowHeight="15.75"/>
  <cols>
    <col min="1" max="16384" width="11.42578125" style="435"/>
  </cols>
  <sheetData>
    <row r="1" spans="1:11">
      <c r="A1" s="435" t="s">
        <v>486</v>
      </c>
    </row>
    <row r="4" spans="1:11">
      <c r="B4" s="435" t="s">
        <v>487</v>
      </c>
      <c r="G4" s="435" t="s">
        <v>488</v>
      </c>
    </row>
    <row r="5" spans="1:11">
      <c r="A5" s="436"/>
      <c r="B5" s="511" t="s">
        <v>109</v>
      </c>
      <c r="C5" s="511"/>
      <c r="D5" s="511" t="s">
        <v>110</v>
      </c>
      <c r="E5" s="511"/>
      <c r="G5" s="436"/>
      <c r="H5" s="511" t="s">
        <v>109</v>
      </c>
      <c r="I5" s="511"/>
      <c r="J5" s="511" t="s">
        <v>110</v>
      </c>
      <c r="K5" s="511"/>
    </row>
    <row r="6" spans="1:11" ht="47.25">
      <c r="A6" s="436" t="s">
        <v>222</v>
      </c>
      <c r="B6" s="437" t="s">
        <v>489</v>
      </c>
      <c r="C6" s="435" t="s">
        <v>490</v>
      </c>
      <c r="D6" s="437" t="s">
        <v>489</v>
      </c>
      <c r="E6" s="435" t="s">
        <v>490</v>
      </c>
      <c r="G6" s="436" t="s">
        <v>222</v>
      </c>
      <c r="H6" s="437" t="s">
        <v>489</v>
      </c>
      <c r="I6" s="435" t="s">
        <v>490</v>
      </c>
      <c r="J6" s="437" t="s">
        <v>489</v>
      </c>
      <c r="K6" s="435" t="s">
        <v>490</v>
      </c>
    </row>
    <row r="7" spans="1:11">
      <c r="A7" s="436">
        <v>18</v>
      </c>
      <c r="B7" s="435">
        <v>10</v>
      </c>
      <c r="C7" s="435">
        <v>8</v>
      </c>
      <c r="D7" s="435">
        <v>12</v>
      </c>
      <c r="E7" s="435">
        <v>6</v>
      </c>
      <c r="G7" s="435">
        <v>18</v>
      </c>
      <c r="H7" s="435">
        <v>14</v>
      </c>
      <c r="I7" s="435">
        <v>4</v>
      </c>
      <c r="J7" s="435">
        <v>16</v>
      </c>
      <c r="K7" s="435">
        <v>2</v>
      </c>
    </row>
    <row r="8" spans="1:11">
      <c r="A8" s="436">
        <v>19</v>
      </c>
      <c r="B8" s="435">
        <v>10</v>
      </c>
      <c r="C8" s="435">
        <v>9</v>
      </c>
      <c r="D8" s="435">
        <v>13</v>
      </c>
      <c r="E8" s="435">
        <v>6</v>
      </c>
      <c r="G8" s="435">
        <v>19</v>
      </c>
      <c r="H8" s="435">
        <v>15</v>
      </c>
      <c r="I8" s="435">
        <v>4</v>
      </c>
      <c r="J8" s="435">
        <v>17</v>
      </c>
      <c r="K8" s="435">
        <v>2</v>
      </c>
    </row>
    <row r="9" spans="1:11">
      <c r="A9" s="438">
        <v>20</v>
      </c>
      <c r="B9" s="439">
        <v>10</v>
      </c>
      <c r="C9" s="439">
        <v>10</v>
      </c>
      <c r="D9" s="439">
        <v>14</v>
      </c>
      <c r="E9" s="439">
        <v>6</v>
      </c>
      <c r="F9" s="439"/>
      <c r="G9" s="439">
        <v>20</v>
      </c>
      <c r="H9" s="439">
        <v>15</v>
      </c>
      <c r="I9" s="439">
        <v>5</v>
      </c>
      <c r="J9" s="439">
        <v>17</v>
      </c>
      <c r="K9" s="439">
        <v>3</v>
      </c>
    </row>
    <row r="10" spans="1:11">
      <c r="A10" s="436">
        <v>21</v>
      </c>
      <c r="B10" s="435">
        <v>10</v>
      </c>
      <c r="C10" s="435">
        <v>11</v>
      </c>
      <c r="D10" s="435">
        <v>15</v>
      </c>
      <c r="E10" s="435">
        <v>6</v>
      </c>
      <c r="G10" s="435">
        <v>21</v>
      </c>
      <c r="H10" s="435">
        <v>16</v>
      </c>
      <c r="I10" s="435">
        <v>5</v>
      </c>
      <c r="J10" s="435">
        <v>18</v>
      </c>
      <c r="K10" s="435">
        <v>3</v>
      </c>
    </row>
    <row r="11" spans="1:11">
      <c r="A11" s="436">
        <v>22</v>
      </c>
      <c r="B11" s="435">
        <v>10</v>
      </c>
      <c r="C11" s="435">
        <v>12</v>
      </c>
      <c r="D11" s="435">
        <v>15</v>
      </c>
      <c r="E11" s="435">
        <v>7</v>
      </c>
      <c r="G11" s="435">
        <v>22</v>
      </c>
      <c r="H11" s="435">
        <v>17</v>
      </c>
      <c r="I11" s="435">
        <v>5</v>
      </c>
      <c r="J11" s="435">
        <v>19</v>
      </c>
      <c r="K11" s="435">
        <v>3</v>
      </c>
    </row>
    <row r="12" spans="1:11">
      <c r="A12" s="436">
        <v>23</v>
      </c>
      <c r="B12" s="435">
        <v>11</v>
      </c>
      <c r="C12" s="435">
        <v>12</v>
      </c>
      <c r="D12" s="435">
        <v>16</v>
      </c>
      <c r="E12" s="435">
        <v>7</v>
      </c>
      <c r="G12" s="435">
        <v>23</v>
      </c>
      <c r="H12" s="435">
        <v>18</v>
      </c>
      <c r="I12" s="435">
        <v>5</v>
      </c>
      <c r="J12" s="435">
        <v>20</v>
      </c>
      <c r="K12" s="435">
        <v>3</v>
      </c>
    </row>
    <row r="13" spans="1:11">
      <c r="A13" s="436">
        <v>24</v>
      </c>
      <c r="B13" s="435">
        <v>11</v>
      </c>
      <c r="C13" s="435">
        <v>13</v>
      </c>
      <c r="D13" s="435">
        <v>17</v>
      </c>
      <c r="E13" s="435">
        <v>7</v>
      </c>
      <c r="G13" s="435">
        <v>24</v>
      </c>
      <c r="H13" s="435">
        <v>19</v>
      </c>
      <c r="I13" s="435">
        <v>5</v>
      </c>
      <c r="J13" s="435">
        <v>21</v>
      </c>
      <c r="K13" s="435">
        <v>3</v>
      </c>
    </row>
    <row r="14" spans="1:11">
      <c r="A14" s="436">
        <v>25</v>
      </c>
      <c r="B14" s="435">
        <v>12</v>
      </c>
      <c r="C14" s="435">
        <v>13</v>
      </c>
      <c r="D14" s="435">
        <v>17</v>
      </c>
      <c r="E14" s="435">
        <v>8</v>
      </c>
      <c r="G14" s="435">
        <v>25</v>
      </c>
      <c r="H14" s="435">
        <v>20</v>
      </c>
      <c r="I14" s="435">
        <v>5</v>
      </c>
      <c r="J14" s="435">
        <v>22</v>
      </c>
      <c r="K14" s="435">
        <v>3</v>
      </c>
    </row>
    <row r="15" spans="1:11">
      <c r="A15" s="436">
        <v>26</v>
      </c>
      <c r="B15" s="435">
        <v>13</v>
      </c>
      <c r="C15" s="435">
        <v>13</v>
      </c>
      <c r="D15" s="435">
        <v>18</v>
      </c>
      <c r="E15" s="435">
        <v>8</v>
      </c>
      <c r="G15" s="435">
        <v>26</v>
      </c>
      <c r="H15" s="435">
        <v>21</v>
      </c>
      <c r="I15" s="435">
        <v>5</v>
      </c>
      <c r="J15" s="435">
        <v>23</v>
      </c>
      <c r="K15" s="435">
        <v>3</v>
      </c>
    </row>
    <row r="16" spans="1:11">
      <c r="A16" s="436">
        <v>27</v>
      </c>
      <c r="B16" s="435">
        <v>14</v>
      </c>
      <c r="C16" s="435">
        <v>13</v>
      </c>
      <c r="D16" s="435">
        <v>19</v>
      </c>
      <c r="E16" s="435">
        <v>8</v>
      </c>
      <c r="G16" s="435">
        <v>27</v>
      </c>
      <c r="H16" s="435">
        <v>22</v>
      </c>
      <c r="I16" s="435">
        <v>5</v>
      </c>
      <c r="J16" s="435">
        <v>24</v>
      </c>
      <c r="K16" s="435">
        <v>3</v>
      </c>
    </row>
    <row r="17" spans="1:11">
      <c r="A17" s="436">
        <v>28</v>
      </c>
      <c r="B17" s="435">
        <v>14</v>
      </c>
      <c r="C17" s="435">
        <v>14</v>
      </c>
      <c r="D17" s="435">
        <v>20</v>
      </c>
      <c r="E17" s="435">
        <v>8</v>
      </c>
      <c r="G17" s="435">
        <v>28</v>
      </c>
      <c r="H17" s="435">
        <v>23</v>
      </c>
      <c r="I17" s="435">
        <v>5</v>
      </c>
      <c r="J17" s="435">
        <v>25</v>
      </c>
      <c r="K17" s="435">
        <v>3</v>
      </c>
    </row>
    <row r="18" spans="1:11">
      <c r="A18" s="436">
        <v>29</v>
      </c>
      <c r="B18" s="435">
        <v>16</v>
      </c>
      <c r="C18" s="435">
        <v>13</v>
      </c>
      <c r="D18" s="435">
        <v>22</v>
      </c>
      <c r="E18" s="435">
        <v>7</v>
      </c>
      <c r="G18" s="435">
        <v>29</v>
      </c>
      <c r="H18" s="435">
        <v>24</v>
      </c>
      <c r="I18" s="435">
        <v>5</v>
      </c>
      <c r="J18" s="435">
        <v>26</v>
      </c>
      <c r="K18" s="435">
        <v>3</v>
      </c>
    </row>
    <row r="19" spans="1:11">
      <c r="A19" s="438">
        <v>30</v>
      </c>
      <c r="B19" s="439">
        <v>17</v>
      </c>
      <c r="C19" s="439">
        <v>13</v>
      </c>
      <c r="D19" s="439">
        <v>23</v>
      </c>
      <c r="E19" s="439">
        <v>7</v>
      </c>
      <c r="F19" s="439"/>
      <c r="G19" s="439">
        <v>30</v>
      </c>
      <c r="H19" s="439">
        <v>25</v>
      </c>
      <c r="I19" s="439">
        <v>5</v>
      </c>
      <c r="J19" s="439">
        <v>27</v>
      </c>
      <c r="K19" s="439">
        <v>3</v>
      </c>
    </row>
    <row r="20" spans="1:11">
      <c r="A20" s="436">
        <v>31</v>
      </c>
      <c r="B20" s="435">
        <v>18</v>
      </c>
      <c r="C20" s="435">
        <v>13</v>
      </c>
      <c r="D20" s="435">
        <v>24</v>
      </c>
      <c r="E20" s="435">
        <v>7</v>
      </c>
      <c r="G20" s="435">
        <v>31</v>
      </c>
      <c r="H20" s="435">
        <v>27</v>
      </c>
      <c r="I20" s="435">
        <v>4</v>
      </c>
      <c r="J20" s="435">
        <v>28</v>
      </c>
      <c r="K20" s="435">
        <v>3</v>
      </c>
    </row>
    <row r="21" spans="1:11">
      <c r="A21" s="436">
        <v>32</v>
      </c>
      <c r="B21" s="435">
        <v>19</v>
      </c>
      <c r="C21" s="435">
        <v>13</v>
      </c>
      <c r="D21" s="435">
        <v>25</v>
      </c>
      <c r="E21" s="435">
        <v>7</v>
      </c>
      <c r="G21" s="435">
        <v>32</v>
      </c>
      <c r="H21" s="435">
        <v>28</v>
      </c>
      <c r="I21" s="435">
        <v>4</v>
      </c>
      <c r="J21" s="435">
        <v>29</v>
      </c>
      <c r="K21" s="435">
        <v>3</v>
      </c>
    </row>
    <row r="22" spans="1:11">
      <c r="A22" s="436">
        <v>33</v>
      </c>
      <c r="B22" s="435">
        <v>21</v>
      </c>
      <c r="C22" s="435">
        <v>12</v>
      </c>
      <c r="D22" s="435">
        <v>26</v>
      </c>
      <c r="E22" s="435">
        <v>7</v>
      </c>
      <c r="G22" s="435">
        <v>33</v>
      </c>
      <c r="H22" s="435">
        <v>29</v>
      </c>
      <c r="I22" s="435">
        <v>4</v>
      </c>
      <c r="J22" s="435">
        <v>30</v>
      </c>
      <c r="K22" s="435">
        <v>3</v>
      </c>
    </row>
    <row r="23" spans="1:11">
      <c r="A23" s="436">
        <v>34</v>
      </c>
      <c r="B23" s="435">
        <v>23</v>
      </c>
      <c r="C23" s="435">
        <v>11</v>
      </c>
      <c r="D23" s="435">
        <v>27</v>
      </c>
      <c r="E23" s="435">
        <v>7</v>
      </c>
      <c r="G23" s="435">
        <v>34</v>
      </c>
      <c r="H23" s="435">
        <v>31</v>
      </c>
      <c r="I23" s="435">
        <v>3</v>
      </c>
      <c r="J23" s="435">
        <v>32</v>
      </c>
      <c r="K23" s="435">
        <v>2</v>
      </c>
    </row>
    <row r="24" spans="1:11">
      <c r="A24" s="438">
        <v>35</v>
      </c>
      <c r="B24" s="439">
        <v>25</v>
      </c>
      <c r="C24" s="439">
        <v>10</v>
      </c>
      <c r="D24" s="439">
        <v>28</v>
      </c>
      <c r="E24" s="439">
        <v>7</v>
      </c>
      <c r="F24" s="439"/>
      <c r="G24" s="439">
        <v>35</v>
      </c>
      <c r="H24" s="439">
        <v>32</v>
      </c>
      <c r="I24" s="439">
        <v>3</v>
      </c>
      <c r="J24" s="439">
        <v>33</v>
      </c>
      <c r="K24" s="439">
        <v>2</v>
      </c>
    </row>
    <row r="25" spans="1:11">
      <c r="A25" s="436">
        <v>36</v>
      </c>
      <c r="B25" s="435">
        <v>26</v>
      </c>
      <c r="C25" s="435">
        <v>10</v>
      </c>
      <c r="D25" s="435">
        <v>29</v>
      </c>
      <c r="E25" s="435">
        <v>7</v>
      </c>
      <c r="G25" s="435">
        <v>36</v>
      </c>
      <c r="H25" s="435">
        <v>33</v>
      </c>
      <c r="I25" s="435">
        <v>3</v>
      </c>
      <c r="J25" s="435">
        <v>34</v>
      </c>
      <c r="K25" s="435">
        <v>2</v>
      </c>
    </row>
    <row r="26" spans="1:11">
      <c r="A26" s="436">
        <v>37</v>
      </c>
      <c r="B26" s="435">
        <v>28</v>
      </c>
      <c r="C26" s="435">
        <v>9</v>
      </c>
      <c r="D26" s="435">
        <v>30</v>
      </c>
      <c r="E26" s="435">
        <v>7</v>
      </c>
      <c r="G26" s="435">
        <v>37</v>
      </c>
      <c r="H26" s="435">
        <v>34</v>
      </c>
      <c r="I26" s="435">
        <v>3</v>
      </c>
      <c r="J26" s="435">
        <v>35</v>
      </c>
      <c r="K26" s="435">
        <v>2</v>
      </c>
    </row>
    <row r="27" spans="1:11">
      <c r="A27" s="436">
        <v>38</v>
      </c>
      <c r="B27" s="435">
        <v>30</v>
      </c>
      <c r="C27" s="435">
        <v>8</v>
      </c>
      <c r="D27" s="435">
        <v>31</v>
      </c>
      <c r="E27" s="435">
        <v>7</v>
      </c>
      <c r="G27" s="435">
        <v>38</v>
      </c>
      <c r="H27" s="435">
        <v>35</v>
      </c>
      <c r="I27" s="435">
        <v>3</v>
      </c>
      <c r="J27" s="435">
        <v>36</v>
      </c>
      <c r="K27" s="435">
        <v>2</v>
      </c>
    </row>
    <row r="28" spans="1:11">
      <c r="A28" s="436">
        <v>39</v>
      </c>
      <c r="B28" s="435">
        <v>31</v>
      </c>
      <c r="C28" s="435">
        <v>8</v>
      </c>
      <c r="D28" s="435">
        <v>33</v>
      </c>
      <c r="E28" s="435">
        <v>6</v>
      </c>
      <c r="G28" s="435">
        <v>39</v>
      </c>
      <c r="H28" s="435">
        <v>36</v>
      </c>
      <c r="I28" s="435">
        <v>3</v>
      </c>
      <c r="J28" s="435">
        <v>37</v>
      </c>
      <c r="K28" s="435">
        <v>2</v>
      </c>
    </row>
    <row r="29" spans="1:11">
      <c r="A29" s="438">
        <v>40</v>
      </c>
      <c r="B29" s="439">
        <v>33</v>
      </c>
      <c r="C29" s="439">
        <v>7</v>
      </c>
      <c r="D29" s="439">
        <v>34</v>
      </c>
      <c r="E29" s="439">
        <v>6</v>
      </c>
      <c r="F29" s="439"/>
      <c r="G29" s="439">
        <v>40</v>
      </c>
      <c r="H29" s="439">
        <v>37</v>
      </c>
      <c r="I29" s="439">
        <v>3</v>
      </c>
      <c r="J29" s="439">
        <v>38</v>
      </c>
      <c r="K29" s="439">
        <v>2</v>
      </c>
    </row>
    <row r="30" spans="1:11">
      <c r="A30" s="436">
        <v>41</v>
      </c>
      <c r="B30" s="435">
        <v>34</v>
      </c>
      <c r="C30" s="435">
        <v>7</v>
      </c>
      <c r="D30" s="435">
        <v>35</v>
      </c>
      <c r="E30" s="435">
        <v>6</v>
      </c>
      <c r="G30" s="435">
        <v>41</v>
      </c>
      <c r="H30" s="435">
        <v>38</v>
      </c>
      <c r="I30" s="435">
        <v>3</v>
      </c>
      <c r="J30" s="435">
        <v>39</v>
      </c>
      <c r="K30" s="435">
        <v>2</v>
      </c>
    </row>
    <row r="31" spans="1:11">
      <c r="A31" s="436">
        <v>42</v>
      </c>
      <c r="B31" s="435">
        <v>35</v>
      </c>
      <c r="C31" s="435">
        <v>7</v>
      </c>
      <c r="D31" s="435">
        <v>36</v>
      </c>
      <c r="E31" s="435">
        <v>6</v>
      </c>
      <c r="G31" s="435">
        <v>42</v>
      </c>
      <c r="H31" s="435">
        <v>39</v>
      </c>
      <c r="I31" s="435">
        <v>3</v>
      </c>
      <c r="J31" s="435">
        <v>40</v>
      </c>
      <c r="K31" s="435">
        <v>2</v>
      </c>
    </row>
    <row r="32" spans="1:11">
      <c r="A32" s="436">
        <v>43</v>
      </c>
      <c r="B32" s="435">
        <v>36</v>
      </c>
      <c r="C32" s="435">
        <v>7</v>
      </c>
      <c r="D32" s="435">
        <v>37</v>
      </c>
      <c r="E32" s="435">
        <v>6</v>
      </c>
      <c r="G32" s="435">
        <v>43</v>
      </c>
      <c r="H32" s="435">
        <v>40</v>
      </c>
      <c r="I32" s="435">
        <v>3</v>
      </c>
      <c r="J32" s="435">
        <v>41</v>
      </c>
      <c r="K32" s="435">
        <v>2</v>
      </c>
    </row>
    <row r="33" spans="1:11">
      <c r="A33" s="436">
        <v>44</v>
      </c>
      <c r="B33" s="435">
        <v>37</v>
      </c>
      <c r="C33" s="435">
        <v>7</v>
      </c>
      <c r="D33" s="435">
        <v>38</v>
      </c>
      <c r="E33" s="435">
        <v>6</v>
      </c>
      <c r="G33" s="435">
        <v>44</v>
      </c>
      <c r="H33" s="435">
        <v>41</v>
      </c>
      <c r="I33" s="435">
        <v>3</v>
      </c>
      <c r="J33" s="435">
        <v>42</v>
      </c>
      <c r="K33" s="435">
        <v>2</v>
      </c>
    </row>
    <row r="34" spans="1:11">
      <c r="A34" s="436">
        <v>45</v>
      </c>
      <c r="B34" s="435">
        <v>38</v>
      </c>
      <c r="C34" s="435">
        <v>7</v>
      </c>
      <c r="D34" s="435">
        <v>39</v>
      </c>
      <c r="E34" s="435">
        <v>6</v>
      </c>
      <c r="G34" s="435">
        <v>45</v>
      </c>
      <c r="H34" s="435">
        <v>42</v>
      </c>
      <c r="I34" s="435">
        <v>3</v>
      </c>
      <c r="J34" s="435">
        <v>43</v>
      </c>
      <c r="K34" s="435">
        <v>2</v>
      </c>
    </row>
    <row r="35" spans="1:11">
      <c r="A35" s="436">
        <v>46</v>
      </c>
      <c r="B35" s="435">
        <v>39</v>
      </c>
      <c r="C35" s="435">
        <v>7</v>
      </c>
      <c r="D35" s="435">
        <v>40</v>
      </c>
      <c r="E35" s="435">
        <v>6</v>
      </c>
      <c r="G35" s="435">
        <v>46</v>
      </c>
      <c r="H35" s="435">
        <v>44</v>
      </c>
      <c r="I35" s="435">
        <v>2</v>
      </c>
      <c r="J35" s="435">
        <v>44</v>
      </c>
      <c r="K35" s="435">
        <v>2</v>
      </c>
    </row>
    <row r="36" spans="1:11">
      <c r="A36" s="436">
        <v>47</v>
      </c>
      <c r="B36" s="435">
        <v>41</v>
      </c>
      <c r="C36" s="435">
        <v>6</v>
      </c>
      <c r="D36" s="435">
        <v>41</v>
      </c>
      <c r="E36" s="435">
        <v>6</v>
      </c>
      <c r="G36" s="435">
        <v>47</v>
      </c>
      <c r="H36" s="435">
        <v>45</v>
      </c>
      <c r="I36" s="435">
        <v>2</v>
      </c>
      <c r="J36" s="435">
        <v>45</v>
      </c>
      <c r="K36" s="435">
        <v>2</v>
      </c>
    </row>
    <row r="37" spans="1:11">
      <c r="A37" s="436">
        <v>48</v>
      </c>
      <c r="B37" s="435">
        <v>42</v>
      </c>
      <c r="C37" s="435">
        <v>6</v>
      </c>
      <c r="D37" s="435">
        <v>42</v>
      </c>
      <c r="E37" s="435">
        <v>6</v>
      </c>
      <c r="G37" s="435">
        <v>48</v>
      </c>
      <c r="H37" s="435">
        <v>46</v>
      </c>
      <c r="I37" s="435">
        <v>2</v>
      </c>
      <c r="J37" s="435">
        <v>46</v>
      </c>
      <c r="K37" s="435">
        <v>2</v>
      </c>
    </row>
    <row r="38" spans="1:11">
      <c r="A38" s="436">
        <v>49</v>
      </c>
      <c r="B38" s="435">
        <v>43</v>
      </c>
      <c r="C38" s="435">
        <v>6</v>
      </c>
      <c r="D38" s="435">
        <v>43</v>
      </c>
      <c r="E38" s="435">
        <v>6</v>
      </c>
      <c r="G38" s="435">
        <v>49</v>
      </c>
      <c r="H38" s="435">
        <v>47</v>
      </c>
      <c r="I38" s="435">
        <v>2</v>
      </c>
      <c r="J38" s="435">
        <v>47</v>
      </c>
      <c r="K38" s="435">
        <v>2</v>
      </c>
    </row>
    <row r="39" spans="1:11">
      <c r="A39" s="438">
        <v>50</v>
      </c>
      <c r="B39" s="439">
        <v>44</v>
      </c>
      <c r="C39" s="439">
        <v>6</v>
      </c>
      <c r="D39" s="439">
        <v>44</v>
      </c>
      <c r="E39" s="439">
        <v>6</v>
      </c>
      <c r="F39" s="439"/>
      <c r="G39" s="439">
        <v>50</v>
      </c>
      <c r="H39" s="439">
        <v>48</v>
      </c>
      <c r="I39" s="439">
        <v>2</v>
      </c>
      <c r="J39" s="439">
        <v>47</v>
      </c>
      <c r="K39" s="439">
        <v>3</v>
      </c>
    </row>
    <row r="40" spans="1:11">
      <c r="A40" s="436">
        <v>51</v>
      </c>
      <c r="B40" s="435">
        <v>45</v>
      </c>
      <c r="C40" s="435">
        <v>6</v>
      </c>
      <c r="D40" s="435">
        <v>44</v>
      </c>
      <c r="E40" s="435">
        <v>7</v>
      </c>
      <c r="G40" s="435">
        <v>51</v>
      </c>
      <c r="H40" s="435">
        <v>49</v>
      </c>
      <c r="I40" s="435">
        <v>2</v>
      </c>
      <c r="J40" s="435">
        <v>48</v>
      </c>
      <c r="K40" s="435">
        <v>3</v>
      </c>
    </row>
    <row r="41" spans="1:11">
      <c r="A41" s="436">
        <v>52</v>
      </c>
      <c r="B41" s="435">
        <v>46</v>
      </c>
      <c r="C41" s="435">
        <v>6</v>
      </c>
      <c r="D41" s="435">
        <v>45</v>
      </c>
      <c r="E41" s="435">
        <v>7</v>
      </c>
      <c r="G41" s="435">
        <v>52</v>
      </c>
      <c r="H41" s="435">
        <v>50</v>
      </c>
      <c r="I41" s="435">
        <v>2</v>
      </c>
      <c r="J41" s="435">
        <v>49</v>
      </c>
      <c r="K41" s="435">
        <v>3</v>
      </c>
    </row>
    <row r="42" spans="1:11">
      <c r="A42" s="436">
        <v>53</v>
      </c>
      <c r="B42" s="435">
        <v>47</v>
      </c>
      <c r="C42" s="435">
        <v>6</v>
      </c>
      <c r="D42" s="435">
        <v>46</v>
      </c>
      <c r="E42" s="435">
        <v>7</v>
      </c>
      <c r="G42" s="435">
        <v>53</v>
      </c>
      <c r="H42" s="435">
        <v>51</v>
      </c>
      <c r="I42" s="435">
        <v>2</v>
      </c>
      <c r="J42" s="435">
        <v>50</v>
      </c>
      <c r="K42" s="435">
        <v>3</v>
      </c>
    </row>
    <row r="43" spans="1:11">
      <c r="A43" s="436">
        <v>54</v>
      </c>
      <c r="B43" s="435">
        <v>48</v>
      </c>
      <c r="C43" s="435">
        <v>6</v>
      </c>
      <c r="D43" s="435">
        <v>47</v>
      </c>
      <c r="E43" s="435">
        <v>7</v>
      </c>
      <c r="G43" s="435">
        <v>54</v>
      </c>
      <c r="H43" s="435">
        <v>52</v>
      </c>
      <c r="I43" s="435">
        <v>2</v>
      </c>
      <c r="J43" s="435">
        <v>51</v>
      </c>
      <c r="K43" s="435">
        <v>3</v>
      </c>
    </row>
    <row r="44" spans="1:11">
      <c r="A44" s="436">
        <v>55</v>
      </c>
      <c r="B44" s="435">
        <v>49</v>
      </c>
      <c r="C44" s="435">
        <v>6</v>
      </c>
      <c r="D44" s="435">
        <v>48</v>
      </c>
      <c r="E44" s="435">
        <v>7</v>
      </c>
      <c r="G44" s="435">
        <v>55</v>
      </c>
      <c r="H44" s="435">
        <v>53</v>
      </c>
      <c r="I44" s="435">
        <v>2</v>
      </c>
      <c r="J44" s="435">
        <v>52</v>
      </c>
      <c r="K44" s="435">
        <v>3</v>
      </c>
    </row>
    <row r="45" spans="1:11">
      <c r="A45" s="436">
        <v>56</v>
      </c>
      <c r="B45" s="435">
        <v>51</v>
      </c>
      <c r="C45" s="435">
        <v>5</v>
      </c>
      <c r="D45" s="435">
        <v>49</v>
      </c>
      <c r="E45" s="435">
        <v>7</v>
      </c>
      <c r="G45" s="435">
        <v>56</v>
      </c>
      <c r="H45" s="435">
        <v>54</v>
      </c>
      <c r="I45" s="435">
        <v>2</v>
      </c>
      <c r="J45" s="435">
        <v>53</v>
      </c>
      <c r="K45" s="435">
        <v>3</v>
      </c>
    </row>
    <row r="46" spans="1:11">
      <c r="A46" s="436">
        <v>57</v>
      </c>
      <c r="B46" s="435">
        <v>52</v>
      </c>
      <c r="C46" s="435">
        <v>5</v>
      </c>
      <c r="D46" s="435">
        <v>50</v>
      </c>
      <c r="E46" s="435">
        <v>7</v>
      </c>
      <c r="G46" s="435">
        <v>57</v>
      </c>
      <c r="H46" s="435">
        <v>55</v>
      </c>
      <c r="I46" s="435">
        <v>2</v>
      </c>
      <c r="J46" s="435">
        <v>54</v>
      </c>
      <c r="K46" s="435">
        <v>3</v>
      </c>
    </row>
    <row r="47" spans="1:11">
      <c r="A47" s="436">
        <v>58</v>
      </c>
      <c r="B47" s="435">
        <v>53</v>
      </c>
      <c r="C47" s="435">
        <v>5</v>
      </c>
      <c r="D47" s="435">
        <v>51</v>
      </c>
      <c r="E47" s="435">
        <v>7</v>
      </c>
      <c r="G47" s="435">
        <v>58</v>
      </c>
      <c r="H47" s="435">
        <v>56</v>
      </c>
      <c r="I47" s="435">
        <v>2</v>
      </c>
      <c r="J47" s="435">
        <v>55</v>
      </c>
      <c r="K47" s="435">
        <v>3</v>
      </c>
    </row>
    <row r="48" spans="1:11">
      <c r="A48" s="436">
        <v>59</v>
      </c>
      <c r="B48" s="435">
        <v>54</v>
      </c>
      <c r="C48" s="435">
        <v>5</v>
      </c>
      <c r="D48" s="435">
        <v>52</v>
      </c>
      <c r="E48" s="435">
        <v>7</v>
      </c>
      <c r="G48" s="435">
        <v>59</v>
      </c>
      <c r="H48" s="435">
        <v>57</v>
      </c>
      <c r="I48" s="435">
        <v>2</v>
      </c>
      <c r="J48" s="435">
        <v>56</v>
      </c>
      <c r="K48" s="435">
        <v>3</v>
      </c>
    </row>
    <row r="49" spans="1:11">
      <c r="A49" s="438">
        <v>60</v>
      </c>
      <c r="B49" s="439">
        <v>55</v>
      </c>
      <c r="C49" s="439">
        <v>5</v>
      </c>
      <c r="D49" s="439">
        <v>53</v>
      </c>
      <c r="E49" s="439">
        <v>7</v>
      </c>
      <c r="F49" s="439"/>
      <c r="G49" s="439">
        <v>60</v>
      </c>
      <c r="H49" s="439">
        <v>58</v>
      </c>
      <c r="I49" s="439">
        <v>2</v>
      </c>
      <c r="J49" s="439">
        <v>57</v>
      </c>
      <c r="K49" s="439">
        <v>3</v>
      </c>
    </row>
    <row r="50" spans="1:11">
      <c r="A50" s="436">
        <v>61</v>
      </c>
      <c r="B50" s="435">
        <v>56</v>
      </c>
      <c r="C50" s="435">
        <v>5</v>
      </c>
      <c r="D50" s="435">
        <v>54</v>
      </c>
      <c r="E50" s="435">
        <v>7</v>
      </c>
      <c r="G50" s="435">
        <v>61</v>
      </c>
      <c r="H50" s="435">
        <v>59</v>
      </c>
      <c r="I50" s="435">
        <v>2</v>
      </c>
      <c r="J50" s="435">
        <v>58</v>
      </c>
      <c r="K50" s="435">
        <v>3</v>
      </c>
    </row>
    <row r="51" spans="1:11">
      <c r="A51" s="436">
        <v>62</v>
      </c>
      <c r="B51" s="435">
        <v>57</v>
      </c>
      <c r="C51" s="435">
        <v>5</v>
      </c>
      <c r="D51" s="435">
        <v>55</v>
      </c>
      <c r="E51" s="435">
        <v>7</v>
      </c>
      <c r="G51" s="435">
        <v>62</v>
      </c>
      <c r="H51" s="435">
        <v>60</v>
      </c>
      <c r="I51" s="435">
        <v>2</v>
      </c>
      <c r="J51" s="435">
        <v>59</v>
      </c>
      <c r="K51" s="435">
        <v>3</v>
      </c>
    </row>
    <row r="52" spans="1:11">
      <c r="A52" s="436">
        <v>63</v>
      </c>
      <c r="B52" s="435">
        <v>59</v>
      </c>
      <c r="C52" s="435">
        <v>4</v>
      </c>
      <c r="D52" s="435">
        <v>57</v>
      </c>
      <c r="E52" s="435">
        <v>6</v>
      </c>
      <c r="G52" s="435">
        <v>63</v>
      </c>
      <c r="H52" s="435">
        <v>61</v>
      </c>
      <c r="I52" s="435">
        <v>2</v>
      </c>
      <c r="J52" s="435">
        <v>61</v>
      </c>
      <c r="K52" s="435">
        <v>2</v>
      </c>
    </row>
    <row r="53" spans="1:11">
      <c r="A53" s="436">
        <v>64</v>
      </c>
      <c r="B53" s="435">
        <v>60</v>
      </c>
      <c r="C53" s="435">
        <v>4</v>
      </c>
      <c r="D53" s="435">
        <v>58</v>
      </c>
      <c r="E53" s="435">
        <v>6</v>
      </c>
      <c r="G53" s="435">
        <v>64</v>
      </c>
      <c r="H53" s="435">
        <v>62</v>
      </c>
      <c r="I53" s="435">
        <v>2</v>
      </c>
      <c r="J53" s="435">
        <v>62</v>
      </c>
      <c r="K53" s="435">
        <v>2</v>
      </c>
    </row>
    <row r="54" spans="1:11">
      <c r="A54" s="436">
        <v>65</v>
      </c>
      <c r="B54" s="435">
        <v>61</v>
      </c>
      <c r="C54" s="435">
        <v>4</v>
      </c>
      <c r="D54" s="435">
        <v>59</v>
      </c>
      <c r="E54" s="435">
        <v>6</v>
      </c>
      <c r="G54" s="435">
        <v>65</v>
      </c>
      <c r="H54" s="435">
        <v>63</v>
      </c>
      <c r="I54" s="435">
        <v>2</v>
      </c>
      <c r="J54" s="435">
        <v>63</v>
      </c>
      <c r="K54" s="435">
        <v>2</v>
      </c>
    </row>
    <row r="55" spans="1:11">
      <c r="A55" s="436">
        <v>66</v>
      </c>
      <c r="B55" s="435">
        <v>62</v>
      </c>
      <c r="C55" s="435">
        <v>4</v>
      </c>
      <c r="D55" s="435">
        <v>60</v>
      </c>
      <c r="E55" s="435">
        <v>6</v>
      </c>
      <c r="G55" s="435">
        <v>66</v>
      </c>
      <c r="H55" s="435">
        <v>64</v>
      </c>
      <c r="I55" s="435">
        <v>2</v>
      </c>
      <c r="J55" s="435">
        <v>64</v>
      </c>
      <c r="K55" s="435">
        <v>2</v>
      </c>
    </row>
    <row r="56" spans="1:11">
      <c r="A56" s="436">
        <v>67</v>
      </c>
      <c r="B56" s="435">
        <v>63</v>
      </c>
      <c r="C56" s="435">
        <v>4</v>
      </c>
      <c r="D56" s="435">
        <v>61</v>
      </c>
      <c r="E56" s="435">
        <v>6</v>
      </c>
      <c r="G56" s="435">
        <v>67</v>
      </c>
      <c r="H56" s="435">
        <v>65</v>
      </c>
      <c r="I56" s="435">
        <v>2</v>
      </c>
      <c r="J56" s="435">
        <v>65</v>
      </c>
      <c r="K56" s="435">
        <v>2</v>
      </c>
    </row>
    <row r="57" spans="1:11">
      <c r="A57" s="436">
        <v>68</v>
      </c>
      <c r="B57" s="435">
        <v>64</v>
      </c>
      <c r="C57" s="435">
        <v>4</v>
      </c>
      <c r="D57" s="435">
        <v>62</v>
      </c>
      <c r="E57" s="435">
        <v>6</v>
      </c>
      <c r="G57" s="435">
        <v>68</v>
      </c>
      <c r="H57" s="435">
        <v>67</v>
      </c>
      <c r="I57" s="435">
        <v>1</v>
      </c>
      <c r="J57" s="435">
        <v>66</v>
      </c>
      <c r="K57" s="435">
        <v>2</v>
      </c>
    </row>
    <row r="58" spans="1:11">
      <c r="A58" s="436">
        <v>69</v>
      </c>
      <c r="B58" s="435">
        <v>65</v>
      </c>
      <c r="C58" s="435">
        <v>4</v>
      </c>
      <c r="D58" s="435">
        <v>64</v>
      </c>
      <c r="E58" s="435">
        <v>5</v>
      </c>
      <c r="G58" s="435">
        <v>69</v>
      </c>
      <c r="H58" s="435">
        <v>68</v>
      </c>
      <c r="I58" s="435">
        <v>1</v>
      </c>
      <c r="J58" s="435">
        <v>67</v>
      </c>
      <c r="K58" s="435">
        <v>2</v>
      </c>
    </row>
    <row r="59" spans="1:11">
      <c r="A59" s="436">
        <v>70</v>
      </c>
      <c r="B59" s="435">
        <v>67</v>
      </c>
      <c r="C59" s="435">
        <v>3</v>
      </c>
      <c r="D59" s="435">
        <v>65</v>
      </c>
      <c r="E59" s="435">
        <v>5</v>
      </c>
      <c r="G59" s="435">
        <v>70</v>
      </c>
      <c r="H59" s="435">
        <v>69</v>
      </c>
      <c r="I59" s="435">
        <v>1</v>
      </c>
      <c r="J59" s="435">
        <v>68</v>
      </c>
      <c r="K59" s="435">
        <v>2</v>
      </c>
    </row>
  </sheetData>
  <mergeCells count="4">
    <mergeCell ref="B5:C5"/>
    <mergeCell ref="D5:E5"/>
    <mergeCell ref="H5:I5"/>
    <mergeCell ref="J5:K5"/>
  </mergeCells>
  <phoneticPr fontId="0" type="noConversion"/>
  <pageMargins left="0.75" right="0.75" top="1" bottom="1" header="0.5" footer="0.5"/>
  <pageSetup orientation="portrait" horizontalDpi="4294967292" verticalDpi="429496729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AD90"/>
  <sheetViews>
    <sheetView workbookViewId="0">
      <selection activeCell="O10" sqref="O10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1:30" ht="15">
      <c r="B1" s="389" t="s">
        <v>103</v>
      </c>
      <c r="L1" s="389" t="s">
        <v>103</v>
      </c>
    </row>
    <row r="2" spans="1:30" ht="15">
      <c r="B2" s="389" t="s">
        <v>481</v>
      </c>
      <c r="L2" s="389" t="s">
        <v>481</v>
      </c>
    </row>
    <row r="3" spans="1:30" ht="15">
      <c r="B3" s="389" t="s">
        <v>104</v>
      </c>
      <c r="L3" s="389" t="s">
        <v>104</v>
      </c>
    </row>
    <row r="5" spans="1:30">
      <c r="B5" s="393" t="s">
        <v>113</v>
      </c>
      <c r="C5" s="393"/>
      <c r="D5" s="393"/>
      <c r="E5" s="393"/>
      <c r="F5" s="393"/>
      <c r="G5" s="393" t="s">
        <v>113</v>
      </c>
      <c r="H5" s="393"/>
      <c r="I5" s="393"/>
      <c r="J5" s="393"/>
      <c r="L5" s="393" t="s">
        <v>114</v>
      </c>
      <c r="M5" s="393"/>
      <c r="N5" s="393"/>
      <c r="O5" s="393"/>
      <c r="P5" s="393"/>
      <c r="Q5" s="393" t="s">
        <v>114</v>
      </c>
      <c r="R5" s="393"/>
      <c r="S5" s="393"/>
      <c r="T5" s="393"/>
    </row>
    <row r="6" spans="1:30">
      <c r="B6" s="388" t="s">
        <v>109</v>
      </c>
      <c r="G6" s="388" t="s">
        <v>110</v>
      </c>
      <c r="L6" s="388" t="s">
        <v>109</v>
      </c>
      <c r="Q6" s="388" t="s">
        <v>110</v>
      </c>
    </row>
    <row r="7" spans="1:30">
      <c r="B7" s="388" t="s">
        <v>4</v>
      </c>
      <c r="C7" s="388" t="s">
        <v>3</v>
      </c>
      <c r="D7" s="388" t="s">
        <v>111</v>
      </c>
      <c r="E7" s="388" t="s">
        <v>8</v>
      </c>
      <c r="G7" s="388" t="s">
        <v>4</v>
      </c>
      <c r="H7" s="388" t="s">
        <v>3</v>
      </c>
      <c r="I7" s="388" t="s">
        <v>111</v>
      </c>
      <c r="J7" s="388" t="s">
        <v>8</v>
      </c>
      <c r="L7" s="388" t="s">
        <v>4</v>
      </c>
      <c r="M7" s="388" t="s">
        <v>3</v>
      </c>
      <c r="N7" s="388" t="s">
        <v>111</v>
      </c>
      <c r="O7" s="388" t="s">
        <v>8</v>
      </c>
      <c r="Q7" s="388" t="s">
        <v>4</v>
      </c>
      <c r="R7" s="388" t="s">
        <v>3</v>
      </c>
      <c r="S7" s="388" t="s">
        <v>111</v>
      </c>
      <c r="T7" s="388" t="s">
        <v>8</v>
      </c>
    </row>
    <row r="8" spans="1:30">
      <c r="B8" s="396">
        <v>18</v>
      </c>
      <c r="C8" s="411">
        <v>1.0419826234590621</v>
      </c>
      <c r="D8" s="411">
        <v>1.0437486535640512</v>
      </c>
      <c r="E8" s="411">
        <v>1.0125964107162391</v>
      </c>
      <c r="G8" s="396">
        <v>18</v>
      </c>
      <c r="H8" s="411">
        <v>0.86941096805678753</v>
      </c>
      <c r="I8" s="411">
        <v>0.86703474681785597</v>
      </c>
      <c r="J8" s="411">
        <v>0.83409031507129006</v>
      </c>
      <c r="L8" s="396">
        <v>18</v>
      </c>
      <c r="M8" s="411">
        <v>1.0027094299999999</v>
      </c>
      <c r="N8" s="411">
        <v>1.0143891300000001</v>
      </c>
      <c r="O8" s="411">
        <v>1.0123952700000001</v>
      </c>
      <c r="Q8" s="396">
        <v>18</v>
      </c>
      <c r="R8" s="411">
        <v>0.59869729000000005</v>
      </c>
      <c r="S8" s="411">
        <v>0.60430269000000003</v>
      </c>
      <c r="T8" s="411">
        <v>0.60334578000000005</v>
      </c>
    </row>
    <row r="9" spans="1:30">
      <c r="B9" s="396">
        <v>19</v>
      </c>
      <c r="C9" s="411">
        <v>1.0733994356050132</v>
      </c>
      <c r="D9" s="411">
        <v>1.07582731308169</v>
      </c>
      <c r="E9" s="411">
        <v>1.0447415427781805</v>
      </c>
      <c r="G9" s="396">
        <v>19</v>
      </c>
      <c r="H9" s="411">
        <v>0.93851407068794779</v>
      </c>
      <c r="I9" s="411">
        <v>0.93507959562902332</v>
      </c>
      <c r="J9" s="411">
        <v>0.8953359155490006</v>
      </c>
      <c r="L9" s="396">
        <v>19</v>
      </c>
      <c r="M9" s="411">
        <v>1.05429678</v>
      </c>
      <c r="N9" s="411">
        <v>1.06671122</v>
      </c>
      <c r="O9" s="411">
        <v>1.06459192</v>
      </c>
      <c r="Q9" s="396">
        <v>19</v>
      </c>
      <c r="R9" s="411">
        <v>0.59869729000000005</v>
      </c>
      <c r="S9" s="411">
        <v>0.60430269000000003</v>
      </c>
      <c r="T9" s="411">
        <v>0.60334578000000005</v>
      </c>
    </row>
    <row r="10" spans="1:30" s="390" customFormat="1">
      <c r="A10" s="388"/>
      <c r="B10" s="396">
        <v>20</v>
      </c>
      <c r="C10" s="411">
        <v>1.0733994356050132</v>
      </c>
      <c r="D10" s="411">
        <v>1.07582731308169</v>
      </c>
      <c r="E10" s="411">
        <v>1.0447415427781805</v>
      </c>
      <c r="F10" s="388"/>
      <c r="G10" s="396">
        <v>20</v>
      </c>
      <c r="H10" s="411">
        <v>0.93851407068794779</v>
      </c>
      <c r="I10" s="411">
        <v>0.93507959562902332</v>
      </c>
      <c r="J10" s="411">
        <v>0.8953359155490006</v>
      </c>
      <c r="L10" s="396">
        <v>20</v>
      </c>
      <c r="M10" s="411">
        <v>1.0880953900000001</v>
      </c>
      <c r="N10" s="411">
        <v>1.1009911999999999</v>
      </c>
      <c r="O10" s="411">
        <v>1.09878973</v>
      </c>
      <c r="P10" s="388"/>
      <c r="Q10" s="396">
        <v>20</v>
      </c>
      <c r="R10" s="411">
        <v>0.91235387000000001</v>
      </c>
      <c r="S10" s="411">
        <v>0.92242652000000003</v>
      </c>
      <c r="T10" s="411">
        <v>0.92070700000000005</v>
      </c>
      <c r="V10" s="388"/>
      <c r="W10" s="388"/>
      <c r="X10" s="388"/>
      <c r="Y10" s="388"/>
      <c r="Z10" s="388"/>
      <c r="AA10" s="388"/>
      <c r="AB10" s="388"/>
      <c r="AC10" s="388"/>
      <c r="AD10" s="388"/>
    </row>
    <row r="11" spans="1:30" s="390" customFormat="1">
      <c r="A11" s="388"/>
      <c r="B11" s="396">
        <v>21</v>
      </c>
      <c r="C11" s="411">
        <v>1.1035076818177478</v>
      </c>
      <c r="D11" s="411">
        <v>1.1066925043286877</v>
      </c>
      <c r="E11" s="411">
        <v>1.0759121306843402</v>
      </c>
      <c r="F11" s="388"/>
      <c r="G11" s="396">
        <v>21</v>
      </c>
      <c r="H11" s="411">
        <v>0.94307277283781976</v>
      </c>
      <c r="I11" s="411">
        <v>0.93970547243709457</v>
      </c>
      <c r="J11" s="411">
        <v>0.89988235368853053</v>
      </c>
      <c r="L11" s="396">
        <v>21</v>
      </c>
      <c r="M11" s="411">
        <v>1.1254517500000001</v>
      </c>
      <c r="N11" s="411">
        <v>1.13887961</v>
      </c>
      <c r="O11" s="411">
        <v>1.1365873099999999</v>
      </c>
      <c r="P11" s="388"/>
      <c r="Q11" s="396">
        <v>21</v>
      </c>
      <c r="R11" s="411">
        <v>0.92234293000000001</v>
      </c>
      <c r="S11" s="411">
        <v>0.93255785000000002</v>
      </c>
      <c r="T11" s="411">
        <v>0.93081404000000001</v>
      </c>
      <c r="V11" s="388"/>
      <c r="W11" s="388"/>
      <c r="X11" s="388"/>
      <c r="Y11" s="388"/>
      <c r="Z11" s="388"/>
      <c r="AA11" s="388"/>
      <c r="AB11" s="388"/>
      <c r="AC11" s="388"/>
      <c r="AD11" s="388"/>
    </row>
    <row r="12" spans="1:30" s="390" customFormat="1">
      <c r="A12" s="388"/>
      <c r="B12" s="396">
        <v>22</v>
      </c>
      <c r="C12" s="411">
        <v>1.1330313695620919</v>
      </c>
      <c r="D12" s="411">
        <v>1.1373058346841549</v>
      </c>
      <c r="E12" s="411">
        <v>1.1076802916599644</v>
      </c>
      <c r="F12" s="388"/>
      <c r="G12" s="396">
        <v>22</v>
      </c>
      <c r="H12" s="411">
        <v>0.94637259649024186</v>
      </c>
      <c r="I12" s="411">
        <v>0.94309488507970896</v>
      </c>
      <c r="J12" s="411">
        <v>0.90332496568434062</v>
      </c>
      <c r="L12" s="396">
        <v>22</v>
      </c>
      <c r="M12" s="411">
        <v>1.1645869900000001</v>
      </c>
      <c r="N12" s="411">
        <v>1.1785722199999999</v>
      </c>
      <c r="O12" s="411">
        <v>1.17618478</v>
      </c>
      <c r="P12" s="388"/>
      <c r="Q12" s="396">
        <v>22</v>
      </c>
      <c r="R12" s="411">
        <v>0.92833637000000002</v>
      </c>
      <c r="S12" s="411">
        <v>0.93863664999999996</v>
      </c>
      <c r="T12" s="411">
        <v>0.93687827000000001</v>
      </c>
      <c r="V12" s="388"/>
      <c r="W12" s="388"/>
      <c r="X12" s="388"/>
      <c r="Y12" s="388"/>
      <c r="Z12" s="388"/>
      <c r="AA12" s="388"/>
      <c r="AB12" s="388"/>
      <c r="AC12" s="388"/>
      <c r="AD12" s="388"/>
    </row>
    <row r="13" spans="1:30" s="390" customFormat="1">
      <c r="A13" s="388"/>
      <c r="B13" s="396">
        <v>23</v>
      </c>
      <c r="C13" s="411">
        <v>1.1690033193198139</v>
      </c>
      <c r="D13" s="411">
        <v>1.1747890159163663</v>
      </c>
      <c r="E13" s="411">
        <v>1.1469963354538684</v>
      </c>
      <c r="F13" s="388"/>
      <c r="G13" s="396">
        <v>23</v>
      </c>
      <c r="H13" s="411">
        <v>0.95313826592310569</v>
      </c>
      <c r="I13" s="411">
        <v>0.95030479287230785</v>
      </c>
      <c r="J13" s="411">
        <v>0.91115902474574861</v>
      </c>
      <c r="L13" s="396">
        <v>23</v>
      </c>
      <c r="M13" s="411">
        <v>1.21439546</v>
      </c>
      <c r="N13" s="411">
        <v>1.2290901000000001</v>
      </c>
      <c r="O13" s="411">
        <v>1.2265815499999999</v>
      </c>
      <c r="P13" s="388"/>
      <c r="Q13" s="396">
        <v>23</v>
      </c>
      <c r="R13" s="411">
        <v>0.93233200000000005</v>
      </c>
      <c r="S13" s="411">
        <v>0.94268918000000002</v>
      </c>
      <c r="T13" s="411">
        <v>0.94092109000000002</v>
      </c>
      <c r="V13" s="388"/>
      <c r="W13" s="388"/>
      <c r="X13" s="388"/>
      <c r="Y13" s="388"/>
      <c r="Z13" s="388"/>
      <c r="AA13" s="388"/>
      <c r="AB13" s="388"/>
      <c r="AC13" s="388"/>
      <c r="AD13" s="388"/>
    </row>
    <row r="14" spans="1:30" s="390" customFormat="1">
      <c r="A14" s="388"/>
      <c r="B14" s="396">
        <v>24</v>
      </c>
      <c r="C14" s="411">
        <v>1.2148612625562336</v>
      </c>
      <c r="D14" s="411">
        <v>1.2227297611657777</v>
      </c>
      <c r="E14" s="411">
        <v>1.1976814933189968</v>
      </c>
      <c r="F14" s="388"/>
      <c r="G14" s="396">
        <v>24</v>
      </c>
      <c r="H14" s="411">
        <v>0.96496328602702752</v>
      </c>
      <c r="I14" s="411">
        <v>0.96297006660882378</v>
      </c>
      <c r="J14" s="411">
        <v>0.92514746099060707</v>
      </c>
      <c r="L14" s="396">
        <v>24</v>
      </c>
      <c r="M14" s="411">
        <v>1.28199269</v>
      </c>
      <c r="N14" s="411">
        <v>1.29765007</v>
      </c>
      <c r="O14" s="411">
        <v>1.2949771699999999</v>
      </c>
      <c r="P14" s="388"/>
      <c r="Q14" s="396">
        <v>24</v>
      </c>
      <c r="R14" s="411">
        <v>0.93832543000000002</v>
      </c>
      <c r="S14" s="411">
        <v>0.94876797999999996</v>
      </c>
      <c r="T14" s="411">
        <v>0.94698530999999997</v>
      </c>
      <c r="V14" s="388"/>
      <c r="W14" s="388"/>
      <c r="X14" s="388"/>
      <c r="Y14" s="388"/>
      <c r="Z14" s="388"/>
      <c r="AA14" s="388"/>
      <c r="AB14" s="388"/>
      <c r="AC14" s="388"/>
      <c r="AD14" s="388"/>
    </row>
    <row r="15" spans="1:30" s="390" customFormat="1">
      <c r="A15" s="388"/>
      <c r="B15" s="396">
        <v>25</v>
      </c>
      <c r="C15" s="411">
        <v>1.2741424181707361</v>
      </c>
      <c r="D15" s="411">
        <v>1.2846134811246419</v>
      </c>
      <c r="E15" s="411">
        <v>1.2629802487790813</v>
      </c>
      <c r="F15" s="388"/>
      <c r="G15" s="396">
        <v>25</v>
      </c>
      <c r="H15" s="411">
        <v>0.98355716411463356</v>
      </c>
      <c r="I15" s="411">
        <v>0.98277261706787089</v>
      </c>
      <c r="J15" s="411">
        <v>0.94693221195579724</v>
      </c>
      <c r="L15" s="396">
        <v>25</v>
      </c>
      <c r="M15" s="411">
        <v>1.37627302</v>
      </c>
      <c r="N15" s="411">
        <v>1.3932731899999999</v>
      </c>
      <c r="O15" s="411">
        <v>1.3903710600000001</v>
      </c>
      <c r="P15" s="388"/>
      <c r="Q15" s="396">
        <v>25</v>
      </c>
      <c r="R15" s="411">
        <v>0.94232106000000004</v>
      </c>
      <c r="S15" s="411">
        <v>0.95282051000000001</v>
      </c>
      <c r="T15" s="411">
        <v>0.95102812999999997</v>
      </c>
      <c r="V15" s="388"/>
      <c r="W15" s="388"/>
      <c r="X15" s="388"/>
      <c r="Y15" s="388"/>
      <c r="Z15" s="388"/>
      <c r="AA15" s="388"/>
      <c r="AB15" s="388"/>
      <c r="AC15" s="388"/>
      <c r="AD15" s="388"/>
    </row>
    <row r="16" spans="1:30" s="390" customFormat="1">
      <c r="A16" s="388"/>
      <c r="B16" s="396">
        <v>26</v>
      </c>
      <c r="C16" s="411">
        <v>1.3480394090260575</v>
      </c>
      <c r="D16" s="411">
        <v>1.3614184812063788</v>
      </c>
      <c r="E16" s="411">
        <v>1.3433356251966448</v>
      </c>
      <c r="F16" s="388"/>
      <c r="G16" s="396">
        <v>26</v>
      </c>
      <c r="H16" s="411">
        <v>1.0113615356079491</v>
      </c>
      <c r="I16" s="411">
        <v>1.0120430371471512</v>
      </c>
      <c r="J16" s="411">
        <v>0.97845293063529126</v>
      </c>
      <c r="L16" s="396">
        <v>26</v>
      </c>
      <c r="M16" s="411">
        <v>1.5025730900000001</v>
      </c>
      <c r="N16" s="411">
        <v>1.5213720900000001</v>
      </c>
      <c r="O16" s="411">
        <v>1.51816288</v>
      </c>
      <c r="P16" s="388"/>
      <c r="Q16" s="396">
        <v>26</v>
      </c>
      <c r="R16" s="411">
        <v>0.94831449999999995</v>
      </c>
      <c r="S16" s="411">
        <v>0.95889930999999995</v>
      </c>
      <c r="T16" s="411">
        <v>0.95709235999999998</v>
      </c>
      <c r="V16" s="388"/>
      <c r="W16" s="388"/>
      <c r="X16" s="388"/>
      <c r="Y16" s="388"/>
      <c r="Z16" s="388"/>
      <c r="AA16" s="388"/>
      <c r="AB16" s="388"/>
      <c r="AC16" s="388"/>
      <c r="AD16" s="388"/>
    </row>
    <row r="17" spans="1:30" s="390" customFormat="1">
      <c r="A17" s="388"/>
      <c r="B17" s="396">
        <v>27</v>
      </c>
      <c r="C17" s="411">
        <v>1.4349318142230512</v>
      </c>
      <c r="D17" s="411">
        <v>1.4512032241914274</v>
      </c>
      <c r="E17" s="411">
        <v>1.4360879281396295</v>
      </c>
      <c r="F17" s="388"/>
      <c r="G17" s="396">
        <v>27</v>
      </c>
      <c r="H17" s="411">
        <v>1.052013359695593</v>
      </c>
      <c r="I17" s="411">
        <v>1.0541427950854636</v>
      </c>
      <c r="J17" s="411">
        <v>1.0220639684235511</v>
      </c>
      <c r="L17" s="396">
        <v>27</v>
      </c>
      <c r="M17" s="411">
        <v>1.64844078</v>
      </c>
      <c r="N17" s="411">
        <v>1.6693172999999999</v>
      </c>
      <c r="O17" s="411">
        <v>1.6657534199999999</v>
      </c>
      <c r="P17" s="388"/>
      <c r="Q17" s="396">
        <v>27</v>
      </c>
      <c r="R17" s="411">
        <v>0.99426418999999999</v>
      </c>
      <c r="S17" s="411">
        <v>1.00550344</v>
      </c>
      <c r="T17" s="411">
        <v>1.0035847600000001</v>
      </c>
      <c r="V17" s="388"/>
      <c r="W17" s="388"/>
      <c r="X17" s="388"/>
      <c r="Y17" s="388"/>
      <c r="Z17" s="388"/>
      <c r="AA17" s="388"/>
      <c r="AB17" s="388"/>
      <c r="AC17" s="388"/>
      <c r="AD17" s="388"/>
    </row>
    <row r="18" spans="1:30" s="390" customFormat="1">
      <c r="A18" s="388"/>
      <c r="B18" s="396">
        <v>28</v>
      </c>
      <c r="C18" s="411">
        <v>1.5294447735332712</v>
      </c>
      <c r="D18" s="411">
        <v>1.5482435006477269</v>
      </c>
      <c r="E18" s="411">
        <v>1.5348763310751206</v>
      </c>
      <c r="F18" s="388"/>
      <c r="G18" s="396">
        <v>28</v>
      </c>
      <c r="H18" s="411">
        <v>1.0979268509987163</v>
      </c>
      <c r="I18" s="411">
        <v>1.1014899532166496</v>
      </c>
      <c r="J18" s="411">
        <v>1.070638177488346</v>
      </c>
      <c r="L18" s="396">
        <v>28</v>
      </c>
      <c r="M18" s="411">
        <v>1.7996450900000001</v>
      </c>
      <c r="N18" s="411">
        <v>1.8226751299999999</v>
      </c>
      <c r="O18" s="411">
        <v>1.8187436299999999</v>
      </c>
      <c r="P18" s="388"/>
      <c r="Q18" s="396">
        <v>28</v>
      </c>
      <c r="R18" s="411">
        <v>1.05619638</v>
      </c>
      <c r="S18" s="411">
        <v>1.0683176999999999</v>
      </c>
      <c r="T18" s="411">
        <v>1.0662484400000001</v>
      </c>
      <c r="V18" s="388"/>
      <c r="W18" s="388"/>
      <c r="X18" s="388"/>
      <c r="Y18" s="388"/>
      <c r="Z18" s="388"/>
      <c r="AA18" s="388"/>
      <c r="AB18" s="388"/>
      <c r="AC18" s="388"/>
      <c r="AD18" s="388"/>
    </row>
    <row r="19" spans="1:30" s="390" customFormat="1">
      <c r="A19" s="388"/>
      <c r="B19" s="396">
        <v>29</v>
      </c>
      <c r="C19" s="411">
        <v>1.6224445740932645</v>
      </c>
      <c r="D19" s="411">
        <v>1.6431466415832772</v>
      </c>
      <c r="E19" s="411">
        <v>1.6300964766823105</v>
      </c>
      <c r="F19" s="388"/>
      <c r="G19" s="396">
        <v>29</v>
      </c>
      <c r="H19" s="411">
        <v>1.1462751816596699</v>
      </c>
      <c r="I19" s="411">
        <v>1.151155047203382</v>
      </c>
      <c r="J19" s="411">
        <v>1.1211424174423095</v>
      </c>
      <c r="L19" s="396">
        <v>29</v>
      </c>
      <c r="M19" s="411">
        <v>1.94017616</v>
      </c>
      <c r="N19" s="411">
        <v>1.9652077100000001</v>
      </c>
      <c r="O19" s="411">
        <v>1.9609345199999999</v>
      </c>
      <c r="P19" s="388"/>
      <c r="Q19" s="396">
        <v>29</v>
      </c>
      <c r="R19" s="411">
        <v>1.12611982</v>
      </c>
      <c r="S19" s="411">
        <v>1.1392370199999999</v>
      </c>
      <c r="T19" s="411">
        <v>1.1369977600000001</v>
      </c>
      <c r="V19" s="388"/>
      <c r="W19" s="388"/>
      <c r="X19" s="388"/>
      <c r="Y19" s="388"/>
      <c r="Z19" s="388"/>
      <c r="AA19" s="388"/>
      <c r="AB19" s="388"/>
      <c r="AC19" s="388"/>
      <c r="AD19" s="388"/>
    </row>
    <row r="20" spans="1:30" s="390" customFormat="1">
      <c r="A20" s="388"/>
      <c r="B20" s="396">
        <v>30</v>
      </c>
      <c r="C20" s="411">
        <v>1.7056205051716662</v>
      </c>
      <c r="D20" s="411">
        <v>1.7275198147517901</v>
      </c>
      <c r="E20" s="411">
        <v>1.7135028612371705</v>
      </c>
      <c r="F20" s="388"/>
      <c r="G20" s="396">
        <v>30</v>
      </c>
      <c r="H20" s="411">
        <v>1.193934425939766</v>
      </c>
      <c r="I20" s="411">
        <v>1.1999001192619692</v>
      </c>
      <c r="J20" s="411">
        <v>1.170215966064903</v>
      </c>
      <c r="L20" s="396">
        <v>30</v>
      </c>
      <c r="M20" s="411">
        <v>2.0558029800000002</v>
      </c>
      <c r="N20" s="411">
        <v>2.0824813500000001</v>
      </c>
      <c r="O20" s="411">
        <v>2.0779270300000001</v>
      </c>
      <c r="P20" s="388"/>
      <c r="Q20" s="396">
        <v>30</v>
      </c>
      <c r="R20" s="411">
        <v>1.2040345100000001</v>
      </c>
      <c r="S20" s="411">
        <v>1.21826141</v>
      </c>
      <c r="T20" s="411">
        <v>1.2158327099999999</v>
      </c>
      <c r="V20" s="388"/>
      <c r="W20" s="388"/>
      <c r="X20" s="388"/>
      <c r="Y20" s="388"/>
      <c r="Z20" s="388"/>
      <c r="AA20" s="388"/>
      <c r="AB20" s="388"/>
      <c r="AC20" s="388"/>
      <c r="AD20" s="388"/>
    </row>
    <row r="21" spans="1:30" s="390" customFormat="1">
      <c r="A21" s="388"/>
      <c r="B21" s="396">
        <v>31</v>
      </c>
      <c r="C21" s="411">
        <v>1.8209451393566549</v>
      </c>
      <c r="D21" s="411">
        <v>1.8435182602468976</v>
      </c>
      <c r="E21" s="411">
        <v>1.8256129697802992</v>
      </c>
      <c r="F21" s="388"/>
      <c r="G21" s="396">
        <v>31</v>
      </c>
      <c r="H21" s="411">
        <v>1.2373835555832067</v>
      </c>
      <c r="I21" s="411">
        <v>1.2440869825552718</v>
      </c>
      <c r="J21" s="411">
        <v>1.2141068467776541</v>
      </c>
      <c r="L21" s="396">
        <v>31</v>
      </c>
      <c r="M21" s="411">
        <v>2.1358523200000001</v>
      </c>
      <c r="N21" s="411">
        <v>2.1636707899999998</v>
      </c>
      <c r="O21" s="411">
        <v>2.1589218400000001</v>
      </c>
      <c r="P21" s="388"/>
      <c r="Q21" s="396">
        <v>31</v>
      </c>
      <c r="R21" s="411">
        <v>1.28394702</v>
      </c>
      <c r="S21" s="411">
        <v>1.29931207</v>
      </c>
      <c r="T21" s="411">
        <v>1.29668907</v>
      </c>
      <c r="V21" s="388"/>
      <c r="W21" s="388"/>
      <c r="X21" s="388"/>
      <c r="Y21" s="388"/>
      <c r="Z21" s="388"/>
      <c r="AA21" s="388"/>
      <c r="AB21" s="388"/>
      <c r="AC21" s="388"/>
      <c r="AD21" s="388"/>
    </row>
    <row r="22" spans="1:30" s="390" customFormat="1">
      <c r="A22" s="388"/>
      <c r="B22" s="396">
        <v>32</v>
      </c>
      <c r="C22" s="411">
        <v>1.8505317309281484</v>
      </c>
      <c r="D22" s="411">
        <v>1.8730188152077529</v>
      </c>
      <c r="E22" s="411">
        <v>1.8534199991107776</v>
      </c>
      <c r="F22" s="388"/>
      <c r="G22" s="396">
        <v>32</v>
      </c>
      <c r="H22" s="411">
        <v>1.2729750231208825</v>
      </c>
      <c r="I22" s="411">
        <v>1.2799880851239227</v>
      </c>
      <c r="J22" s="411">
        <v>1.2490636336077772</v>
      </c>
      <c r="L22" s="396">
        <v>32</v>
      </c>
      <c r="M22" s="411">
        <v>2.1856608</v>
      </c>
      <c r="N22" s="411">
        <v>2.21418866</v>
      </c>
      <c r="O22" s="411">
        <v>2.2093186199999999</v>
      </c>
      <c r="P22" s="388"/>
      <c r="Q22" s="396">
        <v>32</v>
      </c>
      <c r="R22" s="411">
        <v>1.3618617099999999</v>
      </c>
      <c r="S22" s="411">
        <v>1.3783364600000001</v>
      </c>
      <c r="T22" s="411">
        <v>1.3755240200000001</v>
      </c>
      <c r="V22" s="388"/>
      <c r="W22" s="388"/>
      <c r="X22" s="388"/>
      <c r="Y22" s="388"/>
      <c r="Z22" s="388"/>
      <c r="AA22" s="388"/>
      <c r="AB22" s="388"/>
      <c r="AC22" s="388"/>
      <c r="AD22" s="388"/>
    </row>
    <row r="23" spans="1:30" s="390" customFormat="1">
      <c r="A23" s="388"/>
      <c r="B23" s="396">
        <v>33</v>
      </c>
      <c r="C23" s="411">
        <v>1.8662200724790206</v>
      </c>
      <c r="D23" s="411">
        <v>1.8885945135814755</v>
      </c>
      <c r="E23" s="411">
        <v>1.8678903819827046</v>
      </c>
      <c r="F23" s="388"/>
      <c r="G23" s="396">
        <v>33</v>
      </c>
      <c r="H23" s="411">
        <v>1.299246662578482</v>
      </c>
      <c r="I23" s="411">
        <v>1.3062852116526391</v>
      </c>
      <c r="J23" s="411">
        <v>1.2741174240489281</v>
      </c>
      <c r="L23" s="396">
        <v>33</v>
      </c>
      <c r="M23" s="411">
        <v>2.2087861700000002</v>
      </c>
      <c r="N23" s="411">
        <v>2.2376433900000001</v>
      </c>
      <c r="O23" s="411">
        <v>2.2327171200000002</v>
      </c>
      <c r="P23" s="388"/>
      <c r="Q23" s="396">
        <v>33</v>
      </c>
      <c r="R23" s="411">
        <v>1.4297873400000001</v>
      </c>
      <c r="S23" s="411">
        <v>1.44722952</v>
      </c>
      <c r="T23" s="411">
        <v>1.4442519300000001</v>
      </c>
      <c r="V23" s="388"/>
      <c r="W23" s="388"/>
      <c r="X23" s="388"/>
      <c r="Y23" s="388"/>
      <c r="Z23" s="388"/>
      <c r="AA23" s="388"/>
      <c r="AB23" s="388"/>
      <c r="AC23" s="388"/>
      <c r="AD23" s="388"/>
    </row>
    <row r="24" spans="1:30" s="390" customFormat="1">
      <c r="A24" s="388"/>
      <c r="B24" s="396">
        <v>34</v>
      </c>
      <c r="C24" s="411">
        <v>1.8746724060987188</v>
      </c>
      <c r="D24" s="411">
        <v>1.8969908411615133</v>
      </c>
      <c r="E24" s="411">
        <v>1.8756800113644068</v>
      </c>
      <c r="F24" s="388"/>
      <c r="G24" s="396">
        <v>34</v>
      </c>
      <c r="H24" s="411">
        <v>1.3238965177687039</v>
      </c>
      <c r="I24" s="411">
        <v>1.3307854558866625</v>
      </c>
      <c r="J24" s="411">
        <v>1.2968918991274883</v>
      </c>
      <c r="L24" s="396">
        <v>34</v>
      </c>
      <c r="M24" s="411">
        <v>2.2141227899999998</v>
      </c>
      <c r="N24" s="411">
        <v>2.24305602</v>
      </c>
      <c r="O24" s="411">
        <v>2.23811677</v>
      </c>
      <c r="P24" s="388"/>
      <c r="Q24" s="396">
        <v>34</v>
      </c>
      <c r="R24" s="411">
        <v>1.48173047</v>
      </c>
      <c r="S24" s="411">
        <v>1.4999124500000001</v>
      </c>
      <c r="T24" s="411">
        <v>1.4968085600000001</v>
      </c>
      <c r="V24" s="388"/>
      <c r="W24" s="388"/>
      <c r="X24" s="388"/>
      <c r="Y24" s="388"/>
      <c r="Z24" s="388"/>
      <c r="AA24" s="388"/>
      <c r="AB24" s="388"/>
      <c r="AC24" s="388"/>
      <c r="AD24" s="388"/>
    </row>
    <row r="25" spans="1:30" s="390" customFormat="1">
      <c r="A25" s="388"/>
      <c r="B25" s="396">
        <v>35</v>
      </c>
      <c r="C25" s="411">
        <v>1.8754943008884359</v>
      </c>
      <c r="D25" s="411">
        <v>1.89783573556388</v>
      </c>
      <c r="E25" s="411">
        <v>1.8765434997928947</v>
      </c>
      <c r="F25" s="388"/>
      <c r="G25" s="396">
        <v>35</v>
      </c>
      <c r="H25" s="411">
        <v>1.3301866373303655</v>
      </c>
      <c r="I25" s="411">
        <v>1.3375149120957133</v>
      </c>
      <c r="J25" s="411">
        <v>1.3042283986333143</v>
      </c>
      <c r="L25" s="396">
        <v>35</v>
      </c>
      <c r="M25" s="411">
        <v>2.2159016600000001</v>
      </c>
      <c r="N25" s="411">
        <v>2.24486023</v>
      </c>
      <c r="O25" s="411">
        <v>2.23991666</v>
      </c>
      <c r="P25" s="388"/>
      <c r="Q25" s="396">
        <v>35</v>
      </c>
      <c r="R25" s="411">
        <v>1.51369547</v>
      </c>
      <c r="S25" s="411">
        <v>1.5323327099999999</v>
      </c>
      <c r="T25" s="411">
        <v>1.5291511099999999</v>
      </c>
      <c r="V25" s="388"/>
      <c r="W25" s="388"/>
      <c r="X25" s="388"/>
      <c r="Y25" s="388"/>
      <c r="Z25" s="388"/>
      <c r="AA25" s="388"/>
      <c r="AB25" s="388"/>
      <c r="AC25" s="388"/>
      <c r="AD25" s="388"/>
    </row>
    <row r="26" spans="1:30" s="390" customFormat="1">
      <c r="A26" s="388"/>
      <c r="B26" s="396">
        <v>36</v>
      </c>
      <c r="C26" s="411">
        <v>1.8801282212858614</v>
      </c>
      <c r="D26" s="411">
        <v>1.9028828582759967</v>
      </c>
      <c r="E26" s="411">
        <v>1.8822456068397273</v>
      </c>
      <c r="F26" s="388"/>
      <c r="G26" s="396">
        <v>36</v>
      </c>
      <c r="H26" s="411">
        <v>1.3439883000591768</v>
      </c>
      <c r="I26" s="411">
        <v>1.3524834560207133</v>
      </c>
      <c r="J26" s="411">
        <v>1.3211131042968169</v>
      </c>
      <c r="L26" s="396">
        <v>36</v>
      </c>
      <c r="M26" s="411">
        <v>2.2159016600000001</v>
      </c>
      <c r="N26" s="411">
        <v>2.24486023</v>
      </c>
      <c r="O26" s="411">
        <v>2.23991666</v>
      </c>
      <c r="P26" s="388"/>
      <c r="Q26" s="396">
        <v>36</v>
      </c>
      <c r="R26" s="411">
        <v>1.5196889099999999</v>
      </c>
      <c r="S26" s="411">
        <v>1.53841151</v>
      </c>
      <c r="T26" s="411">
        <v>1.53521533</v>
      </c>
      <c r="V26" s="388"/>
      <c r="W26" s="388"/>
      <c r="X26" s="388"/>
      <c r="Y26" s="388"/>
      <c r="Z26" s="388"/>
      <c r="AA26" s="388"/>
      <c r="AB26" s="388"/>
      <c r="AC26" s="388"/>
      <c r="AD26" s="388"/>
    </row>
    <row r="27" spans="1:30" s="390" customFormat="1">
      <c r="A27" s="388"/>
      <c r="B27" s="396">
        <v>37</v>
      </c>
      <c r="C27" s="411">
        <v>1.8915673966186659</v>
      </c>
      <c r="D27" s="411">
        <v>1.9152967590916683</v>
      </c>
      <c r="E27" s="411">
        <v>1.8962999591558987</v>
      </c>
      <c r="F27" s="388"/>
      <c r="G27" s="396">
        <v>37</v>
      </c>
      <c r="H27" s="411">
        <v>1.3705599135116602</v>
      </c>
      <c r="I27" s="411">
        <v>1.3810661101841089</v>
      </c>
      <c r="J27" s="411">
        <v>1.3530942114973978</v>
      </c>
      <c r="L27" s="396">
        <v>37</v>
      </c>
      <c r="M27" s="411">
        <v>2.2176805399999999</v>
      </c>
      <c r="N27" s="411">
        <v>2.24666444</v>
      </c>
      <c r="O27" s="411">
        <v>2.2417165400000001</v>
      </c>
      <c r="P27" s="388"/>
      <c r="Q27" s="396">
        <v>37</v>
      </c>
      <c r="R27" s="411">
        <v>1.5216867199999999</v>
      </c>
      <c r="S27" s="411">
        <v>1.54043777</v>
      </c>
      <c r="T27" s="411">
        <v>1.53723674</v>
      </c>
      <c r="V27" s="388"/>
      <c r="W27" s="388"/>
      <c r="X27" s="388"/>
      <c r="Y27" s="388"/>
      <c r="Z27" s="388"/>
      <c r="AA27" s="388"/>
      <c r="AB27" s="388"/>
      <c r="AC27" s="388"/>
      <c r="AD27" s="388"/>
    </row>
    <row r="28" spans="1:30" s="390" customFormat="1">
      <c r="A28" s="388"/>
      <c r="B28" s="396">
        <v>38</v>
      </c>
      <c r="C28" s="411">
        <v>1.9133765290544369</v>
      </c>
      <c r="D28" s="411">
        <v>1.9387390773282029</v>
      </c>
      <c r="E28" s="411">
        <v>1.9225571480750556</v>
      </c>
      <c r="F28" s="388"/>
      <c r="G28" s="396">
        <v>38</v>
      </c>
      <c r="H28" s="411">
        <v>1.4150174533154953</v>
      </c>
      <c r="I28" s="411">
        <v>1.4282816528936657</v>
      </c>
      <c r="J28" s="411">
        <v>1.404804196966627</v>
      </c>
      <c r="L28" s="396">
        <v>38</v>
      </c>
      <c r="M28" s="411">
        <v>2.2194594099999998</v>
      </c>
      <c r="N28" s="411">
        <v>2.24846865</v>
      </c>
      <c r="O28" s="411">
        <v>2.2435164300000001</v>
      </c>
      <c r="P28" s="388"/>
      <c r="Q28" s="396">
        <v>38</v>
      </c>
      <c r="R28" s="411">
        <v>1.5236845299999999</v>
      </c>
      <c r="S28" s="411">
        <v>1.54246404</v>
      </c>
      <c r="T28" s="411">
        <v>1.53925815</v>
      </c>
      <c r="V28" s="388"/>
      <c r="W28" s="388"/>
      <c r="X28" s="388"/>
      <c r="Y28" s="388"/>
      <c r="Z28" s="388"/>
      <c r="AA28" s="388"/>
      <c r="AB28" s="388"/>
      <c r="AC28" s="388"/>
      <c r="AD28" s="388"/>
    </row>
    <row r="29" spans="1:30" s="390" customFormat="1">
      <c r="A29" s="388"/>
      <c r="B29" s="396">
        <v>39</v>
      </c>
      <c r="C29" s="411">
        <v>1.9503803096508883</v>
      </c>
      <c r="D29" s="411">
        <v>1.9780171568524354</v>
      </c>
      <c r="E29" s="411">
        <v>1.9655907779114834</v>
      </c>
      <c r="F29" s="388"/>
      <c r="G29" s="396">
        <v>39</v>
      </c>
      <c r="H29" s="411">
        <v>1.4839560945032391</v>
      </c>
      <c r="I29" s="411">
        <v>1.5003155279268026</v>
      </c>
      <c r="J29" s="411">
        <v>1.4809810214172947</v>
      </c>
      <c r="L29" s="396">
        <v>39</v>
      </c>
      <c r="M29" s="411">
        <v>2.2212382900000001</v>
      </c>
      <c r="N29" s="411">
        <v>2.2502728599999999</v>
      </c>
      <c r="O29" s="411">
        <v>2.2453163100000002</v>
      </c>
      <c r="P29" s="388"/>
      <c r="Q29" s="396">
        <v>39</v>
      </c>
      <c r="R29" s="411">
        <v>1.5256823399999999</v>
      </c>
      <c r="S29" s="411">
        <v>1.54449031</v>
      </c>
      <c r="T29" s="411">
        <v>1.54127956</v>
      </c>
      <c r="V29" s="388"/>
      <c r="W29" s="388"/>
      <c r="X29" s="388"/>
      <c r="Y29" s="388"/>
      <c r="Z29" s="388"/>
      <c r="AA29" s="388"/>
      <c r="AB29" s="388"/>
      <c r="AC29" s="388"/>
      <c r="AD29" s="388"/>
    </row>
    <row r="30" spans="1:30" s="390" customFormat="1">
      <c r="A30" s="388"/>
      <c r="B30" s="396">
        <v>40</v>
      </c>
      <c r="C30" s="411">
        <v>2.0095582556563443</v>
      </c>
      <c r="D30" s="411">
        <v>2.0398782181273929</v>
      </c>
      <c r="E30" s="411">
        <v>2.0311039596281648</v>
      </c>
      <c r="F30" s="388"/>
      <c r="G30" s="396">
        <v>40</v>
      </c>
      <c r="H30" s="411">
        <v>1.5720655357970763</v>
      </c>
      <c r="I30" s="411">
        <v>1.5916067180785556</v>
      </c>
      <c r="J30" s="411">
        <v>1.5757022402414875</v>
      </c>
      <c r="L30" s="396">
        <v>40</v>
      </c>
      <c r="M30" s="411">
        <v>2.2639312700000001</v>
      </c>
      <c r="N30" s="411">
        <v>2.2935738899999998</v>
      </c>
      <c r="O30" s="411">
        <v>2.2885135399999998</v>
      </c>
      <c r="P30" s="388"/>
      <c r="Q30" s="396">
        <v>40</v>
      </c>
      <c r="R30" s="411">
        <v>1.5776254700000001</v>
      </c>
      <c r="S30" s="411">
        <v>1.5971732300000001</v>
      </c>
      <c r="T30" s="411">
        <v>1.5938361999999999</v>
      </c>
      <c r="V30" s="388"/>
      <c r="W30" s="388"/>
      <c r="X30" s="388"/>
      <c r="Y30" s="388"/>
      <c r="Z30" s="388"/>
      <c r="AA30" s="388"/>
      <c r="AB30" s="388"/>
      <c r="AC30" s="388"/>
      <c r="AD30" s="388"/>
    </row>
    <row r="31" spans="1:30" s="390" customFormat="1">
      <c r="A31" s="388"/>
      <c r="B31" s="396">
        <v>41</v>
      </c>
      <c r="C31" s="411">
        <v>2.086980156687813</v>
      </c>
      <c r="D31" s="411">
        <v>2.1204103155303415</v>
      </c>
      <c r="E31" s="411">
        <v>2.1154566018336394</v>
      </c>
      <c r="F31" s="388"/>
      <c r="G31" s="396">
        <v>41</v>
      </c>
      <c r="H31" s="411">
        <v>1.6725954716206823</v>
      </c>
      <c r="I31" s="411">
        <v>1.6952065246793873</v>
      </c>
      <c r="J31" s="411">
        <v>1.6818488289822409</v>
      </c>
      <c r="L31" s="396">
        <v>41</v>
      </c>
      <c r="M31" s="411">
        <v>2.3350862399999999</v>
      </c>
      <c r="N31" s="411">
        <v>2.36574229</v>
      </c>
      <c r="O31" s="411">
        <v>2.3605089299999999</v>
      </c>
      <c r="P31" s="388"/>
      <c r="Q31" s="396">
        <v>41</v>
      </c>
      <c r="R31" s="411">
        <v>1.6735204800000001</v>
      </c>
      <c r="S31" s="411">
        <v>1.6944340200000001</v>
      </c>
      <c r="T31" s="411">
        <v>1.6908638300000001</v>
      </c>
      <c r="V31" s="388"/>
      <c r="W31" s="388"/>
      <c r="X31" s="388"/>
      <c r="Y31" s="388"/>
      <c r="Z31" s="388"/>
      <c r="AA31" s="388"/>
      <c r="AB31" s="388"/>
      <c r="AC31" s="388"/>
      <c r="AD31" s="388"/>
    </row>
    <row r="32" spans="1:30" s="390" customFormat="1">
      <c r="A32" s="388"/>
      <c r="B32" s="396">
        <v>42</v>
      </c>
      <c r="C32" s="411">
        <v>2.1817034149168113</v>
      </c>
      <c r="D32" s="411">
        <v>2.2186357844286051</v>
      </c>
      <c r="E32" s="411">
        <v>2.2176258239195712</v>
      </c>
      <c r="F32" s="388"/>
      <c r="G32" s="396">
        <v>42</v>
      </c>
      <c r="H32" s="411">
        <v>1.7797833872983608</v>
      </c>
      <c r="I32" s="411">
        <v>1.8053610220357987</v>
      </c>
      <c r="J32" s="411">
        <v>1.7939129609914855</v>
      </c>
      <c r="L32" s="396">
        <v>42</v>
      </c>
      <c r="M32" s="411">
        <v>2.4347032</v>
      </c>
      <c r="N32" s="411">
        <v>2.4667780399999999</v>
      </c>
      <c r="O32" s="411">
        <v>2.4613024800000001</v>
      </c>
      <c r="P32" s="388"/>
      <c r="Q32" s="396">
        <v>42</v>
      </c>
      <c r="R32" s="411">
        <v>1.8073739200000001</v>
      </c>
      <c r="S32" s="411">
        <v>1.83019387</v>
      </c>
      <c r="T32" s="411">
        <v>1.8262982299999999</v>
      </c>
      <c r="V32" s="388"/>
      <c r="W32" s="388"/>
      <c r="X32" s="388"/>
      <c r="Y32" s="388"/>
      <c r="Z32" s="388"/>
      <c r="AA32" s="388"/>
      <c r="AB32" s="388"/>
      <c r="AC32" s="388"/>
      <c r="AD32" s="388"/>
    </row>
    <row r="33" spans="1:30" s="390" customFormat="1">
      <c r="A33" s="388"/>
      <c r="B33" s="396">
        <v>43</v>
      </c>
      <c r="C33" s="411">
        <v>2.2927652814917612</v>
      </c>
      <c r="D33" s="411">
        <v>2.3335915641899123</v>
      </c>
      <c r="E33" s="411">
        <v>2.3366853591216437</v>
      </c>
      <c r="F33" s="388"/>
      <c r="G33" s="396">
        <v>43</v>
      </c>
      <c r="H33" s="411">
        <v>1.8904973198567929</v>
      </c>
      <c r="I33" s="411">
        <v>1.9191301201797633</v>
      </c>
      <c r="J33" s="411">
        <v>1.9095286027228717</v>
      </c>
      <c r="L33" s="396">
        <v>43</v>
      </c>
      <c r="M33" s="411">
        <v>2.5610032700000001</v>
      </c>
      <c r="N33" s="411">
        <v>2.5948769399999998</v>
      </c>
      <c r="O33" s="411">
        <v>2.5890942899999998</v>
      </c>
      <c r="P33" s="388"/>
      <c r="Q33" s="396">
        <v>43</v>
      </c>
      <c r="R33" s="411">
        <v>1.9671989299999999</v>
      </c>
      <c r="S33" s="411">
        <v>1.9922951799999999</v>
      </c>
      <c r="T33" s="411">
        <v>1.9880109500000001</v>
      </c>
      <c r="V33" s="388"/>
      <c r="W33" s="388"/>
      <c r="X33" s="388"/>
      <c r="Y33" s="388"/>
      <c r="Z33" s="388"/>
      <c r="AA33" s="388"/>
      <c r="AB33" s="388"/>
      <c r="AC33" s="388"/>
      <c r="AD33" s="388"/>
    </row>
    <row r="34" spans="1:30" s="390" customFormat="1">
      <c r="A34" s="388"/>
      <c r="B34" s="396">
        <v>44</v>
      </c>
      <c r="C34" s="411">
        <v>2.419604254231535</v>
      </c>
      <c r="D34" s="411">
        <v>2.4647438238289543</v>
      </c>
      <c r="E34" s="411">
        <v>2.4721891442161747</v>
      </c>
      <c r="F34" s="388"/>
      <c r="G34" s="396">
        <v>44</v>
      </c>
      <c r="H34" s="411">
        <v>2.0047620214175814</v>
      </c>
      <c r="I34" s="411">
        <v>2.0368514030186304</v>
      </c>
      <c r="J34" s="411">
        <v>2.0298100347501116</v>
      </c>
      <c r="L34" s="396">
        <v>44</v>
      </c>
      <c r="M34" s="411">
        <v>2.7104287</v>
      </c>
      <c r="N34" s="411">
        <v>2.7464305599999999</v>
      </c>
      <c r="O34" s="411">
        <v>2.7402846099999998</v>
      </c>
      <c r="P34" s="388"/>
      <c r="Q34" s="396">
        <v>44</v>
      </c>
      <c r="R34" s="411">
        <v>2.1390108200000002</v>
      </c>
      <c r="S34" s="411">
        <v>2.1665540999999999</v>
      </c>
      <c r="T34" s="411">
        <v>2.1618521300000002</v>
      </c>
      <c r="V34" s="388"/>
      <c r="W34" s="388"/>
      <c r="X34" s="388"/>
      <c r="Y34" s="388"/>
      <c r="Z34" s="388"/>
      <c r="AA34" s="388"/>
      <c r="AB34" s="388"/>
      <c r="AC34" s="388"/>
      <c r="AD34" s="388"/>
    </row>
    <row r="35" spans="1:30" s="390" customFormat="1">
      <c r="A35" s="388"/>
      <c r="B35" s="396">
        <v>45</v>
      </c>
      <c r="C35" s="411">
        <v>2.5621403955505824</v>
      </c>
      <c r="D35" s="411">
        <v>2.6120586869373725</v>
      </c>
      <c r="E35" s="411">
        <v>2.6242228886562531</v>
      </c>
      <c r="F35" s="388"/>
      <c r="G35" s="396">
        <v>45</v>
      </c>
      <c r="H35" s="411">
        <v>2.1268166436489158</v>
      </c>
      <c r="I35" s="411">
        <v>2.1631099496753143</v>
      </c>
      <c r="J35" s="411">
        <v>2.1600240484077702</v>
      </c>
      <c r="L35" s="396">
        <v>45</v>
      </c>
      <c r="M35" s="411">
        <v>2.8812006299999999</v>
      </c>
      <c r="N35" s="411">
        <v>2.9196347</v>
      </c>
      <c r="O35" s="411">
        <v>2.91307355</v>
      </c>
      <c r="P35" s="388"/>
      <c r="Q35" s="396">
        <v>45</v>
      </c>
      <c r="R35" s="411">
        <v>2.3108227000000001</v>
      </c>
      <c r="S35" s="411">
        <v>2.3408130100000002</v>
      </c>
      <c r="T35" s="411">
        <v>2.3356933</v>
      </c>
      <c r="V35" s="388"/>
      <c r="W35" s="388"/>
      <c r="X35" s="388"/>
      <c r="Y35" s="388"/>
      <c r="Z35" s="388"/>
      <c r="AA35" s="388"/>
      <c r="AB35" s="388"/>
      <c r="AC35" s="388"/>
      <c r="AD35" s="388"/>
    </row>
    <row r="36" spans="1:30" s="390" customFormat="1">
      <c r="A36" s="388"/>
      <c r="B36" s="396">
        <v>46</v>
      </c>
      <c r="C36" s="411">
        <v>2.8973510319706568</v>
      </c>
      <c r="D36" s="411">
        <v>2.9584265046147107</v>
      </c>
      <c r="E36" s="411">
        <v>2.9815062622830495</v>
      </c>
      <c r="F36" s="388"/>
      <c r="G36" s="396">
        <v>46</v>
      </c>
      <c r="H36" s="411">
        <v>2.2650536489423314</v>
      </c>
      <c r="I36" s="411">
        <v>2.3065372962964616</v>
      </c>
      <c r="J36" s="411">
        <v>2.3089927829093844</v>
      </c>
      <c r="L36" s="396">
        <v>46</v>
      </c>
      <c r="M36" s="411">
        <v>3.0733190499999998</v>
      </c>
      <c r="N36" s="411">
        <v>3.1144893599999999</v>
      </c>
      <c r="O36" s="411">
        <v>3.1074611000000001</v>
      </c>
      <c r="P36" s="388"/>
      <c r="Q36" s="396">
        <v>46</v>
      </c>
      <c r="R36" s="411">
        <v>2.4746433300000001</v>
      </c>
      <c r="S36" s="411">
        <v>2.50696685</v>
      </c>
      <c r="T36" s="411">
        <v>2.5014488400000001</v>
      </c>
      <c r="V36" s="388"/>
      <c r="W36" s="388"/>
      <c r="X36" s="388"/>
      <c r="Y36" s="388"/>
      <c r="Z36" s="388"/>
      <c r="AA36" s="388"/>
      <c r="AB36" s="388"/>
      <c r="AC36" s="388"/>
      <c r="AD36" s="388"/>
    </row>
    <row r="37" spans="1:30" s="390" customFormat="1">
      <c r="A37" s="388"/>
      <c r="B37" s="396">
        <v>47</v>
      </c>
      <c r="C37" s="411">
        <v>3.0933609688630832</v>
      </c>
      <c r="D37" s="411">
        <v>3.1609590069602618</v>
      </c>
      <c r="E37" s="411">
        <v>3.1904122814438591</v>
      </c>
      <c r="F37" s="388"/>
      <c r="G37" s="396">
        <v>47</v>
      </c>
      <c r="H37" s="411">
        <v>2.4266036517644252</v>
      </c>
      <c r="I37" s="411">
        <v>2.4742724825647167</v>
      </c>
      <c r="J37" s="411">
        <v>2.4835921819402564</v>
      </c>
      <c r="L37" s="396">
        <v>47</v>
      </c>
      <c r="M37" s="411">
        <v>3.2867839600000002</v>
      </c>
      <c r="N37" s="411">
        <v>3.3309945399999998</v>
      </c>
      <c r="O37" s="411">
        <v>3.32344727</v>
      </c>
      <c r="P37" s="388"/>
      <c r="Q37" s="396">
        <v>47</v>
      </c>
      <c r="R37" s="411">
        <v>2.6404617799999999</v>
      </c>
      <c r="S37" s="411">
        <v>2.6751469700000001</v>
      </c>
      <c r="T37" s="411">
        <v>2.66922579</v>
      </c>
      <c r="V37" s="388"/>
      <c r="W37" s="388"/>
      <c r="X37" s="388"/>
      <c r="Y37" s="388"/>
      <c r="Z37" s="388"/>
      <c r="AA37" s="388"/>
      <c r="AB37" s="388"/>
      <c r="AC37" s="388"/>
      <c r="AD37" s="388"/>
    </row>
    <row r="38" spans="1:30" s="390" customFormat="1">
      <c r="A38" s="388"/>
      <c r="B38" s="396">
        <v>48</v>
      </c>
      <c r="C38" s="411">
        <v>3.3115715900266203</v>
      </c>
      <c r="D38" s="411">
        <v>3.3864900361565726</v>
      </c>
      <c r="E38" s="411">
        <v>3.4231663449988292</v>
      </c>
      <c r="F38" s="388"/>
      <c r="G38" s="396">
        <v>48</v>
      </c>
      <c r="H38" s="411">
        <v>2.615627241034951</v>
      </c>
      <c r="I38" s="411">
        <v>2.6702780647411246</v>
      </c>
      <c r="J38" s="411">
        <v>2.6871527851625299</v>
      </c>
      <c r="L38" s="396">
        <v>48</v>
      </c>
      <c r="M38" s="411">
        <v>3.5251531100000002</v>
      </c>
      <c r="N38" s="411">
        <v>3.5727586599999999</v>
      </c>
      <c r="O38" s="411">
        <v>3.5646318199999998</v>
      </c>
      <c r="P38" s="388"/>
      <c r="Q38" s="396">
        <v>48</v>
      </c>
      <c r="R38" s="411">
        <v>2.8262583499999998</v>
      </c>
      <c r="S38" s="411">
        <v>2.8635897400000001</v>
      </c>
      <c r="T38" s="411">
        <v>2.85721683</v>
      </c>
      <c r="V38" s="388"/>
      <c r="W38" s="388"/>
      <c r="X38" s="388"/>
      <c r="Y38" s="388"/>
      <c r="Z38" s="388"/>
      <c r="AA38" s="388"/>
      <c r="AB38" s="388"/>
      <c r="AC38" s="388"/>
      <c r="AD38" s="388"/>
    </row>
    <row r="39" spans="1:30" s="390" customFormat="1">
      <c r="A39" s="388"/>
      <c r="B39" s="396">
        <v>49</v>
      </c>
      <c r="C39" s="411">
        <v>3.5553389784147154</v>
      </c>
      <c r="D39" s="411">
        <v>3.6385419089486031</v>
      </c>
      <c r="E39" s="411">
        <v>3.6835408307885356</v>
      </c>
      <c r="F39" s="388"/>
      <c r="G39" s="396">
        <v>49</v>
      </c>
      <c r="H39" s="411">
        <v>2.8327238793504166</v>
      </c>
      <c r="I39" s="411">
        <v>2.8948193522929166</v>
      </c>
      <c r="J39" s="411">
        <v>2.9190801951534953</v>
      </c>
      <c r="L39" s="396">
        <v>49</v>
      </c>
      <c r="M39" s="411">
        <v>3.7695503000000001</v>
      </c>
      <c r="N39" s="411">
        <v>3.8206508499999998</v>
      </c>
      <c r="O39" s="411">
        <v>3.8119273699999998</v>
      </c>
      <c r="P39" s="388"/>
      <c r="Q39" s="396">
        <v>49</v>
      </c>
      <c r="R39" s="411">
        <v>3.01311617</v>
      </c>
      <c r="S39" s="411">
        <v>3.05313854</v>
      </c>
      <c r="T39" s="411">
        <v>3.0463062399999998</v>
      </c>
      <c r="V39" s="388"/>
      <c r="W39" s="388"/>
      <c r="X39" s="388"/>
      <c r="Y39" s="388"/>
      <c r="Z39" s="388"/>
      <c r="AA39" s="388"/>
      <c r="AB39" s="388"/>
      <c r="AC39" s="388"/>
      <c r="AD39" s="388"/>
    </row>
    <row r="40" spans="1:30" s="390" customFormat="1">
      <c r="A40" s="388"/>
      <c r="B40" s="396">
        <v>50</v>
      </c>
      <c r="C40" s="411">
        <v>3.8290237992674894</v>
      </c>
      <c r="D40" s="411">
        <v>3.9216490905729078</v>
      </c>
      <c r="E40" s="411">
        <v>3.9762994417655428</v>
      </c>
      <c r="F40" s="388"/>
      <c r="G40" s="396">
        <v>50</v>
      </c>
      <c r="H40" s="411">
        <v>2.8327238793504166</v>
      </c>
      <c r="I40" s="411">
        <v>2.8948193522929166</v>
      </c>
      <c r="J40" s="411">
        <v>2.9190801951534953</v>
      </c>
      <c r="L40" s="396">
        <v>50</v>
      </c>
      <c r="M40" s="411">
        <v>4.0376920700000003</v>
      </c>
      <c r="N40" s="411">
        <v>4.0926256399999996</v>
      </c>
      <c r="O40" s="411">
        <v>4.0832478200000004</v>
      </c>
      <c r="P40" s="388"/>
      <c r="Q40" s="396">
        <v>50</v>
      </c>
      <c r="R40" s="411">
        <v>3.2432017900000001</v>
      </c>
      <c r="S40" s="411">
        <v>3.28653021</v>
      </c>
      <c r="T40" s="411">
        <v>3.2791335300000002</v>
      </c>
      <c r="V40" s="388"/>
      <c r="W40" s="388"/>
      <c r="X40" s="388"/>
      <c r="Y40" s="388"/>
      <c r="Z40" s="388"/>
      <c r="AA40" s="388"/>
      <c r="AB40" s="388"/>
      <c r="AC40" s="388"/>
      <c r="AD40" s="388"/>
    </row>
    <row r="41" spans="1:30" s="390" customFormat="1">
      <c r="A41" s="388"/>
      <c r="B41" s="396">
        <v>51</v>
      </c>
      <c r="C41" s="411">
        <v>4.1380896326432079</v>
      </c>
      <c r="D41" s="411">
        <v>4.2414345321238365</v>
      </c>
      <c r="E41" s="411">
        <v>4.3071971437981444</v>
      </c>
      <c r="F41" s="388"/>
      <c r="G41" s="396">
        <v>51</v>
      </c>
      <c r="H41" s="411">
        <v>3.0737434230112299</v>
      </c>
      <c r="I41" s="411">
        <v>3.1433748581354752</v>
      </c>
      <c r="J41" s="411">
        <v>3.174100207735266</v>
      </c>
      <c r="L41" s="396">
        <v>51</v>
      </c>
      <c r="M41" s="411">
        <v>4.3361948200000002</v>
      </c>
      <c r="N41" s="411">
        <v>4.3953936799999997</v>
      </c>
      <c r="O41" s="411">
        <v>4.3852877299999999</v>
      </c>
      <c r="P41" s="388"/>
      <c r="Q41" s="396">
        <v>51</v>
      </c>
      <c r="R41" s="411">
        <v>3.52685388</v>
      </c>
      <c r="S41" s="411">
        <v>3.5742506999999999</v>
      </c>
      <c r="T41" s="411">
        <v>3.56615949</v>
      </c>
      <c r="V41" s="388"/>
      <c r="W41" s="388"/>
      <c r="X41" s="388"/>
      <c r="Y41" s="388"/>
      <c r="Z41" s="388"/>
      <c r="AA41" s="388"/>
      <c r="AB41" s="388"/>
      <c r="AC41" s="388"/>
      <c r="AD41" s="388"/>
    </row>
    <row r="42" spans="1:30" s="390" customFormat="1">
      <c r="A42" s="388"/>
      <c r="B42" s="396">
        <v>52</v>
      </c>
      <c r="C42" s="411">
        <v>4.4882672944610107</v>
      </c>
      <c r="D42" s="411">
        <v>4.603788863627944</v>
      </c>
      <c r="E42" s="411">
        <v>4.6822417213688601</v>
      </c>
      <c r="F42" s="388"/>
      <c r="G42" s="396">
        <v>52</v>
      </c>
      <c r="H42" s="411">
        <v>3.330654662606003</v>
      </c>
      <c r="I42" s="411">
        <v>3.407744114882453</v>
      </c>
      <c r="J42" s="411">
        <v>3.4439445043374328</v>
      </c>
      <c r="L42" s="396">
        <v>52</v>
      </c>
      <c r="M42" s="411">
        <v>4.66805162</v>
      </c>
      <c r="N42" s="411">
        <v>4.7319906700000001</v>
      </c>
      <c r="O42" s="411">
        <v>4.7210755100000004</v>
      </c>
      <c r="P42" s="388"/>
      <c r="Q42" s="396">
        <v>52</v>
      </c>
      <c r="R42" s="411">
        <v>3.8490556300000001</v>
      </c>
      <c r="S42" s="411">
        <v>3.9010693299999999</v>
      </c>
      <c r="T42" s="411">
        <v>3.89218997</v>
      </c>
      <c r="V42" s="388"/>
      <c r="W42" s="388"/>
      <c r="X42" s="388"/>
      <c r="Y42" s="388"/>
      <c r="Z42" s="388"/>
      <c r="AA42" s="388"/>
      <c r="AB42" s="388"/>
      <c r="AC42" s="388"/>
      <c r="AD42" s="388"/>
    </row>
    <row r="43" spans="1:30" s="390" customFormat="1">
      <c r="A43" s="388"/>
      <c r="B43" s="396">
        <v>53</v>
      </c>
      <c r="C43" s="411">
        <v>4.8625900690713149</v>
      </c>
      <c r="D43" s="411">
        <v>4.9911305441845064</v>
      </c>
      <c r="E43" s="411">
        <v>5.0840873468804748</v>
      </c>
      <c r="F43" s="388"/>
      <c r="G43" s="396">
        <v>53</v>
      </c>
      <c r="H43" s="411">
        <v>3.6009288060390321</v>
      </c>
      <c r="I43" s="411">
        <v>3.6858795980850494</v>
      </c>
      <c r="J43" s="411">
        <v>3.7276549489305175</v>
      </c>
      <c r="L43" s="396">
        <v>53</v>
      </c>
      <c r="M43" s="411">
        <v>5.0431174299999997</v>
      </c>
      <c r="N43" s="411">
        <v>5.1124119200000004</v>
      </c>
      <c r="O43" s="411">
        <v>5.1005825199999997</v>
      </c>
      <c r="P43" s="388"/>
      <c r="Q43" s="396">
        <v>53</v>
      </c>
      <c r="R43" s="411">
        <v>4.1953762599999997</v>
      </c>
      <c r="S43" s="411">
        <v>4.2523497900000002</v>
      </c>
      <c r="T43" s="411">
        <v>4.24262373</v>
      </c>
      <c r="V43" s="388"/>
      <c r="W43" s="388"/>
      <c r="X43" s="388"/>
      <c r="Y43" s="388"/>
      <c r="Z43" s="388"/>
      <c r="AA43" s="388"/>
      <c r="AB43" s="388"/>
      <c r="AC43" s="388"/>
      <c r="AD43" s="388"/>
    </row>
    <row r="44" spans="1:30" s="390" customFormat="1">
      <c r="A44" s="388"/>
      <c r="B44" s="396">
        <v>54</v>
      </c>
      <c r="C44" s="411">
        <v>5.2856679755949241</v>
      </c>
      <c r="D44" s="411">
        <v>5.4288474339928303</v>
      </c>
      <c r="E44" s="411">
        <v>5.5380931688483566</v>
      </c>
      <c r="F44" s="388"/>
      <c r="G44" s="396">
        <v>54</v>
      </c>
      <c r="H44" s="411">
        <v>3.8594899531604927</v>
      </c>
      <c r="I44" s="411">
        <v>3.9527866640895835</v>
      </c>
      <c r="J44" s="411">
        <v>4.0027896660441478</v>
      </c>
      <c r="L44" s="396">
        <v>54</v>
      </c>
      <c r="M44" s="411">
        <v>5.46759358</v>
      </c>
      <c r="N44" s="411">
        <v>5.5429471000000001</v>
      </c>
      <c r="O44" s="411">
        <v>5.53008335</v>
      </c>
      <c r="P44" s="388"/>
      <c r="Q44" s="396">
        <v>54</v>
      </c>
      <c r="R44" s="411">
        <v>4.5500606699999997</v>
      </c>
      <c r="S44" s="411">
        <v>4.6121126400000003</v>
      </c>
      <c r="T44" s="411">
        <v>4.6015196300000003</v>
      </c>
      <c r="V44" s="388"/>
      <c r="W44" s="388"/>
      <c r="X44" s="388"/>
      <c r="Y44" s="388"/>
      <c r="Z44" s="388"/>
      <c r="AA44" s="388"/>
      <c r="AB44" s="388"/>
      <c r="AC44" s="388"/>
      <c r="AD44" s="388"/>
    </row>
    <row r="45" spans="1:30" s="390" customFormat="1">
      <c r="A45" s="388"/>
      <c r="B45" s="396">
        <v>55</v>
      </c>
      <c r="C45" s="411">
        <v>5.7626491644624265</v>
      </c>
      <c r="D45" s="411">
        <v>5.9222244838124638</v>
      </c>
      <c r="E45" s="411">
        <v>6.0496707047894596</v>
      </c>
      <c r="F45" s="388"/>
      <c r="G45" s="396">
        <v>55</v>
      </c>
      <c r="H45" s="411">
        <v>4.149636422635405</v>
      </c>
      <c r="I45" s="411">
        <v>4.2540495589065088</v>
      </c>
      <c r="J45" s="411">
        <v>4.3173387140611963</v>
      </c>
      <c r="L45" s="396">
        <v>55</v>
      </c>
      <c r="M45" s="411">
        <v>5.9475505100000001</v>
      </c>
      <c r="N45" s="411">
        <v>6.0297530899999998</v>
      </c>
      <c r="O45" s="411">
        <v>6.0157201300000001</v>
      </c>
      <c r="P45" s="388"/>
      <c r="Q45" s="396">
        <v>55</v>
      </c>
      <c r="R45" s="411">
        <v>4.8960928800000003</v>
      </c>
      <c r="S45" s="411">
        <v>4.96309954</v>
      </c>
      <c r="T45" s="411">
        <v>4.9516607099999996</v>
      </c>
      <c r="V45" s="388"/>
      <c r="W45" s="388"/>
      <c r="X45" s="388"/>
      <c r="Y45" s="388"/>
      <c r="Z45" s="388"/>
      <c r="AA45" s="388"/>
      <c r="AB45" s="388"/>
      <c r="AC45" s="388"/>
      <c r="AD45" s="388"/>
    </row>
    <row r="46" spans="1:30" s="390" customFormat="1">
      <c r="A46" s="388"/>
      <c r="B46" s="396">
        <v>56</v>
      </c>
      <c r="C46" s="411">
        <v>6.2984832927183563</v>
      </c>
      <c r="D46" s="411">
        <v>6.4763243107209307</v>
      </c>
      <c r="E46" s="411">
        <v>6.6239708491328457</v>
      </c>
      <c r="F46" s="388"/>
      <c r="G46" s="396">
        <v>56</v>
      </c>
      <c r="H46" s="411">
        <v>4.500591604369264</v>
      </c>
      <c r="I46" s="411">
        <v>4.6203791315500231</v>
      </c>
      <c r="J46" s="411">
        <v>4.7044290490897165</v>
      </c>
      <c r="L46" s="396">
        <v>56</v>
      </c>
      <c r="M46" s="411">
        <v>6.4923395199999998</v>
      </c>
      <c r="N46" s="411">
        <v>6.5823144100000004</v>
      </c>
      <c r="O46" s="411">
        <v>6.5669546199999997</v>
      </c>
      <c r="P46" s="388"/>
      <c r="Q46" s="396">
        <v>56</v>
      </c>
      <c r="R46" s="411">
        <v>5.2337189200000003</v>
      </c>
      <c r="S46" s="411">
        <v>5.3055600500000004</v>
      </c>
      <c r="T46" s="411">
        <v>5.2932959100000003</v>
      </c>
      <c r="V46" s="388"/>
      <c r="W46" s="388"/>
      <c r="X46" s="388"/>
      <c r="Y46" s="388"/>
      <c r="Z46" s="388"/>
      <c r="AA46" s="388"/>
      <c r="AB46" s="388"/>
      <c r="AC46" s="388"/>
      <c r="AD46" s="388"/>
    </row>
    <row r="47" spans="1:30" s="390" customFormat="1">
      <c r="A47" s="388"/>
      <c r="B47" s="396">
        <v>57</v>
      </c>
      <c r="C47" s="411">
        <v>6.8970849352451946</v>
      </c>
      <c r="D47" s="411">
        <v>7.0950832312092347</v>
      </c>
      <c r="E47" s="411">
        <v>7.264872078143461</v>
      </c>
      <c r="F47" s="388"/>
      <c r="G47" s="396">
        <v>57</v>
      </c>
      <c r="H47" s="411">
        <v>4.9520315457901933</v>
      </c>
      <c r="I47" s="411">
        <v>5.0923356012000953</v>
      </c>
      <c r="J47" s="411">
        <v>5.2050912324526371</v>
      </c>
      <c r="L47" s="396">
        <v>57</v>
      </c>
      <c r="M47" s="411">
        <v>7.1094213399999999</v>
      </c>
      <c r="N47" s="411">
        <v>7.2081980100000003</v>
      </c>
      <c r="O47" s="411">
        <v>7.1913356500000001</v>
      </c>
      <c r="P47" s="388"/>
      <c r="Q47" s="396">
        <v>57</v>
      </c>
      <c r="R47" s="411">
        <v>5.6217030499999998</v>
      </c>
      <c r="S47" s="411">
        <v>5.6990953900000001</v>
      </c>
      <c r="T47" s="411">
        <v>5.6858835900000004</v>
      </c>
      <c r="V47" s="388"/>
      <c r="W47" s="388"/>
      <c r="X47" s="388"/>
      <c r="Y47" s="388"/>
      <c r="Z47" s="388"/>
      <c r="AA47" s="388"/>
      <c r="AB47" s="388"/>
      <c r="AC47" s="388"/>
      <c r="AD47" s="388"/>
    </row>
    <row r="48" spans="1:30" s="390" customFormat="1">
      <c r="A48" s="388"/>
      <c r="B48" s="396">
        <v>58</v>
      </c>
      <c r="C48" s="411">
        <v>7.5956032911188966</v>
      </c>
      <c r="D48" s="411">
        <v>7.8168583184932627</v>
      </c>
      <c r="E48" s="411">
        <v>8.0105968939465644</v>
      </c>
      <c r="F48" s="388"/>
      <c r="G48" s="396">
        <v>58</v>
      </c>
      <c r="H48" s="411">
        <v>5.5283631695940931</v>
      </c>
      <c r="I48" s="411">
        <v>5.6934925120590831</v>
      </c>
      <c r="J48" s="411">
        <v>5.8403588120656877</v>
      </c>
      <c r="L48" s="396">
        <v>58</v>
      </c>
      <c r="M48" s="411">
        <v>7.8044151700000004</v>
      </c>
      <c r="N48" s="411">
        <v>7.9131031600000004</v>
      </c>
      <c r="O48" s="411">
        <v>7.8945488199999998</v>
      </c>
      <c r="P48" s="388"/>
      <c r="Q48" s="396">
        <v>58</v>
      </c>
      <c r="R48" s="411">
        <v>6.1238708300000004</v>
      </c>
      <c r="S48" s="411">
        <v>6.2084401600000003</v>
      </c>
      <c r="T48" s="411">
        <v>6.1940031600000003</v>
      </c>
      <c r="V48" s="388"/>
      <c r="W48" s="388"/>
      <c r="X48" s="388"/>
      <c r="Y48" s="388"/>
      <c r="Z48" s="388"/>
      <c r="AA48" s="388"/>
      <c r="AB48" s="388"/>
      <c r="AC48" s="388"/>
      <c r="AD48" s="388"/>
    </row>
    <row r="49" spans="1:30" s="390" customFormat="1">
      <c r="A49" s="388"/>
      <c r="B49" s="396">
        <v>59</v>
      </c>
      <c r="C49" s="411">
        <v>8.3671722241204396</v>
      </c>
      <c r="D49" s="411">
        <v>8.6136627963610941</v>
      </c>
      <c r="E49" s="411">
        <v>8.8328630761613596</v>
      </c>
      <c r="F49" s="388"/>
      <c r="G49" s="396">
        <v>59</v>
      </c>
      <c r="H49" s="411">
        <v>6.2307817950856732</v>
      </c>
      <c r="I49" s="411">
        <v>6.4226820679803041</v>
      </c>
      <c r="J49" s="411">
        <v>6.6037935411777342</v>
      </c>
      <c r="L49" s="396">
        <v>59</v>
      </c>
      <c r="M49" s="411">
        <v>8.6307831200000003</v>
      </c>
      <c r="N49" s="411">
        <v>8.7512406299999999</v>
      </c>
      <c r="O49" s="411">
        <v>8.7306770900000004</v>
      </c>
      <c r="P49" s="388"/>
      <c r="Q49" s="396">
        <v>59</v>
      </c>
      <c r="R49" s="411">
        <v>6.8106711500000001</v>
      </c>
      <c r="S49" s="411">
        <v>6.9050466400000001</v>
      </c>
      <c r="T49" s="411">
        <v>6.8889356199999998</v>
      </c>
      <c r="V49" s="388"/>
      <c r="W49" s="388"/>
      <c r="X49" s="388"/>
      <c r="Y49" s="388"/>
      <c r="Z49" s="388"/>
      <c r="AA49" s="388"/>
      <c r="AB49" s="388"/>
      <c r="AC49" s="388"/>
      <c r="AD49" s="388"/>
    </row>
    <row r="50" spans="1:30" s="390" customFormat="1">
      <c r="A50" s="388"/>
      <c r="B50" s="396">
        <v>60</v>
      </c>
      <c r="C50" s="411">
        <v>9.2116949606190808</v>
      </c>
      <c r="D50" s="411">
        <v>9.4852980340336366</v>
      </c>
      <c r="E50" s="411">
        <v>9.7312191222892039</v>
      </c>
      <c r="F50" s="388"/>
      <c r="G50" s="396">
        <v>60</v>
      </c>
      <c r="H50" s="411">
        <v>7.0338654456365788</v>
      </c>
      <c r="I50" s="411">
        <v>7.2511901035759898</v>
      </c>
      <c r="J50" s="411">
        <v>7.4598080236977182</v>
      </c>
      <c r="L50" s="396">
        <v>60</v>
      </c>
      <c r="M50" s="411">
        <v>9.5583389800000003</v>
      </c>
      <c r="N50" s="411">
        <v>9.6920071799999992</v>
      </c>
      <c r="O50" s="411">
        <v>9.6691884199999993</v>
      </c>
      <c r="P50" s="388"/>
      <c r="Q50" s="396">
        <v>60</v>
      </c>
      <c r="R50" s="411">
        <v>7.7428639400000003</v>
      </c>
      <c r="S50" s="411">
        <v>7.8505401499999996</v>
      </c>
      <c r="T50" s="411">
        <v>7.8321585300000001</v>
      </c>
      <c r="V50" s="388"/>
      <c r="W50" s="388"/>
      <c r="X50" s="388"/>
      <c r="Y50" s="388"/>
      <c r="Z50" s="388"/>
      <c r="AA50" s="388"/>
      <c r="AB50" s="388"/>
      <c r="AC50" s="388"/>
      <c r="AD50" s="388"/>
    </row>
    <row r="51" spans="1:30" s="390" customFormat="1">
      <c r="A51" s="388"/>
      <c r="B51" s="396">
        <v>61</v>
      </c>
      <c r="C51" s="411">
        <v>10.12658990877606</v>
      </c>
      <c r="D51" s="411">
        <v>10.429081623579856</v>
      </c>
      <c r="E51" s="411">
        <v>10.70287755590916</v>
      </c>
      <c r="F51" s="388"/>
      <c r="G51" s="396">
        <v>61</v>
      </c>
      <c r="H51" s="411">
        <v>7.8778022583570477</v>
      </c>
      <c r="I51" s="411">
        <v>8.1157643556298815</v>
      </c>
      <c r="J51" s="411">
        <v>8.339172816558472</v>
      </c>
      <c r="L51" s="396">
        <v>61</v>
      </c>
      <c r="M51" s="411">
        <v>10.595515069999999</v>
      </c>
      <c r="N51" s="411">
        <v>10.743955229999999</v>
      </c>
      <c r="O51" s="411">
        <v>10.71861472</v>
      </c>
      <c r="P51" s="388"/>
      <c r="Q51" s="396">
        <v>61</v>
      </c>
      <c r="R51" s="411">
        <v>8.9455169300000001</v>
      </c>
      <c r="S51" s="411">
        <v>9.0703454400000005</v>
      </c>
      <c r="T51" s="411">
        <v>9.0490357199999991</v>
      </c>
      <c r="V51" s="388"/>
      <c r="W51" s="388"/>
      <c r="X51" s="388"/>
      <c r="Y51" s="388"/>
      <c r="Z51" s="388"/>
      <c r="AA51" s="388"/>
      <c r="AB51" s="388"/>
      <c r="AC51" s="388"/>
      <c r="AD51" s="388"/>
    </row>
    <row r="52" spans="1:30" s="390" customFormat="1">
      <c r="A52" s="388"/>
      <c r="B52" s="396">
        <v>62</v>
      </c>
      <c r="C52" s="411">
        <v>11.10734543100812</v>
      </c>
      <c r="D52" s="411">
        <v>11.440275473731768</v>
      </c>
      <c r="E52" s="411">
        <v>11.742818799646827</v>
      </c>
      <c r="F52" s="388"/>
      <c r="G52" s="396">
        <v>62</v>
      </c>
      <c r="H52" s="411">
        <v>8.672283198106248</v>
      </c>
      <c r="I52" s="411">
        <v>8.9238984361437321</v>
      </c>
      <c r="J52" s="411">
        <v>9.1479059468106882</v>
      </c>
      <c r="L52" s="396">
        <v>62</v>
      </c>
      <c r="M52" s="411">
        <v>11.738938470000001</v>
      </c>
      <c r="N52" s="411">
        <v>11.90366382</v>
      </c>
      <c r="O52" s="411">
        <v>11.87554323</v>
      </c>
      <c r="P52" s="388"/>
      <c r="Q52" s="396">
        <v>62</v>
      </c>
      <c r="R52" s="411">
        <v>10.29430642</v>
      </c>
      <c r="S52" s="411">
        <v>10.438368150000001</v>
      </c>
      <c r="T52" s="411">
        <v>10.41377509</v>
      </c>
      <c r="V52" s="388"/>
      <c r="W52" s="388"/>
      <c r="X52" s="388"/>
      <c r="Y52" s="388"/>
      <c r="Z52" s="388"/>
      <c r="AA52" s="388"/>
      <c r="AB52" s="388"/>
      <c r="AC52" s="388"/>
      <c r="AD52" s="388"/>
    </row>
    <row r="53" spans="1:30" s="390" customFormat="1">
      <c r="A53" s="388"/>
      <c r="B53" s="396">
        <v>63</v>
      </c>
      <c r="C53" s="411">
        <v>12.147508064971582</v>
      </c>
      <c r="D53" s="411">
        <v>12.512069954230428</v>
      </c>
      <c r="E53" s="411">
        <v>12.843713457875989</v>
      </c>
      <c r="F53" s="388"/>
      <c r="G53" s="396">
        <v>63</v>
      </c>
      <c r="H53" s="411">
        <v>9.88879968852061</v>
      </c>
      <c r="I53" s="411">
        <v>10.152758522532345</v>
      </c>
      <c r="J53" s="411">
        <v>10.356507579409612</v>
      </c>
      <c r="L53" s="396">
        <v>63</v>
      </c>
      <c r="M53" s="411">
        <v>12.988609179999999</v>
      </c>
      <c r="N53" s="411">
        <v>13.171132930000001</v>
      </c>
      <c r="O53" s="411">
        <v>13.139973940000001</v>
      </c>
      <c r="P53" s="388"/>
      <c r="Q53" s="396">
        <v>63</v>
      </c>
      <c r="R53" s="411">
        <v>11.639894679999999</v>
      </c>
      <c r="S53" s="411">
        <v>11.803143629999999</v>
      </c>
      <c r="T53" s="411">
        <v>11.77527508</v>
      </c>
      <c r="V53" s="388"/>
      <c r="W53" s="388"/>
      <c r="X53" s="388"/>
      <c r="Y53" s="388"/>
      <c r="Z53" s="388"/>
      <c r="AA53" s="388"/>
      <c r="AB53" s="388"/>
      <c r="AC53" s="388"/>
      <c r="AD53" s="388"/>
    </row>
    <row r="54" spans="1:30" s="390" customFormat="1">
      <c r="A54" s="388"/>
      <c r="B54" s="396">
        <v>64</v>
      </c>
      <c r="C54" s="411">
        <v>13.238307905316042</v>
      </c>
      <c r="D54" s="411">
        <v>13.635254143256644</v>
      </c>
      <c r="E54" s="411">
        <v>13.995680106904111</v>
      </c>
      <c r="F54" s="388"/>
      <c r="G54" s="396">
        <v>64</v>
      </c>
      <c r="H54" s="411">
        <v>10.306808587187746</v>
      </c>
      <c r="I54" s="411">
        <v>10.578109618717781</v>
      </c>
      <c r="J54" s="411">
        <v>10.781733807027077</v>
      </c>
      <c r="L54" s="396">
        <v>64</v>
      </c>
      <c r="M54" s="411">
        <v>14.33778133</v>
      </c>
      <c r="N54" s="411">
        <v>14.539520639999999</v>
      </c>
      <c r="O54" s="411">
        <v>14.505081329999999</v>
      </c>
      <c r="P54" s="388"/>
      <c r="Q54" s="396">
        <v>64</v>
      </c>
      <c r="R54" s="411">
        <v>12.82962607</v>
      </c>
      <c r="S54" s="411">
        <v>13.00984205</v>
      </c>
      <c r="T54" s="411">
        <v>12.979077029999999</v>
      </c>
      <c r="V54" s="388"/>
      <c r="W54" s="388"/>
      <c r="X54" s="388"/>
      <c r="Y54" s="388"/>
      <c r="Z54" s="388"/>
      <c r="AA54" s="388"/>
      <c r="AB54" s="388"/>
      <c r="AC54" s="388"/>
      <c r="AD54" s="388"/>
    </row>
    <row r="55" spans="1:30" s="390" customFormat="1">
      <c r="A55" s="388"/>
      <c r="B55" s="396">
        <v>65</v>
      </c>
      <c r="C55" s="411">
        <v>14.367889848530673</v>
      </c>
      <c r="D55" s="411">
        <v>14.797509327306509</v>
      </c>
      <c r="E55" s="411">
        <v>15.185788636664949</v>
      </c>
      <c r="F55" s="388"/>
      <c r="G55" s="396">
        <v>65</v>
      </c>
      <c r="H55" s="411">
        <v>10.766813672402357</v>
      </c>
      <c r="I55" s="411">
        <v>11.056121444891762</v>
      </c>
      <c r="J55" s="411">
        <v>11.28042456676164</v>
      </c>
      <c r="L55" s="396">
        <v>65</v>
      </c>
      <c r="M55" s="411">
        <v>15.784768469999999</v>
      </c>
      <c r="N55" s="411">
        <v>16.007116459999999</v>
      </c>
      <c r="O55" s="411">
        <v>15.969158999999999</v>
      </c>
      <c r="P55" s="388"/>
      <c r="Q55" s="396">
        <v>65</v>
      </c>
      <c r="R55" s="411">
        <v>13.72128148</v>
      </c>
      <c r="S55" s="411">
        <v>13.91421877</v>
      </c>
      <c r="T55" s="411">
        <v>13.88128206</v>
      </c>
      <c r="V55" s="388"/>
      <c r="W55" s="388"/>
      <c r="X55" s="388"/>
      <c r="Y55" s="388"/>
      <c r="Z55" s="388"/>
      <c r="AA55" s="388"/>
      <c r="AB55" s="388"/>
      <c r="AC55" s="388"/>
      <c r="AD55" s="388"/>
    </row>
    <row r="56" spans="1:30" s="390" customFormat="1">
      <c r="A56" s="388"/>
      <c r="B56" s="396">
        <v>66</v>
      </c>
      <c r="C56" s="411">
        <v>15.524133504014642</v>
      </c>
      <c r="D56" s="411">
        <v>15.986616410710633</v>
      </c>
      <c r="E56" s="411">
        <v>16.402032687896369</v>
      </c>
      <c r="F56" s="388"/>
      <c r="G56" s="396">
        <v>66</v>
      </c>
      <c r="H56" s="411">
        <v>11.338451061273595</v>
      </c>
      <c r="I56" s="411">
        <v>11.657975919188507</v>
      </c>
      <c r="J56" s="411">
        <v>11.927692042477368</v>
      </c>
      <c r="L56" s="396">
        <v>66</v>
      </c>
      <c r="M56" s="411">
        <v>17.324511189999999</v>
      </c>
      <c r="N56" s="411">
        <v>17.56878893</v>
      </c>
      <c r="O56" s="411">
        <v>17.5270878</v>
      </c>
      <c r="P56" s="388"/>
      <c r="Q56" s="396">
        <v>66</v>
      </c>
      <c r="R56" s="411">
        <v>14.23996635</v>
      </c>
      <c r="S56" s="411">
        <v>14.44031253</v>
      </c>
      <c r="T56" s="411">
        <v>14.406111040000001</v>
      </c>
      <c r="V56" s="388"/>
      <c r="W56" s="388"/>
      <c r="X56" s="388"/>
      <c r="Y56" s="388"/>
      <c r="Z56" s="388"/>
      <c r="AA56" s="388"/>
      <c r="AB56" s="388"/>
      <c r="AC56" s="388"/>
      <c r="AD56" s="388"/>
    </row>
    <row r="57" spans="1:30" s="390" customFormat="1">
      <c r="A57" s="388"/>
      <c r="B57" s="396">
        <v>67</v>
      </c>
      <c r="C57" s="411">
        <v>16.710105290779204</v>
      </c>
      <c r="D57" s="411">
        <v>17.207074671557884</v>
      </c>
      <c r="E57" s="411">
        <v>17.651778944125642</v>
      </c>
      <c r="F57" s="388"/>
      <c r="G57" s="396">
        <v>67</v>
      </c>
      <c r="H57" s="411">
        <v>12.150858891516407</v>
      </c>
      <c r="I57" s="411">
        <v>12.513979270709413</v>
      </c>
      <c r="J57" s="411">
        <v>12.851733450475493</v>
      </c>
      <c r="L57" s="396">
        <v>67</v>
      </c>
      <c r="M57" s="411">
        <v>18.936771920000002</v>
      </c>
      <c r="N57" s="411">
        <v>19.204012250000002</v>
      </c>
      <c r="O57" s="411">
        <v>19.158391120000001</v>
      </c>
      <c r="P57" s="388"/>
      <c r="Q57" s="396">
        <v>67</v>
      </c>
      <c r="R57" s="411">
        <v>14.693625490000001</v>
      </c>
      <c r="S57" s="411">
        <v>14.9004329</v>
      </c>
      <c r="T57" s="411">
        <v>14.8651284</v>
      </c>
      <c r="V57" s="388"/>
      <c r="W57" s="388"/>
      <c r="X57" s="388"/>
      <c r="Y57" s="388"/>
      <c r="Z57" s="388"/>
      <c r="AA57" s="388"/>
      <c r="AB57" s="388"/>
      <c r="AC57" s="388"/>
      <c r="AD57" s="388"/>
    </row>
    <row r="58" spans="1:30" s="390" customFormat="1">
      <c r="A58" s="388"/>
      <c r="B58" s="396">
        <v>68</v>
      </c>
      <c r="C58" s="411">
        <v>19.291587371112868</v>
      </c>
      <c r="D58" s="411">
        <v>19.874935638726257</v>
      </c>
      <c r="E58" s="411">
        <v>20.408900104843973</v>
      </c>
      <c r="F58" s="388"/>
      <c r="G58" s="396">
        <v>68</v>
      </c>
      <c r="H58" s="411">
        <v>13.295871221702324</v>
      </c>
      <c r="I58" s="411">
        <v>13.714614528495913</v>
      </c>
      <c r="J58" s="411">
        <v>14.136313904857388</v>
      </c>
      <c r="L58" s="396">
        <v>68</v>
      </c>
      <c r="M58" s="411">
        <v>20.602999530000002</v>
      </c>
      <c r="N58" s="411">
        <v>20.893971069999999</v>
      </c>
      <c r="O58" s="411">
        <v>20.844298739999999</v>
      </c>
      <c r="P58" s="388"/>
      <c r="Q58" s="396">
        <v>68</v>
      </c>
      <c r="R58" s="411">
        <v>15.19956505</v>
      </c>
      <c r="S58" s="411">
        <v>15.41357829</v>
      </c>
      <c r="T58" s="411">
        <v>15.377043670000001</v>
      </c>
      <c r="V58" s="388"/>
      <c r="W58" s="388"/>
      <c r="X58" s="388"/>
      <c r="Y58" s="388"/>
      <c r="Z58" s="388"/>
      <c r="AA58" s="388"/>
      <c r="AB58" s="388"/>
      <c r="AC58" s="388"/>
      <c r="AD58" s="388"/>
    </row>
    <row r="59" spans="1:30" s="390" customFormat="1">
      <c r="A59" s="388"/>
      <c r="B59" s="396">
        <v>69</v>
      </c>
      <c r="C59" s="411">
        <v>20.817855432762961</v>
      </c>
      <c r="D59" s="411">
        <v>21.461049220969098</v>
      </c>
      <c r="E59" s="411">
        <v>22.069135042558393</v>
      </c>
      <c r="F59" s="388"/>
      <c r="G59" s="396">
        <v>69</v>
      </c>
      <c r="H59" s="411">
        <v>14.820982246018058</v>
      </c>
      <c r="I59" s="411">
        <v>15.304392517389511</v>
      </c>
      <c r="J59" s="411">
        <v>15.816350356541138</v>
      </c>
      <c r="L59" s="396">
        <v>69</v>
      </c>
      <c r="M59" s="411">
        <v>22.299583510000001</v>
      </c>
      <c r="N59" s="411">
        <v>22.614718610000001</v>
      </c>
      <c r="O59" s="411">
        <v>22.560921279999999</v>
      </c>
      <c r="P59" s="388"/>
      <c r="Q59" s="396">
        <v>69</v>
      </c>
      <c r="R59" s="411">
        <v>15.99726308</v>
      </c>
      <c r="S59" s="411">
        <v>16.22263753</v>
      </c>
      <c r="T59" s="411">
        <v>16.18416341</v>
      </c>
      <c r="V59" s="388"/>
      <c r="W59" s="388"/>
      <c r="X59" s="388"/>
      <c r="Y59" s="388"/>
      <c r="Z59" s="388"/>
      <c r="AA59" s="388"/>
      <c r="AB59" s="388"/>
      <c r="AC59" s="388"/>
      <c r="AD59" s="388"/>
    </row>
    <row r="60" spans="1:30" s="390" customFormat="1">
      <c r="A60" s="388"/>
      <c r="B60" s="396">
        <v>70</v>
      </c>
      <c r="C60" s="411">
        <v>22.642695374838311</v>
      </c>
      <c r="D60" s="411">
        <v>23.361400817487766</v>
      </c>
      <c r="E60" s="411">
        <v>24.068396652950099</v>
      </c>
      <c r="F60" s="388"/>
      <c r="G60" s="396">
        <v>70</v>
      </c>
      <c r="H60" s="411">
        <v>16.715306936441994</v>
      </c>
      <c r="I60" s="411">
        <v>17.269043013034175</v>
      </c>
      <c r="J60" s="411">
        <v>17.869132115276692</v>
      </c>
      <c r="L60" s="396">
        <v>70</v>
      </c>
      <c r="M60" s="411">
        <v>24.006286289999998</v>
      </c>
      <c r="N60" s="411">
        <v>24.345729070000001</v>
      </c>
      <c r="O60" s="411">
        <v>24.287782119999999</v>
      </c>
      <c r="P60" s="388"/>
      <c r="Q60" s="396">
        <v>70</v>
      </c>
      <c r="R60" s="411">
        <v>17.3194518</v>
      </c>
      <c r="S60" s="411">
        <v>17.56365748</v>
      </c>
      <c r="T60" s="411">
        <v>17.521968650000002</v>
      </c>
      <c r="V60" s="388"/>
      <c r="W60" s="388"/>
      <c r="X60" s="388"/>
      <c r="Y60" s="388"/>
      <c r="Z60" s="388"/>
      <c r="AA60" s="388"/>
      <c r="AB60" s="388"/>
      <c r="AC60" s="388"/>
      <c r="AD60" s="388"/>
    </row>
    <row r="61" spans="1:30">
      <c r="L61" s="396">
        <v>71</v>
      </c>
      <c r="M61" s="411">
        <v>25.73659958</v>
      </c>
      <c r="N61" s="411">
        <v>26.10068631</v>
      </c>
      <c r="O61" s="411">
        <v>26.03853234</v>
      </c>
      <c r="Q61" s="396">
        <v>71</v>
      </c>
      <c r="R61" s="411">
        <v>19.346582959999999</v>
      </c>
      <c r="S61" s="411">
        <v>19.61966001</v>
      </c>
      <c r="T61" s="411">
        <v>19.573042489999999</v>
      </c>
    </row>
    <row r="62" spans="1:30">
      <c r="L62" s="396">
        <v>72</v>
      </c>
      <c r="M62" s="411">
        <v>27.64061878</v>
      </c>
      <c r="N62" s="411">
        <v>28.031823459999998</v>
      </c>
      <c r="O62" s="411">
        <v>27.965040139999999</v>
      </c>
      <c r="Q62" s="396">
        <v>72</v>
      </c>
      <c r="R62" s="411">
        <v>22.01288443</v>
      </c>
      <c r="S62" s="411">
        <v>22.323936230000001</v>
      </c>
      <c r="T62" s="411">
        <v>22.270835959999999</v>
      </c>
    </row>
    <row r="63" spans="1:30">
      <c r="L63" s="396">
        <v>73</v>
      </c>
      <c r="M63" s="411">
        <v>29.905541540000002</v>
      </c>
      <c r="N63" s="411">
        <v>30.32900433</v>
      </c>
      <c r="O63" s="411">
        <v>30.256714160000001</v>
      </c>
      <c r="Q63" s="396">
        <v>73</v>
      </c>
      <c r="R63" s="411">
        <v>25.195244249999998</v>
      </c>
      <c r="S63" s="411">
        <v>25.551620740000001</v>
      </c>
      <c r="T63" s="411">
        <v>25.490783</v>
      </c>
    </row>
    <row r="64" spans="1:30">
      <c r="L64" s="396">
        <v>74</v>
      </c>
      <c r="M64" s="411">
        <v>32.718565480000002</v>
      </c>
      <c r="N64" s="411">
        <v>33.182092699999998</v>
      </c>
      <c r="O64" s="411">
        <v>33.10296306</v>
      </c>
      <c r="Q64" s="396">
        <v>74</v>
      </c>
      <c r="R64" s="411">
        <v>28.770550459999999</v>
      </c>
      <c r="S64" s="411">
        <v>29.177848170000001</v>
      </c>
      <c r="T64" s="411">
        <v>29.108317570000001</v>
      </c>
    </row>
    <row r="65" spans="12:20">
      <c r="L65" s="396">
        <v>75</v>
      </c>
      <c r="M65" s="411">
        <v>36.261828850000001</v>
      </c>
      <c r="N65" s="411">
        <v>36.775820930000002</v>
      </c>
      <c r="O65" s="411">
        <v>36.68807632</v>
      </c>
      <c r="Q65" s="396">
        <v>75</v>
      </c>
      <c r="R65" s="411">
        <v>32.614004639999997</v>
      </c>
      <c r="S65" s="411">
        <v>33.076042659999999</v>
      </c>
      <c r="T65" s="411">
        <v>32.997167230000002</v>
      </c>
    </row>
    <row r="66" spans="12:20">
      <c r="L66" s="396">
        <v>76</v>
      </c>
      <c r="M66" s="411">
        <v>40.683740589999999</v>
      </c>
      <c r="N66" s="411">
        <v>41.260711649999998</v>
      </c>
      <c r="O66" s="411">
        <v>41.162215779999997</v>
      </c>
      <c r="Q66" s="396">
        <v>76</v>
      </c>
      <c r="R66" s="411">
        <v>36.629478259999999</v>
      </c>
      <c r="S66" s="411">
        <v>37.148706580000002</v>
      </c>
      <c r="T66" s="411">
        <v>37.060068090000001</v>
      </c>
    </row>
    <row r="67" spans="12:20">
      <c r="L67" s="396">
        <v>77</v>
      </c>
      <c r="M67" s="411">
        <v>45.962376640000002</v>
      </c>
      <c r="N67" s="411">
        <v>46.614528559999997</v>
      </c>
      <c r="O67" s="411">
        <v>46.503198419999997</v>
      </c>
      <c r="Q67" s="396">
        <v>77</v>
      </c>
      <c r="R67" s="411">
        <v>40.811911940000002</v>
      </c>
      <c r="S67" s="411">
        <v>41.390708480000001</v>
      </c>
      <c r="T67" s="411">
        <v>41.291900980000001</v>
      </c>
    </row>
    <row r="68" spans="12:20">
      <c r="L68" s="396">
        <v>78</v>
      </c>
      <c r="M68" s="411">
        <v>52.037024270000003</v>
      </c>
      <c r="N68" s="411">
        <v>52.775694219999998</v>
      </c>
      <c r="O68" s="411">
        <v>52.64959442</v>
      </c>
      <c r="Q68" s="396">
        <v>78</v>
      </c>
      <c r="R68" s="411">
        <v>45.18828912</v>
      </c>
      <c r="S68" s="411">
        <v>45.829416109999997</v>
      </c>
      <c r="T68" s="411">
        <v>45.719968059999999</v>
      </c>
    </row>
    <row r="69" spans="12:20">
      <c r="L69" s="396">
        <v>79</v>
      </c>
      <c r="M69" s="411">
        <v>58.84528426</v>
      </c>
      <c r="N69" s="411">
        <v>59.680920710000002</v>
      </c>
      <c r="O69" s="411">
        <v>59.538267560000001</v>
      </c>
      <c r="Q69" s="396">
        <v>79</v>
      </c>
      <c r="R69" s="411">
        <v>49.78222031</v>
      </c>
      <c r="S69" s="411">
        <v>50.488776260000002</v>
      </c>
      <c r="T69" s="411">
        <v>50.368158700000002</v>
      </c>
    </row>
    <row r="70" spans="12:20">
      <c r="L70" s="396">
        <v>80</v>
      </c>
      <c r="M70" s="411">
        <v>66.326443859999998</v>
      </c>
      <c r="N70" s="411">
        <v>67.268630560000005</v>
      </c>
      <c r="O70" s="411">
        <v>67.107787999999999</v>
      </c>
      <c r="Q70" s="396">
        <v>80</v>
      </c>
      <c r="R70" s="411">
        <v>54.613943089999999</v>
      </c>
      <c r="S70" s="411">
        <v>55.389314749999997</v>
      </c>
      <c r="T70" s="411">
        <v>55.256949519999999</v>
      </c>
    </row>
    <row r="71" spans="12:20">
      <c r="L71" s="396">
        <v>81</v>
      </c>
      <c r="M71" s="411">
        <v>75.116300449999997</v>
      </c>
      <c r="N71" s="411">
        <v>76.183676489999996</v>
      </c>
      <c r="O71" s="411">
        <v>76.001462619999998</v>
      </c>
      <c r="Q71" s="396">
        <v>81</v>
      </c>
      <c r="R71" s="411">
        <v>59.917876120000003</v>
      </c>
      <c r="S71" s="411">
        <v>60.768788929999999</v>
      </c>
      <c r="T71" s="411">
        <v>60.623527930000002</v>
      </c>
    </row>
    <row r="72" spans="12:20">
      <c r="L72" s="396">
        <v>82</v>
      </c>
      <c r="M72" s="411">
        <v>84.074803549999999</v>
      </c>
      <c r="N72" s="411">
        <v>85.269770879999996</v>
      </c>
      <c r="O72" s="411">
        <v>85.065775650000006</v>
      </c>
      <c r="Q72" s="396">
        <v>82</v>
      </c>
      <c r="R72" s="411">
        <v>65.737867499999993</v>
      </c>
      <c r="S72" s="411">
        <v>66.671671419999996</v>
      </c>
      <c r="T72" s="411">
        <v>66.512259909999997</v>
      </c>
    </row>
    <row r="73" spans="12:20">
      <c r="L73" s="396">
        <v>83</v>
      </c>
      <c r="M73" s="411">
        <v>93.031620200000006</v>
      </c>
      <c r="N73" s="411">
        <v>94.354154789999996</v>
      </c>
      <c r="O73" s="411">
        <v>94.128382299999998</v>
      </c>
      <c r="Q73" s="396">
        <v>83</v>
      </c>
      <c r="R73" s="411">
        <v>72.126197660000003</v>
      </c>
      <c r="S73" s="411">
        <v>73.150987220000005</v>
      </c>
      <c r="T73" s="411">
        <v>72.976043369999999</v>
      </c>
    </row>
    <row r="74" spans="12:20">
      <c r="L74" s="396">
        <v>84</v>
      </c>
      <c r="M74" s="411">
        <v>101.98843684000001</v>
      </c>
      <c r="N74" s="411">
        <v>103.4385387</v>
      </c>
      <c r="O74" s="411">
        <v>103.19098895</v>
      </c>
      <c r="Q74" s="396">
        <v>84</v>
      </c>
      <c r="R74" s="411">
        <v>79.135147000000003</v>
      </c>
      <c r="S74" s="411">
        <v>80.25976138</v>
      </c>
      <c r="T74" s="411">
        <v>80.067776240000001</v>
      </c>
    </row>
    <row r="75" spans="12:20">
      <c r="L75" s="396">
        <v>85</v>
      </c>
      <c r="M75" s="411">
        <v>110.94525348000001</v>
      </c>
      <c r="N75" s="411">
        <v>112.52292260999999</v>
      </c>
      <c r="O75" s="411">
        <v>112.2535956</v>
      </c>
      <c r="Q75" s="396">
        <v>85</v>
      </c>
      <c r="R75" s="411">
        <v>86.827114750000007</v>
      </c>
      <c r="S75" s="411">
        <v>88.061281809999997</v>
      </c>
      <c r="T75" s="411">
        <v>87.850594709999996</v>
      </c>
    </row>
    <row r="76" spans="12:20">
      <c r="L76" s="396">
        <v>86</v>
      </c>
      <c r="M76" s="411">
        <v>120.55810509</v>
      </c>
      <c r="N76" s="411">
        <v>122.27268504</v>
      </c>
      <c r="O76" s="411">
        <v>121.97998570999999</v>
      </c>
      <c r="Q76" s="396">
        <v>86</v>
      </c>
      <c r="R76" s="411">
        <v>95.269559509999993</v>
      </c>
      <c r="S76" s="411">
        <v>96.623967899999997</v>
      </c>
      <c r="T76" s="411">
        <v>96.392754170000003</v>
      </c>
    </row>
    <row r="77" spans="12:20">
      <c r="L77" s="396">
        <v>87</v>
      </c>
      <c r="M77" s="411">
        <v>130.17264315</v>
      </c>
      <c r="N77" s="411">
        <v>132.02415796</v>
      </c>
      <c r="O77" s="411">
        <v>131.70808220999999</v>
      </c>
      <c r="Q77" s="396">
        <v>87</v>
      </c>
      <c r="R77" s="411">
        <v>104.53331282000001</v>
      </c>
      <c r="S77" s="411">
        <v>106.01966001</v>
      </c>
      <c r="T77" s="411">
        <v>105.76592275</v>
      </c>
    </row>
    <row r="78" spans="12:20">
      <c r="L78" s="396">
        <v>88</v>
      </c>
      <c r="M78" s="411">
        <v>139.78549476000001</v>
      </c>
      <c r="N78" s="411">
        <v>141.77392039</v>
      </c>
      <c r="O78" s="411">
        <v>141.43447232</v>
      </c>
      <c r="Q78" s="396">
        <v>88</v>
      </c>
      <c r="R78" s="411">
        <v>114.70101147</v>
      </c>
      <c r="S78" s="411">
        <v>116.33217189</v>
      </c>
      <c r="T78" s="411">
        <v>116.05371328</v>
      </c>
    </row>
    <row r="79" spans="12:20">
      <c r="L79" s="396">
        <v>89</v>
      </c>
      <c r="M79" s="411">
        <v>149.39834636000001</v>
      </c>
      <c r="N79" s="411">
        <v>151.52368282</v>
      </c>
      <c r="O79" s="411">
        <v>151.16086243999999</v>
      </c>
      <c r="Q79" s="396">
        <v>89</v>
      </c>
      <c r="R79" s="411">
        <v>125.85697872</v>
      </c>
      <c r="S79" s="411">
        <v>127.64702776999999</v>
      </c>
      <c r="T79" s="411">
        <v>127.34144496</v>
      </c>
    </row>
    <row r="80" spans="12:20">
      <c r="L80" s="396">
        <v>90</v>
      </c>
      <c r="M80" s="411">
        <v>162.39424714</v>
      </c>
      <c r="N80" s="411">
        <v>164.70467744000001</v>
      </c>
      <c r="O80" s="411">
        <v>164.31025932</v>
      </c>
      <c r="Q80" s="396">
        <v>90</v>
      </c>
      <c r="R80" s="411">
        <v>138.10071603</v>
      </c>
      <c r="S80" s="411">
        <v>140.06514623999999</v>
      </c>
      <c r="T80" s="411">
        <v>139.72979448000001</v>
      </c>
    </row>
    <row r="81" spans="12:20">
      <c r="L81" s="396">
        <v>91</v>
      </c>
      <c r="M81" s="411">
        <v>176.52345252999999</v>
      </c>
      <c r="N81" s="411">
        <v>179.03511773</v>
      </c>
      <c r="O81" s="411">
        <v>178.60634640000001</v>
      </c>
      <c r="Q81" s="396">
        <v>91</v>
      </c>
      <c r="R81" s="411">
        <v>151.53847069</v>
      </c>
      <c r="S81" s="411">
        <v>153.69428783000001</v>
      </c>
      <c r="T81" s="411">
        <v>153.32626403</v>
      </c>
    </row>
    <row r="82" spans="12:20">
      <c r="L82" s="396">
        <v>92</v>
      </c>
      <c r="M82" s="411">
        <v>191.88209105000001</v>
      </c>
      <c r="N82" s="411">
        <v>194.61250132000001</v>
      </c>
      <c r="O82" s="411">
        <v>194.14638758999999</v>
      </c>
      <c r="Q82" s="396">
        <v>92</v>
      </c>
      <c r="R82" s="411">
        <v>166.28323588000001</v>
      </c>
      <c r="S82" s="411">
        <v>168.64905501000001</v>
      </c>
      <c r="T82" s="411">
        <v>168.24518136</v>
      </c>
    </row>
    <row r="83" spans="12:20">
      <c r="L83" s="396">
        <v>93</v>
      </c>
      <c r="M83" s="411">
        <v>208.57809646999999</v>
      </c>
      <c r="N83" s="411">
        <v>211.54629922999999</v>
      </c>
      <c r="O83" s="411">
        <v>211.03959148000001</v>
      </c>
      <c r="Q83" s="396">
        <v>93</v>
      </c>
      <c r="R83" s="411">
        <v>182.46655587999999</v>
      </c>
      <c r="S83" s="411">
        <v>185.06286559</v>
      </c>
      <c r="T83" s="411">
        <v>184.61964442999999</v>
      </c>
    </row>
    <row r="84" spans="12:20">
      <c r="L84" s="396">
        <v>94</v>
      </c>
      <c r="M84" s="411">
        <v>226.72952135</v>
      </c>
      <c r="N84" s="411">
        <v>229.95624538000001</v>
      </c>
      <c r="O84" s="411">
        <v>229.40540494999999</v>
      </c>
      <c r="Q84" s="396">
        <v>94</v>
      </c>
      <c r="R84" s="411">
        <v>200.22503437</v>
      </c>
      <c r="S84" s="411">
        <v>203.07426881999999</v>
      </c>
      <c r="T84" s="411">
        <v>202.58787038</v>
      </c>
    </row>
    <row r="85" spans="12:20">
      <c r="L85" s="396">
        <v>95</v>
      </c>
      <c r="M85" s="411">
        <v>265.02914589</v>
      </c>
      <c r="N85" s="411">
        <v>268.80135149</v>
      </c>
      <c r="O85" s="411">
        <v>268.15739083</v>
      </c>
      <c r="Q85" s="396">
        <v>95</v>
      </c>
      <c r="R85" s="411">
        <v>219.71382614000001</v>
      </c>
      <c r="S85" s="411">
        <v>222.84062929000001</v>
      </c>
      <c r="T85" s="411">
        <v>222.30684654999999</v>
      </c>
    </row>
    <row r="86" spans="12:20">
      <c r="L86" s="396">
        <v>96</v>
      </c>
      <c r="M86" s="411">
        <v>333.74585667000002</v>
      </c>
      <c r="N86" s="411">
        <v>338.49675853000002</v>
      </c>
      <c r="O86" s="411">
        <v>337.68572268999998</v>
      </c>
      <c r="Q86" s="396">
        <v>96</v>
      </c>
      <c r="R86" s="411">
        <v>241.10157773</v>
      </c>
      <c r="S86" s="411">
        <v>244.53299546</v>
      </c>
      <c r="T86" s="411">
        <v>243.94721136000001</v>
      </c>
    </row>
    <row r="87" spans="12:20">
      <c r="L87" s="396">
        <v>97</v>
      </c>
      <c r="M87" s="411">
        <v>420.40149771</v>
      </c>
      <c r="N87" s="411">
        <v>426.38659065000002</v>
      </c>
      <c r="O87" s="411">
        <v>425.36486361999999</v>
      </c>
      <c r="Q87" s="396">
        <v>97</v>
      </c>
      <c r="R87" s="411">
        <v>327.75553230000003</v>
      </c>
      <c r="S87" s="411">
        <v>332.42111709</v>
      </c>
      <c r="T87" s="411">
        <v>331.62464590000002</v>
      </c>
    </row>
    <row r="88" spans="12:20">
      <c r="L88" s="396">
        <v>98</v>
      </c>
      <c r="M88" s="411">
        <v>529.56638969000005</v>
      </c>
      <c r="N88" s="411">
        <v>537.10626121999996</v>
      </c>
      <c r="O88" s="411">
        <v>535.81911487000002</v>
      </c>
      <c r="Q88" s="396">
        <v>98</v>
      </c>
      <c r="R88" s="411">
        <v>436.92211075</v>
      </c>
      <c r="S88" s="411">
        <v>443.14249814999999</v>
      </c>
      <c r="T88" s="411">
        <v>442.08060354000003</v>
      </c>
    </row>
    <row r="89" spans="12:20">
      <c r="L89" s="396">
        <v>99</v>
      </c>
      <c r="M89" s="411">
        <v>667.09256683000001</v>
      </c>
      <c r="N89" s="411">
        <v>676.59115194000003</v>
      </c>
      <c r="O89" s="411">
        <v>674.96962971999994</v>
      </c>
      <c r="Q89" s="396">
        <v>99</v>
      </c>
      <c r="R89" s="411">
        <v>574.44660141999998</v>
      </c>
      <c r="S89" s="411">
        <v>582.62567838999996</v>
      </c>
      <c r="T89" s="411">
        <v>581.22941201000003</v>
      </c>
    </row>
    <row r="90" spans="12:20">
      <c r="L90" s="396">
        <v>100</v>
      </c>
      <c r="M90" s="411">
        <v>840.34313616999998</v>
      </c>
      <c r="N90" s="411">
        <v>852.30923872999995</v>
      </c>
      <c r="O90" s="411">
        <v>850.26648174000002</v>
      </c>
      <c r="Q90" s="396">
        <v>100</v>
      </c>
      <c r="R90" s="411">
        <v>747.69885722000004</v>
      </c>
      <c r="S90" s="411">
        <v>758.34547566000003</v>
      </c>
      <c r="T90" s="411">
        <v>756.52797040999997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BC87"/>
  <sheetViews>
    <sheetView topLeftCell="AK47" zoomScale="80" zoomScaleNormal="80" workbookViewId="0">
      <selection activeCell="AM88" sqref="AM88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0.10398651714099011</v>
      </c>
      <c r="AJ9" s="10">
        <v>0.29803396863683357</v>
      </c>
      <c r="AK9" s="10">
        <v>0.56697211654360014</v>
      </c>
      <c r="AL9" s="10">
        <v>0.89457598570040486</v>
      </c>
      <c r="AM9" s="10">
        <v>1.2241592016547509</v>
      </c>
      <c r="AN9" s="10">
        <v>1.4872516219653353</v>
      </c>
      <c r="AO9" s="10">
        <v>1.611792185308214</v>
      </c>
      <c r="AP9" s="10">
        <v>1.5391292381816828</v>
      </c>
      <c r="AQ9" s="10">
        <v>1.2972248671462017</v>
      </c>
      <c r="AR9" s="10">
        <v>1.0211174054010481</v>
      </c>
      <c r="AS9" s="10">
        <v>0.87727022285898071</v>
      </c>
      <c r="AT9" s="10">
        <v>1.0431328438570142</v>
      </c>
      <c r="AU9" s="10">
        <v>1.6761101611021123</v>
      </c>
      <c r="AV9" s="10">
        <v>2.7802931167350833</v>
      </c>
      <c r="AW9" s="10">
        <v>4.1753388113350827</v>
      </c>
      <c r="AX9" s="10">
        <v>5.6324115433116217</v>
      </c>
      <c r="AY9" s="10">
        <v>6.9110142281579021</v>
      </c>
      <c r="AZ9" s="10">
        <v>7.7865371908396046</v>
      </c>
      <c r="BA9" s="10">
        <v>8.1726549598354623</v>
      </c>
      <c r="BB9" s="10">
        <v>8.1501017017036332</v>
      </c>
      <c r="BC9" s="10">
        <v>7.8403314839182165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8.2187978826524233E-2</v>
      </c>
      <c r="AA10" s="10">
        <v>0.3787060290430071</v>
      </c>
      <c r="AB10" s="10">
        <v>0.72495339288605742</v>
      </c>
      <c r="AC10" s="10">
        <v>1.0942827102614003</v>
      </c>
      <c r="AD10" s="10">
        <v>1.4608487248898849</v>
      </c>
      <c r="AE10" s="10">
        <v>1.8064824357352585</v>
      </c>
      <c r="AF10" s="10">
        <v>2.1301303710773918</v>
      </c>
      <c r="AG10" s="10">
        <v>2.4525794846547639</v>
      </c>
      <c r="AH10" s="10">
        <v>2.8155550697207614</v>
      </c>
      <c r="AI10" s="10">
        <v>3.2649923921153552</v>
      </c>
      <c r="AJ10" s="10">
        <v>3.8394977960014218</v>
      </c>
      <c r="AK10" s="10">
        <v>4.5430696524798515</v>
      </c>
      <c r="AL10" s="10">
        <v>5.3319397729063578</v>
      </c>
      <c r="AM10" s="10">
        <v>6.1135858913714811</v>
      </c>
      <c r="AN10" s="10">
        <v>6.7784698781846311</v>
      </c>
      <c r="AO10" s="10">
        <v>7.2269178068956608</v>
      </c>
      <c r="AP10" s="10">
        <v>7.4413706441761871</v>
      </c>
      <c r="AQ10" s="10">
        <v>7.5215849420995493</v>
      </c>
      <c r="AR10" s="10">
        <v>7.6951507846843707</v>
      </c>
      <c r="AS10" s="10">
        <v>8.2348056105040754</v>
      </c>
      <c r="AT10" s="10">
        <v>9.4040072951974416</v>
      </c>
      <c r="AU10" s="10">
        <v>11.325304815792553</v>
      </c>
      <c r="AV10" s="10">
        <v>13.917233354188847</v>
      </c>
      <c r="AW10" s="10">
        <v>16.888973853160543</v>
      </c>
      <c r="AX10" s="10">
        <v>19.886373101560441</v>
      </c>
      <c r="AY10" s="10">
        <v>22.560822734458281</v>
      </c>
      <c r="AZ10" s="10">
        <v>24.687989479210053</v>
      </c>
      <c r="BA10" s="10">
        <v>26.223459596205174</v>
      </c>
      <c r="BB10" s="10">
        <v>27.308051045541461</v>
      </c>
      <c r="BC10" s="10">
        <v>28.133453592975812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7.069593803268881E-3</v>
      </c>
      <c r="W11" s="10">
        <v>0.22260805892379901</v>
      </c>
      <c r="X11" s="10">
        <v>0.47260359957598114</v>
      </c>
      <c r="Y11" s="10">
        <v>0.79105928591977759</v>
      </c>
      <c r="Z11" s="10">
        <v>1.1965109731208039</v>
      </c>
      <c r="AA11" s="10">
        <v>1.6886339858124335</v>
      </c>
      <c r="AB11" s="10">
        <v>2.2457141925065169</v>
      </c>
      <c r="AC11" s="10">
        <v>2.8269868193140093</v>
      </c>
      <c r="AD11" s="10">
        <v>3.3966347851877994</v>
      </c>
      <c r="AE11" s="10">
        <v>3.9398327016284815</v>
      </c>
      <c r="AF11" s="10">
        <v>4.4667121598455717</v>
      </c>
      <c r="AG11" s="10">
        <v>5.0154925679711111</v>
      </c>
      <c r="AH11" s="10">
        <v>5.6509312143392458</v>
      </c>
      <c r="AI11" s="10">
        <v>6.4358851604652125</v>
      </c>
      <c r="AJ11" s="10">
        <v>7.3954962098468844</v>
      </c>
      <c r="AK11" s="10">
        <v>8.5065543407495383</v>
      </c>
      <c r="AL11" s="10">
        <v>9.6896110944499494</v>
      </c>
      <c r="AM11" s="10">
        <v>10.807749175773735</v>
      </c>
      <c r="AN11" s="10">
        <v>11.720366879185541</v>
      </c>
      <c r="AO11" s="10">
        <v>12.372326086614052</v>
      </c>
      <c r="AP11" s="10">
        <v>12.821555418541353</v>
      </c>
      <c r="AQ11" s="10">
        <v>13.260399450469363</v>
      </c>
      <c r="AR11" s="10">
        <v>14.031081134138576</v>
      </c>
      <c r="AS11" s="10">
        <v>15.501122491535902</v>
      </c>
      <c r="AT11" s="10">
        <v>17.8955681174921</v>
      </c>
      <c r="AU11" s="10">
        <v>21.2471225778513</v>
      </c>
      <c r="AV11" s="10">
        <v>25.360769627502609</v>
      </c>
      <c r="AW11" s="10">
        <v>29.808286184384553</v>
      </c>
      <c r="AX11" s="10">
        <v>34.114702670184208</v>
      </c>
      <c r="AY11" s="10">
        <v>37.930462079898199</v>
      </c>
      <c r="AZ11" s="10">
        <v>41.072170145296653</v>
      </c>
      <c r="BA11" s="10">
        <v>43.552975622906388</v>
      </c>
      <c r="BB11" s="10">
        <v>45.589520001767305</v>
      </c>
      <c r="BC11" s="10">
        <v>47.448045092202626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0.22936517002947882</v>
      </c>
      <c r="U12" s="10">
        <v>0.53551008325985683</v>
      </c>
      <c r="V12" s="10">
        <v>0.82274839649376996</v>
      </c>
      <c r="W12" s="10">
        <v>1.1309097992938666</v>
      </c>
      <c r="X12" s="10">
        <v>1.5084855264874477</v>
      </c>
      <c r="Y12" s="10">
        <v>1.9903633856193994</v>
      </c>
      <c r="Z12" s="10">
        <v>2.5898340411613407</v>
      </c>
      <c r="AA12" s="10">
        <v>3.2972446484021214</v>
      </c>
      <c r="AB12" s="10">
        <v>4.077211954676474</v>
      </c>
      <c r="AC12" s="10">
        <v>4.8750116009817841</v>
      </c>
      <c r="AD12" s="10">
        <v>5.6551153341455329</v>
      </c>
      <c r="AE12" s="10">
        <v>6.4114646693047908</v>
      </c>
      <c r="AF12" s="10">
        <v>7.1692273237414925</v>
      </c>
      <c r="AG12" s="10">
        <v>7.9883643226484198</v>
      </c>
      <c r="AH12" s="10">
        <v>8.9526260756203975</v>
      </c>
      <c r="AI12" s="10">
        <v>10.10936174504455</v>
      </c>
      <c r="AJ12" s="10">
        <v>11.453951349053296</v>
      </c>
      <c r="AK12" s="10">
        <v>12.9262710428356</v>
      </c>
      <c r="AL12" s="10">
        <v>14.402134721642271</v>
      </c>
      <c r="AM12" s="10">
        <v>15.714858769689922</v>
      </c>
      <c r="AN12" s="10">
        <v>16.782708850359583</v>
      </c>
      <c r="AO12" s="10">
        <v>17.641053511318379</v>
      </c>
      <c r="AP12" s="10">
        <v>18.45120837486197</v>
      </c>
      <c r="AQ12" s="10">
        <v>19.52361853203212</v>
      </c>
      <c r="AR12" s="10">
        <v>21.296524358098353</v>
      </c>
      <c r="AS12" s="10">
        <v>24.076477389052691</v>
      </c>
      <c r="AT12" s="10">
        <v>27.975169861885085</v>
      </c>
      <c r="AU12" s="10">
        <v>32.896455207763104</v>
      </c>
      <c r="AV12" s="10">
        <v>38.500997494156728</v>
      </c>
      <c r="AW12" s="10">
        <v>44.238810001299477</v>
      </c>
      <c r="AX12" s="10">
        <v>49.654626163130906</v>
      </c>
      <c r="AY12" s="10">
        <v>54.460582657244849</v>
      </c>
      <c r="AZ12" s="10">
        <v>58.543344501802487</v>
      </c>
      <c r="BA12" s="10">
        <v>61.996321375707097</v>
      </c>
      <c r="BB12" s="10">
        <v>65.113399281601318</v>
      </c>
      <c r="BC12" s="10">
        <v>68.186796130978053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0.13465864358424423</v>
      </c>
      <c r="S13" s="10">
        <v>0.51004386098838295</v>
      </c>
      <c r="T13" s="10">
        <v>0.87128235792263353</v>
      </c>
      <c r="U13" s="10">
        <v>1.220630072812541</v>
      </c>
      <c r="V13" s="10">
        <v>1.5686735168832684</v>
      </c>
      <c r="W13" s="10">
        <v>1.9649386687631207</v>
      </c>
      <c r="X13" s="10">
        <v>2.4591011222409342</v>
      </c>
      <c r="Y13" s="10">
        <v>3.0827240612869149</v>
      </c>
      <c r="Z13" s="10">
        <v>3.8427674159367613</v>
      </c>
      <c r="AA13" s="10">
        <v>4.720051795277957</v>
      </c>
      <c r="AB13" s="10">
        <v>5.6691072432902212</v>
      </c>
      <c r="AC13" s="10">
        <v>6.6341220590232783</v>
      </c>
      <c r="AD13" s="10">
        <v>7.5845042706868186</v>
      </c>
      <c r="AE13" s="10">
        <v>8.5239675824085523</v>
      </c>
      <c r="AF13" s="10">
        <v>9.492596955129919</v>
      </c>
      <c r="AG13" s="10">
        <v>10.562506538551418</v>
      </c>
      <c r="AH13" s="10">
        <v>11.800868061624739</v>
      </c>
      <c r="AI13" s="10">
        <v>13.227828102405859</v>
      </c>
      <c r="AJ13" s="10">
        <v>14.807147135031798</v>
      </c>
      <c r="AK13" s="10">
        <v>16.442242351149549</v>
      </c>
      <c r="AL13" s="10">
        <v>17.989151320659257</v>
      </c>
      <c r="AM13" s="10">
        <v>19.345251753809244</v>
      </c>
      <c r="AN13" s="10">
        <v>20.518316458391041</v>
      </c>
      <c r="AO13" s="10">
        <v>21.639787120959639</v>
      </c>
      <c r="AP13" s="10">
        <v>22.974732483149936</v>
      </c>
      <c r="AQ13" s="10">
        <v>24.905608304489249</v>
      </c>
      <c r="AR13" s="10">
        <v>27.792749666071828</v>
      </c>
      <c r="AS13" s="10">
        <v>31.821684666415688</v>
      </c>
      <c r="AT13" s="10">
        <v>36.977666256891304</v>
      </c>
      <c r="AU13" s="10">
        <v>43.033653026187338</v>
      </c>
      <c r="AV13" s="10">
        <v>49.552603176359149</v>
      </c>
      <c r="AW13" s="10">
        <v>56.029603382770162</v>
      </c>
      <c r="AX13" s="10">
        <v>62.089577285131426</v>
      </c>
      <c r="AY13" s="10">
        <v>67.524652301315797</v>
      </c>
      <c r="AZ13" s="10">
        <v>72.302156435971625</v>
      </c>
      <c r="BA13" s="10">
        <v>76.58301067468787</v>
      </c>
      <c r="BB13" s="10">
        <v>80.672400758760816</v>
      </c>
      <c r="BC13" s="10">
        <v>84.863115408704886</v>
      </c>
    </row>
    <row r="14" spans="2:55" ht="18"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0.26271725461902984</v>
      </c>
      <c r="R14" s="10">
        <v>0.67467100305805028</v>
      </c>
      <c r="S14" s="10">
        <v>1.0787204938687307</v>
      </c>
      <c r="T14" s="10">
        <v>1.4728603303522345</v>
      </c>
      <c r="U14" s="10">
        <v>1.8689194087805721</v>
      </c>
      <c r="V14" s="10">
        <v>2.2869275532374189</v>
      </c>
      <c r="W14" s="10">
        <v>2.7770217211962391</v>
      </c>
      <c r="X14" s="10">
        <v>3.3877154685059416</v>
      </c>
      <c r="Y14" s="10">
        <v>4.1470163406941154</v>
      </c>
      <c r="Z14" s="10">
        <v>5.0550888498194917</v>
      </c>
      <c r="AA14" s="10">
        <v>6.0852818687007755</v>
      </c>
      <c r="AB14" s="10">
        <v>7.1923407294625648</v>
      </c>
      <c r="AC14" s="10">
        <v>8.3220276519926646</v>
      </c>
      <c r="AD14" s="10">
        <v>9.4490556991664025</v>
      </c>
      <c r="AE14" s="10">
        <v>10.587681300727834</v>
      </c>
      <c r="AF14" s="10">
        <v>11.785923222810073</v>
      </c>
      <c r="AG14" s="10">
        <v>13.096369322101252</v>
      </c>
      <c r="AH14" s="10">
        <v>14.560329148084236</v>
      </c>
      <c r="AI14" s="10">
        <v>16.168835924856143</v>
      </c>
      <c r="AJ14" s="10">
        <v>17.851726345541572</v>
      </c>
      <c r="AK14" s="10">
        <v>19.495003153984232</v>
      </c>
      <c r="AL14" s="10">
        <v>21.020641108750862</v>
      </c>
      <c r="AM14" s="10">
        <v>22.416771587445801</v>
      </c>
      <c r="AN14" s="10">
        <v>23.787993498690181</v>
      </c>
      <c r="AO14" s="10">
        <v>25.370083060712965</v>
      </c>
      <c r="AP14" s="10">
        <v>27.501103772078054</v>
      </c>
      <c r="AQ14" s="10">
        <v>30.483253383638846</v>
      </c>
      <c r="AR14" s="10">
        <v>34.553813194358924</v>
      </c>
      <c r="AS14" s="10">
        <v>39.769363778989927</v>
      </c>
      <c r="AT14" s="10">
        <v>45.981702123625098</v>
      </c>
      <c r="AU14" s="10">
        <v>52.862616990108194</v>
      </c>
      <c r="AV14" s="10">
        <v>60.016840564141944</v>
      </c>
      <c r="AW14" s="10">
        <v>67.022991319390329</v>
      </c>
      <c r="AX14" s="10">
        <v>73.59064713778443</v>
      </c>
      <c r="AY14" s="10">
        <v>79.597062182644535</v>
      </c>
      <c r="AZ14" s="10">
        <v>85.082157596175634</v>
      </c>
      <c r="BA14" s="10">
        <v>90.223347038749068</v>
      </c>
      <c r="BB14" s="10">
        <v>95.326097078381636</v>
      </c>
      <c r="BC14" s="10">
        <v>100.6867255996835</v>
      </c>
    </row>
    <row r="15" spans="2:55" ht="15.75">
      <c r="B15" s="11" t="s">
        <v>21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0.31922785074932003</v>
      </c>
      <c r="Q15" s="10">
        <v>0.7397524749421045</v>
      </c>
      <c r="R15" s="10">
        <v>1.1728711076892939</v>
      </c>
      <c r="S15" s="10">
        <v>1.6012139965354346</v>
      </c>
      <c r="T15" s="10">
        <v>2.0309350162560738</v>
      </c>
      <c r="U15" s="10">
        <v>2.481729458534955</v>
      </c>
      <c r="V15" s="10">
        <v>2.9739634502654182</v>
      </c>
      <c r="W15" s="10">
        <v>3.5559910445428811</v>
      </c>
      <c r="X15" s="10">
        <v>4.2751044906174442</v>
      </c>
      <c r="Y15" s="10">
        <v>5.1555131778942904</v>
      </c>
      <c r="Z15" s="10">
        <v>6.1928621858606991</v>
      </c>
      <c r="AA15" s="10">
        <v>7.3635463998949522</v>
      </c>
      <c r="AB15" s="10">
        <v>8.6253012606622885</v>
      </c>
      <c r="AC15" s="10">
        <v>9.925558036702153</v>
      </c>
      <c r="AD15" s="10">
        <v>11.244734457387523</v>
      </c>
      <c r="AE15" s="10">
        <v>12.60028543678937</v>
      </c>
      <c r="AF15" s="10">
        <v>14.016157980460083</v>
      </c>
      <c r="AG15" s="10">
        <v>15.515877394117709</v>
      </c>
      <c r="AH15" s="10">
        <v>17.113060820870427</v>
      </c>
      <c r="AI15" s="10">
        <v>18.767492288496975</v>
      </c>
      <c r="AJ15" s="10">
        <v>20.394280708842299</v>
      </c>
      <c r="AK15" s="10">
        <v>21.947829925984536</v>
      </c>
      <c r="AL15" s="10">
        <v>23.442914318611702</v>
      </c>
      <c r="AM15" s="10">
        <v>24.965845214242236</v>
      </c>
      <c r="AN15" s="10">
        <v>26.726372355198063</v>
      </c>
      <c r="AO15" s="10">
        <v>29.033984319432118</v>
      </c>
      <c r="AP15" s="10">
        <v>32.147880227248379</v>
      </c>
      <c r="AQ15" s="10">
        <v>36.244692194715405</v>
      </c>
      <c r="AR15" s="10">
        <v>41.43043275200754</v>
      </c>
      <c r="AS15" s="10">
        <v>47.625325550228652</v>
      </c>
      <c r="AT15" s="10">
        <v>54.577009343665466</v>
      </c>
      <c r="AU15" s="10">
        <v>61.995042462292815</v>
      </c>
      <c r="AV15" s="10">
        <v>69.564282410459342</v>
      </c>
      <c r="AW15" s="10">
        <v>76.951632856323258</v>
      </c>
      <c r="AX15" s="10">
        <v>83.956665728547961</v>
      </c>
      <c r="AY15" s="10">
        <v>90.53386204265864</v>
      </c>
      <c r="AZ15" s="10">
        <v>96.74521099774438</v>
      </c>
      <c r="BA15" s="10">
        <v>102.77390147969231</v>
      </c>
      <c r="BB15" s="10">
        <v>108.92862393224559</v>
      </c>
      <c r="BC15" s="10">
        <v>115.51291223819987</v>
      </c>
    </row>
    <row r="16" spans="2:55" ht="18">
      <c r="B16" s="11" t="s">
        <v>22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0.33123645834946469</v>
      </c>
      <c r="P16" s="10">
        <v>0.73586821004224112</v>
      </c>
      <c r="Q16" s="10">
        <v>1.169945911190422</v>
      </c>
      <c r="R16" s="10">
        <v>1.6192551491387568</v>
      </c>
      <c r="S16" s="10">
        <v>2.0738775943000625</v>
      </c>
      <c r="T16" s="10">
        <v>2.5463057105223568</v>
      </c>
      <c r="U16" s="10">
        <v>3.0548677706937388</v>
      </c>
      <c r="V16" s="10">
        <v>3.6178461008576286</v>
      </c>
      <c r="W16" s="10">
        <v>4.2816984473361961</v>
      </c>
      <c r="X16" s="10">
        <v>5.0924372391735719</v>
      </c>
      <c r="Y16" s="10">
        <v>6.0729895806725072</v>
      </c>
      <c r="Z16" s="10">
        <v>7.2252414158618006</v>
      </c>
      <c r="AA16" s="10">
        <v>8.5316478621192093</v>
      </c>
      <c r="AB16" s="10">
        <v>9.9531546068266152</v>
      </c>
      <c r="AC16" s="10">
        <v>11.438963878819736</v>
      </c>
      <c r="AD16" s="10">
        <v>12.96745345379094</v>
      </c>
      <c r="AE16" s="10">
        <v>14.526890739938333</v>
      </c>
      <c r="AF16" s="10">
        <v>16.107231396473679</v>
      </c>
      <c r="AG16" s="10">
        <v>17.700804711937643</v>
      </c>
      <c r="AH16" s="10">
        <v>19.291463153502463</v>
      </c>
      <c r="AI16" s="10">
        <v>20.827087680279188</v>
      </c>
      <c r="AJ16" s="10">
        <v>22.294025557094159</v>
      </c>
      <c r="AK16" s="10">
        <v>23.742190180109265</v>
      </c>
      <c r="AL16" s="10">
        <v>25.286825811621782</v>
      </c>
      <c r="AM16" s="10">
        <v>27.120896837231832</v>
      </c>
      <c r="AN16" s="10">
        <v>29.528813302323154</v>
      </c>
      <c r="AO16" s="10">
        <v>32.742128283597559</v>
      </c>
      <c r="AP16" s="10">
        <v>36.89598272464896</v>
      </c>
      <c r="AQ16" s="10">
        <v>42.032859672608879</v>
      </c>
      <c r="AR16" s="10">
        <v>48.119662559959878</v>
      </c>
      <c r="AS16" s="10">
        <v>54.969021936627115</v>
      </c>
      <c r="AT16" s="10">
        <v>62.362881951114836</v>
      </c>
      <c r="AU16" s="10">
        <v>70.086723287912704</v>
      </c>
      <c r="AV16" s="10">
        <v>77.910245651100439</v>
      </c>
      <c r="AW16" s="10">
        <v>85.594252169437425</v>
      </c>
      <c r="AX16" s="10">
        <v>93.020668595673257</v>
      </c>
      <c r="AY16" s="10">
        <v>100.17104660077142</v>
      </c>
      <c r="AZ16" s="10">
        <v>107.11903615335241</v>
      </c>
      <c r="BA16" s="10">
        <v>114.05677366904528</v>
      </c>
      <c r="BB16" s="10">
        <v>121.29981837641127</v>
      </c>
      <c r="BC16" s="10">
        <v>129.04488212892269</v>
      </c>
    </row>
    <row r="17" spans="2:55" ht="15.75">
      <c r="B17" s="11" t="s">
        <v>23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0.31779572647840437</v>
      </c>
      <c r="O17" s="10">
        <v>0.69039885858260264</v>
      </c>
      <c r="P17" s="10">
        <v>1.100837915446979</v>
      </c>
      <c r="Q17" s="10">
        <v>1.5428792556428685</v>
      </c>
      <c r="R17" s="10">
        <v>2.0097110935891251</v>
      </c>
      <c r="S17" s="10">
        <v>2.4969876189709934</v>
      </c>
      <c r="T17" s="10">
        <v>3.0141826511299752</v>
      </c>
      <c r="U17" s="10">
        <v>3.5756988713275817</v>
      </c>
      <c r="V17" s="10">
        <v>4.1975908707476659</v>
      </c>
      <c r="W17" s="10">
        <v>4.924300293872041</v>
      </c>
      <c r="X17" s="10">
        <v>5.8032734444037271</v>
      </c>
      <c r="Y17" s="10">
        <v>6.8671793851503011</v>
      </c>
      <c r="Z17" s="10">
        <v>8.1274269839182658</v>
      </c>
      <c r="AA17" s="10">
        <v>9.5730135710774551</v>
      </c>
      <c r="AB17" s="10">
        <v>11.168333266441177</v>
      </c>
      <c r="AC17" s="10">
        <v>12.856289585478061</v>
      </c>
      <c r="AD17" s="10">
        <v>14.580399318753885</v>
      </c>
      <c r="AE17" s="10">
        <v>16.289395397109136</v>
      </c>
      <c r="AF17" s="10">
        <v>17.936671346700919</v>
      </c>
      <c r="AG17" s="10">
        <v>19.480929589995839</v>
      </c>
      <c r="AH17" s="10">
        <v>20.895641338783051</v>
      </c>
      <c r="AI17" s="10">
        <v>22.202924950823057</v>
      </c>
      <c r="AJ17" s="10">
        <v>23.487756495262705</v>
      </c>
      <c r="AK17" s="10">
        <v>24.903556870990613</v>
      </c>
      <c r="AL17" s="10">
        <v>26.674814676208587</v>
      </c>
      <c r="AM17" s="10">
        <v>29.070841208674572</v>
      </c>
      <c r="AN17" s="10">
        <v>32.29912739849054</v>
      </c>
      <c r="AO17" s="10">
        <v>36.468096611999343</v>
      </c>
      <c r="AP17" s="10">
        <v>41.580234533781223</v>
      </c>
      <c r="AQ17" s="10">
        <v>47.535505248519513</v>
      </c>
      <c r="AR17" s="10">
        <v>54.189902227712111</v>
      </c>
      <c r="AS17" s="10">
        <v>61.386471382752909</v>
      </c>
      <c r="AT17" s="10">
        <v>68.979395110656995</v>
      </c>
      <c r="AU17" s="10">
        <v>76.83463897781165</v>
      </c>
      <c r="AV17" s="10">
        <v>84.812294262741261</v>
      </c>
      <c r="AW17" s="10">
        <v>92.759700727439281</v>
      </c>
      <c r="AX17" s="10">
        <v>100.59127741577159</v>
      </c>
      <c r="AY17" s="10">
        <v>108.30550379003681</v>
      </c>
      <c r="AZ17" s="10">
        <v>115.99114123446402</v>
      </c>
      <c r="BA17" s="10">
        <v>123.85315868510428</v>
      </c>
      <c r="BB17" s="10">
        <v>132.10027745623881</v>
      </c>
      <c r="BC17" s="10">
        <v>140.92177940964265</v>
      </c>
    </row>
    <row r="18" spans="2:55" ht="18">
      <c r="B18" s="11" t="s">
        <v>24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3.9908131175174846E-2</v>
      </c>
      <c r="M18" s="10">
        <v>0.33012284838202127</v>
      </c>
      <c r="N18" s="10">
        <v>0.66246639166486243</v>
      </c>
      <c r="O18" s="10">
        <v>1.0346074886104542</v>
      </c>
      <c r="P18" s="10">
        <v>1.44623697118945</v>
      </c>
      <c r="Q18" s="10">
        <v>1.8986853372744452</v>
      </c>
      <c r="R18" s="10">
        <v>2.3907108304170919</v>
      </c>
      <c r="S18" s="10">
        <v>2.9141771798361757</v>
      </c>
      <c r="T18" s="10">
        <v>3.4728907474459447</v>
      </c>
      <c r="U18" s="10">
        <v>4.0771075686062801</v>
      </c>
      <c r="V18" s="10">
        <v>4.7406190823331578</v>
      </c>
      <c r="W18" s="10">
        <v>5.5085586635293984</v>
      </c>
      <c r="X18" s="10">
        <v>6.4411291975369389</v>
      </c>
      <c r="Y18" s="10">
        <v>7.5843674985255589</v>
      </c>
      <c r="Z18" s="10">
        <v>8.959997724910604</v>
      </c>
      <c r="AA18" s="10">
        <v>10.564062871020827</v>
      </c>
      <c r="AB18" s="10">
        <v>12.356423936351737</v>
      </c>
      <c r="AC18" s="10">
        <v>14.240432036256141</v>
      </c>
      <c r="AD18" s="10">
        <v>16.113906743360157</v>
      </c>
      <c r="AE18" s="10">
        <v>17.883054209450538</v>
      </c>
      <c r="AF18" s="10">
        <v>19.461902687664249</v>
      </c>
      <c r="AG18" s="10">
        <v>20.794684955558932</v>
      </c>
      <c r="AH18" s="10">
        <v>21.930937178107694</v>
      </c>
      <c r="AI18" s="10">
        <v>22.994937937404494</v>
      </c>
      <c r="AJ18" s="10">
        <v>24.178887062821286</v>
      </c>
      <c r="AK18" s="10">
        <v>25.749102419899284</v>
      </c>
      <c r="AL18" s="10">
        <v>28.009543843029498</v>
      </c>
      <c r="AM18" s="10">
        <v>31.154536153706122</v>
      </c>
      <c r="AN18" s="10">
        <v>35.269565974026712</v>
      </c>
      <c r="AO18" s="10">
        <v>40.331345386963676</v>
      </c>
      <c r="AP18" s="10">
        <v>46.201250606691168</v>
      </c>
      <c r="AQ18" s="10">
        <v>52.664167182405599</v>
      </c>
      <c r="AR18" s="10">
        <v>59.602606324273374</v>
      </c>
      <c r="AS18" s="10">
        <v>66.927639430841722</v>
      </c>
      <c r="AT18" s="10">
        <v>74.570275268729773</v>
      </c>
      <c r="AU18" s="10">
        <v>82.482850864776566</v>
      </c>
      <c r="AV18" s="10">
        <v>90.609267338351827</v>
      </c>
      <c r="AW18" s="10">
        <v>98.835058464205403</v>
      </c>
      <c r="AX18" s="10">
        <v>107.0984762876766</v>
      </c>
      <c r="AY18" s="10">
        <v>115.41957519749849</v>
      </c>
      <c r="AZ18" s="10">
        <v>123.90701621972494</v>
      </c>
      <c r="BA18" s="10">
        <v>132.66536632149561</v>
      </c>
      <c r="BB18" s="10">
        <v>141.89522268595604</v>
      </c>
      <c r="BC18" s="10">
        <v>151.77870678851411</v>
      </c>
    </row>
    <row r="19" spans="2:55" ht="15.75">
      <c r="B19" s="11" t="s">
        <v>25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7.9098786035871477E-2</v>
      </c>
      <c r="L19" s="10">
        <v>0.33595440804753618</v>
      </c>
      <c r="M19" s="10">
        <v>0.62521429016931285</v>
      </c>
      <c r="N19" s="10">
        <v>0.94970629117496586</v>
      </c>
      <c r="O19" s="10">
        <v>1.3146608876074655</v>
      </c>
      <c r="P19" s="10">
        <v>1.7275987449015835</v>
      </c>
      <c r="Q19" s="10">
        <v>2.1955461493403226</v>
      </c>
      <c r="R19" s="10">
        <v>2.7134085522731652</v>
      </c>
      <c r="S19" s="10">
        <v>3.2665013907225773</v>
      </c>
      <c r="T19" s="10">
        <v>3.8525259601650506</v>
      </c>
      <c r="U19" s="10">
        <v>4.4772775817644961</v>
      </c>
      <c r="V19" s="10">
        <v>5.1548990486056656</v>
      </c>
      <c r="W19" s="10">
        <v>5.9423912434881032</v>
      </c>
      <c r="X19" s="10">
        <v>6.916532385273956</v>
      </c>
      <c r="Y19" s="10">
        <v>8.1378237395539337</v>
      </c>
      <c r="Z19" s="10">
        <v>9.6391498958436319</v>
      </c>
      <c r="AA19" s="10">
        <v>11.415975326588827</v>
      </c>
      <c r="AB19" s="10">
        <v>13.390570827257177</v>
      </c>
      <c r="AC19" s="10">
        <v>15.415528887438136</v>
      </c>
      <c r="AD19" s="10">
        <v>17.339418871121989</v>
      </c>
      <c r="AE19" s="10">
        <v>19.022472508183281</v>
      </c>
      <c r="AF19" s="10">
        <v>20.357766449336445</v>
      </c>
      <c r="AG19" s="10">
        <v>21.360836985481786</v>
      </c>
      <c r="AH19" s="10">
        <v>22.185109322273291</v>
      </c>
      <c r="AI19" s="10">
        <v>23.065769197123483</v>
      </c>
      <c r="AJ19" s="10">
        <v>24.311878879762642</v>
      </c>
      <c r="AK19" s="10">
        <v>26.273092734427657</v>
      </c>
      <c r="AL19" s="10">
        <v>29.181356255267694</v>
      </c>
      <c r="AM19" s="10">
        <v>33.110707651167679</v>
      </c>
      <c r="AN19" s="10">
        <v>38.015863200838147</v>
      </c>
      <c r="AO19" s="10">
        <v>43.733216826849777</v>
      </c>
      <c r="AP19" s="10">
        <v>50.010512825451812</v>
      </c>
      <c r="AQ19" s="10">
        <v>56.654794755695235</v>
      </c>
      <c r="AR19" s="10">
        <v>63.612401653612814</v>
      </c>
      <c r="AS19" s="10">
        <v>70.866497025227858</v>
      </c>
      <c r="AT19" s="10">
        <v>78.430119175419492</v>
      </c>
      <c r="AU19" s="10">
        <v>86.334286878137988</v>
      </c>
      <c r="AV19" s="10">
        <v>94.556722442957778</v>
      </c>
      <c r="AW19" s="10">
        <v>103.01163705057301</v>
      </c>
      <c r="AX19" s="10">
        <v>111.66532866278369</v>
      </c>
      <c r="AY19" s="10">
        <v>120.56408177842992</v>
      </c>
      <c r="AZ19" s="10">
        <v>129.72318292478437</v>
      </c>
      <c r="BA19" s="10">
        <v>139.24631202526791</v>
      </c>
      <c r="BB19" s="10">
        <v>149.32632708959923</v>
      </c>
      <c r="BC19" s="10">
        <v>160.13905856964701</v>
      </c>
    </row>
    <row r="20" spans="2:55" ht="18">
      <c r="B20" s="11" t="s">
        <v>26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0.10409707593605003</v>
      </c>
      <c r="K20" s="10">
        <v>0.3332711217973634</v>
      </c>
      <c r="L20" s="10">
        <v>0.58409159014134127</v>
      </c>
      <c r="M20" s="10">
        <v>0.85890799945810381</v>
      </c>
      <c r="N20" s="10">
        <v>1.1682230576481185</v>
      </c>
      <c r="O20" s="10">
        <v>1.5254279098916701</v>
      </c>
      <c r="P20" s="10">
        <v>1.9440271009456729</v>
      </c>
      <c r="Q20" s="10">
        <v>2.427328545850902</v>
      </c>
      <c r="R20" s="10">
        <v>2.96362048534461</v>
      </c>
      <c r="S20" s="10">
        <v>3.5311583131943154</v>
      </c>
      <c r="T20" s="10">
        <v>4.1210619239791804</v>
      </c>
      <c r="U20" s="10">
        <v>4.7370969035740229</v>
      </c>
      <c r="V20" s="10">
        <v>5.4048962936962592</v>
      </c>
      <c r="W20" s="10">
        <v>6.1970690805018647</v>
      </c>
      <c r="X20" s="10">
        <v>7.2083305949744885</v>
      </c>
      <c r="Y20" s="10">
        <v>8.5148424146811514</v>
      </c>
      <c r="Z20" s="10">
        <v>10.153367656073584</v>
      </c>
      <c r="AA20" s="10">
        <v>12.086029159128882</v>
      </c>
      <c r="AB20" s="10">
        <v>14.186458248131625</v>
      </c>
      <c r="AC20" s="10">
        <v>16.252521329079393</v>
      </c>
      <c r="AD20" s="10">
        <v>18.079520096069771</v>
      </c>
      <c r="AE20" s="10">
        <v>19.499538766130591</v>
      </c>
      <c r="AF20" s="10">
        <v>20.469891466672063</v>
      </c>
      <c r="AG20" s="10">
        <v>21.104774698150838</v>
      </c>
      <c r="AH20" s="10">
        <v>21.670453023285457</v>
      </c>
      <c r="AI20" s="10">
        <v>22.523136510140048</v>
      </c>
      <c r="AJ20" s="10">
        <v>24.059674044161039</v>
      </c>
      <c r="AK20" s="10">
        <v>26.561663676657062</v>
      </c>
      <c r="AL20" s="10">
        <v>30.143708954144621</v>
      </c>
      <c r="AM20" s="10">
        <v>34.750664108863333</v>
      </c>
      <c r="AN20" s="10">
        <v>40.197632772086386</v>
      </c>
      <c r="AO20" s="10">
        <v>46.207994741082913</v>
      </c>
      <c r="AP20" s="10">
        <v>52.553427286088152</v>
      </c>
      <c r="AQ20" s="10">
        <v>59.099952795287429</v>
      </c>
      <c r="AR20" s="10">
        <v>65.861428488530024</v>
      </c>
      <c r="AS20" s="10">
        <v>72.89798641886108</v>
      </c>
      <c r="AT20" s="10">
        <v>80.296680796766339</v>
      </c>
      <c r="AU20" s="10">
        <v>88.116524590562705</v>
      </c>
      <c r="AV20" s="10">
        <v>96.359008277452574</v>
      </c>
      <c r="AW20" s="10">
        <v>104.97143250351769</v>
      </c>
      <c r="AX20" s="10">
        <v>113.9531232150577</v>
      </c>
      <c r="AY20" s="10">
        <v>123.26276855417656</v>
      </c>
      <c r="AZ20" s="10">
        <v>132.92248074495899</v>
      </c>
      <c r="BA20" s="10">
        <v>143.0355630534122</v>
      </c>
      <c r="BB20" s="10">
        <v>153.78749403932329</v>
      </c>
      <c r="BC20" s="10">
        <v>165.3487553918151</v>
      </c>
    </row>
    <row r="21" spans="2:55" ht="15.75">
      <c r="B21" s="11" t="s">
        <v>27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0.11081787128494006</v>
      </c>
      <c r="J21" s="10">
        <v>0.31733009030730958</v>
      </c>
      <c r="K21" s="10">
        <v>0.53619016721751911</v>
      </c>
      <c r="L21" s="10">
        <v>0.76707361254884421</v>
      </c>
      <c r="M21" s="10">
        <v>1.0195841047962684</v>
      </c>
      <c r="N21" s="10">
        <v>1.312508280563526</v>
      </c>
      <c r="O21" s="10">
        <v>1.6655795597441931</v>
      </c>
      <c r="P21" s="10">
        <v>2.0888934362902569</v>
      </c>
      <c r="Q21" s="10">
        <v>2.5792840904056287</v>
      </c>
      <c r="R21" s="10">
        <v>3.117903765835893</v>
      </c>
      <c r="S21" s="10">
        <v>3.6753902983374611</v>
      </c>
      <c r="T21" s="10">
        <v>4.2385368774836145</v>
      </c>
      <c r="U21" s="10">
        <v>4.8200226642520185</v>
      </c>
      <c r="V21" s="10">
        <v>5.4606705070841848</v>
      </c>
      <c r="W21" s="10">
        <v>6.2499755080528532</v>
      </c>
      <c r="X21" s="10">
        <v>7.3020768611039752</v>
      </c>
      <c r="Y21" s="10">
        <v>8.7018864355452745</v>
      </c>
      <c r="Z21" s="10">
        <v>10.457605999333998</v>
      </c>
      <c r="AA21" s="10">
        <v>12.487296695391784</v>
      </c>
      <c r="AB21" s="10">
        <v>14.612170641818345</v>
      </c>
      <c r="AC21" s="10">
        <v>16.57090426000655</v>
      </c>
      <c r="AD21" s="10">
        <v>18.122757492814184</v>
      </c>
      <c r="AE21" s="10">
        <v>19.156287996373074</v>
      </c>
      <c r="AF21" s="10">
        <v>19.719737405474699</v>
      </c>
      <c r="AG21" s="10">
        <v>20.034433595905512</v>
      </c>
      <c r="AH21" s="10">
        <v>20.489896608819183</v>
      </c>
      <c r="AI21" s="10">
        <v>21.534792938553952</v>
      </c>
      <c r="AJ21" s="10">
        <v>23.502478871738354</v>
      </c>
      <c r="AK21" s="10">
        <v>26.561185955477885</v>
      </c>
      <c r="AL21" s="10">
        <v>30.699201608636617</v>
      </c>
      <c r="AM21" s="10">
        <v>35.7231114113956</v>
      </c>
      <c r="AN21" s="10">
        <v>41.335514493952346</v>
      </c>
      <c r="AO21" s="10">
        <v>47.284757368462571</v>
      </c>
      <c r="AP21" s="10">
        <v>53.403520861229637</v>
      </c>
      <c r="AQ21" s="10">
        <v>59.619885716616992</v>
      </c>
      <c r="AR21" s="10">
        <v>66.019740236439418</v>
      </c>
      <c r="AS21" s="10">
        <v>72.731732507912199</v>
      </c>
      <c r="AT21" s="10">
        <v>79.865431120506074</v>
      </c>
      <c r="AU21" s="10">
        <v>87.497017041281183</v>
      </c>
      <c r="AV21" s="10">
        <v>95.655530588843959</v>
      </c>
      <c r="AW21" s="10">
        <v>104.32650280949434</v>
      </c>
      <c r="AX21" s="10">
        <v>113.4274447172603</v>
      </c>
      <c r="AY21" s="10">
        <v>122.9304748922179</v>
      </c>
      <c r="AZ21" s="10">
        <v>132.86514932256654</v>
      </c>
      <c r="BA21" s="10">
        <v>143.33471261508302</v>
      </c>
      <c r="BB21" s="10">
        <v>154.51738174235393</v>
      </c>
      <c r="BC21" s="10">
        <v>166.57908089728295</v>
      </c>
    </row>
    <row r="22" spans="2:55" ht="18">
      <c r="B22" s="11" t="s">
        <v>28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9.7459631195521451E-2</v>
      </c>
      <c r="I22" s="10">
        <v>0.28376799998096075</v>
      </c>
      <c r="J22" s="10">
        <v>0.47603931925003196</v>
      </c>
      <c r="K22" s="10">
        <v>0.67033485870006149</v>
      </c>
      <c r="L22" s="10">
        <v>0.872970361040175</v>
      </c>
      <c r="M22" s="10">
        <v>1.1013795154264536</v>
      </c>
      <c r="N22" s="10">
        <v>1.3808252647974517</v>
      </c>
      <c r="O22" s="10">
        <v>1.7280170618204411</v>
      </c>
      <c r="P22" s="10">
        <v>2.1469084508211211</v>
      </c>
      <c r="Q22" s="10">
        <v>2.6273508960870444</v>
      </c>
      <c r="R22" s="10">
        <v>3.1427951744214786</v>
      </c>
      <c r="S22" s="10">
        <v>3.6584286334799248</v>
      </c>
      <c r="T22" s="10">
        <v>4.1674743530108209</v>
      </c>
      <c r="U22" s="10">
        <v>4.6950106378861847</v>
      </c>
      <c r="V22" s="10">
        <v>5.298283404605959</v>
      </c>
      <c r="W22" s="10">
        <v>6.0850720054846805</v>
      </c>
      <c r="X22" s="10">
        <v>7.1823364926022935</v>
      </c>
      <c r="Y22" s="10">
        <v>8.6516489090231303</v>
      </c>
      <c r="Z22" s="10">
        <v>10.462283850336792</v>
      </c>
      <c r="AA22" s="10">
        <v>12.484831646611923</v>
      </c>
      <c r="AB22" s="10">
        <v>14.483840625120752</v>
      </c>
      <c r="AC22" s="10">
        <v>16.155583877614838</v>
      </c>
      <c r="AD22" s="10">
        <v>17.307363741029803</v>
      </c>
      <c r="AE22" s="10">
        <v>17.910205183010557</v>
      </c>
      <c r="AF22" s="10">
        <v>18.111021413312724</v>
      </c>
      <c r="AG22" s="10">
        <v>18.248230097779366</v>
      </c>
      <c r="AH22" s="10">
        <v>18.806353540880096</v>
      </c>
      <c r="AI22" s="10">
        <v>20.175356650255662</v>
      </c>
      <c r="AJ22" s="10">
        <v>22.579847189705205</v>
      </c>
      <c r="AK22" s="10">
        <v>26.065674126358147</v>
      </c>
      <c r="AL22" s="10">
        <v>30.485529799189095</v>
      </c>
      <c r="AM22" s="10">
        <v>35.53466649822461</v>
      </c>
      <c r="AN22" s="10">
        <v>40.941681823613386</v>
      </c>
      <c r="AO22" s="10">
        <v>46.517220899437724</v>
      </c>
      <c r="AP22" s="10">
        <v>52.158243807956453</v>
      </c>
      <c r="AQ22" s="10">
        <v>57.858753160359754</v>
      </c>
      <c r="AR22" s="10">
        <v>63.76773146140188</v>
      </c>
      <c r="AS22" s="10">
        <v>70.029831166414169</v>
      </c>
      <c r="AT22" s="10">
        <v>76.765454130889978</v>
      </c>
      <c r="AU22" s="10">
        <v>84.070842027446105</v>
      </c>
      <c r="AV22" s="10">
        <v>92.00690134140396</v>
      </c>
      <c r="AW22" s="10">
        <v>100.48089954171776</v>
      </c>
      <c r="AX22" s="10">
        <v>109.43053150517518</v>
      </c>
      <c r="AY22" s="10">
        <v>118.84186084523655</v>
      </c>
      <c r="AZ22" s="10">
        <v>128.75208469209764</v>
      </c>
      <c r="BA22" s="10">
        <v>139.26417646011197</v>
      </c>
      <c r="BB22" s="10">
        <v>150.54855851333244</v>
      </c>
      <c r="BC22" s="10">
        <v>162.76678871883468</v>
      </c>
    </row>
    <row r="23" spans="2:55" ht="15.75">
      <c r="B23" s="11" t="s">
        <v>29</v>
      </c>
      <c r="C23" s="10">
        <v>0</v>
      </c>
      <c r="D23" s="10">
        <v>0</v>
      </c>
      <c r="E23" s="10">
        <v>0</v>
      </c>
      <c r="F23" s="10">
        <v>0</v>
      </c>
      <c r="G23" s="10">
        <v>6.2098420892903877E-2</v>
      </c>
      <c r="H23" s="10">
        <v>0.23106803224282912</v>
      </c>
      <c r="I23" s="10">
        <v>0.39897502472720831</v>
      </c>
      <c r="J23" s="10">
        <v>0.56243458591334872</v>
      </c>
      <c r="K23" s="10">
        <v>0.7234761991257036</v>
      </c>
      <c r="L23" s="10">
        <v>0.89558279707219535</v>
      </c>
      <c r="M23" s="10">
        <v>1.1021742891774529</v>
      </c>
      <c r="N23" s="10">
        <v>1.3656322662607558</v>
      </c>
      <c r="O23" s="10">
        <v>1.6969375363223216</v>
      </c>
      <c r="P23" s="10">
        <v>2.0934168173819083</v>
      </c>
      <c r="Q23" s="10">
        <v>2.5373835805628215</v>
      </c>
      <c r="R23" s="10">
        <v>2.9967469414768484</v>
      </c>
      <c r="S23" s="10">
        <v>3.4419109754803903</v>
      </c>
      <c r="T23" s="10">
        <v>3.8758090991669358</v>
      </c>
      <c r="U23" s="10">
        <v>4.3369189788543805</v>
      </c>
      <c r="V23" s="10">
        <v>4.9002606945405489</v>
      </c>
      <c r="W23" s="10">
        <v>5.6851894711480551</v>
      </c>
      <c r="X23" s="10">
        <v>6.7996740006651075</v>
      </c>
      <c r="Y23" s="10">
        <v>8.2719567505694922</v>
      </c>
      <c r="Z23" s="10">
        <v>10.029365330568444</v>
      </c>
      <c r="AA23" s="10">
        <v>11.891187565933436</v>
      </c>
      <c r="AB23" s="10">
        <v>13.58241088278757</v>
      </c>
      <c r="AC23" s="10">
        <v>14.84069032653602</v>
      </c>
      <c r="AD23" s="10">
        <v>15.546663772680132</v>
      </c>
      <c r="AE23" s="10">
        <v>15.760777719879789</v>
      </c>
      <c r="AF23" s="10">
        <v>15.737825180963679</v>
      </c>
      <c r="AG23" s="10">
        <v>15.904537071568116</v>
      </c>
      <c r="AH23" s="10">
        <v>16.689193218856097</v>
      </c>
      <c r="AI23" s="10">
        <v>18.377891287037688</v>
      </c>
      <c r="AJ23" s="10">
        <v>21.077456193004416</v>
      </c>
      <c r="AK23" s="10">
        <v>24.701888745702004</v>
      </c>
      <c r="AL23" s="10">
        <v>28.995119666616365</v>
      </c>
      <c r="AM23" s="10">
        <v>33.68023381663415</v>
      </c>
      <c r="AN23" s="10">
        <v>38.549476905533375</v>
      </c>
      <c r="AO23" s="10">
        <v>43.479240839483062</v>
      </c>
      <c r="AP23" s="10">
        <v>48.43490611777964</v>
      </c>
      <c r="AQ23" s="10">
        <v>53.466618924761697</v>
      </c>
      <c r="AR23" s="10">
        <v>58.732824757535099</v>
      </c>
      <c r="AS23" s="10">
        <v>64.38147107191628</v>
      </c>
      <c r="AT23" s="10">
        <v>70.545719819766532</v>
      </c>
      <c r="AU23" s="10">
        <v>77.345057896846797</v>
      </c>
      <c r="AV23" s="10">
        <v>84.752568432850097</v>
      </c>
      <c r="AW23" s="10">
        <v>92.700078934385246</v>
      </c>
      <c r="AX23" s="10">
        <v>101.14571268332027</v>
      </c>
      <c r="AY23" s="10">
        <v>110.08923884074071</v>
      </c>
      <c r="AZ23" s="10">
        <v>119.57477747599071</v>
      </c>
      <c r="BA23" s="10">
        <v>129.70368063028511</v>
      </c>
      <c r="BB23" s="10">
        <v>140.63664648348549</v>
      </c>
      <c r="BC23" s="10">
        <v>152.52960203549404</v>
      </c>
    </row>
    <row r="24" spans="2:55" ht="18">
      <c r="B24" s="11" t="s">
        <v>30</v>
      </c>
      <c r="C24" s="10">
        <v>0</v>
      </c>
      <c r="D24" s="10">
        <v>0</v>
      </c>
      <c r="E24" s="10">
        <v>0</v>
      </c>
      <c r="F24" s="10">
        <v>2.2800643385682308E-2</v>
      </c>
      <c r="G24" s="10">
        <v>0.15950385240226345</v>
      </c>
      <c r="H24" s="10">
        <v>0.30378781776329483</v>
      </c>
      <c r="I24" s="10">
        <v>0.43838363154719395</v>
      </c>
      <c r="J24" s="10">
        <v>0.56399449653607914</v>
      </c>
      <c r="K24" s="10">
        <v>0.68909155837006564</v>
      </c>
      <c r="L24" s="10">
        <v>0.83242799696990266</v>
      </c>
      <c r="M24" s="10">
        <v>1.0140102194482288</v>
      </c>
      <c r="N24" s="10">
        <v>1.2506423612920889</v>
      </c>
      <c r="O24" s="10">
        <v>1.5471218410259444</v>
      </c>
      <c r="P24" s="10">
        <v>1.8936186928094241</v>
      </c>
      <c r="Q24" s="10">
        <v>2.2670807396943191</v>
      </c>
      <c r="R24" s="10">
        <v>2.6405421342692086</v>
      </c>
      <c r="S24" s="10">
        <v>2.9928042050480204</v>
      </c>
      <c r="T24" s="10">
        <v>3.3372870608757226</v>
      </c>
      <c r="U24" s="10">
        <v>3.7269666935449566</v>
      </c>
      <c r="V24" s="10">
        <v>4.2478686586569836</v>
      </c>
      <c r="W24" s="10">
        <v>4.9989433751186292</v>
      </c>
      <c r="X24" s="10">
        <v>6.0594710463674293</v>
      </c>
      <c r="Y24" s="10">
        <v>7.4217483124199868</v>
      </c>
      <c r="Z24" s="10">
        <v>8.967746524640944</v>
      </c>
      <c r="AA24" s="10">
        <v>10.483087109468316</v>
      </c>
      <c r="AB24" s="10">
        <v>11.737582999197727</v>
      </c>
      <c r="AC24" s="10">
        <v>12.53510652886891</v>
      </c>
      <c r="AD24" s="10">
        <v>12.835760798905415</v>
      </c>
      <c r="AE24" s="10">
        <v>12.797779063226324</v>
      </c>
      <c r="AF24" s="10">
        <v>12.754179580594649</v>
      </c>
      <c r="AG24" s="10">
        <v>13.067765628321835</v>
      </c>
      <c r="AH24" s="10">
        <v>14.065329761818633</v>
      </c>
      <c r="AI24" s="10">
        <v>15.920075740706443</v>
      </c>
      <c r="AJ24" s="10">
        <v>18.611385113809035</v>
      </c>
      <c r="AK24" s="10">
        <v>21.948132995446343</v>
      </c>
      <c r="AL24" s="10">
        <v>25.705488597641338</v>
      </c>
      <c r="AM24" s="10">
        <v>29.672462723554954</v>
      </c>
      <c r="AN24" s="10">
        <v>33.708604622323556</v>
      </c>
      <c r="AO24" s="10">
        <v>37.760439969267281</v>
      </c>
      <c r="AP24" s="10">
        <v>41.852197479901811</v>
      </c>
      <c r="AQ24" s="10">
        <v>46.03493466630038</v>
      </c>
      <c r="AR24" s="10">
        <v>50.462752894786981</v>
      </c>
      <c r="AS24" s="10">
        <v>55.287672514294002</v>
      </c>
      <c r="AT24" s="10">
        <v>60.657575916253059</v>
      </c>
      <c r="AU24" s="10">
        <v>66.591617050279368</v>
      </c>
      <c r="AV24" s="10">
        <v>73.07739928755791</v>
      </c>
      <c r="AW24" s="10">
        <v>80.070813302534887</v>
      </c>
      <c r="AX24" s="10">
        <v>87.549464226678154</v>
      </c>
      <c r="AY24" s="10">
        <v>95.525133042850712</v>
      </c>
      <c r="AZ24" s="10">
        <v>104.046370023595</v>
      </c>
      <c r="BA24" s="10">
        <v>113.20934914627975</v>
      </c>
      <c r="BB24" s="10">
        <v>123.16038378575178</v>
      </c>
      <c r="BC24" s="10">
        <v>134.04546266377568</v>
      </c>
    </row>
    <row r="25" spans="2:55" ht="15.75">
      <c r="B25" s="11" t="s">
        <v>31</v>
      </c>
      <c r="C25" s="10">
        <v>0</v>
      </c>
      <c r="D25" s="10">
        <v>0</v>
      </c>
      <c r="E25" s="10">
        <v>0</v>
      </c>
      <c r="F25" s="10">
        <v>8.7831568599672144E-2</v>
      </c>
      <c r="G25" s="10">
        <v>0.19312448097060778</v>
      </c>
      <c r="H25" s="10">
        <v>0.29730435353657975</v>
      </c>
      <c r="I25" s="10">
        <v>0.38918447040628801</v>
      </c>
      <c r="J25" s="10">
        <v>0.47387994026148539</v>
      </c>
      <c r="K25" s="10">
        <v>0.56434841632417354</v>
      </c>
      <c r="L25" s="10">
        <v>0.6751532809052343</v>
      </c>
      <c r="M25" s="10">
        <v>0.82014521534866902</v>
      </c>
      <c r="N25" s="10">
        <v>1.0101048421690073</v>
      </c>
      <c r="O25" s="10">
        <v>1.2431480429025434</v>
      </c>
      <c r="P25" s="10">
        <v>1.5044893488853923</v>
      </c>
      <c r="Q25" s="10">
        <v>1.776399323100869</v>
      </c>
      <c r="R25" s="10">
        <v>2.0402148684489676</v>
      </c>
      <c r="S25" s="10">
        <v>2.2838009020755283</v>
      </c>
      <c r="T25" s="10">
        <v>2.5319206817929518</v>
      </c>
      <c r="U25" s="10">
        <v>2.844996128461184</v>
      </c>
      <c r="V25" s="10">
        <v>3.2879617256253426</v>
      </c>
      <c r="W25" s="10">
        <v>3.9294722649141218</v>
      </c>
      <c r="X25" s="10">
        <v>4.81780624587467</v>
      </c>
      <c r="Y25" s="10">
        <v>5.9063314678518575</v>
      </c>
      <c r="Z25" s="10">
        <v>7.0498368973167711</v>
      </c>
      <c r="AA25" s="10">
        <v>8.0855479443150546</v>
      </c>
      <c r="AB25" s="10">
        <v>8.8534882796389436</v>
      </c>
      <c r="AC25" s="10">
        <v>9.2292988623706691</v>
      </c>
      <c r="AD25" s="10">
        <v>9.2600070556257705</v>
      </c>
      <c r="AE25" s="10">
        <v>9.1709499369534573</v>
      </c>
      <c r="AF25" s="10">
        <v>9.2197171841910528</v>
      </c>
      <c r="AG25" s="10">
        <v>9.6589720706817612</v>
      </c>
      <c r="AH25" s="10">
        <v>10.704814877041324</v>
      </c>
      <c r="AI25" s="10">
        <v>12.407695174305655</v>
      </c>
      <c r="AJ25" s="10">
        <v>14.646119714615514</v>
      </c>
      <c r="AK25" s="10">
        <v>17.26469176602502</v>
      </c>
      <c r="AL25" s="10">
        <v>20.10855378416041</v>
      </c>
      <c r="AM25" s="10">
        <v>23.036631629779055</v>
      </c>
      <c r="AN25" s="10">
        <v>25.980446207934513</v>
      </c>
      <c r="AO25" s="10">
        <v>28.9472311097629</v>
      </c>
      <c r="AP25" s="10">
        <v>31.964368628264157</v>
      </c>
      <c r="AQ25" s="10">
        <v>35.068417748034634</v>
      </c>
      <c r="AR25" s="10">
        <v>38.408704098588835</v>
      </c>
      <c r="AS25" s="10">
        <v>42.14184166712004</v>
      </c>
      <c r="AT25" s="10">
        <v>46.302569283887507</v>
      </c>
      <c r="AU25" s="10">
        <v>50.911210721504645</v>
      </c>
      <c r="AV25" s="10">
        <v>55.966850820269705</v>
      </c>
      <c r="AW25" s="10">
        <v>61.44715271133645</v>
      </c>
      <c r="AX25" s="10">
        <v>67.346111586445133</v>
      </c>
      <c r="AY25" s="10">
        <v>73.683189844071705</v>
      </c>
      <c r="AZ25" s="10">
        <v>80.505626119745003</v>
      </c>
      <c r="BA25" s="10">
        <v>87.896789430196634</v>
      </c>
      <c r="BB25" s="10">
        <v>95.978848982592893</v>
      </c>
      <c r="BC25" s="10">
        <v>104.8775991682715</v>
      </c>
    </row>
    <row r="26" spans="2:55" ht="18">
      <c r="B26" s="11" t="s">
        <v>32</v>
      </c>
      <c r="C26" s="10">
        <v>0</v>
      </c>
      <c r="D26" s="10">
        <v>0</v>
      </c>
      <c r="E26" s="10">
        <v>3.1401186979699645E-2</v>
      </c>
      <c r="F26" s="10">
        <v>8.6487232588522769E-2</v>
      </c>
      <c r="G26" s="10">
        <v>0.14440660383079301</v>
      </c>
      <c r="H26" s="10">
        <v>0.19852678458271636</v>
      </c>
      <c r="I26" s="10">
        <v>0.24422687439082988</v>
      </c>
      <c r="J26" s="10">
        <v>0.2889165382948507</v>
      </c>
      <c r="K26" s="10">
        <v>0.34051411990693536</v>
      </c>
      <c r="L26" s="10">
        <v>0.40658537721904625</v>
      </c>
      <c r="M26" s="10">
        <v>0.49432862982218057</v>
      </c>
      <c r="N26" s="10">
        <v>0.6080110996521092</v>
      </c>
      <c r="O26" s="10">
        <v>0.74130368657907897</v>
      </c>
      <c r="P26" s="10">
        <v>0.8851932496853091</v>
      </c>
      <c r="Q26" s="10">
        <v>1.0304725705305013</v>
      </c>
      <c r="R26" s="10">
        <v>1.167443459325803</v>
      </c>
      <c r="S26" s="10">
        <v>1.2937717038427168</v>
      </c>
      <c r="T26" s="10">
        <v>1.4382375312086761</v>
      </c>
      <c r="U26" s="10">
        <v>1.6362559472256299</v>
      </c>
      <c r="V26" s="10">
        <v>1.9216483960249175</v>
      </c>
      <c r="W26" s="10">
        <v>2.3302277978795676</v>
      </c>
      <c r="X26" s="10">
        <v>2.8765918321793036</v>
      </c>
      <c r="Y26" s="10">
        <v>3.4938836585457982</v>
      </c>
      <c r="Z26" s="10">
        <v>4.0958898714334149</v>
      </c>
      <c r="AA26" s="10">
        <v>4.5977122320707098</v>
      </c>
      <c r="AB26" s="10">
        <v>4.9156750569044512</v>
      </c>
      <c r="AC26" s="10">
        <v>5.0039900333851834</v>
      </c>
      <c r="AD26" s="10">
        <v>4.9647702182010116</v>
      </c>
      <c r="AE26" s="10">
        <v>4.9351549208616072</v>
      </c>
      <c r="AF26" s="10">
        <v>5.0497958118269262</v>
      </c>
      <c r="AG26" s="10">
        <v>5.4408988412677495</v>
      </c>
      <c r="AH26" s="10">
        <v>6.2035796550127706</v>
      </c>
      <c r="AI26" s="10">
        <v>7.2919021330425737</v>
      </c>
      <c r="AJ26" s="10">
        <v>8.6251392432846945</v>
      </c>
      <c r="AK26" s="10">
        <v>10.123016973274803</v>
      </c>
      <c r="AL26" s="10">
        <v>11.705207761325296</v>
      </c>
      <c r="AM26" s="10">
        <v>13.305644840254804</v>
      </c>
      <c r="AN26" s="10">
        <v>14.918562181932943</v>
      </c>
      <c r="AO26" s="10">
        <v>16.555601005985139</v>
      </c>
      <c r="AP26" s="10">
        <v>18.231642980799283</v>
      </c>
      <c r="AQ26" s="10">
        <v>19.966543667126992</v>
      </c>
      <c r="AR26" s="10">
        <v>21.903863720605862</v>
      </c>
      <c r="AS26" s="10">
        <v>24.07214567348873</v>
      </c>
      <c r="AT26" s="10">
        <v>26.493601287876132</v>
      </c>
      <c r="AU26" s="10">
        <v>29.183493471803324</v>
      </c>
      <c r="AV26" s="10">
        <v>32.146546101650074</v>
      </c>
      <c r="AW26" s="10">
        <v>35.376836845866819</v>
      </c>
      <c r="AX26" s="10">
        <v>38.877935980956565</v>
      </c>
      <c r="AY26" s="10">
        <v>42.668033090875937</v>
      </c>
      <c r="AZ26" s="10">
        <v>46.781543596183653</v>
      </c>
      <c r="BA26" s="10">
        <v>51.274094983222533</v>
      </c>
      <c r="BB26" s="10">
        <v>56.224662346823365</v>
      </c>
      <c r="BC26" s="10">
        <v>61.717345780333723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0.67531611645223633</v>
      </c>
      <c r="AJ29" s="13">
        <v>1.8115302813078313</v>
      </c>
      <c r="AK29" s="13">
        <v>3.2273792114783664</v>
      </c>
      <c r="AL29" s="13">
        <v>4.7718444947835046</v>
      </c>
      <c r="AM29" s="13">
        <v>6.1232581420708723</v>
      </c>
      <c r="AN29" s="13">
        <v>6.9809950718110958</v>
      </c>
      <c r="AO29" s="13">
        <v>7.1049588198182567</v>
      </c>
      <c r="AP29" s="13">
        <v>6.3767939807901124</v>
      </c>
      <c r="AQ29" s="13">
        <v>5.0558364067503083</v>
      </c>
      <c r="AR29" s="13">
        <v>3.7471811623395945</v>
      </c>
      <c r="AS29" s="13">
        <v>3.0341499157509855</v>
      </c>
      <c r="AT29" s="13">
        <v>3.4038262700892878</v>
      </c>
      <c r="AU29" s="13">
        <v>5.1657030969945259</v>
      </c>
      <c r="AV29" s="13">
        <v>8.1024900888451921</v>
      </c>
      <c r="AW29" s="13">
        <v>11.519940401450674</v>
      </c>
      <c r="AX29" s="13">
        <v>14.73126053307503</v>
      </c>
      <c r="AY29" s="13">
        <v>17.157720021538772</v>
      </c>
      <c r="AZ29" s="13">
        <v>18.375879844159325</v>
      </c>
      <c r="BA29" s="13">
        <v>18.360910426720835</v>
      </c>
      <c r="BB29" s="13">
        <v>17.457839926754239</v>
      </c>
      <c r="BC29" s="13">
        <v>16.038148368382718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0.99904818310530974</v>
      </c>
      <c r="AA30" s="13">
        <v>4.2915737248709815</v>
      </c>
      <c r="AB30" s="13">
        <v>7.6611916724640938</v>
      </c>
      <c r="AC30" s="13">
        <v>10.787776892156884</v>
      </c>
      <c r="AD30" s="13">
        <v>13.439459597162291</v>
      </c>
      <c r="AE30" s="13">
        <v>15.51494911518939</v>
      </c>
      <c r="AF30" s="13">
        <v>17.086276366292797</v>
      </c>
      <c r="AG30" s="13">
        <v>18.381483632231124</v>
      </c>
      <c r="AH30" s="13">
        <v>19.726209661560073</v>
      </c>
      <c r="AI30" s="13">
        <v>21.394604677116341</v>
      </c>
      <c r="AJ30" s="13">
        <v>23.543801313459575</v>
      </c>
      <c r="AK30" s="13">
        <v>26.084557461770334</v>
      </c>
      <c r="AL30" s="13">
        <v>28.682771790196202</v>
      </c>
      <c r="AM30" s="13">
        <v>30.833450729289478</v>
      </c>
      <c r="AN30" s="13">
        <v>32.074058364601981</v>
      </c>
      <c r="AO30" s="13">
        <v>32.106922293540457</v>
      </c>
      <c r="AP30" s="13">
        <v>31.064903339201102</v>
      </c>
      <c r="AQ30" s="13">
        <v>29.530312579769941</v>
      </c>
      <c r="AR30" s="13">
        <v>28.438784022051813</v>
      </c>
      <c r="AS30" s="13">
        <v>28.674716028121161</v>
      </c>
      <c r="AT30" s="13">
        <v>30.885420463810107</v>
      </c>
      <c r="AU30" s="13">
        <v>35.119831037076132</v>
      </c>
      <c r="AV30" s="13">
        <v>40.795558455247125</v>
      </c>
      <c r="AW30" s="13">
        <v>46.853426971166662</v>
      </c>
      <c r="AX30" s="13">
        <v>52.278327021416928</v>
      </c>
      <c r="AY30" s="13">
        <v>56.27642712502287</v>
      </c>
      <c r="AZ30" s="13">
        <v>58.515234788351307</v>
      </c>
      <c r="BA30" s="13">
        <v>59.145064978146962</v>
      </c>
      <c r="BB30" s="13">
        <v>58.698430925610126</v>
      </c>
      <c r="BC30" s="13">
        <v>57.72393936000325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0.11563294467611951</v>
      </c>
      <c r="W31" s="13">
        <v>3.3905776965722891</v>
      </c>
      <c r="X31" s="13">
        <v>6.7046195045837544</v>
      </c>
      <c r="Y31" s="13">
        <v>10.455343289972017</v>
      </c>
      <c r="Z31" s="13">
        <v>14.737208854816966</v>
      </c>
      <c r="AA31" s="13">
        <v>19.387742785916114</v>
      </c>
      <c r="AB31" s="13">
        <v>24.042063021830987</v>
      </c>
      <c r="AC31" s="13">
        <v>28.229891374223104</v>
      </c>
      <c r="AD31" s="13">
        <v>31.648709687245191</v>
      </c>
      <c r="AE31" s="13">
        <v>34.266691100160948</v>
      </c>
      <c r="AF31" s="13">
        <v>36.278320378855902</v>
      </c>
      <c r="AG31" s="13">
        <v>38.056178568203769</v>
      </c>
      <c r="AH31" s="13">
        <v>40.076068569396341</v>
      </c>
      <c r="AI31" s="13">
        <v>42.681908366240371</v>
      </c>
      <c r="AJ31" s="13">
        <v>45.888470727074917</v>
      </c>
      <c r="AK31" s="13">
        <v>49.412881588265215</v>
      </c>
      <c r="AL31" s="13">
        <v>52.723719044449965</v>
      </c>
      <c r="AM31" s="13">
        <v>55.122568113970473</v>
      </c>
      <c r="AN31" s="13">
        <v>56.070101778481622</v>
      </c>
      <c r="AO31" s="13">
        <v>55.559348305522398</v>
      </c>
      <c r="AP31" s="13">
        <v>54.088435707032893</v>
      </c>
      <c r="AQ31" s="13">
        <v>52.594519004920002</v>
      </c>
      <c r="AR31" s="13">
        <v>52.369879603136155</v>
      </c>
      <c r="AS31" s="13">
        <v>54.49662350589314</v>
      </c>
      <c r="AT31" s="13">
        <v>59.320155338799438</v>
      </c>
      <c r="AU31" s="13">
        <v>66.47636226389983</v>
      </c>
      <c r="AV31" s="13">
        <v>74.976558125553623</v>
      </c>
      <c r="AW31" s="13">
        <v>83.369887162008567</v>
      </c>
      <c r="AX31" s="13">
        <v>90.378252477963528</v>
      </c>
      <c r="AY31" s="13">
        <v>95.307981309950563</v>
      </c>
      <c r="AZ31" s="13">
        <v>98.017753042577326</v>
      </c>
      <c r="BA31" s="13">
        <v>98.858902619485633</v>
      </c>
      <c r="BB31" s="13">
        <v>98.573050024152181</v>
      </c>
      <c r="BC31" s="13">
        <v>97.878616894232138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4.4045130013125009</v>
      </c>
      <c r="U32" s="13">
        <v>9.5712995440262905</v>
      </c>
      <c r="V32" s="13">
        <v>13.689483401630325</v>
      </c>
      <c r="W32" s="13">
        <v>17.520977806591105</v>
      </c>
      <c r="X32" s="13">
        <v>21.765928772442695</v>
      </c>
      <c r="Y32" s="13">
        <v>26.753643113034794</v>
      </c>
      <c r="Z32" s="13">
        <v>32.437510425699067</v>
      </c>
      <c r="AA32" s="13">
        <v>38.492156439005129</v>
      </c>
      <c r="AB32" s="13">
        <v>44.377277513007662</v>
      </c>
      <c r="AC32" s="13">
        <v>49.486560810033254</v>
      </c>
      <c r="AD32" s="13">
        <v>53.557560919482434</v>
      </c>
      <c r="AE32" s="13">
        <v>56.671168547118889</v>
      </c>
      <c r="AF32" s="13">
        <v>59.166567979843386</v>
      </c>
      <c r="AG32" s="13">
        <v>61.580544189473777</v>
      </c>
      <c r="AH32" s="13">
        <v>64.493418185130395</v>
      </c>
      <c r="AI32" s="13">
        <v>68.08902263538188</v>
      </c>
      <c r="AJ32" s="13">
        <v>72.164742966289396</v>
      </c>
      <c r="AK32" s="13">
        <v>76.225734759856365</v>
      </c>
      <c r="AL32" s="13">
        <v>79.536990512205975</v>
      </c>
      <c r="AM32" s="13">
        <v>81.32861850579593</v>
      </c>
      <c r="AN32" s="13">
        <v>81.447750382143283</v>
      </c>
      <c r="AO32" s="13">
        <v>80.341336091852483</v>
      </c>
      <c r="AP32" s="13">
        <v>78.917033310000733</v>
      </c>
      <c r="AQ32" s="13">
        <v>78.485981742467345</v>
      </c>
      <c r="AR32" s="13">
        <v>80.538772078415306</v>
      </c>
      <c r="AS32" s="13">
        <v>85.734138504203401</v>
      </c>
      <c r="AT32" s="13">
        <v>93.891155205835261</v>
      </c>
      <c r="AU32" s="13">
        <v>104.16964950028431</v>
      </c>
      <c r="AV32" s="13">
        <v>115.15466859495666</v>
      </c>
      <c r="AW32" s="13">
        <v>125.12199960016541</v>
      </c>
      <c r="AX32" s="13">
        <v>132.96630681676308</v>
      </c>
      <c r="AY32" s="13">
        <v>138.25284874782113</v>
      </c>
      <c r="AZ32" s="13">
        <v>141.08024694928881</v>
      </c>
      <c r="BA32" s="13">
        <v>142.02579037172515</v>
      </c>
      <c r="BB32" s="13">
        <v>142.01297089838334</v>
      </c>
      <c r="BC32" s="13">
        <v>141.80318439728302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3.0516173979775387</v>
      </c>
      <c r="S33" s="13">
        <v>10.753668975563205</v>
      </c>
      <c r="T33" s="13">
        <v>17.093646499608852</v>
      </c>
      <c r="U33" s="13">
        <v>22.287357383569098</v>
      </c>
      <c r="V33" s="13">
        <v>26.661679392235854</v>
      </c>
      <c r="W33" s="13">
        <v>31.093868666796325</v>
      </c>
      <c r="X33" s="13">
        <v>36.23843489448285</v>
      </c>
      <c r="Y33" s="13">
        <v>42.315242748470041</v>
      </c>
      <c r="Z33" s="13">
        <v>49.145336167673292</v>
      </c>
      <c r="AA33" s="13">
        <v>56.25744714534828</v>
      </c>
      <c r="AB33" s="13">
        <v>62.989609227877281</v>
      </c>
      <c r="AC33" s="13">
        <v>68.737971633540553</v>
      </c>
      <c r="AD33" s="13">
        <v>73.306913631889884</v>
      </c>
      <c r="AE33" s="13">
        <v>76.880730334302569</v>
      </c>
      <c r="AF33" s="13">
        <v>79.925825655416503</v>
      </c>
      <c r="AG33" s="13">
        <v>83.05665489986967</v>
      </c>
      <c r="AH33" s="13">
        <v>86.69939774744924</v>
      </c>
      <c r="AI33" s="13">
        <v>90.843155857793107</v>
      </c>
      <c r="AJ33" s="13">
        <v>95.103583124756184</v>
      </c>
      <c r="AK33" s="13">
        <v>98.819487048188378</v>
      </c>
      <c r="AL33" s="13">
        <v>101.22755485257733</v>
      </c>
      <c r="AM33" s="13">
        <v>101.98522395235581</v>
      </c>
      <c r="AN33" s="13">
        <v>101.40661140417481</v>
      </c>
      <c r="AO33" s="13">
        <v>100.33295738595655</v>
      </c>
      <c r="AP33" s="13">
        <v>100.00755648820238</v>
      </c>
      <c r="AQ33" s="13">
        <v>101.86320422498987</v>
      </c>
      <c r="AR33" s="13">
        <v>106.8951814673182</v>
      </c>
      <c r="AS33" s="13">
        <v>115.19876754808118</v>
      </c>
      <c r="AT33" s="13">
        <v>126.11793506423787</v>
      </c>
      <c r="AU33" s="13">
        <v>138.41978081100498</v>
      </c>
      <c r="AV33" s="13">
        <v>150.47880296062158</v>
      </c>
      <c r="AW33" s="13">
        <v>160.81897766603282</v>
      </c>
      <c r="AX33" s="13">
        <v>168.64312613796713</v>
      </c>
      <c r="AY33" s="13">
        <v>173.77571020353616</v>
      </c>
      <c r="AZ33" s="13">
        <v>176.53510400534878</v>
      </c>
      <c r="BA33" s="13">
        <v>177.65139037023732</v>
      </c>
      <c r="BB33" s="13">
        <v>178.05326265760138</v>
      </c>
      <c r="BC33" s="13">
        <v>178.481554979235</v>
      </c>
    </row>
    <row r="34" spans="2:55" ht="18"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6.5718746073131076</v>
      </c>
      <c r="R34" s="13">
        <v>15.698304135120591</v>
      </c>
      <c r="S34" s="13">
        <v>23.35013762481114</v>
      </c>
      <c r="T34" s="13">
        <v>29.664294145734825</v>
      </c>
      <c r="U34" s="13">
        <v>35.028743898352495</v>
      </c>
      <c r="V34" s="13">
        <v>39.895704892052613</v>
      </c>
      <c r="W34" s="13">
        <v>45.100867732069268</v>
      </c>
      <c r="X34" s="13">
        <v>51.231054220948408</v>
      </c>
      <c r="Y34" s="13">
        <v>58.409173009806203</v>
      </c>
      <c r="Z34" s="13">
        <v>66.328243387175519</v>
      </c>
      <c r="AA34" s="13">
        <v>74.402707045882309</v>
      </c>
      <c r="AB34" s="13">
        <v>81.967752197025121</v>
      </c>
      <c r="AC34" s="13">
        <v>88.429276863328411</v>
      </c>
      <c r="AD34" s="13">
        <v>93.646286860270351</v>
      </c>
      <c r="AE34" s="13">
        <v>97.90078844469447</v>
      </c>
      <c r="AF34" s="13">
        <v>101.71784026732006</v>
      </c>
      <c r="AG34" s="13">
        <v>105.53650578821448</v>
      </c>
      <c r="AH34" s="13">
        <v>109.60452047058716</v>
      </c>
      <c r="AI34" s="13">
        <v>113.74706845268523</v>
      </c>
      <c r="AJ34" s="13">
        <v>117.42421154640506</v>
      </c>
      <c r="AK34" s="13">
        <v>119.96267750291565</v>
      </c>
      <c r="AL34" s="13">
        <v>121.07532187999017</v>
      </c>
      <c r="AM34" s="13">
        <v>120.92914705703221</v>
      </c>
      <c r="AN34" s="13">
        <v>120.2655865451961</v>
      </c>
      <c r="AO34" s="13">
        <v>120.28921548824447</v>
      </c>
      <c r="AP34" s="13">
        <v>122.37509636560846</v>
      </c>
      <c r="AQ34" s="13">
        <v>127.4024051831688</v>
      </c>
      <c r="AR34" s="13">
        <v>135.75172235019443</v>
      </c>
      <c r="AS34" s="13">
        <v>146.99742361164246</v>
      </c>
      <c r="AT34" s="13">
        <v>160.05257583830669</v>
      </c>
      <c r="AU34" s="13">
        <v>173.44854417231019</v>
      </c>
      <c r="AV34" s="13">
        <v>185.8204608780585</v>
      </c>
      <c r="AW34" s="13">
        <v>196.02957993833837</v>
      </c>
      <c r="AX34" s="13">
        <v>203.56544447624134</v>
      </c>
      <c r="AY34" s="13">
        <v>208.49546362126972</v>
      </c>
      <c r="AZ34" s="13">
        <v>211.30913199782256</v>
      </c>
      <c r="BA34" s="13">
        <v>212.7496840052722</v>
      </c>
      <c r="BB34" s="13">
        <v>213.72303240654165</v>
      </c>
      <c r="BC34" s="13">
        <v>214.95528380243417</v>
      </c>
    </row>
    <row r="35" spans="2:55" ht="15.75">
      <c r="B35" s="12" t="s">
        <v>41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8.8670661933420973</v>
      </c>
      <c r="Q35" s="13">
        <v>19.108864815177562</v>
      </c>
      <c r="R35" s="13">
        <v>28.178936534420785</v>
      </c>
      <c r="S35" s="13">
        <v>35.785556043115626</v>
      </c>
      <c r="T35" s="13">
        <v>42.228785013397598</v>
      </c>
      <c r="U35" s="13">
        <v>48.016097919806242</v>
      </c>
      <c r="V35" s="13">
        <v>53.551067743556061</v>
      </c>
      <c r="W35" s="13">
        <v>59.604287758857353</v>
      </c>
      <c r="X35" s="13">
        <v>66.716432972919492</v>
      </c>
      <c r="Y35" s="13">
        <v>74.924572684494649</v>
      </c>
      <c r="Z35" s="13">
        <v>83.83204771808559</v>
      </c>
      <c r="AA35" s="13">
        <v>92.872431826438401</v>
      </c>
      <c r="AB35" s="13">
        <v>101.38470766218491</v>
      </c>
      <c r="AC35" s="13">
        <v>108.76178062456584</v>
      </c>
      <c r="AD35" s="13">
        <v>114.90244150749147</v>
      </c>
      <c r="AE35" s="13">
        <v>120.10565207439672</v>
      </c>
      <c r="AF35" s="13">
        <v>124.67253889885812</v>
      </c>
      <c r="AG35" s="13">
        <v>128.83832240306864</v>
      </c>
      <c r="AH35" s="13">
        <v>132.70946588684066</v>
      </c>
      <c r="AI35" s="13">
        <v>135.98018678918299</v>
      </c>
      <c r="AJ35" s="13">
        <v>138.12741738085722</v>
      </c>
      <c r="AK35" s="13">
        <v>139.02254744757806</v>
      </c>
      <c r="AL35" s="13">
        <v>138.95097614401027</v>
      </c>
      <c r="AM35" s="13">
        <v>138.54920644916021</v>
      </c>
      <c r="AN35" s="13">
        <v>138.95485421822971</v>
      </c>
      <c r="AO35" s="13">
        <v>141.51504181956636</v>
      </c>
      <c r="AP35" s="13">
        <v>146.99954425309318</v>
      </c>
      <c r="AQ35" s="13">
        <v>155.59709687571785</v>
      </c>
      <c r="AR35" s="13">
        <v>167.11512826412269</v>
      </c>
      <c r="AS35" s="13">
        <v>180.6515112438417</v>
      </c>
      <c r="AT35" s="13">
        <v>194.85546168088109</v>
      </c>
      <c r="AU35" s="13">
        <v>208.53233968493208</v>
      </c>
      <c r="AV35" s="13">
        <v>220.67656918453358</v>
      </c>
      <c r="AW35" s="13">
        <v>230.46541312497502</v>
      </c>
      <c r="AX35" s="13">
        <v>237.65882383123474</v>
      </c>
      <c r="AY35" s="13">
        <v>242.51525406579913</v>
      </c>
      <c r="AZ35" s="13">
        <v>245.54654066737942</v>
      </c>
      <c r="BA35" s="13">
        <v>247.47900063732081</v>
      </c>
      <c r="BB35" s="13">
        <v>249.20222173324251</v>
      </c>
      <c r="BC35" s="13">
        <v>251.43560500455686</v>
      </c>
    </row>
    <row r="36" spans="2:55" ht="18">
      <c r="B36" s="12" t="s">
        <v>42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10.28755582520105</v>
      </c>
      <c r="P36" s="13">
        <v>21.250011396245238</v>
      </c>
      <c r="Q36" s="13">
        <v>31.416593373837038</v>
      </c>
      <c r="R36" s="13">
        <v>40.438781921329941</v>
      </c>
      <c r="S36" s="13">
        <v>48.173824328561864</v>
      </c>
      <c r="T36" s="13">
        <v>55.023768581766937</v>
      </c>
      <c r="U36" s="13">
        <v>61.420302439019963</v>
      </c>
      <c r="V36" s="13">
        <v>67.689426186678418</v>
      </c>
      <c r="W36" s="13">
        <v>74.562167755716516</v>
      </c>
      <c r="X36" s="13">
        <v>82.55504134165075</v>
      </c>
      <c r="Y36" s="13">
        <v>91.670036124602731</v>
      </c>
      <c r="Z36" s="13">
        <v>101.57467700731857</v>
      </c>
      <c r="AA36" s="13">
        <v>111.73244493867051</v>
      </c>
      <c r="AB36" s="13">
        <v>121.45993775357701</v>
      </c>
      <c r="AC36" s="13">
        <v>130.10793032591442</v>
      </c>
      <c r="AD36" s="13">
        <v>137.51456381477749</v>
      </c>
      <c r="AE36" s="13">
        <v>143.67384759381545</v>
      </c>
      <c r="AF36" s="13">
        <v>148.62483083971597</v>
      </c>
      <c r="AG36" s="13">
        <v>152.43613121736087</v>
      </c>
      <c r="AH36" s="13">
        <v>155.11490962816868</v>
      </c>
      <c r="AI36" s="13">
        <v>156.42105134930864</v>
      </c>
      <c r="AJ36" s="13">
        <v>156.46977240481428</v>
      </c>
      <c r="AK36" s="13">
        <v>155.79403017586998</v>
      </c>
      <c r="AL36" s="13">
        <v>155.21579918687337</v>
      </c>
      <c r="AM36" s="13">
        <v>155.81133714760307</v>
      </c>
      <c r="AN36" s="13">
        <v>158.87403400671391</v>
      </c>
      <c r="AO36" s="13">
        <v>165.08204958613069</v>
      </c>
      <c r="AP36" s="13">
        <v>174.44302511855059</v>
      </c>
      <c r="AQ36" s="13">
        <v>186.49011048026608</v>
      </c>
      <c r="AR36" s="13">
        <v>200.50101080409894</v>
      </c>
      <c r="AS36" s="13">
        <v>215.27483478727069</v>
      </c>
      <c r="AT36" s="13">
        <v>229.75246786486929</v>
      </c>
      <c r="AU36" s="13">
        <v>243.12379385555542</v>
      </c>
      <c r="AV36" s="13">
        <v>254.72299228999711</v>
      </c>
      <c r="AW36" s="13">
        <v>264.02794139699665</v>
      </c>
      <c r="AX36" s="13">
        <v>271.01385752973124</v>
      </c>
      <c r="AY36" s="13">
        <v>275.97048117800108</v>
      </c>
      <c r="AZ36" s="13">
        <v>279.39939439055951</v>
      </c>
      <c r="BA36" s="13">
        <v>282.01659795658344</v>
      </c>
      <c r="BB36" s="13">
        <v>284.70459890771656</v>
      </c>
      <c r="BC36" s="13">
        <v>287.91807942135853</v>
      </c>
    </row>
    <row r="37" spans="2:55" ht="15.75">
      <c r="B37" s="12" t="s">
        <v>43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11.127733616786706</v>
      </c>
      <c r="O37" s="13">
        <v>22.473159089163332</v>
      </c>
      <c r="P37" s="13">
        <v>33.314743245462168</v>
      </c>
      <c r="Q37" s="13">
        <v>43.415212999584028</v>
      </c>
      <c r="R37" s="13">
        <v>52.588842285365594</v>
      </c>
      <c r="S37" s="13">
        <v>60.768411403629614</v>
      </c>
      <c r="T37" s="13">
        <v>68.234293963462392</v>
      </c>
      <c r="U37" s="13">
        <v>75.305003879991062</v>
      </c>
      <c r="V37" s="13">
        <v>82.254574098638443</v>
      </c>
      <c r="W37" s="13">
        <v>89.801078982936048</v>
      </c>
      <c r="X37" s="13">
        <v>98.50648042640529</v>
      </c>
      <c r="Y37" s="13">
        <v>108.5221781968354</v>
      </c>
      <c r="Z37" s="13">
        <v>119.60024807567645</v>
      </c>
      <c r="AA37" s="13">
        <v>131.21000934599849</v>
      </c>
      <c r="AB37" s="13">
        <v>142.61082758594949</v>
      </c>
      <c r="AC37" s="13">
        <v>152.98227705223724</v>
      </c>
      <c r="AD37" s="13">
        <v>161.72520251490397</v>
      </c>
      <c r="AE37" s="13">
        <v>168.47245329116527</v>
      </c>
      <c r="AF37" s="13">
        <v>173.0320093482762</v>
      </c>
      <c r="AG37" s="13">
        <v>175.34920320534934</v>
      </c>
      <c r="AH37" s="13">
        <v>175.55919188857087</v>
      </c>
      <c r="AI37" s="13">
        <v>174.19116026146702</v>
      </c>
      <c r="AJ37" s="13">
        <v>172.14527269022125</v>
      </c>
      <c r="AK37" s="13">
        <v>170.59029798274864</v>
      </c>
      <c r="AL37" s="13">
        <v>170.86261829118686</v>
      </c>
      <c r="AM37" s="13">
        <v>174.21590812864682</v>
      </c>
      <c r="AN37" s="13">
        <v>181.19709462451675</v>
      </c>
      <c r="AO37" s="13">
        <v>191.63179069528701</v>
      </c>
      <c r="AP37" s="13">
        <v>204.79298332714424</v>
      </c>
      <c r="AQ37" s="13">
        <v>219.59328166353851</v>
      </c>
      <c r="AR37" s="13">
        <v>234.96984657757</v>
      </c>
      <c r="AS37" s="13">
        <v>250.03335692742337</v>
      </c>
      <c r="AT37" s="13">
        <v>264.14182420967001</v>
      </c>
      <c r="AU37" s="13">
        <v>276.85301748464104</v>
      </c>
      <c r="AV37" s="13">
        <v>287.82851470202871</v>
      </c>
      <c r="AW37" s="13">
        <v>296.78875276222402</v>
      </c>
      <c r="AX37" s="13">
        <v>303.75129488629841</v>
      </c>
      <c r="AY37" s="13">
        <v>309.00156832366883</v>
      </c>
      <c r="AZ37" s="13">
        <v>313.03775227054268</v>
      </c>
      <c r="BA37" s="13">
        <v>316.57565301165687</v>
      </c>
      <c r="BB37" s="13">
        <v>320.2115423312793</v>
      </c>
      <c r="BC37" s="13">
        <v>324.38980220421774</v>
      </c>
    </row>
    <row r="38" spans="2:55" ht="18">
      <c r="B38" s="12" t="s">
        <v>44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1.7121018262040142</v>
      </c>
      <c r="M38" s="13">
        <v>13.162944457098934</v>
      </c>
      <c r="N38" s="13">
        <v>24.55181521765174</v>
      </c>
      <c r="O38" s="13">
        <v>35.642133812052279</v>
      </c>
      <c r="P38" s="13">
        <v>46.316786098468128</v>
      </c>
      <c r="Q38" s="13">
        <v>56.533831713434317</v>
      </c>
      <c r="R38" s="13">
        <v>66.189319798666261</v>
      </c>
      <c r="S38" s="13">
        <v>75.030456338190703</v>
      </c>
      <c r="T38" s="13">
        <v>83.163678292701036</v>
      </c>
      <c r="U38" s="13">
        <v>90.817392864068708</v>
      </c>
      <c r="V38" s="13">
        <v>98.241066277061151</v>
      </c>
      <c r="W38" s="13">
        <v>106.22120308165013</v>
      </c>
      <c r="X38" s="13">
        <v>115.59280484435922</v>
      </c>
      <c r="Y38" s="13">
        <v>126.69688354234682</v>
      </c>
      <c r="Z38" s="13">
        <v>139.35347903193309</v>
      </c>
      <c r="AA38" s="13">
        <v>153.00244991867575</v>
      </c>
      <c r="AB38" s="13">
        <v>166.69448609804442</v>
      </c>
      <c r="AC38" s="13">
        <v>178.98492401258932</v>
      </c>
      <c r="AD38" s="13">
        <v>188.74698837301406</v>
      </c>
      <c r="AE38" s="13">
        <v>195.26719298308646</v>
      </c>
      <c r="AF38" s="13">
        <v>198.15995486144647</v>
      </c>
      <c r="AG38" s="13">
        <v>197.50137303146201</v>
      </c>
      <c r="AH38" s="13">
        <v>194.36374929284008</v>
      </c>
      <c r="AI38" s="13">
        <v>190.23802470238687</v>
      </c>
      <c r="AJ38" s="13">
        <v>186.80408921300983</v>
      </c>
      <c r="AK38" s="13">
        <v>185.86113312375804</v>
      </c>
      <c r="AL38" s="13">
        <v>188.97821781297404</v>
      </c>
      <c r="AM38" s="13">
        <v>196.57334202328175</v>
      </c>
      <c r="AN38" s="13">
        <v>208.22660811036548</v>
      </c>
      <c r="AO38" s="13">
        <v>222.92475114027701</v>
      </c>
      <c r="AP38" s="13">
        <v>239.23048969602937</v>
      </c>
      <c r="AQ38" s="13">
        <v>255.62810151626715</v>
      </c>
      <c r="AR38" s="13">
        <v>271.38947772180023</v>
      </c>
      <c r="AS38" s="13">
        <v>286.08071890423849</v>
      </c>
      <c r="AT38" s="13">
        <v>299.46566231038111</v>
      </c>
      <c r="AU38" s="13">
        <v>311.46417517751075</v>
      </c>
      <c r="AV38" s="13">
        <v>322.00859284149197</v>
      </c>
      <c r="AW38" s="13">
        <v>330.87693295079333</v>
      </c>
      <c r="AX38" s="13">
        <v>338.09229951628606</v>
      </c>
      <c r="AY38" s="13">
        <v>343.94400027165779</v>
      </c>
      <c r="AZ38" s="13">
        <v>348.9378914174074</v>
      </c>
      <c r="BA38" s="13">
        <v>353.48099281144573</v>
      </c>
      <c r="BB38" s="13">
        <v>358.15750496960271</v>
      </c>
      <c r="BC38" s="13">
        <v>363.39820578801556</v>
      </c>
    </row>
    <row r="39" spans="2:55" ht="15.75">
      <c r="B39" s="12" t="s">
        <v>45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3.9127925671008961</v>
      </c>
      <c r="L39" s="13">
        <v>15.443532990324842</v>
      </c>
      <c r="M39" s="13">
        <v>26.709649140570345</v>
      </c>
      <c r="N39" s="13">
        <v>37.708028525152677</v>
      </c>
      <c r="O39" s="13">
        <v>48.516269970496936</v>
      </c>
      <c r="P39" s="13">
        <v>59.26333032756353</v>
      </c>
      <c r="Q39" s="13">
        <v>70.015855379649452</v>
      </c>
      <c r="R39" s="13">
        <v>80.451458776211922</v>
      </c>
      <c r="S39" s="13">
        <v>90.055448812536483</v>
      </c>
      <c r="T39" s="13">
        <v>98.772788863820523</v>
      </c>
      <c r="U39" s="13">
        <v>106.76359901440699</v>
      </c>
      <c r="V39" s="13">
        <v>114.34230363938468</v>
      </c>
      <c r="W39" s="13">
        <v>122.63206063858027</v>
      </c>
      <c r="X39" s="13">
        <v>132.81732346009156</v>
      </c>
      <c r="Y39" s="13">
        <v>145.43722655857263</v>
      </c>
      <c r="Z39" s="13">
        <v>160.35623132198441</v>
      </c>
      <c r="AA39" s="13">
        <v>176.82001856683661</v>
      </c>
      <c r="AB39" s="13">
        <v>193.14339464965298</v>
      </c>
      <c r="AC39" s="13">
        <v>207.11212218478508</v>
      </c>
      <c r="AD39" s="13">
        <v>217.04930706573097</v>
      </c>
      <c r="AE39" s="13">
        <v>221.91081798959215</v>
      </c>
      <c r="AF39" s="13">
        <v>221.39099392488737</v>
      </c>
      <c r="AG39" s="13">
        <v>216.6201034861065</v>
      </c>
      <c r="AH39" s="13">
        <v>209.86412558179563</v>
      </c>
      <c r="AI39" s="13">
        <v>203.60812981121938</v>
      </c>
      <c r="AJ39" s="13">
        <v>200.33809775971207</v>
      </c>
      <c r="AK39" s="13">
        <v>202.18784422834665</v>
      </c>
      <c r="AL39" s="13">
        <v>209.81497590833769</v>
      </c>
      <c r="AM39" s="13">
        <v>222.53301816908609</v>
      </c>
      <c r="AN39" s="13">
        <v>238.94768460352975</v>
      </c>
      <c r="AO39" s="13">
        <v>257.21466112488406</v>
      </c>
      <c r="AP39" s="13">
        <v>275.38688929665466</v>
      </c>
      <c r="AQ39" s="13">
        <v>292.26870964337957</v>
      </c>
      <c r="AR39" s="13">
        <v>307.63540623783041</v>
      </c>
      <c r="AS39" s="13">
        <v>321.50363048231441</v>
      </c>
      <c r="AT39" s="13">
        <v>334.04373794744458</v>
      </c>
      <c r="AU39" s="13">
        <v>345.47873130979605</v>
      </c>
      <c r="AV39" s="13">
        <v>355.80640188824668</v>
      </c>
      <c r="AW39" s="13">
        <v>364.82006174907008</v>
      </c>
      <c r="AX39" s="13">
        <v>372.55706726790322</v>
      </c>
      <c r="AY39" s="13">
        <v>379.32400902820802</v>
      </c>
      <c r="AZ39" s="13">
        <v>385.29070255230289</v>
      </c>
      <c r="BA39" s="13">
        <v>390.85887395450607</v>
      </c>
      <c r="BB39" s="13">
        <v>396.59856985075544</v>
      </c>
      <c r="BC39" s="13">
        <v>402.93160695436688</v>
      </c>
    </row>
    <row r="40" spans="2:55" ht="18">
      <c r="B40" s="12" t="s">
        <v>46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6.0313264264660589</v>
      </c>
      <c r="K40" s="13">
        <v>17.94151003129727</v>
      </c>
      <c r="L40" s="13">
        <v>29.218270297505125</v>
      </c>
      <c r="M40" s="13">
        <v>39.925930397676503</v>
      </c>
      <c r="N40" s="13">
        <v>50.466196152541798</v>
      </c>
      <c r="O40" s="13">
        <v>61.242532119901178</v>
      </c>
      <c r="P40" s="13">
        <v>72.541432111962663</v>
      </c>
      <c r="Q40" s="13">
        <v>84.194249521312813</v>
      </c>
      <c r="R40" s="13">
        <v>95.562635633524749</v>
      </c>
      <c r="S40" s="13">
        <v>105.86019726029673</v>
      </c>
      <c r="T40" s="13">
        <v>114.87674948611463</v>
      </c>
      <c r="U40" s="13">
        <v>122.79699656631107</v>
      </c>
      <c r="V40" s="13">
        <v>130.31089679555342</v>
      </c>
      <c r="W40" s="13">
        <v>138.98331903133899</v>
      </c>
      <c r="X40" s="13">
        <v>150.40292419651803</v>
      </c>
      <c r="Y40" s="13">
        <v>165.3157464233893</v>
      </c>
      <c r="Z40" s="13">
        <v>183.4594215888809</v>
      </c>
      <c r="AA40" s="13">
        <v>203.27491312772389</v>
      </c>
      <c r="AB40" s="13">
        <v>222.14514559682931</v>
      </c>
      <c r="AC40" s="13">
        <v>236.99471457553247</v>
      </c>
      <c r="AD40" s="13">
        <v>245.56040487995031</v>
      </c>
      <c r="AE40" s="13">
        <v>246.7493646168042</v>
      </c>
      <c r="AF40" s="13">
        <v>241.39386310600739</v>
      </c>
      <c r="AG40" s="13">
        <v>232.00376974157348</v>
      </c>
      <c r="AH40" s="13">
        <v>222.13572501362228</v>
      </c>
      <c r="AI40" s="13">
        <v>215.35684568641497</v>
      </c>
      <c r="AJ40" s="13">
        <v>214.66221179374034</v>
      </c>
      <c r="AK40" s="13">
        <v>221.21946038203819</v>
      </c>
      <c r="AL40" s="13">
        <v>234.44680810638937</v>
      </c>
      <c r="AM40" s="13">
        <v>252.51014012475048</v>
      </c>
      <c r="AN40" s="13">
        <v>273.0164837342486</v>
      </c>
      <c r="AO40" s="13">
        <v>293.49124496617549</v>
      </c>
      <c r="AP40" s="13">
        <v>312.32164701193074</v>
      </c>
      <c r="AQ40" s="13">
        <v>328.81929060630233</v>
      </c>
      <c r="AR40" s="13">
        <v>343.26955115666158</v>
      </c>
      <c r="AS40" s="13">
        <v>356.15288902399351</v>
      </c>
      <c r="AT40" s="13">
        <v>367.99006441266584</v>
      </c>
      <c r="AU40" s="13">
        <v>379.0812893557711</v>
      </c>
      <c r="AV40" s="13">
        <v>389.4445970374797</v>
      </c>
      <c r="AW40" s="13">
        <v>398.89948864874731</v>
      </c>
      <c r="AX40" s="13">
        <v>407.51428242554135</v>
      </c>
      <c r="AY40" s="13">
        <v>415.22053198778099</v>
      </c>
      <c r="AZ40" s="13">
        <v>422.19046626528848</v>
      </c>
      <c r="BA40" s="13">
        <v>428.81719704798564</v>
      </c>
      <c r="BB40" s="13">
        <v>435.66264369609075</v>
      </c>
      <c r="BC40" s="13">
        <v>443.13767173779905</v>
      </c>
    </row>
    <row r="41" spans="2:55" ht="15.75">
      <c r="B41" s="12" t="s">
        <v>47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7.6764787499543905</v>
      </c>
      <c r="J41" s="13">
        <v>20.421719000754546</v>
      </c>
      <c r="K41" s="13">
        <v>32.058860258405595</v>
      </c>
      <c r="L41" s="13">
        <v>42.612769571374152</v>
      </c>
      <c r="M41" s="13">
        <v>52.6284820297914</v>
      </c>
      <c r="N41" s="13">
        <v>62.954156567418174</v>
      </c>
      <c r="O41" s="13">
        <v>74.237869363099904</v>
      </c>
      <c r="P41" s="13">
        <v>86.528351211127799</v>
      </c>
      <c r="Q41" s="13">
        <v>99.3016620320562</v>
      </c>
      <c r="R41" s="13">
        <v>111.5763220014491</v>
      </c>
      <c r="S41" s="13">
        <v>122.26551541192099</v>
      </c>
      <c r="T41" s="13">
        <v>131.08661983658828</v>
      </c>
      <c r="U41" s="13">
        <v>138.60682717494981</v>
      </c>
      <c r="V41" s="13">
        <v>146.02406511517228</v>
      </c>
      <c r="W41" s="13">
        <v>155.4392001829446</v>
      </c>
      <c r="X41" s="13">
        <v>168.92233049975536</v>
      </c>
      <c r="Y41" s="13">
        <v>187.27589630937021</v>
      </c>
      <c r="Z41" s="13">
        <v>209.40609757751193</v>
      </c>
      <c r="AA41" s="13">
        <v>232.69925858124131</v>
      </c>
      <c r="AB41" s="13">
        <v>253.44931345821288</v>
      </c>
      <c r="AC41" s="13">
        <v>267.57861283317192</v>
      </c>
      <c r="AD41" s="13">
        <v>272.49209334139459</v>
      </c>
      <c r="AE41" s="13">
        <v>268.26158459110553</v>
      </c>
      <c r="AF41" s="13">
        <v>257.2632318280572</v>
      </c>
      <c r="AG41" s="13">
        <v>243.55322068473546</v>
      </c>
      <c r="AH41" s="13">
        <v>232.17624649970003</v>
      </c>
      <c r="AI41" s="13">
        <v>227.51619714402497</v>
      </c>
      <c r="AJ41" s="13">
        <v>231.59005159308745</v>
      </c>
      <c r="AK41" s="13">
        <v>244.19915773020753</v>
      </c>
      <c r="AL41" s="13">
        <v>263.43311806581721</v>
      </c>
      <c r="AM41" s="13">
        <v>286.23020761142135</v>
      </c>
      <c r="AN41" s="13">
        <v>309.38481848752986</v>
      </c>
      <c r="AO41" s="13">
        <v>330.75333531536739</v>
      </c>
      <c r="AP41" s="13">
        <v>349.27943864591151</v>
      </c>
      <c r="AQ41" s="13">
        <v>364.78644959753547</v>
      </c>
      <c r="AR41" s="13">
        <v>378.10439114015458</v>
      </c>
      <c r="AS41" s="13">
        <v>390.12938346476113</v>
      </c>
      <c r="AT41" s="13">
        <v>401.48287094347961</v>
      </c>
      <c r="AU41" s="13">
        <v>412.4945278214783</v>
      </c>
      <c r="AV41" s="13">
        <v>423.21856213737391</v>
      </c>
      <c r="AW41" s="13">
        <v>433.52283614186314</v>
      </c>
      <c r="AX41" s="13">
        <v>443.04829470288973</v>
      </c>
      <c r="AY41" s="13">
        <v>451.73513430442023</v>
      </c>
      <c r="AZ41" s="13">
        <v>459.75332705228567</v>
      </c>
      <c r="BA41" s="13">
        <v>467.49441617160534</v>
      </c>
      <c r="BB41" s="13">
        <v>475.50954272263351</v>
      </c>
      <c r="BC41" s="13">
        <v>484.20602006578912</v>
      </c>
    </row>
    <row r="42" spans="2:55" ht="18">
      <c r="B42" s="12" t="s">
        <v>48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8.3010668708801596</v>
      </c>
      <c r="I42" s="13">
        <v>22.452561786657832</v>
      </c>
      <c r="J42" s="13">
        <v>34.989123519685357</v>
      </c>
      <c r="K42" s="13">
        <v>45.770910051188842</v>
      </c>
      <c r="L42" s="13">
        <v>55.377154063098132</v>
      </c>
      <c r="M42" s="13">
        <v>64.911304152115832</v>
      </c>
      <c r="N42" s="13">
        <v>75.613315099215512</v>
      </c>
      <c r="O42" s="13">
        <v>87.923579197084621</v>
      </c>
      <c r="P42" s="13">
        <v>101.50705531889008</v>
      </c>
      <c r="Q42" s="13">
        <v>115.4393609491256</v>
      </c>
      <c r="R42" s="13">
        <v>128.33490974535718</v>
      </c>
      <c r="S42" s="13">
        <v>138.8500657585061</v>
      </c>
      <c r="T42" s="13">
        <v>147.03107607089333</v>
      </c>
      <c r="U42" s="13">
        <v>153.98896689986094</v>
      </c>
      <c r="V42" s="13">
        <v>161.56592077652914</v>
      </c>
      <c r="W42" s="13">
        <v>172.54251117780424</v>
      </c>
      <c r="X42" s="13">
        <v>189.39361740705058</v>
      </c>
      <c r="Y42" s="13">
        <v>212.18770014964173</v>
      </c>
      <c r="Z42" s="13">
        <v>238.69031643347103</v>
      </c>
      <c r="AA42" s="13">
        <v>265.0000173391594</v>
      </c>
      <c r="AB42" s="13">
        <v>286.06703678029561</v>
      </c>
      <c r="AC42" s="13">
        <v>296.9643592586927</v>
      </c>
      <c r="AD42" s="13">
        <v>296.13649271506546</v>
      </c>
      <c r="AE42" s="13">
        <v>285.31616960936054</v>
      </c>
      <c r="AF42" s="13">
        <v>268.67780255564668</v>
      </c>
      <c r="AG42" s="13">
        <v>252.15721502026454</v>
      </c>
      <c r="AH42" s="13">
        <v>242.11800194086325</v>
      </c>
      <c r="AI42" s="13">
        <v>242.06451899092519</v>
      </c>
      <c r="AJ42" s="13">
        <v>252.5512455326826</v>
      </c>
      <c r="AK42" s="13">
        <v>271.86267856766682</v>
      </c>
      <c r="AL42" s="13">
        <v>296.59925824337307</v>
      </c>
      <c r="AM42" s="13">
        <v>322.61308848795863</v>
      </c>
      <c r="AN42" s="13">
        <v>346.98906569243093</v>
      </c>
      <c r="AO42" s="13">
        <v>368.17987021657081</v>
      </c>
      <c r="AP42" s="13">
        <v>385.70530223317206</v>
      </c>
      <c r="AQ42" s="13">
        <v>399.93806609764056</v>
      </c>
      <c r="AR42" s="13">
        <v>412.22459094792003</v>
      </c>
      <c r="AS42" s="13">
        <v>423.60008301250303</v>
      </c>
      <c r="AT42" s="13">
        <v>434.73928603479271</v>
      </c>
      <c r="AU42" s="13">
        <v>446.02632893204418</v>
      </c>
      <c r="AV42" s="13">
        <v>457.58479930992661</v>
      </c>
      <c r="AW42" s="13">
        <v>468.7795015788804</v>
      </c>
      <c r="AX42" s="13">
        <v>479.26780278146214</v>
      </c>
      <c r="AY42" s="13">
        <v>488.99184088406315</v>
      </c>
      <c r="AZ42" s="13">
        <v>498.1281905548052</v>
      </c>
      <c r="BA42" s="13">
        <v>507.06222495069369</v>
      </c>
      <c r="BB42" s="13">
        <v>516.34397812149064</v>
      </c>
      <c r="BC42" s="13">
        <v>526.37609348422723</v>
      </c>
    </row>
    <row r="43" spans="2:55" ht="15.75">
      <c r="B43" s="12" t="s">
        <v>49</v>
      </c>
      <c r="C43" s="13">
        <v>0</v>
      </c>
      <c r="D43" s="13">
        <v>0</v>
      </c>
      <c r="E43" s="13">
        <v>0</v>
      </c>
      <c r="F43" s="13">
        <v>0</v>
      </c>
      <c r="G43" s="13">
        <v>6.773780446767101</v>
      </c>
      <c r="H43" s="13">
        <v>23.411846302350305</v>
      </c>
      <c r="I43" s="13">
        <v>37.548702502856813</v>
      </c>
      <c r="J43" s="13">
        <v>49.166079020998325</v>
      </c>
      <c r="K43" s="13">
        <v>58.74665016810583</v>
      </c>
      <c r="L43" s="13">
        <v>67.554614597425257</v>
      </c>
      <c r="M43" s="13">
        <v>77.232717936520672</v>
      </c>
      <c r="N43" s="13">
        <v>88.904939060218993</v>
      </c>
      <c r="O43" s="13">
        <v>102.63521524029254</v>
      </c>
      <c r="P43" s="13">
        <v>117.63769785319887</v>
      </c>
      <c r="Q43" s="13">
        <v>132.48581588277247</v>
      </c>
      <c r="R43" s="13">
        <v>145.39736398545472</v>
      </c>
      <c r="S43" s="13">
        <v>155.19295128427621</v>
      </c>
      <c r="T43" s="13">
        <v>162.42153185693988</v>
      </c>
      <c r="U43" s="13">
        <v>168.92603535841005</v>
      </c>
      <c r="V43" s="13">
        <v>177.42095597357664</v>
      </c>
      <c r="W43" s="13">
        <v>191.36289338743939</v>
      </c>
      <c r="X43" s="13">
        <v>212.7944821816715</v>
      </c>
      <c r="Y43" s="13">
        <v>240.71389305594894</v>
      </c>
      <c r="Z43" s="13">
        <v>271.4169314789371</v>
      </c>
      <c r="AA43" s="13">
        <v>299.30318416633247</v>
      </c>
      <c r="AB43" s="13">
        <v>318.01783157277981</v>
      </c>
      <c r="AC43" s="13">
        <v>323.27932089615183</v>
      </c>
      <c r="AD43" s="13">
        <v>315.12749029645317</v>
      </c>
      <c r="AE43" s="13">
        <v>297.31770822221841</v>
      </c>
      <c r="AF43" s="13">
        <v>276.35633484034213</v>
      </c>
      <c r="AG43" s="13">
        <v>260.02494766513769</v>
      </c>
      <c r="AH43" s="13">
        <v>254.09172517584136</v>
      </c>
      <c r="AI43" s="13">
        <v>260.62640514350744</v>
      </c>
      <c r="AJ43" s="13">
        <v>278.49345171556956</v>
      </c>
      <c r="AK43" s="13">
        <v>304.175145663546</v>
      </c>
      <c r="AL43" s="13">
        <v>332.84229342446781</v>
      </c>
      <c r="AM43" s="13">
        <v>360.53416806783576</v>
      </c>
      <c r="AN43" s="13">
        <v>384.93855219640551</v>
      </c>
      <c r="AO43" s="13">
        <v>405.14284738165554</v>
      </c>
      <c r="AP43" s="13">
        <v>421.3171463843496</v>
      </c>
      <c r="AQ43" s="13">
        <v>434.34232727362956</v>
      </c>
      <c r="AR43" s="13">
        <v>445.78064157435091</v>
      </c>
      <c r="AS43" s="13">
        <v>456.76693460761498</v>
      </c>
      <c r="AT43" s="13">
        <v>468.07450741286658</v>
      </c>
      <c r="AU43" s="13">
        <v>480.19619658531991</v>
      </c>
      <c r="AV43" s="13">
        <v>492.6373535104297</v>
      </c>
      <c r="AW43" s="13">
        <v>504.78516838649313</v>
      </c>
      <c r="AX43" s="13">
        <v>516.30427894116565</v>
      </c>
      <c r="AY43" s="13">
        <v>527.14983666401531</v>
      </c>
      <c r="AZ43" s="13">
        <v>537.49825885208747</v>
      </c>
      <c r="BA43" s="13">
        <v>547.74030151948011</v>
      </c>
      <c r="BB43" s="13">
        <v>558.42304995928112</v>
      </c>
      <c r="BC43" s="13">
        <v>569.95432466060549</v>
      </c>
    </row>
    <row r="44" spans="2:55" ht="18">
      <c r="B44" s="12" t="s">
        <v>50</v>
      </c>
      <c r="C44" s="13">
        <v>0</v>
      </c>
      <c r="D44" s="13">
        <v>0</v>
      </c>
      <c r="E44" s="13">
        <v>0</v>
      </c>
      <c r="F44" s="13">
        <v>3.3971585927409618</v>
      </c>
      <c r="G44" s="13">
        <v>22.072220282305572</v>
      </c>
      <c r="H44" s="13">
        <v>39.043442092950592</v>
      </c>
      <c r="I44" s="13">
        <v>52.329259973791125</v>
      </c>
      <c r="J44" s="13">
        <v>62.526439157438709</v>
      </c>
      <c r="K44" s="13">
        <v>70.955347514740424</v>
      </c>
      <c r="L44" s="13">
        <v>79.614764728550441</v>
      </c>
      <c r="M44" s="13">
        <v>90.086401072508949</v>
      </c>
      <c r="N44" s="13">
        <v>103.2130256699657</v>
      </c>
      <c r="O44" s="13">
        <v>118.60249602548922</v>
      </c>
      <c r="P44" s="13">
        <v>134.85260262229602</v>
      </c>
      <c r="Q44" s="13">
        <v>149.98660729902306</v>
      </c>
      <c r="R44" s="13">
        <v>162.31172032692331</v>
      </c>
      <c r="S44" s="13">
        <v>170.9312355342189</v>
      </c>
      <c r="T44" s="13">
        <v>177.11870122712995</v>
      </c>
      <c r="U44" s="13">
        <v>183.80902382810044</v>
      </c>
      <c r="V44" s="13">
        <v>194.69836011303488</v>
      </c>
      <c r="W44" s="13">
        <v>212.95304947814327</v>
      </c>
      <c r="X44" s="13">
        <v>239.93800147406296</v>
      </c>
      <c r="Y44" s="13">
        <v>273.19620671178973</v>
      </c>
      <c r="Z44" s="13">
        <v>306.89198679441171</v>
      </c>
      <c r="AA44" s="13">
        <v>333.56498369660784</v>
      </c>
      <c r="AB44" s="13">
        <v>347.30228714182482</v>
      </c>
      <c r="AC44" s="13">
        <v>344.94498555111852</v>
      </c>
      <c r="AD44" s="13">
        <v>328.54572079930523</v>
      </c>
      <c r="AE44" s="13">
        <v>304.73070232372351</v>
      </c>
      <c r="AF44" s="13">
        <v>282.5667761313498</v>
      </c>
      <c r="AG44" s="13">
        <v>269.41651849244755</v>
      </c>
      <c r="AH44" s="13">
        <v>269.90523070188505</v>
      </c>
      <c r="AI44" s="13">
        <v>284.3955454465227</v>
      </c>
      <c r="AJ44" s="13">
        <v>309.57788514703793</v>
      </c>
      <c r="AK44" s="13">
        <v>340.0209392341207</v>
      </c>
      <c r="AL44" s="13">
        <v>370.9809736531393</v>
      </c>
      <c r="AM44" s="13">
        <v>399.03485237132958</v>
      </c>
      <c r="AN44" s="13">
        <v>422.52100636457067</v>
      </c>
      <c r="AO44" s="13">
        <v>441.29355161307564</v>
      </c>
      <c r="AP44" s="13">
        <v>456.17457614198656</v>
      </c>
      <c r="AQ44" s="13">
        <v>468.13254688026245</v>
      </c>
      <c r="AR44" s="13">
        <v>478.94417262276755</v>
      </c>
      <c r="AS44" s="13">
        <v>489.93820681040103</v>
      </c>
      <c r="AT44" s="13">
        <v>502.0923540963874</v>
      </c>
      <c r="AU44" s="13">
        <v>515.10225661465211</v>
      </c>
      <c r="AV44" s="13">
        <v>528.49891432542029</v>
      </c>
      <c r="AW44" s="13">
        <v>541.67812320658754</v>
      </c>
      <c r="AX44" s="13">
        <v>554.32715250706235</v>
      </c>
      <c r="AY44" s="13">
        <v>566.40316306487443</v>
      </c>
      <c r="AZ44" s="13">
        <v>578.09809835399483</v>
      </c>
      <c r="BA44" s="13">
        <v>589.80300017016339</v>
      </c>
      <c r="BB44" s="13">
        <v>602.07529601900364</v>
      </c>
      <c r="BC44" s="13">
        <v>615.32829608072325</v>
      </c>
    </row>
    <row r="45" spans="2:55" ht="15.75">
      <c r="B45" s="12" t="s">
        <v>51</v>
      </c>
      <c r="C45" s="13">
        <v>0</v>
      </c>
      <c r="D45" s="13">
        <v>0</v>
      </c>
      <c r="E45" s="13">
        <v>0</v>
      </c>
      <c r="F45" s="13">
        <v>18.672649482467335</v>
      </c>
      <c r="G45" s="13">
        <v>38.128938192779621</v>
      </c>
      <c r="H45" s="13">
        <v>54.510154810073445</v>
      </c>
      <c r="I45" s="13">
        <v>66.268105898702686</v>
      </c>
      <c r="J45" s="13">
        <v>74.93130509498701</v>
      </c>
      <c r="K45" s="13">
        <v>82.870867365267685</v>
      </c>
      <c r="L45" s="13">
        <v>92.08192247618625</v>
      </c>
      <c r="M45" s="13">
        <v>103.88999591623266</v>
      </c>
      <c r="N45" s="13">
        <v>118.84099293140186</v>
      </c>
      <c r="O45" s="13">
        <v>135.838226657284</v>
      </c>
      <c r="P45" s="13">
        <v>152.68782852358487</v>
      </c>
      <c r="Q45" s="13">
        <v>167.46664467009239</v>
      </c>
      <c r="R45" s="13">
        <v>178.67217058705771</v>
      </c>
      <c r="S45" s="13">
        <v>185.79705035283851</v>
      </c>
      <c r="T45" s="13">
        <v>191.36710698818527</v>
      </c>
      <c r="U45" s="13">
        <v>199.77892520858151</v>
      </c>
      <c r="V45" s="13">
        <v>214.51180513832293</v>
      </c>
      <c r="W45" s="13">
        <v>238.21987016618766</v>
      </c>
      <c r="X45" s="13">
        <v>271.41516683253184</v>
      </c>
      <c r="Y45" s="13">
        <v>309.21890850670985</v>
      </c>
      <c r="Z45" s="13">
        <v>343.02523434575829</v>
      </c>
      <c r="AA45" s="13">
        <v>365.67131347866956</v>
      </c>
      <c r="AB45" s="13">
        <v>372.20106305209833</v>
      </c>
      <c r="AC45" s="13">
        <v>360.70090933736032</v>
      </c>
      <c r="AD45" s="13">
        <v>336.47592561625447</v>
      </c>
      <c r="AE45" s="13">
        <v>309.85918024337775</v>
      </c>
      <c r="AF45" s="13">
        <v>289.69187833510608</v>
      </c>
      <c r="AG45" s="13">
        <v>282.28019716889185</v>
      </c>
      <c r="AH45" s="13">
        <v>291.01032051696984</v>
      </c>
      <c r="AI45" s="13">
        <v>313.81304789531225</v>
      </c>
      <c r="AJ45" s="13">
        <v>344.69152949390929</v>
      </c>
      <c r="AK45" s="13">
        <v>378.16218194525402</v>
      </c>
      <c r="AL45" s="13">
        <v>409.9993061027285</v>
      </c>
      <c r="AM45" s="13">
        <v>437.31289315196096</v>
      </c>
      <c r="AN45" s="13">
        <v>459.29731086789428</v>
      </c>
      <c r="AO45" s="13">
        <v>476.6770090735277</v>
      </c>
      <c r="AP45" s="13">
        <v>490.41679145216921</v>
      </c>
      <c r="AQ45" s="13">
        <v>501.43358838093485</v>
      </c>
      <c r="AR45" s="13">
        <v>511.97885316798022</v>
      </c>
      <c r="AS45" s="13">
        <v>523.8359351621242</v>
      </c>
      <c r="AT45" s="13">
        <v>536.89449409265762</v>
      </c>
      <c r="AU45" s="13">
        <v>550.87435518579161</v>
      </c>
      <c r="AV45" s="13">
        <v>565.31379749948121</v>
      </c>
      <c r="AW45" s="13">
        <v>579.63813158590995</v>
      </c>
      <c r="AX45" s="13">
        <v>593.54051967340081</v>
      </c>
      <c r="AY45" s="13">
        <v>607.00098869211547</v>
      </c>
      <c r="AZ45" s="13">
        <v>620.21886535224075</v>
      </c>
      <c r="BA45" s="13">
        <v>633.60089059337429</v>
      </c>
      <c r="BB45" s="13">
        <v>647.71383501712967</v>
      </c>
      <c r="BC45" s="13">
        <v>662.9993259574386</v>
      </c>
    </row>
    <row r="46" spans="2:55" ht="18">
      <c r="B46" s="12" t="s">
        <v>52</v>
      </c>
      <c r="C46" s="13">
        <v>0</v>
      </c>
      <c r="D46" s="13">
        <v>0</v>
      </c>
      <c r="E46" s="13">
        <v>13.672989232877114</v>
      </c>
      <c r="F46" s="13">
        <v>34.970182802065018</v>
      </c>
      <c r="G46" s="13">
        <v>54.21859667639584</v>
      </c>
      <c r="H46" s="13">
        <v>69.214270135130903</v>
      </c>
      <c r="I46" s="13">
        <v>79.069029137901765</v>
      </c>
      <c r="J46" s="13">
        <v>86.844414003583978</v>
      </c>
      <c r="K46" s="13">
        <v>95.050918547006447</v>
      </c>
      <c r="L46" s="13">
        <v>105.3995982927497</v>
      </c>
      <c r="M46" s="13">
        <v>118.99644095061666</v>
      </c>
      <c r="N46" s="13">
        <v>135.92396448056977</v>
      </c>
      <c r="O46" s="13">
        <v>153.87530958759626</v>
      </c>
      <c r="P46" s="13">
        <v>170.64568006911</v>
      </c>
      <c r="Q46" s="13">
        <v>184.49508904694002</v>
      </c>
      <c r="R46" s="13">
        <v>194.13198342131031</v>
      </c>
      <c r="S46" s="13">
        <v>199.80653856241946</v>
      </c>
      <c r="T46" s="13">
        <v>206.3251881719919</v>
      </c>
      <c r="U46" s="13">
        <v>218.01148393426132</v>
      </c>
      <c r="V46" s="13">
        <v>237.82777178526237</v>
      </c>
      <c r="W46" s="13">
        <v>267.91738562271968</v>
      </c>
      <c r="X46" s="13">
        <v>307.23211711824473</v>
      </c>
      <c r="Y46" s="13">
        <v>346.68255082375981</v>
      </c>
      <c r="Z46" s="13">
        <v>377.57776042982744</v>
      </c>
      <c r="AA46" s="13">
        <v>393.80421474659312</v>
      </c>
      <c r="AB46" s="13">
        <v>391.22345937782995</v>
      </c>
      <c r="AC46" s="13">
        <v>370.06419799565668</v>
      </c>
      <c r="AD46" s="13">
        <v>341.21560102293415</v>
      </c>
      <c r="AE46" s="13">
        <v>315.21272394585924</v>
      </c>
      <c r="AF46" s="13">
        <v>299.79963551245868</v>
      </c>
      <c r="AG46" s="13">
        <v>300.25418931298663</v>
      </c>
      <c r="AH46" s="13">
        <v>318.25170902843422</v>
      </c>
      <c r="AI46" s="13">
        <v>347.79896167373738</v>
      </c>
      <c r="AJ46" s="13">
        <v>382.53505795365282</v>
      </c>
      <c r="AK46" s="13">
        <v>417.53218774321772</v>
      </c>
      <c r="AL46" s="13">
        <v>449.02088156281553</v>
      </c>
      <c r="AM46" s="13">
        <v>474.80455233467404</v>
      </c>
      <c r="AN46" s="13">
        <v>495.28814654664899</v>
      </c>
      <c r="AO46" s="13">
        <v>511.43734271051039</v>
      </c>
      <c r="AP46" s="13">
        <v>524.17699518440747</v>
      </c>
      <c r="AQ46" s="13">
        <v>534.35266994269284</v>
      </c>
      <c r="AR46" s="13">
        <v>545.78618031945518</v>
      </c>
      <c r="AS46" s="13">
        <v>558.56271370774436</v>
      </c>
      <c r="AT46" s="13">
        <v>572.6202201432385</v>
      </c>
      <c r="AU46" s="13">
        <v>587.66022570033442</v>
      </c>
      <c r="AV46" s="13">
        <v>603.27376470076854</v>
      </c>
      <c r="AW46" s="13">
        <v>618.87728302521793</v>
      </c>
      <c r="AX46" s="13">
        <v>634.20893752555105</v>
      </c>
      <c r="AY46" s="13">
        <v>649.24933817505087</v>
      </c>
      <c r="AZ46" s="13">
        <v>664.23441177570749</v>
      </c>
      <c r="BA46" s="13">
        <v>679.57054654050614</v>
      </c>
      <c r="BB46" s="13">
        <v>695.87498829339449</v>
      </c>
      <c r="BC46" s="13">
        <v>713.60398227664166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1</v>
      </c>
      <c r="AM51" s="14">
        <v>1</v>
      </c>
      <c r="AN51" s="14">
        <v>1</v>
      </c>
      <c r="AO51" s="14">
        <v>1</v>
      </c>
      <c r="AP51" s="14">
        <v>0</v>
      </c>
      <c r="AQ51" s="14">
        <v>0</v>
      </c>
      <c r="AR51" s="14">
        <v>0</v>
      </c>
      <c r="AS51" s="14">
        <v>0</v>
      </c>
      <c r="AT51" s="14">
        <v>1</v>
      </c>
      <c r="AU51" s="14">
        <v>1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1</v>
      </c>
      <c r="AF52" s="14">
        <v>1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2</v>
      </c>
      <c r="AZ52" s="14">
        <v>2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1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2</v>
      </c>
      <c r="AW53" s="14">
        <v>2</v>
      </c>
      <c r="AX53" s="14">
        <v>2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1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2</v>
      </c>
      <c r="AU54" s="14">
        <v>2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2</v>
      </c>
      <c r="AS55" s="14">
        <v>2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2</v>
      </c>
      <c r="AR56" s="14">
        <v>2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2</v>
      </c>
      <c r="AQ57" s="14">
        <v>2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2</v>
      </c>
      <c r="AQ58" s="14">
        <v>2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2</v>
      </c>
      <c r="AP59" s="14">
        <v>2</v>
      </c>
      <c r="AQ59" s="14">
        <v>2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2</v>
      </c>
      <c r="AQ60" s="14">
        <v>2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2</v>
      </c>
      <c r="AR61" s="14">
        <v>2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1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1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0</v>
      </c>
      <c r="AH63" s="14">
        <v>0</v>
      </c>
      <c r="AI63" s="14">
        <v>0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1</v>
      </c>
      <c r="BA63" s="14">
        <v>1</v>
      </c>
      <c r="BB63" s="14">
        <v>1</v>
      </c>
      <c r="BC63" s="14">
        <v>2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1</v>
      </c>
      <c r="AM64" s="14">
        <v>1</v>
      </c>
      <c r="AN64" s="14">
        <v>1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6</v>
      </c>
      <c r="AJ69" s="15">
        <v>15</v>
      </c>
      <c r="AK69" s="15">
        <v>27</v>
      </c>
      <c r="AL69" s="15">
        <v>40</v>
      </c>
      <c r="AM69" s="15">
        <v>50</v>
      </c>
      <c r="AN69" s="15">
        <v>57</v>
      </c>
      <c r="AO69" s="15">
        <v>57</v>
      </c>
      <c r="AP69" s="15">
        <v>51</v>
      </c>
      <c r="AQ69" s="15">
        <v>40</v>
      </c>
      <c r="AR69" s="15">
        <v>29</v>
      </c>
      <c r="AS69" s="15">
        <v>23</v>
      </c>
      <c r="AT69" s="15">
        <v>26</v>
      </c>
      <c r="AU69" s="15">
        <v>38</v>
      </c>
      <c r="AV69" s="15">
        <v>59</v>
      </c>
      <c r="AW69" s="15">
        <v>82</v>
      </c>
      <c r="AX69" s="15">
        <v>103</v>
      </c>
      <c r="AY69" s="15">
        <v>118</v>
      </c>
      <c r="AZ69" s="15">
        <v>123</v>
      </c>
      <c r="BA69" s="15">
        <v>120</v>
      </c>
      <c r="BB69" s="15">
        <v>112</v>
      </c>
      <c r="BC69" s="15">
        <v>100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8</v>
      </c>
      <c r="AA70" s="15">
        <v>35</v>
      </c>
      <c r="AB70" s="15">
        <v>62</v>
      </c>
      <c r="AC70" s="15">
        <v>87</v>
      </c>
      <c r="AD70" s="15">
        <v>108</v>
      </c>
      <c r="AE70" s="15">
        <v>124</v>
      </c>
      <c r="AF70" s="15">
        <v>136</v>
      </c>
      <c r="AG70" s="15">
        <v>146</v>
      </c>
      <c r="AH70" s="15">
        <v>155</v>
      </c>
      <c r="AI70" s="15">
        <v>167</v>
      </c>
      <c r="AJ70" s="15">
        <v>183</v>
      </c>
      <c r="AK70" s="15">
        <v>201</v>
      </c>
      <c r="AL70" s="15">
        <v>219</v>
      </c>
      <c r="AM70" s="15">
        <v>233</v>
      </c>
      <c r="AN70" s="15">
        <v>240</v>
      </c>
      <c r="AO70" s="15">
        <v>238</v>
      </c>
      <c r="AP70" s="15">
        <v>228</v>
      </c>
      <c r="AQ70" s="15">
        <v>214</v>
      </c>
      <c r="AR70" s="15">
        <v>203</v>
      </c>
      <c r="AS70" s="15">
        <v>202</v>
      </c>
      <c r="AT70" s="15">
        <v>214</v>
      </c>
      <c r="AU70" s="15">
        <v>240</v>
      </c>
      <c r="AV70" s="15">
        <v>274</v>
      </c>
      <c r="AW70" s="15">
        <v>309</v>
      </c>
      <c r="AX70" s="15">
        <v>339</v>
      </c>
      <c r="AY70" s="15">
        <v>357</v>
      </c>
      <c r="AZ70" s="15">
        <v>363</v>
      </c>
      <c r="BA70" s="15">
        <v>359</v>
      </c>
      <c r="BB70" s="15">
        <v>348</v>
      </c>
      <c r="BC70" s="15">
        <v>333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1</v>
      </c>
      <c r="W71" s="15">
        <v>26</v>
      </c>
      <c r="X71" s="15">
        <v>51</v>
      </c>
      <c r="Y71" s="15">
        <v>79</v>
      </c>
      <c r="Z71" s="15">
        <v>111</v>
      </c>
      <c r="AA71" s="15">
        <v>145</v>
      </c>
      <c r="AB71" s="15">
        <v>179</v>
      </c>
      <c r="AC71" s="15">
        <v>210</v>
      </c>
      <c r="AD71" s="15">
        <v>234</v>
      </c>
      <c r="AE71" s="15">
        <v>252</v>
      </c>
      <c r="AF71" s="15">
        <v>265</v>
      </c>
      <c r="AG71" s="15">
        <v>277</v>
      </c>
      <c r="AH71" s="15">
        <v>290</v>
      </c>
      <c r="AI71" s="15">
        <v>306</v>
      </c>
      <c r="AJ71" s="15">
        <v>327</v>
      </c>
      <c r="AK71" s="15">
        <v>349</v>
      </c>
      <c r="AL71" s="15">
        <v>4</v>
      </c>
      <c r="AM71" s="15">
        <v>17</v>
      </c>
      <c r="AN71" s="15">
        <v>20</v>
      </c>
      <c r="AO71" s="15">
        <v>13</v>
      </c>
      <c r="AP71" s="15">
        <v>364</v>
      </c>
      <c r="AQ71" s="15">
        <v>350</v>
      </c>
      <c r="AR71" s="15">
        <v>344</v>
      </c>
      <c r="AS71" s="15">
        <v>354</v>
      </c>
      <c r="AT71" s="15">
        <v>14</v>
      </c>
      <c r="AU71" s="15">
        <v>52</v>
      </c>
      <c r="AV71" s="15">
        <v>97</v>
      </c>
      <c r="AW71" s="15">
        <v>139</v>
      </c>
      <c r="AX71" s="15">
        <v>171</v>
      </c>
      <c r="AY71" s="15">
        <v>189</v>
      </c>
      <c r="AZ71" s="15">
        <v>193</v>
      </c>
      <c r="BA71" s="15">
        <v>186</v>
      </c>
      <c r="BB71" s="15">
        <v>172</v>
      </c>
      <c r="BC71" s="15">
        <v>156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31</v>
      </c>
      <c r="U72" s="15">
        <v>67</v>
      </c>
      <c r="V72" s="15">
        <v>95</v>
      </c>
      <c r="W72" s="15">
        <v>121</v>
      </c>
      <c r="X72" s="15">
        <v>150</v>
      </c>
      <c r="Y72" s="15">
        <v>184</v>
      </c>
      <c r="Z72" s="15">
        <v>223</v>
      </c>
      <c r="AA72" s="15">
        <v>263</v>
      </c>
      <c r="AB72" s="15">
        <v>302</v>
      </c>
      <c r="AC72" s="15">
        <v>336</v>
      </c>
      <c r="AD72" s="15">
        <v>362</v>
      </c>
      <c r="AE72" s="15">
        <v>15</v>
      </c>
      <c r="AF72" s="15">
        <v>29</v>
      </c>
      <c r="AG72" s="15">
        <v>43</v>
      </c>
      <c r="AH72" s="15">
        <v>59</v>
      </c>
      <c r="AI72" s="15">
        <v>79</v>
      </c>
      <c r="AJ72" s="15">
        <v>101</v>
      </c>
      <c r="AK72" s="15">
        <v>123</v>
      </c>
      <c r="AL72" s="15">
        <v>140</v>
      </c>
      <c r="AM72" s="15">
        <v>147</v>
      </c>
      <c r="AN72" s="15">
        <v>143</v>
      </c>
      <c r="AO72" s="15">
        <v>132</v>
      </c>
      <c r="AP72" s="15">
        <v>118</v>
      </c>
      <c r="AQ72" s="15">
        <v>110</v>
      </c>
      <c r="AR72" s="15">
        <v>117</v>
      </c>
      <c r="AS72" s="15">
        <v>141</v>
      </c>
      <c r="AT72" s="15">
        <v>181</v>
      </c>
      <c r="AU72" s="15">
        <v>231</v>
      </c>
      <c r="AV72" s="15">
        <v>283</v>
      </c>
      <c r="AW72" s="15">
        <v>327</v>
      </c>
      <c r="AX72" s="15">
        <v>358</v>
      </c>
      <c r="AY72" s="15">
        <v>8</v>
      </c>
      <c r="AZ72" s="15">
        <v>8</v>
      </c>
      <c r="BA72" s="15">
        <v>363</v>
      </c>
      <c r="BB72" s="15">
        <v>348</v>
      </c>
      <c r="BC72" s="15">
        <v>331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19</v>
      </c>
      <c r="S73" s="15">
        <v>68</v>
      </c>
      <c r="T73" s="15">
        <v>109</v>
      </c>
      <c r="U73" s="15">
        <v>141</v>
      </c>
      <c r="V73" s="15">
        <v>169</v>
      </c>
      <c r="W73" s="15">
        <v>196</v>
      </c>
      <c r="X73" s="15">
        <v>228</v>
      </c>
      <c r="Y73" s="15">
        <v>265</v>
      </c>
      <c r="Z73" s="15">
        <v>307</v>
      </c>
      <c r="AA73" s="15">
        <v>350</v>
      </c>
      <c r="AB73" s="15">
        <v>24</v>
      </c>
      <c r="AC73" s="15">
        <v>57</v>
      </c>
      <c r="AD73" s="15">
        <v>82</v>
      </c>
      <c r="AE73" s="15">
        <v>101</v>
      </c>
      <c r="AF73" s="15">
        <v>116</v>
      </c>
      <c r="AG73" s="15">
        <v>132</v>
      </c>
      <c r="AH73" s="15">
        <v>150</v>
      </c>
      <c r="AI73" s="15">
        <v>171</v>
      </c>
      <c r="AJ73" s="15">
        <v>192</v>
      </c>
      <c r="AK73" s="15">
        <v>210</v>
      </c>
      <c r="AL73" s="15">
        <v>219</v>
      </c>
      <c r="AM73" s="15">
        <v>219</v>
      </c>
      <c r="AN73" s="15">
        <v>211</v>
      </c>
      <c r="AO73" s="15">
        <v>199</v>
      </c>
      <c r="AP73" s="15">
        <v>192</v>
      </c>
      <c r="AQ73" s="15">
        <v>197</v>
      </c>
      <c r="AR73" s="15">
        <v>217</v>
      </c>
      <c r="AS73" s="15">
        <v>254</v>
      </c>
      <c r="AT73" s="15">
        <v>304</v>
      </c>
      <c r="AU73" s="15">
        <v>358</v>
      </c>
      <c r="AV73" s="15">
        <v>43</v>
      </c>
      <c r="AW73" s="15">
        <v>83</v>
      </c>
      <c r="AX73" s="15">
        <v>108</v>
      </c>
      <c r="AY73" s="15">
        <v>119</v>
      </c>
      <c r="AZ73" s="15">
        <v>117</v>
      </c>
      <c r="BA73" s="15">
        <v>107</v>
      </c>
      <c r="BB73" s="15">
        <v>92</v>
      </c>
      <c r="BC73" s="15">
        <v>76</v>
      </c>
    </row>
    <row r="74" spans="2:55" ht="18"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38</v>
      </c>
      <c r="R74" s="15">
        <v>91</v>
      </c>
      <c r="S74" s="15">
        <v>134</v>
      </c>
      <c r="T74" s="15">
        <v>170</v>
      </c>
      <c r="U74" s="15">
        <v>201</v>
      </c>
      <c r="V74" s="15">
        <v>228</v>
      </c>
      <c r="W74" s="15">
        <v>257</v>
      </c>
      <c r="X74" s="15">
        <v>291</v>
      </c>
      <c r="Y74" s="15">
        <v>331</v>
      </c>
      <c r="Z74" s="15">
        <v>10</v>
      </c>
      <c r="AA74" s="15">
        <v>52</v>
      </c>
      <c r="AB74" s="15">
        <v>91</v>
      </c>
      <c r="AC74" s="15">
        <v>124</v>
      </c>
      <c r="AD74" s="15">
        <v>150</v>
      </c>
      <c r="AE74" s="15">
        <v>170</v>
      </c>
      <c r="AF74" s="15">
        <v>188</v>
      </c>
      <c r="AG74" s="15">
        <v>205</v>
      </c>
      <c r="AH74" s="15">
        <v>224</v>
      </c>
      <c r="AI74" s="15">
        <v>242</v>
      </c>
      <c r="AJ74" s="15">
        <v>258</v>
      </c>
      <c r="AK74" s="15">
        <v>267</v>
      </c>
      <c r="AL74" s="15">
        <v>268</v>
      </c>
      <c r="AM74" s="15">
        <v>263</v>
      </c>
      <c r="AN74" s="15">
        <v>254</v>
      </c>
      <c r="AO74" s="15">
        <v>249</v>
      </c>
      <c r="AP74" s="15">
        <v>254</v>
      </c>
      <c r="AQ74" s="15">
        <v>273</v>
      </c>
      <c r="AR74" s="15">
        <v>307</v>
      </c>
      <c r="AS74" s="15">
        <v>353</v>
      </c>
      <c r="AT74" s="15">
        <v>41</v>
      </c>
      <c r="AU74" s="15">
        <v>93</v>
      </c>
      <c r="AV74" s="15">
        <v>139</v>
      </c>
      <c r="AW74" s="15">
        <v>173</v>
      </c>
      <c r="AX74" s="15">
        <v>194</v>
      </c>
      <c r="AY74" s="15">
        <v>201</v>
      </c>
      <c r="AZ74" s="15">
        <v>198</v>
      </c>
      <c r="BA74" s="15">
        <v>188</v>
      </c>
      <c r="BB74" s="15">
        <v>175</v>
      </c>
      <c r="BC74" s="15">
        <v>162</v>
      </c>
    </row>
    <row r="75" spans="2:55" ht="15.75">
      <c r="B75" s="15" t="s">
        <v>81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46</v>
      </c>
      <c r="Q75" s="15">
        <v>99</v>
      </c>
      <c r="R75" s="15">
        <v>146</v>
      </c>
      <c r="S75" s="15">
        <v>185</v>
      </c>
      <c r="T75" s="15">
        <v>218</v>
      </c>
      <c r="U75" s="15">
        <v>248</v>
      </c>
      <c r="V75" s="15">
        <v>275</v>
      </c>
      <c r="W75" s="15">
        <v>306</v>
      </c>
      <c r="X75" s="15">
        <v>341</v>
      </c>
      <c r="Y75" s="15">
        <v>17</v>
      </c>
      <c r="Z75" s="15">
        <v>59</v>
      </c>
      <c r="AA75" s="15">
        <v>102</v>
      </c>
      <c r="AB75" s="15">
        <v>141</v>
      </c>
      <c r="AC75" s="15">
        <v>175</v>
      </c>
      <c r="AD75" s="15">
        <v>203</v>
      </c>
      <c r="AE75" s="15">
        <v>225</v>
      </c>
      <c r="AF75" s="15">
        <v>245</v>
      </c>
      <c r="AG75" s="15">
        <v>262</v>
      </c>
      <c r="AH75" s="15">
        <v>277</v>
      </c>
      <c r="AI75" s="15">
        <v>289</v>
      </c>
      <c r="AJ75" s="15">
        <v>295</v>
      </c>
      <c r="AK75" s="15">
        <v>295</v>
      </c>
      <c r="AL75" s="15">
        <v>291</v>
      </c>
      <c r="AM75" s="15">
        <v>284</v>
      </c>
      <c r="AN75" s="15">
        <v>281</v>
      </c>
      <c r="AO75" s="15">
        <v>288</v>
      </c>
      <c r="AP75" s="15">
        <v>307</v>
      </c>
      <c r="AQ75" s="15">
        <v>339</v>
      </c>
      <c r="AR75" s="15">
        <v>17</v>
      </c>
      <c r="AS75" s="15">
        <v>68</v>
      </c>
      <c r="AT75" s="15">
        <v>119</v>
      </c>
      <c r="AU75" s="15">
        <v>167</v>
      </c>
      <c r="AV75" s="15">
        <v>207</v>
      </c>
      <c r="AW75" s="15">
        <v>235</v>
      </c>
      <c r="AX75" s="15">
        <v>251</v>
      </c>
      <c r="AY75" s="15">
        <v>257</v>
      </c>
      <c r="AZ75" s="15">
        <v>254</v>
      </c>
      <c r="BA75" s="15">
        <v>245</v>
      </c>
      <c r="BB75" s="15">
        <v>235</v>
      </c>
      <c r="BC75" s="15">
        <v>226</v>
      </c>
    </row>
    <row r="76" spans="2:55" ht="18">
      <c r="B76" s="15" t="s">
        <v>82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48</v>
      </c>
      <c r="P76" s="15">
        <v>99</v>
      </c>
      <c r="Q76" s="15">
        <v>146</v>
      </c>
      <c r="R76" s="15">
        <v>187</v>
      </c>
      <c r="S76" s="15">
        <v>223</v>
      </c>
      <c r="T76" s="15">
        <v>254</v>
      </c>
      <c r="U76" s="15">
        <v>283</v>
      </c>
      <c r="V76" s="15">
        <v>311</v>
      </c>
      <c r="W76" s="15">
        <v>342</v>
      </c>
      <c r="X76" s="15">
        <v>12</v>
      </c>
      <c r="Y76" s="15">
        <v>51</v>
      </c>
      <c r="Z76" s="15">
        <v>93</v>
      </c>
      <c r="AA76" s="15">
        <v>136</v>
      </c>
      <c r="AB76" s="15">
        <v>177</v>
      </c>
      <c r="AC76" s="15">
        <v>212</v>
      </c>
      <c r="AD76" s="15">
        <v>242</v>
      </c>
      <c r="AE76" s="15">
        <v>266</v>
      </c>
      <c r="AF76" s="15">
        <v>285</v>
      </c>
      <c r="AG76" s="15">
        <v>298</v>
      </c>
      <c r="AH76" s="15">
        <v>307</v>
      </c>
      <c r="AI76" s="15">
        <v>309</v>
      </c>
      <c r="AJ76" s="15">
        <v>306</v>
      </c>
      <c r="AK76" s="15">
        <v>299</v>
      </c>
      <c r="AL76" s="15">
        <v>293</v>
      </c>
      <c r="AM76" s="15">
        <v>291</v>
      </c>
      <c r="AN76" s="15">
        <v>299</v>
      </c>
      <c r="AO76" s="15">
        <v>319</v>
      </c>
      <c r="AP76" s="15">
        <v>351</v>
      </c>
      <c r="AQ76" s="15">
        <v>28</v>
      </c>
      <c r="AR76" s="15">
        <v>76</v>
      </c>
      <c r="AS76" s="15">
        <v>125</v>
      </c>
      <c r="AT76" s="15">
        <v>172</v>
      </c>
      <c r="AU76" s="15">
        <v>214</v>
      </c>
      <c r="AV76" s="15">
        <v>247</v>
      </c>
      <c r="AW76" s="15">
        <v>270</v>
      </c>
      <c r="AX76" s="15">
        <v>284</v>
      </c>
      <c r="AY76" s="15">
        <v>288</v>
      </c>
      <c r="AZ76" s="15">
        <v>286</v>
      </c>
      <c r="BA76" s="15">
        <v>280</v>
      </c>
      <c r="BB76" s="15">
        <v>274</v>
      </c>
      <c r="BC76" s="15">
        <v>268</v>
      </c>
    </row>
    <row r="77" spans="2:55" ht="15.75">
      <c r="B77" s="15" t="s">
        <v>83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46</v>
      </c>
      <c r="O77" s="15">
        <v>93</v>
      </c>
      <c r="P77" s="15">
        <v>137</v>
      </c>
      <c r="Q77" s="15">
        <v>178</v>
      </c>
      <c r="R77" s="15">
        <v>216</v>
      </c>
      <c r="S77" s="15">
        <v>249</v>
      </c>
      <c r="T77" s="15">
        <v>279</v>
      </c>
      <c r="U77" s="15">
        <v>308</v>
      </c>
      <c r="V77" s="15">
        <v>335</v>
      </c>
      <c r="W77" s="15">
        <v>0</v>
      </c>
      <c r="X77" s="15">
        <v>33</v>
      </c>
      <c r="Y77" s="15">
        <v>71</v>
      </c>
      <c r="Z77" s="15">
        <v>113</v>
      </c>
      <c r="AA77" s="15">
        <v>156</v>
      </c>
      <c r="AB77" s="15">
        <v>199</v>
      </c>
      <c r="AC77" s="15">
        <v>237</v>
      </c>
      <c r="AD77" s="15">
        <v>268</v>
      </c>
      <c r="AE77" s="15">
        <v>292</v>
      </c>
      <c r="AF77" s="15">
        <v>307</v>
      </c>
      <c r="AG77" s="15">
        <v>313</v>
      </c>
      <c r="AH77" s="15">
        <v>311</v>
      </c>
      <c r="AI77" s="15">
        <v>303</v>
      </c>
      <c r="AJ77" s="15">
        <v>292</v>
      </c>
      <c r="AK77" s="15">
        <v>283</v>
      </c>
      <c r="AL77" s="15">
        <v>280</v>
      </c>
      <c r="AM77" s="15">
        <v>289</v>
      </c>
      <c r="AN77" s="15">
        <v>310</v>
      </c>
      <c r="AO77" s="15">
        <v>343</v>
      </c>
      <c r="AP77" s="15">
        <v>20</v>
      </c>
      <c r="AQ77" s="15">
        <v>66</v>
      </c>
      <c r="AR77" s="15">
        <v>113</v>
      </c>
      <c r="AS77" s="15">
        <v>158</v>
      </c>
      <c r="AT77" s="15">
        <v>199</v>
      </c>
      <c r="AU77" s="15">
        <v>234</v>
      </c>
      <c r="AV77" s="15">
        <v>261</v>
      </c>
      <c r="AW77" s="15">
        <v>281</v>
      </c>
      <c r="AX77" s="15">
        <v>292</v>
      </c>
      <c r="AY77" s="15">
        <v>297</v>
      </c>
      <c r="AZ77" s="15">
        <v>298</v>
      </c>
      <c r="BA77" s="15">
        <v>295</v>
      </c>
      <c r="BB77" s="15">
        <v>292</v>
      </c>
      <c r="BC77" s="15">
        <v>289</v>
      </c>
    </row>
    <row r="78" spans="2:55" ht="18">
      <c r="B78" s="15" t="s">
        <v>84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6</v>
      </c>
      <c r="M78" s="15">
        <v>48</v>
      </c>
      <c r="N78" s="15">
        <v>89</v>
      </c>
      <c r="O78" s="15">
        <v>129</v>
      </c>
      <c r="P78" s="15">
        <v>167</v>
      </c>
      <c r="Q78" s="15">
        <v>204</v>
      </c>
      <c r="R78" s="15">
        <v>238</v>
      </c>
      <c r="S78" s="15">
        <v>270</v>
      </c>
      <c r="T78" s="15">
        <v>299</v>
      </c>
      <c r="U78" s="15">
        <v>326</v>
      </c>
      <c r="V78" s="15">
        <v>352</v>
      </c>
      <c r="W78" s="15">
        <v>14</v>
      </c>
      <c r="X78" s="15">
        <v>45</v>
      </c>
      <c r="Y78" s="15">
        <v>82</v>
      </c>
      <c r="Z78" s="15">
        <v>124</v>
      </c>
      <c r="AA78" s="15">
        <v>169</v>
      </c>
      <c r="AB78" s="15">
        <v>214</v>
      </c>
      <c r="AC78" s="15">
        <v>254</v>
      </c>
      <c r="AD78" s="15">
        <v>285</v>
      </c>
      <c r="AE78" s="15">
        <v>305</v>
      </c>
      <c r="AF78" s="15">
        <v>313</v>
      </c>
      <c r="AG78" s="15">
        <v>308</v>
      </c>
      <c r="AH78" s="15">
        <v>295</v>
      </c>
      <c r="AI78" s="15">
        <v>278</v>
      </c>
      <c r="AJ78" s="15">
        <v>264</v>
      </c>
      <c r="AK78" s="15">
        <v>258</v>
      </c>
      <c r="AL78" s="15">
        <v>265</v>
      </c>
      <c r="AM78" s="15">
        <v>286</v>
      </c>
      <c r="AN78" s="15">
        <v>320</v>
      </c>
      <c r="AO78" s="15">
        <v>363</v>
      </c>
      <c r="AP78" s="15">
        <v>45</v>
      </c>
      <c r="AQ78" s="15">
        <v>90</v>
      </c>
      <c r="AR78" s="15">
        <v>133</v>
      </c>
      <c r="AS78" s="15">
        <v>172</v>
      </c>
      <c r="AT78" s="15">
        <v>206</v>
      </c>
      <c r="AU78" s="15">
        <v>234</v>
      </c>
      <c r="AV78" s="15">
        <v>258</v>
      </c>
      <c r="AW78" s="15">
        <v>275</v>
      </c>
      <c r="AX78" s="15">
        <v>286</v>
      </c>
      <c r="AY78" s="15">
        <v>292</v>
      </c>
      <c r="AZ78" s="15">
        <v>295</v>
      </c>
      <c r="BA78" s="15">
        <v>296</v>
      </c>
      <c r="BB78" s="15">
        <v>296</v>
      </c>
      <c r="BC78" s="15">
        <v>297</v>
      </c>
    </row>
    <row r="79" spans="2:55" ht="15.75">
      <c r="B79" s="15" t="s">
        <v>85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12</v>
      </c>
      <c r="L79" s="15">
        <v>49</v>
      </c>
      <c r="M79" s="15">
        <v>84</v>
      </c>
      <c r="N79" s="15">
        <v>118</v>
      </c>
      <c r="O79" s="15">
        <v>152</v>
      </c>
      <c r="P79" s="15">
        <v>186</v>
      </c>
      <c r="Q79" s="15">
        <v>219</v>
      </c>
      <c r="R79" s="15">
        <v>251</v>
      </c>
      <c r="S79" s="15">
        <v>281</v>
      </c>
      <c r="T79" s="15">
        <v>308</v>
      </c>
      <c r="U79" s="15">
        <v>332</v>
      </c>
      <c r="V79" s="15">
        <v>355</v>
      </c>
      <c r="W79" s="15">
        <v>14</v>
      </c>
      <c r="X79" s="15">
        <v>44</v>
      </c>
      <c r="Y79" s="15">
        <v>81</v>
      </c>
      <c r="Z79" s="15">
        <v>124</v>
      </c>
      <c r="AA79" s="15">
        <v>171</v>
      </c>
      <c r="AB79" s="15">
        <v>218</v>
      </c>
      <c r="AC79" s="15">
        <v>258</v>
      </c>
      <c r="AD79" s="15">
        <v>285</v>
      </c>
      <c r="AE79" s="15">
        <v>298</v>
      </c>
      <c r="AF79" s="15">
        <v>294</v>
      </c>
      <c r="AG79" s="15">
        <v>278</v>
      </c>
      <c r="AH79" s="15">
        <v>256</v>
      </c>
      <c r="AI79" s="15">
        <v>236</v>
      </c>
      <c r="AJ79" s="15">
        <v>224</v>
      </c>
      <c r="AK79" s="15">
        <v>227</v>
      </c>
      <c r="AL79" s="15">
        <v>246</v>
      </c>
      <c r="AM79" s="15">
        <v>279</v>
      </c>
      <c r="AN79" s="15">
        <v>322</v>
      </c>
      <c r="AO79" s="15">
        <v>5</v>
      </c>
      <c r="AP79" s="15">
        <v>50</v>
      </c>
      <c r="AQ79" s="15">
        <v>92</v>
      </c>
      <c r="AR79" s="15">
        <v>128</v>
      </c>
      <c r="AS79" s="15">
        <v>160</v>
      </c>
      <c r="AT79" s="15">
        <v>188</v>
      </c>
      <c r="AU79" s="15">
        <v>212</v>
      </c>
      <c r="AV79" s="15">
        <v>232</v>
      </c>
      <c r="AW79" s="15">
        <v>248</v>
      </c>
      <c r="AX79" s="15">
        <v>259</v>
      </c>
      <c r="AY79" s="15">
        <v>268</v>
      </c>
      <c r="AZ79" s="15">
        <v>273</v>
      </c>
      <c r="BA79" s="15">
        <v>277</v>
      </c>
      <c r="BB79" s="15">
        <v>280</v>
      </c>
      <c r="BC79" s="15">
        <v>284</v>
      </c>
    </row>
    <row r="80" spans="2:55" ht="18">
      <c r="B80" s="15" t="s">
        <v>86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16</v>
      </c>
      <c r="K80" s="15">
        <v>48</v>
      </c>
      <c r="L80" s="15">
        <v>78</v>
      </c>
      <c r="M80" s="15">
        <v>107</v>
      </c>
      <c r="N80" s="15">
        <v>135</v>
      </c>
      <c r="O80" s="15">
        <v>164</v>
      </c>
      <c r="P80" s="15">
        <v>194</v>
      </c>
      <c r="Q80" s="15">
        <v>225</v>
      </c>
      <c r="R80" s="15">
        <v>255</v>
      </c>
      <c r="S80" s="15">
        <v>282</v>
      </c>
      <c r="T80" s="15">
        <v>306</v>
      </c>
      <c r="U80" s="15">
        <v>326</v>
      </c>
      <c r="V80" s="15">
        <v>346</v>
      </c>
      <c r="W80" s="15">
        <v>3</v>
      </c>
      <c r="X80" s="15">
        <v>31</v>
      </c>
      <c r="Y80" s="15">
        <v>68</v>
      </c>
      <c r="Z80" s="15">
        <v>114</v>
      </c>
      <c r="AA80" s="15">
        <v>163</v>
      </c>
      <c r="AB80" s="15">
        <v>209</v>
      </c>
      <c r="AC80" s="15">
        <v>245</v>
      </c>
      <c r="AD80" s="15">
        <v>265</v>
      </c>
      <c r="AE80" s="15">
        <v>267</v>
      </c>
      <c r="AF80" s="15">
        <v>252</v>
      </c>
      <c r="AG80" s="15">
        <v>227</v>
      </c>
      <c r="AH80" s="15">
        <v>200</v>
      </c>
      <c r="AI80" s="15">
        <v>182</v>
      </c>
      <c r="AJ80" s="15">
        <v>178</v>
      </c>
      <c r="AK80" s="15">
        <v>192</v>
      </c>
      <c r="AL80" s="15">
        <v>222</v>
      </c>
      <c r="AM80" s="15">
        <v>264</v>
      </c>
      <c r="AN80" s="15">
        <v>311</v>
      </c>
      <c r="AO80" s="15">
        <v>358</v>
      </c>
      <c r="AP80" s="15">
        <v>34</v>
      </c>
      <c r="AQ80" s="15">
        <v>69</v>
      </c>
      <c r="AR80" s="15">
        <v>98</v>
      </c>
      <c r="AS80" s="15">
        <v>124</v>
      </c>
      <c r="AT80" s="15">
        <v>146</v>
      </c>
      <c r="AU80" s="15">
        <v>167</v>
      </c>
      <c r="AV80" s="15">
        <v>185</v>
      </c>
      <c r="AW80" s="15">
        <v>200</v>
      </c>
      <c r="AX80" s="15">
        <v>213</v>
      </c>
      <c r="AY80" s="15">
        <v>223</v>
      </c>
      <c r="AZ80" s="15">
        <v>230</v>
      </c>
      <c r="BA80" s="15">
        <v>237</v>
      </c>
      <c r="BB80" s="15">
        <v>243</v>
      </c>
      <c r="BC80" s="15">
        <v>249</v>
      </c>
    </row>
    <row r="81" spans="2:55" ht="15.75">
      <c r="B81" s="15" t="s">
        <v>87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17</v>
      </c>
      <c r="J81" s="15">
        <v>46</v>
      </c>
      <c r="K81" s="15">
        <v>72</v>
      </c>
      <c r="L81" s="15">
        <v>96</v>
      </c>
      <c r="M81" s="15">
        <v>118</v>
      </c>
      <c r="N81" s="15">
        <v>141</v>
      </c>
      <c r="O81" s="15">
        <v>166</v>
      </c>
      <c r="P81" s="15">
        <v>193</v>
      </c>
      <c r="Q81" s="15">
        <v>222</v>
      </c>
      <c r="R81" s="15">
        <v>249</v>
      </c>
      <c r="S81" s="15">
        <v>273</v>
      </c>
      <c r="T81" s="15">
        <v>292</v>
      </c>
      <c r="U81" s="15">
        <v>308</v>
      </c>
      <c r="V81" s="15">
        <v>324</v>
      </c>
      <c r="W81" s="15">
        <v>345</v>
      </c>
      <c r="X81" s="15">
        <v>9</v>
      </c>
      <c r="Y81" s="15">
        <v>47</v>
      </c>
      <c r="Z81" s="15">
        <v>93</v>
      </c>
      <c r="AA81" s="15">
        <v>142</v>
      </c>
      <c r="AB81" s="15">
        <v>185</v>
      </c>
      <c r="AC81" s="15">
        <v>214</v>
      </c>
      <c r="AD81" s="15">
        <v>223</v>
      </c>
      <c r="AE81" s="15">
        <v>213</v>
      </c>
      <c r="AF81" s="15">
        <v>189</v>
      </c>
      <c r="AG81" s="15">
        <v>159</v>
      </c>
      <c r="AH81" s="15">
        <v>133</v>
      </c>
      <c r="AI81" s="15">
        <v>122</v>
      </c>
      <c r="AJ81" s="15">
        <v>129</v>
      </c>
      <c r="AK81" s="15">
        <v>154</v>
      </c>
      <c r="AL81" s="15">
        <v>192</v>
      </c>
      <c r="AM81" s="15">
        <v>237</v>
      </c>
      <c r="AN81" s="15">
        <v>282</v>
      </c>
      <c r="AO81" s="15">
        <v>324</v>
      </c>
      <c r="AP81" s="15">
        <v>359</v>
      </c>
      <c r="AQ81" s="15">
        <v>22</v>
      </c>
      <c r="AR81" s="15">
        <v>45</v>
      </c>
      <c r="AS81" s="15">
        <v>65</v>
      </c>
      <c r="AT81" s="15">
        <v>84</v>
      </c>
      <c r="AU81" s="15">
        <v>101</v>
      </c>
      <c r="AV81" s="15">
        <v>118</v>
      </c>
      <c r="AW81" s="15">
        <v>133</v>
      </c>
      <c r="AX81" s="15">
        <v>146</v>
      </c>
      <c r="AY81" s="15">
        <v>157</v>
      </c>
      <c r="AZ81" s="15">
        <v>167</v>
      </c>
      <c r="BA81" s="15">
        <v>175</v>
      </c>
      <c r="BB81" s="15">
        <v>183</v>
      </c>
      <c r="BC81" s="15">
        <v>192</v>
      </c>
    </row>
    <row r="82" spans="2:55" ht="18">
      <c r="B82" s="15" t="s">
        <v>88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15</v>
      </c>
      <c r="I82" s="15">
        <v>41</v>
      </c>
      <c r="J82" s="15">
        <v>64</v>
      </c>
      <c r="K82" s="15">
        <v>84</v>
      </c>
      <c r="L82" s="15">
        <v>101</v>
      </c>
      <c r="M82" s="15">
        <v>118</v>
      </c>
      <c r="N82" s="15">
        <v>138</v>
      </c>
      <c r="O82" s="15">
        <v>160</v>
      </c>
      <c r="P82" s="15">
        <v>185</v>
      </c>
      <c r="Q82" s="15">
        <v>210</v>
      </c>
      <c r="R82" s="15">
        <v>233</v>
      </c>
      <c r="S82" s="15">
        <v>252</v>
      </c>
      <c r="T82" s="15">
        <v>267</v>
      </c>
      <c r="U82" s="15">
        <v>279</v>
      </c>
      <c r="V82" s="15">
        <v>292</v>
      </c>
      <c r="W82" s="15">
        <v>312</v>
      </c>
      <c r="X82" s="15">
        <v>342</v>
      </c>
      <c r="Y82" s="15">
        <v>17</v>
      </c>
      <c r="Z82" s="15">
        <v>62</v>
      </c>
      <c r="AA82" s="15">
        <v>107</v>
      </c>
      <c r="AB82" s="15">
        <v>143</v>
      </c>
      <c r="AC82" s="15">
        <v>161</v>
      </c>
      <c r="AD82" s="15">
        <v>159</v>
      </c>
      <c r="AE82" s="15">
        <v>139</v>
      </c>
      <c r="AF82" s="15">
        <v>109</v>
      </c>
      <c r="AG82" s="15">
        <v>80</v>
      </c>
      <c r="AH82" s="15">
        <v>62</v>
      </c>
      <c r="AI82" s="15">
        <v>61</v>
      </c>
      <c r="AJ82" s="15">
        <v>78</v>
      </c>
      <c r="AK82" s="15">
        <v>109</v>
      </c>
      <c r="AL82" s="15">
        <v>150</v>
      </c>
      <c r="AM82" s="15">
        <v>193</v>
      </c>
      <c r="AN82" s="15">
        <v>232</v>
      </c>
      <c r="AO82" s="15">
        <v>266</v>
      </c>
      <c r="AP82" s="15">
        <v>294</v>
      </c>
      <c r="AQ82" s="15">
        <v>315</v>
      </c>
      <c r="AR82" s="15">
        <v>333</v>
      </c>
      <c r="AS82" s="15">
        <v>349</v>
      </c>
      <c r="AT82" s="15">
        <v>365</v>
      </c>
      <c r="AU82" s="15">
        <v>15</v>
      </c>
      <c r="AV82" s="15">
        <v>31</v>
      </c>
      <c r="AW82" s="15">
        <v>45</v>
      </c>
      <c r="AX82" s="15">
        <v>59</v>
      </c>
      <c r="AY82" s="15">
        <v>70</v>
      </c>
      <c r="AZ82" s="15">
        <v>81</v>
      </c>
      <c r="BA82" s="15">
        <v>90</v>
      </c>
      <c r="BB82" s="15">
        <v>100</v>
      </c>
      <c r="BC82" s="15">
        <v>111</v>
      </c>
    </row>
    <row r="83" spans="2:55" ht="15.75">
      <c r="B83" s="15" t="s">
        <v>89</v>
      </c>
      <c r="C83" s="15">
        <v>0</v>
      </c>
      <c r="D83" s="15">
        <v>0</v>
      </c>
      <c r="E83" s="15">
        <v>0</v>
      </c>
      <c r="F83" s="15">
        <v>0</v>
      </c>
      <c r="G83" s="15">
        <v>10</v>
      </c>
      <c r="H83" s="15">
        <v>33</v>
      </c>
      <c r="I83" s="15">
        <v>54</v>
      </c>
      <c r="J83" s="15">
        <v>70</v>
      </c>
      <c r="K83" s="15">
        <v>84</v>
      </c>
      <c r="L83" s="15">
        <v>96</v>
      </c>
      <c r="M83" s="15">
        <v>110</v>
      </c>
      <c r="N83" s="15">
        <v>126</v>
      </c>
      <c r="O83" s="15">
        <v>146</v>
      </c>
      <c r="P83" s="15">
        <v>167</v>
      </c>
      <c r="Q83" s="15">
        <v>188</v>
      </c>
      <c r="R83" s="15">
        <v>206</v>
      </c>
      <c r="S83" s="15">
        <v>220</v>
      </c>
      <c r="T83" s="15">
        <v>230</v>
      </c>
      <c r="U83" s="15">
        <v>239</v>
      </c>
      <c r="V83" s="15">
        <v>251</v>
      </c>
      <c r="W83" s="15">
        <v>271</v>
      </c>
      <c r="X83" s="15">
        <v>301</v>
      </c>
      <c r="Y83" s="15">
        <v>340</v>
      </c>
      <c r="Z83" s="15">
        <v>17</v>
      </c>
      <c r="AA83" s="15">
        <v>54</v>
      </c>
      <c r="AB83" s="15">
        <v>79</v>
      </c>
      <c r="AC83" s="15">
        <v>86</v>
      </c>
      <c r="AD83" s="15">
        <v>74</v>
      </c>
      <c r="AE83" s="15">
        <v>49</v>
      </c>
      <c r="AF83" s="15">
        <v>21</v>
      </c>
      <c r="AG83" s="15">
        <v>363</v>
      </c>
      <c r="AH83" s="15">
        <v>354</v>
      </c>
      <c r="AI83" s="15">
        <v>362</v>
      </c>
      <c r="AJ83" s="15">
        <v>20</v>
      </c>
      <c r="AK83" s="15">
        <v>54</v>
      </c>
      <c r="AL83" s="15">
        <v>92</v>
      </c>
      <c r="AM83" s="15">
        <v>128</v>
      </c>
      <c r="AN83" s="15">
        <v>159</v>
      </c>
      <c r="AO83" s="15">
        <v>185</v>
      </c>
      <c r="AP83" s="15">
        <v>205</v>
      </c>
      <c r="AQ83" s="15">
        <v>221</v>
      </c>
      <c r="AR83" s="15">
        <v>235</v>
      </c>
      <c r="AS83" s="15">
        <v>247</v>
      </c>
      <c r="AT83" s="15">
        <v>260</v>
      </c>
      <c r="AU83" s="15">
        <v>274</v>
      </c>
      <c r="AV83" s="15">
        <v>289</v>
      </c>
      <c r="AW83" s="15">
        <v>302</v>
      </c>
      <c r="AX83" s="15">
        <v>315</v>
      </c>
      <c r="AY83" s="15">
        <v>326</v>
      </c>
      <c r="AZ83" s="15">
        <v>336</v>
      </c>
      <c r="BA83" s="15">
        <v>346</v>
      </c>
      <c r="BB83" s="15">
        <v>356</v>
      </c>
      <c r="BC83" s="15">
        <v>3</v>
      </c>
    </row>
    <row r="84" spans="2:55" ht="18">
      <c r="B84" s="15" t="s">
        <v>90</v>
      </c>
      <c r="C84" s="15">
        <v>0</v>
      </c>
      <c r="D84" s="15">
        <v>0</v>
      </c>
      <c r="E84" s="15">
        <v>0</v>
      </c>
      <c r="F84" s="15">
        <v>4</v>
      </c>
      <c r="G84" s="15">
        <v>23</v>
      </c>
      <c r="H84" s="15">
        <v>41</v>
      </c>
      <c r="I84" s="15">
        <v>55</v>
      </c>
      <c r="J84" s="15">
        <v>65</v>
      </c>
      <c r="K84" s="15">
        <v>74</v>
      </c>
      <c r="L84" s="15">
        <v>83</v>
      </c>
      <c r="M84" s="15">
        <v>94</v>
      </c>
      <c r="N84" s="15">
        <v>108</v>
      </c>
      <c r="O84" s="15">
        <v>124</v>
      </c>
      <c r="P84" s="15">
        <v>140</v>
      </c>
      <c r="Q84" s="15">
        <v>156</v>
      </c>
      <c r="R84" s="15">
        <v>169</v>
      </c>
      <c r="S84" s="15">
        <v>178</v>
      </c>
      <c r="T84" s="15">
        <v>184</v>
      </c>
      <c r="U84" s="15">
        <v>191</v>
      </c>
      <c r="V84" s="15">
        <v>202</v>
      </c>
      <c r="W84" s="15">
        <v>221</v>
      </c>
      <c r="X84" s="15">
        <v>249</v>
      </c>
      <c r="Y84" s="15">
        <v>283</v>
      </c>
      <c r="Z84" s="15">
        <v>318</v>
      </c>
      <c r="AA84" s="15">
        <v>345</v>
      </c>
      <c r="AB84" s="15">
        <v>359</v>
      </c>
      <c r="AC84" s="15">
        <v>356</v>
      </c>
      <c r="AD84" s="15">
        <v>339</v>
      </c>
      <c r="AE84" s="15">
        <v>314</v>
      </c>
      <c r="AF84" s="15">
        <v>291</v>
      </c>
      <c r="AG84" s="15">
        <v>277</v>
      </c>
      <c r="AH84" s="15">
        <v>277</v>
      </c>
      <c r="AI84" s="15">
        <v>292</v>
      </c>
      <c r="AJ84" s="15">
        <v>317</v>
      </c>
      <c r="AK84" s="15">
        <v>347</v>
      </c>
      <c r="AL84" s="15">
        <v>13</v>
      </c>
      <c r="AM84" s="15">
        <v>40</v>
      </c>
      <c r="AN84" s="15">
        <v>63</v>
      </c>
      <c r="AO84" s="15">
        <v>81</v>
      </c>
      <c r="AP84" s="15">
        <v>95</v>
      </c>
      <c r="AQ84" s="15">
        <v>106</v>
      </c>
      <c r="AR84" s="15">
        <v>116</v>
      </c>
      <c r="AS84" s="15">
        <v>126</v>
      </c>
      <c r="AT84" s="15">
        <v>136</v>
      </c>
      <c r="AU84" s="15">
        <v>148</v>
      </c>
      <c r="AV84" s="15">
        <v>160</v>
      </c>
      <c r="AW84" s="15">
        <v>172</v>
      </c>
      <c r="AX84" s="15">
        <v>183</v>
      </c>
      <c r="AY84" s="15">
        <v>194</v>
      </c>
      <c r="AZ84" s="15">
        <v>204</v>
      </c>
      <c r="BA84" s="15">
        <v>213</v>
      </c>
      <c r="BB84" s="15">
        <v>224</v>
      </c>
      <c r="BC84" s="15">
        <v>235</v>
      </c>
    </row>
    <row r="85" spans="2:55" ht="15.75">
      <c r="B85" s="15" t="s">
        <v>91</v>
      </c>
      <c r="C85" s="15">
        <v>0</v>
      </c>
      <c r="D85" s="15">
        <v>0</v>
      </c>
      <c r="E85" s="15">
        <v>0</v>
      </c>
      <c r="F85" s="15">
        <v>13</v>
      </c>
      <c r="G85" s="15">
        <v>26</v>
      </c>
      <c r="H85" s="15">
        <v>37</v>
      </c>
      <c r="I85" s="15">
        <v>45</v>
      </c>
      <c r="J85" s="15">
        <v>51</v>
      </c>
      <c r="K85" s="15">
        <v>56</v>
      </c>
      <c r="L85" s="15">
        <v>63</v>
      </c>
      <c r="M85" s="15">
        <v>71</v>
      </c>
      <c r="N85" s="15">
        <v>81</v>
      </c>
      <c r="O85" s="15">
        <v>92</v>
      </c>
      <c r="P85" s="15">
        <v>104</v>
      </c>
      <c r="Q85" s="15">
        <v>114</v>
      </c>
      <c r="R85" s="15">
        <v>121</v>
      </c>
      <c r="S85" s="15">
        <v>126</v>
      </c>
      <c r="T85" s="15">
        <v>130</v>
      </c>
      <c r="U85" s="15">
        <v>135</v>
      </c>
      <c r="V85" s="15">
        <v>145</v>
      </c>
      <c r="W85" s="15">
        <v>161</v>
      </c>
      <c r="X85" s="15">
        <v>184</v>
      </c>
      <c r="Y85" s="15">
        <v>209</v>
      </c>
      <c r="Z85" s="15">
        <v>232</v>
      </c>
      <c r="AA85" s="15">
        <v>247</v>
      </c>
      <c r="AB85" s="15">
        <v>252</v>
      </c>
      <c r="AC85" s="15">
        <v>244</v>
      </c>
      <c r="AD85" s="15">
        <v>227</v>
      </c>
      <c r="AE85" s="15">
        <v>209</v>
      </c>
      <c r="AF85" s="15">
        <v>195</v>
      </c>
      <c r="AG85" s="15">
        <v>190</v>
      </c>
      <c r="AH85" s="15">
        <v>196</v>
      </c>
      <c r="AI85" s="15">
        <v>211</v>
      </c>
      <c r="AJ85" s="15">
        <v>232</v>
      </c>
      <c r="AK85" s="15">
        <v>254</v>
      </c>
      <c r="AL85" s="15">
        <v>275</v>
      </c>
      <c r="AM85" s="15">
        <v>293</v>
      </c>
      <c r="AN85" s="15">
        <v>308</v>
      </c>
      <c r="AO85" s="15">
        <v>319</v>
      </c>
      <c r="AP85" s="15">
        <v>328</v>
      </c>
      <c r="AQ85" s="15">
        <v>335</v>
      </c>
      <c r="AR85" s="15">
        <v>341</v>
      </c>
      <c r="AS85" s="15">
        <v>348</v>
      </c>
      <c r="AT85" s="15">
        <v>357</v>
      </c>
      <c r="AU85" s="15">
        <v>0</v>
      </c>
      <c r="AV85" s="15">
        <v>9</v>
      </c>
      <c r="AW85" s="15">
        <v>18</v>
      </c>
      <c r="AX85" s="15">
        <v>26</v>
      </c>
      <c r="AY85" s="15">
        <v>35</v>
      </c>
      <c r="AZ85" s="15">
        <v>43</v>
      </c>
      <c r="BA85" s="15">
        <v>51</v>
      </c>
      <c r="BB85" s="15">
        <v>60</v>
      </c>
      <c r="BC85" s="15">
        <v>69</v>
      </c>
    </row>
    <row r="86" spans="2:55" ht="18">
      <c r="B86" s="15" t="s">
        <v>92</v>
      </c>
      <c r="C86" s="15">
        <v>0</v>
      </c>
      <c r="D86" s="15">
        <v>0</v>
      </c>
      <c r="E86" s="15">
        <v>5</v>
      </c>
      <c r="F86" s="15">
        <v>12</v>
      </c>
      <c r="G86" s="15">
        <v>18</v>
      </c>
      <c r="H86" s="15">
        <v>23</v>
      </c>
      <c r="I86" s="15">
        <v>26</v>
      </c>
      <c r="J86" s="15">
        <v>29</v>
      </c>
      <c r="K86" s="15">
        <v>32</v>
      </c>
      <c r="L86" s="15">
        <v>35</v>
      </c>
      <c r="M86" s="15">
        <v>39</v>
      </c>
      <c r="N86" s="15">
        <v>45</v>
      </c>
      <c r="O86" s="15">
        <v>51</v>
      </c>
      <c r="P86" s="15">
        <v>57</v>
      </c>
      <c r="Q86" s="15">
        <v>61</v>
      </c>
      <c r="R86" s="15">
        <v>64</v>
      </c>
      <c r="S86" s="15">
        <v>66</v>
      </c>
      <c r="T86" s="15">
        <v>68</v>
      </c>
      <c r="U86" s="15">
        <v>72</v>
      </c>
      <c r="V86" s="15">
        <v>79</v>
      </c>
      <c r="W86" s="15">
        <v>89</v>
      </c>
      <c r="X86" s="15">
        <v>102</v>
      </c>
      <c r="Y86" s="15">
        <v>115</v>
      </c>
      <c r="Z86" s="15">
        <v>125</v>
      </c>
      <c r="AA86" s="15">
        <v>131</v>
      </c>
      <c r="AB86" s="15">
        <v>130</v>
      </c>
      <c r="AC86" s="15">
        <v>123</v>
      </c>
      <c r="AD86" s="15">
        <v>113</v>
      </c>
      <c r="AE86" s="15">
        <v>105</v>
      </c>
      <c r="AF86" s="15">
        <v>99</v>
      </c>
      <c r="AG86" s="15">
        <v>100</v>
      </c>
      <c r="AH86" s="15">
        <v>106</v>
      </c>
      <c r="AI86" s="15">
        <v>115</v>
      </c>
      <c r="AJ86" s="15">
        <v>127</v>
      </c>
      <c r="AK86" s="15">
        <v>139</v>
      </c>
      <c r="AL86" s="15">
        <v>149</v>
      </c>
      <c r="AM86" s="15">
        <v>158</v>
      </c>
      <c r="AN86" s="15">
        <v>164</v>
      </c>
      <c r="AO86" s="15">
        <v>170</v>
      </c>
      <c r="AP86" s="15">
        <v>174</v>
      </c>
      <c r="AQ86" s="15">
        <v>177</v>
      </c>
      <c r="AR86" s="15">
        <v>181</v>
      </c>
      <c r="AS86" s="15">
        <v>185</v>
      </c>
      <c r="AT86" s="15">
        <v>190</v>
      </c>
      <c r="AU86" s="15">
        <v>195</v>
      </c>
      <c r="AV86" s="15">
        <v>200</v>
      </c>
      <c r="AW86" s="15">
        <v>205</v>
      </c>
      <c r="AX86" s="15">
        <v>210</v>
      </c>
      <c r="AY86" s="15">
        <v>215</v>
      </c>
      <c r="AZ86" s="15">
        <v>220</v>
      </c>
      <c r="BA86" s="15">
        <v>225</v>
      </c>
      <c r="BB86" s="15">
        <v>231</v>
      </c>
      <c r="BC86" s="15">
        <v>237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V65536"/>
  <sheetViews>
    <sheetView showGridLines="0" showRowColHeaders="0" tabSelected="1" zoomScale="85" zoomScaleNormal="85" workbookViewId="0">
      <selection activeCell="I11" sqref="I11"/>
    </sheetView>
  </sheetViews>
  <sheetFormatPr baseColWidth="10" defaultColWidth="4" defaultRowHeight="7.5" customHeight="1" zeroHeight="1"/>
  <cols>
    <col min="1" max="1" width="9" style="283" customWidth="1"/>
    <col min="2" max="2" width="21.5703125" style="283" customWidth="1"/>
    <col min="3" max="3" width="18.42578125" style="283" customWidth="1"/>
    <col min="4" max="4" width="7.42578125" style="283" customWidth="1"/>
    <col min="5" max="5" width="11" style="283" customWidth="1"/>
    <col min="6" max="6" width="1.85546875" style="283" customWidth="1"/>
    <col min="7" max="7" width="17.28515625" style="283" customWidth="1"/>
    <col min="8" max="8" width="3" style="283" customWidth="1"/>
    <col min="9" max="9" width="3.85546875" style="283" customWidth="1"/>
    <col min="10" max="10" width="1.42578125" style="283" hidden="1" customWidth="1"/>
    <col min="11" max="11" width="2.28515625" style="283" customWidth="1"/>
    <col min="12" max="12" width="3.28515625" style="283" customWidth="1"/>
    <col min="13" max="13" width="10.28515625" style="283" hidden="1" customWidth="1"/>
    <col min="14" max="14" width="0.7109375" style="283" customWidth="1"/>
    <col min="15" max="15" width="14.140625" style="283" customWidth="1"/>
    <col min="16" max="16" width="1" style="283" customWidth="1"/>
    <col min="17" max="17" width="16.5703125" style="283" customWidth="1"/>
    <col min="18" max="18" width="10.5703125" style="283" hidden="1" customWidth="1"/>
    <col min="19" max="19" width="5.7109375" style="283" hidden="1" customWidth="1"/>
    <col min="20" max="20" width="12" style="283" hidden="1" customWidth="1"/>
    <col min="21" max="21" width="1.28515625" style="283" hidden="1" customWidth="1"/>
    <col min="22" max="22" width="11.42578125" style="283" hidden="1" customWidth="1"/>
    <col min="23" max="23" width="2.5703125" style="283" hidden="1" customWidth="1"/>
    <col min="24" max="24" width="6" style="283" hidden="1" customWidth="1"/>
    <col min="25" max="25" width="3.5703125" style="283" hidden="1" customWidth="1"/>
    <col min="26" max="27" width="2.5703125" style="283" hidden="1" customWidth="1"/>
    <col min="28" max="255" width="3.7109375" style="283" hidden="1" customWidth="1"/>
    <col min="256" max="16384" width="4" style="283"/>
  </cols>
  <sheetData>
    <row r="1" spans="2:33" ht="15">
      <c r="B1" s="282"/>
    </row>
    <row r="2" spans="2:33" ht="14.25" customHeight="1"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</row>
    <row r="3" spans="2:33" ht="12.75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</row>
    <row r="4" spans="2:33" ht="60.75" customHeight="1">
      <c r="B4" s="520" t="s">
        <v>514</v>
      </c>
      <c r="C4" s="520"/>
      <c r="D4" s="520"/>
      <c r="E4" s="520"/>
      <c r="F4" s="520"/>
      <c r="G4" s="520"/>
      <c r="H4" s="520"/>
      <c r="I4" s="520"/>
      <c r="J4" s="520"/>
      <c r="K4" s="520"/>
      <c r="L4" s="520"/>
      <c r="Y4" s="512"/>
      <c r="Z4" s="512"/>
      <c r="AA4" s="512"/>
      <c r="AB4" s="512"/>
      <c r="AC4" s="283" t="s">
        <v>527</v>
      </c>
      <c r="AG4" s="283">
        <v>18</v>
      </c>
    </row>
    <row r="5" spans="2:33" ht="12.75" customHeight="1"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284"/>
      <c r="N5" s="284"/>
      <c r="O5" s="387" t="s">
        <v>269</v>
      </c>
      <c r="P5" s="519">
        <f ca="1">+TODAY()</f>
        <v>43963</v>
      </c>
      <c r="Q5" s="519"/>
      <c r="R5" s="519"/>
      <c r="S5" s="519"/>
      <c r="AB5" s="283" t="s">
        <v>3</v>
      </c>
      <c r="AC5" s="283" t="s">
        <v>124</v>
      </c>
      <c r="AE5" s="283" t="s">
        <v>5</v>
      </c>
      <c r="AF5" s="283" t="s">
        <v>6</v>
      </c>
      <c r="AG5" s="283">
        <f>+AG4+1</f>
        <v>19</v>
      </c>
    </row>
    <row r="6" spans="2:33" ht="12" customHeight="1">
      <c r="AB6" s="283" t="s">
        <v>94</v>
      </c>
      <c r="AC6" s="283" t="s">
        <v>125</v>
      </c>
      <c r="AE6" s="283" t="s">
        <v>7</v>
      </c>
      <c r="AF6" s="283" t="s">
        <v>123</v>
      </c>
      <c r="AG6" s="283">
        <f t="shared" ref="AG6:AG34" si="0">+AG5+1</f>
        <v>20</v>
      </c>
    </row>
    <row r="7" spans="2:33" ht="15.75" customHeight="1">
      <c r="B7" s="382" t="s">
        <v>314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6"/>
      <c r="N7" s="285"/>
      <c r="O7" s="286"/>
      <c r="P7" s="286"/>
      <c r="Q7" s="286"/>
      <c r="R7" s="285"/>
      <c r="S7" s="285"/>
      <c r="T7" s="285"/>
      <c r="U7" s="285"/>
      <c r="V7" s="285"/>
      <c r="W7" s="285"/>
      <c r="X7" s="285"/>
      <c r="Y7" s="287"/>
      <c r="AB7" s="283" t="s">
        <v>8</v>
      </c>
      <c r="AC7" s="283" t="s">
        <v>126</v>
      </c>
      <c r="AG7" s="283">
        <f t="shared" si="0"/>
        <v>21</v>
      </c>
    </row>
    <row r="8" spans="2:33" ht="5.25" customHeight="1">
      <c r="AC8" s="283" t="s">
        <v>318</v>
      </c>
      <c r="AG8" s="283">
        <f t="shared" si="0"/>
        <v>22</v>
      </c>
    </row>
    <row r="9" spans="2:33" ht="17.25" customHeight="1">
      <c r="B9" s="332" t="s">
        <v>136</v>
      </c>
      <c r="C9" s="515" t="s">
        <v>528</v>
      </c>
      <c r="D9" s="516"/>
      <c r="E9" s="516"/>
      <c r="F9" s="516"/>
      <c r="G9" s="516"/>
      <c r="H9" s="516"/>
      <c r="I9" s="516"/>
      <c r="J9" s="516"/>
      <c r="K9" s="516"/>
      <c r="L9" s="516"/>
      <c r="M9" s="516"/>
      <c r="N9" s="517"/>
      <c r="O9" s="289"/>
      <c r="P9" s="289"/>
      <c r="Q9" s="289"/>
      <c r="R9" s="290"/>
      <c r="Z9" s="291"/>
      <c r="AG9" s="283">
        <f t="shared" si="0"/>
        <v>23</v>
      </c>
    </row>
    <row r="10" spans="2:33" ht="12.75">
      <c r="L10" s="292"/>
      <c r="M10" s="292"/>
      <c r="N10" s="292"/>
      <c r="O10" s="289"/>
      <c r="P10" s="289"/>
      <c r="Q10" s="289"/>
      <c r="AG10" s="283">
        <f t="shared" si="0"/>
        <v>24</v>
      </c>
    </row>
    <row r="11" spans="2:33" ht="16.5" customHeight="1">
      <c r="B11" s="288" t="s">
        <v>137</v>
      </c>
      <c r="C11" s="257" t="s">
        <v>7</v>
      </c>
      <c r="F11" s="294" t="s">
        <v>143</v>
      </c>
      <c r="G11" s="295"/>
      <c r="I11" s="257">
        <v>47</v>
      </c>
      <c r="K11" s="35" t="str">
        <f>+IF(I11&lt;18,"La edad mínima de aceptación es 18 años","")</f>
        <v/>
      </c>
      <c r="L11" s="292"/>
      <c r="M11" s="292"/>
      <c r="N11" s="292"/>
      <c r="O11" s="289"/>
      <c r="P11" s="289"/>
      <c r="Q11" s="289"/>
      <c r="R11" s="35" t="str">
        <f>+IF(I11&lt;18,"La edad mínima de aceptación es 18 años","")</f>
        <v/>
      </c>
      <c r="AG11" s="283">
        <f t="shared" si="0"/>
        <v>25</v>
      </c>
    </row>
    <row r="12" spans="2:33" ht="3.75" customHeight="1">
      <c r="B12" s="295"/>
      <c r="C12" s="296"/>
      <c r="G12" s="295"/>
      <c r="I12" s="297"/>
      <c r="L12" s="292"/>
      <c r="M12" s="292"/>
      <c r="N12" s="292"/>
      <c r="O12" s="289"/>
      <c r="P12" s="289"/>
      <c r="Q12" s="289"/>
      <c r="AG12" s="283">
        <f t="shared" si="0"/>
        <v>26</v>
      </c>
    </row>
    <row r="13" spans="2:33" ht="16.5" customHeight="1">
      <c r="B13" s="298" t="s">
        <v>138</v>
      </c>
      <c r="C13" s="257" t="s">
        <v>123</v>
      </c>
      <c r="F13" s="433" t="s">
        <v>142</v>
      </c>
      <c r="G13" s="433"/>
      <c r="H13" s="434"/>
      <c r="I13" s="490">
        <f>+IF(C13="No",IF(I11-2&lt;18,18,I11-2),I11)*0+I11</f>
        <v>47</v>
      </c>
      <c r="K13" s="35" t="str">
        <f>+IF(I13&gt;70,"La edad máxima de aceptación es 70 años","")</f>
        <v/>
      </c>
      <c r="L13" s="292"/>
      <c r="M13" s="292"/>
      <c r="N13" s="292"/>
      <c r="O13" s="289"/>
      <c r="P13" s="289"/>
      <c r="Q13" s="289"/>
      <c r="R13" s="35" t="str">
        <f>+IF(I13&gt;70,"La edad máxima de aceptación es 70 años","")</f>
        <v/>
      </c>
      <c r="AC13" s="283" t="s">
        <v>303</v>
      </c>
      <c r="AD13" s="283">
        <v>12</v>
      </c>
      <c r="AG13" s="283">
        <f t="shared" si="0"/>
        <v>27</v>
      </c>
    </row>
    <row r="14" spans="2:33" ht="12.75">
      <c r="F14" s="440" t="s">
        <v>485</v>
      </c>
      <c r="G14" s="441"/>
      <c r="H14" s="442"/>
      <c r="I14" s="449">
        <f ca="1">+IF(C13="No",VLOOKUP(I11,INDIRECT("EdEq"&amp;IF(OR(S18=25,S18=20),"T20","")),IF(C11="Masculino",2,4),0),I11)</f>
        <v>45</v>
      </c>
      <c r="L14" s="292"/>
      <c r="M14" s="292"/>
      <c r="N14" s="292"/>
      <c r="O14" s="289"/>
      <c r="P14" s="289"/>
      <c r="Q14" s="289"/>
      <c r="AC14" s="283" t="s">
        <v>302</v>
      </c>
      <c r="AD14" s="283">
        <v>4</v>
      </c>
      <c r="AG14" s="283">
        <f t="shared" si="0"/>
        <v>28</v>
      </c>
    </row>
    <row r="15" spans="2:33" ht="12.75">
      <c r="L15" s="292"/>
      <c r="M15" s="292"/>
      <c r="N15" s="292"/>
      <c r="O15" s="289"/>
      <c r="P15" s="289"/>
      <c r="Q15" s="289"/>
      <c r="AC15" s="283" t="s">
        <v>301</v>
      </c>
      <c r="AD15" s="283">
        <v>2</v>
      </c>
      <c r="AG15" s="283">
        <f t="shared" si="0"/>
        <v>29</v>
      </c>
    </row>
    <row r="16" spans="2:33" ht="15.75" customHeight="1">
      <c r="B16" s="382" t="s">
        <v>315</v>
      </c>
      <c r="C16" s="299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89"/>
      <c r="P16" s="289"/>
      <c r="Q16" s="289"/>
      <c r="R16" s="299"/>
      <c r="S16" s="299"/>
      <c r="T16" s="299"/>
      <c r="U16" s="299"/>
      <c r="V16" s="285"/>
      <c r="W16" s="285"/>
      <c r="X16" s="285"/>
      <c r="Y16" s="287"/>
      <c r="AC16" s="283" t="s">
        <v>300</v>
      </c>
      <c r="AD16" s="283">
        <v>1</v>
      </c>
      <c r="AG16" s="283">
        <f t="shared" si="0"/>
        <v>30</v>
      </c>
    </row>
    <row r="17" spans="1:33" s="287" customFormat="1" ht="6" customHeight="1">
      <c r="B17" s="301"/>
      <c r="C17" s="302"/>
      <c r="D17" s="302"/>
      <c r="E17" s="302"/>
      <c r="F17" s="302"/>
      <c r="G17" s="302"/>
      <c r="H17" s="302"/>
      <c r="I17" s="302"/>
      <c r="J17" s="302"/>
      <c r="K17" s="302"/>
      <c r="L17" s="300"/>
      <c r="M17" s="300"/>
      <c r="N17" s="300"/>
      <c r="O17" s="289"/>
      <c r="P17" s="289"/>
      <c r="Q17" s="289"/>
      <c r="R17" s="302"/>
      <c r="S17" s="302"/>
      <c r="T17" s="302"/>
      <c r="U17" s="302"/>
      <c r="AG17" s="283">
        <f t="shared" si="0"/>
        <v>31</v>
      </c>
    </row>
    <row r="18" spans="1:33" ht="16.5" customHeight="1">
      <c r="B18" s="288" t="s">
        <v>139</v>
      </c>
      <c r="C18" s="257" t="s">
        <v>527</v>
      </c>
      <c r="D18" s="293"/>
      <c r="E18" s="288" t="s">
        <v>299</v>
      </c>
      <c r="G18" s="257" t="s">
        <v>303</v>
      </c>
      <c r="L18" s="292"/>
      <c r="M18" s="292"/>
      <c r="N18" s="292"/>
      <c r="O18" s="289"/>
      <c r="P18" s="289"/>
      <c r="Q18" s="289"/>
      <c r="S18" s="283">
        <f>+VLOOKUP(C18,Auxiliares!$I$11:$J$15,2,0)</f>
        <v>1</v>
      </c>
      <c r="AC18" s="283">
        <v>1</v>
      </c>
      <c r="AD18" s="283">
        <v>2</v>
      </c>
      <c r="AG18" s="283">
        <f t="shared" si="0"/>
        <v>32</v>
      </c>
    </row>
    <row r="19" spans="1:33" ht="3" customHeight="1">
      <c r="B19" s="295"/>
      <c r="C19" s="296"/>
      <c r="D19" s="296"/>
      <c r="L19" s="292"/>
      <c r="M19" s="292"/>
      <c r="N19" s="292"/>
      <c r="O19" s="289"/>
      <c r="P19" s="289"/>
      <c r="Q19" s="289"/>
      <c r="AC19" s="283">
        <v>5</v>
      </c>
      <c r="AD19" s="283">
        <v>3</v>
      </c>
      <c r="AG19" s="283">
        <f t="shared" si="0"/>
        <v>33</v>
      </c>
    </row>
    <row r="20" spans="1:33" ht="16.5" customHeight="1">
      <c r="B20" s="288" t="s">
        <v>140</v>
      </c>
      <c r="C20" s="257" t="s">
        <v>3</v>
      </c>
      <c r="L20" s="292"/>
      <c r="M20" s="292"/>
      <c r="N20" s="292"/>
      <c r="O20" s="289"/>
      <c r="P20" s="289"/>
      <c r="Q20" s="289"/>
      <c r="AC20" s="283">
        <v>10</v>
      </c>
      <c r="AD20" s="283">
        <v>4</v>
      </c>
      <c r="AG20" s="283">
        <f t="shared" si="0"/>
        <v>34</v>
      </c>
    </row>
    <row r="21" spans="1:33" ht="18" customHeight="1">
      <c r="B21" s="521" t="str">
        <f>IF(C20="Pesos Revaluables"," Las Primas, Sumas Aseguradas y Valores Garantizados se revaluan una vez al año con base en el incremento del INPC",IF(C20="Dólares","",""))</f>
        <v/>
      </c>
      <c r="C21" s="521"/>
      <c r="D21" s="521"/>
      <c r="E21" s="521"/>
      <c r="F21" s="521"/>
      <c r="G21" s="521"/>
      <c r="H21" s="521"/>
      <c r="I21" s="521"/>
      <c r="J21" s="303"/>
      <c r="K21" s="303"/>
      <c r="L21" s="304"/>
      <c r="M21" s="304"/>
      <c r="N21" s="304"/>
      <c r="O21" s="304"/>
      <c r="P21" s="304"/>
      <c r="Q21" s="304"/>
      <c r="R21" s="303"/>
      <c r="AC21" s="283">
        <v>20</v>
      </c>
      <c r="AD21" s="283">
        <v>5</v>
      </c>
      <c r="AG21" s="283">
        <f t="shared" si="0"/>
        <v>35</v>
      </c>
    </row>
    <row r="22" spans="1:33" ht="15.75" customHeight="1">
      <c r="B22" s="522" t="s">
        <v>127</v>
      </c>
      <c r="C22" s="522"/>
      <c r="D22" s="522"/>
      <c r="E22" s="522"/>
      <c r="F22" s="337"/>
      <c r="G22" s="337" t="s">
        <v>96</v>
      </c>
      <c r="H22" s="346"/>
      <c r="I22" s="337"/>
      <c r="J22" s="347"/>
      <c r="K22" s="337"/>
      <c r="L22" s="346"/>
      <c r="M22" s="337" t="s">
        <v>145</v>
      </c>
      <c r="N22" s="346"/>
      <c r="O22" s="522" t="s">
        <v>130</v>
      </c>
      <c r="P22" s="522"/>
      <c r="Q22" s="522"/>
      <c r="R22" s="305" t="s">
        <v>145</v>
      </c>
      <c r="T22" s="283">
        <v>23.535881528681251</v>
      </c>
      <c r="V22" s="518" t="s">
        <v>141</v>
      </c>
      <c r="W22" s="518"/>
      <c r="X22" s="518"/>
      <c r="Y22" s="306"/>
      <c r="AC22" s="283">
        <v>25</v>
      </c>
      <c r="AD22" s="283">
        <v>6</v>
      </c>
      <c r="AG22" s="283">
        <f>+AG21+1</f>
        <v>36</v>
      </c>
    </row>
    <row r="23" spans="1:33" s="287" customFormat="1" ht="6" customHeight="1">
      <c r="B23" s="301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AG23" s="283">
        <f t="shared" si="0"/>
        <v>37</v>
      </c>
    </row>
    <row r="24" spans="1:33" ht="26.25" customHeight="1">
      <c r="B24" s="307" t="s">
        <v>134</v>
      </c>
      <c r="C24" s="307"/>
      <c r="D24" s="307"/>
      <c r="E24" s="307"/>
      <c r="G24" s="259">
        <v>250000</v>
      </c>
      <c r="H24" s="308"/>
      <c r="I24" s="493" t="s">
        <v>6</v>
      </c>
      <c r="J24" s="308"/>
      <c r="K24" s="309">
        <v>1</v>
      </c>
      <c r="L24" s="308"/>
      <c r="M24" s="310" t="s">
        <v>6</v>
      </c>
      <c r="N24" s="308"/>
      <c r="O24" s="311">
        <f ca="1">+IF(S24=0,0,ROUND((S24+T24+R24)*G24/1000+IF(C20="Dólares",40,500),2))</f>
        <v>1321.7</v>
      </c>
      <c r="P24" s="37"/>
      <c r="Q24" s="349" t="str">
        <f>+IF($C$20="Dólares","USD","MXN")</f>
        <v>MXN</v>
      </c>
      <c r="R24" s="312">
        <v>0</v>
      </c>
      <c r="S24" s="313">
        <f ca="1">+IF(OR(K11&lt;&gt;"",K13&lt;&gt;""),0,IF(I24="Sí",IF(G24&lt;VLOOKUP(C20,Auxiliares!$I$18:$J$20,2,0),0,VLOOKUP(I13,INDIRECT("T"&amp;$S$18&amp;"B"&amp;IF(OR(S18=1,S18=5),"",IF(C20="Dólares",VLOOKUP(G24,Auxiliares!$J$23:$K$25,2,1),VLOOKUP(G24,Auxiliares!$I$23:$K$25,3,1)))&amp;IF(C11="Masculino","M","F")&amp;IF(C13="No","NF","")),IF(C20="Pesos",2,IF(C20="Dólares",4,3)),0)),0))</f>
        <v>3.2867839600000002</v>
      </c>
      <c r="T24" s="313">
        <f>+IF(K24&lt;=100%,0,'Calcula Tarifa'!Q5-S24)</f>
        <v>0</v>
      </c>
      <c r="U24" s="313"/>
      <c r="W24" s="283">
        <f>IF(AND(X24=0,AA24=0),0,1)</f>
        <v>0</v>
      </c>
      <c r="X24" s="491">
        <f>IF(OR(Y24=1,Z24=1),1,0)</f>
        <v>0</v>
      </c>
      <c r="Y24" s="492">
        <f>IF(AND(C20="Dólares",G24&gt;1000000),1,0)</f>
        <v>0</v>
      </c>
      <c r="Z24" s="491">
        <f>IF(AND(C20&lt;&gt;"Dólares",G24&gt;20000000),1,0)</f>
        <v>0</v>
      </c>
      <c r="AA24" s="283">
        <f>IF(OR(AB24=1,AC24=1),1,0)</f>
        <v>0</v>
      </c>
      <c r="AB24" s="386">
        <f>IF(AND(C20="Dólares",G24&lt;20000),1,0)</f>
        <v>0</v>
      </c>
      <c r="AC24" s="386">
        <f>IF(AND(C20&lt;&gt;"Dólares",G24&lt;250000),1,0)</f>
        <v>0</v>
      </c>
      <c r="AD24" s="386"/>
      <c r="AE24" s="386"/>
      <c r="AG24" s="283">
        <f t="shared" si="0"/>
        <v>38</v>
      </c>
    </row>
    <row r="25" spans="1:33" s="287" customFormat="1" ht="6" customHeight="1">
      <c r="B25" s="301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14"/>
      <c r="P25" s="302"/>
      <c r="Q25" s="350"/>
      <c r="R25" s="302"/>
      <c r="S25" s="302"/>
      <c r="T25" s="302"/>
      <c r="U25" s="302"/>
      <c r="AG25" s="283">
        <f t="shared" si="0"/>
        <v>39</v>
      </c>
    </row>
    <row r="26" spans="1:33" ht="26.25" customHeight="1">
      <c r="A26" s="315"/>
      <c r="B26" s="307" t="str">
        <f>IF(C18="Temporal a 1 año Renovable"," ","Exención de Pago de Primas por Invalidez Total y Permanente")</f>
        <v xml:space="preserve"> </v>
      </c>
      <c r="C26" s="307"/>
      <c r="D26" s="307"/>
      <c r="E26" s="307"/>
      <c r="G26" s="317"/>
      <c r="H26" s="315"/>
      <c r="I26" s="258" t="s">
        <v>6</v>
      </c>
      <c r="J26" s="315"/>
      <c r="K26" s="309">
        <v>1</v>
      </c>
      <c r="L26" s="315"/>
      <c r="M26" s="310" t="s">
        <v>6</v>
      </c>
      <c r="N26" s="315"/>
      <c r="O26" s="311">
        <f ca="1">IF(I26="No"," ",ROUND((S26+IF(OR(S24=0,I26="No",S26=0),0,R26)+IF(OR(S24=0,I26="No"),0,T26))*((S24+T24+R24)*G24/1000+IF(C20="Dólares",40,500))/100,2))</f>
        <v>0</v>
      </c>
      <c r="P26" s="37"/>
      <c r="Q26" s="349" t="str">
        <f ca="1">+IF(OR(O26=0,O26=" ")," ",IF($C$20="Dólares","USD","MXN"))</f>
        <v xml:space="preserve"> </v>
      </c>
      <c r="R26" s="312">
        <v>0</v>
      </c>
      <c r="S26" s="313">
        <f ca="1">+IF(S24=0,0,IF(I26="No",0,IF(VLOOKUP($C$18,Auxiliares!$I$11:$J$15,2,0)=1,0,IF(I11&gt;55,0,VLOOKUP(I11,INDIRECT("BIT"&amp;IF(C20="Pesos","P",IF(C20="Dólares","D","PR"))&amp;IF(C13="No","NF","")&amp;IF(C11="Masculino","","F")),IF(S18=5,2,IF(S18=10,3,IF(S18=20,4,5))),0)))))</f>
        <v>0</v>
      </c>
      <c r="T26" s="313">
        <f ca="1">+IF(OR(K26&lt;=100%,S26=0),0,'Calcula Tarifa (BIT)'!Q5-S26)</f>
        <v>0</v>
      </c>
      <c r="U26" s="313"/>
      <c r="W26" s="322"/>
      <c r="X26" s="322"/>
      <c r="Y26" s="39"/>
      <c r="AA26" s="494" t="str">
        <f>IF(C18="Temporal a 1 año Renovable","","Sí")</f>
        <v/>
      </c>
      <c r="AB26" s="494" t="str">
        <f>IF(C18="Temporal a 1 año Renovable","","No")</f>
        <v/>
      </c>
      <c r="AC26" s="494" t="str">
        <f>IF(C18="Temporal a 1 año Renovable","","No")</f>
        <v/>
      </c>
      <c r="AD26" s="494">
        <f>IF(C18="Temporal a 1 año Renovable",1,0)</f>
        <v>1</v>
      </c>
      <c r="AG26" s="283">
        <f t="shared" si="0"/>
        <v>40</v>
      </c>
    </row>
    <row r="27" spans="1:33" ht="3" customHeight="1">
      <c r="A27" s="315"/>
      <c r="B27" s="307"/>
      <c r="C27" s="307"/>
      <c r="D27" s="307"/>
      <c r="E27" s="307"/>
      <c r="G27" s="318"/>
      <c r="H27" s="315"/>
      <c r="I27" s="319"/>
      <c r="J27" s="315"/>
      <c r="K27" s="320"/>
      <c r="L27" s="315"/>
      <c r="M27" s="315"/>
      <c r="N27" s="315"/>
      <c r="O27" s="321"/>
      <c r="P27" s="322"/>
      <c r="Q27" s="329"/>
      <c r="R27" s="323"/>
      <c r="S27" s="313"/>
      <c r="T27" s="313"/>
      <c r="U27" s="313"/>
      <c r="Y27" s="322"/>
      <c r="AG27" s="283">
        <f t="shared" si="0"/>
        <v>41</v>
      </c>
    </row>
    <row r="28" spans="1:33" ht="26.25" customHeight="1">
      <c r="B28" s="307" t="s">
        <v>494</v>
      </c>
      <c r="C28" s="307"/>
      <c r="D28" s="307"/>
      <c r="E28" s="307"/>
      <c r="G28" s="259">
        <f>+$G$24</f>
        <v>250000</v>
      </c>
      <c r="H28" s="308"/>
      <c r="I28" s="258" t="s">
        <v>6</v>
      </c>
      <c r="J28" s="308"/>
      <c r="K28" s="309">
        <v>1</v>
      </c>
      <c r="L28" s="308"/>
      <c r="M28" s="310" t="s">
        <v>6</v>
      </c>
      <c r="N28" s="308"/>
      <c r="O28" s="311">
        <f ca="1">IF(G28&gt;G24,"",ROUND((S28+IF(OR(S24=0,I28="No",S28=0),0,R28)+IF(OR(S24=0,I28="No"),0,T28))*G28/1000,2))</f>
        <v>294.70999999999998</v>
      </c>
      <c r="P28" s="37"/>
      <c r="Q28" s="349" t="str">
        <f ca="1">+IF(OR(O28="",I28="no"),"",IF($C$20="Dólares","USD","MXN"))</f>
        <v>MXN</v>
      </c>
      <c r="R28" s="312">
        <v>0</v>
      </c>
      <c r="S28" s="313">
        <f ca="1">IF(S24=0,0,IF(I28="Sí",IF(G28&gt;G$24,0,IF(I11-IF(C11="Masculino",0,3)&gt;55,0,VLOOKUP(I11,INDIRECT("BIPA"&amp;IF(C20="Pesos","P",IF(C20="Dólares","D","PR"))&amp;IF(C13="No","NF","")&amp;IF(C11="Masculino","","F")),VLOOKUP(S18,$AC$18:$AD$22,2,0),0))),0))</f>
        <v>1.1788219900000001</v>
      </c>
      <c r="T28" s="313">
        <f ca="1">+IF(OR(S28=0,K28&lt;=100%),0,'Calcula Tarifa (BIPA)'!Q5-S28)</f>
        <v>0</v>
      </c>
      <c r="U28" s="313"/>
      <c r="Y28" s="39"/>
      <c r="Z28" s="513"/>
      <c r="AA28" s="513"/>
      <c r="AB28" s="513"/>
      <c r="AC28" s="513"/>
      <c r="AD28" s="513"/>
      <c r="AE28" s="513"/>
      <c r="AG28" s="283">
        <f t="shared" si="0"/>
        <v>42</v>
      </c>
    </row>
    <row r="29" spans="1:33" ht="3" customHeight="1">
      <c r="B29" s="307"/>
      <c r="C29" s="307"/>
      <c r="D29" s="307"/>
      <c r="E29" s="307"/>
      <c r="G29" s="324"/>
      <c r="H29" s="308"/>
      <c r="I29" s="319"/>
      <c r="J29" s="308"/>
      <c r="K29" s="320"/>
      <c r="L29" s="308"/>
      <c r="M29" s="308"/>
      <c r="N29" s="308"/>
      <c r="O29" s="321"/>
      <c r="P29" s="322"/>
      <c r="Q29" s="329"/>
      <c r="R29" s="323"/>
      <c r="S29" s="313"/>
      <c r="T29" s="313"/>
      <c r="U29" s="313"/>
      <c r="Y29" s="322"/>
      <c r="AG29" s="283">
        <f t="shared" si="0"/>
        <v>43</v>
      </c>
    </row>
    <row r="30" spans="1:33" ht="26.25" customHeight="1">
      <c r="B30" s="307" t="s">
        <v>135</v>
      </c>
      <c r="C30" s="307"/>
      <c r="D30" s="307"/>
      <c r="E30" s="307"/>
      <c r="G30" s="259">
        <f>+$G$24</f>
        <v>250000</v>
      </c>
      <c r="H30" s="308"/>
      <c r="I30" s="258" t="s">
        <v>123</v>
      </c>
      <c r="J30" s="308"/>
      <c r="K30" s="309">
        <v>1</v>
      </c>
      <c r="L30" s="308"/>
      <c r="M30" s="310" t="s">
        <v>6</v>
      </c>
      <c r="N30" s="308"/>
      <c r="O30" s="311">
        <f ca="1">IF(G30&gt;G24," ",ROUND((T30+IF(OR(S24=0,I30="No"),0,R30))*G30/1000,1))</f>
        <v>0</v>
      </c>
      <c r="P30" s="37"/>
      <c r="Q30" s="351" t="str">
        <f ca="1">+IF(O30=" "," ",IF($C$20="Dólares","USD","MXN"))</f>
        <v>MXN</v>
      </c>
      <c r="R30" s="312">
        <v>0</v>
      </c>
      <c r="S30" s="313">
        <f ca="1">+IF(S24=0,0,IF(I30="Sí",IF(G30&gt;G$24,0,IF(I13&gt;65,0,0.72)),0))</f>
        <v>0</v>
      </c>
      <c r="T30" s="313">
        <f ca="1">+S30*(K30)</f>
        <v>0</v>
      </c>
      <c r="U30" s="313"/>
      <c r="Y30" s="39"/>
      <c r="Z30" s="514"/>
      <c r="AA30" s="514"/>
      <c r="AB30" s="514"/>
      <c r="AC30" s="514"/>
      <c r="AD30" s="514"/>
      <c r="AE30" s="514"/>
      <c r="AG30" s="283">
        <f t="shared" si="0"/>
        <v>44</v>
      </c>
    </row>
    <row r="31" spans="1:33" ht="3" customHeight="1">
      <c r="B31" s="307"/>
      <c r="C31" s="307"/>
      <c r="D31" s="307"/>
      <c r="E31" s="307"/>
      <c r="G31" s="324"/>
      <c r="H31" s="308"/>
      <c r="I31" s="319"/>
      <c r="J31" s="308"/>
      <c r="K31" s="320"/>
      <c r="L31" s="308"/>
      <c r="M31" s="308"/>
      <c r="N31" s="308"/>
      <c r="O31" s="321"/>
      <c r="P31" s="322"/>
      <c r="Q31" s="329"/>
      <c r="R31" s="323"/>
      <c r="S31" s="313"/>
      <c r="T31" s="313"/>
      <c r="U31" s="313"/>
      <c r="Y31" s="322"/>
      <c r="AG31" s="283">
        <f t="shared" si="0"/>
        <v>45</v>
      </c>
    </row>
    <row r="32" spans="1:33" ht="26.25" customHeight="1">
      <c r="B32" s="523" t="s">
        <v>305</v>
      </c>
      <c r="C32" s="523"/>
      <c r="D32" s="523"/>
      <c r="E32" s="523"/>
      <c r="F32" s="325"/>
      <c r="G32" s="259">
        <f>+$G$24</f>
        <v>250000</v>
      </c>
      <c r="H32" s="326"/>
      <c r="I32" s="258" t="s">
        <v>6</v>
      </c>
      <c r="J32" s="326"/>
      <c r="K32" s="309">
        <v>1</v>
      </c>
      <c r="L32" s="326"/>
      <c r="M32" s="310" t="s">
        <v>6</v>
      </c>
      <c r="N32" s="326"/>
      <c r="O32" s="311">
        <f ca="1">IF(I30="Sí","",IF(I32="No","",IF(G28&gt;G24,"",ROUND((T32+IF(OR(S24=0,I32="No",S32=0),0,R32))*G32/1000,2))))</f>
        <v>257.5</v>
      </c>
      <c r="P32" s="38"/>
      <c r="Q32" s="351" t="str">
        <f>+IF(I30="Sí","",IF(I32="No","",IF($C$20="Dólares","USD","MXN")))</f>
        <v>MXN</v>
      </c>
      <c r="R32" s="312">
        <v>0</v>
      </c>
      <c r="S32" s="327">
        <f ca="1">+IF(S24=0,0,IF(I32="Sí",IF(G32&gt;G$24,0,IF(I13&gt;65,0,1.03)),0))</f>
        <v>1.03</v>
      </c>
      <c r="T32" s="327">
        <f ca="1">+S32*(K32)</f>
        <v>1.03</v>
      </c>
      <c r="U32" s="327"/>
      <c r="Y32" s="39"/>
      <c r="Z32" s="513"/>
      <c r="AA32" s="513"/>
      <c r="AB32" s="513"/>
      <c r="AC32" s="513"/>
      <c r="AD32" s="513"/>
      <c r="AE32" s="513"/>
      <c r="AG32" s="283">
        <f t="shared" si="0"/>
        <v>46</v>
      </c>
    </row>
    <row r="33" spans="2:33" ht="3" customHeight="1">
      <c r="B33" s="316"/>
      <c r="C33" s="316"/>
      <c r="D33" s="316"/>
      <c r="E33" s="316"/>
      <c r="F33" s="325"/>
      <c r="G33" s="326"/>
      <c r="H33" s="326"/>
      <c r="I33" s="319"/>
      <c r="J33" s="326"/>
      <c r="K33" s="300"/>
      <c r="L33" s="326"/>
      <c r="M33" s="326"/>
      <c r="N33" s="326"/>
      <c r="O33" s="321"/>
      <c r="P33" s="328"/>
      <c r="Q33" s="329"/>
      <c r="R33" s="330"/>
      <c r="S33" s="327"/>
      <c r="T33" s="327"/>
      <c r="U33" s="327"/>
      <c r="Y33" s="328"/>
      <c r="AG33" s="283">
        <f t="shared" si="0"/>
        <v>47</v>
      </c>
    </row>
    <row r="34" spans="2:33" ht="26.25" customHeight="1">
      <c r="B34" s="307" t="str">
        <f>IF(OR(C18="Temporal a 1 año Renovable",C18="Temporal a 5 años",C18="Temporal a 25 años")," ","Devolución de Primas")</f>
        <v xml:space="preserve"> </v>
      </c>
      <c r="C34" s="307"/>
      <c r="D34" s="307"/>
      <c r="E34" s="307"/>
      <c r="G34" s="281">
        <f ca="1">+IF(I34="No",0,IF(S34=0,0,(SUM(O24:O32))/(1-IF(S18=20,20,5)*(S34/1000))*IF(S18=20,20,5)))</f>
        <v>0</v>
      </c>
      <c r="H34" s="315"/>
      <c r="I34" s="258" t="s">
        <v>6</v>
      </c>
      <c r="J34" s="315"/>
      <c r="K34" s="309"/>
      <c r="L34" s="315"/>
      <c r="M34" s="310"/>
      <c r="N34" s="315"/>
      <c r="O34" s="311">
        <f ca="1">+ROUND(S34*G34/1000,2)</f>
        <v>0</v>
      </c>
      <c r="P34" s="37"/>
      <c r="Q34" s="349" t="str">
        <f>+IF($C$20="Dólares","USD","MXN")</f>
        <v>MXN</v>
      </c>
      <c r="R34" s="331"/>
      <c r="S34" s="313">
        <f ca="1">+IF(S24=0,0,IF(OR(VLOOKUP($C$18,Auxiliares!$I$11:$J$15,2,0)=1,VLOOKUP($C$18,Auxiliares!$I$11:$J$15,2,0)=5),0,IF(I34="No",0,VLOOKUP(I13,INDIRECT(IF(C20="Pesos","P",IF(C20="Dólares","D","PR"))&amp;IF(C11="Masculino","M","F")&amp;IF(C13="No","NF","")),IF(S18=10,2,IF(S18=20,3,4)),0))))</f>
        <v>0</v>
      </c>
      <c r="T34" s="313"/>
      <c r="U34" s="313"/>
      <c r="Y34" s="39"/>
      <c r="AA34" s="495"/>
      <c r="AB34" s="494" t="str">
        <f>IF(OR(C18="Temporal a 1 año Renovable",C18="Temporal a 5 Años"),"","Sí")</f>
        <v/>
      </c>
      <c r="AC34" s="494" t="str">
        <f>IF(OR(C18="Temporal a 1 año Renovable",C18="Temporal a 5 Años"),"","No")</f>
        <v/>
      </c>
      <c r="AD34" s="494">
        <f>IF(OR(C18="Temporal a 1 año Renovable",C18="Temporal a 5 años"),1,0)</f>
        <v>1</v>
      </c>
      <c r="AG34" s="283">
        <f t="shared" si="0"/>
        <v>48</v>
      </c>
    </row>
    <row r="35" spans="2:33" ht="24.75" customHeight="1">
      <c r="B35" s="524" t="str">
        <f>IF(AND(I13&gt;55,I26="Sí"),"La edad máxima de contratación de la Exención de Pago de Primas por Invalidez Total y Permanente es de 55 años","")</f>
        <v/>
      </c>
      <c r="C35" s="524"/>
      <c r="D35" s="524"/>
      <c r="E35" s="524"/>
      <c r="F35" s="524"/>
      <c r="G35" s="524"/>
      <c r="H35" s="332"/>
      <c r="I35" s="333" t="s">
        <v>298</v>
      </c>
      <c r="J35" s="353"/>
      <c r="K35" s="353"/>
      <c r="L35" s="354"/>
      <c r="M35" s="354"/>
      <c r="N35" s="354"/>
      <c r="O35" s="352">
        <f ca="1">IF(G18="Anual",0,VLOOKUP(G18,Auxiliares!$I$33:$K$37,IF(C20="Dólares",3,2),0)*SUM(O24:O34))</f>
        <v>129.29979000000003</v>
      </c>
      <c r="P35" s="354"/>
      <c r="Q35" s="260" t="str">
        <f>+IF($C$20="Dólares","USD","MXN")</f>
        <v>MXN</v>
      </c>
      <c r="AG35" s="283">
        <f>+AG34+1</f>
        <v>49</v>
      </c>
    </row>
    <row r="36" spans="2:33" ht="17.25" customHeight="1">
      <c r="B36" s="525" t="str">
        <f>IF(AND(I13&gt;55,I28="Sí"),"La edad máxima de contratación de Pago Anticipado por Invalidez Total y Permanente es de 55 años","")</f>
        <v/>
      </c>
      <c r="C36" s="525"/>
      <c r="D36" s="525"/>
      <c r="E36" s="525"/>
      <c r="F36" s="525"/>
      <c r="G36" s="525"/>
      <c r="H36" s="333"/>
      <c r="I36" s="333"/>
      <c r="J36" s="261"/>
      <c r="K36" s="261"/>
      <c r="O36" s="334"/>
      <c r="Q36" s="260"/>
      <c r="AA36" s="283" t="s">
        <v>144</v>
      </c>
      <c r="AB36" s="283">
        <f>IF(OR(G28&gt;G24,AC36=1,AD36=1),1,0)</f>
        <v>0</v>
      </c>
      <c r="AC36" s="386">
        <f>IF(AND(C20="Dólares",G28&lt;20000),1,0)</f>
        <v>0</v>
      </c>
      <c r="AD36" s="386">
        <f>IF(AND(C20&lt;&gt;"Dólares",G28&lt;250000),1,0)</f>
        <v>0</v>
      </c>
      <c r="AG36" s="283">
        <f>+AG35+1</f>
        <v>50</v>
      </c>
    </row>
    <row r="37" spans="2:33" ht="24.75" customHeight="1">
      <c r="B37" s="525" t="str">
        <f>IF(AND(I11&gt;65,OR(I30="Sí",I32="Sí")),"La edad máxima de contratación de Muerte Accidental y la de Muerte Accidenta y Pérdidas Orgánicas es de 65 años","")</f>
        <v/>
      </c>
      <c r="C37" s="525"/>
      <c r="D37" s="525"/>
      <c r="E37" s="525"/>
      <c r="F37" s="525"/>
      <c r="G37" s="525"/>
      <c r="H37" s="332" t="s">
        <v>130</v>
      </c>
      <c r="I37" s="332"/>
      <c r="J37" s="335"/>
      <c r="K37" s="335"/>
      <c r="L37" s="335"/>
      <c r="M37" s="335"/>
      <c r="N37" s="335"/>
      <c r="O37" s="352">
        <f ca="1">+SUM(O24:O34)+O35</f>
        <v>2003.2097900000001</v>
      </c>
      <c r="P37" s="336"/>
      <c r="Q37" s="260" t="str">
        <f>+IF($C$20="Dólares","USD","MXN")</f>
        <v>MXN</v>
      </c>
      <c r="AA37" s="307" t="s">
        <v>135</v>
      </c>
      <c r="AB37" s="283">
        <f>IF(OR(G30&gt;G24,AC37=1),1,0)</f>
        <v>0</v>
      </c>
      <c r="AC37" s="386">
        <f>IF(AND(C20="Dólares",G30&lt;20000),1,0)</f>
        <v>0</v>
      </c>
      <c r="AD37" s="386">
        <f>IF(AND(C20&lt;&gt;"Dólares",G30&lt;250000),1,0)</f>
        <v>0</v>
      </c>
      <c r="AG37" s="283">
        <f t="shared" ref="AG37:AG56" si="1">+AG36+1</f>
        <v>51</v>
      </c>
    </row>
    <row r="38" spans="2:33" ht="21" customHeight="1">
      <c r="B38" s="525" t="str">
        <f>IF(AND(I30="Sí",I32="Sí"),"Únicamente se debe de elegir una entre las Coberturas de Muerte Accidental y Pérdidas Organicas y la Cobertura por Muerte Accidental"," ")</f>
        <v xml:space="preserve"> </v>
      </c>
      <c r="C38" s="525"/>
      <c r="D38" s="525"/>
      <c r="E38" s="525"/>
      <c r="F38" s="525"/>
      <c r="G38" s="525"/>
      <c r="H38" s="332" t="str">
        <f>IF(G18="Anual"," ",CONCATENATE("Prima ",G18))</f>
        <v>Prima Mensual</v>
      </c>
      <c r="O38" s="352">
        <f ca="1">IF(G18="Anual"," ",O37/VLOOKUP(G18,AC13:AD16,2,0))</f>
        <v>166.93414916666669</v>
      </c>
      <c r="Q38" s="260" t="str">
        <f>IF(G18="Anual"," ",Q37)</f>
        <v>MXN</v>
      </c>
      <c r="Y38" s="39"/>
      <c r="AA38" s="283" t="s">
        <v>305</v>
      </c>
      <c r="AB38" s="283">
        <f>IF(OR(G32&gt;G24,AC38=1),1,0)</f>
        <v>0</v>
      </c>
      <c r="AC38" s="386">
        <f>IF(AND(C20="Dólares",G30&lt;20000),1,0)</f>
        <v>0</v>
      </c>
      <c r="AD38" s="386">
        <f>IF(AND(C21&lt;&gt;"Dólares",G31&lt;250000),1,0)</f>
        <v>1</v>
      </c>
      <c r="AG38" s="283">
        <f t="shared" si="1"/>
        <v>52</v>
      </c>
    </row>
    <row r="39" spans="2:33" ht="6.75" customHeight="1">
      <c r="AG39" s="283">
        <f t="shared" si="1"/>
        <v>53</v>
      </c>
    </row>
    <row r="40" spans="2:33" ht="16.5" customHeight="1">
      <c r="B40" s="522" t="s">
        <v>131</v>
      </c>
      <c r="C40" s="522"/>
      <c r="D40" s="338"/>
      <c r="E40" s="522" t="s">
        <v>270</v>
      </c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22"/>
      <c r="Q40" s="522"/>
      <c r="R40" s="337"/>
      <c r="AG40" s="283">
        <f t="shared" si="1"/>
        <v>54</v>
      </c>
    </row>
    <row r="41" spans="2:33" ht="12.75">
      <c r="B41" s="295"/>
      <c r="AG41" s="283">
        <f t="shared" si="1"/>
        <v>55</v>
      </c>
    </row>
    <row r="42" spans="2:33" ht="6.75" customHeight="1">
      <c r="B42" s="339"/>
      <c r="C42" s="339"/>
      <c r="D42" s="290"/>
      <c r="E42" s="526"/>
      <c r="F42" s="526"/>
      <c r="G42" s="526"/>
      <c r="H42" s="526"/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AG42" s="283">
        <f t="shared" si="1"/>
        <v>56</v>
      </c>
    </row>
    <row r="43" spans="2:33" ht="18" customHeight="1" thickBot="1">
      <c r="B43" s="383" t="s">
        <v>132</v>
      </c>
      <c r="C43" s="384" t="s">
        <v>133</v>
      </c>
      <c r="D43" s="340"/>
      <c r="E43" s="278" t="s">
        <v>297</v>
      </c>
      <c r="F43" s="275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341"/>
      <c r="AG43" s="283">
        <f t="shared" si="1"/>
        <v>57</v>
      </c>
    </row>
    <row r="44" spans="2:33" ht="14.25" customHeight="1">
      <c r="B44" s="263">
        <v>1</v>
      </c>
      <c r="C44" s="264">
        <f ca="1">+IF($B44="","",ROUND(IF($S$18&lt;20,0,IF($S$24=0,0,HLOOKUP($I$13,INDIRECT(IF($C$20="Pesos Revaluables","PR",LEFT($C$20,1))&amp;LEFT($C$11,1)&amp;"G"&amp;IF(S18=25,"TF","")&amp;IF(C13="No","NF","")),$B44+1,0))*$G$24/1000),1))</f>
        <v>0</v>
      </c>
      <c r="D44" s="409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76"/>
      <c r="AG44" s="283">
        <f t="shared" si="1"/>
        <v>58</v>
      </c>
    </row>
    <row r="45" spans="2:33" ht="14.25" customHeight="1">
      <c r="B45" s="265" t="str">
        <f t="shared" ref="B45:B68" si="2">+IF(B44&gt;=$S$18,"",B44+1)</f>
        <v/>
      </c>
      <c r="C45" s="266" t="str">
        <f ca="1">+IF($B45="","",ROUND(IF($S$18&lt;20,0,IF($S$24=0,0,HLOOKUP($I$13,INDIRECT(IF($C$20="Pesos Revaluables","PR",LEFT($C$20,1))&amp;LEFT($C$11,1)&amp;"G"&amp;IF(S18=25,"TF","")&amp;IF(C13="No","NF","")),$B45+1,0))*$G$24/1000),1))</f>
        <v/>
      </c>
      <c r="D45" s="409"/>
      <c r="E45" s="529" t="str">
        <f>+'Tabla Pesos'!D77</f>
        <v>No se requieren exámenes médicos</v>
      </c>
      <c r="F45" s="529"/>
      <c r="G45" s="529"/>
      <c r="H45" s="529"/>
      <c r="I45" s="529"/>
      <c r="J45" s="529"/>
      <c r="K45" s="529"/>
      <c r="L45" s="529"/>
      <c r="M45" s="529"/>
      <c r="N45" s="529"/>
      <c r="O45" s="529"/>
      <c r="P45" s="529"/>
      <c r="Q45" s="529"/>
      <c r="R45" s="276"/>
      <c r="AG45" s="283">
        <f t="shared" si="1"/>
        <v>59</v>
      </c>
    </row>
    <row r="46" spans="2:33" ht="14.25" customHeight="1">
      <c r="B46" s="265" t="str">
        <f t="shared" si="2"/>
        <v/>
      </c>
      <c r="C46" s="266" t="str">
        <f ca="1">+IF($B46="","",ROUND(IF($S$18&lt;20,0,IF($S$24=0,0,HLOOKUP($I$13,INDIRECT(IF($C$20="Pesos Revaluables","PR",LEFT($C$20,1))&amp;LEFT($C$11,1)&amp;"G"&amp;IF(S18=25,"TF","")&amp;IF(C13="No","NF","")),$B46+1,0))*$G$24/1000),1))</f>
        <v/>
      </c>
      <c r="D46" s="409"/>
      <c r="E46" s="529"/>
      <c r="F46" s="529"/>
      <c r="G46" s="529"/>
      <c r="H46" s="529"/>
      <c r="I46" s="529"/>
      <c r="J46" s="529"/>
      <c r="K46" s="529"/>
      <c r="L46" s="529"/>
      <c r="M46" s="529"/>
      <c r="N46" s="529"/>
      <c r="O46" s="529"/>
      <c r="P46" s="529"/>
      <c r="Q46" s="529"/>
      <c r="R46" s="276"/>
      <c r="AG46" s="283">
        <f t="shared" si="1"/>
        <v>60</v>
      </c>
    </row>
    <row r="47" spans="2:33" ht="14.25" customHeight="1">
      <c r="B47" s="265" t="str">
        <f t="shared" si="2"/>
        <v/>
      </c>
      <c r="C47" s="266" t="str">
        <f ca="1">+IF($B47="","",ROUND(IF($S$18&lt;20,0,IF($S$24=0,0,HLOOKUP($I$13,INDIRECT(IF($C$20="Pesos Revaluables","PR",LEFT($C$20,1))&amp;LEFT($C$11,1)&amp;"G"&amp;IF(S18=25,"TF","")&amp;IF(C13="No","NF","")),$B47+1,0))*$G$24/1000),1))</f>
        <v/>
      </c>
      <c r="D47" s="409"/>
      <c r="E47" s="274"/>
      <c r="F47" s="274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6"/>
      <c r="AG47" s="283">
        <f t="shared" si="1"/>
        <v>61</v>
      </c>
    </row>
    <row r="48" spans="2:33" ht="14.25" customHeight="1">
      <c r="B48" s="265" t="str">
        <f t="shared" si="2"/>
        <v/>
      </c>
      <c r="C48" s="266" t="str">
        <f ca="1">+IF($B48="","",ROUND(IF($S$18&lt;20,0,IF($S$24=0,0,HLOOKUP($I$13,INDIRECT(IF($C$20="Pesos Revaluables","PR",LEFT($C$20,1))&amp;LEFT($C$11,1)&amp;"G"&amp;IF(S18=25,"TF","")&amp;IF(C13="No","NF","")),$B48+1,0))*$G$24/1000),1))</f>
        <v/>
      </c>
      <c r="D48" s="409"/>
      <c r="E48" s="342" t="str">
        <f>IF(F48="","",'Tabla Pesos'!C94)</f>
        <v/>
      </c>
      <c r="F48" s="528" t="str">
        <f>IF('Tabla Pesos'!D75&gt;1,'Tabla Pesos'!C82,"")</f>
        <v/>
      </c>
      <c r="G48" s="528"/>
      <c r="H48" s="528"/>
      <c r="I48" s="528"/>
      <c r="J48" s="528"/>
      <c r="K48" s="528"/>
      <c r="L48" s="528"/>
      <c r="M48" s="528"/>
      <c r="N48" s="528"/>
      <c r="O48" s="528"/>
      <c r="P48" s="528"/>
      <c r="Q48" s="528"/>
      <c r="R48" s="276"/>
      <c r="AG48" s="283">
        <f t="shared" si="1"/>
        <v>62</v>
      </c>
    </row>
    <row r="49" spans="2:33" ht="14.25" customHeight="1">
      <c r="B49" s="265" t="str">
        <f t="shared" si="2"/>
        <v/>
      </c>
      <c r="C49" s="266" t="str">
        <f ca="1">+IF($B49="","",ROUND(IF($S$18&lt;20,0,IF($S$24=0,0,HLOOKUP($I$13,INDIRECT(IF($C$20="Pesos Revaluables","PR",LEFT($C$20,1))&amp;LEFT($C$11,1)&amp;"G"&amp;IF(S18=25,"TF","")&amp;IF(C13="No","NF","")),$B49+1,0))*$G$24/1000),1))</f>
        <v/>
      </c>
      <c r="D49" s="409"/>
      <c r="E49" s="342" t="str">
        <f>IF(F49="","",'Tabla Pesos'!C95)</f>
        <v/>
      </c>
      <c r="F49" s="528" t="str">
        <f>IF('Tabla Pesos'!D75&gt;1,'Tabla Pesos'!C83,"")</f>
        <v/>
      </c>
      <c r="G49" s="528"/>
      <c r="H49" s="528"/>
      <c r="I49" s="528"/>
      <c r="J49" s="528"/>
      <c r="K49" s="528"/>
      <c r="L49" s="528"/>
      <c r="M49" s="528"/>
      <c r="N49" s="528"/>
      <c r="O49" s="528"/>
      <c r="P49" s="528"/>
      <c r="Q49" s="528"/>
      <c r="R49" s="276"/>
      <c r="AG49" s="283">
        <f t="shared" si="1"/>
        <v>63</v>
      </c>
    </row>
    <row r="50" spans="2:33" ht="14.25" customHeight="1">
      <c r="B50" s="265" t="str">
        <f t="shared" si="2"/>
        <v/>
      </c>
      <c r="C50" s="266" t="str">
        <f ca="1">+IF($B50="","",ROUND(IF($S$18&lt;20,0,IF($S$24=0,0,HLOOKUP($I$13,INDIRECT(IF($C$20="Pesos Revaluables","PR",LEFT($C$20,1))&amp;LEFT($C$11,1)&amp;"G"&amp;IF(S18=25,"TF","")&amp;IF(C13="No","NF","")),$B50+1,0))*$G$24/1000),1))</f>
        <v/>
      </c>
      <c r="D50" s="409"/>
      <c r="E50" s="530" t="str">
        <f>IF('Tabla Pesos'!D75=1,"",IF('Tabla Pesos'!D75=2,'Tabla Pesos'!C96,'Tabla Pesos'!C97))</f>
        <v/>
      </c>
      <c r="F50" s="531" t="str">
        <f>IF('Tabla Pesos'!D75=2,'Tabla Pesos'!C84,IF('Tabla Pesos'!D75&gt;2,'Tabla Pesos'!C85,""))</f>
        <v/>
      </c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276"/>
      <c r="AG50" s="283">
        <f t="shared" si="1"/>
        <v>64</v>
      </c>
    </row>
    <row r="51" spans="2:33" ht="14.25" customHeight="1">
      <c r="B51" s="265" t="str">
        <f t="shared" si="2"/>
        <v/>
      </c>
      <c r="C51" s="266" t="str">
        <f ca="1">+IF($B51="","",ROUND(IF($S$18&lt;20,0,IF($S$24=0,0,HLOOKUP($I$13,INDIRECT(IF($C$20="Pesos Revaluables","PR",LEFT($C$20,1))&amp;LEFT($C$11,1)&amp;"G"&amp;IF(S18=25,"TF","")&amp;IF(C13="No","NF","")),$B51+1,0))*$G$24/1000),1))</f>
        <v/>
      </c>
      <c r="D51" s="409"/>
      <c r="E51" s="530"/>
      <c r="F51" s="531"/>
      <c r="G51" s="531"/>
      <c r="H51" s="531"/>
      <c r="I51" s="531"/>
      <c r="J51" s="531"/>
      <c r="K51" s="531"/>
      <c r="L51" s="531"/>
      <c r="M51" s="531"/>
      <c r="N51" s="531"/>
      <c r="O51" s="531"/>
      <c r="P51" s="531"/>
      <c r="Q51" s="531"/>
      <c r="R51" s="276"/>
      <c r="AG51" s="283">
        <f t="shared" si="1"/>
        <v>65</v>
      </c>
    </row>
    <row r="52" spans="2:33" ht="14.25" customHeight="1">
      <c r="B52" s="265" t="str">
        <f t="shared" si="2"/>
        <v/>
      </c>
      <c r="C52" s="266" t="str">
        <f ca="1">+IF($B52="","",ROUND(IF($S$18&lt;20,0,IF($S$24=0,0,HLOOKUP($I$13,INDIRECT(IF($C$20="Pesos Revaluables","PR",LEFT($C$20,1))&amp;LEFT($C$11,1)&amp;"G"&amp;IF(S18=25,"TF","")&amp;IF(C13="No","NF","")),$B52+1,0))*$G$24/1000),1))</f>
        <v/>
      </c>
      <c r="D52" s="409"/>
      <c r="E52" s="530"/>
      <c r="F52" s="531"/>
      <c r="G52" s="531"/>
      <c r="H52" s="531"/>
      <c r="I52" s="531"/>
      <c r="J52" s="531"/>
      <c r="K52" s="531"/>
      <c r="L52" s="531"/>
      <c r="M52" s="531"/>
      <c r="N52" s="531"/>
      <c r="O52" s="531"/>
      <c r="P52" s="531"/>
      <c r="Q52" s="531"/>
      <c r="R52" s="276"/>
      <c r="AG52" s="283">
        <f t="shared" si="1"/>
        <v>66</v>
      </c>
    </row>
    <row r="53" spans="2:33" ht="14.25" customHeight="1">
      <c r="B53" s="265" t="str">
        <f t="shared" si="2"/>
        <v/>
      </c>
      <c r="C53" s="266" t="str">
        <f ca="1">+IF($B53="","",ROUND(IF($S$18&lt;20,0,IF($S$24=0,0,HLOOKUP($I$13,INDIRECT(IF($C$20="Pesos Revaluables","PR",LEFT($C$20,1))&amp;LEFT($C$11,1)&amp;"G"&amp;IF(S18=25,"TF","")&amp;IF(C13="No","NF","")),$B53+1,0))*$G$24/1000),1))</f>
        <v/>
      </c>
      <c r="D53" s="409"/>
      <c r="E53" s="262" t="str">
        <f>IF(F53="","",'Tabla Pesos'!C98)</f>
        <v/>
      </c>
      <c r="F53" s="528" t="str">
        <f>IF('Tabla Pesos'!D75&gt;=3,'Tabla Pesos'!C88,"")</f>
        <v/>
      </c>
      <c r="G53" s="528"/>
      <c r="H53" s="528"/>
      <c r="I53" s="528"/>
      <c r="J53" s="528"/>
      <c r="K53" s="528"/>
      <c r="L53" s="528"/>
      <c r="M53" s="528"/>
      <c r="N53" s="528"/>
      <c r="O53" s="528"/>
      <c r="P53" s="528"/>
      <c r="Q53" s="528"/>
      <c r="R53" s="276"/>
      <c r="AG53" s="283">
        <f t="shared" si="1"/>
        <v>67</v>
      </c>
    </row>
    <row r="54" spans="2:33" ht="14.25" customHeight="1">
      <c r="B54" s="265" t="str">
        <f t="shared" si="2"/>
        <v/>
      </c>
      <c r="C54" s="266" t="str">
        <f ca="1">+IF($B54="","",ROUND(IF($S$18&lt;20,0,IF($S$24=0,0,HLOOKUP($I$13,INDIRECT(IF($C$20="Pesos Revaluables","PR",LEFT($C$20,1))&amp;LEFT($C$11,1)&amp;"G"&amp;IF(S18=25,"TF","")&amp;IF(C13="No","NF","")),$B54+1,0))*$G$24/1000),1))</f>
        <v/>
      </c>
      <c r="D54" s="409"/>
      <c r="E54" s="262" t="str">
        <f>IF(F54="","",'Tabla Pesos'!C99)</f>
        <v/>
      </c>
      <c r="F54" s="528" t="str">
        <f>IF('Tabla Pesos'!D75=4,'Tabla Pesos'!C89,"")</f>
        <v/>
      </c>
      <c r="G54" s="528"/>
      <c r="H54" s="528"/>
      <c r="I54" s="528"/>
      <c r="J54" s="528"/>
      <c r="K54" s="528"/>
      <c r="L54" s="528"/>
      <c r="M54" s="528"/>
      <c r="N54" s="528"/>
      <c r="O54" s="528"/>
      <c r="P54" s="528"/>
      <c r="Q54" s="528"/>
      <c r="R54" s="276"/>
      <c r="AG54" s="283">
        <f t="shared" si="1"/>
        <v>68</v>
      </c>
    </row>
    <row r="55" spans="2:33" ht="14.25" customHeight="1">
      <c r="B55" s="265" t="str">
        <f t="shared" si="2"/>
        <v/>
      </c>
      <c r="C55" s="266" t="str">
        <f ca="1">+IF($B55="","",ROUND(IF($S$18&lt;20,0,IF($S$24=0,0,HLOOKUP($I$13,INDIRECT(IF($C$20="Pesos Revaluables","PR",LEFT($C$20,1))&amp;LEFT($C$11,1)&amp;"G"&amp;IF(S18=25,"TF","")&amp;IF(C13="No","NF","")),$B55+1,0))*$G$24/1000),1))</f>
        <v/>
      </c>
      <c r="D55" s="409"/>
      <c r="E55" s="279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276"/>
      <c r="AG55" s="283">
        <f t="shared" si="1"/>
        <v>69</v>
      </c>
    </row>
    <row r="56" spans="2:33" ht="14.25" customHeight="1">
      <c r="B56" s="265" t="str">
        <f t="shared" si="2"/>
        <v/>
      </c>
      <c r="C56" s="266" t="str">
        <f ca="1">+IF($B56="","",ROUND(IF($S$18&lt;20,0,IF($S$24=0,0,HLOOKUP($I$13,INDIRECT(IF($C$20="Pesos Revaluables","PR",LEFT($C$20,1))&amp;LEFT($C$11,1)&amp;"G"&amp;IF(S18=25,"TF","")&amp;IF(C13="No","NF","")),$B56+1,0))*$G$24/1000),1))</f>
        <v/>
      </c>
      <c r="D56" s="409"/>
      <c r="E56" s="533" t="str">
        <f>IF(AND(I11&gt;40,'Tabla Pesos'!D75&gt;2),'Tabla Pesos'!D42," ")</f>
        <v xml:space="preserve"> </v>
      </c>
      <c r="F56" s="532" t="str">
        <f>IF(AND(I11&gt;40,'Tabla Pesos'!D75&gt;2),'Tabla Pesos'!E42," ")</f>
        <v xml:space="preserve"> </v>
      </c>
      <c r="G56" s="532"/>
      <c r="H56" s="532"/>
      <c r="I56" s="532"/>
      <c r="J56" s="532"/>
      <c r="K56" s="532"/>
      <c r="L56" s="532"/>
      <c r="M56" s="532"/>
      <c r="N56" s="532"/>
      <c r="O56" s="532"/>
      <c r="P56" s="532"/>
      <c r="Q56" s="532"/>
      <c r="R56" s="276"/>
      <c r="AG56" s="283">
        <f t="shared" si="1"/>
        <v>70</v>
      </c>
    </row>
    <row r="57" spans="2:33" ht="14.25" customHeight="1">
      <c r="B57" s="265" t="str">
        <f t="shared" si="2"/>
        <v/>
      </c>
      <c r="C57" s="266" t="str">
        <f ca="1">+IF($B57="","",ROUND(IF($S$18&lt;20,0,IF($S$24=0,0,HLOOKUP($I$13,INDIRECT(IF($C$20="Pesos Revaluables","PR",LEFT($C$20,1))&amp;LEFT($C$11,1)&amp;"G"&amp;IF(S18=25,"TF","")&amp;IF(C13="No","NF","")),$B57+1,0))*$G$24/1000),1))</f>
        <v/>
      </c>
      <c r="D57" s="409"/>
      <c r="E57" s="533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276"/>
    </row>
    <row r="58" spans="2:33" ht="14.25" customHeight="1">
      <c r="B58" s="265" t="str">
        <f t="shared" si="2"/>
        <v/>
      </c>
      <c r="C58" s="266" t="str">
        <f ca="1">+IF($B58="","",ROUND(IF($S$18&lt;20,0,IF($S$24=0,0,HLOOKUP($I$13,INDIRECT(IF($C$20="Pesos Revaluables","PR",LEFT($C$20,1))&amp;LEFT($C$11,1)&amp;"G"&amp;IF(S18=25,"TF","")&amp;IF(C13="No","NF","")),$B58+1,0))*$G$24/1000),1))</f>
        <v/>
      </c>
      <c r="D58" s="409"/>
      <c r="R58" s="276"/>
    </row>
    <row r="59" spans="2:33" ht="14.25" customHeight="1">
      <c r="B59" s="265" t="str">
        <f t="shared" si="2"/>
        <v/>
      </c>
      <c r="C59" s="266" t="str">
        <f ca="1">+IF($B59="","",ROUND(IF($S$18&lt;20,0,IF($S$24=0,0,HLOOKUP($I$13,INDIRECT(IF($C$20="Pesos Revaluables","PR",LEFT($C$20,1))&amp;LEFT($C$11,1)&amp;"G"&amp;IF(S18=25,"TF","")&amp;IF(C13="No","NF","")),$B59+1,0))*$G$24/1000),1))</f>
        <v/>
      </c>
      <c r="D59" s="409"/>
      <c r="E59" s="262"/>
      <c r="F59" s="262"/>
      <c r="G59" s="270"/>
      <c r="H59" s="270"/>
      <c r="I59" s="273"/>
      <c r="J59" s="273"/>
      <c r="K59" s="273"/>
      <c r="L59" s="273"/>
      <c r="M59" s="273"/>
      <c r="N59" s="273"/>
      <c r="O59" s="273"/>
      <c r="P59" s="273"/>
      <c r="Q59" s="273"/>
      <c r="R59" s="276"/>
    </row>
    <row r="60" spans="2:33" ht="14.25" customHeight="1">
      <c r="B60" s="265" t="str">
        <f t="shared" si="2"/>
        <v/>
      </c>
      <c r="C60" s="266" t="str">
        <f ca="1">+IF($B60="","",ROUND(IF($S$18&lt;20,0,IF($S$24=0,0,HLOOKUP($I$13,INDIRECT(IF($C$20="Pesos Revaluables","PR",LEFT($C$20,1))&amp;LEFT($C$11,1)&amp;"G"&amp;IF(S18=25,"TF","")&amp;IF(C13="No","NF","")),$B60+1,0))*$G$24/1000),1))</f>
        <v/>
      </c>
      <c r="D60" s="409"/>
      <c r="E60" s="278" t="str">
        <f>IF(F62="","","Requisitos Financieros")</f>
        <v/>
      </c>
      <c r="F60" s="269"/>
      <c r="G60" s="269"/>
      <c r="H60" s="269"/>
      <c r="I60" s="269"/>
      <c r="J60" s="270"/>
      <c r="K60" s="269"/>
      <c r="L60" s="270"/>
      <c r="M60" s="270"/>
      <c r="N60" s="270"/>
      <c r="O60" s="271"/>
      <c r="P60" s="271"/>
      <c r="Q60" s="271"/>
      <c r="R60" s="276"/>
    </row>
    <row r="61" spans="2:33" ht="14.25" customHeight="1">
      <c r="B61" s="265" t="str">
        <f t="shared" si="2"/>
        <v/>
      </c>
      <c r="C61" s="266" t="str">
        <f ca="1">+IF($B61="","",ROUND(IF($S$18&lt;20,0,IF($S$24=0,0,HLOOKUP($I$13,INDIRECT(IF($C$20="Pesos Revaluables","PR",LEFT($C$20,1))&amp;LEFT($C$11,1)&amp;"G"&amp;IF(S18=25,"TF","")&amp;IF(C13="No","NF","")),$B61+1,0))*$G$24/1000),1))</f>
        <v/>
      </c>
      <c r="D61" s="409"/>
      <c r="E61" s="269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76"/>
    </row>
    <row r="62" spans="2:33" ht="14.25" customHeight="1">
      <c r="B62" s="265" t="str">
        <f t="shared" si="2"/>
        <v/>
      </c>
      <c r="C62" s="266" t="str">
        <f ca="1">+IF($B62="","",ROUND(IF($S$18&lt;20,0,IF($S$24=0,0,HLOOKUP($I$13,INDIRECT(IF($C$20="Pesos Revaluables","PR",LEFT($C$20,1))&amp;LEFT($C$11,1)&amp;"G"&amp;IF(S18=25,"TF","")&amp;IF(C13="No","NF","")),$B62+1,0))*$G$24/1000),1))</f>
        <v/>
      </c>
      <c r="D62" s="409"/>
      <c r="E62" s="269"/>
      <c r="F62" s="528" t="str">
        <f>+'Tabla Pesos'!D78</f>
        <v/>
      </c>
      <c r="G62" s="528"/>
      <c r="H62" s="528"/>
      <c r="I62" s="528"/>
      <c r="J62" s="528"/>
      <c r="K62" s="528"/>
      <c r="L62" s="528"/>
      <c r="M62" s="528"/>
      <c r="N62" s="528"/>
      <c r="O62" s="528"/>
      <c r="P62" s="528"/>
      <c r="Q62" s="528"/>
      <c r="R62" s="276"/>
    </row>
    <row r="63" spans="2:33" ht="15" customHeight="1">
      <c r="B63" s="265" t="str">
        <f t="shared" si="2"/>
        <v/>
      </c>
      <c r="C63" s="266" t="str">
        <f t="shared" ref="C63:C68" ca="1" si="3">+IF($B63="","",ROUND(IF($S$18&lt;20,0,IF($S$24=0,0,HLOOKUP($I$13,INDIRECT(IF($C$20="Pesos Revaluables","PR",LEFT($C$20,1))&amp;LEFT($C$11,1)&amp;"G"&amp;IF($S$18=25,"TF","")&amp;IF($C$13="No","NF","")),$B63+1,0))*$G$24/1000),1))</f>
        <v/>
      </c>
      <c r="D63" s="409"/>
      <c r="E63" s="343"/>
      <c r="F63" s="528" t="str">
        <f>+'Tabla Pesos'!D79</f>
        <v/>
      </c>
      <c r="G63" s="528"/>
      <c r="H63" s="528"/>
      <c r="I63" s="528"/>
      <c r="J63" s="528"/>
      <c r="K63" s="528"/>
      <c r="L63" s="528"/>
      <c r="M63" s="528"/>
      <c r="N63" s="528"/>
      <c r="O63" s="528"/>
      <c r="P63" s="528"/>
      <c r="Q63" s="528"/>
      <c r="R63" s="277"/>
    </row>
    <row r="64" spans="2:33" ht="14.25" customHeight="1">
      <c r="B64" s="265" t="str">
        <f t="shared" si="2"/>
        <v/>
      </c>
      <c r="C64" s="266" t="str">
        <f t="shared" ca="1" si="3"/>
        <v/>
      </c>
      <c r="D64" s="409"/>
      <c r="E64" s="262"/>
      <c r="F64" s="262"/>
      <c r="G64" s="270"/>
      <c r="H64" s="270"/>
      <c r="I64" s="273"/>
      <c r="J64" s="273"/>
      <c r="K64" s="273"/>
      <c r="L64" s="273"/>
      <c r="M64" s="273"/>
      <c r="N64" s="273"/>
      <c r="O64" s="273"/>
      <c r="P64" s="273"/>
      <c r="Q64" s="273"/>
      <c r="R64" s="276"/>
    </row>
    <row r="65" spans="1:256" ht="14.25" customHeight="1">
      <c r="B65" s="265" t="str">
        <f t="shared" si="2"/>
        <v/>
      </c>
      <c r="C65" s="266" t="str">
        <f t="shared" ca="1" si="3"/>
        <v/>
      </c>
      <c r="D65" s="409"/>
      <c r="E65" s="278" t="s">
        <v>510</v>
      </c>
      <c r="F65" s="269"/>
      <c r="G65" s="269"/>
      <c r="H65" s="269"/>
      <c r="I65" s="269"/>
      <c r="J65" s="270"/>
      <c r="K65" s="269"/>
      <c r="L65" s="270"/>
      <c r="M65" s="270"/>
      <c r="N65" s="270"/>
      <c r="O65" s="271"/>
      <c r="P65" s="271"/>
      <c r="Q65" s="271"/>
      <c r="R65" s="276"/>
    </row>
    <row r="66" spans="1:256" s="489" customFormat="1" ht="14.25" customHeight="1">
      <c r="A66" s="283"/>
      <c r="B66" s="265" t="str">
        <f t="shared" si="2"/>
        <v/>
      </c>
      <c r="C66" s="266" t="str">
        <f t="shared" ca="1" si="3"/>
        <v/>
      </c>
      <c r="D66" s="409"/>
      <c r="E66" s="527" t="s">
        <v>512</v>
      </c>
      <c r="F66" s="527"/>
      <c r="G66" s="527"/>
      <c r="H66" s="527"/>
      <c r="I66" s="527"/>
      <c r="J66" s="527"/>
      <c r="K66" s="527"/>
      <c r="L66" s="527"/>
      <c r="M66" s="527"/>
      <c r="N66" s="527"/>
      <c r="O66" s="527"/>
      <c r="P66" s="527"/>
      <c r="Q66" s="527"/>
      <c r="R66" s="527"/>
      <c r="S66" s="527"/>
      <c r="T66" s="527"/>
      <c r="U66" s="527"/>
      <c r="V66" s="527"/>
      <c r="W66" s="527"/>
      <c r="X66" s="527"/>
      <c r="Y66" s="527"/>
      <c r="Z66" s="527"/>
      <c r="AA66" s="527"/>
      <c r="AB66" s="527"/>
      <c r="AC66" s="527"/>
      <c r="AD66" s="527"/>
      <c r="AE66" s="527"/>
      <c r="AF66" s="527"/>
      <c r="AG66" s="527"/>
      <c r="AH66" s="527"/>
      <c r="AI66" s="527"/>
      <c r="AJ66" s="527"/>
      <c r="AK66" s="527"/>
      <c r="AL66" s="527"/>
      <c r="AM66" s="527"/>
      <c r="AN66" s="527"/>
      <c r="AO66" s="527"/>
      <c r="AP66" s="527"/>
      <c r="AQ66" s="527"/>
      <c r="AR66" s="527"/>
      <c r="AS66" s="527"/>
      <c r="AT66" s="527"/>
      <c r="AU66" s="527"/>
      <c r="AV66" s="527"/>
      <c r="AW66" s="527"/>
      <c r="AX66" s="527"/>
      <c r="AY66" s="527"/>
      <c r="AZ66" s="527"/>
      <c r="BA66" s="527"/>
      <c r="BB66" s="527"/>
      <c r="BC66" s="527"/>
      <c r="BD66" s="527"/>
      <c r="BE66" s="527"/>
      <c r="BF66" s="527"/>
      <c r="BG66" s="527"/>
      <c r="BH66" s="527"/>
      <c r="BI66" s="527"/>
      <c r="BJ66" s="527"/>
      <c r="BK66" s="527"/>
      <c r="BL66" s="527"/>
      <c r="BM66" s="527"/>
      <c r="BN66" s="527"/>
      <c r="BO66" s="527"/>
      <c r="BP66" s="527"/>
      <c r="BQ66" s="527"/>
      <c r="BR66" s="527"/>
      <c r="BS66" s="527"/>
      <c r="BT66" s="527"/>
      <c r="BU66" s="527"/>
      <c r="BV66" s="527"/>
      <c r="BW66" s="527"/>
      <c r="BX66" s="527"/>
      <c r="BY66" s="527"/>
      <c r="BZ66" s="527"/>
      <c r="CA66" s="527"/>
      <c r="CB66" s="527"/>
      <c r="CC66" s="527"/>
      <c r="CD66" s="527"/>
      <c r="CE66" s="527"/>
      <c r="CF66" s="527"/>
      <c r="CG66" s="527"/>
      <c r="CH66" s="527"/>
      <c r="CI66" s="527"/>
      <c r="CJ66" s="527"/>
      <c r="CK66" s="527"/>
      <c r="CL66" s="527"/>
      <c r="CM66" s="527"/>
      <c r="CN66" s="527"/>
      <c r="CO66" s="527"/>
      <c r="CP66" s="527"/>
      <c r="CQ66" s="527"/>
      <c r="CR66" s="527"/>
      <c r="CS66" s="527"/>
      <c r="CT66" s="527"/>
      <c r="CU66" s="527"/>
      <c r="CV66" s="527"/>
      <c r="CW66" s="527"/>
      <c r="CX66" s="527"/>
      <c r="CY66" s="527"/>
      <c r="CZ66" s="527"/>
      <c r="DA66" s="527"/>
      <c r="DB66" s="527"/>
      <c r="DC66" s="527"/>
      <c r="DD66" s="527"/>
      <c r="DE66" s="527"/>
      <c r="DF66" s="527"/>
      <c r="DG66" s="527"/>
      <c r="DH66" s="527"/>
      <c r="DI66" s="527"/>
      <c r="DJ66" s="527"/>
      <c r="DK66" s="527"/>
      <c r="DL66" s="527"/>
      <c r="DM66" s="527"/>
      <c r="DN66" s="527"/>
      <c r="DO66" s="527"/>
      <c r="DP66" s="527"/>
      <c r="DQ66" s="527"/>
      <c r="DR66" s="527"/>
      <c r="DS66" s="527"/>
      <c r="DT66" s="527"/>
      <c r="DU66" s="527"/>
      <c r="DV66" s="527"/>
      <c r="DW66" s="527"/>
      <c r="DX66" s="527"/>
      <c r="DY66" s="527"/>
      <c r="DZ66" s="527"/>
      <c r="EA66" s="527"/>
      <c r="EB66" s="527"/>
      <c r="EC66" s="527"/>
      <c r="ED66" s="527"/>
      <c r="EE66" s="527"/>
      <c r="EF66" s="527"/>
      <c r="EG66" s="527"/>
      <c r="EH66" s="527"/>
      <c r="EI66" s="527"/>
      <c r="EJ66" s="527"/>
      <c r="EK66" s="527"/>
      <c r="EL66" s="527"/>
      <c r="EM66" s="527"/>
      <c r="EN66" s="527"/>
      <c r="EO66" s="527"/>
      <c r="EP66" s="527"/>
      <c r="EQ66" s="527"/>
      <c r="ER66" s="527"/>
      <c r="ES66" s="527"/>
      <c r="ET66" s="527"/>
      <c r="EU66" s="527"/>
      <c r="EV66" s="527"/>
      <c r="EW66" s="527"/>
      <c r="EX66" s="527"/>
      <c r="EY66" s="527"/>
      <c r="EZ66" s="527"/>
      <c r="FA66" s="527"/>
      <c r="FB66" s="527"/>
      <c r="FC66" s="527"/>
      <c r="FD66" s="527"/>
      <c r="FE66" s="527"/>
      <c r="FF66" s="527"/>
      <c r="FG66" s="527"/>
      <c r="FH66" s="527"/>
      <c r="FI66" s="527"/>
      <c r="FJ66" s="527"/>
      <c r="FK66" s="527"/>
      <c r="FL66" s="527"/>
      <c r="FM66" s="527"/>
      <c r="FN66" s="527"/>
      <c r="FO66" s="527"/>
      <c r="FP66" s="527"/>
      <c r="FQ66" s="527"/>
      <c r="FR66" s="527"/>
      <c r="FS66" s="527"/>
      <c r="FT66" s="527"/>
      <c r="FU66" s="527"/>
      <c r="FV66" s="527"/>
      <c r="FW66" s="527"/>
      <c r="FX66" s="527"/>
      <c r="FY66" s="527"/>
      <c r="FZ66" s="527"/>
      <c r="GA66" s="527"/>
      <c r="GB66" s="527"/>
      <c r="GC66" s="527"/>
      <c r="GD66" s="527"/>
      <c r="GE66" s="527"/>
      <c r="GF66" s="527"/>
      <c r="GG66" s="527"/>
      <c r="GH66" s="527"/>
      <c r="GI66" s="527"/>
      <c r="GJ66" s="527"/>
      <c r="GK66" s="527"/>
      <c r="GL66" s="527"/>
      <c r="GM66" s="527"/>
      <c r="GN66" s="527"/>
      <c r="GO66" s="527"/>
      <c r="GP66" s="527"/>
      <c r="GQ66" s="527"/>
      <c r="GR66" s="527"/>
      <c r="GS66" s="527"/>
      <c r="GT66" s="527"/>
      <c r="GU66" s="527"/>
      <c r="GV66" s="527"/>
      <c r="GW66" s="527"/>
      <c r="GX66" s="527"/>
      <c r="GY66" s="527"/>
      <c r="GZ66" s="527"/>
      <c r="HA66" s="527"/>
      <c r="HB66" s="527"/>
      <c r="HC66" s="527"/>
      <c r="HD66" s="527"/>
      <c r="HE66" s="527"/>
      <c r="HF66" s="527"/>
      <c r="HG66" s="527"/>
      <c r="HH66" s="527"/>
      <c r="HI66" s="527"/>
      <c r="HJ66" s="527"/>
      <c r="HK66" s="527"/>
      <c r="HL66" s="527"/>
      <c r="HM66" s="527"/>
      <c r="HN66" s="527"/>
      <c r="HO66" s="527"/>
      <c r="HP66" s="527"/>
      <c r="HQ66" s="527"/>
      <c r="HR66" s="527"/>
      <c r="HS66" s="527"/>
      <c r="HT66" s="527"/>
      <c r="HU66" s="527"/>
      <c r="HV66" s="527"/>
      <c r="HW66" s="527"/>
      <c r="HX66" s="527"/>
      <c r="HY66" s="527"/>
      <c r="HZ66" s="527"/>
      <c r="IA66" s="527"/>
      <c r="IB66" s="527"/>
      <c r="IC66" s="527"/>
      <c r="ID66" s="527"/>
      <c r="IE66" s="527"/>
      <c r="IF66" s="527"/>
      <c r="IG66" s="527"/>
      <c r="IH66" s="527"/>
      <c r="II66" s="527"/>
      <c r="IJ66" s="527"/>
      <c r="IK66" s="527"/>
      <c r="IL66" s="527"/>
      <c r="IM66" s="527"/>
      <c r="IN66" s="527"/>
      <c r="IO66" s="527"/>
      <c r="IP66" s="527"/>
      <c r="IQ66" s="527"/>
      <c r="IR66" s="527"/>
      <c r="IS66" s="527"/>
      <c r="IT66" s="527"/>
      <c r="IU66" s="527"/>
      <c r="IV66" s="527"/>
    </row>
    <row r="67" spans="1:256" s="489" customFormat="1" ht="15" customHeight="1">
      <c r="A67" s="283"/>
      <c r="B67" s="265" t="str">
        <f t="shared" si="2"/>
        <v/>
      </c>
      <c r="C67" s="266" t="str">
        <f t="shared" ca="1" si="3"/>
        <v/>
      </c>
      <c r="D67" s="409"/>
      <c r="E67" s="527"/>
      <c r="F67" s="527"/>
      <c r="G67" s="527"/>
      <c r="H67" s="527"/>
      <c r="I67" s="527"/>
      <c r="J67" s="527"/>
      <c r="K67" s="527"/>
      <c r="L67" s="527"/>
      <c r="M67" s="527"/>
      <c r="N67" s="527"/>
      <c r="O67" s="527"/>
      <c r="P67" s="527"/>
      <c r="Q67" s="527"/>
      <c r="R67" s="527"/>
      <c r="S67" s="527"/>
      <c r="T67" s="527"/>
      <c r="U67" s="527"/>
      <c r="V67" s="527"/>
      <c r="W67" s="527"/>
      <c r="X67" s="527"/>
      <c r="Y67" s="527"/>
      <c r="Z67" s="527"/>
      <c r="AA67" s="527"/>
      <c r="AB67" s="527"/>
      <c r="AC67" s="527"/>
      <c r="AD67" s="527"/>
      <c r="AE67" s="527"/>
      <c r="AF67" s="527"/>
      <c r="AG67" s="527"/>
      <c r="AH67" s="527"/>
      <c r="AI67" s="527"/>
      <c r="AJ67" s="527"/>
      <c r="AK67" s="527"/>
      <c r="AL67" s="527"/>
      <c r="AM67" s="527"/>
      <c r="AN67" s="527"/>
      <c r="AO67" s="527"/>
      <c r="AP67" s="527"/>
      <c r="AQ67" s="527"/>
      <c r="AR67" s="527"/>
      <c r="AS67" s="527"/>
      <c r="AT67" s="527"/>
      <c r="AU67" s="527"/>
      <c r="AV67" s="527"/>
      <c r="AW67" s="527"/>
      <c r="AX67" s="527"/>
      <c r="AY67" s="527"/>
      <c r="AZ67" s="527"/>
      <c r="BA67" s="527"/>
      <c r="BB67" s="527"/>
      <c r="BC67" s="527"/>
      <c r="BD67" s="527"/>
      <c r="BE67" s="527"/>
      <c r="BF67" s="527"/>
      <c r="BG67" s="527"/>
      <c r="BH67" s="527"/>
      <c r="BI67" s="527"/>
      <c r="BJ67" s="527"/>
      <c r="BK67" s="527"/>
      <c r="BL67" s="527"/>
      <c r="BM67" s="527"/>
      <c r="BN67" s="527"/>
      <c r="BO67" s="527"/>
      <c r="BP67" s="527"/>
      <c r="BQ67" s="527"/>
      <c r="BR67" s="527"/>
      <c r="BS67" s="527"/>
      <c r="BT67" s="527"/>
      <c r="BU67" s="527"/>
      <c r="BV67" s="527"/>
      <c r="BW67" s="527"/>
      <c r="BX67" s="527"/>
      <c r="BY67" s="527"/>
      <c r="BZ67" s="527"/>
      <c r="CA67" s="527"/>
      <c r="CB67" s="527"/>
      <c r="CC67" s="527"/>
      <c r="CD67" s="527"/>
      <c r="CE67" s="527"/>
      <c r="CF67" s="527"/>
      <c r="CG67" s="527"/>
      <c r="CH67" s="527"/>
      <c r="CI67" s="527"/>
      <c r="CJ67" s="527"/>
      <c r="CK67" s="527"/>
      <c r="CL67" s="527"/>
      <c r="CM67" s="527"/>
      <c r="CN67" s="527"/>
      <c r="CO67" s="527"/>
      <c r="CP67" s="527"/>
      <c r="CQ67" s="527"/>
      <c r="CR67" s="527"/>
      <c r="CS67" s="527"/>
      <c r="CT67" s="527"/>
      <c r="CU67" s="527"/>
      <c r="CV67" s="527"/>
      <c r="CW67" s="527"/>
      <c r="CX67" s="527"/>
      <c r="CY67" s="527"/>
      <c r="CZ67" s="527"/>
      <c r="DA67" s="527"/>
      <c r="DB67" s="527"/>
      <c r="DC67" s="527"/>
      <c r="DD67" s="527"/>
      <c r="DE67" s="527"/>
      <c r="DF67" s="527"/>
      <c r="DG67" s="527"/>
      <c r="DH67" s="527"/>
      <c r="DI67" s="527"/>
      <c r="DJ67" s="527"/>
      <c r="DK67" s="527"/>
      <c r="DL67" s="527"/>
      <c r="DM67" s="527"/>
      <c r="DN67" s="527"/>
      <c r="DO67" s="527"/>
      <c r="DP67" s="527"/>
      <c r="DQ67" s="527"/>
      <c r="DR67" s="527"/>
      <c r="DS67" s="527"/>
      <c r="DT67" s="527"/>
      <c r="DU67" s="527"/>
      <c r="DV67" s="527"/>
      <c r="DW67" s="527"/>
      <c r="DX67" s="527"/>
      <c r="DY67" s="527"/>
      <c r="DZ67" s="527"/>
      <c r="EA67" s="527"/>
      <c r="EB67" s="527"/>
      <c r="EC67" s="527"/>
      <c r="ED67" s="527"/>
      <c r="EE67" s="527"/>
      <c r="EF67" s="527"/>
      <c r="EG67" s="527"/>
      <c r="EH67" s="527"/>
      <c r="EI67" s="527"/>
      <c r="EJ67" s="527"/>
      <c r="EK67" s="527"/>
      <c r="EL67" s="527"/>
      <c r="EM67" s="527"/>
      <c r="EN67" s="527"/>
      <c r="EO67" s="527"/>
      <c r="EP67" s="527"/>
      <c r="EQ67" s="527"/>
      <c r="ER67" s="527"/>
      <c r="ES67" s="527"/>
      <c r="ET67" s="527"/>
      <c r="EU67" s="527"/>
      <c r="EV67" s="527"/>
      <c r="EW67" s="527"/>
      <c r="EX67" s="527"/>
      <c r="EY67" s="527"/>
      <c r="EZ67" s="527"/>
      <c r="FA67" s="527"/>
      <c r="FB67" s="527"/>
      <c r="FC67" s="527"/>
      <c r="FD67" s="527"/>
      <c r="FE67" s="527"/>
      <c r="FF67" s="527"/>
      <c r="FG67" s="527"/>
      <c r="FH67" s="527"/>
      <c r="FI67" s="527"/>
      <c r="FJ67" s="527"/>
      <c r="FK67" s="527"/>
      <c r="FL67" s="527"/>
      <c r="FM67" s="527"/>
      <c r="FN67" s="527"/>
      <c r="FO67" s="527"/>
      <c r="FP67" s="527"/>
      <c r="FQ67" s="527"/>
      <c r="FR67" s="527"/>
      <c r="FS67" s="527"/>
      <c r="FT67" s="527"/>
      <c r="FU67" s="527"/>
      <c r="FV67" s="527"/>
      <c r="FW67" s="527"/>
      <c r="FX67" s="527"/>
      <c r="FY67" s="527"/>
      <c r="FZ67" s="527"/>
      <c r="GA67" s="527"/>
      <c r="GB67" s="527"/>
      <c r="GC67" s="527"/>
      <c r="GD67" s="527"/>
      <c r="GE67" s="527"/>
      <c r="GF67" s="527"/>
      <c r="GG67" s="527"/>
      <c r="GH67" s="527"/>
      <c r="GI67" s="527"/>
      <c r="GJ67" s="527"/>
      <c r="GK67" s="527"/>
      <c r="GL67" s="527"/>
      <c r="GM67" s="527"/>
      <c r="GN67" s="527"/>
      <c r="GO67" s="527"/>
      <c r="GP67" s="527"/>
      <c r="GQ67" s="527"/>
      <c r="GR67" s="527"/>
      <c r="GS67" s="527"/>
      <c r="GT67" s="527"/>
      <c r="GU67" s="527"/>
      <c r="GV67" s="527"/>
      <c r="GW67" s="527"/>
      <c r="GX67" s="527"/>
      <c r="GY67" s="527"/>
      <c r="GZ67" s="527"/>
      <c r="HA67" s="527"/>
      <c r="HB67" s="527"/>
      <c r="HC67" s="527"/>
      <c r="HD67" s="527"/>
      <c r="HE67" s="527"/>
      <c r="HF67" s="527"/>
      <c r="HG67" s="527"/>
      <c r="HH67" s="527"/>
      <c r="HI67" s="527"/>
      <c r="HJ67" s="527"/>
      <c r="HK67" s="527"/>
      <c r="HL67" s="527"/>
      <c r="HM67" s="527"/>
      <c r="HN67" s="527"/>
      <c r="HO67" s="527"/>
      <c r="HP67" s="527"/>
      <c r="HQ67" s="527"/>
      <c r="HR67" s="527"/>
      <c r="HS67" s="527"/>
      <c r="HT67" s="527"/>
      <c r="HU67" s="527"/>
      <c r="HV67" s="527"/>
      <c r="HW67" s="527"/>
      <c r="HX67" s="527"/>
      <c r="HY67" s="527"/>
      <c r="HZ67" s="527"/>
      <c r="IA67" s="527"/>
      <c r="IB67" s="527"/>
      <c r="IC67" s="527"/>
      <c r="ID67" s="527"/>
      <c r="IE67" s="527"/>
      <c r="IF67" s="527"/>
      <c r="IG67" s="527"/>
      <c r="IH67" s="527"/>
      <c r="II67" s="527"/>
      <c r="IJ67" s="527"/>
      <c r="IK67" s="527"/>
      <c r="IL67" s="527"/>
      <c r="IM67" s="527"/>
      <c r="IN67" s="527"/>
      <c r="IO67" s="527"/>
      <c r="IP67" s="527"/>
      <c r="IQ67" s="527"/>
      <c r="IR67" s="527"/>
      <c r="IS67" s="527"/>
      <c r="IT67" s="527"/>
      <c r="IU67" s="527"/>
      <c r="IV67" s="527"/>
    </row>
    <row r="68" spans="1:256" s="489" customFormat="1" ht="16.5" customHeight="1" thickBot="1">
      <c r="A68" s="283"/>
      <c r="B68" s="267" t="str">
        <f t="shared" si="2"/>
        <v/>
      </c>
      <c r="C68" s="268" t="str">
        <f t="shared" ca="1" si="3"/>
        <v/>
      </c>
      <c r="D68" s="409"/>
      <c r="E68" s="527"/>
      <c r="F68" s="527"/>
      <c r="G68" s="527"/>
      <c r="H68" s="527"/>
      <c r="I68" s="527"/>
      <c r="J68" s="527"/>
      <c r="K68" s="527"/>
      <c r="L68" s="527"/>
      <c r="M68" s="527"/>
      <c r="N68" s="527"/>
      <c r="O68" s="527"/>
      <c r="P68" s="527"/>
      <c r="Q68" s="527"/>
      <c r="R68" s="527"/>
      <c r="S68" s="527"/>
      <c r="T68" s="527"/>
      <c r="U68" s="527"/>
      <c r="V68" s="527"/>
      <c r="W68" s="527"/>
      <c r="X68" s="527"/>
      <c r="Y68" s="527"/>
      <c r="Z68" s="527"/>
      <c r="AA68" s="527"/>
      <c r="AB68" s="527"/>
      <c r="AC68" s="527"/>
      <c r="AD68" s="527"/>
      <c r="AE68" s="527"/>
      <c r="AF68" s="527"/>
      <c r="AG68" s="527"/>
      <c r="AH68" s="527"/>
      <c r="AI68" s="527"/>
      <c r="AJ68" s="527"/>
      <c r="AK68" s="527"/>
      <c r="AL68" s="527"/>
      <c r="AM68" s="527"/>
      <c r="AN68" s="527"/>
      <c r="AO68" s="527"/>
      <c r="AP68" s="527"/>
      <c r="AQ68" s="527"/>
      <c r="AR68" s="527"/>
      <c r="AS68" s="527"/>
      <c r="AT68" s="527"/>
      <c r="AU68" s="527"/>
      <c r="AV68" s="527"/>
      <c r="AW68" s="527"/>
      <c r="AX68" s="527"/>
      <c r="AY68" s="527"/>
      <c r="AZ68" s="527"/>
      <c r="BA68" s="527"/>
      <c r="BB68" s="527"/>
      <c r="BC68" s="527"/>
      <c r="BD68" s="527"/>
      <c r="BE68" s="527"/>
      <c r="BF68" s="527"/>
      <c r="BG68" s="527"/>
      <c r="BH68" s="527"/>
      <c r="BI68" s="527"/>
      <c r="BJ68" s="527"/>
      <c r="BK68" s="527"/>
      <c r="BL68" s="527"/>
      <c r="BM68" s="527"/>
      <c r="BN68" s="527"/>
      <c r="BO68" s="527"/>
      <c r="BP68" s="527"/>
      <c r="BQ68" s="527"/>
      <c r="BR68" s="527"/>
      <c r="BS68" s="527"/>
      <c r="BT68" s="527"/>
      <c r="BU68" s="527"/>
      <c r="BV68" s="527"/>
      <c r="BW68" s="527"/>
      <c r="BX68" s="527"/>
      <c r="BY68" s="527"/>
      <c r="BZ68" s="527"/>
      <c r="CA68" s="527"/>
      <c r="CB68" s="527"/>
      <c r="CC68" s="527"/>
      <c r="CD68" s="527"/>
      <c r="CE68" s="527"/>
      <c r="CF68" s="527"/>
      <c r="CG68" s="527"/>
      <c r="CH68" s="527"/>
      <c r="CI68" s="527"/>
      <c r="CJ68" s="527"/>
      <c r="CK68" s="527"/>
      <c r="CL68" s="527"/>
      <c r="CM68" s="527"/>
      <c r="CN68" s="527"/>
      <c r="CO68" s="527"/>
      <c r="CP68" s="527"/>
      <c r="CQ68" s="527"/>
      <c r="CR68" s="527"/>
      <c r="CS68" s="527"/>
      <c r="CT68" s="527"/>
      <c r="CU68" s="527"/>
      <c r="CV68" s="527"/>
      <c r="CW68" s="527"/>
      <c r="CX68" s="527"/>
      <c r="CY68" s="527"/>
      <c r="CZ68" s="527"/>
      <c r="DA68" s="527"/>
      <c r="DB68" s="527"/>
      <c r="DC68" s="527"/>
      <c r="DD68" s="527"/>
      <c r="DE68" s="527"/>
      <c r="DF68" s="527"/>
      <c r="DG68" s="527"/>
      <c r="DH68" s="527"/>
      <c r="DI68" s="527"/>
      <c r="DJ68" s="527"/>
      <c r="DK68" s="527"/>
      <c r="DL68" s="527"/>
      <c r="DM68" s="527"/>
      <c r="DN68" s="527"/>
      <c r="DO68" s="527"/>
      <c r="DP68" s="527"/>
      <c r="DQ68" s="527"/>
      <c r="DR68" s="527"/>
      <c r="DS68" s="527"/>
      <c r="DT68" s="527"/>
      <c r="DU68" s="527"/>
      <c r="DV68" s="527"/>
      <c r="DW68" s="527"/>
      <c r="DX68" s="527"/>
      <c r="DY68" s="527"/>
      <c r="DZ68" s="527"/>
      <c r="EA68" s="527"/>
      <c r="EB68" s="527"/>
      <c r="EC68" s="527"/>
      <c r="ED68" s="527"/>
      <c r="EE68" s="527"/>
      <c r="EF68" s="527"/>
      <c r="EG68" s="527"/>
      <c r="EH68" s="527"/>
      <c r="EI68" s="527"/>
      <c r="EJ68" s="527"/>
      <c r="EK68" s="527"/>
      <c r="EL68" s="527"/>
      <c r="EM68" s="527"/>
      <c r="EN68" s="527"/>
      <c r="EO68" s="527"/>
      <c r="EP68" s="527"/>
      <c r="EQ68" s="527"/>
      <c r="ER68" s="527"/>
      <c r="ES68" s="527"/>
      <c r="ET68" s="527"/>
      <c r="EU68" s="527"/>
      <c r="EV68" s="527"/>
      <c r="EW68" s="527"/>
      <c r="EX68" s="527"/>
      <c r="EY68" s="527"/>
      <c r="EZ68" s="527"/>
      <c r="FA68" s="527"/>
      <c r="FB68" s="527"/>
      <c r="FC68" s="527"/>
      <c r="FD68" s="527"/>
      <c r="FE68" s="527"/>
      <c r="FF68" s="527"/>
      <c r="FG68" s="527"/>
      <c r="FH68" s="527"/>
      <c r="FI68" s="527"/>
      <c r="FJ68" s="527"/>
      <c r="FK68" s="527"/>
      <c r="FL68" s="527"/>
      <c r="FM68" s="527"/>
      <c r="FN68" s="527"/>
      <c r="FO68" s="527"/>
      <c r="FP68" s="527"/>
      <c r="FQ68" s="527"/>
      <c r="FR68" s="527"/>
      <c r="FS68" s="527"/>
      <c r="FT68" s="527"/>
      <c r="FU68" s="527"/>
      <c r="FV68" s="527"/>
      <c r="FW68" s="527"/>
      <c r="FX68" s="527"/>
      <c r="FY68" s="527"/>
      <c r="FZ68" s="527"/>
      <c r="GA68" s="527"/>
      <c r="GB68" s="527"/>
      <c r="GC68" s="527"/>
      <c r="GD68" s="527"/>
      <c r="GE68" s="527"/>
      <c r="GF68" s="527"/>
      <c r="GG68" s="527"/>
      <c r="GH68" s="527"/>
      <c r="GI68" s="527"/>
      <c r="GJ68" s="527"/>
      <c r="GK68" s="527"/>
      <c r="GL68" s="527"/>
      <c r="GM68" s="527"/>
      <c r="GN68" s="527"/>
      <c r="GO68" s="527"/>
      <c r="GP68" s="527"/>
      <c r="GQ68" s="527"/>
      <c r="GR68" s="527"/>
      <c r="GS68" s="527"/>
      <c r="GT68" s="527"/>
      <c r="GU68" s="527"/>
      <c r="GV68" s="527"/>
      <c r="GW68" s="527"/>
      <c r="GX68" s="527"/>
      <c r="GY68" s="527"/>
      <c r="GZ68" s="527"/>
      <c r="HA68" s="527"/>
      <c r="HB68" s="527"/>
      <c r="HC68" s="527"/>
      <c r="HD68" s="527"/>
      <c r="HE68" s="527"/>
      <c r="HF68" s="527"/>
      <c r="HG68" s="527"/>
      <c r="HH68" s="527"/>
      <c r="HI68" s="527"/>
      <c r="HJ68" s="527"/>
      <c r="HK68" s="527"/>
      <c r="HL68" s="527"/>
      <c r="HM68" s="527"/>
      <c r="HN68" s="527"/>
      <c r="HO68" s="527"/>
      <c r="HP68" s="527"/>
      <c r="HQ68" s="527"/>
      <c r="HR68" s="527"/>
      <c r="HS68" s="527"/>
      <c r="HT68" s="527"/>
      <c r="HU68" s="527"/>
      <c r="HV68" s="527"/>
      <c r="HW68" s="527"/>
      <c r="HX68" s="527"/>
      <c r="HY68" s="527"/>
      <c r="HZ68" s="527"/>
      <c r="IA68" s="527"/>
      <c r="IB68" s="527"/>
      <c r="IC68" s="527"/>
      <c r="ID68" s="527"/>
      <c r="IE68" s="527"/>
      <c r="IF68" s="527"/>
      <c r="IG68" s="527"/>
      <c r="IH68" s="527"/>
      <c r="II68" s="527"/>
      <c r="IJ68" s="527"/>
      <c r="IK68" s="527"/>
      <c r="IL68" s="527"/>
      <c r="IM68" s="527"/>
      <c r="IN68" s="527"/>
      <c r="IO68" s="527"/>
      <c r="IP68" s="527"/>
      <c r="IQ68" s="527"/>
      <c r="IR68" s="527"/>
      <c r="IS68" s="527"/>
      <c r="IT68" s="527"/>
      <c r="IU68" s="527"/>
      <c r="IV68" s="527"/>
    </row>
    <row r="69" spans="1:256" ht="14.25" hidden="1" customHeight="1">
      <c r="B69" s="265"/>
      <c r="C69" s="266"/>
      <c r="D69" s="409"/>
      <c r="E69" s="262"/>
      <c r="F69" s="262"/>
      <c r="G69" s="270"/>
      <c r="H69" s="270"/>
      <c r="I69" s="273"/>
      <c r="J69" s="273"/>
      <c r="K69" s="273"/>
      <c r="L69" s="273"/>
      <c r="M69" s="273"/>
      <c r="N69" s="273"/>
      <c r="O69" s="273"/>
      <c r="P69" s="273"/>
      <c r="Q69" s="273"/>
      <c r="R69" s="276"/>
    </row>
    <row r="70" spans="1:256" ht="14.25" hidden="1" customHeight="1">
      <c r="B70" s="265"/>
      <c r="C70" s="266"/>
      <c r="D70" s="409"/>
      <c r="E70" s="278"/>
      <c r="F70" s="269"/>
      <c r="G70" s="269"/>
      <c r="H70" s="269"/>
      <c r="I70" s="269"/>
      <c r="J70" s="270"/>
      <c r="K70" s="269"/>
      <c r="L70" s="270"/>
      <c r="M70" s="270"/>
      <c r="N70" s="270"/>
      <c r="O70" s="271"/>
      <c r="P70" s="271"/>
      <c r="Q70" s="271"/>
      <c r="R70" s="276"/>
    </row>
    <row r="71" spans="1:256" ht="7.5" hidden="1" customHeight="1"/>
    <row r="72" spans="1:256" ht="7.5" hidden="1" customHeight="1"/>
    <row r="73" spans="1:256" ht="7.5" hidden="1" customHeight="1"/>
    <row r="74" spans="1:256" ht="7.5" hidden="1" customHeight="1"/>
    <row r="75" spans="1:256" ht="7.5" hidden="1" customHeight="1"/>
    <row r="76" spans="1:256" ht="7.5" hidden="1" customHeight="1"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5"/>
      <c r="M76" s="345"/>
      <c r="N76" s="345"/>
      <c r="O76" s="345"/>
      <c r="P76" s="345"/>
      <c r="Q76" s="345"/>
      <c r="R76" s="345"/>
    </row>
    <row r="77" spans="1:256" ht="7.5" hidden="1" customHeight="1"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5"/>
      <c r="M77" s="345"/>
      <c r="N77" s="345"/>
      <c r="O77" s="345"/>
      <c r="P77" s="345"/>
      <c r="Q77" s="345"/>
      <c r="R77" s="345"/>
    </row>
    <row r="78" spans="1:256" ht="7.5" hidden="1" customHeight="1"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5"/>
      <c r="M78" s="345"/>
      <c r="N78" s="345"/>
      <c r="O78" s="345"/>
      <c r="P78" s="345"/>
      <c r="Q78" s="345"/>
      <c r="R78" s="345"/>
    </row>
    <row r="79" spans="1:256" ht="7.5" hidden="1" customHeight="1"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5"/>
      <c r="M79" s="345"/>
      <c r="N79" s="345"/>
      <c r="O79" s="345"/>
      <c r="P79" s="345"/>
      <c r="Q79" s="345"/>
      <c r="R79" s="345"/>
    </row>
    <row r="80" spans="1:256" ht="7.5" hidden="1" customHeight="1">
      <c r="B80" s="344"/>
      <c r="C80" s="344"/>
      <c r="D80" s="344"/>
      <c r="E80" s="344"/>
      <c r="F80" s="344"/>
      <c r="G80" s="344"/>
      <c r="H80" s="344"/>
      <c r="I80" s="344"/>
      <c r="J80" s="344"/>
      <c r="K80" s="344"/>
      <c r="L80" s="345"/>
      <c r="M80" s="345"/>
      <c r="N80" s="345"/>
      <c r="O80" s="345"/>
      <c r="P80" s="345"/>
      <c r="Q80" s="345"/>
      <c r="R80" s="345"/>
    </row>
    <row r="81" ht="7.5" hidden="1" customHeight="1"/>
    <row r="82" ht="7.5" hidden="1" customHeight="1"/>
    <row r="83" ht="7.5" hidden="1" customHeight="1"/>
    <row r="84" ht="7.5" hidden="1" customHeight="1"/>
    <row r="85" ht="7.5" hidden="1" customHeight="1"/>
    <row r="86" ht="7.5" hidden="1" customHeight="1"/>
    <row r="87" ht="7.5" hidden="1" customHeight="1"/>
    <row r="88" ht="7.5" hidden="1" customHeight="1"/>
    <row r="89" ht="7.5" hidden="1" customHeight="1"/>
    <row r="90" ht="7.5" hidden="1" customHeight="1"/>
    <row r="91" ht="7.5" hidden="1" customHeight="1"/>
    <row r="92" ht="7.5" hidden="1" customHeight="1"/>
    <row r="93" ht="7.5" hidden="1" customHeight="1"/>
    <row r="94" ht="7.5" hidden="1" customHeight="1"/>
    <row r="95" ht="7.5" hidden="1" customHeight="1"/>
    <row r="96" ht="7.5" hidden="1" customHeight="1"/>
    <row r="97" ht="7.5" hidden="1" customHeight="1"/>
    <row r="98" ht="7.5" hidden="1" customHeight="1"/>
    <row r="99" ht="7.5" hidden="1" customHeight="1"/>
    <row r="100" ht="7.5" hidden="1" customHeight="1"/>
    <row r="101" ht="7.5" hidden="1" customHeight="1"/>
    <row r="102" ht="7.5" hidden="1" customHeight="1"/>
    <row r="103" ht="7.5" hidden="1" customHeight="1"/>
    <row r="104" ht="7.5" hidden="1" customHeight="1"/>
    <row r="105" ht="7.5" hidden="1" customHeight="1"/>
    <row r="106" ht="7.5" hidden="1" customHeight="1"/>
    <row r="107" ht="7.5" hidden="1" customHeight="1"/>
    <row r="108" ht="7.5" hidden="1" customHeight="1"/>
    <row r="109" ht="7.5" hidden="1" customHeight="1"/>
    <row r="110" ht="7.5" hidden="1" customHeight="1"/>
    <row r="111" ht="7.5" hidden="1" customHeight="1"/>
    <row r="112" ht="7.5" hidden="1" customHeight="1"/>
    <row r="113" ht="7.5" hidden="1" customHeight="1"/>
    <row r="114" ht="7.5" hidden="1" customHeight="1"/>
    <row r="115" ht="7.5" hidden="1" customHeight="1"/>
    <row r="116" ht="7.5" hidden="1" customHeight="1"/>
    <row r="117" ht="7.5" hidden="1" customHeight="1"/>
    <row r="118" ht="7.5" hidden="1" customHeight="1"/>
    <row r="119" ht="7.5" hidden="1" customHeight="1"/>
    <row r="120" ht="7.5" hidden="1" customHeight="1"/>
    <row r="121" ht="7.5" hidden="1" customHeight="1"/>
    <row r="122" ht="7.5" hidden="1" customHeight="1"/>
    <row r="123" ht="7.5" hidden="1" customHeight="1"/>
    <row r="124" ht="7.5" hidden="1" customHeight="1"/>
    <row r="125" ht="7.5" hidden="1" customHeight="1"/>
    <row r="126" ht="7.5" hidden="1" customHeight="1"/>
    <row r="127" ht="7.5" hidden="1" customHeight="1"/>
    <row r="128" ht="7.5" hidden="1" customHeight="1"/>
    <row r="129" ht="7.5" hidden="1" customHeight="1"/>
    <row r="130" ht="7.5" hidden="1" customHeight="1"/>
    <row r="131" ht="7.5" hidden="1" customHeight="1"/>
    <row r="132" ht="7.5" hidden="1" customHeight="1"/>
    <row r="133" ht="7.5" hidden="1" customHeight="1"/>
    <row r="134" ht="7.5" hidden="1" customHeight="1"/>
    <row r="135" ht="7.5" hidden="1" customHeight="1"/>
    <row r="136" ht="7.5" hidden="1" customHeight="1"/>
    <row r="137" ht="7.5" hidden="1" customHeight="1"/>
    <row r="138" ht="7.5" hidden="1" customHeight="1"/>
    <row r="139" ht="7.5" hidden="1" customHeight="1"/>
    <row r="140" ht="7.5" hidden="1" customHeight="1"/>
    <row r="141" ht="7.5" hidden="1" customHeight="1"/>
    <row r="142" ht="7.5" hidden="1" customHeight="1"/>
    <row r="143" ht="7.5" hidden="1" customHeight="1"/>
    <row r="144" ht="7.5" hidden="1" customHeight="1"/>
    <row r="145" ht="7.5" hidden="1" customHeight="1"/>
    <row r="146" ht="7.5" hidden="1" customHeight="1"/>
    <row r="147" ht="7.5" hidden="1" customHeight="1"/>
    <row r="148" ht="7.5" hidden="1" customHeight="1"/>
    <row r="149" ht="7.5" hidden="1" customHeight="1"/>
    <row r="150" ht="7.5" hidden="1" customHeight="1"/>
    <row r="151" ht="7.5" hidden="1" customHeight="1"/>
    <row r="152" ht="7.5" hidden="1" customHeight="1"/>
    <row r="153" ht="7.5" hidden="1" customHeight="1"/>
    <row r="154" ht="7.5" hidden="1" customHeight="1"/>
    <row r="155" ht="7.5" hidden="1" customHeight="1"/>
    <row r="156" ht="7.5" hidden="1" customHeight="1"/>
    <row r="157" ht="7.5" hidden="1" customHeight="1"/>
    <row r="158" ht="7.5" hidden="1" customHeight="1"/>
    <row r="159" ht="7.5" hidden="1" customHeight="1"/>
    <row r="160" ht="7.5" hidden="1" customHeight="1"/>
    <row r="161" ht="7.5" hidden="1" customHeight="1"/>
    <row r="162" ht="7.5" hidden="1" customHeight="1"/>
    <row r="163" ht="7.5" hidden="1" customHeight="1"/>
    <row r="164" ht="7.5" hidden="1" customHeight="1"/>
    <row r="165" ht="7.5" hidden="1" customHeight="1"/>
    <row r="166" ht="7.5" hidden="1" customHeight="1"/>
    <row r="167" ht="7.5" hidden="1" customHeight="1"/>
    <row r="168" ht="7.5" hidden="1" customHeight="1"/>
    <row r="169" ht="7.5" hidden="1" customHeight="1"/>
    <row r="170" ht="7.5" hidden="1" customHeight="1"/>
    <row r="171" ht="7.5" hidden="1" customHeight="1"/>
    <row r="172" ht="7.5" hidden="1" customHeight="1"/>
    <row r="173" ht="7.5" hidden="1" customHeight="1"/>
    <row r="174" ht="7.5" hidden="1" customHeight="1"/>
    <row r="175" ht="7.5" hidden="1" customHeight="1"/>
    <row r="176" ht="7.5" hidden="1" customHeight="1"/>
    <row r="177" ht="7.5" hidden="1" customHeight="1"/>
    <row r="178" ht="7.5" hidden="1" customHeight="1"/>
    <row r="179" ht="7.5" hidden="1" customHeight="1"/>
    <row r="180" ht="7.5" hidden="1" customHeight="1"/>
    <row r="181" ht="7.5" hidden="1" customHeight="1"/>
    <row r="182" ht="7.5" hidden="1" customHeight="1"/>
    <row r="183" ht="7.5" hidden="1" customHeight="1"/>
    <row r="184" ht="7.5" hidden="1" customHeight="1"/>
    <row r="185" ht="7.5" hidden="1" customHeight="1"/>
    <row r="186" ht="7.5" hidden="1" customHeight="1"/>
    <row r="187" ht="7.5" hidden="1" customHeight="1"/>
    <row r="188" ht="7.5" hidden="1" customHeight="1"/>
    <row r="189" ht="7.5" hidden="1" customHeight="1"/>
    <row r="190" ht="7.5" hidden="1" customHeight="1"/>
    <row r="191" ht="7.5" hidden="1" customHeight="1"/>
    <row r="192" ht="7.5" hidden="1" customHeight="1"/>
    <row r="193" ht="7.5" hidden="1" customHeight="1"/>
    <row r="194" ht="7.5" hidden="1" customHeight="1"/>
    <row r="195" ht="7.5" hidden="1" customHeight="1"/>
    <row r="196" ht="7.5" hidden="1" customHeight="1"/>
    <row r="197" ht="7.5" hidden="1" customHeight="1"/>
    <row r="198" ht="7.5" hidden="1" customHeight="1"/>
    <row r="199" ht="7.5" hidden="1" customHeight="1"/>
    <row r="200" ht="7.5" hidden="1" customHeight="1"/>
    <row r="201" ht="7.5" hidden="1" customHeight="1"/>
    <row r="202" ht="7.5" hidden="1" customHeight="1"/>
    <row r="203" ht="7.5" hidden="1" customHeight="1"/>
    <row r="204" ht="7.5" hidden="1" customHeight="1"/>
    <row r="205" ht="7.5" hidden="1" customHeight="1"/>
    <row r="206" ht="7.5" hidden="1" customHeight="1"/>
    <row r="207" ht="7.5" hidden="1" customHeight="1"/>
    <row r="208" ht="7.5" hidden="1" customHeight="1"/>
    <row r="209" ht="7.5" hidden="1" customHeight="1"/>
    <row r="210" ht="7.5" hidden="1" customHeight="1"/>
    <row r="211" ht="7.5" hidden="1" customHeight="1"/>
    <row r="212" ht="7.5" hidden="1" customHeight="1"/>
    <row r="213" ht="7.5" hidden="1" customHeight="1"/>
    <row r="214" ht="7.5" hidden="1" customHeight="1"/>
    <row r="215" ht="7.5" hidden="1" customHeight="1"/>
    <row r="216" ht="7.5" hidden="1" customHeight="1"/>
    <row r="217" ht="7.5" hidden="1" customHeight="1"/>
    <row r="218" ht="7.5" hidden="1" customHeight="1"/>
    <row r="219" ht="7.5" hidden="1" customHeight="1"/>
    <row r="220" ht="7.5" hidden="1" customHeight="1"/>
    <row r="221" ht="7.5" hidden="1" customHeight="1"/>
    <row r="222" ht="7.5" hidden="1" customHeight="1"/>
    <row r="223" ht="7.5" hidden="1" customHeight="1"/>
    <row r="224" ht="7.5" hidden="1" customHeight="1"/>
    <row r="225" ht="7.5" hidden="1" customHeight="1"/>
    <row r="226" ht="7.5" hidden="1" customHeight="1"/>
    <row r="227" ht="7.5" hidden="1" customHeight="1"/>
    <row r="228" ht="7.5" hidden="1" customHeight="1"/>
    <row r="229" ht="7.5" hidden="1" customHeight="1"/>
    <row r="230" ht="7.5" hidden="1" customHeight="1"/>
    <row r="231" ht="7.5" hidden="1" customHeight="1"/>
    <row r="232" ht="7.5" hidden="1" customHeight="1"/>
    <row r="233" ht="7.5" hidden="1" customHeight="1"/>
    <row r="234" ht="7.5" hidden="1" customHeight="1"/>
    <row r="235" ht="7.5" hidden="1" customHeight="1"/>
    <row r="236" ht="7.5" hidden="1" customHeight="1"/>
    <row r="237" ht="7.5" hidden="1" customHeight="1"/>
    <row r="238" ht="7.5" hidden="1" customHeight="1"/>
    <row r="239" ht="7.5" hidden="1" customHeight="1"/>
    <row r="240" ht="7.5" hidden="1" customHeight="1"/>
    <row r="241" ht="7.5" hidden="1" customHeight="1"/>
    <row r="242" ht="7.5" hidden="1" customHeight="1"/>
    <row r="243" ht="7.5" hidden="1" customHeight="1"/>
    <row r="244" ht="7.5" hidden="1" customHeight="1"/>
    <row r="245" ht="7.5" hidden="1" customHeight="1"/>
    <row r="246" ht="7.5" hidden="1" customHeight="1"/>
    <row r="247" ht="7.5" hidden="1" customHeight="1"/>
    <row r="248" ht="7.5" hidden="1" customHeight="1"/>
    <row r="249" ht="7.5" hidden="1" customHeight="1"/>
    <row r="250" ht="7.5" hidden="1" customHeight="1"/>
    <row r="251" ht="7.5" hidden="1" customHeight="1"/>
    <row r="252" ht="7.5" hidden="1" customHeight="1"/>
    <row r="253" ht="7.5" hidden="1" customHeight="1"/>
    <row r="254" ht="7.5" hidden="1" customHeight="1"/>
    <row r="255" ht="7.5" hidden="1" customHeight="1"/>
    <row r="256" ht="7.5" hidden="1" customHeight="1"/>
    <row r="257" ht="7.5" hidden="1" customHeight="1"/>
    <row r="258" ht="7.5" hidden="1" customHeight="1"/>
    <row r="259" ht="7.5" hidden="1" customHeight="1"/>
    <row r="260" ht="7.5" hidden="1" customHeight="1"/>
    <row r="261" ht="7.5" hidden="1" customHeight="1"/>
    <row r="262" ht="7.5" hidden="1" customHeight="1"/>
    <row r="263" ht="7.5" hidden="1" customHeight="1"/>
    <row r="264" ht="7.5" hidden="1" customHeight="1"/>
    <row r="265" ht="7.5" hidden="1" customHeight="1"/>
    <row r="266" ht="7.5" hidden="1" customHeight="1"/>
    <row r="267" ht="7.5" hidden="1" customHeight="1"/>
    <row r="268" ht="7.5" hidden="1" customHeight="1"/>
    <row r="269" ht="7.5" hidden="1" customHeight="1"/>
    <row r="270" ht="7.5" hidden="1" customHeight="1"/>
    <row r="271" ht="7.5" hidden="1" customHeight="1"/>
    <row r="272" ht="7.5" hidden="1" customHeight="1"/>
    <row r="273" ht="7.5" hidden="1" customHeight="1"/>
    <row r="274" ht="7.5" hidden="1" customHeight="1"/>
    <row r="275" ht="7.5" hidden="1" customHeight="1"/>
    <row r="276" ht="7.5" hidden="1" customHeight="1"/>
    <row r="277" ht="7.5" hidden="1" customHeight="1"/>
    <row r="278" ht="7.5" hidden="1" customHeight="1"/>
    <row r="279" ht="7.5" hidden="1" customHeight="1"/>
    <row r="280" ht="7.5" hidden="1" customHeight="1"/>
    <row r="281" ht="7.5" hidden="1" customHeight="1"/>
    <row r="282" ht="7.5" hidden="1" customHeight="1"/>
    <row r="283" ht="7.5" hidden="1" customHeight="1"/>
    <row r="284" ht="7.5" hidden="1" customHeight="1"/>
    <row r="285" ht="7.5" hidden="1" customHeight="1"/>
    <row r="286" ht="7.5" hidden="1" customHeight="1"/>
    <row r="287" ht="7.5" hidden="1" customHeight="1"/>
    <row r="288" ht="7.5" hidden="1" customHeight="1"/>
    <row r="289" ht="7.5" hidden="1" customHeight="1"/>
    <row r="290" ht="7.5" hidden="1" customHeight="1"/>
    <row r="291" ht="7.5" hidden="1" customHeight="1"/>
    <row r="292" ht="7.5" hidden="1" customHeight="1"/>
    <row r="293" ht="7.5" hidden="1" customHeight="1"/>
    <row r="294" ht="7.5" hidden="1" customHeight="1"/>
    <row r="295" ht="7.5" hidden="1" customHeight="1"/>
    <row r="296" ht="7.5" hidden="1" customHeight="1"/>
    <row r="297" ht="7.5" hidden="1" customHeight="1"/>
    <row r="298" ht="7.5" hidden="1" customHeight="1"/>
    <row r="299" ht="7.5" hidden="1" customHeight="1"/>
    <row r="300" ht="7.5" hidden="1" customHeight="1"/>
    <row r="301" ht="7.5" hidden="1" customHeight="1"/>
    <row r="302" ht="7.5" hidden="1" customHeight="1"/>
    <row r="303" ht="7.5" hidden="1" customHeight="1"/>
    <row r="304" ht="7.5" hidden="1" customHeight="1"/>
    <row r="305" ht="7.5" hidden="1" customHeight="1"/>
    <row r="306" ht="7.5" hidden="1" customHeight="1"/>
    <row r="307" ht="7.5" hidden="1" customHeight="1"/>
    <row r="308" ht="7.5" hidden="1" customHeight="1"/>
    <row r="309" ht="7.5" hidden="1" customHeight="1"/>
    <row r="310" ht="7.5" hidden="1" customHeight="1"/>
    <row r="311" ht="7.5" hidden="1" customHeight="1"/>
    <row r="312" ht="7.5" hidden="1" customHeight="1"/>
    <row r="313" ht="7.5" hidden="1" customHeight="1"/>
    <row r="314" ht="7.5" hidden="1" customHeight="1"/>
    <row r="315" ht="7.5" hidden="1" customHeight="1"/>
    <row r="316" ht="7.5" hidden="1" customHeight="1"/>
    <row r="317" ht="7.5" hidden="1" customHeight="1"/>
    <row r="318" ht="7.5" hidden="1" customHeight="1"/>
    <row r="319" ht="7.5" hidden="1" customHeight="1"/>
    <row r="320" ht="7.5" hidden="1" customHeight="1"/>
    <row r="321" ht="7.5" hidden="1" customHeight="1"/>
    <row r="322" ht="7.5" hidden="1" customHeight="1"/>
    <row r="323" ht="7.5" hidden="1" customHeight="1"/>
    <row r="324" ht="7.5" hidden="1" customHeight="1"/>
    <row r="325" ht="7.5" hidden="1" customHeight="1"/>
    <row r="326" ht="7.5" hidden="1" customHeight="1"/>
    <row r="327" ht="7.5" hidden="1" customHeight="1"/>
    <row r="328" ht="7.5" hidden="1" customHeight="1"/>
    <row r="329" ht="7.5" hidden="1" customHeight="1"/>
    <row r="330" ht="7.5" hidden="1" customHeight="1"/>
    <row r="331" ht="7.5" hidden="1" customHeight="1"/>
    <row r="332" ht="7.5" hidden="1" customHeight="1"/>
    <row r="333" ht="7.5" hidden="1" customHeight="1"/>
    <row r="334" ht="7.5" hidden="1" customHeight="1"/>
    <row r="335" ht="7.5" hidden="1" customHeight="1"/>
    <row r="336" ht="7.5" hidden="1" customHeight="1"/>
    <row r="337" ht="7.5" hidden="1" customHeight="1"/>
    <row r="338" ht="7.5" hidden="1" customHeight="1"/>
    <row r="339" ht="7.5" hidden="1" customHeight="1"/>
    <row r="340" ht="7.5" hidden="1" customHeight="1"/>
    <row r="341" ht="7.5" hidden="1" customHeight="1"/>
    <row r="342" ht="7.5" hidden="1" customHeight="1"/>
    <row r="343" ht="7.5" hidden="1" customHeight="1"/>
    <row r="344" ht="7.5" hidden="1" customHeight="1"/>
    <row r="345" ht="7.5" hidden="1" customHeight="1"/>
    <row r="346" ht="7.5" hidden="1" customHeight="1"/>
    <row r="347" ht="7.5" hidden="1" customHeight="1"/>
    <row r="348" ht="7.5" hidden="1" customHeight="1"/>
    <row r="349" ht="7.5" hidden="1" customHeight="1"/>
    <row r="350" ht="7.5" hidden="1" customHeight="1"/>
    <row r="351" ht="7.5" hidden="1" customHeight="1"/>
    <row r="352" ht="7.5" hidden="1" customHeight="1"/>
    <row r="353" ht="7.5" hidden="1" customHeight="1"/>
    <row r="354" ht="7.5" hidden="1" customHeight="1"/>
    <row r="355" ht="7.5" hidden="1" customHeight="1"/>
    <row r="356" ht="7.5" hidden="1" customHeight="1"/>
    <row r="357" ht="7.5" hidden="1" customHeight="1"/>
    <row r="358" ht="7.5" hidden="1" customHeight="1"/>
    <row r="359" ht="7.5" hidden="1" customHeight="1"/>
    <row r="360" ht="7.5" hidden="1" customHeight="1"/>
    <row r="361" ht="7.5" hidden="1" customHeight="1"/>
    <row r="362" ht="7.5" hidden="1" customHeight="1"/>
    <row r="363" ht="7.5" hidden="1" customHeight="1"/>
    <row r="364" ht="7.5" hidden="1" customHeight="1"/>
    <row r="365" ht="7.5" hidden="1" customHeight="1"/>
    <row r="366" ht="7.5" hidden="1" customHeight="1"/>
    <row r="367" ht="7.5" hidden="1" customHeight="1"/>
    <row r="368" ht="7.5" hidden="1" customHeight="1"/>
    <row r="369" ht="7.5" hidden="1" customHeight="1"/>
    <row r="370" ht="7.5" hidden="1" customHeight="1"/>
    <row r="371" ht="7.5" hidden="1" customHeight="1"/>
    <row r="372" ht="7.5" hidden="1" customHeight="1"/>
    <row r="373" ht="7.5" hidden="1" customHeight="1"/>
    <row r="374" ht="7.5" hidden="1" customHeight="1"/>
    <row r="375" ht="7.5" hidden="1" customHeight="1"/>
    <row r="376" ht="7.5" hidden="1" customHeight="1"/>
    <row r="377" ht="7.5" hidden="1" customHeight="1"/>
    <row r="378" ht="7.5" hidden="1" customHeight="1"/>
    <row r="379" ht="7.5" hidden="1" customHeight="1"/>
    <row r="380" ht="7.5" hidden="1" customHeight="1"/>
    <row r="381" ht="7.5" hidden="1" customHeight="1"/>
    <row r="382" ht="7.5" hidden="1" customHeight="1"/>
    <row r="383" ht="7.5" hidden="1" customHeight="1"/>
    <row r="384" ht="7.5" hidden="1" customHeight="1"/>
    <row r="385" ht="7.5" hidden="1" customHeight="1"/>
    <row r="386" ht="7.5" hidden="1" customHeight="1"/>
    <row r="387" ht="7.5" hidden="1" customHeight="1"/>
    <row r="388" ht="7.5" hidden="1" customHeight="1"/>
    <row r="389" ht="7.5" hidden="1" customHeight="1"/>
    <row r="390" ht="7.5" hidden="1" customHeight="1"/>
    <row r="391" ht="7.5" hidden="1" customHeight="1"/>
    <row r="392" ht="7.5" hidden="1" customHeight="1"/>
    <row r="393" ht="7.5" hidden="1" customHeight="1"/>
    <row r="394" ht="7.5" hidden="1" customHeight="1"/>
    <row r="395" ht="7.5" hidden="1" customHeight="1"/>
    <row r="396" ht="7.5" hidden="1" customHeight="1"/>
    <row r="397" ht="7.5" hidden="1" customHeight="1"/>
    <row r="398" ht="7.5" hidden="1" customHeight="1"/>
    <row r="399" ht="7.5" hidden="1" customHeight="1"/>
    <row r="400" ht="7.5" hidden="1" customHeight="1"/>
    <row r="401" ht="7.5" hidden="1" customHeight="1"/>
    <row r="402" ht="7.5" hidden="1" customHeight="1"/>
    <row r="403" ht="7.5" hidden="1" customHeight="1"/>
    <row r="404" ht="7.5" hidden="1" customHeight="1"/>
    <row r="405" ht="7.5" hidden="1" customHeight="1"/>
    <row r="406" ht="7.5" hidden="1" customHeight="1"/>
    <row r="407" ht="7.5" hidden="1" customHeight="1"/>
    <row r="408" ht="7.5" hidden="1" customHeight="1"/>
    <row r="409" ht="7.5" hidden="1" customHeight="1"/>
    <row r="410" ht="7.5" hidden="1" customHeight="1"/>
    <row r="411" ht="7.5" hidden="1" customHeight="1"/>
    <row r="412" ht="7.5" hidden="1" customHeight="1"/>
    <row r="413" ht="7.5" hidden="1" customHeight="1"/>
    <row r="414" ht="7.5" hidden="1" customHeight="1"/>
    <row r="415" ht="7.5" hidden="1" customHeight="1"/>
    <row r="416" ht="7.5" hidden="1" customHeight="1"/>
    <row r="417" ht="7.5" hidden="1" customHeight="1"/>
    <row r="418" ht="7.5" hidden="1" customHeight="1"/>
    <row r="419" ht="7.5" hidden="1" customHeight="1"/>
    <row r="420" ht="7.5" hidden="1" customHeight="1"/>
    <row r="421" ht="7.5" hidden="1" customHeight="1"/>
    <row r="422" ht="7.5" hidden="1" customHeight="1"/>
    <row r="423" ht="7.5" hidden="1" customHeight="1"/>
    <row r="424" ht="7.5" hidden="1" customHeight="1"/>
    <row r="425" ht="7.5" hidden="1" customHeight="1"/>
    <row r="426" ht="7.5" hidden="1" customHeight="1"/>
    <row r="427" ht="7.5" hidden="1" customHeight="1"/>
    <row r="428" ht="7.5" hidden="1" customHeight="1"/>
    <row r="429" ht="7.5" hidden="1" customHeight="1"/>
    <row r="430" ht="7.5" hidden="1" customHeight="1"/>
    <row r="431" ht="7.5" hidden="1" customHeight="1"/>
    <row r="432" ht="7.5" hidden="1" customHeight="1"/>
    <row r="433" ht="7.5" hidden="1" customHeight="1"/>
    <row r="434" ht="7.5" hidden="1" customHeight="1"/>
    <row r="435" ht="7.5" hidden="1" customHeight="1"/>
    <row r="436" ht="7.5" hidden="1" customHeight="1"/>
    <row r="437" ht="7.5" hidden="1" customHeight="1"/>
    <row r="438" ht="7.5" hidden="1" customHeight="1"/>
    <row r="439" ht="7.5" hidden="1" customHeight="1"/>
    <row r="440" ht="7.5" hidden="1" customHeight="1"/>
    <row r="441" ht="7.5" hidden="1" customHeight="1"/>
    <row r="442" ht="7.5" hidden="1" customHeight="1"/>
    <row r="443" ht="7.5" hidden="1" customHeight="1"/>
    <row r="444" ht="7.5" hidden="1" customHeight="1"/>
    <row r="445" ht="7.5" hidden="1" customHeight="1"/>
    <row r="446" ht="7.5" hidden="1" customHeight="1"/>
    <row r="447" ht="7.5" hidden="1" customHeight="1"/>
    <row r="448" ht="7.5" hidden="1" customHeight="1"/>
    <row r="449" ht="7.5" hidden="1" customHeight="1"/>
    <row r="450" ht="7.5" hidden="1" customHeight="1"/>
    <row r="451" ht="7.5" hidden="1" customHeight="1"/>
    <row r="452" ht="7.5" hidden="1" customHeight="1"/>
    <row r="453" ht="7.5" hidden="1" customHeight="1"/>
    <row r="454" ht="7.5" hidden="1" customHeight="1"/>
    <row r="455" ht="7.5" hidden="1" customHeight="1"/>
    <row r="456" ht="7.5" hidden="1" customHeight="1"/>
    <row r="457" ht="7.5" hidden="1" customHeight="1"/>
    <row r="458" ht="7.5" hidden="1" customHeight="1"/>
    <row r="459" ht="7.5" hidden="1" customHeight="1"/>
    <row r="460" ht="7.5" hidden="1" customHeight="1"/>
    <row r="461" ht="7.5" hidden="1" customHeight="1"/>
    <row r="462" ht="7.5" hidden="1" customHeight="1"/>
    <row r="463" ht="7.5" hidden="1" customHeight="1"/>
    <row r="464" ht="7.5" hidden="1" customHeight="1"/>
    <row r="465" ht="7.5" hidden="1" customHeight="1"/>
    <row r="466" ht="7.5" hidden="1" customHeight="1"/>
    <row r="467" ht="7.5" hidden="1" customHeight="1"/>
    <row r="468" ht="7.5" hidden="1" customHeight="1"/>
    <row r="469" ht="7.5" hidden="1" customHeight="1"/>
    <row r="470" ht="7.5" hidden="1" customHeight="1"/>
    <row r="471" ht="7.5" hidden="1" customHeight="1"/>
    <row r="472" ht="7.5" hidden="1" customHeight="1"/>
    <row r="473" ht="7.5" hidden="1" customHeight="1"/>
    <row r="474" ht="7.5" hidden="1" customHeight="1"/>
    <row r="475" ht="7.5" hidden="1" customHeight="1"/>
    <row r="476" ht="7.5" hidden="1" customHeight="1"/>
    <row r="477" ht="7.5" hidden="1" customHeight="1"/>
    <row r="478" ht="7.5" hidden="1" customHeight="1"/>
    <row r="479" ht="7.5" hidden="1" customHeight="1"/>
    <row r="480" ht="7.5" hidden="1" customHeight="1"/>
    <row r="481" ht="7.5" hidden="1" customHeight="1"/>
    <row r="482" ht="7.5" hidden="1" customHeight="1"/>
    <row r="483" ht="7.5" hidden="1" customHeight="1"/>
    <row r="484" ht="7.5" hidden="1" customHeight="1"/>
    <row r="485" ht="7.5" hidden="1" customHeight="1"/>
    <row r="486" ht="7.5" hidden="1" customHeight="1"/>
    <row r="487" ht="7.5" hidden="1" customHeight="1"/>
    <row r="488" ht="7.5" hidden="1" customHeight="1"/>
    <row r="489" ht="7.5" hidden="1" customHeight="1"/>
    <row r="490" ht="7.5" hidden="1" customHeight="1"/>
    <row r="491" ht="7.5" hidden="1" customHeight="1"/>
    <row r="492" ht="7.5" hidden="1" customHeight="1"/>
    <row r="493" ht="7.5" hidden="1" customHeight="1"/>
    <row r="494" ht="7.5" hidden="1" customHeight="1"/>
    <row r="495" ht="7.5" hidden="1" customHeight="1"/>
    <row r="496" ht="7.5" hidden="1" customHeight="1"/>
    <row r="497" ht="7.5" hidden="1" customHeight="1"/>
    <row r="498" ht="7.5" hidden="1" customHeight="1"/>
    <row r="499" ht="7.5" hidden="1" customHeight="1"/>
    <row r="500" ht="7.5" hidden="1" customHeight="1"/>
    <row r="501" ht="7.5" hidden="1" customHeight="1"/>
    <row r="502" ht="7.5" hidden="1" customHeight="1"/>
    <row r="503" ht="7.5" hidden="1" customHeight="1"/>
    <row r="504" ht="7.5" hidden="1" customHeight="1"/>
    <row r="505" ht="7.5" hidden="1" customHeight="1"/>
    <row r="506" ht="7.5" hidden="1" customHeight="1"/>
    <row r="507" ht="7.5" hidden="1" customHeight="1"/>
    <row r="508" ht="7.5" hidden="1" customHeight="1"/>
    <row r="509" ht="7.5" hidden="1" customHeight="1"/>
    <row r="510" ht="7.5" hidden="1" customHeight="1"/>
    <row r="511" ht="7.5" hidden="1" customHeight="1"/>
    <row r="512" ht="7.5" hidden="1" customHeight="1"/>
    <row r="513" ht="7.5" hidden="1" customHeight="1"/>
    <row r="514" ht="7.5" hidden="1" customHeight="1"/>
    <row r="515" ht="7.5" hidden="1" customHeight="1"/>
    <row r="516" ht="7.5" hidden="1" customHeight="1"/>
    <row r="517" ht="7.5" hidden="1" customHeight="1"/>
    <row r="518" ht="7.5" hidden="1" customHeight="1"/>
    <row r="519" ht="7.5" hidden="1" customHeight="1"/>
    <row r="520" ht="7.5" hidden="1" customHeight="1"/>
    <row r="521" ht="7.5" hidden="1" customHeight="1"/>
    <row r="522" ht="7.5" hidden="1" customHeight="1"/>
    <row r="523" ht="7.5" hidden="1" customHeight="1"/>
    <row r="524" ht="7.5" hidden="1" customHeight="1"/>
    <row r="525" ht="7.5" hidden="1" customHeight="1"/>
    <row r="526" ht="7.5" hidden="1" customHeight="1"/>
    <row r="527" ht="7.5" hidden="1" customHeight="1"/>
    <row r="528" ht="7.5" hidden="1" customHeight="1"/>
    <row r="529" ht="7.5" hidden="1" customHeight="1"/>
    <row r="530" ht="7.5" hidden="1" customHeight="1"/>
    <row r="531" ht="7.5" hidden="1" customHeight="1"/>
    <row r="532" ht="7.5" hidden="1" customHeight="1"/>
    <row r="533" ht="7.5" hidden="1" customHeight="1"/>
    <row r="534" ht="7.5" hidden="1" customHeight="1"/>
    <row r="535" ht="7.5" hidden="1" customHeight="1"/>
    <row r="536" ht="7.5" hidden="1" customHeight="1"/>
    <row r="537" ht="7.5" hidden="1" customHeight="1"/>
    <row r="538" ht="7.5" hidden="1" customHeight="1"/>
    <row r="539" ht="7.5" hidden="1" customHeight="1"/>
    <row r="540" ht="7.5" hidden="1" customHeight="1"/>
    <row r="541" ht="7.5" hidden="1" customHeight="1"/>
    <row r="542" ht="7.5" hidden="1" customHeight="1"/>
    <row r="543" ht="7.5" hidden="1" customHeight="1"/>
    <row r="544" ht="7.5" hidden="1" customHeight="1"/>
    <row r="545" ht="7.5" hidden="1" customHeight="1"/>
    <row r="546" ht="7.5" hidden="1" customHeight="1"/>
    <row r="547" ht="7.5" hidden="1" customHeight="1"/>
    <row r="548" ht="7.5" hidden="1" customHeight="1"/>
    <row r="549" ht="7.5" hidden="1" customHeight="1"/>
    <row r="550" ht="7.5" hidden="1" customHeight="1"/>
    <row r="551" ht="7.5" hidden="1" customHeight="1"/>
    <row r="552" ht="7.5" hidden="1" customHeight="1"/>
    <row r="553" ht="7.5" hidden="1" customHeight="1"/>
    <row r="554" ht="7.5" hidden="1" customHeight="1"/>
    <row r="555" ht="7.5" hidden="1" customHeight="1"/>
    <row r="556" ht="7.5" hidden="1" customHeight="1"/>
    <row r="557" ht="7.5" hidden="1" customHeight="1"/>
    <row r="558" ht="7.5" hidden="1" customHeight="1"/>
    <row r="559" ht="7.5" hidden="1" customHeight="1"/>
    <row r="560" ht="7.5" hidden="1" customHeight="1"/>
    <row r="561" ht="7.5" hidden="1" customHeight="1"/>
    <row r="562" ht="7.5" hidden="1" customHeight="1"/>
    <row r="563" ht="7.5" hidden="1" customHeight="1"/>
    <row r="564" ht="7.5" hidden="1" customHeight="1"/>
    <row r="565" ht="7.5" hidden="1" customHeight="1"/>
    <row r="566" ht="7.5" hidden="1" customHeight="1"/>
    <row r="567" ht="7.5" hidden="1" customHeight="1"/>
    <row r="568" ht="7.5" hidden="1" customHeight="1"/>
    <row r="569" ht="7.5" hidden="1" customHeight="1"/>
    <row r="570" ht="7.5" hidden="1" customHeight="1"/>
    <row r="571" ht="7.5" hidden="1" customHeight="1"/>
    <row r="572" ht="7.5" hidden="1" customHeight="1"/>
    <row r="573" ht="7.5" hidden="1" customHeight="1"/>
    <row r="574" ht="7.5" hidden="1" customHeight="1"/>
    <row r="575" ht="7.5" hidden="1" customHeight="1"/>
    <row r="576" ht="7.5" hidden="1" customHeight="1"/>
    <row r="577" ht="7.5" hidden="1" customHeight="1"/>
    <row r="578" ht="7.5" hidden="1" customHeight="1"/>
    <row r="579" ht="7.5" hidden="1" customHeight="1"/>
    <row r="580" ht="7.5" hidden="1" customHeight="1"/>
    <row r="581" ht="7.5" hidden="1" customHeight="1"/>
    <row r="582" ht="7.5" hidden="1" customHeight="1"/>
    <row r="583" ht="7.5" hidden="1" customHeight="1"/>
    <row r="584" ht="7.5" hidden="1" customHeight="1"/>
    <row r="585" ht="7.5" hidden="1" customHeight="1"/>
    <row r="586" ht="7.5" hidden="1" customHeight="1"/>
    <row r="587" ht="7.5" hidden="1" customHeight="1"/>
    <row r="588" ht="7.5" hidden="1" customHeight="1"/>
    <row r="589" ht="7.5" hidden="1" customHeight="1"/>
    <row r="590" ht="7.5" hidden="1" customHeight="1"/>
    <row r="591" ht="7.5" hidden="1" customHeight="1"/>
    <row r="592" ht="7.5" hidden="1" customHeight="1"/>
    <row r="593" ht="7.5" hidden="1" customHeight="1"/>
    <row r="594" ht="7.5" hidden="1" customHeight="1"/>
    <row r="595" ht="7.5" hidden="1" customHeight="1"/>
    <row r="596" ht="7.5" hidden="1" customHeight="1"/>
    <row r="597" ht="7.5" hidden="1" customHeight="1"/>
    <row r="598" ht="7.5" hidden="1" customHeight="1"/>
    <row r="599" ht="7.5" hidden="1" customHeight="1"/>
    <row r="600" ht="7.5" hidden="1" customHeight="1"/>
    <row r="601" ht="7.5" hidden="1" customHeight="1"/>
    <row r="602" ht="7.5" hidden="1" customHeight="1"/>
    <row r="603" ht="7.5" hidden="1" customHeight="1"/>
    <row r="604" ht="7.5" hidden="1" customHeight="1"/>
    <row r="605" ht="7.5" hidden="1" customHeight="1"/>
    <row r="606" ht="7.5" hidden="1" customHeight="1"/>
    <row r="607" ht="7.5" hidden="1" customHeight="1"/>
    <row r="608" ht="7.5" hidden="1" customHeight="1"/>
    <row r="609" ht="7.5" hidden="1" customHeight="1"/>
    <row r="610" ht="7.5" hidden="1" customHeight="1"/>
    <row r="611" ht="7.5" hidden="1" customHeight="1"/>
    <row r="612" ht="7.5" hidden="1" customHeight="1"/>
    <row r="613" ht="7.5" hidden="1" customHeight="1"/>
    <row r="614" ht="7.5" hidden="1" customHeight="1"/>
    <row r="615" ht="7.5" hidden="1" customHeight="1"/>
    <row r="616" ht="7.5" hidden="1" customHeight="1"/>
    <row r="617" ht="7.5" hidden="1" customHeight="1"/>
    <row r="618" ht="7.5" hidden="1" customHeight="1"/>
    <row r="619" ht="7.5" hidden="1" customHeight="1"/>
    <row r="620" ht="7.5" hidden="1" customHeight="1"/>
    <row r="621" ht="7.5" hidden="1" customHeight="1"/>
    <row r="622" ht="7.5" hidden="1" customHeight="1"/>
    <row r="623" ht="7.5" hidden="1" customHeight="1"/>
    <row r="624" ht="7.5" hidden="1" customHeight="1"/>
    <row r="625" ht="7.5" hidden="1" customHeight="1"/>
    <row r="626" ht="7.5" hidden="1" customHeight="1"/>
    <row r="627" ht="7.5" hidden="1" customHeight="1"/>
    <row r="628" ht="7.5" hidden="1" customHeight="1"/>
    <row r="629" ht="7.5" hidden="1" customHeight="1"/>
    <row r="630" ht="7.5" hidden="1" customHeight="1"/>
    <row r="631" ht="7.5" hidden="1" customHeight="1"/>
    <row r="632" ht="7.5" hidden="1" customHeight="1"/>
    <row r="633" ht="7.5" hidden="1" customHeight="1"/>
    <row r="634" ht="7.5" hidden="1" customHeight="1"/>
    <row r="635" ht="7.5" hidden="1" customHeight="1"/>
    <row r="636" ht="7.5" hidden="1" customHeight="1"/>
    <row r="637" ht="7.5" hidden="1" customHeight="1"/>
    <row r="638" ht="7.5" hidden="1" customHeight="1"/>
    <row r="639" ht="7.5" hidden="1" customHeight="1"/>
    <row r="640" ht="7.5" hidden="1" customHeight="1"/>
    <row r="641" ht="7.5" hidden="1" customHeight="1"/>
    <row r="642" ht="7.5" hidden="1" customHeight="1"/>
    <row r="643" ht="7.5" hidden="1" customHeight="1"/>
    <row r="644" ht="7.5" hidden="1" customHeight="1"/>
    <row r="645" ht="7.5" hidden="1" customHeight="1"/>
    <row r="646" ht="7.5" hidden="1" customHeight="1"/>
    <row r="647" ht="7.5" hidden="1" customHeight="1"/>
    <row r="648" ht="7.5" hidden="1" customHeight="1"/>
    <row r="649" ht="7.5" hidden="1" customHeight="1"/>
    <row r="650" ht="7.5" hidden="1" customHeight="1"/>
    <row r="651" ht="7.5" hidden="1" customHeight="1"/>
    <row r="652" ht="7.5" hidden="1" customHeight="1"/>
    <row r="653" ht="7.5" hidden="1" customHeight="1"/>
    <row r="654" ht="7.5" hidden="1" customHeight="1"/>
    <row r="655" ht="7.5" hidden="1" customHeight="1"/>
    <row r="656" ht="7.5" hidden="1" customHeight="1"/>
    <row r="657" ht="7.5" hidden="1" customHeight="1"/>
    <row r="658" ht="7.5" hidden="1" customHeight="1"/>
    <row r="659" ht="7.5" hidden="1" customHeight="1"/>
    <row r="660" ht="7.5" hidden="1" customHeight="1"/>
    <row r="661" ht="7.5" hidden="1" customHeight="1"/>
    <row r="662" ht="7.5" hidden="1" customHeight="1"/>
    <row r="663" ht="7.5" hidden="1" customHeight="1"/>
    <row r="664" ht="7.5" hidden="1" customHeight="1"/>
    <row r="665" ht="7.5" hidden="1" customHeight="1"/>
    <row r="666" ht="7.5" hidden="1" customHeight="1"/>
    <row r="667" ht="7.5" hidden="1" customHeight="1"/>
    <row r="668" ht="7.5" hidden="1" customHeight="1"/>
    <row r="669" ht="7.5" hidden="1" customHeight="1"/>
    <row r="670" ht="7.5" hidden="1" customHeight="1"/>
    <row r="671" ht="7.5" hidden="1" customHeight="1"/>
    <row r="672" ht="7.5" hidden="1" customHeight="1"/>
    <row r="673" ht="7.5" hidden="1" customHeight="1"/>
    <row r="674" ht="7.5" hidden="1" customHeight="1"/>
    <row r="675" ht="7.5" hidden="1" customHeight="1"/>
    <row r="676" ht="7.5" hidden="1" customHeight="1"/>
    <row r="677" ht="7.5" hidden="1" customHeight="1"/>
    <row r="678" ht="7.5" hidden="1" customHeight="1"/>
    <row r="679" ht="7.5" hidden="1" customHeight="1"/>
    <row r="680" ht="7.5" hidden="1" customHeight="1"/>
    <row r="681" ht="7.5" hidden="1" customHeight="1"/>
    <row r="682" ht="7.5" hidden="1" customHeight="1"/>
    <row r="683" ht="7.5" hidden="1" customHeight="1"/>
    <row r="684" ht="7.5" hidden="1" customHeight="1"/>
    <row r="685" ht="7.5" hidden="1" customHeight="1"/>
    <row r="686" ht="7.5" hidden="1" customHeight="1"/>
    <row r="687" ht="7.5" hidden="1" customHeight="1"/>
    <row r="688" ht="7.5" hidden="1" customHeight="1"/>
    <row r="689" ht="7.5" hidden="1" customHeight="1"/>
    <row r="690" ht="7.5" hidden="1" customHeight="1"/>
    <row r="691" ht="7.5" hidden="1" customHeight="1"/>
    <row r="692" ht="7.5" hidden="1" customHeight="1"/>
    <row r="693" ht="7.5" hidden="1" customHeight="1"/>
    <row r="694" ht="7.5" hidden="1" customHeight="1"/>
    <row r="695" ht="7.5" hidden="1" customHeight="1"/>
    <row r="696" ht="7.5" hidden="1" customHeight="1"/>
    <row r="697" ht="7.5" hidden="1" customHeight="1"/>
    <row r="698" ht="7.5" hidden="1" customHeight="1"/>
    <row r="699" ht="7.5" hidden="1" customHeight="1"/>
    <row r="700" ht="7.5" hidden="1" customHeight="1"/>
    <row r="701" ht="7.5" hidden="1" customHeight="1"/>
    <row r="702" ht="7.5" hidden="1" customHeight="1"/>
    <row r="703" ht="7.5" hidden="1" customHeight="1"/>
    <row r="704" ht="7.5" hidden="1" customHeight="1"/>
    <row r="705" ht="7.5" hidden="1" customHeight="1"/>
    <row r="706" ht="7.5" hidden="1" customHeight="1"/>
    <row r="707" ht="7.5" hidden="1" customHeight="1"/>
    <row r="708" ht="7.5" hidden="1" customHeight="1"/>
    <row r="709" ht="7.5" hidden="1" customHeight="1"/>
    <row r="710" ht="7.5" hidden="1" customHeight="1"/>
    <row r="711" ht="7.5" hidden="1" customHeight="1"/>
    <row r="712" ht="7.5" hidden="1" customHeight="1"/>
    <row r="713" ht="7.5" hidden="1" customHeight="1"/>
    <row r="714" ht="7.5" hidden="1" customHeight="1"/>
    <row r="715" ht="7.5" hidden="1" customHeight="1"/>
    <row r="716" ht="7.5" hidden="1" customHeight="1"/>
    <row r="717" ht="7.5" hidden="1" customHeight="1"/>
    <row r="718" ht="7.5" hidden="1" customHeight="1"/>
    <row r="719" ht="7.5" hidden="1" customHeight="1"/>
    <row r="720" ht="7.5" hidden="1" customHeight="1"/>
    <row r="721" ht="7.5" hidden="1" customHeight="1"/>
    <row r="722" ht="7.5" hidden="1" customHeight="1"/>
    <row r="723" ht="7.5" hidden="1" customHeight="1"/>
    <row r="724" ht="7.5" hidden="1" customHeight="1"/>
    <row r="725" ht="7.5" hidden="1" customHeight="1"/>
    <row r="726" ht="7.5" hidden="1" customHeight="1"/>
    <row r="727" ht="7.5" hidden="1" customHeight="1"/>
    <row r="728" ht="7.5" hidden="1" customHeight="1"/>
    <row r="729" ht="7.5" hidden="1" customHeight="1"/>
    <row r="730" ht="7.5" hidden="1" customHeight="1"/>
    <row r="731" ht="7.5" hidden="1" customHeight="1"/>
    <row r="732" ht="7.5" hidden="1" customHeight="1"/>
    <row r="733" ht="7.5" hidden="1" customHeight="1"/>
    <row r="734" ht="7.5" hidden="1" customHeight="1"/>
    <row r="735" ht="7.5" hidden="1" customHeight="1"/>
    <row r="736" ht="7.5" hidden="1" customHeight="1"/>
    <row r="737" ht="7.5" hidden="1" customHeight="1"/>
    <row r="738" ht="7.5" hidden="1" customHeight="1"/>
    <row r="739" ht="7.5" hidden="1" customHeight="1"/>
    <row r="740" ht="7.5" hidden="1" customHeight="1"/>
    <row r="741" ht="7.5" hidden="1" customHeight="1"/>
    <row r="742" ht="7.5" hidden="1" customHeight="1"/>
    <row r="743" ht="7.5" hidden="1" customHeight="1"/>
    <row r="744" ht="7.5" hidden="1" customHeight="1"/>
    <row r="745" ht="7.5" hidden="1" customHeight="1"/>
    <row r="746" ht="7.5" hidden="1" customHeight="1"/>
    <row r="747" ht="7.5" hidden="1" customHeight="1"/>
    <row r="748" ht="7.5" hidden="1" customHeight="1"/>
    <row r="749" ht="7.5" hidden="1" customHeight="1"/>
    <row r="750" ht="7.5" hidden="1" customHeight="1"/>
    <row r="751" ht="7.5" hidden="1" customHeight="1"/>
    <row r="752" ht="7.5" hidden="1" customHeight="1"/>
    <row r="753" ht="7.5" hidden="1" customHeight="1"/>
    <row r="754" ht="7.5" hidden="1" customHeight="1"/>
    <row r="755" ht="7.5" hidden="1" customHeight="1"/>
    <row r="756" ht="7.5" hidden="1" customHeight="1"/>
    <row r="757" ht="7.5" hidden="1" customHeight="1"/>
    <row r="758" ht="7.5" hidden="1" customHeight="1"/>
    <row r="759" ht="7.5" hidden="1" customHeight="1"/>
    <row r="760" ht="7.5" hidden="1" customHeight="1"/>
    <row r="761" ht="7.5" hidden="1" customHeight="1"/>
    <row r="762" ht="7.5" hidden="1" customHeight="1"/>
    <row r="763" ht="7.5" hidden="1" customHeight="1"/>
    <row r="764" ht="7.5" hidden="1" customHeight="1"/>
    <row r="765" ht="7.5" hidden="1" customHeight="1"/>
    <row r="766" ht="7.5" hidden="1" customHeight="1"/>
    <row r="767" ht="7.5" hidden="1" customHeight="1"/>
    <row r="768" ht="7.5" hidden="1" customHeight="1"/>
    <row r="769" ht="7.5" hidden="1" customHeight="1"/>
    <row r="770" ht="7.5" hidden="1" customHeight="1"/>
    <row r="771" ht="7.5" hidden="1" customHeight="1"/>
    <row r="772" ht="7.5" hidden="1" customHeight="1"/>
    <row r="773" ht="7.5" hidden="1" customHeight="1"/>
    <row r="774" ht="7.5" hidden="1" customHeight="1"/>
    <row r="775" ht="7.5" hidden="1" customHeight="1"/>
    <row r="776" ht="7.5" hidden="1" customHeight="1"/>
    <row r="777" ht="7.5" hidden="1" customHeight="1"/>
    <row r="778" ht="7.5" hidden="1" customHeight="1"/>
    <row r="779" ht="7.5" hidden="1" customHeight="1"/>
    <row r="780" ht="7.5" hidden="1" customHeight="1"/>
    <row r="781" ht="7.5" hidden="1" customHeight="1"/>
    <row r="782" ht="7.5" hidden="1" customHeight="1"/>
    <row r="783" ht="7.5" hidden="1" customHeight="1"/>
    <row r="784" ht="7.5" hidden="1" customHeight="1"/>
    <row r="785" ht="7.5" hidden="1" customHeight="1"/>
    <row r="786" ht="7.5" hidden="1" customHeight="1"/>
    <row r="787" ht="7.5" hidden="1" customHeight="1"/>
    <row r="788" ht="7.5" hidden="1" customHeight="1"/>
    <row r="789" ht="7.5" hidden="1" customHeight="1"/>
    <row r="790" ht="7.5" hidden="1" customHeight="1"/>
    <row r="791" ht="7.5" hidden="1" customHeight="1"/>
    <row r="792" ht="7.5" hidden="1" customHeight="1"/>
    <row r="793" ht="7.5" hidden="1" customHeight="1"/>
    <row r="794" ht="7.5" hidden="1" customHeight="1"/>
    <row r="795" ht="7.5" hidden="1" customHeight="1"/>
    <row r="796" ht="7.5" hidden="1" customHeight="1"/>
    <row r="797" ht="7.5" hidden="1" customHeight="1"/>
    <row r="798" ht="7.5" hidden="1" customHeight="1"/>
    <row r="799" ht="7.5" hidden="1" customHeight="1"/>
    <row r="800" ht="7.5" hidden="1" customHeight="1"/>
    <row r="801" ht="7.5" hidden="1" customHeight="1"/>
    <row r="802" ht="7.5" hidden="1" customHeight="1"/>
    <row r="803" ht="7.5" hidden="1" customHeight="1"/>
    <row r="804" ht="7.5" hidden="1" customHeight="1"/>
    <row r="805" ht="7.5" hidden="1" customHeight="1"/>
    <row r="806" ht="7.5" hidden="1" customHeight="1"/>
    <row r="807" ht="7.5" hidden="1" customHeight="1"/>
    <row r="808" ht="7.5" hidden="1" customHeight="1"/>
    <row r="809" ht="7.5" hidden="1" customHeight="1"/>
    <row r="810" ht="7.5" hidden="1" customHeight="1"/>
    <row r="811" ht="7.5" hidden="1" customHeight="1"/>
    <row r="812" ht="7.5" hidden="1" customHeight="1"/>
    <row r="813" ht="7.5" hidden="1" customHeight="1"/>
    <row r="814" ht="7.5" hidden="1" customHeight="1"/>
    <row r="815" ht="7.5" hidden="1" customHeight="1"/>
    <row r="816" ht="7.5" hidden="1" customHeight="1"/>
    <row r="817" ht="7.5" hidden="1" customHeight="1"/>
    <row r="818" ht="7.5" hidden="1" customHeight="1"/>
    <row r="819" ht="7.5" hidden="1" customHeight="1"/>
    <row r="820" ht="7.5" hidden="1" customHeight="1"/>
    <row r="821" ht="7.5" hidden="1" customHeight="1"/>
    <row r="822" ht="7.5" hidden="1" customHeight="1"/>
    <row r="823" ht="7.5" hidden="1" customHeight="1"/>
    <row r="824" ht="7.5" hidden="1" customHeight="1"/>
    <row r="825" ht="7.5" hidden="1" customHeight="1"/>
    <row r="826" ht="7.5" hidden="1" customHeight="1"/>
    <row r="827" ht="7.5" hidden="1" customHeight="1"/>
    <row r="828" ht="7.5" hidden="1" customHeight="1"/>
    <row r="829" ht="7.5" hidden="1" customHeight="1"/>
    <row r="830" ht="7.5" hidden="1" customHeight="1"/>
    <row r="831" ht="7.5" hidden="1" customHeight="1"/>
    <row r="832" ht="7.5" hidden="1" customHeight="1"/>
    <row r="833" ht="7.5" hidden="1" customHeight="1"/>
    <row r="834" ht="7.5" hidden="1" customHeight="1"/>
    <row r="835" ht="7.5" hidden="1" customHeight="1"/>
    <row r="836" ht="7.5" hidden="1" customHeight="1"/>
    <row r="837" ht="7.5" hidden="1" customHeight="1"/>
    <row r="838" ht="7.5" hidden="1" customHeight="1"/>
    <row r="839" ht="7.5" hidden="1" customHeight="1"/>
    <row r="840" ht="7.5" hidden="1" customHeight="1"/>
    <row r="841" ht="7.5" hidden="1" customHeight="1"/>
    <row r="842" ht="7.5" hidden="1" customHeight="1"/>
    <row r="843" ht="7.5" hidden="1" customHeight="1"/>
    <row r="844" ht="7.5" hidden="1" customHeight="1"/>
    <row r="845" ht="7.5" hidden="1" customHeight="1"/>
    <row r="846" ht="7.5" hidden="1" customHeight="1"/>
    <row r="847" ht="7.5" hidden="1" customHeight="1"/>
    <row r="848" ht="7.5" hidden="1" customHeight="1"/>
    <row r="849" ht="7.5" hidden="1" customHeight="1"/>
    <row r="850" ht="7.5" hidden="1" customHeight="1"/>
    <row r="851" ht="7.5" hidden="1" customHeight="1"/>
    <row r="852" ht="7.5" hidden="1" customHeight="1"/>
    <row r="853" ht="7.5" hidden="1" customHeight="1"/>
    <row r="854" ht="7.5" hidden="1" customHeight="1"/>
    <row r="855" ht="7.5" hidden="1" customHeight="1"/>
    <row r="856" ht="7.5" hidden="1" customHeight="1"/>
    <row r="857" ht="7.5" hidden="1" customHeight="1"/>
    <row r="858" ht="7.5" hidden="1" customHeight="1"/>
    <row r="859" ht="7.5" hidden="1" customHeight="1"/>
    <row r="860" ht="7.5" hidden="1" customHeight="1"/>
    <row r="861" ht="7.5" hidden="1" customHeight="1"/>
    <row r="862" ht="7.5" hidden="1" customHeight="1"/>
    <row r="863" ht="7.5" hidden="1" customHeight="1"/>
    <row r="864" ht="7.5" hidden="1" customHeight="1"/>
    <row r="865" ht="7.5" hidden="1" customHeight="1"/>
    <row r="866" ht="7.5" hidden="1" customHeight="1"/>
    <row r="867" ht="7.5" hidden="1" customHeight="1"/>
    <row r="868" ht="7.5" hidden="1" customHeight="1"/>
    <row r="869" ht="7.5" hidden="1" customHeight="1"/>
    <row r="870" ht="7.5" hidden="1" customHeight="1"/>
    <row r="871" ht="7.5" hidden="1" customHeight="1"/>
    <row r="872" ht="7.5" hidden="1" customHeight="1"/>
    <row r="873" ht="7.5" hidden="1" customHeight="1"/>
    <row r="874" ht="7.5" hidden="1" customHeight="1"/>
    <row r="875" ht="7.5" hidden="1" customHeight="1"/>
    <row r="876" ht="7.5" hidden="1" customHeight="1"/>
    <row r="877" ht="7.5" hidden="1" customHeight="1"/>
    <row r="878" ht="7.5" hidden="1" customHeight="1"/>
    <row r="879" ht="7.5" hidden="1" customHeight="1"/>
    <row r="880" ht="7.5" hidden="1" customHeight="1"/>
    <row r="881" ht="7.5" hidden="1" customHeight="1"/>
    <row r="882" ht="7.5" hidden="1" customHeight="1"/>
    <row r="883" ht="7.5" hidden="1" customHeight="1"/>
    <row r="884" ht="7.5" hidden="1" customHeight="1"/>
    <row r="885" ht="7.5" hidden="1" customHeight="1"/>
    <row r="886" ht="7.5" hidden="1" customHeight="1"/>
    <row r="887" ht="7.5" hidden="1" customHeight="1"/>
    <row r="888" ht="7.5" hidden="1" customHeight="1"/>
    <row r="889" ht="7.5" hidden="1" customHeight="1"/>
    <row r="890" ht="7.5" hidden="1" customHeight="1"/>
    <row r="891" ht="7.5" hidden="1" customHeight="1"/>
    <row r="892" ht="7.5" hidden="1" customHeight="1"/>
    <row r="893" ht="7.5" hidden="1" customHeight="1"/>
    <row r="894" ht="7.5" hidden="1" customHeight="1"/>
    <row r="895" ht="7.5" hidden="1" customHeight="1"/>
    <row r="896" ht="7.5" hidden="1" customHeight="1"/>
    <row r="897" ht="7.5" hidden="1" customHeight="1"/>
    <row r="898" ht="7.5" hidden="1" customHeight="1"/>
    <row r="899" ht="7.5" hidden="1" customHeight="1"/>
    <row r="900" ht="7.5" hidden="1" customHeight="1"/>
    <row r="901" ht="7.5" hidden="1" customHeight="1"/>
    <row r="902" ht="7.5" hidden="1" customHeight="1"/>
    <row r="903" ht="7.5" hidden="1" customHeight="1"/>
    <row r="904" ht="7.5" hidden="1" customHeight="1"/>
    <row r="905" ht="7.5" hidden="1" customHeight="1"/>
    <row r="906" ht="7.5" hidden="1" customHeight="1"/>
    <row r="907" ht="7.5" hidden="1" customHeight="1"/>
    <row r="908" ht="7.5" hidden="1" customHeight="1"/>
    <row r="909" ht="7.5" hidden="1" customHeight="1"/>
    <row r="910" ht="7.5" hidden="1" customHeight="1"/>
    <row r="911" ht="7.5" hidden="1" customHeight="1"/>
    <row r="912" ht="7.5" hidden="1" customHeight="1"/>
    <row r="913" ht="7.5" hidden="1" customHeight="1"/>
    <row r="914" ht="7.5" hidden="1" customHeight="1"/>
    <row r="915" ht="7.5" hidden="1" customHeight="1"/>
    <row r="916" ht="7.5" hidden="1" customHeight="1"/>
    <row r="917" ht="7.5" hidden="1" customHeight="1"/>
    <row r="918" ht="7.5" hidden="1" customHeight="1"/>
    <row r="919" ht="7.5" hidden="1" customHeight="1"/>
    <row r="920" ht="7.5" hidden="1" customHeight="1"/>
    <row r="921" ht="7.5" hidden="1" customHeight="1"/>
    <row r="922" ht="7.5" hidden="1" customHeight="1"/>
    <row r="923" ht="7.5" hidden="1" customHeight="1"/>
    <row r="924" ht="7.5" hidden="1" customHeight="1"/>
    <row r="925" ht="7.5" hidden="1" customHeight="1"/>
    <row r="926" ht="7.5" hidden="1" customHeight="1"/>
    <row r="927" ht="7.5" hidden="1" customHeight="1"/>
    <row r="928" ht="7.5" hidden="1" customHeight="1"/>
    <row r="929" ht="7.5" hidden="1" customHeight="1"/>
    <row r="930" ht="7.5" hidden="1" customHeight="1"/>
    <row r="931" ht="7.5" hidden="1" customHeight="1"/>
    <row r="932" ht="7.5" hidden="1" customHeight="1"/>
    <row r="933" ht="7.5" hidden="1" customHeight="1"/>
    <row r="934" ht="7.5" hidden="1" customHeight="1"/>
    <row r="935" ht="7.5" hidden="1" customHeight="1"/>
    <row r="936" ht="7.5" hidden="1" customHeight="1"/>
    <row r="937" ht="7.5" hidden="1" customHeight="1"/>
    <row r="938" ht="7.5" hidden="1" customHeight="1"/>
    <row r="939" ht="7.5" hidden="1" customHeight="1"/>
    <row r="940" ht="7.5" hidden="1" customHeight="1"/>
    <row r="941" ht="7.5" hidden="1" customHeight="1"/>
    <row r="942" ht="7.5" hidden="1" customHeight="1"/>
    <row r="943" ht="7.5" hidden="1" customHeight="1"/>
    <row r="944" ht="7.5" hidden="1" customHeight="1"/>
    <row r="945" ht="7.5" hidden="1" customHeight="1"/>
    <row r="946" ht="7.5" hidden="1" customHeight="1"/>
    <row r="947" ht="7.5" hidden="1" customHeight="1"/>
    <row r="948" ht="7.5" hidden="1" customHeight="1"/>
    <row r="949" ht="7.5" hidden="1" customHeight="1"/>
    <row r="950" ht="7.5" hidden="1" customHeight="1"/>
    <row r="951" ht="7.5" hidden="1" customHeight="1"/>
    <row r="952" ht="7.5" hidden="1" customHeight="1"/>
    <row r="953" ht="7.5" hidden="1" customHeight="1"/>
    <row r="954" ht="7.5" hidden="1" customHeight="1"/>
    <row r="955" ht="7.5" hidden="1" customHeight="1"/>
    <row r="956" ht="7.5" hidden="1" customHeight="1"/>
    <row r="957" ht="7.5" hidden="1" customHeight="1"/>
    <row r="958" ht="7.5" hidden="1" customHeight="1"/>
    <row r="959" ht="7.5" hidden="1" customHeight="1"/>
    <row r="960" ht="7.5" hidden="1" customHeight="1"/>
    <row r="961" ht="7.5" hidden="1" customHeight="1"/>
    <row r="962" ht="7.5" hidden="1" customHeight="1"/>
    <row r="963" ht="7.5" hidden="1" customHeight="1"/>
    <row r="964" ht="7.5" hidden="1" customHeight="1"/>
    <row r="965" ht="7.5" hidden="1" customHeight="1"/>
    <row r="966" ht="7.5" hidden="1" customHeight="1"/>
    <row r="967" ht="7.5" hidden="1" customHeight="1"/>
    <row r="968" ht="7.5" hidden="1" customHeight="1"/>
    <row r="969" ht="7.5" hidden="1" customHeight="1"/>
    <row r="970" ht="7.5" hidden="1" customHeight="1"/>
    <row r="971" ht="7.5" hidden="1" customHeight="1"/>
    <row r="972" ht="7.5" hidden="1" customHeight="1"/>
    <row r="973" ht="7.5" hidden="1" customHeight="1"/>
    <row r="974" ht="7.5" hidden="1" customHeight="1"/>
    <row r="975" ht="7.5" hidden="1" customHeight="1"/>
    <row r="976" ht="7.5" hidden="1" customHeight="1"/>
    <row r="977" ht="7.5" hidden="1" customHeight="1"/>
    <row r="978" ht="7.5" hidden="1" customHeight="1"/>
    <row r="979" ht="7.5" hidden="1" customHeight="1"/>
    <row r="980" ht="7.5" hidden="1" customHeight="1"/>
    <row r="981" ht="7.5" hidden="1" customHeight="1"/>
    <row r="982" ht="7.5" hidden="1" customHeight="1"/>
    <row r="983" ht="7.5" hidden="1" customHeight="1"/>
    <row r="984" ht="7.5" hidden="1" customHeight="1"/>
    <row r="985" ht="7.5" hidden="1" customHeight="1"/>
    <row r="986" ht="7.5" hidden="1" customHeight="1"/>
    <row r="987" ht="7.5" hidden="1" customHeight="1"/>
    <row r="988" ht="7.5" hidden="1" customHeight="1"/>
    <row r="989" ht="7.5" hidden="1" customHeight="1"/>
    <row r="990" ht="7.5" hidden="1" customHeight="1"/>
    <row r="991" ht="7.5" hidden="1" customHeight="1"/>
    <row r="992" ht="7.5" hidden="1" customHeight="1"/>
    <row r="993" ht="7.5" hidden="1" customHeight="1"/>
    <row r="994" ht="7.5" hidden="1" customHeight="1"/>
    <row r="995" ht="7.5" hidden="1" customHeight="1"/>
    <row r="996" ht="7.5" hidden="1" customHeight="1"/>
    <row r="997" ht="7.5" hidden="1" customHeight="1"/>
    <row r="998" ht="7.5" hidden="1" customHeight="1"/>
    <row r="999" ht="7.5" hidden="1" customHeight="1"/>
    <row r="1000" ht="7.5" hidden="1" customHeight="1"/>
    <row r="1001" ht="7.5" hidden="1" customHeight="1"/>
    <row r="1002" ht="7.5" hidden="1" customHeight="1"/>
    <row r="1003" ht="7.5" hidden="1" customHeight="1"/>
    <row r="1004" ht="7.5" hidden="1" customHeight="1"/>
    <row r="1005" ht="7.5" hidden="1" customHeight="1"/>
    <row r="1006" ht="7.5" hidden="1" customHeight="1"/>
    <row r="1007" ht="7.5" hidden="1" customHeight="1"/>
    <row r="1008" ht="7.5" hidden="1" customHeight="1"/>
    <row r="1009" ht="7.5" hidden="1" customHeight="1"/>
    <row r="1010" ht="7.5" hidden="1" customHeight="1"/>
    <row r="1011" ht="7.5" hidden="1" customHeight="1"/>
    <row r="1012" ht="7.5" hidden="1" customHeight="1"/>
    <row r="1013" ht="7.5" hidden="1" customHeight="1"/>
    <row r="1014" ht="7.5" hidden="1" customHeight="1"/>
    <row r="1015" ht="7.5" hidden="1" customHeight="1"/>
    <row r="1016" ht="7.5" hidden="1" customHeight="1"/>
    <row r="1017" ht="7.5" hidden="1" customHeight="1"/>
    <row r="1018" ht="7.5" hidden="1" customHeight="1"/>
    <row r="1019" ht="7.5" hidden="1" customHeight="1"/>
    <row r="1020" ht="7.5" hidden="1" customHeight="1"/>
    <row r="1021" ht="7.5" hidden="1" customHeight="1"/>
    <row r="1022" ht="7.5" hidden="1" customHeight="1"/>
    <row r="1023" ht="7.5" hidden="1" customHeight="1"/>
    <row r="1024" ht="7.5" hidden="1" customHeight="1"/>
    <row r="1025" ht="7.5" hidden="1" customHeight="1"/>
    <row r="1026" ht="7.5" hidden="1" customHeight="1"/>
    <row r="1027" ht="7.5" hidden="1" customHeight="1"/>
    <row r="1028" ht="7.5" hidden="1" customHeight="1"/>
    <row r="1029" ht="7.5" hidden="1" customHeight="1"/>
    <row r="1030" ht="7.5" hidden="1" customHeight="1"/>
    <row r="1031" ht="7.5" hidden="1" customHeight="1"/>
    <row r="1032" ht="7.5" hidden="1" customHeight="1"/>
    <row r="1033" ht="7.5" hidden="1" customHeight="1"/>
    <row r="1034" ht="7.5" hidden="1" customHeight="1"/>
    <row r="1035" ht="7.5" hidden="1" customHeight="1"/>
    <row r="1036" ht="7.5" hidden="1" customHeight="1"/>
    <row r="1037" ht="7.5" hidden="1" customHeight="1"/>
    <row r="1038" ht="7.5" hidden="1" customHeight="1"/>
    <row r="1039" ht="7.5" hidden="1" customHeight="1"/>
    <row r="1040" ht="7.5" hidden="1" customHeight="1"/>
    <row r="1041" ht="7.5" hidden="1" customHeight="1"/>
    <row r="1042" ht="7.5" hidden="1" customHeight="1"/>
    <row r="1043" ht="7.5" hidden="1" customHeight="1"/>
    <row r="1044" ht="7.5" hidden="1" customHeight="1"/>
    <row r="1045" ht="7.5" hidden="1" customHeight="1"/>
    <row r="1046" ht="7.5" hidden="1" customHeight="1"/>
    <row r="1047" ht="7.5" hidden="1" customHeight="1"/>
    <row r="1048" ht="7.5" hidden="1" customHeight="1"/>
    <row r="1049" ht="7.5" hidden="1" customHeight="1"/>
    <row r="1050" ht="7.5" hidden="1" customHeight="1"/>
    <row r="1051" ht="7.5" hidden="1" customHeight="1"/>
    <row r="1052" ht="7.5" hidden="1" customHeight="1"/>
    <row r="1053" ht="7.5" hidden="1" customHeight="1"/>
    <row r="1054" ht="7.5" hidden="1" customHeight="1"/>
    <row r="1055" ht="7.5" hidden="1" customHeight="1"/>
    <row r="1056" ht="7.5" hidden="1" customHeight="1"/>
    <row r="1057" ht="7.5" hidden="1" customHeight="1"/>
    <row r="1058" ht="7.5" hidden="1" customHeight="1"/>
    <row r="1059" ht="7.5" hidden="1" customHeight="1"/>
    <row r="1060" ht="7.5" hidden="1" customHeight="1"/>
    <row r="1061" ht="7.5" hidden="1" customHeight="1"/>
    <row r="1062" ht="7.5" hidden="1" customHeight="1"/>
    <row r="1063" ht="7.5" hidden="1" customHeight="1"/>
    <row r="1064" ht="7.5" hidden="1" customHeight="1"/>
    <row r="1065" ht="7.5" hidden="1" customHeight="1"/>
    <row r="1066" ht="7.5" hidden="1" customHeight="1"/>
    <row r="1067" ht="7.5" hidden="1" customHeight="1"/>
    <row r="1068" ht="7.5" hidden="1" customHeight="1"/>
    <row r="1069" ht="7.5" hidden="1" customHeight="1"/>
    <row r="1070" ht="7.5" hidden="1" customHeight="1"/>
    <row r="1071" ht="7.5" hidden="1" customHeight="1"/>
    <row r="1072" ht="7.5" hidden="1" customHeight="1"/>
    <row r="1073" ht="7.5" hidden="1" customHeight="1"/>
    <row r="1074" ht="7.5" hidden="1" customHeight="1"/>
    <row r="1075" ht="7.5" hidden="1" customHeight="1"/>
    <row r="1076" ht="7.5" hidden="1" customHeight="1"/>
    <row r="1077" ht="7.5" hidden="1" customHeight="1"/>
    <row r="1078" ht="7.5" hidden="1" customHeight="1"/>
    <row r="1079" ht="7.5" hidden="1" customHeight="1"/>
    <row r="1080" ht="7.5" hidden="1" customHeight="1"/>
    <row r="1081" ht="7.5" hidden="1" customHeight="1"/>
    <row r="1082" ht="7.5" hidden="1" customHeight="1"/>
    <row r="1083" ht="7.5" hidden="1" customHeight="1"/>
    <row r="1084" ht="7.5" hidden="1" customHeight="1"/>
    <row r="1085" ht="7.5" hidden="1" customHeight="1"/>
    <row r="1086" ht="7.5" hidden="1" customHeight="1"/>
    <row r="1087" ht="7.5" hidden="1" customHeight="1"/>
    <row r="1088" ht="7.5" hidden="1" customHeight="1"/>
    <row r="1089" ht="7.5" hidden="1" customHeight="1"/>
    <row r="1090" ht="7.5" hidden="1" customHeight="1"/>
    <row r="1091" ht="7.5" hidden="1" customHeight="1"/>
    <row r="1092" ht="7.5" hidden="1" customHeight="1"/>
    <row r="1093" ht="7.5" hidden="1" customHeight="1"/>
    <row r="1094" ht="7.5" hidden="1" customHeight="1"/>
    <row r="1095" ht="7.5" hidden="1" customHeight="1"/>
    <row r="1096" ht="7.5" hidden="1" customHeight="1"/>
    <row r="1097" ht="7.5" hidden="1" customHeight="1"/>
    <row r="1098" ht="7.5" hidden="1" customHeight="1"/>
    <row r="1099" ht="7.5" hidden="1" customHeight="1"/>
    <row r="1100" ht="7.5" hidden="1" customHeight="1"/>
    <row r="1101" ht="7.5" hidden="1" customHeight="1"/>
    <row r="1102" ht="7.5" hidden="1" customHeight="1"/>
    <row r="1103" ht="7.5" hidden="1" customHeight="1"/>
    <row r="1104" ht="7.5" hidden="1" customHeight="1"/>
    <row r="1105" ht="7.5" hidden="1" customHeight="1"/>
    <row r="1106" ht="7.5" hidden="1" customHeight="1"/>
    <row r="1107" ht="7.5" hidden="1" customHeight="1"/>
    <row r="1108" ht="7.5" hidden="1" customHeight="1"/>
    <row r="1109" ht="7.5" hidden="1" customHeight="1"/>
    <row r="1110" ht="7.5" hidden="1" customHeight="1"/>
    <row r="1111" ht="7.5" hidden="1" customHeight="1"/>
    <row r="1112" ht="7.5" hidden="1" customHeight="1"/>
    <row r="1113" ht="7.5" hidden="1" customHeight="1"/>
    <row r="1114" ht="7.5" hidden="1" customHeight="1"/>
    <row r="1115" ht="7.5" hidden="1" customHeight="1"/>
    <row r="1116" ht="7.5" hidden="1" customHeight="1"/>
    <row r="1117" ht="7.5" hidden="1" customHeight="1"/>
    <row r="1118" ht="7.5" hidden="1" customHeight="1"/>
    <row r="1119" ht="7.5" hidden="1" customHeight="1"/>
    <row r="1120" ht="7.5" hidden="1" customHeight="1"/>
    <row r="1121" ht="7.5" hidden="1" customHeight="1"/>
    <row r="1122" ht="7.5" hidden="1" customHeight="1"/>
    <row r="1123" ht="7.5" hidden="1" customHeight="1"/>
    <row r="1124" ht="7.5" hidden="1" customHeight="1"/>
    <row r="1125" ht="7.5" hidden="1" customHeight="1"/>
    <row r="1126" ht="7.5" hidden="1" customHeight="1"/>
    <row r="1127" ht="7.5" hidden="1" customHeight="1"/>
    <row r="1128" ht="7.5" hidden="1" customHeight="1"/>
    <row r="1129" ht="7.5" hidden="1" customHeight="1"/>
    <row r="1130" ht="7.5" hidden="1" customHeight="1"/>
    <row r="1131" ht="7.5" hidden="1" customHeight="1"/>
    <row r="1132" ht="7.5" hidden="1" customHeight="1"/>
    <row r="1133" ht="7.5" hidden="1" customHeight="1"/>
    <row r="1134" ht="7.5" hidden="1" customHeight="1"/>
    <row r="1135" ht="7.5" hidden="1" customHeight="1"/>
    <row r="1136" ht="7.5" hidden="1" customHeight="1"/>
    <row r="1137" ht="7.5" hidden="1" customHeight="1"/>
    <row r="1138" ht="7.5" hidden="1" customHeight="1"/>
    <row r="1139" ht="7.5" hidden="1" customHeight="1"/>
    <row r="1140" ht="7.5" hidden="1" customHeight="1"/>
    <row r="1141" ht="7.5" hidden="1" customHeight="1"/>
    <row r="1142" ht="7.5" hidden="1" customHeight="1"/>
    <row r="1143" ht="7.5" hidden="1" customHeight="1"/>
    <row r="1144" ht="7.5" hidden="1" customHeight="1"/>
    <row r="1145" ht="7.5" hidden="1" customHeight="1"/>
    <row r="1146" ht="7.5" hidden="1" customHeight="1"/>
    <row r="1147" ht="7.5" hidden="1" customHeight="1"/>
    <row r="1148" ht="7.5" hidden="1" customHeight="1"/>
    <row r="1149" ht="7.5" hidden="1" customHeight="1"/>
    <row r="1150" ht="7.5" hidden="1" customHeight="1"/>
    <row r="1151" ht="7.5" hidden="1" customHeight="1"/>
    <row r="1152" ht="7.5" hidden="1" customHeight="1"/>
    <row r="1153" ht="7.5" hidden="1" customHeight="1"/>
    <row r="1154" ht="7.5" hidden="1" customHeight="1"/>
    <row r="1155" ht="7.5" hidden="1" customHeight="1"/>
    <row r="1156" ht="7.5" hidden="1" customHeight="1"/>
    <row r="1157" ht="7.5" hidden="1" customHeight="1"/>
    <row r="1158" ht="7.5" hidden="1" customHeight="1"/>
    <row r="1159" ht="7.5" hidden="1" customHeight="1"/>
    <row r="1160" ht="7.5" hidden="1" customHeight="1"/>
    <row r="1161" ht="7.5" hidden="1" customHeight="1"/>
    <row r="1162" ht="7.5" hidden="1" customHeight="1"/>
    <row r="1163" ht="7.5" hidden="1" customHeight="1"/>
    <row r="1164" ht="7.5" hidden="1" customHeight="1"/>
    <row r="1165" ht="7.5" hidden="1" customHeight="1"/>
    <row r="1166" ht="7.5" hidden="1" customHeight="1"/>
    <row r="1167" ht="7.5" hidden="1" customHeight="1"/>
    <row r="1168" ht="7.5" hidden="1" customHeight="1"/>
    <row r="1169" ht="7.5" hidden="1" customHeight="1"/>
    <row r="1170" ht="7.5" hidden="1" customHeight="1"/>
    <row r="1171" ht="7.5" hidden="1" customHeight="1"/>
    <row r="1172" ht="7.5" hidden="1" customHeight="1"/>
    <row r="1173" ht="7.5" hidden="1" customHeight="1"/>
    <row r="1174" ht="7.5" hidden="1" customHeight="1"/>
    <row r="1175" ht="7.5" hidden="1" customHeight="1"/>
    <row r="1176" ht="7.5" hidden="1" customHeight="1"/>
    <row r="1177" ht="7.5" hidden="1" customHeight="1"/>
    <row r="1178" ht="7.5" hidden="1" customHeight="1"/>
    <row r="1179" ht="7.5" hidden="1" customHeight="1"/>
    <row r="1180" ht="7.5" hidden="1" customHeight="1"/>
    <row r="1181" ht="7.5" hidden="1" customHeight="1"/>
    <row r="1182" ht="7.5" hidden="1" customHeight="1"/>
    <row r="1183" ht="7.5" hidden="1" customHeight="1"/>
    <row r="1184" ht="7.5" hidden="1" customHeight="1"/>
    <row r="1185" ht="7.5" hidden="1" customHeight="1"/>
    <row r="1186" ht="7.5" hidden="1" customHeight="1"/>
    <row r="1187" ht="7.5" hidden="1" customHeight="1"/>
    <row r="1188" ht="7.5" hidden="1" customHeight="1"/>
    <row r="1189" ht="7.5" hidden="1" customHeight="1"/>
    <row r="1190" ht="7.5" hidden="1" customHeight="1"/>
    <row r="1191" ht="7.5" hidden="1" customHeight="1"/>
    <row r="1192" ht="7.5" hidden="1" customHeight="1"/>
    <row r="1193" ht="7.5" hidden="1" customHeight="1"/>
    <row r="1194" ht="7.5" hidden="1" customHeight="1"/>
    <row r="1195" ht="7.5" hidden="1" customHeight="1"/>
    <row r="1196" ht="7.5" hidden="1" customHeight="1"/>
    <row r="1197" ht="7.5" hidden="1" customHeight="1"/>
    <row r="1198" ht="7.5" hidden="1" customHeight="1"/>
    <row r="1199" ht="7.5" hidden="1" customHeight="1"/>
    <row r="1200" ht="7.5" hidden="1" customHeight="1"/>
    <row r="1201" ht="7.5" hidden="1" customHeight="1"/>
    <row r="1202" ht="7.5" hidden="1" customHeight="1"/>
    <row r="1203" ht="7.5" hidden="1" customHeight="1"/>
    <row r="1204" ht="7.5" hidden="1" customHeight="1"/>
    <row r="1205" ht="7.5" hidden="1" customHeight="1"/>
    <row r="1206" ht="7.5" hidden="1" customHeight="1"/>
    <row r="1207" ht="7.5" hidden="1" customHeight="1"/>
    <row r="1208" ht="7.5" hidden="1" customHeight="1"/>
    <row r="1209" ht="7.5" hidden="1" customHeight="1"/>
    <row r="1210" ht="7.5" hidden="1" customHeight="1"/>
    <row r="1211" ht="7.5" hidden="1" customHeight="1"/>
    <row r="1212" ht="7.5" hidden="1" customHeight="1"/>
    <row r="1213" ht="7.5" hidden="1" customHeight="1"/>
    <row r="1214" ht="7.5" hidden="1" customHeight="1"/>
    <row r="1215" ht="7.5" hidden="1" customHeight="1"/>
    <row r="1216" ht="7.5" hidden="1" customHeight="1"/>
    <row r="1217" ht="7.5" hidden="1" customHeight="1"/>
    <row r="1218" ht="7.5" hidden="1" customHeight="1"/>
    <row r="1219" ht="7.5" hidden="1" customHeight="1"/>
    <row r="1220" ht="7.5" hidden="1" customHeight="1"/>
    <row r="1221" ht="7.5" hidden="1" customHeight="1"/>
    <row r="1222" ht="7.5" hidden="1" customHeight="1"/>
    <row r="1223" ht="7.5" hidden="1" customHeight="1"/>
    <row r="1224" ht="7.5" hidden="1" customHeight="1"/>
    <row r="1225" ht="7.5" hidden="1" customHeight="1"/>
    <row r="1226" ht="7.5" hidden="1" customHeight="1"/>
    <row r="1227" ht="7.5" hidden="1" customHeight="1"/>
    <row r="1228" ht="7.5" hidden="1" customHeight="1"/>
    <row r="1229" ht="7.5" hidden="1" customHeight="1"/>
    <row r="1230" ht="7.5" hidden="1" customHeight="1"/>
    <row r="1231" ht="7.5" hidden="1" customHeight="1"/>
    <row r="1232" ht="7.5" hidden="1" customHeight="1"/>
    <row r="1233" ht="7.5" hidden="1" customHeight="1"/>
    <row r="1234" ht="7.5" hidden="1" customHeight="1"/>
    <row r="1235" ht="7.5" hidden="1" customHeight="1"/>
    <row r="1236" ht="7.5" hidden="1" customHeight="1"/>
    <row r="1237" ht="7.5" hidden="1" customHeight="1"/>
    <row r="1238" ht="7.5" hidden="1" customHeight="1"/>
    <row r="1239" ht="7.5" hidden="1" customHeight="1"/>
    <row r="1240" ht="7.5" hidden="1" customHeight="1"/>
    <row r="1241" ht="7.5" hidden="1" customHeight="1"/>
    <row r="1242" ht="7.5" hidden="1" customHeight="1"/>
    <row r="1243" ht="7.5" hidden="1" customHeight="1"/>
    <row r="1244" ht="7.5" hidden="1" customHeight="1"/>
    <row r="1245" ht="7.5" hidden="1" customHeight="1"/>
    <row r="1246" ht="7.5" hidden="1" customHeight="1"/>
    <row r="1247" ht="7.5" hidden="1" customHeight="1"/>
    <row r="1248" ht="7.5" hidden="1" customHeight="1"/>
    <row r="1249" ht="7.5" hidden="1" customHeight="1"/>
    <row r="1250" ht="7.5" hidden="1" customHeight="1"/>
    <row r="1251" ht="7.5" hidden="1" customHeight="1"/>
    <row r="1252" ht="7.5" hidden="1" customHeight="1"/>
    <row r="1253" ht="7.5" hidden="1" customHeight="1"/>
    <row r="1254" ht="7.5" hidden="1" customHeight="1"/>
    <row r="1255" ht="7.5" hidden="1" customHeight="1"/>
    <row r="1256" ht="7.5" hidden="1" customHeight="1"/>
    <row r="1257" ht="7.5" hidden="1" customHeight="1"/>
    <row r="1258" ht="7.5" hidden="1" customHeight="1"/>
    <row r="1259" ht="7.5" hidden="1" customHeight="1"/>
    <row r="1260" ht="7.5" hidden="1" customHeight="1"/>
    <row r="1261" ht="7.5" hidden="1" customHeight="1"/>
    <row r="1262" ht="7.5" hidden="1" customHeight="1"/>
    <row r="1263" ht="7.5" hidden="1" customHeight="1"/>
    <row r="1264" ht="7.5" hidden="1" customHeight="1"/>
    <row r="1265" ht="7.5" hidden="1" customHeight="1"/>
    <row r="1266" ht="7.5" hidden="1" customHeight="1"/>
    <row r="1267" ht="7.5" hidden="1" customHeight="1"/>
    <row r="1268" ht="7.5" hidden="1" customHeight="1"/>
    <row r="1269" ht="7.5" hidden="1" customHeight="1"/>
    <row r="1270" ht="7.5" hidden="1" customHeight="1"/>
    <row r="1271" ht="7.5" hidden="1" customHeight="1"/>
    <row r="1272" ht="7.5" hidden="1" customHeight="1"/>
    <row r="1273" ht="7.5" hidden="1" customHeight="1"/>
    <row r="1274" ht="7.5" hidden="1" customHeight="1"/>
    <row r="1275" ht="7.5" hidden="1" customHeight="1"/>
    <row r="1276" ht="7.5" hidden="1" customHeight="1"/>
    <row r="1277" ht="7.5" hidden="1" customHeight="1"/>
    <row r="1278" ht="7.5" hidden="1" customHeight="1"/>
    <row r="1279" ht="7.5" hidden="1" customHeight="1"/>
    <row r="1280" ht="7.5" hidden="1" customHeight="1"/>
    <row r="1281" ht="7.5" hidden="1" customHeight="1"/>
    <row r="1282" ht="7.5" hidden="1" customHeight="1"/>
    <row r="1283" ht="7.5" hidden="1" customHeight="1"/>
    <row r="1284" ht="7.5" hidden="1" customHeight="1"/>
    <row r="1285" ht="7.5" hidden="1" customHeight="1"/>
    <row r="1286" ht="7.5" hidden="1" customHeight="1"/>
    <row r="1287" ht="7.5" hidden="1" customHeight="1"/>
    <row r="1288" ht="7.5" hidden="1" customHeight="1"/>
    <row r="1289" ht="7.5" hidden="1" customHeight="1"/>
    <row r="1290" ht="7.5" hidden="1" customHeight="1"/>
    <row r="1291" ht="7.5" hidden="1" customHeight="1"/>
    <row r="1292" ht="7.5" hidden="1" customHeight="1"/>
    <row r="1293" ht="7.5" hidden="1" customHeight="1"/>
    <row r="1294" ht="7.5" hidden="1" customHeight="1"/>
    <row r="1295" ht="7.5" hidden="1" customHeight="1"/>
    <row r="1296" ht="7.5" hidden="1" customHeight="1"/>
    <row r="1297" ht="7.5" hidden="1" customHeight="1"/>
    <row r="1298" ht="7.5" hidden="1" customHeight="1"/>
    <row r="1299" ht="7.5" hidden="1" customHeight="1"/>
    <row r="1300" ht="7.5" hidden="1" customHeight="1"/>
    <row r="1301" ht="7.5" hidden="1" customHeight="1"/>
    <row r="1302" ht="7.5" hidden="1" customHeight="1"/>
    <row r="1303" ht="7.5" hidden="1" customHeight="1"/>
    <row r="1304" ht="7.5" hidden="1" customHeight="1"/>
    <row r="1305" ht="7.5" hidden="1" customHeight="1"/>
    <row r="1306" ht="7.5" hidden="1" customHeight="1"/>
    <row r="1307" ht="7.5" hidden="1" customHeight="1"/>
    <row r="1308" ht="7.5" hidden="1" customHeight="1"/>
    <row r="1309" ht="7.5" hidden="1" customHeight="1"/>
    <row r="1310" ht="7.5" hidden="1" customHeight="1"/>
    <row r="1311" ht="7.5" hidden="1" customHeight="1"/>
    <row r="1312" ht="7.5" hidden="1" customHeight="1"/>
    <row r="1313" ht="7.5" hidden="1" customHeight="1"/>
    <row r="1314" ht="7.5" hidden="1" customHeight="1"/>
    <row r="1315" ht="7.5" hidden="1" customHeight="1"/>
    <row r="1316" ht="7.5" hidden="1" customHeight="1"/>
    <row r="1317" ht="7.5" hidden="1" customHeight="1"/>
    <row r="1318" ht="7.5" hidden="1" customHeight="1"/>
    <row r="1319" ht="7.5" hidden="1" customHeight="1"/>
    <row r="1320" ht="7.5" hidden="1" customHeight="1"/>
    <row r="1321" ht="7.5" hidden="1" customHeight="1"/>
    <row r="1322" ht="7.5" hidden="1" customHeight="1"/>
    <row r="1323" ht="7.5" hidden="1" customHeight="1"/>
    <row r="1324" ht="7.5" hidden="1" customHeight="1"/>
    <row r="1325" ht="7.5" hidden="1" customHeight="1"/>
    <row r="1326" ht="7.5" hidden="1" customHeight="1"/>
    <row r="1327" ht="7.5" hidden="1" customHeight="1"/>
    <row r="1328" ht="7.5" hidden="1" customHeight="1"/>
    <row r="1329" ht="7.5" hidden="1" customHeight="1"/>
    <row r="1330" ht="7.5" hidden="1" customHeight="1"/>
    <row r="1331" ht="7.5" hidden="1" customHeight="1"/>
    <row r="1332" ht="7.5" hidden="1" customHeight="1"/>
    <row r="1333" ht="7.5" hidden="1" customHeight="1"/>
    <row r="1334" ht="7.5" hidden="1" customHeight="1"/>
    <row r="1335" ht="7.5" hidden="1" customHeight="1"/>
    <row r="1336" ht="7.5" hidden="1" customHeight="1"/>
    <row r="1337" ht="7.5" hidden="1" customHeight="1"/>
    <row r="1338" ht="7.5" hidden="1" customHeight="1"/>
    <row r="1339" ht="7.5" hidden="1" customHeight="1"/>
    <row r="1340" ht="7.5" hidden="1" customHeight="1"/>
    <row r="1341" ht="7.5" hidden="1" customHeight="1"/>
    <row r="1342" ht="7.5" hidden="1" customHeight="1"/>
    <row r="1343" ht="7.5" hidden="1" customHeight="1"/>
    <row r="1344" ht="7.5" hidden="1" customHeight="1"/>
    <row r="1345" ht="7.5" hidden="1" customHeight="1"/>
    <row r="1346" ht="7.5" hidden="1" customHeight="1"/>
    <row r="1347" ht="7.5" hidden="1" customHeight="1"/>
    <row r="1348" ht="7.5" hidden="1" customHeight="1"/>
    <row r="1349" ht="7.5" hidden="1" customHeight="1"/>
    <row r="1350" ht="7.5" hidden="1" customHeight="1"/>
    <row r="1351" ht="7.5" hidden="1" customHeight="1"/>
    <row r="1352" ht="7.5" hidden="1" customHeight="1"/>
    <row r="1353" ht="7.5" hidden="1" customHeight="1"/>
    <row r="1354" ht="7.5" hidden="1" customHeight="1"/>
    <row r="1355" ht="7.5" hidden="1" customHeight="1"/>
    <row r="1356" ht="7.5" hidden="1" customHeight="1"/>
    <row r="1357" ht="7.5" hidden="1" customHeight="1"/>
    <row r="1358" ht="7.5" hidden="1" customHeight="1"/>
    <row r="1359" ht="7.5" hidden="1" customHeight="1"/>
    <row r="1360" ht="7.5" hidden="1" customHeight="1"/>
    <row r="1361" ht="7.5" hidden="1" customHeight="1"/>
    <row r="1362" ht="7.5" hidden="1" customHeight="1"/>
    <row r="1363" ht="7.5" hidden="1" customHeight="1"/>
    <row r="1364" ht="7.5" hidden="1" customHeight="1"/>
    <row r="1365" ht="7.5" hidden="1" customHeight="1"/>
    <row r="1366" ht="7.5" hidden="1" customHeight="1"/>
    <row r="1367" ht="7.5" hidden="1" customHeight="1"/>
    <row r="1368" ht="7.5" hidden="1" customHeight="1"/>
    <row r="1369" ht="7.5" hidden="1" customHeight="1"/>
    <row r="1370" ht="7.5" hidden="1" customHeight="1"/>
    <row r="1371" ht="7.5" hidden="1" customHeight="1"/>
    <row r="1372" ht="7.5" hidden="1" customHeight="1"/>
    <row r="1373" ht="7.5" hidden="1" customHeight="1"/>
    <row r="1374" ht="7.5" hidden="1" customHeight="1"/>
    <row r="1375" ht="7.5" hidden="1" customHeight="1"/>
    <row r="1376" ht="7.5" hidden="1" customHeight="1"/>
    <row r="1377" ht="7.5" hidden="1" customHeight="1"/>
    <row r="1378" ht="7.5" hidden="1" customHeight="1"/>
    <row r="1379" ht="7.5" hidden="1" customHeight="1"/>
    <row r="1380" ht="7.5" hidden="1" customHeight="1"/>
    <row r="1381" ht="7.5" hidden="1" customHeight="1"/>
    <row r="1382" ht="7.5" hidden="1" customHeight="1"/>
    <row r="1383" ht="7.5" hidden="1" customHeight="1"/>
    <row r="1384" ht="7.5" hidden="1" customHeight="1"/>
    <row r="1385" ht="7.5" hidden="1" customHeight="1"/>
    <row r="1386" ht="7.5" hidden="1" customHeight="1"/>
    <row r="1387" ht="7.5" hidden="1" customHeight="1"/>
    <row r="1388" ht="7.5" hidden="1" customHeight="1"/>
    <row r="1389" ht="7.5" hidden="1" customHeight="1"/>
    <row r="1390" ht="7.5" hidden="1" customHeight="1"/>
    <row r="1391" ht="7.5" hidden="1" customHeight="1"/>
    <row r="1392" ht="7.5" hidden="1" customHeight="1"/>
    <row r="1393" ht="7.5" hidden="1" customHeight="1"/>
    <row r="1394" ht="7.5" hidden="1" customHeight="1"/>
    <row r="1395" ht="7.5" hidden="1" customHeight="1"/>
    <row r="1396" ht="7.5" hidden="1" customHeight="1"/>
    <row r="1397" ht="7.5" hidden="1" customHeight="1"/>
    <row r="1398" ht="7.5" hidden="1" customHeight="1"/>
    <row r="1399" ht="7.5" hidden="1" customHeight="1"/>
    <row r="1400" ht="7.5" hidden="1" customHeight="1"/>
    <row r="1401" ht="7.5" hidden="1" customHeight="1"/>
    <row r="1402" ht="7.5" hidden="1" customHeight="1"/>
    <row r="1403" ht="7.5" hidden="1" customHeight="1"/>
    <row r="1404" ht="7.5" hidden="1" customHeight="1"/>
    <row r="1405" ht="7.5" hidden="1" customHeight="1"/>
    <row r="1406" ht="7.5" hidden="1" customHeight="1"/>
    <row r="1407" ht="7.5" hidden="1" customHeight="1"/>
    <row r="1408" ht="7.5" hidden="1" customHeight="1"/>
    <row r="1409" ht="7.5" hidden="1" customHeight="1"/>
    <row r="1410" ht="7.5" hidden="1" customHeight="1"/>
    <row r="1411" ht="7.5" hidden="1" customHeight="1"/>
    <row r="1412" ht="7.5" hidden="1" customHeight="1"/>
    <row r="1413" ht="7.5" hidden="1" customHeight="1"/>
    <row r="1414" ht="7.5" hidden="1" customHeight="1"/>
    <row r="1415" ht="7.5" hidden="1" customHeight="1"/>
    <row r="1416" ht="7.5" hidden="1" customHeight="1"/>
    <row r="1417" ht="7.5" hidden="1" customHeight="1"/>
    <row r="1418" ht="7.5" hidden="1" customHeight="1"/>
    <row r="1419" ht="7.5" hidden="1" customHeight="1"/>
    <row r="1420" ht="7.5" hidden="1" customHeight="1"/>
    <row r="1421" ht="7.5" hidden="1" customHeight="1"/>
    <row r="1422" ht="7.5" hidden="1" customHeight="1"/>
    <row r="1423" ht="7.5" hidden="1" customHeight="1"/>
    <row r="1424" ht="7.5" hidden="1" customHeight="1"/>
    <row r="1425" ht="7.5" hidden="1" customHeight="1"/>
    <row r="1426" ht="7.5" hidden="1" customHeight="1"/>
    <row r="1427" ht="7.5" hidden="1" customHeight="1"/>
    <row r="1428" ht="7.5" hidden="1" customHeight="1"/>
    <row r="1429" ht="7.5" hidden="1" customHeight="1"/>
    <row r="1430" ht="7.5" hidden="1" customHeight="1"/>
    <row r="1431" ht="7.5" hidden="1" customHeight="1"/>
    <row r="1432" ht="7.5" hidden="1" customHeight="1"/>
    <row r="1433" ht="7.5" hidden="1" customHeight="1"/>
    <row r="1434" ht="7.5" hidden="1" customHeight="1"/>
    <row r="1435" ht="7.5" hidden="1" customHeight="1"/>
    <row r="1436" ht="7.5" hidden="1" customHeight="1"/>
    <row r="1437" ht="7.5" hidden="1" customHeight="1"/>
    <row r="1438" ht="7.5" hidden="1" customHeight="1"/>
    <row r="1439" ht="7.5" hidden="1" customHeight="1"/>
    <row r="1440" ht="7.5" hidden="1" customHeight="1"/>
    <row r="1441" ht="7.5" hidden="1" customHeight="1"/>
    <row r="1442" ht="7.5" hidden="1" customHeight="1"/>
    <row r="1443" ht="7.5" hidden="1" customHeight="1"/>
    <row r="1444" ht="7.5" hidden="1" customHeight="1"/>
    <row r="1445" ht="7.5" hidden="1" customHeight="1"/>
    <row r="1446" ht="7.5" hidden="1" customHeight="1"/>
    <row r="1447" ht="7.5" hidden="1" customHeight="1"/>
    <row r="1448" ht="7.5" hidden="1" customHeight="1"/>
    <row r="1449" ht="7.5" hidden="1" customHeight="1"/>
    <row r="1450" ht="7.5" hidden="1" customHeight="1"/>
    <row r="1451" ht="7.5" hidden="1" customHeight="1"/>
    <row r="1452" ht="7.5" hidden="1" customHeight="1"/>
    <row r="1453" ht="7.5" hidden="1" customHeight="1"/>
    <row r="1454" ht="7.5" hidden="1" customHeight="1"/>
    <row r="1455" ht="7.5" hidden="1" customHeight="1"/>
    <row r="1456" ht="7.5" hidden="1" customHeight="1"/>
    <row r="1457" ht="7.5" hidden="1" customHeight="1"/>
    <row r="1458" ht="7.5" hidden="1" customHeight="1"/>
    <row r="1459" ht="7.5" hidden="1" customHeight="1"/>
    <row r="1460" ht="7.5" hidden="1" customHeight="1"/>
    <row r="1461" ht="7.5" hidden="1" customHeight="1"/>
    <row r="1462" ht="7.5" hidden="1" customHeight="1"/>
    <row r="1463" ht="7.5" hidden="1" customHeight="1"/>
    <row r="1464" ht="7.5" hidden="1" customHeight="1"/>
    <row r="1465" ht="7.5" hidden="1" customHeight="1"/>
    <row r="1466" ht="7.5" hidden="1" customHeight="1"/>
    <row r="1467" ht="7.5" hidden="1" customHeight="1"/>
    <row r="1468" ht="7.5" hidden="1" customHeight="1"/>
    <row r="1469" ht="7.5" hidden="1" customHeight="1"/>
    <row r="1470" ht="7.5" hidden="1" customHeight="1"/>
    <row r="1471" ht="7.5" hidden="1" customHeight="1"/>
    <row r="1472" ht="7.5" hidden="1" customHeight="1"/>
    <row r="1473" ht="7.5" hidden="1" customHeight="1"/>
    <row r="1474" ht="7.5" hidden="1" customHeight="1"/>
    <row r="1475" ht="7.5" hidden="1" customHeight="1"/>
    <row r="1476" ht="7.5" hidden="1" customHeight="1"/>
    <row r="1477" ht="7.5" hidden="1" customHeight="1"/>
    <row r="1478" ht="7.5" hidden="1" customHeight="1"/>
    <row r="1479" ht="7.5" hidden="1" customHeight="1"/>
    <row r="1480" ht="7.5" hidden="1" customHeight="1"/>
    <row r="1481" ht="7.5" hidden="1" customHeight="1"/>
    <row r="1482" ht="7.5" hidden="1" customHeight="1"/>
    <row r="1483" ht="7.5" hidden="1" customHeight="1"/>
    <row r="1484" ht="7.5" hidden="1" customHeight="1"/>
    <row r="1485" ht="7.5" hidden="1" customHeight="1"/>
    <row r="1486" ht="7.5" hidden="1" customHeight="1"/>
    <row r="1487" ht="7.5" hidden="1" customHeight="1"/>
    <row r="1488" ht="7.5" hidden="1" customHeight="1"/>
    <row r="1489" ht="7.5" hidden="1" customHeight="1"/>
    <row r="1490" ht="7.5" hidden="1" customHeight="1"/>
    <row r="1491" ht="7.5" hidden="1" customHeight="1"/>
    <row r="1492" ht="7.5" hidden="1" customHeight="1"/>
    <row r="1493" ht="7.5" hidden="1" customHeight="1"/>
    <row r="1494" ht="7.5" hidden="1" customHeight="1"/>
    <row r="1495" ht="7.5" hidden="1" customHeight="1"/>
    <row r="1496" ht="7.5" hidden="1" customHeight="1"/>
    <row r="1497" ht="7.5" hidden="1" customHeight="1"/>
    <row r="1498" ht="7.5" hidden="1" customHeight="1"/>
    <row r="1499" ht="7.5" hidden="1" customHeight="1"/>
    <row r="1500" ht="7.5" hidden="1" customHeight="1"/>
    <row r="1501" ht="7.5" hidden="1" customHeight="1"/>
    <row r="1502" ht="7.5" hidden="1" customHeight="1"/>
    <row r="1503" ht="7.5" hidden="1" customHeight="1"/>
    <row r="1504" ht="7.5" hidden="1" customHeight="1"/>
    <row r="1505" ht="7.5" hidden="1" customHeight="1"/>
    <row r="1506" ht="7.5" hidden="1" customHeight="1"/>
    <row r="1507" ht="7.5" hidden="1" customHeight="1"/>
    <row r="1508" ht="7.5" hidden="1" customHeight="1"/>
    <row r="1509" ht="7.5" hidden="1" customHeight="1"/>
    <row r="1510" ht="7.5" hidden="1" customHeight="1"/>
    <row r="1511" ht="7.5" hidden="1" customHeight="1"/>
    <row r="1512" ht="7.5" hidden="1" customHeight="1"/>
    <row r="1513" ht="7.5" hidden="1" customHeight="1"/>
    <row r="1514" ht="7.5" hidden="1" customHeight="1"/>
    <row r="1515" ht="7.5" hidden="1" customHeight="1"/>
    <row r="1516" ht="7.5" hidden="1" customHeight="1"/>
    <row r="1517" ht="7.5" hidden="1" customHeight="1"/>
    <row r="1518" ht="7.5" hidden="1" customHeight="1"/>
    <row r="1519" ht="7.5" hidden="1" customHeight="1"/>
    <row r="1520" ht="7.5" hidden="1" customHeight="1"/>
    <row r="1521" ht="7.5" hidden="1" customHeight="1"/>
    <row r="1522" ht="7.5" hidden="1" customHeight="1"/>
    <row r="1523" ht="7.5" hidden="1" customHeight="1"/>
    <row r="1524" ht="7.5" hidden="1" customHeight="1"/>
    <row r="1525" ht="7.5" hidden="1" customHeight="1"/>
    <row r="1526" ht="7.5" hidden="1" customHeight="1"/>
    <row r="1527" ht="7.5" hidden="1" customHeight="1"/>
    <row r="1528" ht="7.5" hidden="1" customHeight="1"/>
    <row r="1529" ht="7.5" hidden="1" customHeight="1"/>
    <row r="1530" ht="7.5" hidden="1" customHeight="1"/>
    <row r="1531" ht="7.5" hidden="1" customHeight="1"/>
    <row r="1532" ht="7.5" hidden="1" customHeight="1"/>
    <row r="1533" ht="7.5" hidden="1" customHeight="1"/>
    <row r="1534" ht="7.5" hidden="1" customHeight="1"/>
    <row r="1535" ht="7.5" hidden="1" customHeight="1"/>
    <row r="1536" ht="7.5" hidden="1" customHeight="1"/>
    <row r="1537" ht="7.5" hidden="1" customHeight="1"/>
    <row r="1538" ht="7.5" hidden="1" customHeight="1"/>
    <row r="1539" ht="7.5" hidden="1" customHeight="1"/>
    <row r="1540" ht="7.5" hidden="1" customHeight="1"/>
    <row r="1541" ht="7.5" hidden="1" customHeight="1"/>
    <row r="1542" ht="7.5" hidden="1" customHeight="1"/>
    <row r="1543" ht="7.5" hidden="1" customHeight="1"/>
    <row r="1544" ht="7.5" hidden="1" customHeight="1"/>
    <row r="1545" ht="7.5" hidden="1" customHeight="1"/>
    <row r="1546" ht="7.5" hidden="1" customHeight="1"/>
    <row r="1547" ht="7.5" hidden="1" customHeight="1"/>
    <row r="1548" ht="7.5" hidden="1" customHeight="1"/>
    <row r="1549" ht="7.5" hidden="1" customHeight="1"/>
    <row r="1550" ht="7.5" hidden="1" customHeight="1"/>
    <row r="1551" ht="7.5" hidden="1" customHeight="1"/>
    <row r="1552" ht="7.5" hidden="1" customHeight="1"/>
    <row r="1553" ht="7.5" hidden="1" customHeight="1"/>
    <row r="1554" ht="7.5" hidden="1" customHeight="1"/>
    <row r="1555" ht="7.5" hidden="1" customHeight="1"/>
    <row r="1556" ht="7.5" hidden="1" customHeight="1"/>
    <row r="1557" ht="7.5" hidden="1" customHeight="1"/>
    <row r="1558" ht="7.5" hidden="1" customHeight="1"/>
    <row r="1559" ht="7.5" hidden="1" customHeight="1"/>
    <row r="1560" ht="7.5" hidden="1" customHeight="1"/>
    <row r="1561" ht="7.5" hidden="1" customHeight="1"/>
    <row r="1562" ht="7.5" hidden="1" customHeight="1"/>
    <row r="1563" ht="7.5" hidden="1" customHeight="1"/>
    <row r="1564" ht="7.5" hidden="1" customHeight="1"/>
    <row r="1565" ht="7.5" hidden="1" customHeight="1"/>
    <row r="1566" ht="7.5" hidden="1" customHeight="1"/>
    <row r="1567" ht="7.5" hidden="1" customHeight="1"/>
    <row r="1568" ht="7.5" hidden="1" customHeight="1"/>
    <row r="1569" ht="7.5" hidden="1" customHeight="1"/>
    <row r="1570" ht="7.5" hidden="1" customHeight="1"/>
    <row r="1571" ht="7.5" hidden="1" customHeight="1"/>
    <row r="1572" ht="7.5" hidden="1" customHeight="1"/>
    <row r="1573" ht="7.5" hidden="1" customHeight="1"/>
    <row r="1574" ht="7.5" hidden="1" customHeight="1"/>
    <row r="1575" ht="7.5" hidden="1" customHeight="1"/>
    <row r="1576" ht="7.5" hidden="1" customHeight="1"/>
    <row r="1577" ht="7.5" hidden="1" customHeight="1"/>
    <row r="1578" ht="7.5" hidden="1" customHeight="1"/>
    <row r="1579" ht="7.5" hidden="1" customHeight="1"/>
    <row r="1580" ht="7.5" hidden="1" customHeight="1"/>
    <row r="1581" ht="7.5" hidden="1" customHeight="1"/>
    <row r="1582" ht="7.5" hidden="1" customHeight="1"/>
    <row r="1583" ht="7.5" hidden="1" customHeight="1"/>
    <row r="1584" ht="7.5" hidden="1" customHeight="1"/>
    <row r="1585" ht="7.5" hidden="1" customHeight="1"/>
    <row r="1586" ht="7.5" hidden="1" customHeight="1"/>
    <row r="1587" ht="7.5" hidden="1" customHeight="1"/>
    <row r="1588" ht="7.5" hidden="1" customHeight="1"/>
    <row r="1589" ht="7.5" hidden="1" customHeight="1"/>
    <row r="1590" ht="7.5" hidden="1" customHeight="1"/>
    <row r="1591" ht="7.5" hidden="1" customHeight="1"/>
    <row r="1592" ht="7.5" hidden="1" customHeight="1"/>
    <row r="1593" ht="7.5" hidden="1" customHeight="1"/>
    <row r="1594" ht="7.5" hidden="1" customHeight="1"/>
    <row r="1595" ht="7.5" hidden="1" customHeight="1"/>
    <row r="1596" ht="7.5" hidden="1" customHeight="1"/>
    <row r="1597" ht="7.5" hidden="1" customHeight="1"/>
    <row r="1598" ht="7.5" hidden="1" customHeight="1"/>
    <row r="1599" ht="7.5" hidden="1" customHeight="1"/>
    <row r="1600" ht="7.5" hidden="1" customHeight="1"/>
    <row r="1601" ht="7.5" hidden="1" customHeight="1"/>
    <row r="1602" ht="7.5" hidden="1" customHeight="1"/>
    <row r="1603" ht="7.5" hidden="1" customHeight="1"/>
    <row r="1604" ht="7.5" hidden="1" customHeight="1"/>
    <row r="1605" ht="7.5" hidden="1" customHeight="1"/>
    <row r="1606" ht="7.5" hidden="1" customHeight="1"/>
    <row r="1607" ht="7.5" hidden="1" customHeight="1"/>
    <row r="1608" ht="7.5" hidden="1" customHeight="1"/>
    <row r="1609" ht="7.5" hidden="1" customHeight="1"/>
    <row r="1610" ht="7.5" hidden="1" customHeight="1"/>
    <row r="1611" ht="7.5" hidden="1" customHeight="1"/>
    <row r="1612" ht="7.5" hidden="1" customHeight="1"/>
    <row r="1613" ht="7.5" hidden="1" customHeight="1"/>
    <row r="1614" ht="7.5" hidden="1" customHeight="1"/>
    <row r="1615" ht="7.5" hidden="1" customHeight="1"/>
    <row r="1616" ht="7.5" hidden="1" customHeight="1"/>
    <row r="1617" ht="7.5" hidden="1" customHeight="1"/>
    <row r="1618" ht="7.5" hidden="1" customHeight="1"/>
    <row r="1619" ht="7.5" hidden="1" customHeight="1"/>
    <row r="1620" ht="7.5" hidden="1" customHeight="1"/>
    <row r="1621" ht="7.5" hidden="1" customHeight="1"/>
    <row r="1622" ht="7.5" hidden="1" customHeight="1"/>
    <row r="1623" ht="7.5" hidden="1" customHeight="1"/>
    <row r="1624" ht="7.5" hidden="1" customHeight="1"/>
    <row r="1625" ht="7.5" hidden="1" customHeight="1"/>
    <row r="1626" ht="7.5" hidden="1" customHeight="1"/>
    <row r="1627" ht="7.5" hidden="1" customHeight="1"/>
    <row r="1628" ht="7.5" hidden="1" customHeight="1"/>
    <row r="1629" ht="7.5" hidden="1" customHeight="1"/>
    <row r="1630" ht="7.5" hidden="1" customHeight="1"/>
    <row r="1631" ht="7.5" hidden="1" customHeight="1"/>
    <row r="1632" ht="7.5" hidden="1" customHeight="1"/>
    <row r="1633" ht="7.5" hidden="1" customHeight="1"/>
    <row r="1634" ht="7.5" hidden="1" customHeight="1"/>
    <row r="1635" ht="7.5" hidden="1" customHeight="1"/>
    <row r="1636" ht="7.5" hidden="1" customHeight="1"/>
    <row r="1637" ht="7.5" hidden="1" customHeight="1"/>
    <row r="1638" ht="7.5" hidden="1" customHeight="1"/>
    <row r="1639" ht="7.5" hidden="1" customHeight="1"/>
    <row r="1640" ht="7.5" hidden="1" customHeight="1"/>
    <row r="1641" ht="7.5" hidden="1" customHeight="1"/>
    <row r="1642" ht="7.5" hidden="1" customHeight="1"/>
    <row r="1643" ht="7.5" hidden="1" customHeight="1"/>
    <row r="1644" ht="7.5" hidden="1" customHeight="1"/>
    <row r="1645" ht="7.5" hidden="1" customHeight="1"/>
    <row r="1646" ht="7.5" hidden="1" customHeight="1"/>
    <row r="1647" ht="7.5" hidden="1" customHeight="1"/>
    <row r="1648" ht="7.5" hidden="1" customHeight="1"/>
    <row r="1649" ht="7.5" hidden="1" customHeight="1"/>
    <row r="1650" ht="7.5" hidden="1" customHeight="1"/>
    <row r="1651" ht="7.5" hidden="1" customHeight="1"/>
    <row r="1652" ht="7.5" hidden="1" customHeight="1"/>
    <row r="1653" ht="7.5" hidden="1" customHeight="1"/>
    <row r="1654" ht="7.5" hidden="1" customHeight="1"/>
    <row r="1655" ht="7.5" hidden="1" customHeight="1"/>
    <row r="1656" ht="7.5" hidden="1" customHeight="1"/>
    <row r="1657" ht="7.5" hidden="1" customHeight="1"/>
    <row r="1658" ht="7.5" hidden="1" customHeight="1"/>
    <row r="1659" ht="7.5" hidden="1" customHeight="1"/>
    <row r="1660" ht="7.5" hidden="1" customHeight="1"/>
    <row r="1661" ht="7.5" hidden="1" customHeight="1"/>
    <row r="1662" ht="7.5" hidden="1" customHeight="1"/>
    <row r="1663" ht="7.5" hidden="1" customHeight="1"/>
    <row r="1664" ht="7.5" hidden="1" customHeight="1"/>
    <row r="1665" ht="7.5" hidden="1" customHeight="1"/>
    <row r="1666" ht="7.5" hidden="1" customHeight="1"/>
    <row r="1667" ht="7.5" hidden="1" customHeight="1"/>
    <row r="1668" ht="7.5" hidden="1" customHeight="1"/>
    <row r="1669" ht="7.5" hidden="1" customHeight="1"/>
    <row r="1670" ht="7.5" hidden="1" customHeight="1"/>
    <row r="1671" ht="7.5" hidden="1" customHeight="1"/>
    <row r="1672" ht="7.5" hidden="1" customHeight="1"/>
    <row r="1673" ht="7.5" hidden="1" customHeight="1"/>
    <row r="1674" ht="7.5" hidden="1" customHeight="1"/>
    <row r="1675" ht="7.5" hidden="1" customHeight="1"/>
    <row r="1676" ht="7.5" hidden="1" customHeight="1"/>
    <row r="1677" ht="7.5" hidden="1" customHeight="1"/>
    <row r="1678" ht="7.5" hidden="1" customHeight="1"/>
    <row r="1679" ht="7.5" hidden="1" customHeight="1"/>
    <row r="1680" ht="7.5" hidden="1" customHeight="1"/>
    <row r="1681" ht="7.5" hidden="1" customHeight="1"/>
    <row r="1682" ht="7.5" hidden="1" customHeight="1"/>
    <row r="1683" ht="7.5" hidden="1" customHeight="1"/>
    <row r="1684" ht="7.5" hidden="1" customHeight="1"/>
    <row r="1685" ht="7.5" hidden="1" customHeight="1"/>
    <row r="1686" ht="7.5" hidden="1" customHeight="1"/>
    <row r="1687" ht="7.5" hidden="1" customHeight="1"/>
    <row r="1688" ht="7.5" hidden="1" customHeight="1"/>
    <row r="1689" ht="7.5" hidden="1" customHeight="1"/>
    <row r="1690" ht="7.5" hidden="1" customHeight="1"/>
    <row r="1691" ht="7.5" hidden="1" customHeight="1"/>
    <row r="1692" ht="7.5" hidden="1" customHeight="1"/>
    <row r="1693" ht="7.5" hidden="1" customHeight="1"/>
    <row r="1694" ht="7.5" hidden="1" customHeight="1"/>
    <row r="1695" ht="7.5" hidden="1" customHeight="1"/>
    <row r="1696" ht="7.5" hidden="1" customHeight="1"/>
    <row r="1697" ht="7.5" hidden="1" customHeight="1"/>
    <row r="1698" ht="7.5" hidden="1" customHeight="1"/>
    <row r="1699" ht="7.5" hidden="1" customHeight="1"/>
    <row r="1700" ht="7.5" hidden="1" customHeight="1"/>
    <row r="1701" ht="7.5" hidden="1" customHeight="1"/>
    <row r="1702" ht="7.5" hidden="1" customHeight="1"/>
    <row r="1703" ht="7.5" hidden="1" customHeight="1"/>
    <row r="1704" ht="7.5" hidden="1" customHeight="1"/>
    <row r="1705" ht="7.5" hidden="1" customHeight="1"/>
    <row r="1706" ht="7.5" hidden="1" customHeight="1"/>
    <row r="1707" ht="7.5" hidden="1" customHeight="1"/>
    <row r="1708" ht="7.5" hidden="1" customHeight="1"/>
    <row r="1709" ht="7.5" hidden="1" customHeight="1"/>
    <row r="1710" ht="7.5" hidden="1" customHeight="1"/>
    <row r="1711" ht="7.5" hidden="1" customHeight="1"/>
    <row r="1712" ht="7.5" hidden="1" customHeight="1"/>
    <row r="1713" ht="7.5" hidden="1" customHeight="1"/>
    <row r="1714" ht="7.5" hidden="1" customHeight="1"/>
    <row r="1715" ht="7.5" hidden="1" customHeight="1"/>
    <row r="1716" ht="7.5" hidden="1" customHeight="1"/>
    <row r="1717" ht="7.5" hidden="1" customHeight="1"/>
    <row r="1718" ht="7.5" hidden="1" customHeight="1"/>
    <row r="1719" ht="7.5" hidden="1" customHeight="1"/>
    <row r="1720" ht="7.5" hidden="1" customHeight="1"/>
    <row r="1721" ht="7.5" hidden="1" customHeight="1"/>
    <row r="1722" ht="7.5" hidden="1" customHeight="1"/>
    <row r="1723" ht="7.5" hidden="1" customHeight="1"/>
    <row r="1724" ht="7.5" hidden="1" customHeight="1"/>
    <row r="1725" ht="7.5" hidden="1" customHeight="1"/>
    <row r="1726" ht="7.5" hidden="1" customHeight="1"/>
    <row r="1727" ht="7.5" hidden="1" customHeight="1"/>
    <row r="1728" ht="7.5" hidden="1" customHeight="1"/>
    <row r="1729" ht="7.5" hidden="1" customHeight="1"/>
    <row r="1730" ht="7.5" hidden="1" customHeight="1"/>
    <row r="1731" ht="7.5" hidden="1" customHeight="1"/>
    <row r="1732" ht="7.5" hidden="1" customHeight="1"/>
    <row r="1733" ht="7.5" hidden="1" customHeight="1"/>
    <row r="1734" ht="7.5" hidden="1" customHeight="1"/>
    <row r="1735" ht="7.5" hidden="1" customHeight="1"/>
    <row r="1736" ht="7.5" hidden="1" customHeight="1"/>
    <row r="1737" ht="7.5" hidden="1" customHeight="1"/>
    <row r="1738" ht="7.5" hidden="1" customHeight="1"/>
    <row r="1739" ht="7.5" hidden="1" customHeight="1"/>
    <row r="1740" ht="7.5" hidden="1" customHeight="1"/>
    <row r="1741" ht="7.5" hidden="1" customHeight="1"/>
    <row r="1742" ht="7.5" hidden="1" customHeight="1"/>
    <row r="1743" ht="7.5" hidden="1" customHeight="1"/>
    <row r="1744" ht="7.5" hidden="1" customHeight="1"/>
    <row r="1745" ht="7.5" hidden="1" customHeight="1"/>
    <row r="1746" ht="7.5" hidden="1" customHeight="1"/>
    <row r="1747" ht="7.5" hidden="1" customHeight="1"/>
    <row r="1748" ht="7.5" hidden="1" customHeight="1"/>
    <row r="1749" ht="7.5" hidden="1" customHeight="1"/>
    <row r="1750" ht="7.5" hidden="1" customHeight="1"/>
    <row r="1751" ht="7.5" hidden="1" customHeight="1"/>
    <row r="1752" ht="7.5" hidden="1" customHeight="1"/>
    <row r="1753" ht="7.5" hidden="1" customHeight="1"/>
    <row r="1754" ht="7.5" hidden="1" customHeight="1"/>
    <row r="1755" ht="7.5" hidden="1" customHeight="1"/>
    <row r="1756" ht="7.5" hidden="1" customHeight="1"/>
    <row r="1757" ht="7.5" hidden="1" customHeight="1"/>
    <row r="1758" ht="7.5" hidden="1" customHeight="1"/>
    <row r="1759" ht="7.5" hidden="1" customHeight="1"/>
    <row r="1760" ht="7.5" hidden="1" customHeight="1"/>
    <row r="1761" ht="7.5" hidden="1" customHeight="1"/>
    <row r="1762" ht="7.5" hidden="1" customHeight="1"/>
    <row r="1763" ht="7.5" hidden="1" customHeight="1"/>
    <row r="1764" ht="7.5" hidden="1" customHeight="1"/>
    <row r="1765" ht="7.5" hidden="1" customHeight="1"/>
    <row r="1766" ht="7.5" hidden="1" customHeight="1"/>
    <row r="1767" ht="7.5" hidden="1" customHeight="1"/>
    <row r="1768" ht="7.5" hidden="1" customHeight="1"/>
    <row r="1769" ht="7.5" hidden="1" customHeight="1"/>
    <row r="1770" ht="7.5" hidden="1" customHeight="1"/>
    <row r="1771" ht="7.5" hidden="1" customHeight="1"/>
    <row r="1772" ht="7.5" hidden="1" customHeight="1"/>
    <row r="1773" ht="7.5" hidden="1" customHeight="1"/>
    <row r="1774" ht="7.5" hidden="1" customHeight="1"/>
    <row r="1775" ht="7.5" hidden="1" customHeight="1"/>
    <row r="1776" ht="7.5" hidden="1" customHeight="1"/>
    <row r="1777" ht="7.5" hidden="1" customHeight="1"/>
    <row r="1778" ht="7.5" hidden="1" customHeight="1"/>
    <row r="1779" ht="7.5" hidden="1" customHeight="1"/>
    <row r="1780" ht="7.5" hidden="1" customHeight="1"/>
    <row r="1781" ht="7.5" hidden="1" customHeight="1"/>
    <row r="1782" ht="7.5" hidden="1" customHeight="1"/>
    <row r="1783" ht="7.5" hidden="1" customHeight="1"/>
    <row r="1784" ht="7.5" hidden="1" customHeight="1"/>
    <row r="1785" ht="7.5" hidden="1" customHeight="1"/>
    <row r="1786" ht="7.5" hidden="1" customHeight="1"/>
    <row r="1787" ht="7.5" hidden="1" customHeight="1"/>
    <row r="1788" ht="7.5" hidden="1" customHeight="1"/>
    <row r="1789" ht="7.5" hidden="1" customHeight="1"/>
    <row r="1790" ht="7.5" hidden="1" customHeight="1"/>
    <row r="1791" ht="7.5" hidden="1" customHeight="1"/>
    <row r="1792" ht="7.5" hidden="1" customHeight="1"/>
    <row r="1793" ht="7.5" hidden="1" customHeight="1"/>
    <row r="1794" ht="7.5" hidden="1" customHeight="1"/>
    <row r="1795" ht="7.5" hidden="1" customHeight="1"/>
    <row r="1796" ht="7.5" hidden="1" customHeight="1"/>
    <row r="1797" ht="7.5" hidden="1" customHeight="1"/>
    <row r="1798" ht="7.5" hidden="1" customHeight="1"/>
    <row r="1799" ht="7.5" hidden="1" customHeight="1"/>
    <row r="1800" ht="7.5" hidden="1" customHeight="1"/>
    <row r="1801" ht="7.5" hidden="1" customHeight="1"/>
    <row r="1802" ht="7.5" hidden="1" customHeight="1"/>
    <row r="1803" ht="7.5" hidden="1" customHeight="1"/>
    <row r="1804" ht="7.5" hidden="1" customHeight="1"/>
    <row r="1805" ht="7.5" hidden="1" customHeight="1"/>
    <row r="1806" ht="7.5" hidden="1" customHeight="1"/>
    <row r="1807" ht="7.5" hidden="1" customHeight="1"/>
    <row r="1808" ht="7.5" hidden="1" customHeight="1"/>
    <row r="1809" ht="7.5" hidden="1" customHeight="1"/>
    <row r="1810" ht="7.5" hidden="1" customHeight="1"/>
    <row r="1811" ht="7.5" hidden="1" customHeight="1"/>
    <row r="1812" ht="7.5" hidden="1" customHeight="1"/>
    <row r="1813" ht="7.5" hidden="1" customHeight="1"/>
    <row r="1814" ht="7.5" hidden="1" customHeight="1"/>
    <row r="1815" ht="7.5" hidden="1" customHeight="1"/>
    <row r="1816" ht="7.5" hidden="1" customHeight="1"/>
    <row r="1817" ht="7.5" hidden="1" customHeight="1"/>
    <row r="1818" ht="7.5" hidden="1" customHeight="1"/>
    <row r="1819" ht="7.5" hidden="1" customHeight="1"/>
    <row r="1820" ht="7.5" hidden="1" customHeight="1"/>
    <row r="1821" ht="7.5" hidden="1" customHeight="1"/>
    <row r="1822" ht="7.5" hidden="1" customHeight="1"/>
    <row r="1823" ht="7.5" hidden="1" customHeight="1"/>
    <row r="1824" ht="7.5" hidden="1" customHeight="1"/>
    <row r="1825" ht="7.5" hidden="1" customHeight="1"/>
    <row r="1826" ht="7.5" hidden="1" customHeight="1"/>
    <row r="1827" ht="7.5" hidden="1" customHeight="1"/>
    <row r="1828" ht="7.5" hidden="1" customHeight="1"/>
    <row r="1829" ht="7.5" hidden="1" customHeight="1"/>
    <row r="1830" ht="7.5" hidden="1" customHeight="1"/>
    <row r="1831" ht="7.5" hidden="1" customHeight="1"/>
    <row r="1832" ht="7.5" hidden="1" customHeight="1"/>
    <row r="1833" ht="7.5" hidden="1" customHeight="1"/>
    <row r="1834" ht="7.5" hidden="1" customHeight="1"/>
    <row r="1835" ht="7.5" hidden="1" customHeight="1"/>
    <row r="1836" ht="7.5" hidden="1" customHeight="1"/>
    <row r="1837" ht="7.5" hidden="1" customHeight="1"/>
    <row r="1838" ht="7.5" hidden="1" customHeight="1"/>
    <row r="1839" ht="7.5" hidden="1" customHeight="1"/>
    <row r="1840" ht="7.5" hidden="1" customHeight="1"/>
    <row r="1841" ht="7.5" hidden="1" customHeight="1"/>
    <row r="1842" ht="7.5" hidden="1" customHeight="1"/>
    <row r="1843" ht="7.5" hidden="1" customHeight="1"/>
    <row r="1844" ht="7.5" hidden="1" customHeight="1"/>
    <row r="1845" ht="7.5" hidden="1" customHeight="1"/>
    <row r="1846" ht="7.5" hidden="1" customHeight="1"/>
    <row r="1847" ht="7.5" hidden="1" customHeight="1"/>
    <row r="1848" ht="7.5" hidden="1" customHeight="1"/>
    <row r="1849" ht="7.5" hidden="1" customHeight="1"/>
    <row r="1850" ht="7.5" hidden="1" customHeight="1"/>
    <row r="1851" ht="7.5" hidden="1" customHeight="1"/>
    <row r="1852" ht="7.5" hidden="1" customHeight="1"/>
    <row r="1853" ht="7.5" hidden="1" customHeight="1"/>
    <row r="1854" ht="7.5" hidden="1" customHeight="1"/>
    <row r="1855" ht="7.5" hidden="1" customHeight="1"/>
    <row r="1856" ht="7.5" hidden="1" customHeight="1"/>
    <row r="1857" ht="7.5" hidden="1" customHeight="1"/>
    <row r="1858" ht="7.5" hidden="1" customHeight="1"/>
    <row r="1859" ht="7.5" hidden="1" customHeight="1"/>
    <row r="1860" ht="7.5" hidden="1" customHeight="1"/>
    <row r="1861" ht="7.5" hidden="1" customHeight="1"/>
    <row r="1862" ht="7.5" hidden="1" customHeight="1"/>
    <row r="1863" ht="7.5" hidden="1" customHeight="1"/>
    <row r="1864" ht="7.5" hidden="1" customHeight="1"/>
    <row r="1865" ht="7.5" hidden="1" customHeight="1"/>
    <row r="1866" ht="7.5" hidden="1" customHeight="1"/>
    <row r="1867" ht="7.5" hidden="1" customHeight="1"/>
    <row r="1868" ht="7.5" hidden="1" customHeight="1"/>
    <row r="1869" ht="7.5" hidden="1" customHeight="1"/>
    <row r="1870" ht="7.5" hidden="1" customHeight="1"/>
    <row r="1871" ht="7.5" hidden="1" customHeight="1"/>
    <row r="1872" ht="7.5" hidden="1" customHeight="1"/>
    <row r="1873" ht="7.5" hidden="1" customHeight="1"/>
    <row r="1874" ht="7.5" hidden="1" customHeight="1"/>
    <row r="1875" ht="7.5" hidden="1" customHeight="1"/>
    <row r="1876" ht="7.5" hidden="1" customHeight="1"/>
    <row r="1877" ht="7.5" hidden="1" customHeight="1"/>
    <row r="1878" ht="7.5" hidden="1" customHeight="1"/>
    <row r="1879" ht="7.5" hidden="1" customHeight="1"/>
    <row r="1880" ht="7.5" hidden="1" customHeight="1"/>
    <row r="1881" ht="7.5" hidden="1" customHeight="1"/>
    <row r="1882" ht="7.5" hidden="1" customHeight="1"/>
    <row r="1883" ht="7.5" hidden="1" customHeight="1"/>
    <row r="1884" ht="7.5" hidden="1" customHeight="1"/>
    <row r="1885" ht="7.5" hidden="1" customHeight="1"/>
    <row r="1886" ht="7.5" hidden="1" customHeight="1"/>
    <row r="1887" ht="7.5" hidden="1" customHeight="1"/>
    <row r="1888" ht="7.5" hidden="1" customHeight="1"/>
    <row r="1889" ht="7.5" hidden="1" customHeight="1"/>
    <row r="1890" ht="7.5" hidden="1" customHeight="1"/>
    <row r="1891" ht="7.5" hidden="1" customHeight="1"/>
    <row r="1892" ht="7.5" hidden="1" customHeight="1"/>
    <row r="1893" ht="7.5" hidden="1" customHeight="1"/>
    <row r="1894" ht="7.5" hidden="1" customHeight="1"/>
    <row r="1895" ht="7.5" hidden="1" customHeight="1"/>
    <row r="1896" ht="7.5" hidden="1" customHeight="1"/>
    <row r="1897" ht="7.5" hidden="1" customHeight="1"/>
    <row r="1898" ht="7.5" hidden="1" customHeight="1"/>
    <row r="1899" ht="7.5" hidden="1" customHeight="1"/>
    <row r="1900" ht="7.5" hidden="1" customHeight="1"/>
    <row r="1901" ht="7.5" hidden="1" customHeight="1"/>
    <row r="1902" ht="7.5" hidden="1" customHeight="1"/>
    <row r="1903" ht="7.5" hidden="1" customHeight="1"/>
    <row r="1904" ht="7.5" hidden="1" customHeight="1"/>
    <row r="1905" ht="7.5" hidden="1" customHeight="1"/>
    <row r="1906" ht="7.5" hidden="1" customHeight="1"/>
    <row r="1907" ht="7.5" hidden="1" customHeight="1"/>
    <row r="1908" ht="7.5" hidden="1" customHeight="1"/>
    <row r="1909" ht="7.5" hidden="1" customHeight="1"/>
    <row r="1910" ht="7.5" hidden="1" customHeight="1"/>
    <row r="1911" ht="7.5" hidden="1" customHeight="1"/>
    <row r="1912" ht="7.5" hidden="1" customHeight="1"/>
    <row r="1913" ht="7.5" hidden="1" customHeight="1"/>
    <row r="1914" ht="7.5" hidden="1" customHeight="1"/>
    <row r="1915" ht="7.5" hidden="1" customHeight="1"/>
    <row r="1916" ht="7.5" hidden="1" customHeight="1"/>
    <row r="1917" ht="7.5" hidden="1" customHeight="1"/>
    <row r="1918" ht="7.5" hidden="1" customHeight="1"/>
    <row r="1919" ht="7.5" hidden="1" customHeight="1"/>
    <row r="1920" ht="7.5" hidden="1" customHeight="1"/>
    <row r="1921" ht="7.5" hidden="1" customHeight="1"/>
    <row r="1922" ht="7.5" hidden="1" customHeight="1"/>
    <row r="1923" ht="7.5" hidden="1" customHeight="1"/>
    <row r="1924" ht="7.5" hidden="1" customHeight="1"/>
    <row r="1925" ht="7.5" hidden="1" customHeight="1"/>
    <row r="1926" ht="7.5" hidden="1" customHeight="1"/>
    <row r="1927" ht="7.5" hidden="1" customHeight="1"/>
    <row r="1928" ht="7.5" hidden="1" customHeight="1"/>
    <row r="1929" ht="7.5" hidden="1" customHeight="1"/>
    <row r="1930" ht="7.5" hidden="1" customHeight="1"/>
    <row r="1931" ht="7.5" hidden="1" customHeight="1"/>
    <row r="1932" ht="7.5" hidden="1" customHeight="1"/>
    <row r="1933" ht="7.5" hidden="1" customHeight="1"/>
    <row r="1934" ht="7.5" hidden="1" customHeight="1"/>
    <row r="1935" ht="7.5" hidden="1" customHeight="1"/>
    <row r="1936" ht="7.5" hidden="1" customHeight="1"/>
    <row r="1937" ht="7.5" hidden="1" customHeight="1"/>
    <row r="1938" ht="7.5" hidden="1" customHeight="1"/>
    <row r="1939" ht="7.5" hidden="1" customHeight="1"/>
    <row r="1940" ht="7.5" hidden="1" customHeight="1"/>
    <row r="1941" ht="7.5" hidden="1" customHeight="1"/>
    <row r="1942" ht="7.5" hidden="1" customHeight="1"/>
    <row r="1943" ht="7.5" hidden="1" customHeight="1"/>
    <row r="1944" ht="7.5" hidden="1" customHeight="1"/>
    <row r="1945" ht="7.5" hidden="1" customHeight="1"/>
    <row r="1946" ht="7.5" hidden="1" customHeight="1"/>
    <row r="1947" ht="7.5" hidden="1" customHeight="1"/>
    <row r="1948" ht="7.5" hidden="1" customHeight="1"/>
    <row r="1949" ht="7.5" hidden="1" customHeight="1"/>
    <row r="1950" ht="7.5" hidden="1" customHeight="1"/>
    <row r="1951" ht="7.5" hidden="1" customHeight="1"/>
    <row r="1952" ht="7.5" hidden="1" customHeight="1"/>
    <row r="1953" ht="7.5" hidden="1" customHeight="1"/>
    <row r="1954" ht="7.5" hidden="1" customHeight="1"/>
    <row r="1955" ht="7.5" hidden="1" customHeight="1"/>
    <row r="1956" ht="7.5" hidden="1" customHeight="1"/>
    <row r="1957" ht="7.5" hidden="1" customHeight="1"/>
    <row r="1958" ht="7.5" hidden="1" customHeight="1"/>
    <row r="1959" ht="7.5" hidden="1" customHeight="1"/>
    <row r="1960" ht="7.5" hidden="1" customHeight="1"/>
    <row r="1961" ht="7.5" hidden="1" customHeight="1"/>
    <row r="1962" ht="7.5" hidden="1" customHeight="1"/>
    <row r="1963" ht="7.5" hidden="1" customHeight="1"/>
    <row r="1964" ht="7.5" hidden="1" customHeight="1"/>
    <row r="1965" ht="7.5" hidden="1" customHeight="1"/>
    <row r="1966" ht="7.5" hidden="1" customHeight="1"/>
    <row r="1967" ht="7.5" hidden="1" customHeight="1"/>
    <row r="1968" ht="7.5" hidden="1" customHeight="1"/>
    <row r="1969" ht="7.5" hidden="1" customHeight="1"/>
    <row r="1970" ht="7.5" hidden="1" customHeight="1"/>
    <row r="1971" ht="7.5" hidden="1" customHeight="1"/>
    <row r="1972" ht="7.5" hidden="1" customHeight="1"/>
    <row r="1973" ht="7.5" hidden="1" customHeight="1"/>
    <row r="1974" ht="7.5" hidden="1" customHeight="1"/>
    <row r="1975" ht="7.5" hidden="1" customHeight="1"/>
    <row r="1976" ht="7.5" hidden="1" customHeight="1"/>
    <row r="1977" ht="7.5" hidden="1" customHeight="1"/>
    <row r="1978" ht="7.5" hidden="1" customHeight="1"/>
    <row r="1979" ht="7.5" hidden="1" customHeight="1"/>
    <row r="1980" ht="7.5" hidden="1" customHeight="1"/>
    <row r="1981" ht="7.5" hidden="1" customHeight="1"/>
    <row r="1982" ht="7.5" hidden="1" customHeight="1"/>
    <row r="1983" ht="7.5" hidden="1" customHeight="1"/>
    <row r="1984" ht="7.5" hidden="1" customHeight="1"/>
    <row r="1985" ht="7.5" hidden="1" customHeight="1"/>
    <row r="1986" ht="7.5" hidden="1" customHeight="1"/>
    <row r="1987" ht="7.5" hidden="1" customHeight="1"/>
    <row r="1988" ht="7.5" hidden="1" customHeight="1"/>
    <row r="1989" ht="7.5" hidden="1" customHeight="1"/>
    <row r="1990" ht="7.5" hidden="1" customHeight="1"/>
    <row r="1991" ht="7.5" hidden="1" customHeight="1"/>
    <row r="1992" ht="7.5" hidden="1" customHeight="1"/>
    <row r="1993" ht="7.5" hidden="1" customHeight="1"/>
    <row r="1994" ht="7.5" hidden="1" customHeight="1"/>
    <row r="1995" ht="7.5" hidden="1" customHeight="1"/>
    <row r="1996" ht="7.5" hidden="1" customHeight="1"/>
    <row r="1997" ht="7.5" hidden="1" customHeight="1"/>
    <row r="1998" ht="7.5" hidden="1" customHeight="1"/>
    <row r="1999" ht="7.5" hidden="1" customHeight="1"/>
    <row r="2000" ht="7.5" hidden="1" customHeight="1"/>
    <row r="2001" ht="7.5" hidden="1" customHeight="1"/>
    <row r="2002" ht="7.5" hidden="1" customHeight="1"/>
    <row r="2003" ht="7.5" hidden="1" customHeight="1"/>
    <row r="2004" ht="7.5" hidden="1" customHeight="1"/>
    <row r="2005" ht="7.5" hidden="1" customHeight="1"/>
    <row r="2006" ht="7.5" hidden="1" customHeight="1"/>
    <row r="2007" ht="7.5" hidden="1" customHeight="1"/>
    <row r="2008" ht="7.5" hidden="1" customHeight="1"/>
    <row r="2009" ht="7.5" hidden="1" customHeight="1"/>
    <row r="2010" ht="7.5" hidden="1" customHeight="1"/>
    <row r="2011" ht="7.5" hidden="1" customHeight="1"/>
    <row r="2012" ht="7.5" hidden="1" customHeight="1"/>
    <row r="2013" ht="7.5" hidden="1" customHeight="1"/>
    <row r="2014" ht="7.5" hidden="1" customHeight="1"/>
    <row r="2015" ht="7.5" hidden="1" customHeight="1"/>
    <row r="2016" ht="7.5" hidden="1" customHeight="1"/>
    <row r="2017" ht="7.5" hidden="1" customHeight="1"/>
    <row r="2018" ht="7.5" hidden="1" customHeight="1"/>
    <row r="2019" ht="7.5" hidden="1" customHeight="1"/>
    <row r="2020" ht="7.5" hidden="1" customHeight="1"/>
    <row r="2021" ht="7.5" hidden="1" customHeight="1"/>
    <row r="2022" ht="7.5" hidden="1" customHeight="1"/>
    <row r="2023" ht="7.5" hidden="1" customHeight="1"/>
    <row r="2024" ht="7.5" hidden="1" customHeight="1"/>
    <row r="2025" ht="7.5" hidden="1" customHeight="1"/>
    <row r="2026" ht="7.5" hidden="1" customHeight="1"/>
    <row r="2027" ht="7.5" hidden="1" customHeight="1"/>
    <row r="2028" ht="7.5" hidden="1" customHeight="1"/>
    <row r="2029" ht="7.5" hidden="1" customHeight="1"/>
    <row r="2030" ht="7.5" hidden="1" customHeight="1"/>
    <row r="2031" ht="7.5" hidden="1" customHeight="1"/>
    <row r="2032" ht="7.5" hidden="1" customHeight="1"/>
    <row r="2033" ht="7.5" hidden="1" customHeight="1"/>
    <row r="2034" ht="7.5" hidden="1" customHeight="1"/>
    <row r="2035" ht="7.5" hidden="1" customHeight="1"/>
    <row r="2036" ht="7.5" hidden="1" customHeight="1"/>
    <row r="2037" ht="7.5" hidden="1" customHeight="1"/>
    <row r="2038" ht="7.5" hidden="1" customHeight="1"/>
    <row r="2039" ht="7.5" hidden="1" customHeight="1"/>
    <row r="2040" ht="7.5" hidden="1" customHeight="1"/>
    <row r="2041" ht="7.5" hidden="1" customHeight="1"/>
    <row r="2042" ht="7.5" hidden="1" customHeight="1"/>
    <row r="2043" ht="7.5" hidden="1" customHeight="1"/>
    <row r="2044" ht="7.5" hidden="1" customHeight="1"/>
    <row r="2045" ht="7.5" hidden="1" customHeight="1"/>
    <row r="2046" ht="7.5" hidden="1" customHeight="1"/>
    <row r="2047" ht="7.5" hidden="1" customHeight="1"/>
    <row r="2048" ht="7.5" hidden="1" customHeight="1"/>
    <row r="2049" ht="7.5" hidden="1" customHeight="1"/>
    <row r="2050" ht="7.5" hidden="1" customHeight="1"/>
    <row r="2051" ht="7.5" hidden="1" customHeight="1"/>
    <row r="2052" ht="7.5" hidden="1" customHeight="1"/>
    <row r="2053" ht="7.5" hidden="1" customHeight="1"/>
    <row r="2054" ht="7.5" hidden="1" customHeight="1"/>
    <row r="2055" ht="7.5" hidden="1" customHeight="1"/>
    <row r="2056" ht="7.5" hidden="1" customHeight="1"/>
    <row r="2057" ht="7.5" hidden="1" customHeight="1"/>
    <row r="2058" ht="7.5" hidden="1" customHeight="1"/>
    <row r="2059" ht="7.5" hidden="1" customHeight="1"/>
    <row r="2060" ht="7.5" hidden="1" customHeight="1"/>
    <row r="2061" ht="7.5" hidden="1" customHeight="1"/>
    <row r="2062" ht="7.5" hidden="1" customHeight="1"/>
    <row r="2063" ht="7.5" hidden="1" customHeight="1"/>
    <row r="2064" ht="7.5" hidden="1" customHeight="1"/>
    <row r="2065" ht="7.5" hidden="1" customHeight="1"/>
    <row r="2066" ht="7.5" hidden="1" customHeight="1"/>
    <row r="2067" ht="7.5" hidden="1" customHeight="1"/>
    <row r="2068" ht="7.5" hidden="1" customHeight="1"/>
    <row r="2069" ht="7.5" hidden="1" customHeight="1"/>
    <row r="2070" ht="7.5" hidden="1" customHeight="1"/>
    <row r="2071" ht="7.5" hidden="1" customHeight="1"/>
    <row r="2072" ht="7.5" hidden="1" customHeight="1"/>
    <row r="2073" ht="7.5" hidden="1" customHeight="1"/>
    <row r="2074" ht="7.5" hidden="1" customHeight="1"/>
    <row r="2075" ht="7.5" hidden="1" customHeight="1"/>
    <row r="2076" ht="7.5" hidden="1" customHeight="1"/>
    <row r="2077" ht="7.5" hidden="1" customHeight="1"/>
    <row r="2078" ht="7.5" hidden="1" customHeight="1"/>
    <row r="2079" ht="7.5" hidden="1" customHeight="1"/>
    <row r="2080" ht="7.5" hidden="1" customHeight="1"/>
    <row r="2081" ht="7.5" hidden="1" customHeight="1"/>
    <row r="2082" ht="7.5" hidden="1" customHeight="1"/>
    <row r="2083" ht="7.5" hidden="1" customHeight="1"/>
    <row r="2084" ht="7.5" hidden="1" customHeight="1"/>
    <row r="2085" ht="7.5" hidden="1" customHeight="1"/>
    <row r="2086" ht="7.5" hidden="1" customHeight="1"/>
    <row r="2087" ht="7.5" hidden="1" customHeight="1"/>
    <row r="2088" ht="7.5" hidden="1" customHeight="1"/>
    <row r="2089" ht="7.5" hidden="1" customHeight="1"/>
    <row r="2090" ht="7.5" hidden="1" customHeight="1"/>
    <row r="2091" ht="7.5" hidden="1" customHeight="1"/>
    <row r="2092" ht="7.5" hidden="1" customHeight="1"/>
    <row r="2093" ht="7.5" hidden="1" customHeight="1"/>
    <row r="2094" ht="7.5" hidden="1" customHeight="1"/>
    <row r="2095" ht="7.5" hidden="1" customHeight="1"/>
    <row r="2096" ht="7.5" hidden="1" customHeight="1"/>
    <row r="2097" ht="7.5" hidden="1" customHeight="1"/>
    <row r="2098" ht="7.5" hidden="1" customHeight="1"/>
    <row r="2099" ht="7.5" hidden="1" customHeight="1"/>
    <row r="2100" ht="7.5" hidden="1" customHeight="1"/>
    <row r="2101" ht="7.5" hidden="1" customHeight="1"/>
    <row r="2102" ht="7.5" hidden="1" customHeight="1"/>
    <row r="2103" ht="7.5" hidden="1" customHeight="1"/>
    <row r="2104" ht="7.5" hidden="1" customHeight="1"/>
    <row r="2105" ht="7.5" hidden="1" customHeight="1"/>
    <row r="2106" ht="7.5" hidden="1" customHeight="1"/>
    <row r="2107" ht="7.5" hidden="1" customHeight="1"/>
    <row r="2108" ht="7.5" hidden="1" customHeight="1"/>
    <row r="2109" ht="7.5" hidden="1" customHeight="1"/>
    <row r="2110" ht="7.5" hidden="1" customHeight="1"/>
    <row r="2111" ht="7.5" hidden="1" customHeight="1"/>
    <row r="2112" ht="7.5" hidden="1" customHeight="1"/>
    <row r="2113" ht="7.5" hidden="1" customHeight="1"/>
    <row r="2114" ht="7.5" hidden="1" customHeight="1"/>
    <row r="2115" ht="7.5" hidden="1" customHeight="1"/>
    <row r="2116" ht="7.5" hidden="1" customHeight="1"/>
    <row r="2117" ht="7.5" hidden="1" customHeight="1"/>
    <row r="2118" ht="7.5" hidden="1" customHeight="1"/>
    <row r="2119" ht="7.5" hidden="1" customHeight="1"/>
    <row r="2120" ht="7.5" hidden="1" customHeight="1"/>
    <row r="2121" ht="7.5" hidden="1" customHeight="1"/>
    <row r="2122" ht="7.5" hidden="1" customHeight="1"/>
    <row r="2123" ht="7.5" hidden="1" customHeight="1"/>
    <row r="2124" ht="7.5" hidden="1" customHeight="1"/>
    <row r="2125" ht="7.5" hidden="1" customHeight="1"/>
    <row r="2126" ht="7.5" hidden="1" customHeight="1"/>
    <row r="2127" ht="7.5" hidden="1" customHeight="1"/>
    <row r="2128" ht="7.5" hidden="1" customHeight="1"/>
    <row r="2129" ht="7.5" hidden="1" customHeight="1"/>
    <row r="2130" ht="7.5" hidden="1" customHeight="1"/>
    <row r="2131" ht="7.5" hidden="1" customHeight="1"/>
    <row r="2132" ht="7.5" hidden="1" customHeight="1"/>
    <row r="2133" ht="7.5" hidden="1" customHeight="1"/>
    <row r="2134" ht="7.5" hidden="1" customHeight="1"/>
    <row r="2135" ht="7.5" hidden="1" customHeight="1"/>
    <row r="2136" ht="7.5" hidden="1" customHeight="1"/>
    <row r="2137" ht="7.5" hidden="1" customHeight="1"/>
    <row r="2138" ht="7.5" hidden="1" customHeight="1"/>
    <row r="2139" ht="7.5" hidden="1" customHeight="1"/>
    <row r="2140" ht="7.5" hidden="1" customHeight="1"/>
    <row r="2141" ht="7.5" hidden="1" customHeight="1"/>
    <row r="2142" ht="7.5" hidden="1" customHeight="1"/>
    <row r="2143" ht="7.5" hidden="1" customHeight="1"/>
    <row r="2144" ht="7.5" hidden="1" customHeight="1"/>
    <row r="2145" ht="7.5" hidden="1" customHeight="1"/>
    <row r="2146" ht="7.5" hidden="1" customHeight="1"/>
    <row r="2147" ht="7.5" hidden="1" customHeight="1"/>
    <row r="2148" ht="7.5" hidden="1" customHeight="1"/>
    <row r="2149" ht="7.5" hidden="1" customHeight="1"/>
    <row r="2150" ht="7.5" hidden="1" customHeight="1"/>
    <row r="2151" ht="7.5" hidden="1" customHeight="1"/>
    <row r="2152" ht="7.5" hidden="1" customHeight="1"/>
    <row r="2153" ht="7.5" hidden="1" customHeight="1"/>
    <row r="2154" ht="7.5" hidden="1" customHeight="1"/>
    <row r="2155" ht="7.5" hidden="1" customHeight="1"/>
    <row r="2156" ht="7.5" hidden="1" customHeight="1"/>
    <row r="2157" ht="7.5" hidden="1" customHeight="1"/>
    <row r="2158" ht="7.5" hidden="1" customHeight="1"/>
    <row r="2159" ht="7.5" hidden="1" customHeight="1"/>
    <row r="2160" ht="7.5" hidden="1" customHeight="1"/>
    <row r="2161" ht="7.5" hidden="1" customHeight="1"/>
    <row r="2162" ht="7.5" hidden="1" customHeight="1"/>
    <row r="2163" ht="7.5" hidden="1" customHeight="1"/>
    <row r="2164" ht="7.5" hidden="1" customHeight="1"/>
    <row r="2165" ht="7.5" hidden="1" customHeight="1"/>
    <row r="2166" ht="7.5" hidden="1" customHeight="1"/>
    <row r="2167" ht="7.5" hidden="1" customHeight="1"/>
    <row r="2168" ht="7.5" hidden="1" customHeight="1"/>
    <row r="2169" ht="7.5" hidden="1" customHeight="1"/>
    <row r="2170" ht="7.5" hidden="1" customHeight="1"/>
    <row r="2171" ht="7.5" hidden="1" customHeight="1"/>
    <row r="2172" ht="7.5" hidden="1" customHeight="1"/>
    <row r="2173" ht="7.5" hidden="1" customHeight="1"/>
    <row r="2174" ht="7.5" hidden="1" customHeight="1"/>
    <row r="2175" ht="7.5" hidden="1" customHeight="1"/>
    <row r="2176" ht="7.5" hidden="1" customHeight="1"/>
    <row r="2177" ht="7.5" hidden="1" customHeight="1"/>
    <row r="2178" ht="7.5" hidden="1" customHeight="1"/>
    <row r="2179" ht="7.5" hidden="1" customHeight="1"/>
    <row r="2180" ht="7.5" hidden="1" customHeight="1"/>
    <row r="2181" ht="7.5" hidden="1" customHeight="1"/>
    <row r="2182" ht="7.5" hidden="1" customHeight="1"/>
    <row r="2183" ht="7.5" hidden="1" customHeight="1"/>
    <row r="2184" ht="7.5" hidden="1" customHeight="1"/>
    <row r="2185" ht="7.5" hidden="1" customHeight="1"/>
    <row r="2186" ht="7.5" hidden="1" customHeight="1"/>
    <row r="2187" ht="7.5" hidden="1" customHeight="1"/>
    <row r="2188" ht="7.5" hidden="1" customHeight="1"/>
    <row r="2189" ht="7.5" hidden="1" customHeight="1"/>
    <row r="2190" ht="7.5" hidden="1" customHeight="1"/>
    <row r="2191" ht="7.5" hidden="1" customHeight="1"/>
    <row r="2192" ht="7.5" hidden="1" customHeight="1"/>
    <row r="2193" ht="7.5" hidden="1" customHeight="1"/>
    <row r="2194" ht="7.5" hidden="1" customHeight="1"/>
    <row r="2195" ht="7.5" hidden="1" customHeight="1"/>
    <row r="2196" ht="7.5" hidden="1" customHeight="1"/>
    <row r="2197" ht="7.5" hidden="1" customHeight="1"/>
    <row r="2198" ht="7.5" hidden="1" customHeight="1"/>
    <row r="2199" ht="7.5" hidden="1" customHeight="1"/>
    <row r="2200" ht="7.5" hidden="1" customHeight="1"/>
    <row r="2201" ht="7.5" hidden="1" customHeight="1"/>
    <row r="2202" ht="7.5" hidden="1" customHeight="1"/>
    <row r="2203" ht="7.5" hidden="1" customHeight="1"/>
    <row r="2204" ht="7.5" hidden="1" customHeight="1"/>
    <row r="2205" ht="7.5" hidden="1" customHeight="1"/>
    <row r="2206" ht="7.5" hidden="1" customHeight="1"/>
    <row r="2207" ht="7.5" hidden="1" customHeight="1"/>
    <row r="2208" ht="7.5" hidden="1" customHeight="1"/>
    <row r="2209" ht="7.5" hidden="1" customHeight="1"/>
    <row r="2210" ht="7.5" hidden="1" customHeight="1"/>
    <row r="2211" ht="7.5" hidden="1" customHeight="1"/>
    <row r="2212" ht="7.5" hidden="1" customHeight="1"/>
    <row r="2213" ht="7.5" hidden="1" customHeight="1"/>
    <row r="2214" ht="7.5" hidden="1" customHeight="1"/>
    <row r="2215" ht="7.5" hidden="1" customHeight="1"/>
    <row r="2216" ht="7.5" hidden="1" customHeight="1"/>
    <row r="2217" ht="7.5" hidden="1" customHeight="1"/>
    <row r="2218" ht="7.5" hidden="1" customHeight="1"/>
    <row r="2219" ht="7.5" hidden="1" customHeight="1"/>
    <row r="2220" ht="7.5" hidden="1" customHeight="1"/>
    <row r="2221" ht="7.5" hidden="1" customHeight="1"/>
    <row r="2222" ht="7.5" hidden="1" customHeight="1"/>
    <row r="2223" ht="7.5" hidden="1" customHeight="1"/>
    <row r="2224" ht="7.5" hidden="1" customHeight="1"/>
    <row r="2225" ht="7.5" hidden="1" customHeight="1"/>
    <row r="2226" ht="7.5" hidden="1" customHeight="1"/>
    <row r="2227" ht="7.5" hidden="1" customHeight="1"/>
    <row r="2228" ht="7.5" hidden="1" customHeight="1"/>
    <row r="2229" ht="7.5" hidden="1" customHeight="1"/>
    <row r="2230" ht="7.5" hidden="1" customHeight="1"/>
    <row r="2231" ht="7.5" hidden="1" customHeight="1"/>
    <row r="2232" ht="7.5" hidden="1" customHeight="1"/>
    <row r="2233" ht="7.5" hidden="1" customHeight="1"/>
    <row r="2234" ht="7.5" hidden="1" customHeight="1"/>
    <row r="2235" ht="7.5" hidden="1" customHeight="1"/>
    <row r="2236" ht="7.5" hidden="1" customHeight="1"/>
    <row r="2237" ht="7.5" hidden="1" customHeight="1"/>
    <row r="2238" ht="7.5" hidden="1" customHeight="1"/>
    <row r="2239" ht="7.5" hidden="1" customHeight="1"/>
    <row r="2240" ht="7.5" hidden="1" customHeight="1"/>
    <row r="2241" ht="7.5" hidden="1" customHeight="1"/>
    <row r="2242" ht="7.5" hidden="1" customHeight="1"/>
    <row r="2243" ht="7.5" hidden="1" customHeight="1"/>
    <row r="2244" ht="7.5" hidden="1" customHeight="1"/>
    <row r="2245" ht="7.5" hidden="1" customHeight="1"/>
    <row r="2246" ht="7.5" hidden="1" customHeight="1"/>
    <row r="2247" ht="7.5" hidden="1" customHeight="1"/>
    <row r="2248" ht="7.5" hidden="1" customHeight="1"/>
    <row r="2249" ht="7.5" hidden="1" customHeight="1"/>
    <row r="2250" ht="7.5" hidden="1" customHeight="1"/>
    <row r="2251" ht="7.5" hidden="1" customHeight="1"/>
    <row r="2252" ht="7.5" hidden="1" customHeight="1"/>
    <row r="2253" ht="7.5" hidden="1" customHeight="1"/>
    <row r="2254" ht="7.5" hidden="1" customHeight="1"/>
    <row r="2255" ht="7.5" hidden="1" customHeight="1"/>
    <row r="2256" ht="7.5" hidden="1" customHeight="1"/>
    <row r="2257" ht="7.5" hidden="1" customHeight="1"/>
    <row r="2258" ht="7.5" hidden="1" customHeight="1"/>
    <row r="2259" ht="7.5" hidden="1" customHeight="1"/>
    <row r="2260" ht="7.5" hidden="1" customHeight="1"/>
    <row r="2261" ht="7.5" hidden="1" customHeight="1"/>
    <row r="2262" ht="7.5" hidden="1" customHeight="1"/>
    <row r="2263" ht="7.5" hidden="1" customHeight="1"/>
    <row r="2264" ht="7.5" hidden="1" customHeight="1"/>
    <row r="2265" ht="7.5" hidden="1" customHeight="1"/>
    <row r="2266" ht="7.5" hidden="1" customHeight="1"/>
    <row r="2267" ht="7.5" hidden="1" customHeight="1"/>
    <row r="2268" ht="7.5" hidden="1" customHeight="1"/>
    <row r="2269" ht="7.5" hidden="1" customHeight="1"/>
    <row r="2270" ht="7.5" hidden="1" customHeight="1"/>
    <row r="2271" ht="7.5" hidden="1" customHeight="1"/>
    <row r="2272" ht="7.5" hidden="1" customHeight="1"/>
    <row r="2273" ht="7.5" hidden="1" customHeight="1"/>
    <row r="2274" ht="7.5" hidden="1" customHeight="1"/>
    <row r="2275" ht="7.5" hidden="1" customHeight="1"/>
    <row r="2276" ht="7.5" hidden="1" customHeight="1"/>
    <row r="2277" ht="7.5" hidden="1" customHeight="1"/>
    <row r="2278" ht="7.5" hidden="1" customHeight="1"/>
    <row r="2279" ht="7.5" hidden="1" customHeight="1"/>
    <row r="2280" ht="7.5" hidden="1" customHeight="1"/>
    <row r="2281" ht="7.5" hidden="1" customHeight="1"/>
    <row r="2282" ht="7.5" hidden="1" customHeight="1"/>
    <row r="2283" ht="7.5" hidden="1" customHeight="1"/>
    <row r="2284" ht="7.5" hidden="1" customHeight="1"/>
    <row r="2285" ht="7.5" hidden="1" customHeight="1"/>
    <row r="2286" ht="7.5" hidden="1" customHeight="1"/>
    <row r="2287" ht="7.5" hidden="1" customHeight="1"/>
    <row r="2288" ht="7.5" hidden="1" customHeight="1"/>
    <row r="2289" ht="7.5" hidden="1" customHeight="1"/>
    <row r="2290" ht="7.5" hidden="1" customHeight="1"/>
    <row r="2291" ht="7.5" hidden="1" customHeight="1"/>
    <row r="2292" ht="7.5" hidden="1" customHeight="1"/>
    <row r="2293" ht="7.5" hidden="1" customHeight="1"/>
    <row r="2294" ht="7.5" hidden="1" customHeight="1"/>
    <row r="2295" ht="7.5" hidden="1" customHeight="1"/>
    <row r="2296" ht="7.5" hidden="1" customHeight="1"/>
    <row r="2297" ht="7.5" hidden="1" customHeight="1"/>
    <row r="2298" ht="7.5" hidden="1" customHeight="1"/>
    <row r="2299" ht="7.5" hidden="1" customHeight="1"/>
    <row r="2300" ht="7.5" hidden="1" customHeight="1"/>
    <row r="2301" ht="7.5" hidden="1" customHeight="1"/>
    <row r="2302" ht="7.5" hidden="1" customHeight="1"/>
    <row r="2303" ht="7.5" hidden="1" customHeight="1"/>
    <row r="2304" ht="7.5" hidden="1" customHeight="1"/>
    <row r="2305" ht="7.5" hidden="1" customHeight="1"/>
    <row r="2306" ht="7.5" hidden="1" customHeight="1"/>
    <row r="2307" ht="7.5" hidden="1" customHeight="1"/>
    <row r="2308" ht="7.5" hidden="1" customHeight="1"/>
    <row r="2309" ht="7.5" hidden="1" customHeight="1"/>
    <row r="2310" ht="7.5" hidden="1" customHeight="1"/>
    <row r="2311" ht="7.5" hidden="1" customHeight="1"/>
    <row r="2312" ht="7.5" hidden="1" customHeight="1"/>
    <row r="2313" ht="7.5" hidden="1" customHeight="1"/>
    <row r="2314" ht="7.5" hidden="1" customHeight="1"/>
    <row r="2315" ht="7.5" hidden="1" customHeight="1"/>
    <row r="2316" ht="7.5" hidden="1" customHeight="1"/>
    <row r="2317" ht="7.5" hidden="1" customHeight="1"/>
    <row r="2318" ht="7.5" hidden="1" customHeight="1"/>
    <row r="2319" ht="7.5" hidden="1" customHeight="1"/>
    <row r="2320" ht="7.5" hidden="1" customHeight="1"/>
    <row r="2321" ht="7.5" hidden="1" customHeight="1"/>
    <row r="2322" ht="7.5" hidden="1" customHeight="1"/>
    <row r="2323" ht="7.5" hidden="1" customHeight="1"/>
    <row r="2324" ht="7.5" hidden="1" customHeight="1"/>
    <row r="2325" ht="7.5" hidden="1" customHeight="1"/>
    <row r="2326" ht="7.5" hidden="1" customHeight="1"/>
    <row r="2327" ht="7.5" hidden="1" customHeight="1"/>
    <row r="2328" ht="7.5" hidden="1" customHeight="1"/>
    <row r="2329" ht="7.5" hidden="1" customHeight="1"/>
    <row r="2330" ht="7.5" hidden="1" customHeight="1"/>
    <row r="2331" ht="7.5" hidden="1" customHeight="1"/>
    <row r="2332" ht="7.5" hidden="1" customHeight="1"/>
    <row r="2333" ht="7.5" hidden="1" customHeight="1"/>
    <row r="2334" ht="7.5" hidden="1" customHeight="1"/>
    <row r="2335" ht="7.5" hidden="1" customHeight="1"/>
    <row r="2336" ht="7.5" hidden="1" customHeight="1"/>
    <row r="2337" ht="7.5" hidden="1" customHeight="1"/>
    <row r="2338" ht="7.5" hidden="1" customHeight="1"/>
    <row r="2339" ht="7.5" hidden="1" customHeight="1"/>
    <row r="2340" ht="7.5" hidden="1" customHeight="1"/>
    <row r="2341" ht="7.5" hidden="1" customHeight="1"/>
    <row r="2342" ht="7.5" hidden="1" customHeight="1"/>
    <row r="2343" ht="7.5" hidden="1" customHeight="1"/>
    <row r="2344" ht="7.5" hidden="1" customHeight="1"/>
    <row r="2345" ht="7.5" hidden="1" customHeight="1"/>
    <row r="2346" ht="7.5" hidden="1" customHeight="1"/>
    <row r="2347" ht="7.5" hidden="1" customHeight="1"/>
    <row r="2348" ht="7.5" hidden="1" customHeight="1"/>
    <row r="2349" ht="7.5" hidden="1" customHeight="1"/>
    <row r="2350" ht="7.5" hidden="1" customHeight="1"/>
    <row r="2351" ht="7.5" hidden="1" customHeight="1"/>
    <row r="2352" ht="7.5" hidden="1" customHeight="1"/>
    <row r="2353" ht="7.5" hidden="1" customHeight="1"/>
    <row r="2354" ht="7.5" hidden="1" customHeight="1"/>
    <row r="2355" ht="7.5" hidden="1" customHeight="1"/>
    <row r="2356" ht="7.5" hidden="1" customHeight="1"/>
    <row r="2357" ht="7.5" hidden="1" customHeight="1"/>
    <row r="2358" ht="7.5" hidden="1" customHeight="1"/>
    <row r="2359" ht="7.5" hidden="1" customHeight="1"/>
    <row r="2360" ht="7.5" hidden="1" customHeight="1"/>
    <row r="2361" ht="7.5" hidden="1" customHeight="1"/>
    <row r="2362" ht="7.5" hidden="1" customHeight="1"/>
    <row r="2363" ht="7.5" hidden="1" customHeight="1"/>
    <row r="2364" ht="7.5" hidden="1" customHeight="1"/>
    <row r="2365" ht="7.5" hidden="1" customHeight="1"/>
    <row r="2366" ht="7.5" hidden="1" customHeight="1"/>
    <row r="2367" ht="7.5" hidden="1" customHeight="1"/>
    <row r="2368" ht="7.5" hidden="1" customHeight="1"/>
    <row r="2369" ht="7.5" hidden="1" customHeight="1"/>
    <row r="2370" ht="7.5" hidden="1" customHeight="1"/>
    <row r="2371" ht="7.5" hidden="1" customHeight="1"/>
    <row r="2372" ht="7.5" hidden="1" customHeight="1"/>
    <row r="2373" ht="7.5" hidden="1" customHeight="1"/>
    <row r="2374" ht="7.5" hidden="1" customHeight="1"/>
    <row r="2375" ht="7.5" hidden="1" customHeight="1"/>
    <row r="2376" ht="7.5" hidden="1" customHeight="1"/>
    <row r="2377" ht="7.5" hidden="1" customHeight="1"/>
    <row r="2378" ht="7.5" hidden="1" customHeight="1"/>
    <row r="2379" ht="7.5" hidden="1" customHeight="1"/>
    <row r="2380" ht="7.5" hidden="1" customHeight="1"/>
    <row r="2381" ht="7.5" hidden="1" customHeight="1"/>
    <row r="2382" ht="7.5" hidden="1" customHeight="1"/>
    <row r="2383" ht="7.5" hidden="1" customHeight="1"/>
    <row r="2384" ht="7.5" hidden="1" customHeight="1"/>
    <row r="2385" ht="7.5" hidden="1" customHeight="1"/>
    <row r="2386" ht="7.5" hidden="1" customHeight="1"/>
    <row r="2387" ht="7.5" hidden="1" customHeight="1"/>
    <row r="2388" ht="7.5" hidden="1" customHeight="1"/>
    <row r="2389" ht="7.5" hidden="1" customHeight="1"/>
    <row r="2390" ht="7.5" hidden="1" customHeight="1"/>
    <row r="2391" ht="7.5" hidden="1" customHeight="1"/>
    <row r="2392" ht="7.5" hidden="1" customHeight="1"/>
    <row r="2393" ht="7.5" hidden="1" customHeight="1"/>
    <row r="2394" ht="7.5" hidden="1" customHeight="1"/>
    <row r="2395" ht="7.5" hidden="1" customHeight="1"/>
    <row r="2396" ht="7.5" hidden="1" customHeight="1"/>
    <row r="2397" ht="7.5" hidden="1" customHeight="1"/>
    <row r="2398" ht="7.5" hidden="1" customHeight="1"/>
    <row r="2399" ht="7.5" hidden="1" customHeight="1"/>
    <row r="2400" ht="7.5" hidden="1" customHeight="1"/>
    <row r="2401" ht="7.5" hidden="1" customHeight="1"/>
    <row r="2402" ht="7.5" hidden="1" customHeight="1"/>
    <row r="2403" ht="7.5" hidden="1" customHeight="1"/>
    <row r="2404" ht="7.5" hidden="1" customHeight="1"/>
    <row r="2405" ht="7.5" hidden="1" customHeight="1"/>
    <row r="2406" ht="7.5" hidden="1" customHeight="1"/>
    <row r="2407" ht="7.5" hidden="1" customHeight="1"/>
    <row r="2408" ht="7.5" hidden="1" customHeight="1"/>
    <row r="2409" ht="7.5" hidden="1" customHeight="1"/>
    <row r="2410" ht="7.5" hidden="1" customHeight="1"/>
    <row r="2411" ht="7.5" hidden="1" customHeight="1"/>
    <row r="2412" ht="7.5" hidden="1" customHeight="1"/>
    <row r="2413" ht="7.5" hidden="1" customHeight="1"/>
    <row r="2414" ht="7.5" hidden="1" customHeight="1"/>
    <row r="2415" ht="7.5" hidden="1" customHeight="1"/>
    <row r="2416" ht="7.5" hidden="1" customHeight="1"/>
    <row r="2417" ht="7.5" hidden="1" customHeight="1"/>
    <row r="2418" ht="7.5" hidden="1" customHeight="1"/>
    <row r="2419" ht="7.5" hidden="1" customHeight="1"/>
    <row r="2420" ht="7.5" hidden="1" customHeight="1"/>
    <row r="2421" ht="7.5" hidden="1" customHeight="1"/>
    <row r="2422" ht="7.5" hidden="1" customHeight="1"/>
    <row r="2423" ht="7.5" hidden="1" customHeight="1"/>
    <row r="2424" ht="7.5" hidden="1" customHeight="1"/>
    <row r="2425" ht="7.5" hidden="1" customHeight="1"/>
    <row r="2426" ht="7.5" hidden="1" customHeight="1"/>
    <row r="2427" ht="7.5" hidden="1" customHeight="1"/>
    <row r="2428" ht="7.5" hidden="1" customHeight="1"/>
    <row r="2429" ht="7.5" hidden="1" customHeight="1"/>
    <row r="2430" ht="7.5" hidden="1" customHeight="1"/>
    <row r="2431" ht="7.5" hidden="1" customHeight="1"/>
    <row r="2432" ht="7.5" hidden="1" customHeight="1"/>
    <row r="2433" ht="7.5" hidden="1" customHeight="1"/>
    <row r="2434" ht="7.5" hidden="1" customHeight="1"/>
    <row r="2435" ht="7.5" hidden="1" customHeight="1"/>
    <row r="2436" ht="7.5" hidden="1" customHeight="1"/>
    <row r="2437" ht="7.5" hidden="1" customHeight="1"/>
    <row r="2438" ht="7.5" hidden="1" customHeight="1"/>
    <row r="2439" ht="7.5" hidden="1" customHeight="1"/>
    <row r="2440" ht="7.5" hidden="1" customHeight="1"/>
    <row r="2441" ht="7.5" hidden="1" customHeight="1"/>
    <row r="2442" ht="7.5" hidden="1" customHeight="1"/>
    <row r="2443" ht="7.5" hidden="1" customHeight="1"/>
    <row r="2444" ht="7.5" hidden="1" customHeight="1"/>
    <row r="2445" ht="7.5" hidden="1" customHeight="1"/>
    <row r="2446" ht="7.5" hidden="1" customHeight="1"/>
    <row r="2447" ht="7.5" hidden="1" customHeight="1"/>
    <row r="2448" ht="7.5" hidden="1" customHeight="1"/>
    <row r="2449" ht="7.5" hidden="1" customHeight="1"/>
    <row r="2450" ht="7.5" hidden="1" customHeight="1"/>
    <row r="2451" ht="7.5" hidden="1" customHeight="1"/>
    <row r="2452" ht="7.5" hidden="1" customHeight="1"/>
    <row r="2453" ht="7.5" hidden="1" customHeight="1"/>
    <row r="2454" ht="7.5" hidden="1" customHeight="1"/>
    <row r="2455" ht="7.5" hidden="1" customHeight="1"/>
    <row r="2456" ht="7.5" hidden="1" customHeight="1"/>
    <row r="2457" ht="7.5" hidden="1" customHeight="1"/>
    <row r="2458" ht="7.5" hidden="1" customHeight="1"/>
    <row r="2459" ht="7.5" hidden="1" customHeight="1"/>
    <row r="2460" ht="7.5" hidden="1" customHeight="1"/>
    <row r="2461" ht="7.5" hidden="1" customHeight="1"/>
    <row r="2462" ht="7.5" hidden="1" customHeight="1"/>
    <row r="2463" ht="7.5" hidden="1" customHeight="1"/>
    <row r="2464" ht="7.5" hidden="1" customHeight="1"/>
    <row r="2465" ht="7.5" hidden="1" customHeight="1"/>
    <row r="2466" ht="7.5" hidden="1" customHeight="1"/>
    <row r="2467" ht="7.5" hidden="1" customHeight="1"/>
    <row r="2468" ht="7.5" hidden="1" customHeight="1"/>
    <row r="2469" ht="7.5" hidden="1" customHeight="1"/>
    <row r="2470" ht="7.5" hidden="1" customHeight="1"/>
    <row r="2471" ht="7.5" hidden="1" customHeight="1"/>
    <row r="2472" ht="7.5" hidden="1" customHeight="1"/>
    <row r="2473" ht="7.5" hidden="1" customHeight="1"/>
    <row r="2474" ht="7.5" hidden="1" customHeight="1"/>
    <row r="2475" ht="7.5" hidden="1" customHeight="1"/>
    <row r="2476" ht="7.5" hidden="1" customHeight="1"/>
    <row r="2477" ht="7.5" hidden="1" customHeight="1"/>
    <row r="2478" ht="7.5" hidden="1" customHeight="1"/>
    <row r="2479" ht="7.5" hidden="1" customHeight="1"/>
    <row r="2480" ht="7.5" hidden="1" customHeight="1"/>
    <row r="2481" ht="7.5" hidden="1" customHeight="1"/>
    <row r="2482" ht="7.5" hidden="1" customHeight="1"/>
    <row r="2483" ht="7.5" hidden="1" customHeight="1"/>
    <row r="2484" ht="7.5" hidden="1" customHeight="1"/>
    <row r="2485" ht="7.5" hidden="1" customHeight="1"/>
    <row r="2486" ht="7.5" hidden="1" customHeight="1"/>
    <row r="2487" ht="7.5" hidden="1" customHeight="1"/>
    <row r="2488" ht="7.5" hidden="1" customHeight="1"/>
    <row r="2489" ht="7.5" hidden="1" customHeight="1"/>
    <row r="2490" ht="7.5" hidden="1" customHeight="1"/>
    <row r="2491" ht="7.5" hidden="1" customHeight="1"/>
    <row r="2492" ht="7.5" hidden="1" customHeight="1"/>
    <row r="2493" ht="7.5" hidden="1" customHeight="1"/>
    <row r="2494" ht="7.5" hidden="1" customHeight="1"/>
    <row r="2495" ht="7.5" hidden="1" customHeight="1"/>
    <row r="2496" ht="7.5" hidden="1" customHeight="1"/>
    <row r="2497" ht="7.5" hidden="1" customHeight="1"/>
    <row r="2498" ht="7.5" hidden="1" customHeight="1"/>
    <row r="2499" ht="7.5" hidden="1" customHeight="1"/>
    <row r="2500" ht="7.5" hidden="1" customHeight="1"/>
    <row r="2501" ht="7.5" hidden="1" customHeight="1"/>
    <row r="2502" ht="7.5" hidden="1" customHeight="1"/>
    <row r="2503" ht="7.5" hidden="1" customHeight="1"/>
    <row r="2504" ht="7.5" hidden="1" customHeight="1"/>
    <row r="2505" ht="7.5" hidden="1" customHeight="1"/>
    <row r="2506" ht="7.5" hidden="1" customHeight="1"/>
    <row r="2507" ht="7.5" hidden="1" customHeight="1"/>
    <row r="2508" ht="7.5" hidden="1" customHeight="1"/>
    <row r="2509" ht="7.5" hidden="1" customHeight="1"/>
    <row r="2510" ht="7.5" hidden="1" customHeight="1"/>
    <row r="2511" ht="7.5" hidden="1" customHeight="1"/>
    <row r="2512" ht="7.5" hidden="1" customHeight="1"/>
    <row r="2513" ht="7.5" hidden="1" customHeight="1"/>
    <row r="2514" ht="7.5" hidden="1" customHeight="1"/>
    <row r="2515" ht="7.5" hidden="1" customHeight="1"/>
    <row r="2516" ht="7.5" hidden="1" customHeight="1"/>
    <row r="2517" ht="7.5" hidden="1" customHeight="1"/>
    <row r="2518" ht="7.5" hidden="1" customHeight="1"/>
    <row r="2519" ht="7.5" hidden="1" customHeight="1"/>
    <row r="2520" ht="7.5" hidden="1" customHeight="1"/>
    <row r="2521" ht="7.5" hidden="1" customHeight="1"/>
    <row r="2522" ht="7.5" hidden="1" customHeight="1"/>
    <row r="2523" ht="7.5" hidden="1" customHeight="1"/>
    <row r="2524" ht="7.5" hidden="1" customHeight="1"/>
    <row r="2525" ht="7.5" hidden="1" customHeight="1"/>
    <row r="2526" ht="7.5" hidden="1" customHeight="1"/>
    <row r="2527" ht="7.5" hidden="1" customHeight="1"/>
    <row r="2528" ht="7.5" hidden="1" customHeight="1"/>
    <row r="2529" ht="7.5" hidden="1" customHeight="1"/>
    <row r="2530" ht="7.5" hidden="1" customHeight="1"/>
    <row r="2531" ht="7.5" hidden="1" customHeight="1"/>
    <row r="2532" ht="7.5" hidden="1" customHeight="1"/>
    <row r="2533" ht="7.5" hidden="1" customHeight="1"/>
    <row r="2534" ht="7.5" hidden="1" customHeight="1"/>
    <row r="2535" ht="7.5" hidden="1" customHeight="1"/>
    <row r="2536" ht="7.5" hidden="1" customHeight="1"/>
    <row r="2537" ht="7.5" hidden="1" customHeight="1"/>
    <row r="2538" ht="7.5" hidden="1" customHeight="1"/>
    <row r="2539" ht="7.5" hidden="1" customHeight="1"/>
    <row r="2540" ht="7.5" hidden="1" customHeight="1"/>
    <row r="2541" ht="7.5" hidden="1" customHeight="1"/>
    <row r="2542" ht="7.5" hidden="1" customHeight="1"/>
    <row r="2543" ht="7.5" hidden="1" customHeight="1"/>
    <row r="2544" ht="7.5" hidden="1" customHeight="1"/>
    <row r="2545" ht="7.5" hidden="1" customHeight="1"/>
    <row r="2546" ht="7.5" hidden="1" customHeight="1"/>
    <row r="2547" ht="7.5" hidden="1" customHeight="1"/>
    <row r="2548" ht="7.5" hidden="1" customHeight="1"/>
    <row r="2549" ht="7.5" hidden="1" customHeight="1"/>
    <row r="2550" ht="7.5" hidden="1" customHeight="1"/>
    <row r="2551" ht="7.5" hidden="1" customHeight="1"/>
    <row r="2552" ht="7.5" hidden="1" customHeight="1"/>
    <row r="2553" ht="7.5" hidden="1" customHeight="1"/>
    <row r="2554" ht="7.5" hidden="1" customHeight="1"/>
    <row r="2555" ht="7.5" hidden="1" customHeight="1"/>
    <row r="2556" ht="7.5" hidden="1" customHeight="1"/>
    <row r="2557" ht="7.5" hidden="1" customHeight="1"/>
    <row r="2558" ht="7.5" hidden="1" customHeight="1"/>
    <row r="2559" ht="7.5" hidden="1" customHeight="1"/>
    <row r="2560" ht="7.5" hidden="1" customHeight="1"/>
    <row r="2561" ht="7.5" hidden="1" customHeight="1"/>
    <row r="2562" ht="7.5" hidden="1" customHeight="1"/>
    <row r="2563" ht="7.5" hidden="1" customHeight="1"/>
    <row r="2564" ht="7.5" hidden="1" customHeight="1"/>
    <row r="2565" ht="7.5" hidden="1" customHeight="1"/>
    <row r="2566" ht="7.5" hidden="1" customHeight="1"/>
    <row r="2567" ht="7.5" hidden="1" customHeight="1"/>
    <row r="2568" ht="7.5" hidden="1" customHeight="1"/>
    <row r="2569" ht="7.5" hidden="1" customHeight="1"/>
    <row r="2570" ht="7.5" hidden="1" customHeight="1"/>
    <row r="2571" ht="7.5" hidden="1" customHeight="1"/>
    <row r="2572" ht="7.5" hidden="1" customHeight="1"/>
    <row r="2573" ht="7.5" hidden="1" customHeight="1"/>
    <row r="2574" ht="7.5" hidden="1" customHeight="1"/>
    <row r="2575" ht="7.5" hidden="1" customHeight="1"/>
    <row r="2576" ht="7.5" hidden="1" customHeight="1"/>
    <row r="2577" ht="7.5" hidden="1" customHeight="1"/>
    <row r="2578" ht="7.5" hidden="1" customHeight="1"/>
    <row r="2579" ht="7.5" hidden="1" customHeight="1"/>
    <row r="2580" ht="7.5" hidden="1" customHeight="1"/>
    <row r="2581" ht="7.5" hidden="1" customHeight="1"/>
    <row r="2582" ht="7.5" hidden="1" customHeight="1"/>
    <row r="2583" ht="7.5" hidden="1" customHeight="1"/>
    <row r="2584" ht="7.5" hidden="1" customHeight="1"/>
    <row r="2585" ht="7.5" hidden="1" customHeight="1"/>
    <row r="2586" ht="7.5" hidden="1" customHeight="1"/>
    <row r="2587" ht="7.5" hidden="1" customHeight="1"/>
    <row r="2588" ht="7.5" hidden="1" customHeight="1"/>
    <row r="2589" ht="7.5" hidden="1" customHeight="1"/>
    <row r="2590" ht="7.5" hidden="1" customHeight="1"/>
    <row r="2591" ht="7.5" hidden="1" customHeight="1"/>
    <row r="2592" ht="7.5" hidden="1" customHeight="1"/>
    <row r="2593" ht="7.5" hidden="1" customHeight="1"/>
    <row r="2594" ht="7.5" hidden="1" customHeight="1"/>
    <row r="2595" ht="7.5" hidden="1" customHeight="1"/>
    <row r="2596" ht="7.5" hidden="1" customHeight="1"/>
    <row r="2597" ht="7.5" hidden="1" customHeight="1"/>
    <row r="2598" ht="7.5" hidden="1" customHeight="1"/>
    <row r="2599" ht="7.5" hidden="1" customHeight="1"/>
    <row r="2600" ht="7.5" hidden="1" customHeight="1"/>
    <row r="2601" ht="7.5" hidden="1" customHeight="1"/>
    <row r="2602" ht="7.5" hidden="1" customHeight="1"/>
    <row r="2603" ht="7.5" hidden="1" customHeight="1"/>
    <row r="2604" ht="7.5" hidden="1" customHeight="1"/>
    <row r="2605" ht="7.5" hidden="1" customHeight="1"/>
    <row r="2606" ht="7.5" hidden="1" customHeight="1"/>
    <row r="2607" ht="7.5" hidden="1" customHeight="1"/>
    <row r="2608" ht="7.5" hidden="1" customHeight="1"/>
    <row r="2609" ht="7.5" hidden="1" customHeight="1"/>
    <row r="2610" ht="7.5" hidden="1" customHeight="1"/>
    <row r="2611" ht="7.5" hidden="1" customHeight="1"/>
    <row r="2612" ht="7.5" hidden="1" customHeight="1"/>
    <row r="2613" ht="7.5" hidden="1" customHeight="1"/>
    <row r="2614" ht="7.5" hidden="1" customHeight="1"/>
    <row r="2615" ht="7.5" hidden="1" customHeight="1"/>
    <row r="2616" ht="7.5" hidden="1" customHeight="1"/>
    <row r="2617" ht="7.5" hidden="1" customHeight="1"/>
    <row r="2618" ht="7.5" hidden="1" customHeight="1"/>
    <row r="2619" ht="7.5" hidden="1" customHeight="1"/>
    <row r="2620" ht="7.5" hidden="1" customHeight="1"/>
    <row r="2621" ht="7.5" hidden="1" customHeight="1"/>
    <row r="2622" ht="7.5" hidden="1" customHeight="1"/>
    <row r="2623" ht="7.5" hidden="1" customHeight="1"/>
    <row r="2624" ht="7.5" hidden="1" customHeight="1"/>
    <row r="2625" ht="7.5" hidden="1" customHeight="1"/>
    <row r="2626" ht="7.5" hidden="1" customHeight="1"/>
    <row r="2627" ht="7.5" hidden="1" customHeight="1"/>
    <row r="2628" ht="7.5" hidden="1" customHeight="1"/>
    <row r="2629" ht="7.5" hidden="1" customHeight="1"/>
    <row r="2630" ht="7.5" hidden="1" customHeight="1"/>
    <row r="2631" ht="7.5" hidden="1" customHeight="1"/>
    <row r="2632" ht="7.5" hidden="1" customHeight="1"/>
    <row r="2633" ht="7.5" hidden="1" customHeight="1"/>
    <row r="2634" ht="7.5" hidden="1" customHeight="1"/>
    <row r="2635" ht="7.5" hidden="1" customHeight="1"/>
    <row r="2636" ht="7.5" hidden="1" customHeight="1"/>
    <row r="2637" ht="7.5" hidden="1" customHeight="1"/>
    <row r="2638" ht="7.5" hidden="1" customHeight="1"/>
    <row r="2639" ht="7.5" hidden="1" customHeight="1"/>
    <row r="2640" ht="7.5" hidden="1" customHeight="1"/>
    <row r="2641" ht="7.5" hidden="1" customHeight="1"/>
    <row r="2642" ht="7.5" hidden="1" customHeight="1"/>
    <row r="2643" ht="7.5" hidden="1" customHeight="1"/>
    <row r="2644" ht="7.5" hidden="1" customHeight="1"/>
    <row r="2645" ht="7.5" hidden="1" customHeight="1"/>
    <row r="2646" ht="7.5" hidden="1" customHeight="1"/>
    <row r="2647" ht="7.5" hidden="1" customHeight="1"/>
    <row r="2648" ht="7.5" hidden="1" customHeight="1"/>
    <row r="2649" ht="7.5" hidden="1" customHeight="1"/>
    <row r="2650" ht="7.5" hidden="1" customHeight="1"/>
    <row r="2651" ht="7.5" hidden="1" customHeight="1"/>
    <row r="2652" ht="7.5" hidden="1" customHeight="1"/>
    <row r="2653" ht="7.5" hidden="1" customHeight="1"/>
    <row r="2654" ht="7.5" hidden="1" customHeight="1"/>
    <row r="2655" ht="7.5" hidden="1" customHeight="1"/>
    <row r="2656" ht="7.5" hidden="1" customHeight="1"/>
    <row r="2657" ht="7.5" hidden="1" customHeight="1"/>
    <row r="2658" ht="7.5" hidden="1" customHeight="1"/>
    <row r="2659" ht="7.5" hidden="1" customHeight="1"/>
    <row r="2660" ht="7.5" hidden="1" customHeight="1"/>
    <row r="2661" ht="7.5" hidden="1" customHeight="1"/>
    <row r="2662" ht="7.5" hidden="1" customHeight="1"/>
    <row r="2663" ht="7.5" hidden="1" customHeight="1"/>
    <row r="2664" ht="7.5" hidden="1" customHeight="1"/>
    <row r="2665" ht="7.5" hidden="1" customHeight="1"/>
    <row r="2666" ht="7.5" hidden="1" customHeight="1"/>
    <row r="2667" ht="7.5" hidden="1" customHeight="1"/>
    <row r="2668" ht="7.5" hidden="1" customHeight="1"/>
    <row r="2669" ht="7.5" hidden="1" customHeight="1"/>
    <row r="2670" ht="7.5" hidden="1" customHeight="1"/>
    <row r="2671" ht="7.5" hidden="1" customHeight="1"/>
    <row r="2672" ht="7.5" hidden="1" customHeight="1"/>
    <row r="2673" ht="7.5" hidden="1" customHeight="1"/>
    <row r="2674" ht="7.5" hidden="1" customHeight="1"/>
    <row r="2675" ht="7.5" hidden="1" customHeight="1"/>
    <row r="2676" ht="7.5" hidden="1" customHeight="1"/>
    <row r="2677" ht="7.5" hidden="1" customHeight="1"/>
    <row r="2678" ht="7.5" hidden="1" customHeight="1"/>
    <row r="2679" ht="7.5" hidden="1" customHeight="1"/>
    <row r="2680" ht="7.5" hidden="1" customHeight="1"/>
    <row r="2681" ht="7.5" hidden="1" customHeight="1"/>
    <row r="2682" ht="7.5" hidden="1" customHeight="1"/>
    <row r="2683" ht="7.5" hidden="1" customHeight="1"/>
    <row r="2684" ht="7.5" hidden="1" customHeight="1"/>
    <row r="2685" ht="7.5" hidden="1" customHeight="1"/>
    <row r="2686" ht="7.5" hidden="1" customHeight="1"/>
    <row r="2687" ht="7.5" hidden="1" customHeight="1"/>
    <row r="2688" ht="7.5" hidden="1" customHeight="1"/>
    <row r="2689" ht="7.5" hidden="1" customHeight="1"/>
    <row r="2690" ht="7.5" hidden="1" customHeight="1"/>
    <row r="2691" ht="7.5" hidden="1" customHeight="1"/>
    <row r="2692" ht="7.5" hidden="1" customHeight="1"/>
    <row r="2693" ht="7.5" hidden="1" customHeight="1"/>
    <row r="2694" ht="7.5" hidden="1" customHeight="1"/>
    <row r="2695" ht="7.5" hidden="1" customHeight="1"/>
    <row r="2696" ht="7.5" hidden="1" customHeight="1"/>
    <row r="2697" ht="7.5" hidden="1" customHeight="1"/>
    <row r="2698" ht="7.5" hidden="1" customHeight="1"/>
    <row r="2699" ht="7.5" hidden="1" customHeight="1"/>
    <row r="2700" ht="7.5" hidden="1" customHeight="1"/>
    <row r="2701" ht="7.5" hidden="1" customHeight="1"/>
    <row r="2702" ht="7.5" hidden="1" customHeight="1"/>
    <row r="2703" ht="7.5" hidden="1" customHeight="1"/>
    <row r="2704" ht="7.5" hidden="1" customHeight="1"/>
    <row r="2705" ht="7.5" hidden="1" customHeight="1"/>
    <row r="2706" ht="7.5" hidden="1" customHeight="1"/>
    <row r="2707" ht="7.5" hidden="1" customHeight="1"/>
    <row r="2708" ht="7.5" hidden="1" customHeight="1"/>
    <row r="2709" ht="7.5" hidden="1" customHeight="1"/>
    <row r="2710" ht="7.5" hidden="1" customHeight="1"/>
    <row r="2711" ht="7.5" hidden="1" customHeight="1"/>
    <row r="2712" ht="7.5" hidden="1" customHeight="1"/>
    <row r="2713" ht="7.5" hidden="1" customHeight="1"/>
    <row r="2714" ht="7.5" hidden="1" customHeight="1"/>
    <row r="2715" ht="7.5" hidden="1" customHeight="1"/>
    <row r="2716" ht="7.5" hidden="1" customHeight="1"/>
    <row r="2717" ht="7.5" hidden="1" customHeight="1"/>
    <row r="2718" ht="7.5" hidden="1" customHeight="1"/>
    <row r="2719" ht="7.5" hidden="1" customHeight="1"/>
    <row r="2720" ht="7.5" hidden="1" customHeight="1"/>
    <row r="2721" ht="7.5" hidden="1" customHeight="1"/>
    <row r="2722" ht="7.5" hidden="1" customHeight="1"/>
    <row r="2723" ht="7.5" hidden="1" customHeight="1"/>
    <row r="2724" ht="7.5" hidden="1" customHeight="1"/>
    <row r="2725" ht="7.5" hidden="1" customHeight="1"/>
    <row r="2726" ht="7.5" hidden="1" customHeight="1"/>
    <row r="2727" ht="7.5" hidden="1" customHeight="1"/>
    <row r="2728" ht="7.5" hidden="1" customHeight="1"/>
    <row r="2729" ht="7.5" hidden="1" customHeight="1"/>
    <row r="2730" ht="7.5" hidden="1" customHeight="1"/>
    <row r="2731" ht="7.5" hidden="1" customHeight="1"/>
    <row r="2732" ht="7.5" hidden="1" customHeight="1"/>
    <row r="2733" ht="7.5" hidden="1" customHeight="1"/>
    <row r="2734" ht="7.5" hidden="1" customHeight="1"/>
    <row r="2735" ht="7.5" hidden="1" customHeight="1"/>
    <row r="2736" ht="7.5" hidden="1" customHeight="1"/>
    <row r="2737" ht="7.5" hidden="1" customHeight="1"/>
    <row r="2738" ht="7.5" hidden="1" customHeight="1"/>
    <row r="2739" ht="7.5" hidden="1" customHeight="1"/>
    <row r="2740" ht="7.5" hidden="1" customHeight="1"/>
    <row r="2741" ht="7.5" hidden="1" customHeight="1"/>
    <row r="2742" ht="7.5" hidden="1" customHeight="1"/>
    <row r="2743" ht="7.5" hidden="1" customHeight="1"/>
    <row r="2744" ht="7.5" hidden="1" customHeight="1"/>
    <row r="2745" ht="7.5" hidden="1" customHeight="1"/>
    <row r="2746" ht="7.5" hidden="1" customHeight="1"/>
    <row r="2747" ht="7.5" hidden="1" customHeight="1"/>
    <row r="2748" ht="7.5" hidden="1" customHeight="1"/>
    <row r="2749" ht="7.5" hidden="1" customHeight="1"/>
    <row r="2750" ht="7.5" hidden="1" customHeight="1"/>
    <row r="2751" ht="7.5" hidden="1" customHeight="1"/>
    <row r="2752" ht="7.5" hidden="1" customHeight="1"/>
    <row r="2753" ht="7.5" hidden="1" customHeight="1"/>
    <row r="2754" ht="7.5" hidden="1" customHeight="1"/>
    <row r="2755" ht="7.5" hidden="1" customHeight="1"/>
    <row r="2756" ht="7.5" hidden="1" customHeight="1"/>
    <row r="2757" ht="7.5" hidden="1" customHeight="1"/>
    <row r="2758" ht="7.5" hidden="1" customHeight="1"/>
    <row r="2759" ht="7.5" hidden="1" customHeight="1"/>
    <row r="2760" ht="7.5" hidden="1" customHeight="1"/>
    <row r="2761" ht="7.5" hidden="1" customHeight="1"/>
    <row r="2762" ht="7.5" hidden="1" customHeight="1"/>
    <row r="2763" ht="7.5" hidden="1" customHeight="1"/>
    <row r="2764" ht="7.5" hidden="1" customHeight="1"/>
    <row r="2765" ht="7.5" hidden="1" customHeight="1"/>
    <row r="2766" ht="7.5" hidden="1" customHeight="1"/>
    <row r="2767" ht="7.5" hidden="1" customHeight="1"/>
    <row r="2768" ht="7.5" hidden="1" customHeight="1"/>
    <row r="2769" ht="7.5" hidden="1" customHeight="1"/>
    <row r="2770" ht="7.5" hidden="1" customHeight="1"/>
    <row r="2771" ht="7.5" hidden="1" customHeight="1"/>
    <row r="2772" ht="7.5" hidden="1" customHeight="1"/>
    <row r="2773" ht="7.5" hidden="1" customHeight="1"/>
    <row r="2774" ht="7.5" hidden="1" customHeight="1"/>
    <row r="2775" ht="7.5" hidden="1" customHeight="1"/>
    <row r="2776" ht="7.5" hidden="1" customHeight="1"/>
    <row r="2777" ht="7.5" hidden="1" customHeight="1"/>
    <row r="2778" ht="7.5" hidden="1" customHeight="1"/>
    <row r="2779" ht="7.5" hidden="1" customHeight="1"/>
    <row r="2780" ht="7.5" hidden="1" customHeight="1"/>
    <row r="2781" ht="7.5" hidden="1" customHeight="1"/>
    <row r="2782" ht="7.5" hidden="1" customHeight="1"/>
    <row r="2783" ht="7.5" hidden="1" customHeight="1"/>
    <row r="2784" ht="7.5" hidden="1" customHeight="1"/>
    <row r="2785" ht="7.5" hidden="1" customHeight="1"/>
    <row r="2786" ht="7.5" hidden="1" customHeight="1"/>
    <row r="2787" ht="7.5" hidden="1" customHeight="1"/>
    <row r="2788" ht="7.5" hidden="1" customHeight="1"/>
    <row r="2789" ht="7.5" hidden="1" customHeight="1"/>
    <row r="2790" ht="7.5" hidden="1" customHeight="1"/>
    <row r="2791" ht="7.5" hidden="1" customHeight="1"/>
    <row r="2792" ht="7.5" hidden="1" customHeight="1"/>
    <row r="2793" ht="7.5" hidden="1" customHeight="1"/>
    <row r="2794" ht="7.5" hidden="1" customHeight="1"/>
    <row r="2795" ht="7.5" hidden="1" customHeight="1"/>
    <row r="2796" ht="7.5" hidden="1" customHeight="1"/>
    <row r="2797" ht="7.5" hidden="1" customHeight="1"/>
    <row r="2798" ht="7.5" hidden="1" customHeight="1"/>
    <row r="2799" ht="7.5" hidden="1" customHeight="1"/>
    <row r="2800" ht="7.5" hidden="1" customHeight="1"/>
    <row r="2801" ht="7.5" hidden="1" customHeight="1"/>
    <row r="2802" ht="7.5" hidden="1" customHeight="1"/>
    <row r="2803" ht="7.5" hidden="1" customHeight="1"/>
    <row r="2804" ht="7.5" hidden="1" customHeight="1"/>
    <row r="2805" ht="7.5" hidden="1" customHeight="1"/>
    <row r="2806" ht="7.5" hidden="1" customHeight="1"/>
    <row r="2807" ht="7.5" hidden="1" customHeight="1"/>
    <row r="2808" ht="7.5" hidden="1" customHeight="1"/>
    <row r="2809" ht="7.5" hidden="1" customHeight="1"/>
    <row r="2810" ht="7.5" hidden="1" customHeight="1"/>
    <row r="2811" ht="7.5" hidden="1" customHeight="1"/>
    <row r="2812" ht="7.5" hidden="1" customHeight="1"/>
    <row r="2813" ht="7.5" hidden="1" customHeight="1"/>
    <row r="2814" ht="7.5" hidden="1" customHeight="1"/>
    <row r="2815" ht="7.5" hidden="1" customHeight="1"/>
    <row r="2816" ht="7.5" hidden="1" customHeight="1"/>
    <row r="2817" ht="7.5" hidden="1" customHeight="1"/>
    <row r="2818" ht="7.5" hidden="1" customHeight="1"/>
    <row r="2819" ht="7.5" hidden="1" customHeight="1"/>
    <row r="2820" ht="7.5" hidden="1" customHeight="1"/>
    <row r="2821" ht="7.5" hidden="1" customHeight="1"/>
    <row r="2822" ht="7.5" hidden="1" customHeight="1"/>
    <row r="2823" ht="7.5" hidden="1" customHeight="1"/>
    <row r="2824" ht="7.5" hidden="1" customHeight="1"/>
    <row r="2825" ht="7.5" hidden="1" customHeight="1"/>
    <row r="2826" ht="7.5" hidden="1" customHeight="1"/>
    <row r="2827" ht="7.5" hidden="1" customHeight="1"/>
    <row r="2828" ht="7.5" hidden="1" customHeight="1"/>
    <row r="2829" ht="7.5" hidden="1" customHeight="1"/>
    <row r="2830" ht="7.5" hidden="1" customHeight="1"/>
    <row r="2831" ht="7.5" hidden="1" customHeight="1"/>
    <row r="2832" ht="7.5" hidden="1" customHeight="1"/>
    <row r="2833" ht="7.5" hidden="1" customHeight="1"/>
    <row r="2834" ht="7.5" hidden="1" customHeight="1"/>
    <row r="2835" ht="7.5" hidden="1" customHeight="1"/>
    <row r="2836" ht="7.5" hidden="1" customHeight="1"/>
    <row r="2837" ht="7.5" hidden="1" customHeight="1"/>
    <row r="2838" ht="7.5" hidden="1" customHeight="1"/>
    <row r="2839" ht="7.5" hidden="1" customHeight="1"/>
    <row r="2840" ht="7.5" hidden="1" customHeight="1"/>
    <row r="2841" ht="7.5" hidden="1" customHeight="1"/>
    <row r="2842" ht="7.5" hidden="1" customHeight="1"/>
    <row r="2843" ht="7.5" hidden="1" customHeight="1"/>
    <row r="2844" ht="7.5" hidden="1" customHeight="1"/>
    <row r="2845" ht="7.5" hidden="1" customHeight="1"/>
    <row r="2846" ht="7.5" hidden="1" customHeight="1"/>
    <row r="2847" ht="7.5" hidden="1" customHeight="1"/>
    <row r="2848" ht="7.5" hidden="1" customHeight="1"/>
    <row r="2849" ht="7.5" hidden="1" customHeight="1"/>
    <row r="2850" ht="7.5" hidden="1" customHeight="1"/>
    <row r="2851" ht="7.5" hidden="1" customHeight="1"/>
    <row r="2852" ht="7.5" hidden="1" customHeight="1"/>
    <row r="2853" ht="7.5" hidden="1" customHeight="1"/>
    <row r="2854" ht="7.5" hidden="1" customHeight="1"/>
    <row r="2855" ht="7.5" hidden="1" customHeight="1"/>
    <row r="2856" ht="7.5" hidden="1" customHeight="1"/>
    <row r="2857" ht="7.5" hidden="1" customHeight="1"/>
    <row r="2858" ht="7.5" hidden="1" customHeight="1"/>
    <row r="2859" ht="7.5" hidden="1" customHeight="1"/>
    <row r="2860" ht="7.5" hidden="1" customHeight="1"/>
    <row r="2861" ht="7.5" hidden="1" customHeight="1"/>
    <row r="2862" ht="7.5" hidden="1" customHeight="1"/>
    <row r="2863" ht="7.5" hidden="1" customHeight="1"/>
    <row r="2864" ht="7.5" hidden="1" customHeight="1"/>
    <row r="2865" ht="7.5" hidden="1" customHeight="1"/>
    <row r="2866" ht="7.5" hidden="1" customHeight="1"/>
    <row r="2867" ht="7.5" hidden="1" customHeight="1"/>
    <row r="2868" ht="7.5" hidden="1" customHeight="1"/>
    <row r="2869" ht="7.5" hidden="1" customHeight="1"/>
    <row r="2870" ht="7.5" hidden="1" customHeight="1"/>
    <row r="2871" ht="7.5" hidden="1" customHeight="1"/>
    <row r="2872" ht="7.5" hidden="1" customHeight="1"/>
    <row r="2873" ht="7.5" hidden="1" customHeight="1"/>
    <row r="2874" ht="7.5" hidden="1" customHeight="1"/>
    <row r="2875" ht="7.5" hidden="1" customHeight="1"/>
    <row r="2876" ht="7.5" hidden="1" customHeight="1"/>
    <row r="2877" ht="7.5" hidden="1" customHeight="1"/>
    <row r="2878" ht="7.5" hidden="1" customHeight="1"/>
    <row r="2879" ht="7.5" hidden="1" customHeight="1"/>
    <row r="2880" ht="7.5" hidden="1" customHeight="1"/>
    <row r="2881" ht="7.5" hidden="1" customHeight="1"/>
    <row r="2882" ht="7.5" hidden="1" customHeight="1"/>
    <row r="2883" ht="7.5" hidden="1" customHeight="1"/>
    <row r="2884" ht="7.5" hidden="1" customHeight="1"/>
    <row r="2885" ht="7.5" hidden="1" customHeight="1"/>
    <row r="2886" ht="7.5" hidden="1" customHeight="1"/>
    <row r="2887" ht="7.5" hidden="1" customHeight="1"/>
    <row r="2888" ht="7.5" hidden="1" customHeight="1"/>
    <row r="2889" ht="7.5" hidden="1" customHeight="1"/>
    <row r="2890" ht="7.5" hidden="1" customHeight="1"/>
    <row r="2891" ht="7.5" hidden="1" customHeight="1"/>
    <row r="2892" ht="7.5" hidden="1" customHeight="1"/>
    <row r="2893" ht="7.5" hidden="1" customHeight="1"/>
    <row r="2894" ht="7.5" hidden="1" customHeight="1"/>
    <row r="2895" ht="7.5" hidden="1" customHeight="1"/>
    <row r="2896" ht="7.5" hidden="1" customHeight="1"/>
    <row r="2897" ht="7.5" hidden="1" customHeight="1"/>
    <row r="2898" ht="7.5" hidden="1" customHeight="1"/>
    <row r="2899" ht="7.5" hidden="1" customHeight="1"/>
    <row r="2900" ht="7.5" hidden="1" customHeight="1"/>
    <row r="2901" ht="7.5" hidden="1" customHeight="1"/>
    <row r="2902" ht="7.5" hidden="1" customHeight="1"/>
    <row r="2903" ht="7.5" hidden="1" customHeight="1"/>
    <row r="2904" ht="7.5" hidden="1" customHeight="1"/>
    <row r="2905" ht="7.5" hidden="1" customHeight="1"/>
    <row r="2906" ht="7.5" hidden="1" customHeight="1"/>
    <row r="2907" ht="7.5" hidden="1" customHeight="1"/>
    <row r="2908" ht="7.5" hidden="1" customHeight="1"/>
    <row r="2909" ht="7.5" hidden="1" customHeight="1"/>
    <row r="2910" ht="7.5" hidden="1" customHeight="1"/>
    <row r="2911" ht="7.5" hidden="1" customHeight="1"/>
    <row r="2912" ht="7.5" hidden="1" customHeight="1"/>
    <row r="2913" ht="7.5" hidden="1" customHeight="1"/>
    <row r="2914" ht="7.5" hidden="1" customHeight="1"/>
    <row r="2915" ht="7.5" hidden="1" customHeight="1"/>
    <row r="2916" ht="7.5" hidden="1" customHeight="1"/>
    <row r="2917" ht="7.5" hidden="1" customHeight="1"/>
    <row r="2918" ht="7.5" hidden="1" customHeight="1"/>
    <row r="2919" ht="7.5" hidden="1" customHeight="1"/>
    <row r="2920" ht="7.5" hidden="1" customHeight="1"/>
    <row r="2921" ht="7.5" hidden="1" customHeight="1"/>
    <row r="2922" ht="7.5" hidden="1" customHeight="1"/>
    <row r="2923" ht="7.5" hidden="1" customHeight="1"/>
    <row r="2924" ht="7.5" hidden="1" customHeight="1"/>
    <row r="2925" ht="7.5" hidden="1" customHeight="1"/>
    <row r="2926" ht="7.5" hidden="1" customHeight="1"/>
    <row r="2927" ht="7.5" hidden="1" customHeight="1"/>
    <row r="2928" ht="7.5" hidden="1" customHeight="1"/>
    <row r="2929" ht="7.5" hidden="1" customHeight="1"/>
    <row r="2930" ht="7.5" hidden="1" customHeight="1"/>
    <row r="2931" ht="7.5" hidden="1" customHeight="1"/>
    <row r="2932" ht="7.5" hidden="1" customHeight="1"/>
    <row r="2933" ht="7.5" hidden="1" customHeight="1"/>
    <row r="2934" ht="7.5" hidden="1" customHeight="1"/>
    <row r="2935" ht="7.5" hidden="1" customHeight="1"/>
    <row r="2936" ht="7.5" hidden="1" customHeight="1"/>
    <row r="2937" ht="7.5" hidden="1" customHeight="1"/>
    <row r="2938" ht="7.5" hidden="1" customHeight="1"/>
    <row r="2939" ht="7.5" hidden="1" customHeight="1"/>
    <row r="2940" ht="7.5" hidden="1" customHeight="1"/>
    <row r="2941" ht="7.5" hidden="1" customHeight="1"/>
    <row r="2942" ht="7.5" hidden="1" customHeight="1"/>
    <row r="2943" ht="7.5" hidden="1" customHeight="1"/>
    <row r="2944" ht="7.5" hidden="1" customHeight="1"/>
    <row r="2945" ht="7.5" hidden="1" customHeight="1"/>
    <row r="2946" ht="7.5" hidden="1" customHeight="1"/>
    <row r="2947" ht="7.5" hidden="1" customHeight="1"/>
    <row r="2948" ht="7.5" hidden="1" customHeight="1"/>
    <row r="2949" ht="7.5" hidden="1" customHeight="1"/>
    <row r="2950" ht="7.5" hidden="1" customHeight="1"/>
    <row r="2951" ht="7.5" hidden="1" customHeight="1"/>
    <row r="2952" ht="7.5" hidden="1" customHeight="1"/>
    <row r="2953" ht="7.5" hidden="1" customHeight="1"/>
    <row r="2954" ht="7.5" hidden="1" customHeight="1"/>
    <row r="2955" ht="7.5" hidden="1" customHeight="1"/>
    <row r="2956" ht="7.5" hidden="1" customHeight="1"/>
    <row r="2957" ht="7.5" hidden="1" customHeight="1"/>
    <row r="2958" ht="7.5" hidden="1" customHeight="1"/>
    <row r="2959" ht="7.5" hidden="1" customHeight="1"/>
    <row r="2960" ht="7.5" hidden="1" customHeight="1"/>
    <row r="2961" ht="7.5" hidden="1" customHeight="1"/>
    <row r="2962" ht="7.5" hidden="1" customHeight="1"/>
    <row r="2963" ht="7.5" hidden="1" customHeight="1"/>
    <row r="2964" ht="7.5" hidden="1" customHeight="1"/>
    <row r="2965" ht="7.5" hidden="1" customHeight="1"/>
    <row r="2966" ht="7.5" hidden="1" customHeight="1"/>
    <row r="2967" ht="7.5" hidden="1" customHeight="1"/>
    <row r="2968" ht="7.5" hidden="1" customHeight="1"/>
    <row r="2969" ht="7.5" hidden="1" customHeight="1"/>
    <row r="2970" ht="7.5" hidden="1" customHeight="1"/>
    <row r="2971" ht="7.5" hidden="1" customHeight="1"/>
    <row r="2972" ht="7.5" hidden="1" customHeight="1"/>
    <row r="2973" ht="7.5" hidden="1" customHeight="1"/>
    <row r="2974" ht="7.5" hidden="1" customHeight="1"/>
    <row r="2975" ht="7.5" hidden="1" customHeight="1"/>
    <row r="2976" ht="7.5" hidden="1" customHeight="1"/>
    <row r="2977" ht="7.5" hidden="1" customHeight="1"/>
    <row r="2978" ht="7.5" hidden="1" customHeight="1"/>
    <row r="2979" ht="7.5" hidden="1" customHeight="1"/>
    <row r="2980" ht="7.5" hidden="1" customHeight="1"/>
    <row r="2981" ht="7.5" hidden="1" customHeight="1"/>
    <row r="2982" ht="7.5" hidden="1" customHeight="1"/>
    <row r="2983" ht="7.5" hidden="1" customHeight="1"/>
    <row r="2984" ht="7.5" hidden="1" customHeight="1"/>
    <row r="2985" ht="7.5" hidden="1" customHeight="1"/>
    <row r="2986" ht="7.5" hidden="1" customHeight="1"/>
    <row r="2987" ht="7.5" hidden="1" customHeight="1"/>
    <row r="2988" ht="7.5" hidden="1" customHeight="1"/>
    <row r="2989" ht="7.5" hidden="1" customHeight="1"/>
    <row r="2990" ht="7.5" hidden="1" customHeight="1"/>
    <row r="2991" ht="7.5" hidden="1" customHeight="1"/>
    <row r="2992" ht="7.5" hidden="1" customHeight="1"/>
    <row r="2993" ht="7.5" hidden="1" customHeight="1"/>
    <row r="2994" ht="7.5" hidden="1" customHeight="1"/>
    <row r="2995" ht="7.5" hidden="1" customHeight="1"/>
    <row r="2996" ht="7.5" hidden="1" customHeight="1"/>
    <row r="2997" ht="7.5" hidden="1" customHeight="1"/>
    <row r="2998" ht="7.5" hidden="1" customHeight="1"/>
    <row r="2999" ht="7.5" hidden="1" customHeight="1"/>
    <row r="3000" ht="7.5" hidden="1" customHeight="1"/>
    <row r="3001" ht="7.5" hidden="1" customHeight="1"/>
    <row r="3002" ht="7.5" hidden="1" customHeight="1"/>
    <row r="3003" ht="7.5" hidden="1" customHeight="1"/>
    <row r="3004" ht="7.5" hidden="1" customHeight="1"/>
    <row r="3005" ht="7.5" hidden="1" customHeight="1"/>
    <row r="3006" ht="7.5" hidden="1" customHeight="1"/>
    <row r="3007" ht="7.5" hidden="1" customHeight="1"/>
    <row r="3008" ht="7.5" hidden="1" customHeight="1"/>
    <row r="3009" ht="7.5" hidden="1" customHeight="1"/>
    <row r="3010" ht="7.5" hidden="1" customHeight="1"/>
    <row r="3011" ht="7.5" hidden="1" customHeight="1"/>
    <row r="3012" ht="7.5" hidden="1" customHeight="1"/>
    <row r="3013" ht="7.5" hidden="1" customHeight="1"/>
    <row r="3014" ht="7.5" hidden="1" customHeight="1"/>
    <row r="3015" ht="7.5" hidden="1" customHeight="1"/>
    <row r="3016" ht="7.5" hidden="1" customHeight="1"/>
    <row r="3017" ht="7.5" hidden="1" customHeight="1"/>
    <row r="3018" ht="7.5" hidden="1" customHeight="1"/>
    <row r="3019" ht="7.5" hidden="1" customHeight="1"/>
    <row r="3020" ht="7.5" hidden="1" customHeight="1"/>
    <row r="3021" ht="7.5" hidden="1" customHeight="1"/>
    <row r="3022" ht="7.5" hidden="1" customHeight="1"/>
    <row r="3023" ht="7.5" hidden="1" customHeight="1"/>
    <row r="3024" ht="7.5" hidden="1" customHeight="1"/>
    <row r="3025" ht="7.5" hidden="1" customHeight="1"/>
    <row r="3026" ht="7.5" hidden="1" customHeight="1"/>
    <row r="3027" ht="7.5" hidden="1" customHeight="1"/>
    <row r="3028" ht="7.5" hidden="1" customHeight="1"/>
    <row r="3029" ht="7.5" hidden="1" customHeight="1"/>
    <row r="3030" ht="7.5" hidden="1" customHeight="1"/>
    <row r="3031" ht="7.5" hidden="1" customHeight="1"/>
    <row r="3032" ht="7.5" hidden="1" customHeight="1"/>
    <row r="3033" ht="7.5" hidden="1" customHeight="1"/>
    <row r="3034" ht="7.5" hidden="1" customHeight="1"/>
    <row r="3035" ht="7.5" hidden="1" customHeight="1"/>
    <row r="3036" ht="7.5" hidden="1" customHeight="1"/>
    <row r="3037" ht="7.5" hidden="1" customHeight="1"/>
    <row r="3038" ht="7.5" hidden="1" customHeight="1"/>
    <row r="3039" ht="7.5" hidden="1" customHeight="1"/>
    <row r="3040" ht="7.5" hidden="1" customHeight="1"/>
    <row r="3041" ht="7.5" hidden="1" customHeight="1"/>
    <row r="3042" ht="7.5" hidden="1" customHeight="1"/>
    <row r="3043" ht="7.5" hidden="1" customHeight="1"/>
    <row r="3044" ht="7.5" hidden="1" customHeight="1"/>
    <row r="3045" ht="7.5" hidden="1" customHeight="1"/>
    <row r="3046" ht="7.5" hidden="1" customHeight="1"/>
    <row r="3047" ht="7.5" hidden="1" customHeight="1"/>
    <row r="3048" ht="7.5" hidden="1" customHeight="1"/>
    <row r="3049" ht="7.5" hidden="1" customHeight="1"/>
    <row r="3050" ht="7.5" hidden="1" customHeight="1"/>
    <row r="3051" ht="7.5" hidden="1" customHeight="1"/>
    <row r="3052" ht="7.5" hidden="1" customHeight="1"/>
    <row r="3053" ht="7.5" hidden="1" customHeight="1"/>
    <row r="3054" ht="7.5" hidden="1" customHeight="1"/>
    <row r="3055" ht="7.5" hidden="1" customHeight="1"/>
    <row r="3056" ht="7.5" hidden="1" customHeight="1"/>
    <row r="3057" ht="7.5" hidden="1" customHeight="1"/>
    <row r="3058" ht="7.5" hidden="1" customHeight="1"/>
    <row r="3059" ht="7.5" hidden="1" customHeight="1"/>
    <row r="3060" ht="7.5" hidden="1" customHeight="1"/>
    <row r="3061" ht="7.5" hidden="1" customHeight="1"/>
    <row r="3062" ht="7.5" hidden="1" customHeight="1"/>
    <row r="3063" ht="7.5" hidden="1" customHeight="1"/>
    <row r="3064" ht="7.5" hidden="1" customHeight="1"/>
    <row r="3065" ht="7.5" hidden="1" customHeight="1"/>
    <row r="3066" ht="7.5" hidden="1" customHeight="1"/>
    <row r="3067" ht="7.5" hidden="1" customHeight="1"/>
    <row r="3068" ht="7.5" hidden="1" customHeight="1"/>
    <row r="3069" ht="7.5" hidden="1" customHeight="1"/>
    <row r="3070" ht="7.5" hidden="1" customHeight="1"/>
    <row r="3071" ht="7.5" hidden="1" customHeight="1"/>
    <row r="3072" ht="7.5" hidden="1" customHeight="1"/>
    <row r="3073" ht="7.5" hidden="1" customHeight="1"/>
    <row r="3074" ht="7.5" hidden="1" customHeight="1"/>
    <row r="3075" ht="7.5" hidden="1" customHeight="1"/>
    <row r="3076" ht="7.5" hidden="1" customHeight="1"/>
    <row r="3077" ht="7.5" hidden="1" customHeight="1"/>
    <row r="3078" ht="7.5" hidden="1" customHeight="1"/>
    <row r="3079" ht="7.5" hidden="1" customHeight="1"/>
    <row r="3080" ht="7.5" hidden="1" customHeight="1"/>
    <row r="3081" ht="7.5" hidden="1" customHeight="1"/>
    <row r="3082" ht="7.5" hidden="1" customHeight="1"/>
    <row r="3083" ht="7.5" hidden="1" customHeight="1"/>
    <row r="3084" ht="7.5" hidden="1" customHeight="1"/>
    <row r="3085" ht="7.5" hidden="1" customHeight="1"/>
    <row r="3086" ht="7.5" hidden="1" customHeight="1"/>
    <row r="3087" ht="7.5" hidden="1" customHeight="1"/>
    <row r="3088" ht="7.5" hidden="1" customHeight="1"/>
    <row r="3089" ht="7.5" hidden="1" customHeight="1"/>
    <row r="3090" ht="7.5" hidden="1" customHeight="1"/>
    <row r="3091" ht="7.5" hidden="1" customHeight="1"/>
    <row r="3092" ht="7.5" hidden="1" customHeight="1"/>
    <row r="3093" ht="7.5" hidden="1" customHeight="1"/>
    <row r="3094" ht="7.5" hidden="1" customHeight="1"/>
    <row r="3095" ht="7.5" hidden="1" customHeight="1"/>
    <row r="3096" ht="7.5" hidden="1" customHeight="1"/>
    <row r="3097" ht="7.5" hidden="1" customHeight="1"/>
    <row r="3098" ht="7.5" hidden="1" customHeight="1"/>
    <row r="3099" ht="7.5" hidden="1" customHeight="1"/>
    <row r="3100" ht="7.5" hidden="1" customHeight="1"/>
    <row r="3101" ht="7.5" hidden="1" customHeight="1"/>
    <row r="3102" ht="7.5" hidden="1" customHeight="1"/>
    <row r="3103" ht="7.5" hidden="1" customHeight="1"/>
    <row r="3104" ht="7.5" hidden="1" customHeight="1"/>
    <row r="3105" ht="7.5" hidden="1" customHeight="1"/>
    <row r="3106" ht="7.5" hidden="1" customHeight="1"/>
    <row r="3107" ht="7.5" hidden="1" customHeight="1"/>
    <row r="3108" ht="7.5" hidden="1" customHeight="1"/>
    <row r="3109" ht="7.5" hidden="1" customHeight="1"/>
    <row r="3110" ht="7.5" hidden="1" customHeight="1"/>
    <row r="3111" ht="7.5" hidden="1" customHeight="1"/>
    <row r="3112" ht="7.5" hidden="1" customHeight="1"/>
    <row r="3113" ht="7.5" hidden="1" customHeight="1"/>
    <row r="3114" ht="7.5" hidden="1" customHeight="1"/>
    <row r="3115" ht="7.5" hidden="1" customHeight="1"/>
    <row r="3116" ht="7.5" hidden="1" customHeight="1"/>
    <row r="3117" ht="7.5" hidden="1" customHeight="1"/>
    <row r="3118" ht="7.5" hidden="1" customHeight="1"/>
    <row r="3119" ht="7.5" hidden="1" customHeight="1"/>
    <row r="3120" ht="7.5" hidden="1" customHeight="1"/>
    <row r="3121" ht="7.5" hidden="1" customHeight="1"/>
    <row r="3122" ht="7.5" hidden="1" customHeight="1"/>
    <row r="3123" ht="7.5" hidden="1" customHeight="1"/>
    <row r="3124" ht="7.5" hidden="1" customHeight="1"/>
    <row r="3125" ht="7.5" hidden="1" customHeight="1"/>
    <row r="3126" ht="7.5" hidden="1" customHeight="1"/>
    <row r="3127" ht="7.5" hidden="1" customHeight="1"/>
    <row r="3128" ht="7.5" hidden="1" customHeight="1"/>
    <row r="3129" ht="7.5" hidden="1" customHeight="1"/>
    <row r="3130" ht="7.5" hidden="1" customHeight="1"/>
    <row r="3131" ht="7.5" hidden="1" customHeight="1"/>
    <row r="3132" ht="7.5" hidden="1" customHeight="1"/>
    <row r="3133" ht="7.5" hidden="1" customHeight="1"/>
    <row r="3134" ht="7.5" hidden="1" customHeight="1"/>
    <row r="3135" ht="7.5" hidden="1" customHeight="1"/>
    <row r="3136" ht="7.5" hidden="1" customHeight="1"/>
    <row r="3137" ht="7.5" hidden="1" customHeight="1"/>
    <row r="3138" ht="7.5" hidden="1" customHeight="1"/>
    <row r="3139" ht="7.5" hidden="1" customHeight="1"/>
    <row r="3140" ht="7.5" hidden="1" customHeight="1"/>
    <row r="3141" ht="7.5" hidden="1" customHeight="1"/>
    <row r="3142" ht="7.5" hidden="1" customHeight="1"/>
    <row r="3143" ht="7.5" hidden="1" customHeight="1"/>
    <row r="3144" ht="7.5" hidden="1" customHeight="1"/>
    <row r="3145" ht="7.5" hidden="1" customHeight="1"/>
    <row r="3146" ht="7.5" hidden="1" customHeight="1"/>
    <row r="3147" ht="7.5" hidden="1" customHeight="1"/>
    <row r="3148" ht="7.5" hidden="1" customHeight="1"/>
    <row r="3149" ht="7.5" hidden="1" customHeight="1"/>
    <row r="3150" ht="7.5" hidden="1" customHeight="1"/>
    <row r="3151" ht="7.5" hidden="1" customHeight="1"/>
    <row r="3152" ht="7.5" hidden="1" customHeight="1"/>
    <row r="3153" ht="7.5" hidden="1" customHeight="1"/>
    <row r="3154" ht="7.5" hidden="1" customHeight="1"/>
    <row r="3155" ht="7.5" hidden="1" customHeight="1"/>
    <row r="3156" ht="7.5" hidden="1" customHeight="1"/>
    <row r="3157" ht="7.5" hidden="1" customHeight="1"/>
    <row r="3158" ht="7.5" hidden="1" customHeight="1"/>
    <row r="3159" ht="7.5" hidden="1" customHeight="1"/>
    <row r="3160" ht="7.5" hidden="1" customHeight="1"/>
    <row r="3161" ht="7.5" hidden="1" customHeight="1"/>
    <row r="3162" ht="7.5" hidden="1" customHeight="1"/>
    <row r="3163" ht="7.5" hidden="1" customHeight="1"/>
    <row r="3164" ht="7.5" hidden="1" customHeight="1"/>
    <row r="3165" ht="7.5" hidden="1" customHeight="1"/>
    <row r="3166" ht="7.5" hidden="1" customHeight="1"/>
    <row r="3167" ht="7.5" hidden="1" customHeight="1"/>
    <row r="3168" ht="7.5" hidden="1" customHeight="1"/>
    <row r="3169" ht="7.5" hidden="1" customHeight="1"/>
    <row r="3170" ht="7.5" hidden="1" customHeight="1"/>
    <row r="3171" ht="7.5" hidden="1" customHeight="1"/>
    <row r="3172" ht="7.5" hidden="1" customHeight="1"/>
    <row r="3173" ht="7.5" hidden="1" customHeight="1"/>
    <row r="3174" ht="7.5" hidden="1" customHeight="1"/>
    <row r="3175" ht="7.5" hidden="1" customHeight="1"/>
    <row r="3176" ht="7.5" hidden="1" customHeight="1"/>
    <row r="3177" ht="7.5" hidden="1" customHeight="1"/>
    <row r="3178" ht="7.5" hidden="1" customHeight="1"/>
    <row r="3179" ht="7.5" hidden="1" customHeight="1"/>
    <row r="3180" ht="7.5" hidden="1" customHeight="1"/>
    <row r="3181" ht="7.5" hidden="1" customHeight="1"/>
    <row r="3182" ht="7.5" hidden="1" customHeight="1"/>
    <row r="3183" ht="7.5" hidden="1" customHeight="1"/>
    <row r="3184" ht="7.5" hidden="1" customHeight="1"/>
    <row r="3185" ht="7.5" hidden="1" customHeight="1"/>
    <row r="3186" ht="7.5" hidden="1" customHeight="1"/>
    <row r="3187" ht="7.5" hidden="1" customHeight="1"/>
    <row r="3188" ht="7.5" hidden="1" customHeight="1"/>
    <row r="3189" ht="7.5" hidden="1" customHeight="1"/>
    <row r="3190" ht="7.5" hidden="1" customHeight="1"/>
    <row r="3191" ht="7.5" hidden="1" customHeight="1"/>
    <row r="3192" ht="7.5" hidden="1" customHeight="1"/>
    <row r="3193" ht="7.5" hidden="1" customHeight="1"/>
    <row r="3194" ht="7.5" hidden="1" customHeight="1"/>
    <row r="3195" ht="7.5" hidden="1" customHeight="1"/>
    <row r="3196" ht="7.5" hidden="1" customHeight="1"/>
    <row r="3197" ht="7.5" hidden="1" customHeight="1"/>
    <row r="3198" ht="7.5" hidden="1" customHeight="1"/>
    <row r="3199" ht="7.5" hidden="1" customHeight="1"/>
    <row r="3200" ht="7.5" hidden="1" customHeight="1"/>
    <row r="3201" ht="7.5" hidden="1" customHeight="1"/>
    <row r="3202" ht="7.5" hidden="1" customHeight="1"/>
    <row r="3203" ht="7.5" hidden="1" customHeight="1"/>
    <row r="3204" ht="7.5" hidden="1" customHeight="1"/>
    <row r="3205" ht="7.5" hidden="1" customHeight="1"/>
    <row r="3206" ht="7.5" hidden="1" customHeight="1"/>
    <row r="3207" ht="7.5" hidden="1" customHeight="1"/>
    <row r="3208" ht="7.5" hidden="1" customHeight="1"/>
    <row r="3209" ht="7.5" hidden="1" customHeight="1"/>
    <row r="3210" ht="7.5" hidden="1" customHeight="1"/>
    <row r="3211" ht="7.5" hidden="1" customHeight="1"/>
    <row r="3212" ht="7.5" hidden="1" customHeight="1"/>
    <row r="3213" ht="7.5" hidden="1" customHeight="1"/>
    <row r="3214" ht="7.5" hidden="1" customHeight="1"/>
    <row r="3215" ht="7.5" hidden="1" customHeight="1"/>
    <row r="3216" ht="7.5" hidden="1" customHeight="1"/>
    <row r="3217" ht="7.5" hidden="1" customHeight="1"/>
    <row r="3218" ht="7.5" hidden="1" customHeight="1"/>
    <row r="3219" ht="7.5" hidden="1" customHeight="1"/>
    <row r="3220" ht="7.5" hidden="1" customHeight="1"/>
    <row r="3221" ht="7.5" hidden="1" customHeight="1"/>
    <row r="3222" ht="7.5" hidden="1" customHeight="1"/>
    <row r="3223" ht="7.5" hidden="1" customHeight="1"/>
    <row r="3224" ht="7.5" hidden="1" customHeight="1"/>
    <row r="3225" ht="7.5" hidden="1" customHeight="1"/>
    <row r="3226" ht="7.5" hidden="1" customHeight="1"/>
    <row r="3227" ht="7.5" hidden="1" customHeight="1"/>
    <row r="3228" ht="7.5" hidden="1" customHeight="1"/>
    <row r="3229" ht="7.5" hidden="1" customHeight="1"/>
    <row r="3230" ht="7.5" hidden="1" customHeight="1"/>
    <row r="3231" ht="7.5" hidden="1" customHeight="1"/>
    <row r="3232" ht="7.5" hidden="1" customHeight="1"/>
    <row r="3233" ht="7.5" hidden="1" customHeight="1"/>
    <row r="3234" ht="7.5" hidden="1" customHeight="1"/>
    <row r="3235" ht="7.5" hidden="1" customHeight="1"/>
    <row r="3236" ht="7.5" hidden="1" customHeight="1"/>
    <row r="3237" ht="7.5" hidden="1" customHeight="1"/>
    <row r="3238" ht="7.5" hidden="1" customHeight="1"/>
    <row r="3239" ht="7.5" hidden="1" customHeight="1"/>
    <row r="3240" ht="7.5" hidden="1" customHeight="1"/>
    <row r="3241" ht="7.5" hidden="1" customHeight="1"/>
    <row r="3242" ht="7.5" hidden="1" customHeight="1"/>
    <row r="3243" ht="7.5" hidden="1" customHeight="1"/>
    <row r="3244" ht="7.5" hidden="1" customHeight="1"/>
    <row r="3245" ht="7.5" hidden="1" customHeight="1"/>
    <row r="3246" ht="7.5" hidden="1" customHeight="1"/>
    <row r="3247" ht="7.5" hidden="1" customHeight="1"/>
    <row r="3248" ht="7.5" hidden="1" customHeight="1"/>
    <row r="3249" ht="7.5" hidden="1" customHeight="1"/>
    <row r="3250" ht="7.5" hidden="1" customHeight="1"/>
    <row r="3251" ht="7.5" hidden="1" customHeight="1"/>
    <row r="3252" ht="7.5" hidden="1" customHeight="1"/>
    <row r="3253" ht="7.5" hidden="1" customHeight="1"/>
    <row r="3254" ht="7.5" hidden="1" customHeight="1"/>
    <row r="3255" ht="7.5" hidden="1" customHeight="1"/>
    <row r="3256" ht="7.5" hidden="1" customHeight="1"/>
    <row r="3257" ht="7.5" hidden="1" customHeight="1"/>
    <row r="3258" ht="7.5" hidden="1" customHeight="1"/>
    <row r="3259" ht="7.5" hidden="1" customHeight="1"/>
    <row r="3260" ht="7.5" hidden="1" customHeight="1"/>
    <row r="3261" ht="7.5" hidden="1" customHeight="1"/>
    <row r="3262" ht="7.5" hidden="1" customHeight="1"/>
    <row r="3263" ht="7.5" hidden="1" customHeight="1"/>
    <row r="3264" ht="7.5" hidden="1" customHeight="1"/>
    <row r="3265" ht="7.5" hidden="1" customHeight="1"/>
    <row r="3266" ht="7.5" hidden="1" customHeight="1"/>
    <row r="3267" ht="7.5" hidden="1" customHeight="1"/>
    <row r="3268" ht="7.5" hidden="1" customHeight="1"/>
    <row r="3269" ht="7.5" hidden="1" customHeight="1"/>
    <row r="3270" ht="7.5" hidden="1" customHeight="1"/>
    <row r="3271" ht="7.5" hidden="1" customHeight="1"/>
    <row r="3272" ht="7.5" hidden="1" customHeight="1"/>
    <row r="3273" ht="7.5" hidden="1" customHeight="1"/>
    <row r="3274" ht="7.5" hidden="1" customHeight="1"/>
    <row r="3275" ht="7.5" hidden="1" customHeight="1"/>
    <row r="3276" ht="7.5" hidden="1" customHeight="1"/>
    <row r="3277" ht="7.5" hidden="1" customHeight="1"/>
    <row r="3278" ht="7.5" hidden="1" customHeight="1"/>
    <row r="3279" ht="7.5" hidden="1" customHeight="1"/>
    <row r="3280" ht="7.5" hidden="1" customHeight="1"/>
    <row r="3281" ht="7.5" hidden="1" customHeight="1"/>
    <row r="3282" ht="7.5" hidden="1" customHeight="1"/>
    <row r="3283" ht="7.5" hidden="1" customHeight="1"/>
    <row r="3284" ht="7.5" hidden="1" customHeight="1"/>
    <row r="3285" ht="7.5" hidden="1" customHeight="1"/>
    <row r="3286" ht="7.5" hidden="1" customHeight="1"/>
    <row r="3287" ht="7.5" hidden="1" customHeight="1"/>
    <row r="3288" ht="7.5" hidden="1" customHeight="1"/>
    <row r="3289" ht="7.5" hidden="1" customHeight="1"/>
    <row r="3290" ht="7.5" hidden="1" customHeight="1"/>
    <row r="3291" ht="7.5" hidden="1" customHeight="1"/>
    <row r="3292" ht="7.5" hidden="1" customHeight="1"/>
    <row r="3293" ht="7.5" hidden="1" customHeight="1"/>
    <row r="3294" ht="7.5" hidden="1" customHeight="1"/>
    <row r="3295" ht="7.5" hidden="1" customHeight="1"/>
    <row r="3296" ht="7.5" hidden="1" customHeight="1"/>
    <row r="3297" ht="7.5" hidden="1" customHeight="1"/>
    <row r="3298" ht="7.5" hidden="1" customHeight="1"/>
    <row r="3299" ht="7.5" hidden="1" customHeight="1"/>
    <row r="3300" ht="7.5" hidden="1" customHeight="1"/>
    <row r="3301" ht="7.5" hidden="1" customHeight="1"/>
    <row r="3302" ht="7.5" hidden="1" customHeight="1"/>
    <row r="3303" ht="7.5" hidden="1" customHeight="1"/>
    <row r="3304" ht="7.5" hidden="1" customHeight="1"/>
    <row r="3305" ht="7.5" hidden="1" customHeight="1"/>
    <row r="3306" ht="7.5" hidden="1" customHeight="1"/>
    <row r="3307" ht="7.5" hidden="1" customHeight="1"/>
    <row r="3308" ht="7.5" hidden="1" customHeight="1"/>
    <row r="3309" ht="7.5" hidden="1" customHeight="1"/>
    <row r="3310" ht="7.5" hidden="1" customHeight="1"/>
    <row r="3311" ht="7.5" hidden="1" customHeight="1"/>
    <row r="3312" ht="7.5" hidden="1" customHeight="1"/>
    <row r="3313" ht="7.5" hidden="1" customHeight="1"/>
    <row r="3314" ht="7.5" hidden="1" customHeight="1"/>
    <row r="3315" ht="7.5" hidden="1" customHeight="1"/>
    <row r="3316" ht="7.5" hidden="1" customHeight="1"/>
    <row r="3317" ht="7.5" hidden="1" customHeight="1"/>
    <row r="3318" ht="7.5" hidden="1" customHeight="1"/>
    <row r="3319" ht="7.5" hidden="1" customHeight="1"/>
    <row r="3320" ht="7.5" hidden="1" customHeight="1"/>
    <row r="3321" ht="7.5" hidden="1" customHeight="1"/>
    <row r="3322" ht="7.5" hidden="1" customHeight="1"/>
    <row r="3323" ht="7.5" hidden="1" customHeight="1"/>
    <row r="3324" ht="7.5" hidden="1" customHeight="1"/>
    <row r="3325" ht="7.5" hidden="1" customHeight="1"/>
    <row r="3326" ht="7.5" hidden="1" customHeight="1"/>
    <row r="3327" ht="7.5" hidden="1" customHeight="1"/>
    <row r="3328" ht="7.5" hidden="1" customHeight="1"/>
    <row r="3329" ht="7.5" hidden="1" customHeight="1"/>
    <row r="3330" ht="7.5" hidden="1" customHeight="1"/>
    <row r="3331" ht="7.5" hidden="1" customHeight="1"/>
    <row r="3332" ht="7.5" hidden="1" customHeight="1"/>
    <row r="3333" ht="7.5" hidden="1" customHeight="1"/>
    <row r="3334" ht="7.5" hidden="1" customHeight="1"/>
    <row r="3335" ht="7.5" hidden="1" customHeight="1"/>
    <row r="3336" ht="7.5" hidden="1" customHeight="1"/>
    <row r="3337" ht="7.5" hidden="1" customHeight="1"/>
    <row r="3338" ht="7.5" hidden="1" customHeight="1"/>
    <row r="3339" ht="7.5" hidden="1" customHeight="1"/>
    <row r="3340" ht="7.5" hidden="1" customHeight="1"/>
    <row r="3341" ht="7.5" hidden="1" customHeight="1"/>
    <row r="3342" ht="7.5" hidden="1" customHeight="1"/>
    <row r="3343" ht="7.5" hidden="1" customHeight="1"/>
    <row r="3344" ht="7.5" hidden="1" customHeight="1"/>
    <row r="3345" ht="7.5" hidden="1" customHeight="1"/>
    <row r="3346" ht="7.5" hidden="1" customHeight="1"/>
    <row r="3347" ht="7.5" hidden="1" customHeight="1"/>
    <row r="3348" ht="7.5" hidden="1" customHeight="1"/>
    <row r="3349" ht="7.5" hidden="1" customHeight="1"/>
    <row r="3350" ht="7.5" hidden="1" customHeight="1"/>
    <row r="3351" ht="7.5" hidden="1" customHeight="1"/>
    <row r="3352" ht="7.5" hidden="1" customHeight="1"/>
    <row r="3353" ht="7.5" hidden="1" customHeight="1"/>
    <row r="3354" ht="7.5" hidden="1" customHeight="1"/>
    <row r="3355" ht="7.5" hidden="1" customHeight="1"/>
    <row r="3356" ht="7.5" hidden="1" customHeight="1"/>
    <row r="3357" ht="7.5" hidden="1" customHeight="1"/>
    <row r="3358" ht="7.5" hidden="1" customHeight="1"/>
    <row r="3359" ht="7.5" hidden="1" customHeight="1"/>
    <row r="3360" ht="7.5" hidden="1" customHeight="1"/>
    <row r="3361" ht="7.5" hidden="1" customHeight="1"/>
    <row r="3362" ht="7.5" hidden="1" customHeight="1"/>
    <row r="3363" ht="7.5" hidden="1" customHeight="1"/>
    <row r="3364" ht="7.5" hidden="1" customHeight="1"/>
    <row r="3365" ht="7.5" hidden="1" customHeight="1"/>
    <row r="3366" ht="7.5" hidden="1" customHeight="1"/>
    <row r="3367" ht="7.5" hidden="1" customHeight="1"/>
    <row r="3368" ht="7.5" hidden="1" customHeight="1"/>
    <row r="3369" ht="7.5" hidden="1" customHeight="1"/>
    <row r="3370" ht="7.5" hidden="1" customHeight="1"/>
    <row r="3371" ht="7.5" hidden="1" customHeight="1"/>
    <row r="3372" ht="7.5" hidden="1" customHeight="1"/>
    <row r="3373" ht="7.5" hidden="1" customHeight="1"/>
    <row r="3374" ht="7.5" hidden="1" customHeight="1"/>
    <row r="3375" ht="7.5" hidden="1" customHeight="1"/>
    <row r="3376" ht="7.5" hidden="1" customHeight="1"/>
    <row r="3377" ht="7.5" hidden="1" customHeight="1"/>
    <row r="3378" ht="7.5" hidden="1" customHeight="1"/>
    <row r="3379" ht="7.5" hidden="1" customHeight="1"/>
    <row r="3380" ht="7.5" hidden="1" customHeight="1"/>
    <row r="3381" ht="7.5" hidden="1" customHeight="1"/>
    <row r="3382" ht="7.5" hidden="1" customHeight="1"/>
    <row r="3383" ht="7.5" hidden="1" customHeight="1"/>
    <row r="3384" ht="7.5" hidden="1" customHeight="1"/>
    <row r="3385" ht="7.5" hidden="1" customHeight="1"/>
    <row r="3386" ht="7.5" hidden="1" customHeight="1"/>
    <row r="3387" ht="7.5" hidden="1" customHeight="1"/>
    <row r="3388" ht="7.5" hidden="1" customHeight="1"/>
    <row r="3389" ht="7.5" hidden="1" customHeight="1"/>
    <row r="3390" ht="7.5" hidden="1" customHeight="1"/>
    <row r="3391" ht="7.5" hidden="1" customHeight="1"/>
    <row r="3392" ht="7.5" hidden="1" customHeight="1"/>
    <row r="3393" ht="7.5" hidden="1" customHeight="1"/>
    <row r="3394" ht="7.5" hidden="1" customHeight="1"/>
    <row r="3395" ht="7.5" hidden="1" customHeight="1"/>
    <row r="3396" ht="7.5" hidden="1" customHeight="1"/>
    <row r="3397" ht="7.5" hidden="1" customHeight="1"/>
    <row r="3398" ht="7.5" hidden="1" customHeight="1"/>
    <row r="3399" ht="7.5" hidden="1" customHeight="1"/>
    <row r="3400" ht="7.5" hidden="1" customHeight="1"/>
    <row r="3401" ht="7.5" hidden="1" customHeight="1"/>
    <row r="3402" ht="7.5" hidden="1" customHeight="1"/>
    <row r="3403" ht="7.5" hidden="1" customHeight="1"/>
    <row r="3404" ht="7.5" hidden="1" customHeight="1"/>
    <row r="3405" ht="7.5" hidden="1" customHeight="1"/>
    <row r="3406" ht="7.5" hidden="1" customHeight="1"/>
    <row r="3407" ht="7.5" hidden="1" customHeight="1"/>
    <row r="3408" ht="7.5" hidden="1" customHeight="1"/>
    <row r="3409" ht="7.5" hidden="1" customHeight="1"/>
    <row r="3410" ht="7.5" hidden="1" customHeight="1"/>
    <row r="3411" ht="7.5" hidden="1" customHeight="1"/>
    <row r="3412" ht="7.5" hidden="1" customHeight="1"/>
    <row r="3413" ht="7.5" hidden="1" customHeight="1"/>
    <row r="3414" ht="7.5" hidden="1" customHeight="1"/>
    <row r="3415" ht="7.5" hidden="1" customHeight="1"/>
    <row r="3416" ht="7.5" hidden="1" customHeight="1"/>
    <row r="3417" ht="7.5" hidden="1" customHeight="1"/>
    <row r="3418" ht="7.5" hidden="1" customHeight="1"/>
    <row r="3419" ht="7.5" hidden="1" customHeight="1"/>
    <row r="3420" ht="7.5" hidden="1" customHeight="1"/>
    <row r="3421" ht="7.5" hidden="1" customHeight="1"/>
    <row r="3422" ht="7.5" hidden="1" customHeight="1"/>
    <row r="3423" ht="7.5" hidden="1" customHeight="1"/>
    <row r="3424" ht="7.5" hidden="1" customHeight="1"/>
    <row r="3425" ht="7.5" hidden="1" customHeight="1"/>
    <row r="3426" ht="7.5" hidden="1" customHeight="1"/>
    <row r="3427" ht="7.5" hidden="1" customHeight="1"/>
    <row r="3428" ht="7.5" hidden="1" customHeight="1"/>
    <row r="3429" ht="7.5" hidden="1" customHeight="1"/>
    <row r="3430" ht="7.5" hidden="1" customHeight="1"/>
    <row r="3431" ht="7.5" hidden="1" customHeight="1"/>
    <row r="3432" ht="7.5" hidden="1" customHeight="1"/>
    <row r="3433" ht="7.5" hidden="1" customHeight="1"/>
    <row r="3434" ht="7.5" hidden="1" customHeight="1"/>
    <row r="3435" ht="7.5" hidden="1" customHeight="1"/>
    <row r="3436" ht="7.5" hidden="1" customHeight="1"/>
    <row r="3437" ht="7.5" hidden="1" customHeight="1"/>
    <row r="3438" ht="7.5" hidden="1" customHeight="1"/>
    <row r="3439" ht="7.5" hidden="1" customHeight="1"/>
    <row r="3440" ht="7.5" hidden="1" customHeight="1"/>
    <row r="3441" ht="7.5" hidden="1" customHeight="1"/>
    <row r="3442" ht="7.5" hidden="1" customHeight="1"/>
    <row r="3443" ht="7.5" hidden="1" customHeight="1"/>
    <row r="3444" ht="7.5" hidden="1" customHeight="1"/>
    <row r="3445" ht="7.5" hidden="1" customHeight="1"/>
    <row r="3446" ht="7.5" hidden="1" customHeight="1"/>
    <row r="3447" ht="7.5" hidden="1" customHeight="1"/>
    <row r="3448" ht="7.5" hidden="1" customHeight="1"/>
    <row r="3449" ht="7.5" hidden="1" customHeight="1"/>
    <row r="3450" ht="7.5" hidden="1" customHeight="1"/>
    <row r="3451" ht="7.5" hidden="1" customHeight="1"/>
    <row r="3452" ht="7.5" hidden="1" customHeight="1"/>
    <row r="3453" ht="7.5" hidden="1" customHeight="1"/>
    <row r="3454" ht="7.5" hidden="1" customHeight="1"/>
    <row r="3455" ht="7.5" hidden="1" customHeight="1"/>
    <row r="3456" ht="7.5" hidden="1" customHeight="1"/>
    <row r="3457" ht="7.5" hidden="1" customHeight="1"/>
    <row r="3458" ht="7.5" hidden="1" customHeight="1"/>
    <row r="3459" ht="7.5" hidden="1" customHeight="1"/>
    <row r="3460" ht="7.5" hidden="1" customHeight="1"/>
    <row r="3461" ht="7.5" hidden="1" customHeight="1"/>
    <row r="3462" ht="7.5" hidden="1" customHeight="1"/>
    <row r="3463" ht="7.5" hidden="1" customHeight="1"/>
    <row r="3464" ht="7.5" hidden="1" customHeight="1"/>
    <row r="3465" ht="7.5" hidden="1" customHeight="1"/>
    <row r="3466" ht="7.5" hidden="1" customHeight="1"/>
    <row r="3467" ht="7.5" hidden="1" customHeight="1"/>
    <row r="3468" ht="7.5" hidden="1" customHeight="1"/>
    <row r="3469" ht="7.5" hidden="1" customHeight="1"/>
    <row r="3470" ht="7.5" hidden="1" customHeight="1"/>
    <row r="3471" ht="7.5" hidden="1" customHeight="1"/>
    <row r="3472" ht="7.5" hidden="1" customHeight="1"/>
    <row r="3473" ht="7.5" hidden="1" customHeight="1"/>
    <row r="3474" ht="7.5" hidden="1" customHeight="1"/>
    <row r="3475" ht="7.5" hidden="1" customHeight="1"/>
    <row r="3476" ht="7.5" hidden="1" customHeight="1"/>
    <row r="3477" ht="7.5" hidden="1" customHeight="1"/>
    <row r="3478" ht="7.5" hidden="1" customHeight="1"/>
    <row r="3479" ht="7.5" hidden="1" customHeight="1"/>
    <row r="3480" ht="7.5" hidden="1" customHeight="1"/>
    <row r="3481" ht="7.5" hidden="1" customHeight="1"/>
    <row r="3482" ht="7.5" hidden="1" customHeight="1"/>
    <row r="3483" ht="7.5" hidden="1" customHeight="1"/>
    <row r="3484" ht="7.5" hidden="1" customHeight="1"/>
    <row r="3485" ht="7.5" hidden="1" customHeight="1"/>
    <row r="3486" ht="7.5" hidden="1" customHeight="1"/>
    <row r="3487" ht="7.5" hidden="1" customHeight="1"/>
    <row r="3488" ht="7.5" hidden="1" customHeight="1"/>
    <row r="3489" ht="7.5" hidden="1" customHeight="1"/>
    <row r="3490" ht="7.5" hidden="1" customHeight="1"/>
    <row r="3491" ht="7.5" hidden="1" customHeight="1"/>
    <row r="3492" ht="7.5" hidden="1" customHeight="1"/>
    <row r="3493" ht="7.5" hidden="1" customHeight="1"/>
    <row r="3494" ht="7.5" hidden="1" customHeight="1"/>
    <row r="3495" ht="7.5" hidden="1" customHeight="1"/>
    <row r="3496" ht="7.5" hidden="1" customHeight="1"/>
    <row r="3497" ht="7.5" hidden="1" customHeight="1"/>
    <row r="3498" ht="7.5" hidden="1" customHeight="1"/>
    <row r="3499" ht="7.5" hidden="1" customHeight="1"/>
    <row r="3500" ht="7.5" hidden="1" customHeight="1"/>
    <row r="3501" ht="7.5" hidden="1" customHeight="1"/>
    <row r="3502" ht="7.5" hidden="1" customHeight="1"/>
    <row r="3503" ht="7.5" hidden="1" customHeight="1"/>
    <row r="3504" ht="7.5" hidden="1" customHeight="1"/>
    <row r="3505" ht="7.5" hidden="1" customHeight="1"/>
    <row r="3506" ht="7.5" hidden="1" customHeight="1"/>
    <row r="3507" ht="7.5" hidden="1" customHeight="1"/>
    <row r="3508" ht="7.5" hidden="1" customHeight="1"/>
    <row r="3509" ht="7.5" hidden="1" customHeight="1"/>
    <row r="3510" ht="7.5" hidden="1" customHeight="1"/>
    <row r="3511" ht="7.5" hidden="1" customHeight="1"/>
    <row r="3512" ht="7.5" hidden="1" customHeight="1"/>
    <row r="3513" ht="7.5" hidden="1" customHeight="1"/>
    <row r="3514" ht="7.5" hidden="1" customHeight="1"/>
    <row r="3515" ht="7.5" hidden="1" customHeight="1"/>
    <row r="3516" ht="7.5" hidden="1" customHeight="1"/>
    <row r="3517" ht="7.5" hidden="1" customHeight="1"/>
    <row r="3518" ht="7.5" hidden="1" customHeight="1"/>
    <row r="3519" ht="7.5" hidden="1" customHeight="1"/>
    <row r="3520" ht="7.5" hidden="1" customHeight="1"/>
    <row r="3521" ht="7.5" hidden="1" customHeight="1"/>
    <row r="3522" ht="7.5" hidden="1" customHeight="1"/>
    <row r="3523" ht="7.5" hidden="1" customHeight="1"/>
    <row r="3524" ht="7.5" hidden="1" customHeight="1"/>
    <row r="3525" ht="7.5" hidden="1" customHeight="1"/>
    <row r="3526" ht="7.5" hidden="1" customHeight="1"/>
    <row r="3527" ht="7.5" hidden="1" customHeight="1"/>
    <row r="3528" ht="7.5" hidden="1" customHeight="1"/>
    <row r="3529" ht="7.5" hidden="1" customHeight="1"/>
    <row r="3530" ht="7.5" hidden="1" customHeight="1"/>
    <row r="3531" ht="7.5" hidden="1" customHeight="1"/>
    <row r="3532" ht="7.5" hidden="1" customHeight="1"/>
    <row r="3533" ht="7.5" hidden="1" customHeight="1"/>
    <row r="3534" ht="7.5" hidden="1" customHeight="1"/>
    <row r="3535" ht="7.5" hidden="1" customHeight="1"/>
    <row r="3536" ht="7.5" hidden="1" customHeight="1"/>
    <row r="3537" ht="7.5" hidden="1" customHeight="1"/>
    <row r="3538" ht="7.5" hidden="1" customHeight="1"/>
    <row r="3539" ht="7.5" hidden="1" customHeight="1"/>
    <row r="3540" ht="7.5" hidden="1" customHeight="1"/>
    <row r="3541" ht="7.5" hidden="1" customHeight="1"/>
    <row r="3542" ht="7.5" hidden="1" customHeight="1"/>
    <row r="3543" ht="7.5" hidden="1" customHeight="1"/>
    <row r="3544" ht="7.5" hidden="1" customHeight="1"/>
    <row r="3545" ht="7.5" hidden="1" customHeight="1"/>
    <row r="3546" ht="7.5" hidden="1" customHeight="1"/>
    <row r="3547" ht="7.5" hidden="1" customHeight="1"/>
    <row r="3548" ht="7.5" hidden="1" customHeight="1"/>
    <row r="3549" ht="7.5" hidden="1" customHeight="1"/>
    <row r="3550" ht="7.5" hidden="1" customHeight="1"/>
    <row r="3551" ht="7.5" hidden="1" customHeight="1"/>
    <row r="3552" ht="7.5" hidden="1" customHeight="1"/>
    <row r="3553" ht="7.5" hidden="1" customHeight="1"/>
    <row r="3554" ht="7.5" hidden="1" customHeight="1"/>
    <row r="3555" ht="7.5" hidden="1" customHeight="1"/>
    <row r="3556" ht="7.5" hidden="1" customHeight="1"/>
    <row r="3557" ht="7.5" hidden="1" customHeight="1"/>
    <row r="3558" ht="7.5" hidden="1" customHeight="1"/>
    <row r="3559" ht="7.5" hidden="1" customHeight="1"/>
    <row r="3560" ht="7.5" hidden="1" customHeight="1"/>
    <row r="3561" ht="7.5" hidden="1" customHeight="1"/>
    <row r="3562" ht="7.5" hidden="1" customHeight="1"/>
    <row r="3563" ht="7.5" hidden="1" customHeight="1"/>
    <row r="3564" ht="7.5" hidden="1" customHeight="1"/>
    <row r="3565" ht="7.5" hidden="1" customHeight="1"/>
    <row r="3566" ht="7.5" hidden="1" customHeight="1"/>
    <row r="3567" ht="7.5" hidden="1" customHeight="1"/>
    <row r="3568" ht="7.5" hidden="1" customHeight="1"/>
    <row r="3569" ht="7.5" hidden="1" customHeight="1"/>
    <row r="3570" ht="7.5" hidden="1" customHeight="1"/>
    <row r="3571" ht="7.5" hidden="1" customHeight="1"/>
    <row r="3572" ht="7.5" hidden="1" customHeight="1"/>
    <row r="3573" ht="7.5" hidden="1" customHeight="1"/>
    <row r="3574" ht="7.5" hidden="1" customHeight="1"/>
    <row r="3575" ht="7.5" hidden="1" customHeight="1"/>
    <row r="3576" ht="7.5" hidden="1" customHeight="1"/>
    <row r="3577" ht="7.5" hidden="1" customHeight="1"/>
    <row r="3578" ht="7.5" hidden="1" customHeight="1"/>
    <row r="3579" ht="7.5" hidden="1" customHeight="1"/>
    <row r="3580" ht="7.5" hidden="1" customHeight="1"/>
    <row r="3581" ht="7.5" hidden="1" customHeight="1"/>
    <row r="3582" ht="7.5" hidden="1" customHeight="1"/>
    <row r="3583" ht="7.5" hidden="1" customHeight="1"/>
    <row r="3584" ht="7.5" hidden="1" customHeight="1"/>
    <row r="3585" ht="7.5" hidden="1" customHeight="1"/>
    <row r="3586" ht="7.5" hidden="1" customHeight="1"/>
    <row r="3587" ht="7.5" hidden="1" customHeight="1"/>
    <row r="3588" ht="7.5" hidden="1" customHeight="1"/>
    <row r="3589" ht="7.5" hidden="1" customHeight="1"/>
    <row r="3590" ht="7.5" hidden="1" customHeight="1"/>
    <row r="3591" ht="7.5" hidden="1" customHeight="1"/>
    <row r="3592" ht="7.5" hidden="1" customHeight="1"/>
    <row r="3593" ht="7.5" hidden="1" customHeight="1"/>
    <row r="3594" ht="7.5" hidden="1" customHeight="1"/>
    <row r="3595" ht="7.5" hidden="1" customHeight="1"/>
    <row r="3596" ht="7.5" hidden="1" customHeight="1"/>
    <row r="3597" ht="7.5" hidden="1" customHeight="1"/>
    <row r="3598" ht="7.5" hidden="1" customHeight="1"/>
    <row r="3599" ht="7.5" hidden="1" customHeight="1"/>
    <row r="3600" ht="7.5" hidden="1" customHeight="1"/>
    <row r="3601" ht="7.5" hidden="1" customHeight="1"/>
    <row r="3602" ht="7.5" hidden="1" customHeight="1"/>
    <row r="3603" ht="7.5" hidden="1" customHeight="1"/>
    <row r="3604" ht="7.5" hidden="1" customHeight="1"/>
    <row r="3605" ht="7.5" hidden="1" customHeight="1"/>
    <row r="3606" ht="7.5" hidden="1" customHeight="1"/>
    <row r="3607" ht="7.5" hidden="1" customHeight="1"/>
    <row r="3608" ht="7.5" hidden="1" customHeight="1"/>
    <row r="3609" ht="7.5" hidden="1" customHeight="1"/>
    <row r="3610" ht="7.5" hidden="1" customHeight="1"/>
    <row r="3611" ht="7.5" hidden="1" customHeight="1"/>
    <row r="3612" ht="7.5" hidden="1" customHeight="1"/>
    <row r="3613" ht="7.5" hidden="1" customHeight="1"/>
    <row r="3614" ht="7.5" hidden="1" customHeight="1"/>
    <row r="3615" ht="7.5" hidden="1" customHeight="1"/>
    <row r="3616" ht="7.5" hidden="1" customHeight="1"/>
    <row r="3617" ht="7.5" hidden="1" customHeight="1"/>
    <row r="3618" ht="7.5" hidden="1" customHeight="1"/>
    <row r="3619" ht="7.5" hidden="1" customHeight="1"/>
    <row r="3620" ht="7.5" hidden="1" customHeight="1"/>
    <row r="3621" ht="7.5" hidden="1" customHeight="1"/>
    <row r="3622" ht="7.5" hidden="1" customHeight="1"/>
    <row r="3623" ht="7.5" hidden="1" customHeight="1"/>
    <row r="3624" ht="7.5" hidden="1" customHeight="1"/>
    <row r="3625" ht="7.5" hidden="1" customHeight="1"/>
    <row r="3626" ht="7.5" hidden="1" customHeight="1"/>
    <row r="3627" ht="7.5" hidden="1" customHeight="1"/>
    <row r="3628" ht="7.5" hidden="1" customHeight="1"/>
    <row r="3629" ht="7.5" hidden="1" customHeight="1"/>
    <row r="3630" ht="7.5" hidden="1" customHeight="1"/>
    <row r="3631" ht="7.5" hidden="1" customHeight="1"/>
    <row r="3632" ht="7.5" hidden="1" customHeight="1"/>
    <row r="3633" ht="7.5" hidden="1" customHeight="1"/>
    <row r="3634" ht="7.5" hidden="1" customHeight="1"/>
    <row r="3635" ht="7.5" hidden="1" customHeight="1"/>
    <row r="3636" ht="7.5" hidden="1" customHeight="1"/>
    <row r="3637" ht="7.5" hidden="1" customHeight="1"/>
    <row r="3638" ht="7.5" hidden="1" customHeight="1"/>
    <row r="3639" ht="7.5" hidden="1" customHeight="1"/>
    <row r="3640" ht="7.5" hidden="1" customHeight="1"/>
    <row r="3641" ht="7.5" hidden="1" customHeight="1"/>
    <row r="3642" ht="7.5" hidden="1" customHeight="1"/>
    <row r="3643" ht="7.5" hidden="1" customHeight="1"/>
    <row r="3644" ht="7.5" hidden="1" customHeight="1"/>
    <row r="3645" ht="7.5" hidden="1" customHeight="1"/>
    <row r="3646" ht="7.5" hidden="1" customHeight="1"/>
    <row r="3647" ht="7.5" hidden="1" customHeight="1"/>
    <row r="3648" ht="7.5" hidden="1" customHeight="1"/>
    <row r="3649" ht="7.5" hidden="1" customHeight="1"/>
    <row r="3650" ht="7.5" hidden="1" customHeight="1"/>
    <row r="3651" ht="7.5" hidden="1" customHeight="1"/>
    <row r="3652" ht="7.5" hidden="1" customHeight="1"/>
    <row r="3653" ht="7.5" hidden="1" customHeight="1"/>
    <row r="3654" ht="7.5" hidden="1" customHeight="1"/>
    <row r="3655" ht="7.5" hidden="1" customHeight="1"/>
    <row r="3656" ht="7.5" hidden="1" customHeight="1"/>
    <row r="3657" ht="7.5" hidden="1" customHeight="1"/>
    <row r="3658" ht="7.5" hidden="1" customHeight="1"/>
    <row r="3659" ht="7.5" hidden="1" customHeight="1"/>
    <row r="3660" ht="7.5" hidden="1" customHeight="1"/>
    <row r="3661" ht="7.5" hidden="1" customHeight="1"/>
    <row r="3662" ht="7.5" hidden="1" customHeight="1"/>
    <row r="3663" ht="7.5" hidden="1" customHeight="1"/>
    <row r="3664" ht="7.5" hidden="1" customHeight="1"/>
    <row r="3665" ht="7.5" hidden="1" customHeight="1"/>
    <row r="3666" ht="7.5" hidden="1" customHeight="1"/>
    <row r="3667" ht="7.5" hidden="1" customHeight="1"/>
    <row r="3668" ht="7.5" hidden="1" customHeight="1"/>
    <row r="3669" ht="7.5" hidden="1" customHeight="1"/>
    <row r="3670" ht="7.5" hidden="1" customHeight="1"/>
    <row r="3671" ht="7.5" hidden="1" customHeight="1"/>
    <row r="3672" ht="7.5" hidden="1" customHeight="1"/>
    <row r="3673" ht="7.5" hidden="1" customHeight="1"/>
    <row r="3674" ht="7.5" hidden="1" customHeight="1"/>
    <row r="3675" ht="7.5" hidden="1" customHeight="1"/>
    <row r="3676" ht="7.5" hidden="1" customHeight="1"/>
    <row r="3677" ht="7.5" hidden="1" customHeight="1"/>
    <row r="3678" ht="7.5" hidden="1" customHeight="1"/>
    <row r="3679" ht="7.5" hidden="1" customHeight="1"/>
    <row r="3680" ht="7.5" hidden="1" customHeight="1"/>
    <row r="3681" ht="7.5" hidden="1" customHeight="1"/>
    <row r="3682" ht="7.5" hidden="1" customHeight="1"/>
    <row r="3683" ht="7.5" hidden="1" customHeight="1"/>
    <row r="3684" ht="7.5" hidden="1" customHeight="1"/>
    <row r="3685" ht="7.5" hidden="1" customHeight="1"/>
    <row r="3686" ht="7.5" hidden="1" customHeight="1"/>
    <row r="3687" ht="7.5" hidden="1" customHeight="1"/>
    <row r="3688" ht="7.5" hidden="1" customHeight="1"/>
    <row r="3689" ht="7.5" hidden="1" customHeight="1"/>
    <row r="3690" ht="7.5" hidden="1" customHeight="1"/>
    <row r="3691" ht="7.5" hidden="1" customHeight="1"/>
    <row r="3692" ht="7.5" hidden="1" customHeight="1"/>
    <row r="3693" ht="7.5" hidden="1" customHeight="1"/>
    <row r="3694" ht="7.5" hidden="1" customHeight="1"/>
    <row r="3695" ht="7.5" hidden="1" customHeight="1"/>
    <row r="3696" ht="7.5" hidden="1" customHeight="1"/>
    <row r="3697" ht="7.5" hidden="1" customHeight="1"/>
    <row r="3698" ht="7.5" hidden="1" customHeight="1"/>
    <row r="3699" ht="7.5" hidden="1" customHeight="1"/>
    <row r="3700" ht="7.5" hidden="1" customHeight="1"/>
    <row r="3701" ht="7.5" hidden="1" customHeight="1"/>
    <row r="3702" ht="7.5" hidden="1" customHeight="1"/>
    <row r="3703" ht="7.5" hidden="1" customHeight="1"/>
    <row r="3704" ht="7.5" hidden="1" customHeight="1"/>
    <row r="3705" ht="7.5" hidden="1" customHeight="1"/>
    <row r="3706" ht="7.5" hidden="1" customHeight="1"/>
    <row r="3707" ht="7.5" hidden="1" customHeight="1"/>
    <row r="3708" ht="7.5" hidden="1" customHeight="1"/>
    <row r="3709" ht="7.5" hidden="1" customHeight="1"/>
    <row r="3710" ht="7.5" hidden="1" customHeight="1"/>
    <row r="3711" ht="7.5" hidden="1" customHeight="1"/>
    <row r="3712" ht="7.5" hidden="1" customHeight="1"/>
    <row r="3713" ht="7.5" hidden="1" customHeight="1"/>
    <row r="3714" ht="7.5" hidden="1" customHeight="1"/>
    <row r="3715" ht="7.5" hidden="1" customHeight="1"/>
    <row r="3716" ht="7.5" hidden="1" customHeight="1"/>
    <row r="3717" ht="7.5" hidden="1" customHeight="1"/>
    <row r="3718" ht="7.5" hidden="1" customHeight="1"/>
    <row r="3719" ht="7.5" hidden="1" customHeight="1"/>
    <row r="3720" ht="7.5" hidden="1" customHeight="1"/>
    <row r="3721" ht="7.5" hidden="1" customHeight="1"/>
    <row r="3722" ht="7.5" hidden="1" customHeight="1"/>
    <row r="3723" ht="7.5" hidden="1" customHeight="1"/>
    <row r="3724" ht="7.5" hidden="1" customHeight="1"/>
    <row r="3725" ht="7.5" hidden="1" customHeight="1"/>
    <row r="3726" ht="7.5" hidden="1" customHeight="1"/>
    <row r="3727" ht="7.5" hidden="1" customHeight="1"/>
    <row r="3728" ht="7.5" hidden="1" customHeight="1"/>
    <row r="3729" ht="7.5" hidden="1" customHeight="1"/>
    <row r="3730" ht="7.5" hidden="1" customHeight="1"/>
    <row r="3731" ht="7.5" hidden="1" customHeight="1"/>
    <row r="3732" ht="7.5" hidden="1" customHeight="1"/>
    <row r="3733" ht="7.5" hidden="1" customHeight="1"/>
    <row r="3734" ht="7.5" hidden="1" customHeight="1"/>
    <row r="3735" ht="7.5" hidden="1" customHeight="1"/>
    <row r="3736" ht="7.5" hidden="1" customHeight="1"/>
    <row r="3737" ht="7.5" hidden="1" customHeight="1"/>
    <row r="3738" ht="7.5" hidden="1" customHeight="1"/>
    <row r="3739" ht="7.5" hidden="1" customHeight="1"/>
    <row r="3740" ht="7.5" hidden="1" customHeight="1"/>
    <row r="3741" ht="7.5" hidden="1" customHeight="1"/>
    <row r="3742" ht="7.5" hidden="1" customHeight="1"/>
    <row r="3743" ht="7.5" hidden="1" customHeight="1"/>
    <row r="3744" ht="7.5" hidden="1" customHeight="1"/>
    <row r="3745" ht="7.5" hidden="1" customHeight="1"/>
    <row r="3746" ht="7.5" hidden="1" customHeight="1"/>
    <row r="3747" ht="7.5" hidden="1" customHeight="1"/>
    <row r="3748" ht="7.5" hidden="1" customHeight="1"/>
    <row r="3749" ht="7.5" hidden="1" customHeight="1"/>
    <row r="3750" ht="7.5" hidden="1" customHeight="1"/>
    <row r="3751" ht="7.5" hidden="1" customHeight="1"/>
    <row r="3752" ht="7.5" hidden="1" customHeight="1"/>
    <row r="3753" ht="7.5" hidden="1" customHeight="1"/>
    <row r="3754" ht="7.5" hidden="1" customHeight="1"/>
    <row r="3755" ht="7.5" hidden="1" customHeight="1"/>
    <row r="3756" ht="7.5" hidden="1" customHeight="1"/>
    <row r="3757" ht="7.5" hidden="1" customHeight="1"/>
    <row r="3758" ht="7.5" hidden="1" customHeight="1"/>
    <row r="3759" ht="7.5" hidden="1" customHeight="1"/>
    <row r="3760" ht="7.5" hidden="1" customHeight="1"/>
    <row r="3761" ht="7.5" hidden="1" customHeight="1"/>
    <row r="3762" ht="7.5" hidden="1" customHeight="1"/>
    <row r="3763" ht="7.5" hidden="1" customHeight="1"/>
    <row r="3764" ht="7.5" hidden="1" customHeight="1"/>
    <row r="3765" ht="7.5" hidden="1" customHeight="1"/>
    <row r="3766" ht="7.5" hidden="1" customHeight="1"/>
    <row r="3767" ht="7.5" hidden="1" customHeight="1"/>
    <row r="3768" ht="7.5" hidden="1" customHeight="1"/>
    <row r="3769" ht="7.5" hidden="1" customHeight="1"/>
    <row r="3770" ht="7.5" hidden="1" customHeight="1"/>
    <row r="3771" ht="7.5" hidden="1" customHeight="1"/>
    <row r="3772" ht="7.5" hidden="1" customHeight="1"/>
    <row r="3773" ht="7.5" hidden="1" customHeight="1"/>
    <row r="3774" ht="7.5" hidden="1" customHeight="1"/>
    <row r="3775" ht="7.5" hidden="1" customHeight="1"/>
    <row r="3776" ht="7.5" hidden="1" customHeight="1"/>
    <row r="3777" ht="7.5" hidden="1" customHeight="1"/>
    <row r="3778" ht="7.5" hidden="1" customHeight="1"/>
    <row r="3779" ht="7.5" hidden="1" customHeight="1"/>
    <row r="3780" ht="7.5" hidden="1" customHeight="1"/>
    <row r="3781" ht="7.5" hidden="1" customHeight="1"/>
    <row r="3782" ht="7.5" hidden="1" customHeight="1"/>
    <row r="3783" ht="7.5" hidden="1" customHeight="1"/>
    <row r="3784" ht="7.5" hidden="1" customHeight="1"/>
    <row r="3785" ht="7.5" hidden="1" customHeight="1"/>
    <row r="3786" ht="7.5" hidden="1" customHeight="1"/>
    <row r="3787" ht="7.5" hidden="1" customHeight="1"/>
    <row r="3788" ht="7.5" hidden="1" customHeight="1"/>
    <row r="3789" ht="7.5" hidden="1" customHeight="1"/>
    <row r="3790" ht="7.5" hidden="1" customHeight="1"/>
    <row r="3791" ht="7.5" hidden="1" customHeight="1"/>
    <row r="3792" ht="7.5" hidden="1" customHeight="1"/>
    <row r="3793" ht="7.5" hidden="1" customHeight="1"/>
    <row r="3794" ht="7.5" hidden="1" customHeight="1"/>
    <row r="3795" ht="7.5" hidden="1" customHeight="1"/>
    <row r="3796" ht="7.5" hidden="1" customHeight="1"/>
    <row r="3797" ht="7.5" hidden="1" customHeight="1"/>
    <row r="3798" ht="7.5" hidden="1" customHeight="1"/>
    <row r="3799" ht="7.5" hidden="1" customHeight="1"/>
    <row r="3800" ht="7.5" hidden="1" customHeight="1"/>
    <row r="3801" ht="7.5" hidden="1" customHeight="1"/>
    <row r="3802" ht="7.5" hidden="1" customHeight="1"/>
    <row r="3803" ht="7.5" hidden="1" customHeight="1"/>
    <row r="3804" ht="7.5" hidden="1" customHeight="1"/>
    <row r="3805" ht="7.5" hidden="1" customHeight="1"/>
    <row r="3806" ht="7.5" hidden="1" customHeight="1"/>
    <row r="3807" ht="7.5" hidden="1" customHeight="1"/>
    <row r="3808" ht="7.5" hidden="1" customHeight="1"/>
    <row r="3809" ht="7.5" hidden="1" customHeight="1"/>
    <row r="3810" ht="7.5" hidden="1" customHeight="1"/>
    <row r="3811" ht="7.5" hidden="1" customHeight="1"/>
    <row r="3812" ht="7.5" hidden="1" customHeight="1"/>
    <row r="3813" ht="7.5" hidden="1" customHeight="1"/>
    <row r="3814" ht="7.5" hidden="1" customHeight="1"/>
    <row r="3815" ht="7.5" hidden="1" customHeight="1"/>
    <row r="3816" ht="7.5" hidden="1" customHeight="1"/>
    <row r="3817" ht="7.5" hidden="1" customHeight="1"/>
    <row r="3818" ht="7.5" hidden="1" customHeight="1"/>
    <row r="3819" ht="7.5" hidden="1" customHeight="1"/>
    <row r="3820" ht="7.5" hidden="1" customHeight="1"/>
    <row r="3821" ht="7.5" hidden="1" customHeight="1"/>
    <row r="3822" ht="7.5" hidden="1" customHeight="1"/>
    <row r="3823" ht="7.5" hidden="1" customHeight="1"/>
    <row r="3824" ht="7.5" hidden="1" customHeight="1"/>
    <row r="3825" ht="7.5" hidden="1" customHeight="1"/>
    <row r="3826" ht="7.5" hidden="1" customHeight="1"/>
    <row r="3827" ht="7.5" hidden="1" customHeight="1"/>
    <row r="3828" ht="7.5" hidden="1" customHeight="1"/>
    <row r="3829" ht="7.5" hidden="1" customHeight="1"/>
    <row r="3830" ht="7.5" hidden="1" customHeight="1"/>
    <row r="3831" ht="7.5" hidden="1" customHeight="1"/>
    <row r="3832" ht="7.5" hidden="1" customHeight="1"/>
    <row r="3833" ht="7.5" hidden="1" customHeight="1"/>
    <row r="3834" ht="7.5" hidden="1" customHeight="1"/>
    <row r="3835" ht="7.5" hidden="1" customHeight="1"/>
    <row r="3836" ht="7.5" hidden="1" customHeight="1"/>
    <row r="3837" ht="7.5" hidden="1" customHeight="1"/>
    <row r="3838" ht="7.5" hidden="1" customHeight="1"/>
    <row r="3839" ht="7.5" hidden="1" customHeight="1"/>
    <row r="3840" ht="7.5" hidden="1" customHeight="1"/>
    <row r="3841" ht="7.5" hidden="1" customHeight="1"/>
    <row r="3842" ht="7.5" hidden="1" customHeight="1"/>
    <row r="3843" ht="7.5" hidden="1" customHeight="1"/>
    <row r="3844" ht="7.5" hidden="1" customHeight="1"/>
    <row r="3845" ht="7.5" hidden="1" customHeight="1"/>
    <row r="3846" ht="7.5" hidden="1" customHeight="1"/>
    <row r="3847" ht="7.5" hidden="1" customHeight="1"/>
    <row r="3848" ht="7.5" hidden="1" customHeight="1"/>
    <row r="3849" ht="7.5" hidden="1" customHeight="1"/>
    <row r="3850" ht="7.5" hidden="1" customHeight="1"/>
    <row r="3851" ht="7.5" hidden="1" customHeight="1"/>
    <row r="3852" ht="7.5" hidden="1" customHeight="1"/>
    <row r="3853" ht="7.5" hidden="1" customHeight="1"/>
    <row r="3854" ht="7.5" hidden="1" customHeight="1"/>
    <row r="3855" ht="7.5" hidden="1" customHeight="1"/>
    <row r="3856" ht="7.5" hidden="1" customHeight="1"/>
    <row r="3857" ht="7.5" hidden="1" customHeight="1"/>
    <row r="3858" ht="7.5" hidden="1" customHeight="1"/>
    <row r="3859" ht="7.5" hidden="1" customHeight="1"/>
    <row r="3860" ht="7.5" hidden="1" customHeight="1"/>
    <row r="3861" ht="7.5" hidden="1" customHeight="1"/>
    <row r="3862" ht="7.5" hidden="1" customHeight="1"/>
    <row r="3863" ht="7.5" hidden="1" customHeight="1"/>
    <row r="3864" ht="7.5" hidden="1" customHeight="1"/>
    <row r="3865" ht="7.5" hidden="1" customHeight="1"/>
    <row r="3866" ht="7.5" hidden="1" customHeight="1"/>
    <row r="3867" ht="7.5" hidden="1" customHeight="1"/>
    <row r="3868" ht="7.5" hidden="1" customHeight="1"/>
    <row r="3869" ht="7.5" hidden="1" customHeight="1"/>
    <row r="3870" ht="7.5" hidden="1" customHeight="1"/>
    <row r="3871" ht="7.5" hidden="1" customHeight="1"/>
    <row r="3872" ht="7.5" hidden="1" customHeight="1"/>
    <row r="3873" ht="7.5" hidden="1" customHeight="1"/>
    <row r="3874" ht="7.5" hidden="1" customHeight="1"/>
    <row r="3875" ht="7.5" hidden="1" customHeight="1"/>
    <row r="3876" ht="7.5" hidden="1" customHeight="1"/>
    <row r="3877" ht="7.5" hidden="1" customHeight="1"/>
    <row r="3878" ht="7.5" hidden="1" customHeight="1"/>
    <row r="3879" ht="7.5" hidden="1" customHeight="1"/>
    <row r="3880" ht="7.5" hidden="1" customHeight="1"/>
    <row r="3881" ht="7.5" hidden="1" customHeight="1"/>
    <row r="3882" ht="7.5" hidden="1" customHeight="1"/>
    <row r="3883" ht="7.5" hidden="1" customHeight="1"/>
    <row r="3884" ht="7.5" hidden="1" customHeight="1"/>
    <row r="3885" ht="7.5" hidden="1" customHeight="1"/>
    <row r="3886" ht="7.5" hidden="1" customHeight="1"/>
    <row r="3887" ht="7.5" hidden="1" customHeight="1"/>
    <row r="3888" ht="7.5" hidden="1" customHeight="1"/>
    <row r="3889" ht="7.5" hidden="1" customHeight="1"/>
    <row r="3890" ht="7.5" hidden="1" customHeight="1"/>
    <row r="3891" ht="7.5" hidden="1" customHeight="1"/>
    <row r="3892" ht="7.5" hidden="1" customHeight="1"/>
    <row r="3893" ht="7.5" hidden="1" customHeight="1"/>
    <row r="3894" ht="7.5" hidden="1" customHeight="1"/>
    <row r="3895" ht="7.5" hidden="1" customHeight="1"/>
    <row r="3896" ht="7.5" hidden="1" customHeight="1"/>
    <row r="3897" ht="7.5" hidden="1" customHeight="1"/>
    <row r="3898" ht="7.5" hidden="1" customHeight="1"/>
    <row r="3899" ht="7.5" hidden="1" customHeight="1"/>
    <row r="3900" ht="7.5" hidden="1" customHeight="1"/>
    <row r="3901" ht="7.5" hidden="1" customHeight="1"/>
    <row r="3902" ht="7.5" hidden="1" customHeight="1"/>
    <row r="3903" ht="7.5" hidden="1" customHeight="1"/>
    <row r="3904" ht="7.5" hidden="1" customHeight="1"/>
    <row r="3905" ht="7.5" hidden="1" customHeight="1"/>
    <row r="3906" ht="7.5" hidden="1" customHeight="1"/>
    <row r="3907" ht="7.5" hidden="1" customHeight="1"/>
    <row r="3908" ht="7.5" hidden="1" customHeight="1"/>
    <row r="3909" ht="7.5" hidden="1" customHeight="1"/>
    <row r="3910" ht="7.5" hidden="1" customHeight="1"/>
    <row r="3911" ht="7.5" hidden="1" customHeight="1"/>
    <row r="3912" ht="7.5" hidden="1" customHeight="1"/>
    <row r="3913" ht="7.5" hidden="1" customHeight="1"/>
    <row r="3914" ht="7.5" hidden="1" customHeight="1"/>
    <row r="3915" ht="7.5" hidden="1" customHeight="1"/>
    <row r="3916" ht="7.5" hidden="1" customHeight="1"/>
    <row r="3917" ht="7.5" hidden="1" customHeight="1"/>
    <row r="3918" ht="7.5" hidden="1" customHeight="1"/>
    <row r="3919" ht="7.5" hidden="1" customHeight="1"/>
    <row r="3920" ht="7.5" hidden="1" customHeight="1"/>
    <row r="3921" ht="7.5" hidden="1" customHeight="1"/>
    <row r="3922" ht="7.5" hidden="1" customHeight="1"/>
    <row r="3923" ht="7.5" hidden="1" customHeight="1"/>
    <row r="3924" ht="7.5" hidden="1" customHeight="1"/>
    <row r="3925" ht="7.5" hidden="1" customHeight="1"/>
    <row r="3926" ht="7.5" hidden="1" customHeight="1"/>
    <row r="3927" ht="7.5" hidden="1" customHeight="1"/>
    <row r="3928" ht="7.5" hidden="1" customHeight="1"/>
    <row r="3929" ht="7.5" hidden="1" customHeight="1"/>
    <row r="3930" ht="7.5" hidden="1" customHeight="1"/>
    <row r="3931" ht="7.5" hidden="1" customHeight="1"/>
    <row r="3932" ht="7.5" hidden="1" customHeight="1"/>
    <row r="3933" ht="7.5" hidden="1" customHeight="1"/>
    <row r="3934" ht="7.5" hidden="1" customHeight="1"/>
    <row r="3935" ht="7.5" hidden="1" customHeight="1"/>
    <row r="3936" ht="7.5" hidden="1" customHeight="1"/>
    <row r="3937" ht="7.5" hidden="1" customHeight="1"/>
    <row r="3938" ht="7.5" hidden="1" customHeight="1"/>
    <row r="3939" ht="7.5" hidden="1" customHeight="1"/>
    <row r="3940" ht="7.5" hidden="1" customHeight="1"/>
    <row r="3941" ht="7.5" hidden="1" customHeight="1"/>
    <row r="3942" ht="7.5" hidden="1" customHeight="1"/>
    <row r="3943" ht="7.5" hidden="1" customHeight="1"/>
    <row r="3944" ht="7.5" hidden="1" customHeight="1"/>
    <row r="3945" ht="7.5" hidden="1" customHeight="1"/>
    <row r="3946" ht="7.5" hidden="1" customHeight="1"/>
    <row r="3947" ht="7.5" hidden="1" customHeight="1"/>
    <row r="3948" ht="7.5" hidden="1" customHeight="1"/>
    <row r="3949" ht="7.5" hidden="1" customHeight="1"/>
    <row r="3950" ht="7.5" hidden="1" customHeight="1"/>
    <row r="3951" ht="7.5" hidden="1" customHeight="1"/>
    <row r="3952" ht="7.5" hidden="1" customHeight="1"/>
    <row r="3953" ht="7.5" hidden="1" customHeight="1"/>
    <row r="3954" ht="7.5" hidden="1" customHeight="1"/>
    <row r="3955" ht="7.5" hidden="1" customHeight="1"/>
    <row r="3956" ht="7.5" hidden="1" customHeight="1"/>
    <row r="3957" ht="7.5" hidden="1" customHeight="1"/>
    <row r="3958" ht="7.5" hidden="1" customHeight="1"/>
    <row r="3959" ht="7.5" hidden="1" customHeight="1"/>
    <row r="3960" ht="7.5" hidden="1" customHeight="1"/>
    <row r="3961" ht="7.5" hidden="1" customHeight="1"/>
    <row r="3962" ht="7.5" hidden="1" customHeight="1"/>
    <row r="3963" ht="7.5" hidden="1" customHeight="1"/>
    <row r="3964" ht="7.5" hidden="1" customHeight="1"/>
    <row r="3965" ht="7.5" hidden="1" customHeight="1"/>
    <row r="3966" ht="7.5" hidden="1" customHeight="1"/>
    <row r="3967" ht="7.5" hidden="1" customHeight="1"/>
    <row r="3968" ht="7.5" hidden="1" customHeight="1"/>
    <row r="3969" ht="7.5" hidden="1" customHeight="1"/>
    <row r="3970" ht="7.5" hidden="1" customHeight="1"/>
    <row r="3971" ht="7.5" hidden="1" customHeight="1"/>
    <row r="3972" ht="7.5" hidden="1" customHeight="1"/>
    <row r="3973" ht="7.5" hidden="1" customHeight="1"/>
    <row r="3974" ht="7.5" hidden="1" customHeight="1"/>
    <row r="3975" ht="7.5" hidden="1" customHeight="1"/>
    <row r="3976" ht="7.5" hidden="1" customHeight="1"/>
    <row r="3977" ht="7.5" hidden="1" customHeight="1"/>
    <row r="3978" ht="7.5" hidden="1" customHeight="1"/>
    <row r="3979" ht="7.5" hidden="1" customHeight="1"/>
    <row r="3980" ht="7.5" hidden="1" customHeight="1"/>
    <row r="3981" ht="7.5" hidden="1" customHeight="1"/>
    <row r="3982" ht="7.5" hidden="1" customHeight="1"/>
    <row r="3983" ht="7.5" hidden="1" customHeight="1"/>
    <row r="3984" ht="7.5" hidden="1" customHeight="1"/>
    <row r="3985" ht="7.5" hidden="1" customHeight="1"/>
    <row r="3986" ht="7.5" hidden="1" customHeight="1"/>
    <row r="3987" ht="7.5" hidden="1" customHeight="1"/>
    <row r="3988" ht="7.5" hidden="1" customHeight="1"/>
    <row r="3989" ht="7.5" hidden="1" customHeight="1"/>
    <row r="3990" ht="7.5" hidden="1" customHeight="1"/>
    <row r="3991" ht="7.5" hidden="1" customHeight="1"/>
    <row r="3992" ht="7.5" hidden="1" customHeight="1"/>
    <row r="3993" ht="7.5" hidden="1" customHeight="1"/>
    <row r="3994" ht="7.5" hidden="1" customHeight="1"/>
    <row r="3995" ht="7.5" hidden="1" customHeight="1"/>
    <row r="3996" ht="7.5" hidden="1" customHeight="1"/>
    <row r="3997" ht="7.5" hidden="1" customHeight="1"/>
    <row r="3998" ht="7.5" hidden="1" customHeight="1"/>
    <row r="3999" ht="7.5" hidden="1" customHeight="1"/>
    <row r="4000" ht="7.5" hidden="1" customHeight="1"/>
    <row r="4001" ht="7.5" hidden="1" customHeight="1"/>
    <row r="4002" ht="7.5" hidden="1" customHeight="1"/>
    <row r="4003" ht="7.5" hidden="1" customHeight="1"/>
    <row r="4004" ht="7.5" hidden="1" customHeight="1"/>
    <row r="4005" ht="7.5" hidden="1" customHeight="1"/>
    <row r="4006" ht="7.5" hidden="1" customHeight="1"/>
    <row r="4007" ht="7.5" hidden="1" customHeight="1"/>
    <row r="4008" ht="7.5" hidden="1" customHeight="1"/>
    <row r="4009" ht="7.5" hidden="1" customHeight="1"/>
    <row r="4010" ht="7.5" hidden="1" customHeight="1"/>
    <row r="4011" ht="7.5" hidden="1" customHeight="1"/>
    <row r="4012" ht="7.5" hidden="1" customHeight="1"/>
    <row r="4013" ht="7.5" hidden="1" customHeight="1"/>
    <row r="4014" ht="7.5" hidden="1" customHeight="1"/>
    <row r="4015" ht="7.5" hidden="1" customHeight="1"/>
    <row r="4016" ht="7.5" hidden="1" customHeight="1"/>
    <row r="4017" ht="7.5" hidden="1" customHeight="1"/>
    <row r="4018" ht="7.5" hidden="1" customHeight="1"/>
    <row r="4019" ht="7.5" hidden="1" customHeight="1"/>
    <row r="4020" ht="7.5" hidden="1" customHeight="1"/>
    <row r="4021" ht="7.5" hidden="1" customHeight="1"/>
    <row r="4022" ht="7.5" hidden="1" customHeight="1"/>
    <row r="4023" ht="7.5" hidden="1" customHeight="1"/>
    <row r="4024" ht="7.5" hidden="1" customHeight="1"/>
    <row r="4025" ht="7.5" hidden="1" customHeight="1"/>
    <row r="4026" ht="7.5" hidden="1" customHeight="1"/>
    <row r="4027" ht="7.5" hidden="1" customHeight="1"/>
    <row r="4028" ht="7.5" hidden="1" customHeight="1"/>
    <row r="4029" ht="7.5" hidden="1" customHeight="1"/>
    <row r="4030" ht="7.5" hidden="1" customHeight="1"/>
    <row r="4031" ht="7.5" hidden="1" customHeight="1"/>
    <row r="4032" ht="7.5" hidden="1" customHeight="1"/>
    <row r="4033" ht="7.5" hidden="1" customHeight="1"/>
    <row r="4034" ht="7.5" hidden="1" customHeight="1"/>
    <row r="4035" ht="7.5" hidden="1" customHeight="1"/>
    <row r="4036" ht="7.5" hidden="1" customHeight="1"/>
    <row r="4037" ht="7.5" hidden="1" customHeight="1"/>
    <row r="4038" ht="7.5" hidden="1" customHeight="1"/>
    <row r="4039" ht="7.5" hidden="1" customHeight="1"/>
    <row r="4040" ht="7.5" hidden="1" customHeight="1"/>
    <row r="4041" ht="7.5" hidden="1" customHeight="1"/>
    <row r="4042" ht="7.5" hidden="1" customHeight="1"/>
    <row r="4043" ht="7.5" hidden="1" customHeight="1"/>
    <row r="4044" ht="7.5" hidden="1" customHeight="1"/>
    <row r="4045" ht="7.5" hidden="1" customHeight="1"/>
    <row r="4046" ht="7.5" hidden="1" customHeight="1"/>
    <row r="4047" ht="7.5" hidden="1" customHeight="1"/>
    <row r="4048" ht="7.5" hidden="1" customHeight="1"/>
    <row r="4049" ht="7.5" hidden="1" customHeight="1"/>
    <row r="4050" ht="7.5" hidden="1" customHeight="1"/>
    <row r="4051" ht="7.5" hidden="1" customHeight="1"/>
    <row r="4052" ht="7.5" hidden="1" customHeight="1"/>
    <row r="4053" ht="7.5" hidden="1" customHeight="1"/>
    <row r="4054" ht="7.5" hidden="1" customHeight="1"/>
    <row r="4055" ht="7.5" hidden="1" customHeight="1"/>
    <row r="4056" ht="7.5" hidden="1" customHeight="1"/>
    <row r="4057" ht="7.5" hidden="1" customHeight="1"/>
    <row r="4058" ht="7.5" hidden="1" customHeight="1"/>
    <row r="4059" ht="7.5" hidden="1" customHeight="1"/>
    <row r="4060" ht="7.5" hidden="1" customHeight="1"/>
    <row r="4061" ht="7.5" hidden="1" customHeight="1"/>
    <row r="4062" ht="7.5" hidden="1" customHeight="1"/>
    <row r="4063" ht="7.5" hidden="1" customHeight="1"/>
    <row r="4064" ht="7.5" hidden="1" customHeight="1"/>
    <row r="4065" ht="7.5" hidden="1" customHeight="1"/>
    <row r="4066" ht="7.5" hidden="1" customHeight="1"/>
    <row r="4067" ht="7.5" hidden="1" customHeight="1"/>
    <row r="4068" ht="7.5" hidden="1" customHeight="1"/>
    <row r="4069" ht="7.5" hidden="1" customHeight="1"/>
    <row r="4070" ht="7.5" hidden="1" customHeight="1"/>
    <row r="4071" ht="7.5" hidden="1" customHeight="1"/>
    <row r="4072" ht="7.5" hidden="1" customHeight="1"/>
    <row r="4073" ht="7.5" hidden="1" customHeight="1"/>
    <row r="4074" ht="7.5" hidden="1" customHeight="1"/>
    <row r="4075" ht="7.5" hidden="1" customHeight="1"/>
    <row r="4076" ht="7.5" hidden="1" customHeight="1"/>
    <row r="4077" ht="7.5" hidden="1" customHeight="1"/>
    <row r="4078" ht="7.5" hidden="1" customHeight="1"/>
    <row r="4079" ht="7.5" hidden="1" customHeight="1"/>
    <row r="4080" ht="7.5" hidden="1" customHeight="1"/>
    <row r="4081" ht="7.5" hidden="1" customHeight="1"/>
    <row r="4082" ht="7.5" hidden="1" customHeight="1"/>
    <row r="4083" ht="7.5" hidden="1" customHeight="1"/>
    <row r="4084" ht="7.5" hidden="1" customHeight="1"/>
    <row r="4085" ht="7.5" hidden="1" customHeight="1"/>
    <row r="4086" ht="7.5" hidden="1" customHeight="1"/>
    <row r="4087" ht="7.5" hidden="1" customHeight="1"/>
    <row r="4088" ht="7.5" hidden="1" customHeight="1"/>
    <row r="4089" ht="7.5" hidden="1" customHeight="1"/>
    <row r="4090" ht="7.5" hidden="1" customHeight="1"/>
    <row r="4091" ht="7.5" hidden="1" customHeight="1"/>
    <row r="4092" ht="7.5" hidden="1" customHeight="1"/>
    <row r="4093" ht="7.5" hidden="1" customHeight="1"/>
    <row r="4094" ht="7.5" hidden="1" customHeight="1"/>
    <row r="4095" ht="7.5" hidden="1" customHeight="1"/>
    <row r="4096" ht="7.5" hidden="1" customHeight="1"/>
    <row r="4097" ht="7.5" hidden="1" customHeight="1"/>
    <row r="4098" ht="7.5" hidden="1" customHeight="1"/>
    <row r="4099" ht="7.5" hidden="1" customHeight="1"/>
    <row r="4100" ht="7.5" hidden="1" customHeight="1"/>
    <row r="4101" ht="7.5" hidden="1" customHeight="1"/>
    <row r="4102" ht="7.5" hidden="1" customHeight="1"/>
    <row r="4103" ht="7.5" hidden="1" customHeight="1"/>
    <row r="4104" ht="7.5" hidden="1" customHeight="1"/>
    <row r="4105" ht="7.5" hidden="1" customHeight="1"/>
    <row r="4106" ht="7.5" hidden="1" customHeight="1"/>
    <row r="4107" ht="7.5" hidden="1" customHeight="1"/>
    <row r="4108" ht="7.5" hidden="1" customHeight="1"/>
    <row r="4109" ht="7.5" hidden="1" customHeight="1"/>
    <row r="4110" ht="7.5" hidden="1" customHeight="1"/>
    <row r="4111" ht="7.5" hidden="1" customHeight="1"/>
    <row r="4112" ht="7.5" hidden="1" customHeight="1"/>
    <row r="4113" ht="7.5" hidden="1" customHeight="1"/>
    <row r="4114" ht="7.5" hidden="1" customHeight="1"/>
    <row r="4115" ht="7.5" hidden="1" customHeight="1"/>
    <row r="4116" ht="7.5" hidden="1" customHeight="1"/>
    <row r="4117" ht="7.5" hidden="1" customHeight="1"/>
    <row r="4118" ht="7.5" hidden="1" customHeight="1"/>
    <row r="4119" ht="7.5" hidden="1" customHeight="1"/>
    <row r="4120" ht="7.5" hidden="1" customHeight="1"/>
    <row r="4121" ht="7.5" hidden="1" customHeight="1"/>
    <row r="4122" ht="7.5" hidden="1" customHeight="1"/>
    <row r="4123" ht="7.5" hidden="1" customHeight="1"/>
    <row r="4124" ht="7.5" hidden="1" customHeight="1"/>
    <row r="4125" ht="7.5" hidden="1" customHeight="1"/>
    <row r="4126" ht="7.5" hidden="1" customHeight="1"/>
    <row r="4127" ht="7.5" hidden="1" customHeight="1"/>
    <row r="4128" ht="7.5" hidden="1" customHeight="1"/>
    <row r="4129" ht="7.5" hidden="1" customHeight="1"/>
    <row r="4130" ht="7.5" hidden="1" customHeight="1"/>
    <row r="4131" ht="7.5" hidden="1" customHeight="1"/>
    <row r="4132" ht="7.5" hidden="1" customHeight="1"/>
    <row r="4133" ht="7.5" hidden="1" customHeight="1"/>
    <row r="4134" ht="7.5" hidden="1" customHeight="1"/>
    <row r="4135" ht="7.5" hidden="1" customHeight="1"/>
    <row r="4136" ht="7.5" hidden="1" customHeight="1"/>
    <row r="4137" ht="7.5" hidden="1" customHeight="1"/>
    <row r="4138" ht="7.5" hidden="1" customHeight="1"/>
    <row r="4139" ht="7.5" hidden="1" customHeight="1"/>
    <row r="4140" ht="7.5" hidden="1" customHeight="1"/>
    <row r="4141" ht="7.5" hidden="1" customHeight="1"/>
    <row r="4142" ht="7.5" hidden="1" customHeight="1"/>
    <row r="4143" ht="7.5" hidden="1" customHeight="1"/>
    <row r="4144" ht="7.5" hidden="1" customHeight="1"/>
    <row r="4145" ht="7.5" hidden="1" customHeight="1"/>
    <row r="4146" ht="7.5" hidden="1" customHeight="1"/>
    <row r="4147" ht="7.5" hidden="1" customHeight="1"/>
    <row r="4148" ht="7.5" hidden="1" customHeight="1"/>
    <row r="4149" ht="7.5" hidden="1" customHeight="1"/>
    <row r="4150" ht="7.5" hidden="1" customHeight="1"/>
    <row r="4151" ht="7.5" hidden="1" customHeight="1"/>
    <row r="4152" ht="7.5" hidden="1" customHeight="1"/>
    <row r="4153" ht="7.5" hidden="1" customHeight="1"/>
    <row r="4154" ht="7.5" hidden="1" customHeight="1"/>
    <row r="4155" ht="7.5" hidden="1" customHeight="1"/>
    <row r="4156" ht="7.5" hidden="1" customHeight="1"/>
    <row r="4157" ht="7.5" hidden="1" customHeight="1"/>
    <row r="4158" ht="7.5" hidden="1" customHeight="1"/>
    <row r="4159" ht="7.5" hidden="1" customHeight="1"/>
    <row r="4160" ht="7.5" hidden="1" customHeight="1"/>
    <row r="4161" ht="7.5" hidden="1" customHeight="1"/>
    <row r="4162" ht="7.5" hidden="1" customHeight="1"/>
    <row r="4163" ht="7.5" hidden="1" customHeight="1"/>
    <row r="4164" ht="7.5" hidden="1" customHeight="1"/>
    <row r="4165" ht="7.5" hidden="1" customHeight="1"/>
    <row r="4166" ht="7.5" hidden="1" customHeight="1"/>
    <row r="4167" ht="7.5" hidden="1" customHeight="1"/>
    <row r="4168" ht="7.5" hidden="1" customHeight="1"/>
    <row r="4169" ht="7.5" hidden="1" customHeight="1"/>
    <row r="4170" ht="7.5" hidden="1" customHeight="1"/>
    <row r="4171" ht="7.5" hidden="1" customHeight="1"/>
    <row r="4172" ht="7.5" hidden="1" customHeight="1"/>
    <row r="4173" ht="7.5" hidden="1" customHeight="1"/>
    <row r="4174" ht="7.5" hidden="1" customHeight="1"/>
    <row r="4175" ht="7.5" hidden="1" customHeight="1"/>
    <row r="4176" ht="7.5" hidden="1" customHeight="1"/>
    <row r="4177" ht="7.5" hidden="1" customHeight="1"/>
    <row r="4178" ht="7.5" hidden="1" customHeight="1"/>
    <row r="4179" ht="7.5" hidden="1" customHeight="1"/>
    <row r="4180" ht="7.5" hidden="1" customHeight="1"/>
    <row r="4181" ht="7.5" hidden="1" customHeight="1"/>
    <row r="4182" ht="7.5" hidden="1" customHeight="1"/>
    <row r="4183" ht="7.5" hidden="1" customHeight="1"/>
    <row r="4184" ht="7.5" hidden="1" customHeight="1"/>
    <row r="4185" ht="7.5" hidden="1" customHeight="1"/>
    <row r="4186" ht="7.5" hidden="1" customHeight="1"/>
    <row r="4187" ht="7.5" hidden="1" customHeight="1"/>
    <row r="4188" ht="7.5" hidden="1" customHeight="1"/>
    <row r="4189" ht="7.5" hidden="1" customHeight="1"/>
    <row r="4190" ht="7.5" hidden="1" customHeight="1"/>
    <row r="4191" ht="7.5" hidden="1" customHeight="1"/>
    <row r="4192" ht="7.5" hidden="1" customHeight="1"/>
    <row r="4193" ht="7.5" hidden="1" customHeight="1"/>
    <row r="4194" ht="7.5" hidden="1" customHeight="1"/>
    <row r="4195" ht="7.5" hidden="1" customHeight="1"/>
    <row r="4196" ht="7.5" hidden="1" customHeight="1"/>
    <row r="4197" ht="7.5" hidden="1" customHeight="1"/>
    <row r="4198" ht="7.5" hidden="1" customHeight="1"/>
    <row r="4199" ht="7.5" hidden="1" customHeight="1"/>
    <row r="4200" ht="7.5" hidden="1" customHeight="1"/>
    <row r="4201" ht="7.5" hidden="1" customHeight="1"/>
    <row r="4202" ht="7.5" hidden="1" customHeight="1"/>
    <row r="4203" ht="7.5" hidden="1" customHeight="1"/>
    <row r="4204" ht="7.5" hidden="1" customHeight="1"/>
    <row r="4205" ht="7.5" hidden="1" customHeight="1"/>
    <row r="4206" ht="7.5" hidden="1" customHeight="1"/>
    <row r="4207" ht="7.5" hidden="1" customHeight="1"/>
    <row r="4208" ht="7.5" hidden="1" customHeight="1"/>
    <row r="4209" ht="7.5" hidden="1" customHeight="1"/>
    <row r="4210" ht="7.5" hidden="1" customHeight="1"/>
    <row r="4211" ht="7.5" hidden="1" customHeight="1"/>
    <row r="4212" ht="7.5" hidden="1" customHeight="1"/>
    <row r="4213" ht="7.5" hidden="1" customHeight="1"/>
    <row r="4214" ht="7.5" hidden="1" customHeight="1"/>
    <row r="4215" ht="7.5" hidden="1" customHeight="1"/>
    <row r="4216" ht="7.5" hidden="1" customHeight="1"/>
    <row r="4217" ht="7.5" hidden="1" customHeight="1"/>
    <row r="4218" ht="7.5" hidden="1" customHeight="1"/>
    <row r="4219" ht="7.5" hidden="1" customHeight="1"/>
    <row r="4220" ht="7.5" hidden="1" customHeight="1"/>
    <row r="4221" ht="7.5" hidden="1" customHeight="1"/>
    <row r="4222" ht="7.5" hidden="1" customHeight="1"/>
    <row r="4223" ht="7.5" hidden="1" customHeight="1"/>
    <row r="4224" ht="7.5" hidden="1" customHeight="1"/>
    <row r="4225" ht="7.5" hidden="1" customHeight="1"/>
    <row r="4226" ht="7.5" hidden="1" customHeight="1"/>
    <row r="4227" ht="7.5" hidden="1" customHeight="1"/>
    <row r="4228" ht="7.5" hidden="1" customHeight="1"/>
    <row r="4229" ht="7.5" hidden="1" customHeight="1"/>
    <row r="4230" ht="7.5" hidden="1" customHeight="1"/>
    <row r="4231" ht="7.5" hidden="1" customHeight="1"/>
    <row r="4232" ht="7.5" hidden="1" customHeight="1"/>
    <row r="4233" ht="7.5" hidden="1" customHeight="1"/>
    <row r="4234" ht="7.5" hidden="1" customHeight="1"/>
    <row r="4235" ht="7.5" hidden="1" customHeight="1"/>
    <row r="4236" ht="7.5" hidden="1" customHeight="1"/>
    <row r="4237" ht="7.5" hidden="1" customHeight="1"/>
    <row r="4238" ht="7.5" hidden="1" customHeight="1"/>
    <row r="4239" ht="7.5" hidden="1" customHeight="1"/>
    <row r="4240" ht="7.5" hidden="1" customHeight="1"/>
    <row r="4241" ht="7.5" hidden="1" customHeight="1"/>
    <row r="4242" ht="7.5" hidden="1" customHeight="1"/>
    <row r="4243" ht="7.5" hidden="1" customHeight="1"/>
    <row r="4244" ht="7.5" hidden="1" customHeight="1"/>
    <row r="4245" ht="7.5" hidden="1" customHeight="1"/>
    <row r="4246" ht="7.5" hidden="1" customHeight="1"/>
    <row r="4247" ht="7.5" hidden="1" customHeight="1"/>
    <row r="4248" ht="7.5" hidden="1" customHeight="1"/>
    <row r="4249" ht="7.5" hidden="1" customHeight="1"/>
    <row r="4250" ht="7.5" hidden="1" customHeight="1"/>
    <row r="4251" ht="7.5" hidden="1" customHeight="1"/>
    <row r="4252" ht="7.5" hidden="1" customHeight="1"/>
    <row r="4253" ht="7.5" hidden="1" customHeight="1"/>
    <row r="4254" ht="7.5" hidden="1" customHeight="1"/>
    <row r="4255" ht="7.5" hidden="1" customHeight="1"/>
    <row r="4256" ht="7.5" hidden="1" customHeight="1"/>
    <row r="4257" ht="7.5" hidden="1" customHeight="1"/>
    <row r="4258" ht="7.5" hidden="1" customHeight="1"/>
    <row r="4259" ht="7.5" hidden="1" customHeight="1"/>
    <row r="4260" ht="7.5" hidden="1" customHeight="1"/>
    <row r="4261" ht="7.5" hidden="1" customHeight="1"/>
    <row r="4262" ht="7.5" hidden="1" customHeight="1"/>
    <row r="4263" ht="7.5" hidden="1" customHeight="1"/>
    <row r="4264" ht="7.5" hidden="1" customHeight="1"/>
    <row r="4265" ht="7.5" hidden="1" customHeight="1"/>
    <row r="4266" ht="7.5" hidden="1" customHeight="1"/>
    <row r="4267" ht="7.5" hidden="1" customHeight="1"/>
    <row r="4268" ht="7.5" hidden="1" customHeight="1"/>
    <row r="4269" ht="7.5" hidden="1" customHeight="1"/>
    <row r="4270" ht="7.5" hidden="1" customHeight="1"/>
    <row r="4271" ht="7.5" hidden="1" customHeight="1"/>
    <row r="4272" ht="7.5" hidden="1" customHeight="1"/>
    <row r="4273" ht="7.5" hidden="1" customHeight="1"/>
    <row r="4274" ht="7.5" hidden="1" customHeight="1"/>
    <row r="4275" ht="7.5" hidden="1" customHeight="1"/>
    <row r="4276" ht="7.5" hidden="1" customHeight="1"/>
    <row r="4277" ht="7.5" hidden="1" customHeight="1"/>
    <row r="4278" ht="7.5" hidden="1" customHeight="1"/>
    <row r="4279" ht="7.5" hidden="1" customHeight="1"/>
    <row r="4280" ht="7.5" hidden="1" customHeight="1"/>
    <row r="4281" ht="7.5" hidden="1" customHeight="1"/>
    <row r="4282" ht="7.5" hidden="1" customHeight="1"/>
    <row r="4283" ht="7.5" hidden="1" customHeight="1"/>
    <row r="4284" ht="7.5" hidden="1" customHeight="1"/>
    <row r="4285" ht="7.5" hidden="1" customHeight="1"/>
    <row r="4286" ht="7.5" hidden="1" customHeight="1"/>
    <row r="4287" ht="7.5" hidden="1" customHeight="1"/>
    <row r="4288" ht="7.5" hidden="1" customHeight="1"/>
    <row r="4289" ht="7.5" hidden="1" customHeight="1"/>
    <row r="4290" ht="7.5" hidden="1" customHeight="1"/>
    <row r="4291" ht="7.5" hidden="1" customHeight="1"/>
    <row r="4292" ht="7.5" hidden="1" customHeight="1"/>
    <row r="4293" ht="7.5" hidden="1" customHeight="1"/>
    <row r="4294" ht="7.5" hidden="1" customHeight="1"/>
    <row r="4295" ht="7.5" hidden="1" customHeight="1"/>
    <row r="4296" ht="7.5" hidden="1" customHeight="1"/>
    <row r="4297" ht="7.5" hidden="1" customHeight="1"/>
    <row r="4298" ht="7.5" hidden="1" customHeight="1"/>
    <row r="4299" ht="7.5" hidden="1" customHeight="1"/>
    <row r="4300" ht="7.5" hidden="1" customHeight="1"/>
    <row r="4301" ht="7.5" hidden="1" customHeight="1"/>
    <row r="4302" ht="7.5" hidden="1" customHeight="1"/>
    <row r="4303" ht="7.5" hidden="1" customHeight="1"/>
    <row r="4304" ht="7.5" hidden="1" customHeight="1"/>
    <row r="4305" ht="7.5" hidden="1" customHeight="1"/>
    <row r="4306" ht="7.5" hidden="1" customHeight="1"/>
    <row r="4307" ht="7.5" hidden="1" customHeight="1"/>
    <row r="4308" ht="7.5" hidden="1" customHeight="1"/>
    <row r="4309" ht="7.5" hidden="1" customHeight="1"/>
    <row r="4310" ht="7.5" hidden="1" customHeight="1"/>
    <row r="4311" ht="7.5" hidden="1" customHeight="1"/>
    <row r="4312" ht="7.5" hidden="1" customHeight="1"/>
    <row r="4313" ht="7.5" hidden="1" customHeight="1"/>
    <row r="4314" ht="7.5" hidden="1" customHeight="1"/>
    <row r="4315" ht="7.5" hidden="1" customHeight="1"/>
    <row r="4316" ht="7.5" hidden="1" customHeight="1"/>
    <row r="4317" ht="7.5" hidden="1" customHeight="1"/>
    <row r="4318" ht="7.5" hidden="1" customHeight="1"/>
    <row r="4319" ht="7.5" hidden="1" customHeight="1"/>
    <row r="4320" ht="7.5" hidden="1" customHeight="1"/>
    <row r="4321" ht="7.5" hidden="1" customHeight="1"/>
    <row r="4322" ht="7.5" hidden="1" customHeight="1"/>
    <row r="4323" ht="7.5" hidden="1" customHeight="1"/>
    <row r="4324" ht="7.5" hidden="1" customHeight="1"/>
    <row r="4325" ht="7.5" hidden="1" customHeight="1"/>
    <row r="4326" ht="7.5" hidden="1" customHeight="1"/>
    <row r="4327" ht="7.5" hidden="1" customHeight="1"/>
    <row r="4328" ht="7.5" hidden="1" customHeight="1"/>
    <row r="4329" ht="7.5" hidden="1" customHeight="1"/>
    <row r="4330" ht="7.5" hidden="1" customHeight="1"/>
    <row r="4331" ht="7.5" hidden="1" customHeight="1"/>
    <row r="4332" ht="7.5" hidden="1" customHeight="1"/>
    <row r="4333" ht="7.5" hidden="1" customHeight="1"/>
    <row r="4334" ht="7.5" hidden="1" customHeight="1"/>
    <row r="4335" ht="7.5" hidden="1" customHeight="1"/>
    <row r="4336" ht="7.5" hidden="1" customHeight="1"/>
    <row r="4337" ht="7.5" hidden="1" customHeight="1"/>
    <row r="4338" ht="7.5" hidden="1" customHeight="1"/>
    <row r="4339" ht="7.5" hidden="1" customHeight="1"/>
    <row r="4340" ht="7.5" hidden="1" customHeight="1"/>
    <row r="4341" ht="7.5" hidden="1" customHeight="1"/>
    <row r="4342" ht="7.5" hidden="1" customHeight="1"/>
    <row r="4343" ht="7.5" hidden="1" customHeight="1"/>
    <row r="4344" ht="7.5" hidden="1" customHeight="1"/>
    <row r="4345" ht="7.5" hidden="1" customHeight="1"/>
    <row r="4346" ht="7.5" hidden="1" customHeight="1"/>
    <row r="4347" ht="7.5" hidden="1" customHeight="1"/>
    <row r="4348" ht="7.5" hidden="1" customHeight="1"/>
    <row r="4349" ht="7.5" hidden="1" customHeight="1"/>
    <row r="4350" ht="7.5" hidden="1" customHeight="1"/>
    <row r="4351" ht="7.5" hidden="1" customHeight="1"/>
    <row r="4352" ht="7.5" hidden="1" customHeight="1"/>
    <row r="4353" ht="7.5" hidden="1" customHeight="1"/>
    <row r="4354" ht="7.5" hidden="1" customHeight="1"/>
    <row r="4355" ht="7.5" hidden="1" customHeight="1"/>
    <row r="4356" ht="7.5" hidden="1" customHeight="1"/>
    <row r="4357" ht="7.5" hidden="1" customHeight="1"/>
    <row r="4358" ht="7.5" hidden="1" customHeight="1"/>
    <row r="4359" ht="7.5" hidden="1" customHeight="1"/>
    <row r="4360" ht="7.5" hidden="1" customHeight="1"/>
    <row r="4361" ht="7.5" hidden="1" customHeight="1"/>
    <row r="4362" ht="7.5" hidden="1" customHeight="1"/>
    <row r="4363" ht="7.5" hidden="1" customHeight="1"/>
    <row r="4364" ht="7.5" hidden="1" customHeight="1"/>
    <row r="4365" ht="7.5" hidden="1" customHeight="1"/>
    <row r="4366" ht="7.5" hidden="1" customHeight="1"/>
    <row r="4367" ht="7.5" hidden="1" customHeight="1"/>
    <row r="4368" ht="7.5" hidden="1" customHeight="1"/>
    <row r="4369" ht="7.5" hidden="1" customHeight="1"/>
    <row r="4370" ht="7.5" hidden="1" customHeight="1"/>
    <row r="4371" ht="7.5" hidden="1" customHeight="1"/>
    <row r="4372" ht="7.5" hidden="1" customHeight="1"/>
    <row r="4373" ht="7.5" hidden="1" customHeight="1"/>
    <row r="4374" ht="7.5" hidden="1" customHeight="1"/>
    <row r="4375" ht="7.5" hidden="1" customHeight="1"/>
    <row r="4376" ht="7.5" hidden="1" customHeight="1"/>
    <row r="4377" ht="7.5" hidden="1" customHeight="1"/>
    <row r="4378" ht="7.5" hidden="1" customHeight="1"/>
    <row r="4379" ht="7.5" hidden="1" customHeight="1"/>
    <row r="4380" ht="7.5" hidden="1" customHeight="1"/>
    <row r="4381" ht="7.5" hidden="1" customHeight="1"/>
    <row r="4382" ht="7.5" hidden="1" customHeight="1"/>
    <row r="4383" ht="7.5" hidden="1" customHeight="1"/>
    <row r="4384" ht="7.5" hidden="1" customHeight="1"/>
    <row r="4385" ht="7.5" hidden="1" customHeight="1"/>
    <row r="4386" ht="7.5" hidden="1" customHeight="1"/>
    <row r="4387" ht="7.5" hidden="1" customHeight="1"/>
    <row r="4388" ht="7.5" hidden="1" customHeight="1"/>
    <row r="4389" ht="7.5" hidden="1" customHeight="1"/>
    <row r="4390" ht="7.5" hidden="1" customHeight="1"/>
    <row r="4391" ht="7.5" hidden="1" customHeight="1"/>
    <row r="4392" ht="7.5" hidden="1" customHeight="1"/>
    <row r="4393" ht="7.5" hidden="1" customHeight="1"/>
    <row r="4394" ht="7.5" hidden="1" customHeight="1"/>
    <row r="4395" ht="7.5" hidden="1" customHeight="1"/>
    <row r="4396" ht="7.5" hidden="1" customHeight="1"/>
    <row r="4397" ht="7.5" hidden="1" customHeight="1"/>
    <row r="4398" ht="7.5" hidden="1" customHeight="1"/>
    <row r="4399" ht="7.5" hidden="1" customHeight="1"/>
    <row r="4400" ht="7.5" hidden="1" customHeight="1"/>
    <row r="4401" ht="7.5" hidden="1" customHeight="1"/>
    <row r="4402" ht="7.5" hidden="1" customHeight="1"/>
    <row r="4403" ht="7.5" hidden="1" customHeight="1"/>
    <row r="4404" ht="7.5" hidden="1" customHeight="1"/>
    <row r="4405" ht="7.5" hidden="1" customHeight="1"/>
    <row r="4406" ht="7.5" hidden="1" customHeight="1"/>
    <row r="4407" ht="7.5" hidden="1" customHeight="1"/>
    <row r="4408" ht="7.5" hidden="1" customHeight="1"/>
    <row r="4409" ht="7.5" hidden="1" customHeight="1"/>
    <row r="4410" ht="7.5" hidden="1" customHeight="1"/>
    <row r="4411" ht="7.5" hidden="1" customHeight="1"/>
    <row r="4412" ht="7.5" hidden="1" customHeight="1"/>
    <row r="4413" ht="7.5" hidden="1" customHeight="1"/>
    <row r="4414" ht="7.5" hidden="1" customHeight="1"/>
    <row r="4415" ht="7.5" hidden="1" customHeight="1"/>
    <row r="4416" ht="7.5" hidden="1" customHeight="1"/>
    <row r="4417" ht="7.5" hidden="1" customHeight="1"/>
    <row r="4418" ht="7.5" hidden="1" customHeight="1"/>
    <row r="4419" ht="7.5" hidden="1" customHeight="1"/>
    <row r="4420" ht="7.5" hidden="1" customHeight="1"/>
    <row r="4421" ht="7.5" hidden="1" customHeight="1"/>
    <row r="4422" ht="7.5" hidden="1" customHeight="1"/>
    <row r="4423" ht="7.5" hidden="1" customHeight="1"/>
    <row r="4424" ht="7.5" hidden="1" customHeight="1"/>
    <row r="4425" ht="7.5" hidden="1" customHeight="1"/>
    <row r="4426" ht="7.5" hidden="1" customHeight="1"/>
    <row r="4427" ht="7.5" hidden="1" customHeight="1"/>
    <row r="4428" ht="7.5" hidden="1" customHeight="1"/>
    <row r="4429" ht="7.5" hidden="1" customHeight="1"/>
    <row r="4430" ht="7.5" hidden="1" customHeight="1"/>
    <row r="4431" ht="7.5" hidden="1" customHeight="1"/>
    <row r="4432" ht="7.5" hidden="1" customHeight="1"/>
    <row r="4433" ht="7.5" hidden="1" customHeight="1"/>
    <row r="4434" ht="7.5" hidden="1" customHeight="1"/>
    <row r="4435" ht="7.5" hidden="1" customHeight="1"/>
    <row r="4436" ht="7.5" hidden="1" customHeight="1"/>
    <row r="4437" ht="7.5" hidden="1" customHeight="1"/>
    <row r="4438" ht="7.5" hidden="1" customHeight="1"/>
    <row r="4439" ht="7.5" hidden="1" customHeight="1"/>
    <row r="4440" ht="7.5" hidden="1" customHeight="1"/>
    <row r="4441" ht="7.5" hidden="1" customHeight="1"/>
    <row r="4442" ht="7.5" hidden="1" customHeight="1"/>
    <row r="4443" ht="7.5" hidden="1" customHeight="1"/>
    <row r="4444" ht="7.5" hidden="1" customHeight="1"/>
    <row r="4445" ht="7.5" hidden="1" customHeight="1"/>
    <row r="4446" ht="7.5" hidden="1" customHeight="1"/>
    <row r="4447" ht="7.5" hidden="1" customHeight="1"/>
    <row r="4448" ht="7.5" hidden="1" customHeight="1"/>
    <row r="4449" ht="7.5" hidden="1" customHeight="1"/>
    <row r="4450" ht="7.5" hidden="1" customHeight="1"/>
    <row r="4451" ht="7.5" hidden="1" customHeight="1"/>
    <row r="4452" ht="7.5" hidden="1" customHeight="1"/>
    <row r="4453" ht="7.5" hidden="1" customHeight="1"/>
    <row r="4454" ht="7.5" hidden="1" customHeight="1"/>
    <row r="4455" ht="7.5" hidden="1" customHeight="1"/>
    <row r="4456" ht="7.5" hidden="1" customHeight="1"/>
    <row r="4457" ht="7.5" hidden="1" customHeight="1"/>
    <row r="4458" ht="7.5" hidden="1" customHeight="1"/>
    <row r="4459" ht="7.5" hidden="1" customHeight="1"/>
    <row r="4460" ht="7.5" hidden="1" customHeight="1"/>
    <row r="4461" ht="7.5" hidden="1" customHeight="1"/>
    <row r="4462" ht="7.5" hidden="1" customHeight="1"/>
    <row r="4463" ht="7.5" hidden="1" customHeight="1"/>
    <row r="4464" ht="7.5" hidden="1" customHeight="1"/>
    <row r="4465" ht="7.5" hidden="1" customHeight="1"/>
    <row r="4466" ht="7.5" hidden="1" customHeight="1"/>
    <row r="4467" ht="7.5" hidden="1" customHeight="1"/>
    <row r="4468" ht="7.5" hidden="1" customHeight="1"/>
    <row r="4469" ht="7.5" hidden="1" customHeight="1"/>
    <row r="4470" ht="7.5" hidden="1" customHeight="1"/>
    <row r="4471" ht="7.5" hidden="1" customHeight="1"/>
    <row r="4472" ht="7.5" hidden="1" customHeight="1"/>
    <row r="4473" ht="7.5" hidden="1" customHeight="1"/>
    <row r="4474" ht="7.5" hidden="1" customHeight="1"/>
    <row r="4475" ht="7.5" hidden="1" customHeight="1"/>
    <row r="4476" ht="7.5" hidden="1" customHeight="1"/>
    <row r="4477" ht="7.5" hidden="1" customHeight="1"/>
    <row r="4478" ht="7.5" hidden="1" customHeight="1"/>
    <row r="4479" ht="7.5" hidden="1" customHeight="1"/>
    <row r="4480" ht="7.5" hidden="1" customHeight="1"/>
    <row r="4481" ht="7.5" hidden="1" customHeight="1"/>
    <row r="4482" ht="7.5" hidden="1" customHeight="1"/>
    <row r="4483" ht="7.5" hidden="1" customHeight="1"/>
    <row r="4484" ht="7.5" hidden="1" customHeight="1"/>
    <row r="4485" ht="7.5" hidden="1" customHeight="1"/>
    <row r="4486" ht="7.5" hidden="1" customHeight="1"/>
    <row r="4487" ht="7.5" hidden="1" customHeight="1"/>
    <row r="4488" ht="7.5" hidden="1" customHeight="1"/>
    <row r="4489" ht="7.5" hidden="1" customHeight="1"/>
    <row r="4490" ht="7.5" hidden="1" customHeight="1"/>
    <row r="4491" ht="7.5" hidden="1" customHeight="1"/>
    <row r="4492" ht="7.5" hidden="1" customHeight="1"/>
    <row r="4493" ht="7.5" hidden="1" customHeight="1"/>
    <row r="4494" ht="7.5" hidden="1" customHeight="1"/>
    <row r="4495" ht="7.5" hidden="1" customHeight="1"/>
    <row r="4496" ht="7.5" hidden="1" customHeight="1"/>
    <row r="4497" ht="7.5" hidden="1" customHeight="1"/>
    <row r="4498" ht="7.5" hidden="1" customHeight="1"/>
    <row r="4499" ht="7.5" hidden="1" customHeight="1"/>
    <row r="4500" ht="7.5" hidden="1" customHeight="1"/>
    <row r="4501" ht="7.5" hidden="1" customHeight="1"/>
    <row r="4502" ht="7.5" hidden="1" customHeight="1"/>
    <row r="4503" ht="7.5" hidden="1" customHeight="1"/>
    <row r="4504" ht="7.5" hidden="1" customHeight="1"/>
    <row r="4505" ht="7.5" hidden="1" customHeight="1"/>
    <row r="4506" ht="7.5" hidden="1" customHeight="1"/>
    <row r="4507" ht="7.5" hidden="1" customHeight="1"/>
    <row r="4508" ht="7.5" hidden="1" customHeight="1"/>
    <row r="4509" ht="7.5" hidden="1" customHeight="1"/>
    <row r="4510" ht="7.5" hidden="1" customHeight="1"/>
    <row r="4511" ht="7.5" hidden="1" customHeight="1"/>
    <row r="4512" ht="7.5" hidden="1" customHeight="1"/>
    <row r="4513" ht="7.5" hidden="1" customHeight="1"/>
    <row r="4514" ht="7.5" hidden="1" customHeight="1"/>
    <row r="4515" ht="7.5" hidden="1" customHeight="1"/>
    <row r="4516" ht="7.5" hidden="1" customHeight="1"/>
    <row r="4517" ht="7.5" hidden="1" customHeight="1"/>
    <row r="4518" ht="7.5" hidden="1" customHeight="1"/>
    <row r="4519" ht="7.5" hidden="1" customHeight="1"/>
    <row r="4520" ht="7.5" hidden="1" customHeight="1"/>
    <row r="4521" ht="7.5" hidden="1" customHeight="1"/>
    <row r="4522" ht="7.5" hidden="1" customHeight="1"/>
    <row r="4523" ht="7.5" hidden="1" customHeight="1"/>
    <row r="4524" ht="7.5" hidden="1" customHeight="1"/>
    <row r="4525" ht="7.5" hidden="1" customHeight="1"/>
    <row r="4526" ht="7.5" hidden="1" customHeight="1"/>
    <row r="4527" ht="7.5" hidden="1" customHeight="1"/>
    <row r="4528" ht="7.5" hidden="1" customHeight="1"/>
    <row r="4529" ht="7.5" hidden="1" customHeight="1"/>
    <row r="4530" ht="7.5" hidden="1" customHeight="1"/>
    <row r="4531" ht="7.5" hidden="1" customHeight="1"/>
    <row r="4532" ht="7.5" hidden="1" customHeight="1"/>
    <row r="4533" ht="7.5" hidden="1" customHeight="1"/>
    <row r="4534" ht="7.5" hidden="1" customHeight="1"/>
    <row r="4535" ht="7.5" hidden="1" customHeight="1"/>
    <row r="4536" ht="7.5" hidden="1" customHeight="1"/>
    <row r="4537" ht="7.5" hidden="1" customHeight="1"/>
    <row r="4538" ht="7.5" hidden="1" customHeight="1"/>
    <row r="4539" ht="7.5" hidden="1" customHeight="1"/>
    <row r="4540" ht="7.5" hidden="1" customHeight="1"/>
    <row r="4541" ht="7.5" hidden="1" customHeight="1"/>
    <row r="4542" ht="7.5" hidden="1" customHeight="1"/>
    <row r="4543" ht="7.5" hidden="1" customHeight="1"/>
    <row r="4544" ht="7.5" hidden="1" customHeight="1"/>
    <row r="4545" ht="7.5" hidden="1" customHeight="1"/>
    <row r="4546" ht="7.5" hidden="1" customHeight="1"/>
    <row r="4547" ht="7.5" hidden="1" customHeight="1"/>
    <row r="4548" ht="7.5" hidden="1" customHeight="1"/>
    <row r="4549" ht="7.5" hidden="1" customHeight="1"/>
    <row r="4550" ht="7.5" hidden="1" customHeight="1"/>
    <row r="4551" ht="7.5" hidden="1" customHeight="1"/>
    <row r="4552" ht="7.5" hidden="1" customHeight="1"/>
    <row r="4553" ht="7.5" hidden="1" customHeight="1"/>
    <row r="4554" ht="7.5" hidden="1" customHeight="1"/>
    <row r="4555" ht="7.5" hidden="1" customHeight="1"/>
    <row r="4556" ht="7.5" hidden="1" customHeight="1"/>
    <row r="4557" ht="7.5" hidden="1" customHeight="1"/>
    <row r="4558" ht="7.5" hidden="1" customHeight="1"/>
    <row r="4559" ht="7.5" hidden="1" customHeight="1"/>
    <row r="4560" ht="7.5" hidden="1" customHeight="1"/>
    <row r="4561" ht="7.5" hidden="1" customHeight="1"/>
    <row r="4562" ht="7.5" hidden="1" customHeight="1"/>
    <row r="4563" ht="7.5" hidden="1" customHeight="1"/>
    <row r="4564" ht="7.5" hidden="1" customHeight="1"/>
    <row r="4565" ht="7.5" hidden="1" customHeight="1"/>
    <row r="4566" ht="7.5" hidden="1" customHeight="1"/>
    <row r="4567" ht="7.5" hidden="1" customHeight="1"/>
    <row r="4568" ht="7.5" hidden="1" customHeight="1"/>
    <row r="4569" ht="7.5" hidden="1" customHeight="1"/>
    <row r="4570" ht="7.5" hidden="1" customHeight="1"/>
    <row r="4571" ht="7.5" hidden="1" customHeight="1"/>
    <row r="4572" ht="7.5" hidden="1" customHeight="1"/>
    <row r="4573" ht="7.5" hidden="1" customHeight="1"/>
    <row r="4574" ht="7.5" hidden="1" customHeight="1"/>
    <row r="4575" ht="7.5" hidden="1" customHeight="1"/>
    <row r="4576" ht="7.5" hidden="1" customHeight="1"/>
    <row r="4577" ht="7.5" hidden="1" customHeight="1"/>
    <row r="4578" ht="7.5" hidden="1" customHeight="1"/>
    <row r="4579" ht="7.5" hidden="1" customHeight="1"/>
    <row r="4580" ht="7.5" hidden="1" customHeight="1"/>
    <row r="4581" ht="7.5" hidden="1" customHeight="1"/>
    <row r="4582" ht="7.5" hidden="1" customHeight="1"/>
    <row r="4583" ht="7.5" hidden="1" customHeight="1"/>
    <row r="4584" ht="7.5" hidden="1" customHeight="1"/>
    <row r="4585" ht="7.5" hidden="1" customHeight="1"/>
    <row r="4586" ht="7.5" hidden="1" customHeight="1"/>
    <row r="4587" ht="7.5" hidden="1" customHeight="1"/>
    <row r="4588" ht="7.5" hidden="1" customHeight="1"/>
    <row r="4589" ht="7.5" hidden="1" customHeight="1"/>
    <row r="4590" ht="7.5" hidden="1" customHeight="1"/>
    <row r="4591" ht="7.5" hidden="1" customHeight="1"/>
    <row r="4592" ht="7.5" hidden="1" customHeight="1"/>
    <row r="4593" ht="7.5" hidden="1" customHeight="1"/>
    <row r="4594" ht="7.5" hidden="1" customHeight="1"/>
    <row r="4595" ht="7.5" hidden="1" customHeight="1"/>
    <row r="4596" ht="7.5" hidden="1" customHeight="1"/>
    <row r="4597" ht="7.5" hidden="1" customHeight="1"/>
    <row r="4598" ht="7.5" hidden="1" customHeight="1"/>
    <row r="4599" ht="7.5" hidden="1" customHeight="1"/>
    <row r="4600" ht="7.5" hidden="1" customHeight="1"/>
    <row r="4601" ht="7.5" hidden="1" customHeight="1"/>
    <row r="4602" ht="7.5" hidden="1" customHeight="1"/>
    <row r="4603" ht="7.5" hidden="1" customHeight="1"/>
    <row r="4604" ht="7.5" hidden="1" customHeight="1"/>
    <row r="4605" ht="7.5" hidden="1" customHeight="1"/>
    <row r="4606" ht="7.5" hidden="1" customHeight="1"/>
    <row r="4607" ht="7.5" hidden="1" customHeight="1"/>
    <row r="4608" ht="7.5" hidden="1" customHeight="1"/>
    <row r="4609" ht="7.5" hidden="1" customHeight="1"/>
    <row r="4610" ht="7.5" hidden="1" customHeight="1"/>
    <row r="4611" ht="7.5" hidden="1" customHeight="1"/>
    <row r="4612" ht="7.5" hidden="1" customHeight="1"/>
    <row r="4613" ht="7.5" hidden="1" customHeight="1"/>
    <row r="4614" ht="7.5" hidden="1" customHeight="1"/>
    <row r="4615" ht="7.5" hidden="1" customHeight="1"/>
    <row r="4616" ht="7.5" hidden="1" customHeight="1"/>
    <row r="4617" ht="7.5" hidden="1" customHeight="1"/>
    <row r="4618" ht="7.5" hidden="1" customHeight="1"/>
    <row r="4619" ht="7.5" hidden="1" customHeight="1"/>
    <row r="4620" ht="7.5" hidden="1" customHeight="1"/>
    <row r="4621" ht="7.5" hidden="1" customHeight="1"/>
    <row r="4622" ht="7.5" hidden="1" customHeight="1"/>
    <row r="4623" ht="7.5" hidden="1" customHeight="1"/>
    <row r="4624" ht="7.5" hidden="1" customHeight="1"/>
    <row r="4625" ht="7.5" hidden="1" customHeight="1"/>
    <row r="4626" ht="7.5" hidden="1" customHeight="1"/>
    <row r="4627" ht="7.5" hidden="1" customHeight="1"/>
    <row r="4628" ht="7.5" hidden="1" customHeight="1"/>
    <row r="4629" ht="7.5" hidden="1" customHeight="1"/>
    <row r="4630" ht="7.5" hidden="1" customHeight="1"/>
    <row r="4631" ht="7.5" hidden="1" customHeight="1"/>
    <row r="4632" ht="7.5" hidden="1" customHeight="1"/>
    <row r="4633" ht="7.5" hidden="1" customHeight="1"/>
    <row r="4634" ht="7.5" hidden="1" customHeight="1"/>
    <row r="4635" ht="7.5" hidden="1" customHeight="1"/>
    <row r="4636" ht="7.5" hidden="1" customHeight="1"/>
    <row r="4637" ht="7.5" hidden="1" customHeight="1"/>
    <row r="4638" ht="7.5" hidden="1" customHeight="1"/>
    <row r="4639" ht="7.5" hidden="1" customHeight="1"/>
    <row r="4640" ht="7.5" hidden="1" customHeight="1"/>
    <row r="4641" ht="7.5" hidden="1" customHeight="1"/>
    <row r="4642" ht="7.5" hidden="1" customHeight="1"/>
    <row r="4643" ht="7.5" hidden="1" customHeight="1"/>
    <row r="4644" ht="7.5" hidden="1" customHeight="1"/>
    <row r="4645" ht="7.5" hidden="1" customHeight="1"/>
    <row r="4646" ht="7.5" hidden="1" customHeight="1"/>
    <row r="4647" ht="7.5" hidden="1" customHeight="1"/>
    <row r="4648" ht="7.5" hidden="1" customHeight="1"/>
    <row r="4649" ht="7.5" hidden="1" customHeight="1"/>
    <row r="4650" ht="7.5" hidden="1" customHeight="1"/>
    <row r="4651" ht="7.5" hidden="1" customHeight="1"/>
    <row r="4652" ht="7.5" hidden="1" customHeight="1"/>
    <row r="4653" ht="7.5" hidden="1" customHeight="1"/>
    <row r="4654" ht="7.5" hidden="1" customHeight="1"/>
    <row r="4655" ht="7.5" hidden="1" customHeight="1"/>
    <row r="4656" ht="7.5" hidden="1" customHeight="1"/>
    <row r="4657" ht="7.5" hidden="1" customHeight="1"/>
    <row r="4658" ht="7.5" hidden="1" customHeight="1"/>
    <row r="4659" ht="7.5" hidden="1" customHeight="1"/>
    <row r="4660" ht="7.5" hidden="1" customHeight="1"/>
    <row r="4661" ht="7.5" hidden="1" customHeight="1"/>
    <row r="4662" ht="7.5" hidden="1" customHeight="1"/>
    <row r="4663" ht="7.5" hidden="1" customHeight="1"/>
    <row r="4664" ht="7.5" hidden="1" customHeight="1"/>
    <row r="4665" ht="7.5" hidden="1" customHeight="1"/>
    <row r="4666" ht="7.5" hidden="1" customHeight="1"/>
    <row r="4667" ht="7.5" hidden="1" customHeight="1"/>
    <row r="4668" ht="7.5" hidden="1" customHeight="1"/>
    <row r="4669" ht="7.5" hidden="1" customHeight="1"/>
    <row r="4670" ht="7.5" hidden="1" customHeight="1"/>
    <row r="4671" ht="7.5" hidden="1" customHeight="1"/>
    <row r="4672" ht="7.5" hidden="1" customHeight="1"/>
    <row r="4673" ht="7.5" hidden="1" customHeight="1"/>
    <row r="4674" ht="7.5" hidden="1" customHeight="1"/>
    <row r="4675" ht="7.5" hidden="1" customHeight="1"/>
    <row r="4676" ht="7.5" hidden="1" customHeight="1"/>
    <row r="4677" ht="7.5" hidden="1" customHeight="1"/>
    <row r="4678" ht="7.5" hidden="1" customHeight="1"/>
    <row r="4679" ht="7.5" hidden="1" customHeight="1"/>
    <row r="4680" ht="7.5" hidden="1" customHeight="1"/>
    <row r="4681" ht="7.5" hidden="1" customHeight="1"/>
    <row r="4682" ht="7.5" hidden="1" customHeight="1"/>
    <row r="4683" ht="7.5" hidden="1" customHeight="1"/>
    <row r="4684" ht="7.5" hidden="1" customHeight="1"/>
    <row r="4685" ht="7.5" hidden="1" customHeight="1"/>
    <row r="4686" ht="7.5" hidden="1" customHeight="1"/>
    <row r="4687" ht="7.5" hidden="1" customHeight="1"/>
    <row r="4688" ht="7.5" hidden="1" customHeight="1"/>
    <row r="4689" ht="7.5" hidden="1" customHeight="1"/>
    <row r="4690" ht="7.5" hidden="1" customHeight="1"/>
    <row r="4691" ht="7.5" hidden="1" customHeight="1"/>
    <row r="4692" ht="7.5" hidden="1" customHeight="1"/>
    <row r="4693" ht="7.5" hidden="1" customHeight="1"/>
    <row r="4694" ht="7.5" hidden="1" customHeight="1"/>
    <row r="4695" ht="7.5" hidden="1" customHeight="1"/>
    <row r="4696" ht="7.5" hidden="1" customHeight="1"/>
    <row r="4697" ht="7.5" hidden="1" customHeight="1"/>
    <row r="4698" ht="7.5" hidden="1" customHeight="1"/>
    <row r="4699" ht="7.5" hidden="1" customHeight="1"/>
    <row r="4700" ht="7.5" hidden="1" customHeight="1"/>
    <row r="4701" ht="7.5" hidden="1" customHeight="1"/>
    <row r="4702" ht="7.5" hidden="1" customHeight="1"/>
    <row r="4703" ht="7.5" hidden="1" customHeight="1"/>
    <row r="4704" ht="7.5" hidden="1" customHeight="1"/>
    <row r="4705" ht="7.5" hidden="1" customHeight="1"/>
    <row r="4706" ht="7.5" hidden="1" customHeight="1"/>
    <row r="4707" ht="7.5" hidden="1" customHeight="1"/>
    <row r="4708" ht="7.5" hidden="1" customHeight="1"/>
    <row r="4709" ht="7.5" hidden="1" customHeight="1"/>
    <row r="4710" ht="7.5" hidden="1" customHeight="1"/>
    <row r="4711" ht="7.5" hidden="1" customHeight="1"/>
    <row r="4712" ht="7.5" hidden="1" customHeight="1"/>
    <row r="4713" ht="7.5" hidden="1" customHeight="1"/>
    <row r="4714" ht="7.5" hidden="1" customHeight="1"/>
    <row r="4715" ht="7.5" hidden="1" customHeight="1"/>
    <row r="4716" ht="7.5" hidden="1" customHeight="1"/>
    <row r="4717" ht="7.5" hidden="1" customHeight="1"/>
    <row r="4718" ht="7.5" hidden="1" customHeight="1"/>
    <row r="4719" ht="7.5" hidden="1" customHeight="1"/>
    <row r="4720" ht="7.5" hidden="1" customHeight="1"/>
    <row r="4721" ht="7.5" hidden="1" customHeight="1"/>
    <row r="4722" ht="7.5" hidden="1" customHeight="1"/>
    <row r="4723" ht="7.5" hidden="1" customHeight="1"/>
    <row r="4724" ht="7.5" hidden="1" customHeight="1"/>
    <row r="4725" ht="7.5" hidden="1" customHeight="1"/>
    <row r="4726" ht="7.5" hidden="1" customHeight="1"/>
    <row r="4727" ht="7.5" hidden="1" customHeight="1"/>
    <row r="4728" ht="7.5" hidden="1" customHeight="1"/>
    <row r="4729" ht="7.5" hidden="1" customHeight="1"/>
    <row r="4730" ht="7.5" hidden="1" customHeight="1"/>
    <row r="4731" ht="7.5" hidden="1" customHeight="1"/>
    <row r="4732" ht="7.5" hidden="1" customHeight="1"/>
    <row r="4733" ht="7.5" hidden="1" customHeight="1"/>
    <row r="4734" ht="7.5" hidden="1" customHeight="1"/>
    <row r="4735" ht="7.5" hidden="1" customHeight="1"/>
    <row r="4736" ht="7.5" hidden="1" customHeight="1"/>
    <row r="4737" ht="7.5" hidden="1" customHeight="1"/>
    <row r="4738" ht="7.5" hidden="1" customHeight="1"/>
    <row r="4739" ht="7.5" hidden="1" customHeight="1"/>
    <row r="4740" ht="7.5" hidden="1" customHeight="1"/>
    <row r="4741" ht="7.5" hidden="1" customHeight="1"/>
    <row r="4742" ht="7.5" hidden="1" customHeight="1"/>
    <row r="4743" ht="7.5" hidden="1" customHeight="1"/>
    <row r="4744" ht="7.5" hidden="1" customHeight="1"/>
    <row r="4745" ht="7.5" hidden="1" customHeight="1"/>
    <row r="4746" ht="7.5" hidden="1" customHeight="1"/>
    <row r="4747" ht="7.5" hidden="1" customHeight="1"/>
    <row r="4748" ht="7.5" hidden="1" customHeight="1"/>
    <row r="4749" ht="7.5" hidden="1" customHeight="1"/>
    <row r="4750" ht="7.5" hidden="1" customHeight="1"/>
    <row r="4751" ht="7.5" hidden="1" customHeight="1"/>
    <row r="4752" ht="7.5" hidden="1" customHeight="1"/>
    <row r="4753" ht="7.5" hidden="1" customHeight="1"/>
    <row r="4754" ht="7.5" hidden="1" customHeight="1"/>
    <row r="4755" ht="7.5" hidden="1" customHeight="1"/>
    <row r="4756" ht="7.5" hidden="1" customHeight="1"/>
    <row r="4757" ht="7.5" hidden="1" customHeight="1"/>
    <row r="4758" ht="7.5" hidden="1" customHeight="1"/>
    <row r="4759" ht="7.5" hidden="1" customHeight="1"/>
    <row r="4760" ht="7.5" hidden="1" customHeight="1"/>
    <row r="4761" ht="7.5" hidden="1" customHeight="1"/>
    <row r="4762" ht="7.5" hidden="1" customHeight="1"/>
    <row r="4763" ht="7.5" hidden="1" customHeight="1"/>
    <row r="4764" ht="7.5" hidden="1" customHeight="1"/>
    <row r="4765" ht="7.5" hidden="1" customHeight="1"/>
    <row r="4766" ht="7.5" hidden="1" customHeight="1"/>
    <row r="4767" ht="7.5" hidden="1" customHeight="1"/>
    <row r="4768" ht="7.5" hidden="1" customHeight="1"/>
    <row r="4769" ht="7.5" hidden="1" customHeight="1"/>
    <row r="4770" ht="7.5" hidden="1" customHeight="1"/>
    <row r="4771" ht="7.5" hidden="1" customHeight="1"/>
    <row r="4772" ht="7.5" hidden="1" customHeight="1"/>
    <row r="4773" ht="7.5" hidden="1" customHeight="1"/>
    <row r="4774" ht="7.5" hidden="1" customHeight="1"/>
    <row r="4775" ht="7.5" hidden="1" customHeight="1"/>
    <row r="4776" ht="7.5" hidden="1" customHeight="1"/>
    <row r="4777" ht="7.5" hidden="1" customHeight="1"/>
    <row r="4778" ht="7.5" hidden="1" customHeight="1"/>
    <row r="4779" ht="7.5" hidden="1" customHeight="1"/>
    <row r="4780" ht="7.5" hidden="1" customHeight="1"/>
    <row r="4781" ht="7.5" hidden="1" customHeight="1"/>
    <row r="4782" ht="7.5" hidden="1" customHeight="1"/>
    <row r="4783" ht="7.5" hidden="1" customHeight="1"/>
    <row r="4784" ht="7.5" hidden="1" customHeight="1"/>
    <row r="4785" ht="7.5" hidden="1" customHeight="1"/>
    <row r="4786" ht="7.5" hidden="1" customHeight="1"/>
    <row r="4787" ht="7.5" hidden="1" customHeight="1"/>
    <row r="4788" ht="7.5" hidden="1" customHeight="1"/>
    <row r="4789" ht="7.5" hidden="1" customHeight="1"/>
    <row r="4790" ht="7.5" hidden="1" customHeight="1"/>
    <row r="4791" ht="7.5" hidden="1" customHeight="1"/>
    <row r="4792" ht="7.5" hidden="1" customHeight="1"/>
    <row r="4793" ht="7.5" hidden="1" customHeight="1"/>
    <row r="4794" ht="7.5" hidden="1" customHeight="1"/>
    <row r="4795" ht="7.5" hidden="1" customHeight="1"/>
    <row r="4796" ht="7.5" hidden="1" customHeight="1"/>
    <row r="4797" ht="7.5" hidden="1" customHeight="1"/>
    <row r="4798" ht="7.5" hidden="1" customHeight="1"/>
    <row r="4799" ht="7.5" hidden="1" customHeight="1"/>
    <row r="4800" ht="7.5" hidden="1" customHeight="1"/>
    <row r="4801" ht="7.5" hidden="1" customHeight="1"/>
    <row r="4802" ht="7.5" hidden="1" customHeight="1"/>
    <row r="4803" ht="7.5" hidden="1" customHeight="1"/>
    <row r="4804" ht="7.5" hidden="1" customHeight="1"/>
    <row r="4805" ht="7.5" hidden="1" customHeight="1"/>
    <row r="4806" ht="7.5" hidden="1" customHeight="1"/>
    <row r="4807" ht="7.5" hidden="1" customHeight="1"/>
    <row r="4808" ht="7.5" hidden="1" customHeight="1"/>
    <row r="4809" ht="7.5" hidden="1" customHeight="1"/>
    <row r="4810" ht="7.5" hidden="1" customHeight="1"/>
    <row r="4811" ht="7.5" hidden="1" customHeight="1"/>
    <row r="4812" ht="7.5" hidden="1" customHeight="1"/>
    <row r="4813" ht="7.5" hidden="1" customHeight="1"/>
    <row r="4814" ht="7.5" hidden="1" customHeight="1"/>
    <row r="4815" ht="7.5" hidden="1" customHeight="1"/>
    <row r="4816" ht="7.5" hidden="1" customHeight="1"/>
    <row r="4817" ht="7.5" hidden="1" customHeight="1"/>
    <row r="4818" ht="7.5" hidden="1" customHeight="1"/>
    <row r="4819" ht="7.5" hidden="1" customHeight="1"/>
    <row r="4820" ht="7.5" hidden="1" customHeight="1"/>
    <row r="4821" ht="7.5" hidden="1" customHeight="1"/>
    <row r="4822" ht="7.5" hidden="1" customHeight="1"/>
    <row r="4823" ht="7.5" hidden="1" customHeight="1"/>
    <row r="4824" ht="7.5" hidden="1" customHeight="1"/>
    <row r="4825" ht="7.5" hidden="1" customHeight="1"/>
    <row r="4826" ht="7.5" hidden="1" customHeight="1"/>
    <row r="4827" ht="7.5" hidden="1" customHeight="1"/>
    <row r="4828" ht="7.5" hidden="1" customHeight="1"/>
    <row r="4829" ht="7.5" hidden="1" customHeight="1"/>
    <row r="4830" ht="7.5" hidden="1" customHeight="1"/>
    <row r="4831" ht="7.5" hidden="1" customHeight="1"/>
    <row r="4832" ht="7.5" hidden="1" customHeight="1"/>
    <row r="4833" ht="7.5" hidden="1" customHeight="1"/>
    <row r="4834" ht="7.5" hidden="1" customHeight="1"/>
    <row r="4835" ht="7.5" hidden="1" customHeight="1"/>
    <row r="4836" ht="7.5" hidden="1" customHeight="1"/>
    <row r="4837" ht="7.5" hidden="1" customHeight="1"/>
    <row r="4838" ht="7.5" hidden="1" customHeight="1"/>
    <row r="4839" ht="7.5" hidden="1" customHeight="1"/>
    <row r="4840" ht="7.5" hidden="1" customHeight="1"/>
    <row r="4841" ht="7.5" hidden="1" customHeight="1"/>
    <row r="4842" ht="7.5" hidden="1" customHeight="1"/>
    <row r="4843" ht="7.5" hidden="1" customHeight="1"/>
    <row r="4844" ht="7.5" hidden="1" customHeight="1"/>
    <row r="4845" ht="7.5" hidden="1" customHeight="1"/>
    <row r="4846" ht="7.5" hidden="1" customHeight="1"/>
    <row r="4847" ht="7.5" hidden="1" customHeight="1"/>
    <row r="4848" ht="7.5" hidden="1" customHeight="1"/>
    <row r="4849" ht="7.5" hidden="1" customHeight="1"/>
    <row r="4850" ht="7.5" hidden="1" customHeight="1"/>
    <row r="4851" ht="7.5" hidden="1" customHeight="1"/>
    <row r="4852" ht="7.5" hidden="1" customHeight="1"/>
    <row r="4853" ht="7.5" hidden="1" customHeight="1"/>
    <row r="4854" ht="7.5" hidden="1" customHeight="1"/>
    <row r="4855" ht="7.5" hidden="1" customHeight="1"/>
    <row r="4856" ht="7.5" hidden="1" customHeight="1"/>
    <row r="4857" ht="7.5" hidden="1" customHeight="1"/>
    <row r="4858" ht="7.5" hidden="1" customHeight="1"/>
    <row r="4859" ht="7.5" hidden="1" customHeight="1"/>
    <row r="4860" ht="7.5" hidden="1" customHeight="1"/>
    <row r="4861" ht="7.5" hidden="1" customHeight="1"/>
    <row r="4862" ht="7.5" hidden="1" customHeight="1"/>
    <row r="4863" ht="7.5" hidden="1" customHeight="1"/>
    <row r="4864" ht="7.5" hidden="1" customHeight="1"/>
    <row r="4865" ht="7.5" hidden="1" customHeight="1"/>
    <row r="4866" ht="7.5" hidden="1" customHeight="1"/>
    <row r="4867" ht="7.5" hidden="1" customHeight="1"/>
    <row r="4868" ht="7.5" hidden="1" customHeight="1"/>
    <row r="4869" ht="7.5" hidden="1" customHeight="1"/>
    <row r="4870" ht="7.5" hidden="1" customHeight="1"/>
    <row r="4871" ht="7.5" hidden="1" customHeight="1"/>
    <row r="4872" ht="7.5" hidden="1" customHeight="1"/>
    <row r="4873" ht="7.5" hidden="1" customHeight="1"/>
    <row r="4874" ht="7.5" hidden="1" customHeight="1"/>
    <row r="4875" ht="7.5" hidden="1" customHeight="1"/>
    <row r="4876" ht="7.5" hidden="1" customHeight="1"/>
    <row r="4877" ht="7.5" hidden="1" customHeight="1"/>
    <row r="4878" ht="7.5" hidden="1" customHeight="1"/>
    <row r="4879" ht="7.5" hidden="1" customHeight="1"/>
    <row r="4880" ht="7.5" hidden="1" customHeight="1"/>
    <row r="4881" ht="7.5" hidden="1" customHeight="1"/>
    <row r="4882" ht="7.5" hidden="1" customHeight="1"/>
    <row r="4883" ht="7.5" hidden="1" customHeight="1"/>
    <row r="4884" ht="7.5" hidden="1" customHeight="1"/>
    <row r="4885" ht="7.5" hidden="1" customHeight="1"/>
    <row r="4886" ht="7.5" hidden="1" customHeight="1"/>
    <row r="4887" ht="7.5" hidden="1" customHeight="1"/>
    <row r="4888" ht="7.5" hidden="1" customHeight="1"/>
    <row r="4889" ht="7.5" hidden="1" customHeight="1"/>
    <row r="4890" ht="7.5" hidden="1" customHeight="1"/>
    <row r="4891" ht="7.5" hidden="1" customHeight="1"/>
    <row r="4892" ht="7.5" hidden="1" customHeight="1"/>
    <row r="4893" ht="7.5" hidden="1" customHeight="1"/>
    <row r="4894" ht="7.5" hidden="1" customHeight="1"/>
    <row r="4895" ht="7.5" hidden="1" customHeight="1"/>
    <row r="4896" ht="7.5" hidden="1" customHeight="1"/>
    <row r="4897" ht="7.5" hidden="1" customHeight="1"/>
    <row r="4898" ht="7.5" hidden="1" customHeight="1"/>
    <row r="4899" ht="7.5" hidden="1" customHeight="1"/>
    <row r="4900" ht="7.5" hidden="1" customHeight="1"/>
    <row r="4901" ht="7.5" hidden="1" customHeight="1"/>
    <row r="4902" ht="7.5" hidden="1" customHeight="1"/>
    <row r="4903" ht="7.5" hidden="1" customHeight="1"/>
    <row r="4904" ht="7.5" hidden="1" customHeight="1"/>
    <row r="4905" ht="7.5" hidden="1" customHeight="1"/>
    <row r="4906" ht="7.5" hidden="1" customHeight="1"/>
    <row r="4907" ht="7.5" hidden="1" customHeight="1"/>
    <row r="4908" ht="7.5" hidden="1" customHeight="1"/>
    <row r="4909" ht="7.5" hidden="1" customHeight="1"/>
    <row r="4910" ht="7.5" hidden="1" customHeight="1"/>
    <row r="4911" ht="7.5" hidden="1" customHeight="1"/>
    <row r="4912" ht="7.5" hidden="1" customHeight="1"/>
    <row r="4913" ht="7.5" hidden="1" customHeight="1"/>
    <row r="4914" ht="7.5" hidden="1" customHeight="1"/>
    <row r="4915" ht="7.5" hidden="1" customHeight="1"/>
    <row r="4916" ht="7.5" hidden="1" customHeight="1"/>
    <row r="4917" ht="7.5" hidden="1" customHeight="1"/>
    <row r="4918" ht="7.5" hidden="1" customHeight="1"/>
    <row r="4919" ht="7.5" hidden="1" customHeight="1"/>
    <row r="4920" ht="7.5" hidden="1" customHeight="1"/>
    <row r="4921" ht="7.5" hidden="1" customHeight="1"/>
    <row r="4922" ht="7.5" hidden="1" customHeight="1"/>
    <row r="4923" ht="7.5" hidden="1" customHeight="1"/>
    <row r="4924" ht="7.5" hidden="1" customHeight="1"/>
    <row r="4925" ht="7.5" hidden="1" customHeight="1"/>
    <row r="4926" ht="7.5" hidden="1" customHeight="1"/>
    <row r="4927" ht="7.5" hidden="1" customHeight="1"/>
    <row r="4928" ht="7.5" hidden="1" customHeight="1"/>
    <row r="4929" ht="7.5" hidden="1" customHeight="1"/>
    <row r="4930" ht="7.5" hidden="1" customHeight="1"/>
    <row r="4931" ht="7.5" hidden="1" customHeight="1"/>
    <row r="4932" ht="7.5" hidden="1" customHeight="1"/>
    <row r="4933" ht="7.5" hidden="1" customHeight="1"/>
    <row r="4934" ht="7.5" hidden="1" customHeight="1"/>
    <row r="4935" ht="7.5" hidden="1" customHeight="1"/>
    <row r="4936" ht="7.5" hidden="1" customHeight="1"/>
    <row r="4937" ht="7.5" hidden="1" customHeight="1"/>
    <row r="4938" ht="7.5" hidden="1" customHeight="1"/>
    <row r="4939" ht="7.5" hidden="1" customHeight="1"/>
    <row r="4940" ht="7.5" hidden="1" customHeight="1"/>
    <row r="4941" ht="7.5" hidden="1" customHeight="1"/>
    <row r="4942" ht="7.5" hidden="1" customHeight="1"/>
    <row r="4943" ht="7.5" hidden="1" customHeight="1"/>
    <row r="4944" ht="7.5" hidden="1" customHeight="1"/>
    <row r="4945" ht="7.5" hidden="1" customHeight="1"/>
    <row r="4946" ht="7.5" hidden="1" customHeight="1"/>
    <row r="4947" ht="7.5" hidden="1" customHeight="1"/>
    <row r="4948" ht="7.5" hidden="1" customHeight="1"/>
    <row r="4949" ht="7.5" hidden="1" customHeight="1"/>
    <row r="4950" ht="7.5" hidden="1" customHeight="1"/>
    <row r="4951" ht="7.5" hidden="1" customHeight="1"/>
    <row r="4952" ht="7.5" hidden="1" customHeight="1"/>
    <row r="4953" ht="7.5" hidden="1" customHeight="1"/>
    <row r="4954" ht="7.5" hidden="1" customHeight="1"/>
    <row r="4955" ht="7.5" hidden="1" customHeight="1"/>
    <row r="4956" ht="7.5" hidden="1" customHeight="1"/>
    <row r="4957" ht="7.5" hidden="1" customHeight="1"/>
    <row r="4958" ht="7.5" hidden="1" customHeight="1"/>
    <row r="4959" ht="7.5" hidden="1" customHeight="1"/>
    <row r="4960" ht="7.5" hidden="1" customHeight="1"/>
    <row r="4961" ht="7.5" hidden="1" customHeight="1"/>
    <row r="4962" ht="7.5" hidden="1" customHeight="1"/>
    <row r="4963" ht="7.5" hidden="1" customHeight="1"/>
    <row r="4964" ht="7.5" hidden="1" customHeight="1"/>
    <row r="4965" ht="7.5" hidden="1" customHeight="1"/>
    <row r="4966" ht="7.5" hidden="1" customHeight="1"/>
    <row r="4967" ht="7.5" hidden="1" customHeight="1"/>
    <row r="4968" ht="7.5" hidden="1" customHeight="1"/>
    <row r="4969" ht="7.5" hidden="1" customHeight="1"/>
    <row r="4970" ht="7.5" hidden="1" customHeight="1"/>
    <row r="4971" ht="7.5" hidden="1" customHeight="1"/>
    <row r="4972" ht="7.5" hidden="1" customHeight="1"/>
    <row r="4973" ht="7.5" hidden="1" customHeight="1"/>
    <row r="4974" ht="7.5" hidden="1" customHeight="1"/>
    <row r="4975" ht="7.5" hidden="1" customHeight="1"/>
    <row r="4976" ht="7.5" hidden="1" customHeight="1"/>
    <row r="4977" ht="7.5" hidden="1" customHeight="1"/>
    <row r="4978" ht="7.5" hidden="1" customHeight="1"/>
    <row r="4979" ht="7.5" hidden="1" customHeight="1"/>
    <row r="4980" ht="7.5" hidden="1" customHeight="1"/>
    <row r="4981" ht="7.5" hidden="1" customHeight="1"/>
    <row r="4982" ht="7.5" hidden="1" customHeight="1"/>
    <row r="4983" ht="7.5" hidden="1" customHeight="1"/>
    <row r="4984" ht="7.5" hidden="1" customHeight="1"/>
    <row r="4985" ht="7.5" hidden="1" customHeight="1"/>
    <row r="4986" ht="7.5" hidden="1" customHeight="1"/>
    <row r="4987" ht="7.5" hidden="1" customHeight="1"/>
    <row r="4988" ht="7.5" hidden="1" customHeight="1"/>
    <row r="4989" ht="7.5" hidden="1" customHeight="1"/>
    <row r="4990" ht="7.5" hidden="1" customHeight="1"/>
    <row r="4991" ht="7.5" hidden="1" customHeight="1"/>
    <row r="4992" ht="7.5" hidden="1" customHeight="1"/>
    <row r="4993" ht="7.5" hidden="1" customHeight="1"/>
    <row r="4994" ht="7.5" hidden="1" customHeight="1"/>
    <row r="4995" ht="7.5" hidden="1" customHeight="1"/>
    <row r="4996" ht="7.5" hidden="1" customHeight="1"/>
    <row r="4997" ht="7.5" hidden="1" customHeight="1"/>
    <row r="4998" ht="7.5" hidden="1" customHeight="1"/>
    <row r="4999" ht="7.5" hidden="1" customHeight="1"/>
    <row r="5000" ht="7.5" hidden="1" customHeight="1"/>
    <row r="5001" ht="7.5" hidden="1" customHeight="1"/>
    <row r="5002" ht="7.5" hidden="1" customHeight="1"/>
    <row r="5003" ht="7.5" hidden="1" customHeight="1"/>
    <row r="5004" ht="7.5" hidden="1" customHeight="1"/>
    <row r="5005" ht="7.5" hidden="1" customHeight="1"/>
    <row r="5006" ht="7.5" hidden="1" customHeight="1"/>
    <row r="5007" ht="7.5" hidden="1" customHeight="1"/>
    <row r="5008" ht="7.5" hidden="1" customHeight="1"/>
    <row r="5009" ht="7.5" hidden="1" customHeight="1"/>
    <row r="5010" ht="7.5" hidden="1" customHeight="1"/>
    <row r="5011" ht="7.5" hidden="1" customHeight="1"/>
    <row r="5012" ht="7.5" hidden="1" customHeight="1"/>
    <row r="5013" ht="7.5" hidden="1" customHeight="1"/>
    <row r="5014" ht="7.5" hidden="1" customHeight="1"/>
    <row r="5015" ht="7.5" hidden="1" customHeight="1"/>
    <row r="5016" ht="7.5" hidden="1" customHeight="1"/>
    <row r="5017" ht="7.5" hidden="1" customHeight="1"/>
    <row r="5018" ht="7.5" hidden="1" customHeight="1"/>
    <row r="5019" ht="7.5" hidden="1" customHeight="1"/>
    <row r="5020" ht="7.5" hidden="1" customHeight="1"/>
    <row r="5021" ht="7.5" hidden="1" customHeight="1"/>
    <row r="5022" ht="7.5" hidden="1" customHeight="1"/>
    <row r="5023" ht="7.5" hidden="1" customHeight="1"/>
    <row r="5024" ht="7.5" hidden="1" customHeight="1"/>
    <row r="5025" ht="7.5" hidden="1" customHeight="1"/>
    <row r="5026" ht="7.5" hidden="1" customHeight="1"/>
    <row r="5027" ht="7.5" hidden="1" customHeight="1"/>
    <row r="5028" ht="7.5" hidden="1" customHeight="1"/>
    <row r="5029" ht="7.5" hidden="1" customHeight="1"/>
    <row r="5030" ht="7.5" hidden="1" customHeight="1"/>
    <row r="5031" ht="7.5" hidden="1" customHeight="1"/>
    <row r="5032" ht="7.5" hidden="1" customHeight="1"/>
    <row r="5033" ht="7.5" hidden="1" customHeight="1"/>
    <row r="5034" ht="7.5" hidden="1" customHeight="1"/>
    <row r="5035" ht="7.5" hidden="1" customHeight="1"/>
    <row r="5036" ht="7.5" hidden="1" customHeight="1"/>
    <row r="5037" ht="7.5" hidden="1" customHeight="1"/>
    <row r="5038" ht="7.5" hidden="1" customHeight="1"/>
    <row r="5039" ht="7.5" hidden="1" customHeight="1"/>
    <row r="5040" ht="7.5" hidden="1" customHeight="1"/>
    <row r="5041" ht="7.5" hidden="1" customHeight="1"/>
    <row r="5042" ht="7.5" hidden="1" customHeight="1"/>
    <row r="5043" ht="7.5" hidden="1" customHeight="1"/>
    <row r="5044" ht="7.5" hidden="1" customHeight="1"/>
    <row r="5045" ht="7.5" hidden="1" customHeight="1"/>
    <row r="5046" ht="7.5" hidden="1" customHeight="1"/>
    <row r="5047" ht="7.5" hidden="1" customHeight="1"/>
    <row r="5048" ht="7.5" hidden="1" customHeight="1"/>
    <row r="5049" ht="7.5" hidden="1" customHeight="1"/>
    <row r="5050" ht="7.5" hidden="1" customHeight="1"/>
    <row r="5051" ht="7.5" hidden="1" customHeight="1"/>
    <row r="5052" ht="7.5" hidden="1" customHeight="1"/>
    <row r="5053" ht="7.5" hidden="1" customHeight="1"/>
    <row r="5054" ht="7.5" hidden="1" customHeight="1"/>
    <row r="5055" ht="7.5" hidden="1" customHeight="1"/>
    <row r="5056" ht="7.5" hidden="1" customHeight="1"/>
    <row r="5057" ht="7.5" hidden="1" customHeight="1"/>
    <row r="5058" ht="7.5" hidden="1" customHeight="1"/>
    <row r="5059" ht="7.5" hidden="1" customHeight="1"/>
    <row r="5060" ht="7.5" hidden="1" customHeight="1"/>
    <row r="5061" ht="7.5" hidden="1" customHeight="1"/>
    <row r="5062" ht="7.5" hidden="1" customHeight="1"/>
    <row r="5063" ht="7.5" hidden="1" customHeight="1"/>
    <row r="5064" ht="7.5" hidden="1" customHeight="1"/>
    <row r="5065" ht="7.5" hidden="1" customHeight="1"/>
    <row r="5066" ht="7.5" hidden="1" customHeight="1"/>
    <row r="5067" ht="7.5" hidden="1" customHeight="1"/>
    <row r="5068" ht="7.5" hidden="1" customHeight="1"/>
    <row r="5069" ht="7.5" hidden="1" customHeight="1"/>
    <row r="5070" ht="7.5" hidden="1" customHeight="1"/>
    <row r="5071" ht="7.5" hidden="1" customHeight="1"/>
    <row r="5072" ht="7.5" hidden="1" customHeight="1"/>
    <row r="5073" ht="7.5" hidden="1" customHeight="1"/>
    <row r="5074" ht="7.5" hidden="1" customHeight="1"/>
    <row r="5075" ht="7.5" hidden="1" customHeight="1"/>
    <row r="5076" ht="7.5" hidden="1" customHeight="1"/>
    <row r="5077" ht="7.5" hidden="1" customHeight="1"/>
    <row r="5078" ht="7.5" hidden="1" customHeight="1"/>
    <row r="5079" ht="7.5" hidden="1" customHeight="1"/>
    <row r="5080" ht="7.5" hidden="1" customHeight="1"/>
    <row r="5081" ht="7.5" hidden="1" customHeight="1"/>
    <row r="5082" ht="7.5" hidden="1" customHeight="1"/>
    <row r="5083" ht="7.5" hidden="1" customHeight="1"/>
    <row r="5084" ht="7.5" hidden="1" customHeight="1"/>
    <row r="5085" ht="7.5" hidden="1" customHeight="1"/>
    <row r="5086" ht="7.5" hidden="1" customHeight="1"/>
    <row r="5087" ht="7.5" hidden="1" customHeight="1"/>
    <row r="5088" ht="7.5" hidden="1" customHeight="1"/>
    <row r="5089" ht="7.5" hidden="1" customHeight="1"/>
    <row r="5090" ht="7.5" hidden="1" customHeight="1"/>
    <row r="5091" ht="7.5" hidden="1" customHeight="1"/>
    <row r="5092" ht="7.5" hidden="1" customHeight="1"/>
    <row r="5093" ht="7.5" hidden="1" customHeight="1"/>
    <row r="5094" ht="7.5" hidden="1" customHeight="1"/>
    <row r="5095" ht="7.5" hidden="1" customHeight="1"/>
    <row r="5096" ht="7.5" hidden="1" customHeight="1"/>
    <row r="5097" ht="7.5" hidden="1" customHeight="1"/>
    <row r="5098" ht="7.5" hidden="1" customHeight="1"/>
    <row r="5099" ht="7.5" hidden="1" customHeight="1"/>
    <row r="5100" ht="7.5" hidden="1" customHeight="1"/>
    <row r="5101" ht="7.5" hidden="1" customHeight="1"/>
    <row r="5102" ht="7.5" hidden="1" customHeight="1"/>
    <row r="5103" ht="7.5" hidden="1" customHeight="1"/>
    <row r="5104" ht="7.5" hidden="1" customHeight="1"/>
    <row r="5105" ht="7.5" hidden="1" customHeight="1"/>
    <row r="5106" ht="7.5" hidden="1" customHeight="1"/>
    <row r="5107" ht="7.5" hidden="1" customHeight="1"/>
    <row r="5108" ht="7.5" hidden="1" customHeight="1"/>
    <row r="5109" ht="7.5" hidden="1" customHeight="1"/>
    <row r="5110" ht="7.5" hidden="1" customHeight="1"/>
    <row r="5111" ht="7.5" hidden="1" customHeight="1"/>
    <row r="5112" ht="7.5" hidden="1" customHeight="1"/>
    <row r="5113" ht="7.5" hidden="1" customHeight="1"/>
    <row r="5114" ht="7.5" hidden="1" customHeight="1"/>
    <row r="5115" ht="7.5" hidden="1" customHeight="1"/>
    <row r="5116" ht="7.5" hidden="1" customHeight="1"/>
    <row r="5117" ht="7.5" hidden="1" customHeight="1"/>
    <row r="5118" ht="7.5" hidden="1" customHeight="1"/>
    <row r="5119" ht="7.5" hidden="1" customHeight="1"/>
    <row r="5120" ht="7.5" hidden="1" customHeight="1"/>
    <row r="5121" ht="7.5" hidden="1" customHeight="1"/>
    <row r="5122" ht="7.5" hidden="1" customHeight="1"/>
    <row r="5123" ht="7.5" hidden="1" customHeight="1"/>
    <row r="5124" ht="7.5" hidden="1" customHeight="1"/>
    <row r="5125" ht="7.5" hidden="1" customHeight="1"/>
    <row r="5126" ht="7.5" hidden="1" customHeight="1"/>
    <row r="5127" ht="7.5" hidden="1" customHeight="1"/>
    <row r="5128" ht="7.5" hidden="1" customHeight="1"/>
    <row r="5129" ht="7.5" hidden="1" customHeight="1"/>
    <row r="5130" ht="7.5" hidden="1" customHeight="1"/>
    <row r="5131" ht="7.5" hidden="1" customHeight="1"/>
    <row r="5132" ht="7.5" hidden="1" customHeight="1"/>
    <row r="5133" ht="7.5" hidden="1" customHeight="1"/>
    <row r="5134" ht="7.5" hidden="1" customHeight="1"/>
    <row r="5135" ht="7.5" hidden="1" customHeight="1"/>
    <row r="5136" ht="7.5" hidden="1" customHeight="1"/>
    <row r="5137" ht="7.5" hidden="1" customHeight="1"/>
    <row r="5138" ht="7.5" hidden="1" customHeight="1"/>
    <row r="5139" ht="7.5" hidden="1" customHeight="1"/>
    <row r="5140" ht="7.5" hidden="1" customHeight="1"/>
    <row r="5141" ht="7.5" hidden="1" customHeight="1"/>
    <row r="5142" ht="7.5" hidden="1" customHeight="1"/>
    <row r="5143" ht="7.5" hidden="1" customHeight="1"/>
    <row r="5144" ht="7.5" hidden="1" customHeight="1"/>
    <row r="5145" ht="7.5" hidden="1" customHeight="1"/>
    <row r="5146" ht="7.5" hidden="1" customHeight="1"/>
    <row r="5147" ht="7.5" hidden="1" customHeight="1"/>
    <row r="5148" ht="7.5" hidden="1" customHeight="1"/>
    <row r="5149" ht="7.5" hidden="1" customHeight="1"/>
    <row r="5150" ht="7.5" hidden="1" customHeight="1"/>
    <row r="5151" ht="7.5" hidden="1" customHeight="1"/>
    <row r="5152" ht="7.5" hidden="1" customHeight="1"/>
    <row r="5153" ht="7.5" hidden="1" customHeight="1"/>
    <row r="5154" ht="7.5" hidden="1" customHeight="1"/>
    <row r="5155" ht="7.5" hidden="1" customHeight="1"/>
    <row r="5156" ht="7.5" hidden="1" customHeight="1"/>
    <row r="5157" ht="7.5" hidden="1" customHeight="1"/>
    <row r="5158" ht="7.5" hidden="1" customHeight="1"/>
    <row r="5159" ht="7.5" hidden="1" customHeight="1"/>
    <row r="5160" ht="7.5" hidden="1" customHeight="1"/>
    <row r="5161" ht="7.5" hidden="1" customHeight="1"/>
    <row r="5162" ht="7.5" hidden="1" customHeight="1"/>
    <row r="5163" ht="7.5" hidden="1" customHeight="1"/>
    <row r="5164" ht="7.5" hidden="1" customHeight="1"/>
    <row r="5165" ht="7.5" hidden="1" customHeight="1"/>
    <row r="5166" ht="7.5" hidden="1" customHeight="1"/>
    <row r="5167" ht="7.5" hidden="1" customHeight="1"/>
    <row r="5168" ht="7.5" hidden="1" customHeight="1"/>
    <row r="5169" ht="7.5" hidden="1" customHeight="1"/>
    <row r="5170" ht="7.5" hidden="1" customHeight="1"/>
    <row r="5171" ht="7.5" hidden="1" customHeight="1"/>
    <row r="5172" ht="7.5" hidden="1" customHeight="1"/>
    <row r="5173" ht="7.5" hidden="1" customHeight="1"/>
    <row r="5174" ht="7.5" hidden="1" customHeight="1"/>
    <row r="5175" ht="7.5" hidden="1" customHeight="1"/>
    <row r="5176" ht="7.5" hidden="1" customHeight="1"/>
    <row r="5177" ht="7.5" hidden="1" customHeight="1"/>
    <row r="5178" ht="7.5" hidden="1" customHeight="1"/>
    <row r="5179" ht="7.5" hidden="1" customHeight="1"/>
    <row r="5180" ht="7.5" hidden="1" customHeight="1"/>
    <row r="5181" ht="7.5" hidden="1" customHeight="1"/>
    <row r="5182" ht="7.5" hidden="1" customHeight="1"/>
    <row r="5183" ht="7.5" hidden="1" customHeight="1"/>
    <row r="5184" ht="7.5" hidden="1" customHeight="1"/>
    <row r="5185" ht="7.5" hidden="1" customHeight="1"/>
    <row r="5186" ht="7.5" hidden="1" customHeight="1"/>
    <row r="5187" ht="7.5" hidden="1" customHeight="1"/>
    <row r="5188" ht="7.5" hidden="1" customHeight="1"/>
    <row r="5189" ht="7.5" hidden="1" customHeight="1"/>
    <row r="5190" ht="7.5" hidden="1" customHeight="1"/>
    <row r="5191" ht="7.5" hidden="1" customHeight="1"/>
    <row r="5192" ht="7.5" hidden="1" customHeight="1"/>
    <row r="5193" ht="7.5" hidden="1" customHeight="1"/>
    <row r="5194" ht="7.5" hidden="1" customHeight="1"/>
    <row r="5195" ht="7.5" hidden="1" customHeight="1"/>
    <row r="5196" ht="7.5" hidden="1" customHeight="1"/>
    <row r="5197" ht="7.5" hidden="1" customHeight="1"/>
    <row r="5198" ht="7.5" hidden="1" customHeight="1"/>
    <row r="5199" ht="7.5" hidden="1" customHeight="1"/>
    <row r="5200" ht="7.5" hidden="1" customHeight="1"/>
    <row r="5201" ht="7.5" hidden="1" customHeight="1"/>
    <row r="5202" ht="7.5" hidden="1" customHeight="1"/>
    <row r="5203" ht="7.5" hidden="1" customHeight="1"/>
    <row r="5204" ht="7.5" hidden="1" customHeight="1"/>
    <row r="5205" ht="7.5" hidden="1" customHeight="1"/>
    <row r="5206" ht="7.5" hidden="1" customHeight="1"/>
    <row r="5207" ht="7.5" hidden="1" customHeight="1"/>
    <row r="5208" ht="7.5" hidden="1" customHeight="1"/>
    <row r="5209" ht="7.5" hidden="1" customHeight="1"/>
    <row r="5210" ht="7.5" hidden="1" customHeight="1"/>
    <row r="5211" ht="7.5" hidden="1" customHeight="1"/>
    <row r="5212" ht="7.5" hidden="1" customHeight="1"/>
    <row r="5213" ht="7.5" hidden="1" customHeight="1"/>
    <row r="5214" ht="7.5" hidden="1" customHeight="1"/>
    <row r="5215" ht="7.5" hidden="1" customHeight="1"/>
    <row r="5216" ht="7.5" hidden="1" customHeight="1"/>
    <row r="5217" ht="7.5" hidden="1" customHeight="1"/>
    <row r="5218" ht="7.5" hidden="1" customHeight="1"/>
    <row r="5219" ht="7.5" hidden="1" customHeight="1"/>
    <row r="5220" ht="7.5" hidden="1" customHeight="1"/>
    <row r="5221" ht="7.5" hidden="1" customHeight="1"/>
    <row r="5222" ht="7.5" hidden="1" customHeight="1"/>
    <row r="5223" ht="7.5" hidden="1" customHeight="1"/>
    <row r="5224" ht="7.5" hidden="1" customHeight="1"/>
    <row r="5225" ht="7.5" hidden="1" customHeight="1"/>
    <row r="5226" ht="7.5" hidden="1" customHeight="1"/>
    <row r="5227" ht="7.5" hidden="1" customHeight="1"/>
    <row r="5228" ht="7.5" hidden="1" customHeight="1"/>
    <row r="5229" ht="7.5" hidden="1" customHeight="1"/>
    <row r="5230" ht="7.5" hidden="1" customHeight="1"/>
    <row r="5231" ht="7.5" hidden="1" customHeight="1"/>
    <row r="5232" ht="7.5" hidden="1" customHeight="1"/>
    <row r="5233" ht="7.5" hidden="1" customHeight="1"/>
    <row r="5234" ht="7.5" hidden="1" customHeight="1"/>
    <row r="5235" ht="7.5" hidden="1" customHeight="1"/>
    <row r="5236" ht="7.5" hidden="1" customHeight="1"/>
    <row r="5237" ht="7.5" hidden="1" customHeight="1"/>
    <row r="5238" ht="7.5" hidden="1" customHeight="1"/>
    <row r="5239" ht="7.5" hidden="1" customHeight="1"/>
    <row r="5240" ht="7.5" hidden="1" customHeight="1"/>
    <row r="5241" ht="7.5" hidden="1" customHeight="1"/>
    <row r="5242" ht="7.5" hidden="1" customHeight="1"/>
    <row r="5243" ht="7.5" hidden="1" customHeight="1"/>
    <row r="5244" ht="7.5" hidden="1" customHeight="1"/>
    <row r="5245" ht="7.5" hidden="1" customHeight="1"/>
    <row r="5246" ht="7.5" hidden="1" customHeight="1"/>
    <row r="5247" ht="7.5" hidden="1" customHeight="1"/>
    <row r="5248" ht="7.5" hidden="1" customHeight="1"/>
    <row r="5249" ht="7.5" hidden="1" customHeight="1"/>
    <row r="5250" ht="7.5" hidden="1" customHeight="1"/>
    <row r="5251" ht="7.5" hidden="1" customHeight="1"/>
    <row r="5252" ht="7.5" hidden="1" customHeight="1"/>
    <row r="5253" ht="7.5" hidden="1" customHeight="1"/>
    <row r="5254" ht="7.5" hidden="1" customHeight="1"/>
    <row r="5255" ht="7.5" hidden="1" customHeight="1"/>
    <row r="5256" ht="7.5" hidden="1" customHeight="1"/>
    <row r="5257" ht="7.5" hidden="1" customHeight="1"/>
    <row r="5258" ht="7.5" hidden="1" customHeight="1"/>
    <row r="5259" ht="7.5" hidden="1" customHeight="1"/>
    <row r="5260" ht="7.5" hidden="1" customHeight="1"/>
    <row r="5261" ht="7.5" hidden="1" customHeight="1"/>
    <row r="5262" ht="7.5" hidden="1" customHeight="1"/>
    <row r="5263" ht="7.5" hidden="1" customHeight="1"/>
    <row r="5264" ht="7.5" hidden="1" customHeight="1"/>
    <row r="5265" ht="7.5" hidden="1" customHeight="1"/>
    <row r="5266" ht="7.5" hidden="1" customHeight="1"/>
    <row r="5267" ht="7.5" hidden="1" customHeight="1"/>
    <row r="5268" ht="7.5" hidden="1" customHeight="1"/>
    <row r="5269" ht="7.5" hidden="1" customHeight="1"/>
    <row r="5270" ht="7.5" hidden="1" customHeight="1"/>
    <row r="5271" ht="7.5" hidden="1" customHeight="1"/>
    <row r="5272" ht="7.5" hidden="1" customHeight="1"/>
    <row r="5273" ht="7.5" hidden="1" customHeight="1"/>
    <row r="5274" ht="7.5" hidden="1" customHeight="1"/>
    <row r="5275" ht="7.5" hidden="1" customHeight="1"/>
    <row r="5276" ht="7.5" hidden="1" customHeight="1"/>
    <row r="5277" ht="7.5" hidden="1" customHeight="1"/>
    <row r="5278" ht="7.5" hidden="1" customHeight="1"/>
    <row r="5279" ht="7.5" hidden="1" customHeight="1"/>
    <row r="5280" ht="7.5" hidden="1" customHeight="1"/>
    <row r="5281" ht="7.5" hidden="1" customHeight="1"/>
    <row r="5282" ht="7.5" hidden="1" customHeight="1"/>
    <row r="5283" ht="7.5" hidden="1" customHeight="1"/>
    <row r="5284" ht="7.5" hidden="1" customHeight="1"/>
    <row r="5285" ht="7.5" hidden="1" customHeight="1"/>
    <row r="5286" ht="7.5" hidden="1" customHeight="1"/>
    <row r="5287" ht="7.5" hidden="1" customHeight="1"/>
    <row r="5288" ht="7.5" hidden="1" customHeight="1"/>
    <row r="5289" ht="7.5" hidden="1" customHeight="1"/>
    <row r="5290" ht="7.5" hidden="1" customHeight="1"/>
    <row r="5291" ht="7.5" hidden="1" customHeight="1"/>
    <row r="5292" ht="7.5" hidden="1" customHeight="1"/>
    <row r="5293" ht="7.5" hidden="1" customHeight="1"/>
    <row r="5294" ht="7.5" hidden="1" customHeight="1"/>
    <row r="5295" ht="7.5" hidden="1" customHeight="1"/>
    <row r="5296" ht="7.5" hidden="1" customHeight="1"/>
    <row r="5297" ht="7.5" hidden="1" customHeight="1"/>
    <row r="5298" ht="7.5" hidden="1" customHeight="1"/>
    <row r="5299" ht="7.5" hidden="1" customHeight="1"/>
    <row r="5300" ht="7.5" hidden="1" customHeight="1"/>
    <row r="5301" ht="7.5" hidden="1" customHeight="1"/>
    <row r="5302" ht="7.5" hidden="1" customHeight="1"/>
    <row r="5303" ht="7.5" hidden="1" customHeight="1"/>
    <row r="5304" ht="7.5" hidden="1" customHeight="1"/>
    <row r="5305" ht="7.5" hidden="1" customHeight="1"/>
    <row r="5306" ht="7.5" hidden="1" customHeight="1"/>
    <row r="5307" ht="7.5" hidden="1" customHeight="1"/>
    <row r="5308" ht="7.5" hidden="1" customHeight="1"/>
    <row r="5309" ht="7.5" hidden="1" customHeight="1"/>
    <row r="5310" ht="7.5" hidden="1" customHeight="1"/>
    <row r="5311" ht="7.5" hidden="1" customHeight="1"/>
    <row r="5312" ht="7.5" hidden="1" customHeight="1"/>
    <row r="5313" ht="7.5" hidden="1" customHeight="1"/>
    <row r="5314" ht="7.5" hidden="1" customHeight="1"/>
    <row r="5315" ht="7.5" hidden="1" customHeight="1"/>
    <row r="5316" ht="7.5" hidden="1" customHeight="1"/>
    <row r="5317" ht="7.5" hidden="1" customHeight="1"/>
    <row r="5318" ht="7.5" hidden="1" customHeight="1"/>
    <row r="5319" ht="7.5" hidden="1" customHeight="1"/>
    <row r="5320" ht="7.5" hidden="1" customHeight="1"/>
    <row r="5321" ht="7.5" hidden="1" customHeight="1"/>
    <row r="5322" ht="7.5" hidden="1" customHeight="1"/>
    <row r="5323" ht="7.5" hidden="1" customHeight="1"/>
    <row r="5324" ht="7.5" hidden="1" customHeight="1"/>
    <row r="5325" ht="7.5" hidden="1" customHeight="1"/>
    <row r="5326" ht="7.5" hidden="1" customHeight="1"/>
    <row r="5327" ht="7.5" hidden="1" customHeight="1"/>
    <row r="5328" ht="7.5" hidden="1" customHeight="1"/>
    <row r="5329" ht="7.5" hidden="1" customHeight="1"/>
    <row r="5330" ht="7.5" hidden="1" customHeight="1"/>
    <row r="5331" ht="7.5" hidden="1" customHeight="1"/>
    <row r="5332" ht="7.5" hidden="1" customHeight="1"/>
    <row r="5333" ht="7.5" hidden="1" customHeight="1"/>
    <row r="5334" ht="7.5" hidden="1" customHeight="1"/>
    <row r="5335" ht="7.5" hidden="1" customHeight="1"/>
    <row r="5336" ht="7.5" hidden="1" customHeight="1"/>
    <row r="5337" ht="7.5" hidden="1" customHeight="1"/>
    <row r="5338" ht="7.5" hidden="1" customHeight="1"/>
    <row r="5339" ht="7.5" hidden="1" customHeight="1"/>
    <row r="5340" ht="7.5" hidden="1" customHeight="1"/>
    <row r="5341" ht="7.5" hidden="1" customHeight="1"/>
    <row r="5342" ht="7.5" hidden="1" customHeight="1"/>
    <row r="5343" ht="7.5" hidden="1" customHeight="1"/>
    <row r="5344" ht="7.5" hidden="1" customHeight="1"/>
    <row r="5345" ht="7.5" hidden="1" customHeight="1"/>
    <row r="5346" ht="7.5" hidden="1" customHeight="1"/>
    <row r="5347" ht="7.5" hidden="1" customHeight="1"/>
    <row r="5348" ht="7.5" hidden="1" customHeight="1"/>
    <row r="5349" ht="7.5" hidden="1" customHeight="1"/>
    <row r="5350" ht="7.5" hidden="1" customHeight="1"/>
    <row r="5351" ht="7.5" hidden="1" customHeight="1"/>
    <row r="5352" ht="7.5" hidden="1" customHeight="1"/>
    <row r="5353" ht="7.5" hidden="1" customHeight="1"/>
    <row r="5354" ht="7.5" hidden="1" customHeight="1"/>
    <row r="5355" ht="7.5" hidden="1" customHeight="1"/>
    <row r="5356" ht="7.5" hidden="1" customHeight="1"/>
    <row r="5357" ht="7.5" hidden="1" customHeight="1"/>
    <row r="5358" ht="7.5" hidden="1" customHeight="1"/>
    <row r="5359" ht="7.5" hidden="1" customHeight="1"/>
    <row r="5360" ht="7.5" hidden="1" customHeight="1"/>
    <row r="5361" ht="7.5" hidden="1" customHeight="1"/>
    <row r="5362" ht="7.5" hidden="1" customHeight="1"/>
    <row r="5363" ht="7.5" hidden="1" customHeight="1"/>
    <row r="5364" ht="7.5" hidden="1" customHeight="1"/>
    <row r="5365" ht="7.5" hidden="1" customHeight="1"/>
    <row r="5366" ht="7.5" hidden="1" customHeight="1"/>
    <row r="5367" ht="7.5" hidden="1" customHeight="1"/>
    <row r="5368" ht="7.5" hidden="1" customHeight="1"/>
    <row r="5369" ht="7.5" hidden="1" customHeight="1"/>
    <row r="5370" ht="7.5" hidden="1" customHeight="1"/>
    <row r="5371" ht="7.5" hidden="1" customHeight="1"/>
    <row r="5372" ht="7.5" hidden="1" customHeight="1"/>
    <row r="5373" ht="7.5" hidden="1" customHeight="1"/>
    <row r="5374" ht="7.5" hidden="1" customHeight="1"/>
    <row r="5375" ht="7.5" hidden="1" customHeight="1"/>
    <row r="5376" ht="7.5" hidden="1" customHeight="1"/>
    <row r="5377" ht="7.5" hidden="1" customHeight="1"/>
    <row r="5378" ht="7.5" hidden="1" customHeight="1"/>
    <row r="5379" ht="7.5" hidden="1" customHeight="1"/>
    <row r="5380" ht="7.5" hidden="1" customHeight="1"/>
    <row r="5381" ht="7.5" hidden="1" customHeight="1"/>
    <row r="5382" ht="7.5" hidden="1" customHeight="1"/>
    <row r="5383" ht="7.5" hidden="1" customHeight="1"/>
    <row r="5384" ht="7.5" hidden="1" customHeight="1"/>
    <row r="5385" ht="7.5" hidden="1" customHeight="1"/>
    <row r="5386" ht="7.5" hidden="1" customHeight="1"/>
    <row r="5387" ht="7.5" hidden="1" customHeight="1"/>
    <row r="5388" ht="7.5" hidden="1" customHeight="1"/>
    <row r="5389" ht="7.5" hidden="1" customHeight="1"/>
    <row r="5390" ht="7.5" hidden="1" customHeight="1"/>
    <row r="5391" ht="7.5" hidden="1" customHeight="1"/>
    <row r="5392" ht="7.5" hidden="1" customHeight="1"/>
    <row r="5393" ht="7.5" hidden="1" customHeight="1"/>
    <row r="5394" ht="7.5" hidden="1" customHeight="1"/>
    <row r="5395" ht="7.5" hidden="1" customHeight="1"/>
    <row r="5396" ht="7.5" hidden="1" customHeight="1"/>
    <row r="5397" ht="7.5" hidden="1" customHeight="1"/>
    <row r="5398" ht="7.5" hidden="1" customHeight="1"/>
    <row r="5399" ht="7.5" hidden="1" customHeight="1"/>
    <row r="5400" ht="7.5" hidden="1" customHeight="1"/>
    <row r="5401" ht="7.5" hidden="1" customHeight="1"/>
    <row r="5402" ht="7.5" hidden="1" customHeight="1"/>
    <row r="5403" ht="7.5" hidden="1" customHeight="1"/>
    <row r="5404" ht="7.5" hidden="1" customHeight="1"/>
    <row r="5405" ht="7.5" hidden="1" customHeight="1"/>
    <row r="5406" ht="7.5" hidden="1" customHeight="1"/>
    <row r="5407" ht="7.5" hidden="1" customHeight="1"/>
    <row r="5408" ht="7.5" hidden="1" customHeight="1"/>
    <row r="5409" ht="7.5" hidden="1" customHeight="1"/>
    <row r="5410" ht="7.5" hidden="1" customHeight="1"/>
    <row r="5411" ht="7.5" hidden="1" customHeight="1"/>
    <row r="5412" ht="7.5" hidden="1" customHeight="1"/>
    <row r="5413" ht="7.5" hidden="1" customHeight="1"/>
    <row r="5414" ht="7.5" hidden="1" customHeight="1"/>
    <row r="5415" ht="7.5" hidden="1" customHeight="1"/>
    <row r="5416" ht="7.5" hidden="1" customHeight="1"/>
    <row r="5417" ht="7.5" hidden="1" customHeight="1"/>
    <row r="5418" ht="7.5" hidden="1" customHeight="1"/>
    <row r="5419" ht="7.5" hidden="1" customHeight="1"/>
    <row r="5420" ht="7.5" hidden="1" customHeight="1"/>
    <row r="5421" ht="7.5" hidden="1" customHeight="1"/>
    <row r="5422" ht="7.5" hidden="1" customHeight="1"/>
    <row r="5423" ht="7.5" hidden="1" customHeight="1"/>
    <row r="5424" ht="7.5" hidden="1" customHeight="1"/>
    <row r="5425" ht="7.5" hidden="1" customHeight="1"/>
    <row r="5426" ht="7.5" hidden="1" customHeight="1"/>
    <row r="5427" ht="7.5" hidden="1" customHeight="1"/>
    <row r="5428" ht="7.5" hidden="1" customHeight="1"/>
    <row r="5429" ht="7.5" hidden="1" customHeight="1"/>
    <row r="5430" ht="7.5" hidden="1" customHeight="1"/>
    <row r="5431" ht="7.5" hidden="1" customHeight="1"/>
    <row r="5432" ht="7.5" hidden="1" customHeight="1"/>
    <row r="5433" ht="7.5" hidden="1" customHeight="1"/>
    <row r="5434" ht="7.5" hidden="1" customHeight="1"/>
    <row r="5435" ht="7.5" hidden="1" customHeight="1"/>
    <row r="5436" ht="7.5" hidden="1" customHeight="1"/>
    <row r="5437" ht="7.5" hidden="1" customHeight="1"/>
    <row r="5438" ht="7.5" hidden="1" customHeight="1"/>
    <row r="5439" ht="7.5" hidden="1" customHeight="1"/>
    <row r="5440" ht="7.5" hidden="1" customHeight="1"/>
    <row r="5441" ht="7.5" hidden="1" customHeight="1"/>
    <row r="5442" ht="7.5" hidden="1" customHeight="1"/>
    <row r="5443" ht="7.5" hidden="1" customHeight="1"/>
    <row r="5444" ht="7.5" hidden="1" customHeight="1"/>
    <row r="5445" ht="7.5" hidden="1" customHeight="1"/>
    <row r="5446" ht="7.5" hidden="1" customHeight="1"/>
    <row r="5447" ht="7.5" hidden="1" customHeight="1"/>
    <row r="5448" ht="7.5" hidden="1" customHeight="1"/>
    <row r="5449" ht="7.5" hidden="1" customHeight="1"/>
    <row r="5450" ht="7.5" hidden="1" customHeight="1"/>
    <row r="5451" ht="7.5" hidden="1" customHeight="1"/>
    <row r="5452" ht="7.5" hidden="1" customHeight="1"/>
    <row r="5453" ht="7.5" hidden="1" customHeight="1"/>
    <row r="5454" ht="7.5" hidden="1" customHeight="1"/>
    <row r="5455" ht="7.5" hidden="1" customHeight="1"/>
    <row r="5456" ht="7.5" hidden="1" customHeight="1"/>
    <row r="5457" ht="7.5" hidden="1" customHeight="1"/>
    <row r="5458" ht="7.5" hidden="1" customHeight="1"/>
    <row r="5459" ht="7.5" hidden="1" customHeight="1"/>
    <row r="5460" ht="7.5" hidden="1" customHeight="1"/>
    <row r="5461" ht="7.5" hidden="1" customHeight="1"/>
    <row r="5462" ht="7.5" hidden="1" customHeight="1"/>
    <row r="5463" ht="7.5" hidden="1" customHeight="1"/>
    <row r="5464" ht="7.5" hidden="1" customHeight="1"/>
    <row r="5465" ht="7.5" hidden="1" customHeight="1"/>
    <row r="5466" ht="7.5" hidden="1" customHeight="1"/>
    <row r="5467" ht="7.5" hidden="1" customHeight="1"/>
    <row r="5468" ht="7.5" hidden="1" customHeight="1"/>
    <row r="5469" ht="7.5" hidden="1" customHeight="1"/>
    <row r="5470" ht="7.5" hidden="1" customHeight="1"/>
    <row r="5471" ht="7.5" hidden="1" customHeight="1"/>
    <row r="5472" ht="7.5" hidden="1" customHeight="1"/>
    <row r="5473" ht="7.5" hidden="1" customHeight="1"/>
    <row r="5474" ht="7.5" hidden="1" customHeight="1"/>
    <row r="5475" ht="7.5" hidden="1" customHeight="1"/>
    <row r="5476" ht="7.5" hidden="1" customHeight="1"/>
    <row r="5477" ht="7.5" hidden="1" customHeight="1"/>
    <row r="5478" ht="7.5" hidden="1" customHeight="1"/>
    <row r="5479" ht="7.5" hidden="1" customHeight="1"/>
    <row r="5480" ht="7.5" hidden="1" customHeight="1"/>
    <row r="5481" ht="7.5" hidden="1" customHeight="1"/>
    <row r="5482" ht="7.5" hidden="1" customHeight="1"/>
    <row r="5483" ht="7.5" hidden="1" customHeight="1"/>
    <row r="5484" ht="7.5" hidden="1" customHeight="1"/>
    <row r="5485" ht="7.5" hidden="1" customHeight="1"/>
    <row r="5486" ht="7.5" hidden="1" customHeight="1"/>
    <row r="5487" ht="7.5" hidden="1" customHeight="1"/>
    <row r="5488" ht="7.5" hidden="1" customHeight="1"/>
    <row r="5489" ht="7.5" hidden="1" customHeight="1"/>
    <row r="5490" ht="7.5" hidden="1" customHeight="1"/>
    <row r="5491" ht="7.5" hidden="1" customHeight="1"/>
    <row r="5492" ht="7.5" hidden="1" customHeight="1"/>
    <row r="5493" ht="7.5" hidden="1" customHeight="1"/>
    <row r="5494" ht="7.5" hidden="1" customHeight="1"/>
    <row r="5495" ht="7.5" hidden="1" customHeight="1"/>
    <row r="5496" ht="7.5" hidden="1" customHeight="1"/>
    <row r="5497" ht="7.5" hidden="1" customHeight="1"/>
    <row r="5498" ht="7.5" hidden="1" customHeight="1"/>
    <row r="5499" ht="7.5" hidden="1" customHeight="1"/>
    <row r="5500" ht="7.5" hidden="1" customHeight="1"/>
    <row r="5501" ht="7.5" hidden="1" customHeight="1"/>
    <row r="5502" ht="7.5" hidden="1" customHeight="1"/>
    <row r="5503" ht="7.5" hidden="1" customHeight="1"/>
    <row r="5504" ht="7.5" hidden="1" customHeight="1"/>
    <row r="5505" ht="7.5" hidden="1" customHeight="1"/>
    <row r="5506" ht="7.5" hidden="1" customHeight="1"/>
    <row r="5507" ht="7.5" hidden="1" customHeight="1"/>
    <row r="5508" ht="7.5" hidden="1" customHeight="1"/>
    <row r="5509" ht="7.5" hidden="1" customHeight="1"/>
    <row r="5510" ht="7.5" hidden="1" customHeight="1"/>
    <row r="5511" ht="7.5" hidden="1" customHeight="1"/>
    <row r="5512" ht="7.5" hidden="1" customHeight="1"/>
    <row r="5513" ht="7.5" hidden="1" customHeight="1"/>
    <row r="5514" ht="7.5" hidden="1" customHeight="1"/>
    <row r="5515" ht="7.5" hidden="1" customHeight="1"/>
    <row r="5516" ht="7.5" hidden="1" customHeight="1"/>
    <row r="5517" ht="7.5" hidden="1" customHeight="1"/>
    <row r="5518" ht="7.5" hidden="1" customHeight="1"/>
    <row r="5519" ht="7.5" hidden="1" customHeight="1"/>
    <row r="5520" ht="7.5" hidden="1" customHeight="1"/>
    <row r="5521" ht="7.5" hidden="1" customHeight="1"/>
    <row r="5522" ht="7.5" hidden="1" customHeight="1"/>
    <row r="5523" ht="7.5" hidden="1" customHeight="1"/>
    <row r="5524" ht="7.5" hidden="1" customHeight="1"/>
    <row r="5525" ht="7.5" hidden="1" customHeight="1"/>
    <row r="5526" ht="7.5" hidden="1" customHeight="1"/>
    <row r="5527" ht="7.5" hidden="1" customHeight="1"/>
    <row r="5528" ht="7.5" hidden="1" customHeight="1"/>
    <row r="5529" ht="7.5" hidden="1" customHeight="1"/>
    <row r="5530" ht="7.5" hidden="1" customHeight="1"/>
    <row r="5531" ht="7.5" hidden="1" customHeight="1"/>
    <row r="5532" ht="7.5" hidden="1" customHeight="1"/>
    <row r="5533" ht="7.5" hidden="1" customHeight="1"/>
    <row r="5534" ht="7.5" hidden="1" customHeight="1"/>
    <row r="5535" ht="7.5" hidden="1" customHeight="1"/>
    <row r="5536" ht="7.5" hidden="1" customHeight="1"/>
    <row r="5537" ht="7.5" hidden="1" customHeight="1"/>
    <row r="5538" ht="7.5" hidden="1" customHeight="1"/>
    <row r="5539" ht="7.5" hidden="1" customHeight="1"/>
    <row r="5540" ht="7.5" hidden="1" customHeight="1"/>
    <row r="5541" ht="7.5" hidden="1" customHeight="1"/>
    <row r="5542" ht="7.5" hidden="1" customHeight="1"/>
    <row r="5543" ht="7.5" hidden="1" customHeight="1"/>
    <row r="5544" ht="7.5" hidden="1" customHeight="1"/>
    <row r="5545" ht="7.5" hidden="1" customHeight="1"/>
    <row r="5546" ht="7.5" hidden="1" customHeight="1"/>
    <row r="5547" ht="7.5" hidden="1" customHeight="1"/>
    <row r="5548" ht="7.5" hidden="1" customHeight="1"/>
    <row r="5549" ht="7.5" hidden="1" customHeight="1"/>
    <row r="5550" ht="7.5" hidden="1" customHeight="1"/>
    <row r="5551" ht="7.5" hidden="1" customHeight="1"/>
    <row r="5552" ht="7.5" hidden="1" customHeight="1"/>
    <row r="5553" ht="7.5" hidden="1" customHeight="1"/>
    <row r="5554" ht="7.5" hidden="1" customHeight="1"/>
    <row r="5555" ht="7.5" hidden="1" customHeight="1"/>
    <row r="5556" ht="7.5" hidden="1" customHeight="1"/>
    <row r="5557" ht="7.5" hidden="1" customHeight="1"/>
    <row r="5558" ht="7.5" hidden="1" customHeight="1"/>
    <row r="5559" ht="7.5" hidden="1" customHeight="1"/>
    <row r="5560" ht="7.5" hidden="1" customHeight="1"/>
    <row r="5561" ht="7.5" hidden="1" customHeight="1"/>
    <row r="5562" ht="7.5" hidden="1" customHeight="1"/>
    <row r="5563" ht="7.5" hidden="1" customHeight="1"/>
    <row r="5564" ht="7.5" hidden="1" customHeight="1"/>
    <row r="5565" ht="7.5" hidden="1" customHeight="1"/>
    <row r="5566" ht="7.5" hidden="1" customHeight="1"/>
    <row r="5567" ht="7.5" hidden="1" customHeight="1"/>
    <row r="5568" ht="7.5" hidden="1" customHeight="1"/>
    <row r="5569" ht="7.5" hidden="1" customHeight="1"/>
    <row r="5570" ht="7.5" hidden="1" customHeight="1"/>
    <row r="5571" ht="7.5" hidden="1" customHeight="1"/>
    <row r="5572" ht="7.5" hidden="1" customHeight="1"/>
    <row r="5573" ht="7.5" hidden="1" customHeight="1"/>
    <row r="5574" ht="7.5" hidden="1" customHeight="1"/>
    <row r="5575" ht="7.5" hidden="1" customHeight="1"/>
    <row r="5576" ht="7.5" hidden="1" customHeight="1"/>
    <row r="5577" ht="7.5" hidden="1" customHeight="1"/>
    <row r="5578" ht="7.5" hidden="1" customHeight="1"/>
    <row r="5579" ht="7.5" hidden="1" customHeight="1"/>
    <row r="5580" ht="7.5" hidden="1" customHeight="1"/>
    <row r="5581" ht="7.5" hidden="1" customHeight="1"/>
    <row r="5582" ht="7.5" hidden="1" customHeight="1"/>
    <row r="5583" ht="7.5" hidden="1" customHeight="1"/>
    <row r="5584" ht="7.5" hidden="1" customHeight="1"/>
    <row r="5585" ht="7.5" hidden="1" customHeight="1"/>
    <row r="5586" ht="7.5" hidden="1" customHeight="1"/>
    <row r="5587" ht="7.5" hidden="1" customHeight="1"/>
    <row r="5588" ht="7.5" hidden="1" customHeight="1"/>
    <row r="5589" ht="7.5" hidden="1" customHeight="1"/>
    <row r="5590" ht="7.5" hidden="1" customHeight="1"/>
    <row r="5591" ht="7.5" hidden="1" customHeight="1"/>
    <row r="5592" ht="7.5" hidden="1" customHeight="1"/>
    <row r="5593" ht="7.5" hidden="1" customHeight="1"/>
    <row r="5594" ht="7.5" hidden="1" customHeight="1"/>
    <row r="5595" ht="7.5" hidden="1" customHeight="1"/>
    <row r="5596" ht="7.5" hidden="1" customHeight="1"/>
    <row r="5597" ht="7.5" hidden="1" customHeight="1"/>
    <row r="5598" ht="7.5" hidden="1" customHeight="1"/>
    <row r="5599" ht="7.5" hidden="1" customHeight="1"/>
    <row r="5600" ht="7.5" hidden="1" customHeight="1"/>
    <row r="5601" ht="7.5" hidden="1" customHeight="1"/>
    <row r="5602" ht="7.5" hidden="1" customHeight="1"/>
    <row r="5603" ht="7.5" hidden="1" customHeight="1"/>
    <row r="5604" ht="7.5" hidden="1" customHeight="1"/>
    <row r="5605" ht="7.5" hidden="1" customHeight="1"/>
    <row r="5606" ht="7.5" hidden="1" customHeight="1"/>
    <row r="5607" ht="7.5" hidden="1" customHeight="1"/>
    <row r="5608" ht="7.5" hidden="1" customHeight="1"/>
    <row r="5609" ht="7.5" hidden="1" customHeight="1"/>
    <row r="5610" ht="7.5" hidden="1" customHeight="1"/>
    <row r="5611" ht="7.5" hidden="1" customHeight="1"/>
    <row r="5612" ht="7.5" hidden="1" customHeight="1"/>
    <row r="5613" ht="7.5" hidden="1" customHeight="1"/>
    <row r="5614" ht="7.5" hidden="1" customHeight="1"/>
    <row r="5615" ht="7.5" hidden="1" customHeight="1"/>
    <row r="5616" ht="7.5" hidden="1" customHeight="1"/>
    <row r="5617" ht="7.5" hidden="1" customHeight="1"/>
    <row r="5618" ht="7.5" hidden="1" customHeight="1"/>
    <row r="5619" ht="7.5" hidden="1" customHeight="1"/>
    <row r="5620" ht="7.5" hidden="1" customHeight="1"/>
    <row r="5621" ht="7.5" hidden="1" customHeight="1"/>
    <row r="5622" ht="7.5" hidden="1" customHeight="1"/>
    <row r="5623" ht="7.5" hidden="1" customHeight="1"/>
    <row r="5624" ht="7.5" hidden="1" customHeight="1"/>
    <row r="5625" ht="7.5" hidden="1" customHeight="1"/>
    <row r="5626" ht="7.5" hidden="1" customHeight="1"/>
    <row r="5627" ht="7.5" hidden="1" customHeight="1"/>
    <row r="5628" ht="7.5" hidden="1" customHeight="1"/>
    <row r="5629" ht="7.5" hidden="1" customHeight="1"/>
    <row r="5630" ht="7.5" hidden="1" customHeight="1"/>
    <row r="5631" ht="7.5" hidden="1" customHeight="1"/>
    <row r="5632" ht="7.5" hidden="1" customHeight="1"/>
    <row r="5633" ht="7.5" hidden="1" customHeight="1"/>
    <row r="5634" ht="7.5" hidden="1" customHeight="1"/>
    <row r="5635" ht="7.5" hidden="1" customHeight="1"/>
    <row r="5636" ht="7.5" hidden="1" customHeight="1"/>
    <row r="5637" ht="7.5" hidden="1" customHeight="1"/>
    <row r="5638" ht="7.5" hidden="1" customHeight="1"/>
    <row r="5639" ht="7.5" hidden="1" customHeight="1"/>
    <row r="5640" ht="7.5" hidden="1" customHeight="1"/>
    <row r="5641" ht="7.5" hidden="1" customHeight="1"/>
    <row r="5642" ht="7.5" hidden="1" customHeight="1"/>
    <row r="5643" ht="7.5" hidden="1" customHeight="1"/>
    <row r="5644" ht="7.5" hidden="1" customHeight="1"/>
    <row r="5645" ht="7.5" hidden="1" customHeight="1"/>
    <row r="5646" ht="7.5" hidden="1" customHeight="1"/>
    <row r="5647" ht="7.5" hidden="1" customHeight="1"/>
    <row r="5648" ht="7.5" hidden="1" customHeight="1"/>
    <row r="5649" ht="7.5" hidden="1" customHeight="1"/>
    <row r="5650" ht="7.5" hidden="1" customHeight="1"/>
    <row r="5651" ht="7.5" hidden="1" customHeight="1"/>
    <row r="5652" ht="7.5" hidden="1" customHeight="1"/>
    <row r="5653" ht="7.5" hidden="1" customHeight="1"/>
    <row r="5654" ht="7.5" hidden="1" customHeight="1"/>
    <row r="5655" ht="7.5" hidden="1" customHeight="1"/>
    <row r="5656" ht="7.5" hidden="1" customHeight="1"/>
    <row r="5657" ht="7.5" hidden="1" customHeight="1"/>
    <row r="5658" ht="7.5" hidden="1" customHeight="1"/>
    <row r="5659" ht="7.5" hidden="1" customHeight="1"/>
    <row r="5660" ht="7.5" hidden="1" customHeight="1"/>
    <row r="5661" ht="7.5" hidden="1" customHeight="1"/>
    <row r="5662" ht="7.5" hidden="1" customHeight="1"/>
    <row r="5663" ht="7.5" hidden="1" customHeight="1"/>
    <row r="5664" ht="7.5" hidden="1" customHeight="1"/>
    <row r="5665" ht="7.5" hidden="1" customHeight="1"/>
    <row r="5666" ht="7.5" hidden="1" customHeight="1"/>
    <row r="5667" ht="7.5" hidden="1" customHeight="1"/>
    <row r="5668" ht="7.5" hidden="1" customHeight="1"/>
    <row r="5669" ht="7.5" hidden="1" customHeight="1"/>
    <row r="5670" ht="7.5" hidden="1" customHeight="1"/>
    <row r="5671" ht="7.5" hidden="1" customHeight="1"/>
    <row r="5672" ht="7.5" hidden="1" customHeight="1"/>
    <row r="5673" ht="7.5" hidden="1" customHeight="1"/>
    <row r="5674" ht="7.5" hidden="1" customHeight="1"/>
    <row r="5675" ht="7.5" hidden="1" customHeight="1"/>
    <row r="5676" ht="7.5" hidden="1" customHeight="1"/>
    <row r="5677" ht="7.5" hidden="1" customHeight="1"/>
    <row r="5678" ht="7.5" hidden="1" customHeight="1"/>
    <row r="5679" ht="7.5" hidden="1" customHeight="1"/>
    <row r="5680" ht="7.5" hidden="1" customHeight="1"/>
    <row r="5681" ht="7.5" hidden="1" customHeight="1"/>
    <row r="5682" ht="7.5" hidden="1" customHeight="1"/>
    <row r="5683" ht="7.5" hidden="1" customHeight="1"/>
    <row r="5684" ht="7.5" hidden="1" customHeight="1"/>
    <row r="5685" ht="7.5" hidden="1" customHeight="1"/>
    <row r="5686" ht="7.5" hidden="1" customHeight="1"/>
    <row r="5687" ht="7.5" hidden="1" customHeight="1"/>
    <row r="5688" ht="7.5" hidden="1" customHeight="1"/>
    <row r="5689" ht="7.5" hidden="1" customHeight="1"/>
    <row r="5690" ht="7.5" hidden="1" customHeight="1"/>
    <row r="5691" ht="7.5" hidden="1" customHeight="1"/>
    <row r="5692" ht="7.5" hidden="1" customHeight="1"/>
    <row r="5693" ht="7.5" hidden="1" customHeight="1"/>
    <row r="5694" ht="7.5" hidden="1" customHeight="1"/>
    <row r="5695" ht="7.5" hidden="1" customHeight="1"/>
    <row r="5696" ht="7.5" hidden="1" customHeight="1"/>
    <row r="5697" ht="7.5" hidden="1" customHeight="1"/>
    <row r="5698" ht="7.5" hidden="1" customHeight="1"/>
    <row r="5699" ht="7.5" hidden="1" customHeight="1"/>
    <row r="5700" ht="7.5" hidden="1" customHeight="1"/>
    <row r="5701" ht="7.5" hidden="1" customHeight="1"/>
    <row r="5702" ht="7.5" hidden="1" customHeight="1"/>
    <row r="5703" ht="7.5" hidden="1" customHeight="1"/>
    <row r="5704" ht="7.5" hidden="1" customHeight="1"/>
    <row r="5705" ht="7.5" hidden="1" customHeight="1"/>
    <row r="5706" ht="7.5" hidden="1" customHeight="1"/>
    <row r="5707" ht="7.5" hidden="1" customHeight="1"/>
    <row r="5708" ht="7.5" hidden="1" customHeight="1"/>
    <row r="5709" ht="7.5" hidden="1" customHeight="1"/>
    <row r="5710" ht="7.5" hidden="1" customHeight="1"/>
    <row r="5711" ht="7.5" hidden="1" customHeight="1"/>
    <row r="5712" ht="7.5" hidden="1" customHeight="1"/>
    <row r="5713" ht="7.5" hidden="1" customHeight="1"/>
    <row r="5714" ht="7.5" hidden="1" customHeight="1"/>
    <row r="5715" ht="7.5" hidden="1" customHeight="1"/>
    <row r="5716" ht="7.5" hidden="1" customHeight="1"/>
    <row r="5717" ht="7.5" hidden="1" customHeight="1"/>
    <row r="5718" ht="7.5" hidden="1" customHeight="1"/>
    <row r="5719" ht="7.5" hidden="1" customHeight="1"/>
    <row r="5720" ht="7.5" hidden="1" customHeight="1"/>
    <row r="5721" ht="7.5" hidden="1" customHeight="1"/>
    <row r="5722" ht="7.5" hidden="1" customHeight="1"/>
    <row r="5723" ht="7.5" hidden="1" customHeight="1"/>
    <row r="5724" ht="7.5" hidden="1" customHeight="1"/>
    <row r="5725" ht="7.5" hidden="1" customHeight="1"/>
    <row r="5726" ht="7.5" hidden="1" customHeight="1"/>
    <row r="5727" ht="7.5" hidden="1" customHeight="1"/>
    <row r="5728" ht="7.5" hidden="1" customHeight="1"/>
    <row r="5729" ht="7.5" hidden="1" customHeight="1"/>
    <row r="5730" ht="7.5" hidden="1" customHeight="1"/>
    <row r="5731" ht="7.5" hidden="1" customHeight="1"/>
    <row r="5732" ht="7.5" hidden="1" customHeight="1"/>
    <row r="5733" ht="7.5" hidden="1" customHeight="1"/>
    <row r="5734" ht="7.5" hidden="1" customHeight="1"/>
    <row r="5735" ht="7.5" hidden="1" customHeight="1"/>
    <row r="5736" ht="7.5" hidden="1" customHeight="1"/>
    <row r="5737" ht="7.5" hidden="1" customHeight="1"/>
    <row r="5738" ht="7.5" hidden="1" customHeight="1"/>
    <row r="5739" ht="7.5" hidden="1" customHeight="1"/>
    <row r="5740" ht="7.5" hidden="1" customHeight="1"/>
    <row r="5741" ht="7.5" hidden="1" customHeight="1"/>
    <row r="5742" ht="7.5" hidden="1" customHeight="1"/>
    <row r="5743" ht="7.5" hidden="1" customHeight="1"/>
    <row r="5744" ht="7.5" hidden="1" customHeight="1"/>
    <row r="5745" ht="7.5" hidden="1" customHeight="1"/>
    <row r="5746" ht="7.5" hidden="1" customHeight="1"/>
    <row r="5747" ht="7.5" hidden="1" customHeight="1"/>
    <row r="5748" ht="7.5" hidden="1" customHeight="1"/>
    <row r="5749" ht="7.5" hidden="1" customHeight="1"/>
    <row r="5750" ht="7.5" hidden="1" customHeight="1"/>
    <row r="5751" ht="7.5" hidden="1" customHeight="1"/>
    <row r="5752" ht="7.5" hidden="1" customHeight="1"/>
    <row r="5753" ht="7.5" hidden="1" customHeight="1"/>
    <row r="5754" ht="7.5" hidden="1" customHeight="1"/>
    <row r="5755" ht="7.5" hidden="1" customHeight="1"/>
    <row r="5756" ht="7.5" hidden="1" customHeight="1"/>
    <row r="5757" ht="7.5" hidden="1" customHeight="1"/>
    <row r="5758" ht="7.5" hidden="1" customHeight="1"/>
    <row r="5759" ht="7.5" hidden="1" customHeight="1"/>
    <row r="5760" ht="7.5" hidden="1" customHeight="1"/>
    <row r="5761" ht="7.5" hidden="1" customHeight="1"/>
    <row r="5762" ht="7.5" hidden="1" customHeight="1"/>
    <row r="5763" ht="7.5" hidden="1" customHeight="1"/>
    <row r="5764" ht="7.5" hidden="1" customHeight="1"/>
    <row r="5765" ht="7.5" hidden="1" customHeight="1"/>
    <row r="5766" ht="7.5" hidden="1" customHeight="1"/>
    <row r="5767" ht="7.5" hidden="1" customHeight="1"/>
    <row r="5768" ht="7.5" hidden="1" customHeight="1"/>
    <row r="5769" ht="7.5" hidden="1" customHeight="1"/>
    <row r="5770" ht="7.5" hidden="1" customHeight="1"/>
    <row r="5771" ht="7.5" hidden="1" customHeight="1"/>
    <row r="5772" ht="7.5" hidden="1" customHeight="1"/>
    <row r="5773" ht="7.5" hidden="1" customHeight="1"/>
    <row r="5774" ht="7.5" hidden="1" customHeight="1"/>
    <row r="5775" ht="7.5" hidden="1" customHeight="1"/>
    <row r="5776" ht="7.5" hidden="1" customHeight="1"/>
    <row r="5777" ht="7.5" hidden="1" customHeight="1"/>
    <row r="5778" ht="7.5" hidden="1" customHeight="1"/>
    <row r="5779" ht="7.5" hidden="1" customHeight="1"/>
    <row r="5780" ht="7.5" hidden="1" customHeight="1"/>
    <row r="5781" ht="7.5" hidden="1" customHeight="1"/>
    <row r="5782" ht="7.5" hidden="1" customHeight="1"/>
    <row r="5783" ht="7.5" hidden="1" customHeight="1"/>
    <row r="5784" ht="7.5" hidden="1" customHeight="1"/>
    <row r="5785" ht="7.5" hidden="1" customHeight="1"/>
    <row r="5786" ht="7.5" hidden="1" customHeight="1"/>
    <row r="5787" ht="7.5" hidden="1" customHeight="1"/>
    <row r="5788" ht="7.5" hidden="1" customHeight="1"/>
    <row r="5789" ht="7.5" hidden="1" customHeight="1"/>
    <row r="5790" ht="7.5" hidden="1" customHeight="1"/>
    <row r="5791" ht="7.5" hidden="1" customHeight="1"/>
    <row r="5792" ht="7.5" hidden="1" customHeight="1"/>
    <row r="5793" ht="7.5" hidden="1" customHeight="1"/>
    <row r="5794" ht="7.5" hidden="1" customHeight="1"/>
    <row r="5795" ht="7.5" hidden="1" customHeight="1"/>
    <row r="5796" ht="7.5" hidden="1" customHeight="1"/>
    <row r="5797" ht="7.5" hidden="1" customHeight="1"/>
    <row r="5798" ht="7.5" hidden="1" customHeight="1"/>
    <row r="5799" ht="7.5" hidden="1" customHeight="1"/>
    <row r="5800" ht="7.5" hidden="1" customHeight="1"/>
    <row r="5801" ht="7.5" hidden="1" customHeight="1"/>
    <row r="5802" ht="7.5" hidden="1" customHeight="1"/>
    <row r="5803" ht="7.5" hidden="1" customHeight="1"/>
    <row r="5804" ht="7.5" hidden="1" customHeight="1"/>
    <row r="5805" ht="7.5" hidden="1" customHeight="1"/>
    <row r="5806" ht="7.5" hidden="1" customHeight="1"/>
    <row r="5807" ht="7.5" hidden="1" customHeight="1"/>
    <row r="5808" ht="7.5" hidden="1" customHeight="1"/>
    <row r="5809" ht="7.5" hidden="1" customHeight="1"/>
    <row r="5810" ht="7.5" hidden="1" customHeight="1"/>
    <row r="5811" ht="7.5" hidden="1" customHeight="1"/>
    <row r="5812" ht="7.5" hidden="1" customHeight="1"/>
    <row r="5813" ht="7.5" hidden="1" customHeight="1"/>
    <row r="5814" ht="7.5" hidden="1" customHeight="1"/>
    <row r="5815" ht="7.5" hidden="1" customHeight="1"/>
    <row r="5816" ht="7.5" hidden="1" customHeight="1"/>
    <row r="5817" ht="7.5" hidden="1" customHeight="1"/>
    <row r="5818" ht="7.5" hidden="1" customHeight="1"/>
    <row r="5819" ht="7.5" hidden="1" customHeight="1"/>
    <row r="5820" ht="7.5" hidden="1" customHeight="1"/>
    <row r="5821" ht="7.5" hidden="1" customHeight="1"/>
    <row r="5822" ht="7.5" hidden="1" customHeight="1"/>
    <row r="5823" ht="7.5" hidden="1" customHeight="1"/>
    <row r="5824" ht="7.5" hidden="1" customHeight="1"/>
    <row r="5825" ht="7.5" hidden="1" customHeight="1"/>
    <row r="5826" ht="7.5" hidden="1" customHeight="1"/>
    <row r="5827" ht="7.5" hidden="1" customHeight="1"/>
    <row r="5828" ht="7.5" hidden="1" customHeight="1"/>
    <row r="5829" ht="7.5" hidden="1" customHeight="1"/>
    <row r="5830" ht="7.5" hidden="1" customHeight="1"/>
    <row r="5831" ht="7.5" hidden="1" customHeight="1"/>
    <row r="5832" ht="7.5" hidden="1" customHeight="1"/>
    <row r="5833" ht="7.5" hidden="1" customHeight="1"/>
    <row r="5834" ht="7.5" hidden="1" customHeight="1"/>
    <row r="5835" ht="7.5" hidden="1" customHeight="1"/>
    <row r="5836" ht="7.5" hidden="1" customHeight="1"/>
    <row r="5837" ht="7.5" hidden="1" customHeight="1"/>
    <row r="5838" ht="7.5" hidden="1" customHeight="1"/>
    <row r="5839" ht="7.5" hidden="1" customHeight="1"/>
    <row r="5840" ht="7.5" hidden="1" customHeight="1"/>
    <row r="5841" ht="7.5" hidden="1" customHeight="1"/>
    <row r="5842" ht="7.5" hidden="1" customHeight="1"/>
    <row r="5843" ht="7.5" hidden="1" customHeight="1"/>
    <row r="5844" ht="7.5" hidden="1" customHeight="1"/>
    <row r="5845" ht="7.5" hidden="1" customHeight="1"/>
    <row r="5846" ht="7.5" hidden="1" customHeight="1"/>
    <row r="5847" ht="7.5" hidden="1" customHeight="1"/>
    <row r="5848" ht="7.5" hidden="1" customHeight="1"/>
    <row r="5849" ht="7.5" hidden="1" customHeight="1"/>
    <row r="5850" ht="7.5" hidden="1" customHeight="1"/>
    <row r="5851" ht="7.5" hidden="1" customHeight="1"/>
    <row r="5852" ht="7.5" hidden="1" customHeight="1"/>
    <row r="5853" ht="7.5" hidden="1" customHeight="1"/>
    <row r="5854" ht="7.5" hidden="1" customHeight="1"/>
    <row r="5855" ht="7.5" hidden="1" customHeight="1"/>
    <row r="5856" ht="7.5" hidden="1" customHeight="1"/>
    <row r="5857" ht="7.5" hidden="1" customHeight="1"/>
    <row r="5858" ht="7.5" hidden="1" customHeight="1"/>
    <row r="5859" ht="7.5" hidden="1" customHeight="1"/>
    <row r="5860" ht="7.5" hidden="1" customHeight="1"/>
    <row r="5861" ht="7.5" hidden="1" customHeight="1"/>
    <row r="5862" ht="7.5" hidden="1" customHeight="1"/>
    <row r="5863" ht="7.5" hidden="1" customHeight="1"/>
    <row r="5864" ht="7.5" hidden="1" customHeight="1"/>
    <row r="5865" ht="7.5" hidden="1" customHeight="1"/>
    <row r="5866" ht="7.5" hidden="1" customHeight="1"/>
    <row r="5867" ht="7.5" hidden="1" customHeight="1"/>
    <row r="5868" ht="7.5" hidden="1" customHeight="1"/>
    <row r="5869" ht="7.5" hidden="1" customHeight="1"/>
    <row r="5870" ht="7.5" hidden="1" customHeight="1"/>
    <row r="5871" ht="7.5" hidden="1" customHeight="1"/>
    <row r="5872" ht="7.5" hidden="1" customHeight="1"/>
    <row r="5873" ht="7.5" hidden="1" customHeight="1"/>
    <row r="5874" ht="7.5" hidden="1" customHeight="1"/>
    <row r="5875" ht="7.5" hidden="1" customHeight="1"/>
    <row r="5876" ht="7.5" hidden="1" customHeight="1"/>
    <row r="5877" ht="7.5" hidden="1" customHeight="1"/>
    <row r="5878" ht="7.5" hidden="1" customHeight="1"/>
    <row r="5879" ht="7.5" hidden="1" customHeight="1"/>
    <row r="5880" ht="7.5" hidden="1" customHeight="1"/>
    <row r="5881" ht="7.5" hidden="1" customHeight="1"/>
    <row r="5882" ht="7.5" hidden="1" customHeight="1"/>
    <row r="5883" ht="7.5" hidden="1" customHeight="1"/>
    <row r="5884" ht="7.5" hidden="1" customHeight="1"/>
    <row r="5885" ht="7.5" hidden="1" customHeight="1"/>
    <row r="5886" ht="7.5" hidden="1" customHeight="1"/>
    <row r="5887" ht="7.5" hidden="1" customHeight="1"/>
    <row r="5888" ht="7.5" hidden="1" customHeight="1"/>
    <row r="5889" ht="7.5" hidden="1" customHeight="1"/>
    <row r="5890" ht="7.5" hidden="1" customHeight="1"/>
    <row r="5891" ht="7.5" hidden="1" customHeight="1"/>
    <row r="5892" ht="7.5" hidden="1" customHeight="1"/>
    <row r="5893" ht="7.5" hidden="1" customHeight="1"/>
    <row r="5894" ht="7.5" hidden="1" customHeight="1"/>
    <row r="5895" ht="7.5" hidden="1" customHeight="1"/>
    <row r="5896" ht="7.5" hidden="1" customHeight="1"/>
    <row r="5897" ht="7.5" hidden="1" customHeight="1"/>
    <row r="5898" ht="7.5" hidden="1" customHeight="1"/>
    <row r="5899" ht="7.5" hidden="1" customHeight="1"/>
    <row r="5900" ht="7.5" hidden="1" customHeight="1"/>
    <row r="5901" ht="7.5" hidden="1" customHeight="1"/>
    <row r="5902" ht="7.5" hidden="1" customHeight="1"/>
    <row r="5903" ht="7.5" hidden="1" customHeight="1"/>
    <row r="5904" ht="7.5" hidden="1" customHeight="1"/>
    <row r="5905" ht="7.5" hidden="1" customHeight="1"/>
    <row r="5906" ht="7.5" hidden="1" customHeight="1"/>
    <row r="5907" ht="7.5" hidden="1" customHeight="1"/>
    <row r="5908" ht="7.5" hidden="1" customHeight="1"/>
    <row r="5909" ht="7.5" hidden="1" customHeight="1"/>
    <row r="5910" ht="7.5" hidden="1" customHeight="1"/>
    <row r="5911" ht="7.5" hidden="1" customHeight="1"/>
    <row r="5912" ht="7.5" hidden="1" customHeight="1"/>
    <row r="5913" ht="7.5" hidden="1" customHeight="1"/>
    <row r="5914" ht="7.5" hidden="1" customHeight="1"/>
    <row r="5915" ht="7.5" hidden="1" customHeight="1"/>
    <row r="5916" ht="7.5" hidden="1" customHeight="1"/>
    <row r="5917" ht="7.5" hidden="1" customHeight="1"/>
    <row r="5918" ht="7.5" hidden="1" customHeight="1"/>
    <row r="5919" ht="7.5" hidden="1" customHeight="1"/>
    <row r="5920" ht="7.5" hidden="1" customHeight="1"/>
    <row r="5921" ht="7.5" hidden="1" customHeight="1"/>
    <row r="5922" ht="7.5" hidden="1" customHeight="1"/>
    <row r="5923" ht="7.5" hidden="1" customHeight="1"/>
    <row r="5924" ht="7.5" hidden="1" customHeight="1"/>
    <row r="5925" ht="7.5" hidden="1" customHeight="1"/>
    <row r="5926" ht="7.5" hidden="1" customHeight="1"/>
    <row r="5927" ht="7.5" hidden="1" customHeight="1"/>
    <row r="5928" ht="7.5" hidden="1" customHeight="1"/>
    <row r="5929" ht="7.5" hidden="1" customHeight="1"/>
    <row r="5930" ht="7.5" hidden="1" customHeight="1"/>
    <row r="5931" ht="7.5" hidden="1" customHeight="1"/>
    <row r="5932" ht="7.5" hidden="1" customHeight="1"/>
    <row r="5933" ht="7.5" hidden="1" customHeight="1"/>
    <row r="5934" ht="7.5" hidden="1" customHeight="1"/>
    <row r="5935" ht="7.5" hidden="1" customHeight="1"/>
    <row r="5936" ht="7.5" hidden="1" customHeight="1"/>
    <row r="5937" ht="7.5" hidden="1" customHeight="1"/>
    <row r="5938" ht="7.5" hidden="1" customHeight="1"/>
    <row r="5939" ht="7.5" hidden="1" customHeight="1"/>
    <row r="5940" ht="7.5" hidden="1" customHeight="1"/>
    <row r="5941" ht="7.5" hidden="1" customHeight="1"/>
    <row r="5942" ht="7.5" hidden="1" customHeight="1"/>
    <row r="5943" ht="7.5" hidden="1" customHeight="1"/>
    <row r="5944" ht="7.5" hidden="1" customHeight="1"/>
    <row r="5945" ht="7.5" hidden="1" customHeight="1"/>
    <row r="5946" ht="7.5" hidden="1" customHeight="1"/>
    <row r="5947" ht="7.5" hidden="1" customHeight="1"/>
    <row r="5948" ht="7.5" hidden="1" customHeight="1"/>
    <row r="5949" ht="7.5" hidden="1" customHeight="1"/>
    <row r="5950" ht="7.5" hidden="1" customHeight="1"/>
    <row r="5951" ht="7.5" hidden="1" customHeight="1"/>
    <row r="5952" ht="7.5" hidden="1" customHeight="1"/>
    <row r="5953" ht="7.5" hidden="1" customHeight="1"/>
    <row r="5954" ht="7.5" hidden="1" customHeight="1"/>
    <row r="5955" ht="7.5" hidden="1" customHeight="1"/>
    <row r="5956" ht="7.5" hidden="1" customHeight="1"/>
    <row r="5957" ht="7.5" hidden="1" customHeight="1"/>
    <row r="5958" ht="7.5" hidden="1" customHeight="1"/>
    <row r="5959" ht="7.5" hidden="1" customHeight="1"/>
    <row r="5960" ht="7.5" hidden="1" customHeight="1"/>
    <row r="5961" ht="7.5" hidden="1" customHeight="1"/>
    <row r="5962" ht="7.5" hidden="1" customHeight="1"/>
    <row r="5963" ht="7.5" hidden="1" customHeight="1"/>
    <row r="5964" ht="7.5" hidden="1" customHeight="1"/>
    <row r="5965" ht="7.5" hidden="1" customHeight="1"/>
    <row r="5966" ht="7.5" hidden="1" customHeight="1"/>
    <row r="5967" ht="7.5" hidden="1" customHeight="1"/>
    <row r="5968" ht="7.5" hidden="1" customHeight="1"/>
    <row r="5969" ht="7.5" hidden="1" customHeight="1"/>
    <row r="5970" ht="7.5" hidden="1" customHeight="1"/>
    <row r="5971" ht="7.5" hidden="1" customHeight="1"/>
    <row r="5972" ht="7.5" hidden="1" customHeight="1"/>
    <row r="5973" ht="7.5" hidden="1" customHeight="1"/>
    <row r="5974" ht="7.5" hidden="1" customHeight="1"/>
    <row r="5975" ht="7.5" hidden="1" customHeight="1"/>
    <row r="5976" ht="7.5" hidden="1" customHeight="1"/>
    <row r="5977" ht="7.5" hidden="1" customHeight="1"/>
    <row r="5978" ht="7.5" hidden="1" customHeight="1"/>
    <row r="5979" ht="7.5" hidden="1" customHeight="1"/>
    <row r="5980" ht="7.5" hidden="1" customHeight="1"/>
    <row r="5981" ht="7.5" hidden="1" customHeight="1"/>
    <row r="5982" ht="7.5" hidden="1" customHeight="1"/>
    <row r="5983" ht="7.5" hidden="1" customHeight="1"/>
    <row r="5984" ht="7.5" hidden="1" customHeight="1"/>
    <row r="5985" ht="7.5" hidden="1" customHeight="1"/>
    <row r="5986" ht="7.5" hidden="1" customHeight="1"/>
    <row r="5987" ht="7.5" hidden="1" customHeight="1"/>
    <row r="5988" ht="7.5" hidden="1" customHeight="1"/>
    <row r="5989" ht="7.5" hidden="1" customHeight="1"/>
    <row r="5990" ht="7.5" hidden="1" customHeight="1"/>
    <row r="5991" ht="7.5" hidden="1" customHeight="1"/>
    <row r="5992" ht="7.5" hidden="1" customHeight="1"/>
    <row r="5993" ht="7.5" hidden="1" customHeight="1"/>
    <row r="5994" ht="7.5" hidden="1" customHeight="1"/>
    <row r="5995" ht="7.5" hidden="1" customHeight="1"/>
    <row r="5996" ht="7.5" hidden="1" customHeight="1"/>
    <row r="5997" ht="7.5" hidden="1" customHeight="1"/>
    <row r="5998" ht="7.5" hidden="1" customHeight="1"/>
    <row r="5999" ht="7.5" hidden="1" customHeight="1"/>
    <row r="6000" ht="7.5" hidden="1" customHeight="1"/>
    <row r="6001" ht="7.5" hidden="1" customHeight="1"/>
    <row r="6002" ht="7.5" hidden="1" customHeight="1"/>
    <row r="6003" ht="7.5" hidden="1" customHeight="1"/>
    <row r="6004" ht="7.5" hidden="1" customHeight="1"/>
    <row r="6005" ht="7.5" hidden="1" customHeight="1"/>
    <row r="6006" ht="7.5" hidden="1" customHeight="1"/>
    <row r="6007" ht="7.5" hidden="1" customHeight="1"/>
    <row r="6008" ht="7.5" hidden="1" customHeight="1"/>
    <row r="6009" ht="7.5" hidden="1" customHeight="1"/>
    <row r="6010" ht="7.5" hidden="1" customHeight="1"/>
    <row r="6011" ht="7.5" hidden="1" customHeight="1"/>
    <row r="6012" ht="7.5" hidden="1" customHeight="1"/>
    <row r="6013" ht="7.5" hidden="1" customHeight="1"/>
    <row r="6014" ht="7.5" hidden="1" customHeight="1"/>
    <row r="6015" ht="7.5" hidden="1" customHeight="1"/>
    <row r="6016" ht="7.5" hidden="1" customHeight="1"/>
    <row r="6017" ht="7.5" hidden="1" customHeight="1"/>
    <row r="6018" ht="7.5" hidden="1" customHeight="1"/>
    <row r="6019" ht="7.5" hidden="1" customHeight="1"/>
    <row r="6020" ht="7.5" hidden="1" customHeight="1"/>
    <row r="6021" ht="7.5" hidden="1" customHeight="1"/>
    <row r="6022" ht="7.5" hidden="1" customHeight="1"/>
    <row r="6023" ht="7.5" hidden="1" customHeight="1"/>
    <row r="6024" ht="7.5" hidden="1" customHeight="1"/>
    <row r="6025" ht="7.5" hidden="1" customHeight="1"/>
    <row r="6026" ht="7.5" hidden="1" customHeight="1"/>
    <row r="6027" ht="7.5" hidden="1" customHeight="1"/>
    <row r="6028" ht="7.5" hidden="1" customHeight="1"/>
    <row r="6029" ht="7.5" hidden="1" customHeight="1"/>
    <row r="6030" ht="7.5" hidden="1" customHeight="1"/>
    <row r="6031" ht="7.5" hidden="1" customHeight="1"/>
    <row r="6032" ht="7.5" hidden="1" customHeight="1"/>
    <row r="6033" ht="7.5" hidden="1" customHeight="1"/>
    <row r="6034" ht="7.5" hidden="1" customHeight="1"/>
    <row r="6035" ht="7.5" hidden="1" customHeight="1"/>
    <row r="6036" ht="7.5" hidden="1" customHeight="1"/>
    <row r="6037" ht="7.5" hidden="1" customHeight="1"/>
    <row r="6038" ht="7.5" hidden="1" customHeight="1"/>
    <row r="6039" ht="7.5" hidden="1" customHeight="1"/>
    <row r="6040" ht="7.5" hidden="1" customHeight="1"/>
    <row r="6041" ht="7.5" hidden="1" customHeight="1"/>
    <row r="6042" ht="7.5" hidden="1" customHeight="1"/>
    <row r="6043" ht="7.5" hidden="1" customHeight="1"/>
    <row r="6044" ht="7.5" hidden="1" customHeight="1"/>
    <row r="6045" ht="7.5" hidden="1" customHeight="1"/>
    <row r="6046" ht="7.5" hidden="1" customHeight="1"/>
    <row r="6047" ht="7.5" hidden="1" customHeight="1"/>
    <row r="6048" ht="7.5" hidden="1" customHeight="1"/>
    <row r="6049" ht="7.5" hidden="1" customHeight="1"/>
    <row r="6050" ht="7.5" hidden="1" customHeight="1"/>
    <row r="6051" ht="7.5" hidden="1" customHeight="1"/>
    <row r="6052" ht="7.5" hidden="1" customHeight="1"/>
    <row r="6053" ht="7.5" hidden="1" customHeight="1"/>
    <row r="6054" ht="7.5" hidden="1" customHeight="1"/>
    <row r="6055" ht="7.5" hidden="1" customHeight="1"/>
    <row r="6056" ht="7.5" hidden="1" customHeight="1"/>
    <row r="6057" ht="7.5" hidden="1" customHeight="1"/>
    <row r="6058" ht="7.5" hidden="1" customHeight="1"/>
    <row r="6059" ht="7.5" hidden="1" customHeight="1"/>
    <row r="6060" ht="7.5" hidden="1" customHeight="1"/>
    <row r="6061" ht="7.5" hidden="1" customHeight="1"/>
    <row r="6062" ht="7.5" hidden="1" customHeight="1"/>
    <row r="6063" ht="7.5" hidden="1" customHeight="1"/>
    <row r="6064" ht="7.5" hidden="1" customHeight="1"/>
    <row r="6065" ht="7.5" hidden="1" customHeight="1"/>
    <row r="6066" ht="7.5" hidden="1" customHeight="1"/>
    <row r="6067" ht="7.5" hidden="1" customHeight="1"/>
    <row r="6068" ht="7.5" hidden="1" customHeight="1"/>
    <row r="6069" ht="7.5" hidden="1" customHeight="1"/>
    <row r="6070" ht="7.5" hidden="1" customHeight="1"/>
    <row r="6071" ht="7.5" hidden="1" customHeight="1"/>
    <row r="6072" ht="7.5" hidden="1" customHeight="1"/>
    <row r="6073" ht="7.5" hidden="1" customHeight="1"/>
    <row r="6074" ht="7.5" hidden="1" customHeight="1"/>
    <row r="6075" ht="7.5" hidden="1" customHeight="1"/>
    <row r="6076" ht="7.5" hidden="1" customHeight="1"/>
    <row r="6077" ht="7.5" hidden="1" customHeight="1"/>
    <row r="6078" ht="7.5" hidden="1" customHeight="1"/>
    <row r="6079" ht="7.5" hidden="1" customHeight="1"/>
    <row r="6080" ht="7.5" hidden="1" customHeight="1"/>
    <row r="6081" ht="7.5" hidden="1" customHeight="1"/>
    <row r="6082" ht="7.5" hidden="1" customHeight="1"/>
    <row r="6083" ht="7.5" hidden="1" customHeight="1"/>
    <row r="6084" ht="7.5" hidden="1" customHeight="1"/>
    <row r="6085" ht="7.5" hidden="1" customHeight="1"/>
    <row r="6086" ht="7.5" hidden="1" customHeight="1"/>
    <row r="6087" ht="7.5" hidden="1" customHeight="1"/>
    <row r="6088" ht="7.5" hidden="1" customHeight="1"/>
    <row r="6089" ht="7.5" hidden="1" customHeight="1"/>
    <row r="6090" ht="7.5" hidden="1" customHeight="1"/>
    <row r="6091" ht="7.5" hidden="1" customHeight="1"/>
    <row r="6092" ht="7.5" hidden="1" customHeight="1"/>
    <row r="6093" ht="7.5" hidden="1" customHeight="1"/>
    <row r="6094" ht="7.5" hidden="1" customHeight="1"/>
    <row r="6095" ht="7.5" hidden="1" customHeight="1"/>
    <row r="6096" ht="7.5" hidden="1" customHeight="1"/>
    <row r="6097" ht="7.5" hidden="1" customHeight="1"/>
    <row r="6098" ht="7.5" hidden="1" customHeight="1"/>
    <row r="6099" ht="7.5" hidden="1" customHeight="1"/>
    <row r="6100" ht="7.5" hidden="1" customHeight="1"/>
    <row r="6101" ht="7.5" hidden="1" customHeight="1"/>
    <row r="6102" ht="7.5" hidden="1" customHeight="1"/>
    <row r="6103" ht="7.5" hidden="1" customHeight="1"/>
    <row r="6104" ht="7.5" hidden="1" customHeight="1"/>
    <row r="6105" ht="7.5" hidden="1" customHeight="1"/>
    <row r="6106" ht="7.5" hidden="1" customHeight="1"/>
    <row r="6107" ht="7.5" hidden="1" customHeight="1"/>
    <row r="6108" ht="7.5" hidden="1" customHeight="1"/>
    <row r="6109" ht="7.5" hidden="1" customHeight="1"/>
    <row r="6110" ht="7.5" hidden="1" customHeight="1"/>
    <row r="6111" ht="7.5" hidden="1" customHeight="1"/>
    <row r="6112" ht="7.5" hidden="1" customHeight="1"/>
    <row r="6113" ht="7.5" hidden="1" customHeight="1"/>
    <row r="6114" ht="7.5" hidden="1" customHeight="1"/>
    <row r="6115" ht="7.5" hidden="1" customHeight="1"/>
    <row r="6116" ht="7.5" hidden="1" customHeight="1"/>
    <row r="6117" ht="7.5" hidden="1" customHeight="1"/>
    <row r="6118" ht="7.5" hidden="1" customHeight="1"/>
    <row r="6119" ht="7.5" hidden="1" customHeight="1"/>
    <row r="6120" ht="7.5" hidden="1" customHeight="1"/>
    <row r="6121" ht="7.5" hidden="1" customHeight="1"/>
    <row r="6122" ht="7.5" hidden="1" customHeight="1"/>
    <row r="6123" ht="7.5" hidden="1" customHeight="1"/>
    <row r="6124" ht="7.5" hidden="1" customHeight="1"/>
    <row r="6125" ht="7.5" hidden="1" customHeight="1"/>
    <row r="6126" ht="7.5" hidden="1" customHeight="1"/>
    <row r="6127" ht="7.5" hidden="1" customHeight="1"/>
    <row r="6128" ht="7.5" hidden="1" customHeight="1"/>
    <row r="6129" ht="7.5" hidden="1" customHeight="1"/>
    <row r="6130" ht="7.5" hidden="1" customHeight="1"/>
    <row r="6131" ht="7.5" hidden="1" customHeight="1"/>
    <row r="6132" ht="7.5" hidden="1" customHeight="1"/>
    <row r="6133" ht="7.5" hidden="1" customHeight="1"/>
    <row r="6134" ht="7.5" hidden="1" customHeight="1"/>
    <row r="6135" ht="7.5" hidden="1" customHeight="1"/>
    <row r="6136" ht="7.5" hidden="1" customHeight="1"/>
    <row r="6137" ht="7.5" hidden="1" customHeight="1"/>
    <row r="6138" ht="7.5" hidden="1" customHeight="1"/>
    <row r="6139" ht="7.5" hidden="1" customHeight="1"/>
    <row r="6140" ht="7.5" hidden="1" customHeight="1"/>
    <row r="6141" ht="7.5" hidden="1" customHeight="1"/>
    <row r="6142" ht="7.5" hidden="1" customHeight="1"/>
    <row r="6143" ht="7.5" hidden="1" customHeight="1"/>
    <row r="6144" ht="7.5" hidden="1" customHeight="1"/>
    <row r="6145" ht="7.5" hidden="1" customHeight="1"/>
    <row r="6146" ht="7.5" hidden="1" customHeight="1"/>
    <row r="6147" ht="7.5" hidden="1" customHeight="1"/>
    <row r="6148" ht="7.5" hidden="1" customHeight="1"/>
    <row r="6149" ht="7.5" hidden="1" customHeight="1"/>
    <row r="6150" ht="7.5" hidden="1" customHeight="1"/>
    <row r="6151" ht="7.5" hidden="1" customHeight="1"/>
    <row r="6152" ht="7.5" hidden="1" customHeight="1"/>
    <row r="6153" ht="7.5" hidden="1" customHeight="1"/>
    <row r="6154" ht="7.5" hidden="1" customHeight="1"/>
    <row r="6155" ht="7.5" hidden="1" customHeight="1"/>
    <row r="6156" ht="7.5" hidden="1" customHeight="1"/>
    <row r="6157" ht="7.5" hidden="1" customHeight="1"/>
    <row r="6158" ht="7.5" hidden="1" customHeight="1"/>
    <row r="6159" ht="7.5" hidden="1" customHeight="1"/>
    <row r="6160" ht="7.5" hidden="1" customHeight="1"/>
    <row r="6161" ht="7.5" hidden="1" customHeight="1"/>
    <row r="6162" ht="7.5" hidden="1" customHeight="1"/>
    <row r="6163" ht="7.5" hidden="1" customHeight="1"/>
    <row r="6164" ht="7.5" hidden="1" customHeight="1"/>
    <row r="6165" ht="7.5" hidden="1" customHeight="1"/>
    <row r="6166" ht="7.5" hidden="1" customHeight="1"/>
    <row r="6167" ht="7.5" hidden="1" customHeight="1"/>
    <row r="6168" ht="7.5" hidden="1" customHeight="1"/>
    <row r="6169" ht="7.5" hidden="1" customHeight="1"/>
    <row r="6170" ht="7.5" hidden="1" customHeight="1"/>
    <row r="6171" ht="7.5" hidden="1" customHeight="1"/>
    <row r="6172" ht="7.5" hidden="1" customHeight="1"/>
    <row r="6173" ht="7.5" hidden="1" customHeight="1"/>
    <row r="6174" ht="7.5" hidden="1" customHeight="1"/>
    <row r="6175" ht="7.5" hidden="1" customHeight="1"/>
    <row r="6176" ht="7.5" hidden="1" customHeight="1"/>
    <row r="6177" ht="7.5" hidden="1" customHeight="1"/>
    <row r="6178" ht="7.5" hidden="1" customHeight="1"/>
    <row r="6179" ht="7.5" hidden="1" customHeight="1"/>
    <row r="6180" ht="7.5" hidden="1" customHeight="1"/>
    <row r="6181" ht="7.5" hidden="1" customHeight="1"/>
    <row r="6182" ht="7.5" hidden="1" customHeight="1"/>
    <row r="6183" ht="7.5" hidden="1" customHeight="1"/>
    <row r="6184" ht="7.5" hidden="1" customHeight="1"/>
    <row r="6185" ht="7.5" hidden="1" customHeight="1"/>
    <row r="6186" ht="7.5" hidden="1" customHeight="1"/>
    <row r="6187" ht="7.5" hidden="1" customHeight="1"/>
    <row r="6188" ht="7.5" hidden="1" customHeight="1"/>
    <row r="6189" ht="7.5" hidden="1" customHeight="1"/>
    <row r="6190" ht="7.5" hidden="1" customHeight="1"/>
    <row r="6191" ht="7.5" hidden="1" customHeight="1"/>
    <row r="6192" ht="7.5" hidden="1" customHeight="1"/>
    <row r="6193" ht="7.5" hidden="1" customHeight="1"/>
    <row r="6194" ht="7.5" hidden="1" customHeight="1"/>
    <row r="6195" ht="7.5" hidden="1" customHeight="1"/>
    <row r="6196" ht="7.5" hidden="1" customHeight="1"/>
    <row r="6197" ht="7.5" hidden="1" customHeight="1"/>
    <row r="6198" ht="7.5" hidden="1" customHeight="1"/>
    <row r="6199" ht="7.5" hidden="1" customHeight="1"/>
    <row r="6200" ht="7.5" hidden="1" customHeight="1"/>
    <row r="6201" ht="7.5" hidden="1" customHeight="1"/>
    <row r="6202" ht="7.5" hidden="1" customHeight="1"/>
    <row r="6203" ht="7.5" hidden="1" customHeight="1"/>
    <row r="6204" ht="7.5" hidden="1" customHeight="1"/>
    <row r="6205" ht="7.5" hidden="1" customHeight="1"/>
    <row r="6206" ht="7.5" hidden="1" customHeight="1"/>
    <row r="6207" ht="7.5" hidden="1" customHeight="1"/>
    <row r="6208" ht="7.5" hidden="1" customHeight="1"/>
    <row r="6209" ht="7.5" hidden="1" customHeight="1"/>
    <row r="6210" ht="7.5" hidden="1" customHeight="1"/>
    <row r="6211" ht="7.5" hidden="1" customHeight="1"/>
    <row r="6212" ht="7.5" hidden="1" customHeight="1"/>
    <row r="6213" ht="7.5" hidden="1" customHeight="1"/>
    <row r="6214" ht="7.5" hidden="1" customHeight="1"/>
    <row r="6215" ht="7.5" hidden="1" customHeight="1"/>
    <row r="6216" ht="7.5" hidden="1" customHeight="1"/>
    <row r="6217" ht="7.5" hidden="1" customHeight="1"/>
    <row r="6218" ht="7.5" hidden="1" customHeight="1"/>
    <row r="6219" ht="7.5" hidden="1" customHeight="1"/>
    <row r="6220" ht="7.5" hidden="1" customHeight="1"/>
    <row r="6221" ht="7.5" hidden="1" customHeight="1"/>
    <row r="6222" ht="7.5" hidden="1" customHeight="1"/>
    <row r="6223" ht="7.5" hidden="1" customHeight="1"/>
    <row r="6224" ht="7.5" hidden="1" customHeight="1"/>
    <row r="6225" ht="7.5" hidden="1" customHeight="1"/>
    <row r="6226" ht="7.5" hidden="1" customHeight="1"/>
    <row r="6227" ht="7.5" hidden="1" customHeight="1"/>
    <row r="6228" ht="7.5" hidden="1" customHeight="1"/>
    <row r="6229" ht="7.5" hidden="1" customHeight="1"/>
    <row r="6230" ht="7.5" hidden="1" customHeight="1"/>
    <row r="6231" ht="7.5" hidden="1" customHeight="1"/>
    <row r="6232" ht="7.5" hidden="1" customHeight="1"/>
    <row r="6233" ht="7.5" hidden="1" customHeight="1"/>
    <row r="6234" ht="7.5" hidden="1" customHeight="1"/>
    <row r="6235" ht="7.5" hidden="1" customHeight="1"/>
    <row r="6236" ht="7.5" hidden="1" customHeight="1"/>
    <row r="6237" ht="7.5" hidden="1" customHeight="1"/>
    <row r="6238" ht="7.5" hidden="1" customHeight="1"/>
    <row r="6239" ht="7.5" hidden="1" customHeight="1"/>
    <row r="6240" ht="7.5" hidden="1" customHeight="1"/>
    <row r="6241" ht="7.5" hidden="1" customHeight="1"/>
    <row r="6242" ht="7.5" hidden="1" customHeight="1"/>
    <row r="6243" ht="7.5" hidden="1" customHeight="1"/>
    <row r="6244" ht="7.5" hidden="1" customHeight="1"/>
    <row r="6245" ht="7.5" hidden="1" customHeight="1"/>
    <row r="6246" ht="7.5" hidden="1" customHeight="1"/>
    <row r="6247" ht="7.5" hidden="1" customHeight="1"/>
    <row r="6248" ht="7.5" hidden="1" customHeight="1"/>
    <row r="6249" ht="7.5" hidden="1" customHeight="1"/>
    <row r="6250" ht="7.5" hidden="1" customHeight="1"/>
    <row r="6251" ht="7.5" hidden="1" customHeight="1"/>
    <row r="6252" ht="7.5" hidden="1" customHeight="1"/>
    <row r="6253" ht="7.5" hidden="1" customHeight="1"/>
    <row r="6254" ht="7.5" hidden="1" customHeight="1"/>
    <row r="6255" ht="7.5" hidden="1" customHeight="1"/>
    <row r="6256" ht="7.5" hidden="1" customHeight="1"/>
    <row r="6257" ht="7.5" hidden="1" customHeight="1"/>
    <row r="6258" ht="7.5" hidden="1" customHeight="1"/>
    <row r="6259" ht="7.5" hidden="1" customHeight="1"/>
    <row r="6260" ht="7.5" hidden="1" customHeight="1"/>
    <row r="6261" ht="7.5" hidden="1" customHeight="1"/>
    <row r="6262" ht="7.5" hidden="1" customHeight="1"/>
    <row r="6263" ht="7.5" hidden="1" customHeight="1"/>
    <row r="6264" ht="7.5" hidden="1" customHeight="1"/>
    <row r="6265" ht="7.5" hidden="1" customHeight="1"/>
    <row r="6266" ht="7.5" hidden="1" customHeight="1"/>
    <row r="6267" ht="7.5" hidden="1" customHeight="1"/>
    <row r="6268" ht="7.5" hidden="1" customHeight="1"/>
    <row r="6269" ht="7.5" hidden="1" customHeight="1"/>
    <row r="6270" ht="7.5" hidden="1" customHeight="1"/>
    <row r="6271" ht="7.5" hidden="1" customHeight="1"/>
    <row r="6272" ht="7.5" hidden="1" customHeight="1"/>
    <row r="6273" ht="7.5" hidden="1" customHeight="1"/>
    <row r="6274" ht="7.5" hidden="1" customHeight="1"/>
    <row r="6275" ht="7.5" hidden="1" customHeight="1"/>
    <row r="6276" ht="7.5" hidden="1" customHeight="1"/>
    <row r="6277" ht="7.5" hidden="1" customHeight="1"/>
    <row r="6278" ht="7.5" hidden="1" customHeight="1"/>
    <row r="6279" ht="7.5" hidden="1" customHeight="1"/>
    <row r="6280" ht="7.5" hidden="1" customHeight="1"/>
    <row r="6281" ht="7.5" hidden="1" customHeight="1"/>
    <row r="6282" ht="7.5" hidden="1" customHeight="1"/>
    <row r="6283" ht="7.5" hidden="1" customHeight="1"/>
    <row r="6284" ht="7.5" hidden="1" customHeight="1"/>
    <row r="6285" ht="7.5" hidden="1" customHeight="1"/>
    <row r="6286" ht="7.5" hidden="1" customHeight="1"/>
    <row r="6287" ht="7.5" hidden="1" customHeight="1"/>
    <row r="6288" ht="7.5" hidden="1" customHeight="1"/>
    <row r="6289" ht="7.5" hidden="1" customHeight="1"/>
    <row r="6290" ht="7.5" hidden="1" customHeight="1"/>
    <row r="6291" ht="7.5" hidden="1" customHeight="1"/>
    <row r="6292" ht="7.5" hidden="1" customHeight="1"/>
    <row r="6293" ht="7.5" hidden="1" customHeight="1"/>
    <row r="6294" ht="7.5" hidden="1" customHeight="1"/>
    <row r="6295" ht="7.5" hidden="1" customHeight="1"/>
    <row r="6296" ht="7.5" hidden="1" customHeight="1"/>
    <row r="6297" ht="7.5" hidden="1" customHeight="1"/>
    <row r="6298" ht="7.5" hidden="1" customHeight="1"/>
    <row r="6299" ht="7.5" hidden="1" customHeight="1"/>
    <row r="6300" ht="7.5" hidden="1" customHeight="1"/>
    <row r="6301" ht="7.5" hidden="1" customHeight="1"/>
    <row r="6302" ht="7.5" hidden="1" customHeight="1"/>
    <row r="6303" ht="7.5" hidden="1" customHeight="1"/>
    <row r="6304" ht="7.5" hidden="1" customHeight="1"/>
    <row r="6305" ht="7.5" hidden="1" customHeight="1"/>
    <row r="6306" ht="7.5" hidden="1" customHeight="1"/>
    <row r="6307" ht="7.5" hidden="1" customHeight="1"/>
    <row r="6308" ht="7.5" hidden="1" customHeight="1"/>
    <row r="6309" ht="7.5" hidden="1" customHeight="1"/>
    <row r="6310" ht="7.5" hidden="1" customHeight="1"/>
    <row r="6311" ht="7.5" hidden="1" customHeight="1"/>
    <row r="6312" ht="7.5" hidden="1" customHeight="1"/>
    <row r="6313" ht="7.5" hidden="1" customHeight="1"/>
    <row r="6314" ht="7.5" hidden="1" customHeight="1"/>
    <row r="6315" ht="7.5" hidden="1" customHeight="1"/>
    <row r="6316" ht="7.5" hidden="1" customHeight="1"/>
    <row r="6317" ht="7.5" hidden="1" customHeight="1"/>
    <row r="6318" ht="7.5" hidden="1" customHeight="1"/>
    <row r="6319" ht="7.5" hidden="1" customHeight="1"/>
    <row r="6320" ht="7.5" hidden="1" customHeight="1"/>
    <row r="6321" ht="7.5" hidden="1" customHeight="1"/>
    <row r="6322" ht="7.5" hidden="1" customHeight="1"/>
    <row r="6323" ht="7.5" hidden="1" customHeight="1"/>
    <row r="6324" ht="7.5" hidden="1" customHeight="1"/>
    <row r="6325" ht="7.5" hidden="1" customHeight="1"/>
    <row r="6326" ht="7.5" hidden="1" customHeight="1"/>
    <row r="6327" ht="7.5" hidden="1" customHeight="1"/>
    <row r="6328" ht="7.5" hidden="1" customHeight="1"/>
    <row r="6329" ht="7.5" hidden="1" customHeight="1"/>
    <row r="6330" ht="7.5" hidden="1" customHeight="1"/>
    <row r="6331" ht="7.5" hidden="1" customHeight="1"/>
    <row r="6332" ht="7.5" hidden="1" customHeight="1"/>
    <row r="6333" ht="7.5" hidden="1" customHeight="1"/>
    <row r="6334" ht="7.5" hidden="1" customHeight="1"/>
    <row r="6335" ht="7.5" hidden="1" customHeight="1"/>
    <row r="6336" ht="7.5" hidden="1" customHeight="1"/>
    <row r="6337" ht="7.5" hidden="1" customHeight="1"/>
    <row r="6338" ht="7.5" hidden="1" customHeight="1"/>
    <row r="6339" ht="7.5" hidden="1" customHeight="1"/>
    <row r="6340" ht="7.5" hidden="1" customHeight="1"/>
    <row r="6341" ht="7.5" hidden="1" customHeight="1"/>
    <row r="6342" ht="7.5" hidden="1" customHeight="1"/>
    <row r="6343" ht="7.5" hidden="1" customHeight="1"/>
    <row r="6344" ht="7.5" hidden="1" customHeight="1"/>
    <row r="6345" ht="7.5" hidden="1" customHeight="1"/>
    <row r="6346" ht="7.5" hidden="1" customHeight="1"/>
    <row r="6347" ht="7.5" hidden="1" customHeight="1"/>
    <row r="6348" ht="7.5" hidden="1" customHeight="1"/>
    <row r="6349" ht="7.5" hidden="1" customHeight="1"/>
    <row r="6350" ht="7.5" hidden="1" customHeight="1"/>
    <row r="6351" ht="7.5" hidden="1" customHeight="1"/>
    <row r="6352" ht="7.5" hidden="1" customHeight="1"/>
    <row r="6353" ht="7.5" hidden="1" customHeight="1"/>
    <row r="6354" ht="7.5" hidden="1" customHeight="1"/>
    <row r="6355" ht="7.5" hidden="1" customHeight="1"/>
    <row r="6356" ht="7.5" hidden="1" customHeight="1"/>
    <row r="6357" ht="7.5" hidden="1" customHeight="1"/>
    <row r="6358" ht="7.5" hidden="1" customHeight="1"/>
    <row r="6359" ht="7.5" hidden="1" customHeight="1"/>
    <row r="6360" ht="7.5" hidden="1" customHeight="1"/>
    <row r="6361" ht="7.5" hidden="1" customHeight="1"/>
    <row r="6362" ht="7.5" hidden="1" customHeight="1"/>
    <row r="6363" ht="7.5" hidden="1" customHeight="1"/>
    <row r="6364" ht="7.5" hidden="1" customHeight="1"/>
    <row r="6365" ht="7.5" hidden="1" customHeight="1"/>
    <row r="6366" ht="7.5" hidden="1" customHeight="1"/>
    <row r="6367" ht="7.5" hidden="1" customHeight="1"/>
    <row r="6368" ht="7.5" hidden="1" customHeight="1"/>
    <row r="6369" ht="7.5" hidden="1" customHeight="1"/>
    <row r="6370" ht="7.5" hidden="1" customHeight="1"/>
    <row r="6371" ht="7.5" hidden="1" customHeight="1"/>
    <row r="6372" ht="7.5" hidden="1" customHeight="1"/>
    <row r="6373" ht="7.5" hidden="1" customHeight="1"/>
    <row r="6374" ht="7.5" hidden="1" customHeight="1"/>
    <row r="6375" ht="7.5" hidden="1" customHeight="1"/>
    <row r="6376" ht="7.5" hidden="1" customHeight="1"/>
    <row r="6377" ht="7.5" hidden="1" customHeight="1"/>
    <row r="6378" ht="7.5" hidden="1" customHeight="1"/>
    <row r="6379" ht="7.5" hidden="1" customHeight="1"/>
    <row r="6380" ht="7.5" hidden="1" customHeight="1"/>
    <row r="6381" ht="7.5" hidden="1" customHeight="1"/>
    <row r="6382" ht="7.5" hidden="1" customHeight="1"/>
    <row r="6383" ht="7.5" hidden="1" customHeight="1"/>
    <row r="6384" ht="7.5" hidden="1" customHeight="1"/>
    <row r="6385" ht="7.5" hidden="1" customHeight="1"/>
    <row r="6386" ht="7.5" hidden="1" customHeight="1"/>
    <row r="6387" ht="7.5" hidden="1" customHeight="1"/>
    <row r="6388" ht="7.5" hidden="1" customHeight="1"/>
    <row r="6389" ht="7.5" hidden="1" customHeight="1"/>
    <row r="6390" ht="7.5" hidden="1" customHeight="1"/>
    <row r="6391" ht="7.5" hidden="1" customHeight="1"/>
    <row r="6392" ht="7.5" hidden="1" customHeight="1"/>
    <row r="6393" ht="7.5" hidden="1" customHeight="1"/>
    <row r="6394" ht="7.5" hidden="1" customHeight="1"/>
    <row r="6395" ht="7.5" hidden="1" customHeight="1"/>
    <row r="6396" ht="7.5" hidden="1" customHeight="1"/>
    <row r="6397" ht="7.5" hidden="1" customHeight="1"/>
    <row r="6398" ht="7.5" hidden="1" customHeight="1"/>
    <row r="6399" ht="7.5" hidden="1" customHeight="1"/>
    <row r="6400" ht="7.5" hidden="1" customHeight="1"/>
    <row r="6401" ht="7.5" hidden="1" customHeight="1"/>
    <row r="6402" ht="7.5" hidden="1" customHeight="1"/>
    <row r="6403" ht="7.5" hidden="1" customHeight="1"/>
    <row r="6404" ht="7.5" hidden="1" customHeight="1"/>
    <row r="6405" ht="7.5" hidden="1" customHeight="1"/>
    <row r="6406" ht="7.5" hidden="1" customHeight="1"/>
    <row r="6407" ht="7.5" hidden="1" customHeight="1"/>
    <row r="6408" ht="7.5" hidden="1" customHeight="1"/>
    <row r="6409" ht="7.5" hidden="1" customHeight="1"/>
    <row r="6410" ht="7.5" hidden="1" customHeight="1"/>
    <row r="6411" ht="7.5" hidden="1" customHeight="1"/>
    <row r="6412" ht="7.5" hidden="1" customHeight="1"/>
    <row r="6413" ht="7.5" hidden="1" customHeight="1"/>
    <row r="6414" ht="7.5" hidden="1" customHeight="1"/>
    <row r="6415" ht="7.5" hidden="1" customHeight="1"/>
    <row r="6416" ht="7.5" hidden="1" customHeight="1"/>
    <row r="6417" ht="7.5" hidden="1" customHeight="1"/>
    <row r="6418" ht="7.5" hidden="1" customHeight="1"/>
    <row r="6419" ht="7.5" hidden="1" customHeight="1"/>
    <row r="6420" ht="7.5" hidden="1" customHeight="1"/>
    <row r="6421" ht="7.5" hidden="1" customHeight="1"/>
    <row r="6422" ht="7.5" hidden="1" customHeight="1"/>
    <row r="6423" ht="7.5" hidden="1" customHeight="1"/>
    <row r="6424" ht="7.5" hidden="1" customHeight="1"/>
    <row r="6425" ht="7.5" hidden="1" customHeight="1"/>
    <row r="6426" ht="7.5" hidden="1" customHeight="1"/>
    <row r="6427" ht="7.5" hidden="1" customHeight="1"/>
    <row r="6428" ht="7.5" hidden="1" customHeight="1"/>
    <row r="6429" ht="7.5" hidden="1" customHeight="1"/>
    <row r="6430" ht="7.5" hidden="1" customHeight="1"/>
    <row r="6431" ht="7.5" hidden="1" customHeight="1"/>
    <row r="6432" ht="7.5" hidden="1" customHeight="1"/>
    <row r="6433" ht="7.5" hidden="1" customHeight="1"/>
    <row r="6434" ht="7.5" hidden="1" customHeight="1"/>
    <row r="6435" ht="7.5" hidden="1" customHeight="1"/>
    <row r="6436" ht="7.5" hidden="1" customHeight="1"/>
    <row r="6437" ht="7.5" hidden="1" customHeight="1"/>
    <row r="6438" ht="7.5" hidden="1" customHeight="1"/>
    <row r="6439" ht="7.5" hidden="1" customHeight="1"/>
    <row r="6440" ht="7.5" hidden="1" customHeight="1"/>
    <row r="6441" ht="7.5" hidden="1" customHeight="1"/>
    <row r="6442" ht="7.5" hidden="1" customHeight="1"/>
    <row r="6443" ht="7.5" hidden="1" customHeight="1"/>
    <row r="6444" ht="7.5" hidden="1" customHeight="1"/>
    <row r="6445" ht="7.5" hidden="1" customHeight="1"/>
    <row r="6446" ht="7.5" hidden="1" customHeight="1"/>
    <row r="6447" ht="7.5" hidden="1" customHeight="1"/>
    <row r="6448" ht="7.5" hidden="1" customHeight="1"/>
    <row r="6449" ht="7.5" hidden="1" customHeight="1"/>
    <row r="6450" ht="7.5" hidden="1" customHeight="1"/>
    <row r="6451" ht="7.5" hidden="1" customHeight="1"/>
    <row r="6452" ht="7.5" hidden="1" customHeight="1"/>
    <row r="6453" ht="7.5" hidden="1" customHeight="1"/>
    <row r="6454" ht="7.5" hidden="1" customHeight="1"/>
    <row r="6455" ht="7.5" hidden="1" customHeight="1"/>
    <row r="6456" ht="7.5" hidden="1" customHeight="1"/>
    <row r="6457" ht="7.5" hidden="1" customHeight="1"/>
    <row r="6458" ht="7.5" hidden="1" customHeight="1"/>
    <row r="6459" ht="7.5" hidden="1" customHeight="1"/>
    <row r="6460" ht="7.5" hidden="1" customHeight="1"/>
    <row r="6461" ht="7.5" hidden="1" customHeight="1"/>
    <row r="6462" ht="7.5" hidden="1" customHeight="1"/>
    <row r="6463" ht="7.5" hidden="1" customHeight="1"/>
    <row r="6464" ht="7.5" hidden="1" customHeight="1"/>
    <row r="6465" ht="7.5" hidden="1" customHeight="1"/>
    <row r="6466" ht="7.5" hidden="1" customHeight="1"/>
    <row r="6467" ht="7.5" hidden="1" customHeight="1"/>
    <row r="6468" ht="7.5" hidden="1" customHeight="1"/>
    <row r="6469" ht="7.5" hidden="1" customHeight="1"/>
    <row r="6470" ht="7.5" hidden="1" customHeight="1"/>
    <row r="6471" ht="7.5" hidden="1" customHeight="1"/>
    <row r="6472" ht="7.5" hidden="1" customHeight="1"/>
    <row r="6473" ht="7.5" hidden="1" customHeight="1"/>
    <row r="6474" ht="7.5" hidden="1" customHeight="1"/>
    <row r="6475" ht="7.5" hidden="1" customHeight="1"/>
    <row r="6476" ht="7.5" hidden="1" customHeight="1"/>
    <row r="6477" ht="7.5" hidden="1" customHeight="1"/>
    <row r="6478" ht="7.5" hidden="1" customHeight="1"/>
    <row r="6479" ht="7.5" hidden="1" customHeight="1"/>
    <row r="6480" ht="7.5" hidden="1" customHeight="1"/>
    <row r="6481" ht="7.5" hidden="1" customHeight="1"/>
    <row r="6482" ht="7.5" hidden="1" customHeight="1"/>
    <row r="6483" ht="7.5" hidden="1" customHeight="1"/>
    <row r="6484" ht="7.5" hidden="1" customHeight="1"/>
    <row r="6485" ht="7.5" hidden="1" customHeight="1"/>
    <row r="6486" ht="7.5" hidden="1" customHeight="1"/>
    <row r="6487" ht="7.5" hidden="1" customHeight="1"/>
    <row r="6488" ht="7.5" hidden="1" customHeight="1"/>
    <row r="6489" ht="7.5" hidden="1" customHeight="1"/>
    <row r="6490" ht="7.5" hidden="1" customHeight="1"/>
    <row r="6491" ht="7.5" hidden="1" customHeight="1"/>
    <row r="6492" ht="7.5" hidden="1" customHeight="1"/>
    <row r="6493" ht="7.5" hidden="1" customHeight="1"/>
    <row r="6494" ht="7.5" hidden="1" customHeight="1"/>
    <row r="6495" ht="7.5" hidden="1" customHeight="1"/>
    <row r="6496" ht="7.5" hidden="1" customHeight="1"/>
    <row r="6497" ht="7.5" hidden="1" customHeight="1"/>
    <row r="6498" ht="7.5" hidden="1" customHeight="1"/>
    <row r="6499" ht="7.5" hidden="1" customHeight="1"/>
    <row r="6500" ht="7.5" hidden="1" customHeight="1"/>
    <row r="6501" ht="7.5" hidden="1" customHeight="1"/>
    <row r="6502" ht="7.5" hidden="1" customHeight="1"/>
    <row r="6503" ht="7.5" hidden="1" customHeight="1"/>
    <row r="6504" ht="7.5" hidden="1" customHeight="1"/>
    <row r="6505" ht="7.5" hidden="1" customHeight="1"/>
    <row r="6506" ht="7.5" hidden="1" customHeight="1"/>
    <row r="6507" ht="7.5" hidden="1" customHeight="1"/>
    <row r="6508" ht="7.5" hidden="1" customHeight="1"/>
    <row r="6509" ht="7.5" hidden="1" customHeight="1"/>
    <row r="6510" ht="7.5" hidden="1" customHeight="1"/>
    <row r="6511" ht="7.5" hidden="1" customHeight="1"/>
    <row r="6512" ht="7.5" hidden="1" customHeight="1"/>
    <row r="6513" ht="7.5" hidden="1" customHeight="1"/>
    <row r="6514" ht="7.5" hidden="1" customHeight="1"/>
    <row r="6515" ht="7.5" hidden="1" customHeight="1"/>
    <row r="6516" ht="7.5" hidden="1" customHeight="1"/>
    <row r="6517" ht="7.5" hidden="1" customHeight="1"/>
    <row r="6518" ht="7.5" hidden="1" customHeight="1"/>
    <row r="6519" ht="7.5" hidden="1" customHeight="1"/>
    <row r="6520" ht="7.5" hidden="1" customHeight="1"/>
    <row r="6521" ht="7.5" hidden="1" customHeight="1"/>
    <row r="6522" ht="7.5" hidden="1" customHeight="1"/>
    <row r="6523" ht="7.5" hidden="1" customHeight="1"/>
    <row r="6524" ht="7.5" hidden="1" customHeight="1"/>
    <row r="6525" ht="7.5" hidden="1" customHeight="1"/>
    <row r="6526" ht="7.5" hidden="1" customHeight="1"/>
    <row r="6527" ht="7.5" hidden="1" customHeight="1"/>
    <row r="6528" ht="7.5" hidden="1" customHeight="1"/>
    <row r="6529" ht="7.5" hidden="1" customHeight="1"/>
    <row r="6530" ht="7.5" hidden="1" customHeight="1"/>
    <row r="6531" ht="7.5" hidden="1" customHeight="1"/>
    <row r="6532" ht="7.5" hidden="1" customHeight="1"/>
    <row r="6533" ht="7.5" hidden="1" customHeight="1"/>
    <row r="6534" ht="7.5" hidden="1" customHeight="1"/>
    <row r="6535" ht="7.5" hidden="1" customHeight="1"/>
    <row r="6536" ht="7.5" hidden="1" customHeight="1"/>
    <row r="6537" ht="7.5" hidden="1" customHeight="1"/>
    <row r="6538" ht="7.5" hidden="1" customHeight="1"/>
    <row r="6539" ht="7.5" hidden="1" customHeight="1"/>
    <row r="6540" ht="7.5" hidden="1" customHeight="1"/>
    <row r="6541" ht="7.5" hidden="1" customHeight="1"/>
    <row r="6542" ht="7.5" hidden="1" customHeight="1"/>
    <row r="6543" ht="7.5" hidden="1" customHeight="1"/>
    <row r="6544" ht="7.5" hidden="1" customHeight="1"/>
    <row r="6545" ht="7.5" hidden="1" customHeight="1"/>
    <row r="6546" ht="7.5" hidden="1" customHeight="1"/>
    <row r="6547" ht="7.5" hidden="1" customHeight="1"/>
    <row r="6548" ht="7.5" hidden="1" customHeight="1"/>
    <row r="6549" ht="7.5" hidden="1" customHeight="1"/>
    <row r="6550" ht="7.5" hidden="1" customHeight="1"/>
    <row r="6551" ht="7.5" hidden="1" customHeight="1"/>
    <row r="6552" ht="7.5" hidden="1" customHeight="1"/>
    <row r="6553" ht="7.5" hidden="1" customHeight="1"/>
    <row r="6554" ht="7.5" hidden="1" customHeight="1"/>
    <row r="6555" ht="7.5" hidden="1" customHeight="1"/>
    <row r="6556" ht="7.5" hidden="1" customHeight="1"/>
    <row r="6557" ht="7.5" hidden="1" customHeight="1"/>
    <row r="6558" ht="7.5" hidden="1" customHeight="1"/>
    <row r="6559" ht="7.5" hidden="1" customHeight="1"/>
    <row r="6560" ht="7.5" hidden="1" customHeight="1"/>
    <row r="6561" ht="7.5" hidden="1" customHeight="1"/>
    <row r="6562" ht="7.5" hidden="1" customHeight="1"/>
    <row r="6563" ht="7.5" hidden="1" customHeight="1"/>
    <row r="6564" ht="7.5" hidden="1" customHeight="1"/>
    <row r="6565" ht="7.5" hidden="1" customHeight="1"/>
    <row r="6566" ht="7.5" hidden="1" customHeight="1"/>
    <row r="6567" ht="7.5" hidden="1" customHeight="1"/>
    <row r="6568" ht="7.5" hidden="1" customHeight="1"/>
    <row r="6569" ht="7.5" hidden="1" customHeight="1"/>
    <row r="6570" ht="7.5" hidden="1" customHeight="1"/>
    <row r="6571" ht="7.5" hidden="1" customHeight="1"/>
    <row r="6572" ht="7.5" hidden="1" customHeight="1"/>
    <row r="6573" ht="7.5" hidden="1" customHeight="1"/>
    <row r="6574" ht="7.5" hidden="1" customHeight="1"/>
    <row r="6575" ht="7.5" hidden="1" customHeight="1"/>
    <row r="6576" ht="7.5" hidden="1" customHeight="1"/>
    <row r="6577" ht="7.5" hidden="1" customHeight="1"/>
    <row r="6578" ht="7.5" hidden="1" customHeight="1"/>
    <row r="6579" ht="7.5" hidden="1" customHeight="1"/>
    <row r="6580" ht="7.5" hidden="1" customHeight="1"/>
    <row r="6581" ht="7.5" hidden="1" customHeight="1"/>
    <row r="6582" ht="7.5" hidden="1" customHeight="1"/>
    <row r="6583" ht="7.5" hidden="1" customHeight="1"/>
    <row r="6584" ht="7.5" hidden="1" customHeight="1"/>
    <row r="6585" ht="7.5" hidden="1" customHeight="1"/>
    <row r="6586" ht="7.5" hidden="1" customHeight="1"/>
    <row r="6587" ht="7.5" hidden="1" customHeight="1"/>
    <row r="6588" ht="7.5" hidden="1" customHeight="1"/>
    <row r="6589" ht="7.5" hidden="1" customHeight="1"/>
    <row r="6590" ht="7.5" hidden="1" customHeight="1"/>
    <row r="6591" ht="7.5" hidden="1" customHeight="1"/>
    <row r="6592" ht="7.5" hidden="1" customHeight="1"/>
    <row r="6593" ht="7.5" hidden="1" customHeight="1"/>
    <row r="6594" ht="7.5" hidden="1" customHeight="1"/>
    <row r="6595" ht="7.5" hidden="1" customHeight="1"/>
    <row r="6596" ht="7.5" hidden="1" customHeight="1"/>
    <row r="6597" ht="7.5" hidden="1" customHeight="1"/>
    <row r="6598" ht="7.5" hidden="1" customHeight="1"/>
    <row r="6599" ht="7.5" hidden="1" customHeight="1"/>
    <row r="6600" ht="7.5" hidden="1" customHeight="1"/>
    <row r="6601" ht="7.5" hidden="1" customHeight="1"/>
    <row r="6602" ht="7.5" hidden="1" customHeight="1"/>
    <row r="6603" ht="7.5" hidden="1" customHeight="1"/>
    <row r="6604" ht="7.5" hidden="1" customHeight="1"/>
    <row r="6605" ht="7.5" hidden="1" customHeight="1"/>
    <row r="6606" ht="7.5" hidden="1" customHeight="1"/>
    <row r="6607" ht="7.5" hidden="1" customHeight="1"/>
    <row r="6608" ht="7.5" hidden="1" customHeight="1"/>
    <row r="6609" ht="7.5" hidden="1" customHeight="1"/>
    <row r="6610" ht="7.5" hidden="1" customHeight="1"/>
    <row r="6611" ht="7.5" hidden="1" customHeight="1"/>
    <row r="6612" ht="7.5" hidden="1" customHeight="1"/>
    <row r="6613" ht="7.5" hidden="1" customHeight="1"/>
    <row r="6614" ht="7.5" hidden="1" customHeight="1"/>
    <row r="6615" ht="7.5" hidden="1" customHeight="1"/>
    <row r="6616" ht="7.5" hidden="1" customHeight="1"/>
    <row r="6617" ht="7.5" hidden="1" customHeight="1"/>
    <row r="6618" ht="7.5" hidden="1" customHeight="1"/>
    <row r="6619" ht="7.5" hidden="1" customHeight="1"/>
    <row r="6620" ht="7.5" hidden="1" customHeight="1"/>
    <row r="6621" ht="7.5" hidden="1" customHeight="1"/>
    <row r="6622" ht="7.5" hidden="1" customHeight="1"/>
    <row r="6623" ht="7.5" hidden="1" customHeight="1"/>
    <row r="6624" ht="7.5" hidden="1" customHeight="1"/>
    <row r="6625" ht="7.5" hidden="1" customHeight="1"/>
    <row r="6626" ht="7.5" hidden="1" customHeight="1"/>
    <row r="6627" ht="7.5" hidden="1" customHeight="1"/>
    <row r="6628" ht="7.5" hidden="1" customHeight="1"/>
    <row r="6629" ht="7.5" hidden="1" customHeight="1"/>
    <row r="6630" ht="7.5" hidden="1" customHeight="1"/>
    <row r="6631" ht="7.5" hidden="1" customHeight="1"/>
    <row r="6632" ht="7.5" hidden="1" customHeight="1"/>
    <row r="6633" ht="7.5" hidden="1" customHeight="1"/>
    <row r="6634" ht="7.5" hidden="1" customHeight="1"/>
    <row r="6635" ht="7.5" hidden="1" customHeight="1"/>
    <row r="6636" ht="7.5" hidden="1" customHeight="1"/>
    <row r="6637" ht="7.5" hidden="1" customHeight="1"/>
    <row r="6638" ht="7.5" hidden="1" customHeight="1"/>
    <row r="6639" ht="7.5" hidden="1" customHeight="1"/>
    <row r="6640" ht="7.5" hidden="1" customHeight="1"/>
    <row r="6641" ht="7.5" hidden="1" customHeight="1"/>
    <row r="6642" ht="7.5" hidden="1" customHeight="1"/>
    <row r="6643" ht="7.5" hidden="1" customHeight="1"/>
    <row r="6644" ht="7.5" hidden="1" customHeight="1"/>
    <row r="6645" ht="7.5" hidden="1" customHeight="1"/>
    <row r="6646" ht="7.5" hidden="1" customHeight="1"/>
    <row r="6647" ht="7.5" hidden="1" customHeight="1"/>
    <row r="6648" ht="7.5" hidden="1" customHeight="1"/>
    <row r="6649" ht="7.5" hidden="1" customHeight="1"/>
    <row r="6650" ht="7.5" hidden="1" customHeight="1"/>
    <row r="6651" ht="7.5" hidden="1" customHeight="1"/>
    <row r="6652" ht="7.5" hidden="1" customHeight="1"/>
    <row r="6653" ht="7.5" hidden="1" customHeight="1"/>
    <row r="6654" ht="7.5" hidden="1" customHeight="1"/>
    <row r="6655" ht="7.5" hidden="1" customHeight="1"/>
    <row r="6656" ht="7.5" hidden="1" customHeight="1"/>
    <row r="6657" ht="7.5" hidden="1" customHeight="1"/>
    <row r="6658" ht="7.5" hidden="1" customHeight="1"/>
    <row r="6659" ht="7.5" hidden="1" customHeight="1"/>
    <row r="6660" ht="7.5" hidden="1" customHeight="1"/>
    <row r="6661" ht="7.5" hidden="1" customHeight="1"/>
    <row r="6662" ht="7.5" hidden="1" customHeight="1"/>
    <row r="6663" ht="7.5" hidden="1" customHeight="1"/>
    <row r="6664" ht="7.5" hidden="1" customHeight="1"/>
    <row r="6665" ht="7.5" hidden="1" customHeight="1"/>
    <row r="6666" ht="7.5" hidden="1" customHeight="1"/>
    <row r="6667" ht="7.5" hidden="1" customHeight="1"/>
    <row r="6668" ht="7.5" hidden="1" customHeight="1"/>
    <row r="6669" ht="7.5" hidden="1" customHeight="1"/>
    <row r="6670" ht="7.5" hidden="1" customHeight="1"/>
    <row r="6671" ht="7.5" hidden="1" customHeight="1"/>
    <row r="6672" ht="7.5" hidden="1" customHeight="1"/>
    <row r="6673" ht="7.5" hidden="1" customHeight="1"/>
    <row r="6674" ht="7.5" hidden="1" customHeight="1"/>
    <row r="6675" ht="7.5" hidden="1" customHeight="1"/>
    <row r="6676" ht="7.5" hidden="1" customHeight="1"/>
    <row r="6677" ht="7.5" hidden="1" customHeight="1"/>
    <row r="6678" ht="7.5" hidden="1" customHeight="1"/>
    <row r="6679" ht="7.5" hidden="1" customHeight="1"/>
    <row r="6680" ht="7.5" hidden="1" customHeight="1"/>
    <row r="6681" ht="7.5" hidden="1" customHeight="1"/>
    <row r="6682" ht="7.5" hidden="1" customHeight="1"/>
    <row r="6683" ht="7.5" hidden="1" customHeight="1"/>
    <row r="6684" ht="7.5" hidden="1" customHeight="1"/>
    <row r="6685" ht="7.5" hidden="1" customHeight="1"/>
    <row r="6686" ht="7.5" hidden="1" customHeight="1"/>
    <row r="6687" ht="7.5" hidden="1" customHeight="1"/>
    <row r="6688" ht="7.5" hidden="1" customHeight="1"/>
    <row r="6689" ht="7.5" hidden="1" customHeight="1"/>
    <row r="6690" ht="7.5" hidden="1" customHeight="1"/>
    <row r="6691" ht="7.5" hidden="1" customHeight="1"/>
    <row r="6692" ht="7.5" hidden="1" customHeight="1"/>
    <row r="6693" ht="7.5" hidden="1" customHeight="1"/>
    <row r="6694" ht="7.5" hidden="1" customHeight="1"/>
    <row r="6695" ht="7.5" hidden="1" customHeight="1"/>
    <row r="6696" ht="7.5" hidden="1" customHeight="1"/>
    <row r="6697" ht="7.5" hidden="1" customHeight="1"/>
    <row r="6698" ht="7.5" hidden="1" customHeight="1"/>
    <row r="6699" ht="7.5" hidden="1" customHeight="1"/>
    <row r="6700" ht="7.5" hidden="1" customHeight="1"/>
    <row r="6701" ht="7.5" hidden="1" customHeight="1"/>
    <row r="6702" ht="7.5" hidden="1" customHeight="1"/>
    <row r="6703" ht="7.5" hidden="1" customHeight="1"/>
    <row r="6704" ht="7.5" hidden="1" customHeight="1"/>
    <row r="6705" ht="7.5" hidden="1" customHeight="1"/>
    <row r="6706" ht="7.5" hidden="1" customHeight="1"/>
    <row r="6707" ht="7.5" hidden="1" customHeight="1"/>
    <row r="6708" ht="7.5" hidden="1" customHeight="1"/>
    <row r="6709" ht="7.5" hidden="1" customHeight="1"/>
    <row r="6710" ht="7.5" hidden="1" customHeight="1"/>
    <row r="6711" ht="7.5" hidden="1" customHeight="1"/>
    <row r="6712" ht="7.5" hidden="1" customHeight="1"/>
    <row r="6713" ht="7.5" hidden="1" customHeight="1"/>
    <row r="6714" ht="7.5" hidden="1" customHeight="1"/>
    <row r="6715" ht="7.5" hidden="1" customHeight="1"/>
    <row r="6716" ht="7.5" hidden="1" customHeight="1"/>
    <row r="6717" ht="7.5" hidden="1" customHeight="1"/>
    <row r="6718" ht="7.5" hidden="1" customHeight="1"/>
    <row r="6719" ht="7.5" hidden="1" customHeight="1"/>
    <row r="6720" ht="7.5" hidden="1" customHeight="1"/>
    <row r="6721" ht="7.5" hidden="1" customHeight="1"/>
    <row r="6722" ht="7.5" hidden="1" customHeight="1"/>
    <row r="6723" ht="7.5" hidden="1" customHeight="1"/>
    <row r="6724" ht="7.5" hidden="1" customHeight="1"/>
    <row r="6725" ht="7.5" hidden="1" customHeight="1"/>
    <row r="6726" ht="7.5" hidden="1" customHeight="1"/>
    <row r="6727" ht="7.5" hidden="1" customHeight="1"/>
    <row r="6728" ht="7.5" hidden="1" customHeight="1"/>
    <row r="6729" ht="7.5" hidden="1" customHeight="1"/>
    <row r="6730" ht="7.5" hidden="1" customHeight="1"/>
    <row r="6731" ht="7.5" hidden="1" customHeight="1"/>
    <row r="6732" ht="7.5" hidden="1" customHeight="1"/>
    <row r="6733" ht="7.5" hidden="1" customHeight="1"/>
    <row r="6734" ht="7.5" hidden="1" customHeight="1"/>
    <row r="6735" ht="7.5" hidden="1" customHeight="1"/>
    <row r="6736" ht="7.5" hidden="1" customHeight="1"/>
    <row r="6737" ht="7.5" hidden="1" customHeight="1"/>
    <row r="6738" ht="7.5" hidden="1" customHeight="1"/>
    <row r="6739" ht="7.5" hidden="1" customHeight="1"/>
    <row r="6740" ht="7.5" hidden="1" customHeight="1"/>
    <row r="6741" ht="7.5" hidden="1" customHeight="1"/>
    <row r="6742" ht="7.5" hidden="1" customHeight="1"/>
    <row r="6743" ht="7.5" hidden="1" customHeight="1"/>
    <row r="6744" ht="7.5" hidden="1" customHeight="1"/>
    <row r="6745" ht="7.5" hidden="1" customHeight="1"/>
    <row r="6746" ht="7.5" hidden="1" customHeight="1"/>
    <row r="6747" ht="7.5" hidden="1" customHeight="1"/>
    <row r="6748" ht="7.5" hidden="1" customHeight="1"/>
    <row r="6749" ht="7.5" hidden="1" customHeight="1"/>
    <row r="6750" ht="7.5" hidden="1" customHeight="1"/>
    <row r="6751" ht="7.5" hidden="1" customHeight="1"/>
    <row r="6752" ht="7.5" hidden="1" customHeight="1"/>
    <row r="6753" ht="7.5" hidden="1" customHeight="1"/>
    <row r="6754" ht="7.5" hidden="1" customHeight="1"/>
    <row r="6755" ht="7.5" hidden="1" customHeight="1"/>
    <row r="6756" ht="7.5" hidden="1" customHeight="1"/>
    <row r="6757" ht="7.5" hidden="1" customHeight="1"/>
    <row r="6758" ht="7.5" hidden="1" customHeight="1"/>
    <row r="6759" ht="7.5" hidden="1" customHeight="1"/>
    <row r="6760" ht="7.5" hidden="1" customHeight="1"/>
    <row r="6761" ht="7.5" hidden="1" customHeight="1"/>
    <row r="6762" ht="7.5" hidden="1" customHeight="1"/>
    <row r="6763" ht="7.5" hidden="1" customHeight="1"/>
    <row r="6764" ht="7.5" hidden="1" customHeight="1"/>
    <row r="6765" ht="7.5" hidden="1" customHeight="1"/>
    <row r="6766" ht="7.5" hidden="1" customHeight="1"/>
    <row r="6767" ht="7.5" hidden="1" customHeight="1"/>
    <row r="6768" ht="7.5" hidden="1" customHeight="1"/>
    <row r="6769" ht="7.5" hidden="1" customHeight="1"/>
    <row r="6770" ht="7.5" hidden="1" customHeight="1"/>
    <row r="6771" ht="7.5" hidden="1" customHeight="1"/>
    <row r="6772" ht="7.5" hidden="1" customHeight="1"/>
    <row r="6773" ht="7.5" hidden="1" customHeight="1"/>
    <row r="6774" ht="7.5" hidden="1" customHeight="1"/>
    <row r="6775" ht="7.5" hidden="1" customHeight="1"/>
    <row r="6776" ht="7.5" hidden="1" customHeight="1"/>
    <row r="6777" ht="7.5" hidden="1" customHeight="1"/>
    <row r="6778" ht="7.5" hidden="1" customHeight="1"/>
    <row r="6779" ht="7.5" hidden="1" customHeight="1"/>
    <row r="6780" ht="7.5" hidden="1" customHeight="1"/>
    <row r="6781" ht="7.5" hidden="1" customHeight="1"/>
    <row r="6782" ht="7.5" hidden="1" customHeight="1"/>
    <row r="6783" ht="7.5" hidden="1" customHeight="1"/>
    <row r="6784" ht="7.5" hidden="1" customHeight="1"/>
    <row r="6785" ht="7.5" hidden="1" customHeight="1"/>
    <row r="6786" ht="7.5" hidden="1" customHeight="1"/>
    <row r="6787" ht="7.5" hidden="1" customHeight="1"/>
    <row r="6788" ht="7.5" hidden="1" customHeight="1"/>
    <row r="6789" ht="7.5" hidden="1" customHeight="1"/>
    <row r="6790" ht="7.5" hidden="1" customHeight="1"/>
    <row r="6791" ht="7.5" hidden="1" customHeight="1"/>
    <row r="6792" ht="7.5" hidden="1" customHeight="1"/>
    <row r="6793" ht="7.5" hidden="1" customHeight="1"/>
    <row r="6794" ht="7.5" hidden="1" customHeight="1"/>
    <row r="6795" ht="7.5" hidden="1" customHeight="1"/>
    <row r="6796" ht="7.5" hidden="1" customHeight="1"/>
    <row r="6797" ht="7.5" hidden="1" customHeight="1"/>
    <row r="6798" ht="7.5" hidden="1" customHeight="1"/>
    <row r="6799" ht="7.5" hidden="1" customHeight="1"/>
    <row r="6800" ht="7.5" hidden="1" customHeight="1"/>
    <row r="6801" ht="7.5" hidden="1" customHeight="1"/>
    <row r="6802" ht="7.5" hidden="1" customHeight="1"/>
    <row r="6803" ht="7.5" hidden="1" customHeight="1"/>
    <row r="6804" ht="7.5" hidden="1" customHeight="1"/>
    <row r="6805" ht="7.5" hidden="1" customHeight="1"/>
    <row r="6806" ht="7.5" hidden="1" customHeight="1"/>
    <row r="6807" ht="7.5" hidden="1" customHeight="1"/>
    <row r="6808" ht="7.5" hidden="1" customHeight="1"/>
    <row r="6809" ht="7.5" hidden="1" customHeight="1"/>
    <row r="6810" ht="7.5" hidden="1" customHeight="1"/>
    <row r="6811" ht="7.5" hidden="1" customHeight="1"/>
    <row r="6812" ht="7.5" hidden="1" customHeight="1"/>
    <row r="6813" ht="7.5" hidden="1" customHeight="1"/>
    <row r="6814" ht="7.5" hidden="1" customHeight="1"/>
    <row r="6815" ht="7.5" hidden="1" customHeight="1"/>
    <row r="6816" ht="7.5" hidden="1" customHeight="1"/>
    <row r="6817" ht="7.5" hidden="1" customHeight="1"/>
    <row r="6818" ht="7.5" hidden="1" customHeight="1"/>
    <row r="6819" ht="7.5" hidden="1" customHeight="1"/>
    <row r="6820" ht="7.5" hidden="1" customHeight="1"/>
    <row r="6821" ht="7.5" hidden="1" customHeight="1"/>
    <row r="6822" ht="7.5" hidden="1" customHeight="1"/>
    <row r="6823" ht="7.5" hidden="1" customHeight="1"/>
    <row r="6824" ht="7.5" hidden="1" customHeight="1"/>
    <row r="6825" ht="7.5" hidden="1" customHeight="1"/>
    <row r="6826" ht="7.5" hidden="1" customHeight="1"/>
    <row r="6827" ht="7.5" hidden="1" customHeight="1"/>
    <row r="6828" ht="7.5" hidden="1" customHeight="1"/>
    <row r="6829" ht="7.5" hidden="1" customHeight="1"/>
    <row r="6830" ht="7.5" hidden="1" customHeight="1"/>
    <row r="6831" ht="7.5" hidden="1" customHeight="1"/>
    <row r="6832" ht="7.5" hidden="1" customHeight="1"/>
    <row r="6833" ht="7.5" hidden="1" customHeight="1"/>
    <row r="6834" ht="7.5" hidden="1" customHeight="1"/>
    <row r="6835" ht="7.5" hidden="1" customHeight="1"/>
    <row r="6836" ht="7.5" hidden="1" customHeight="1"/>
    <row r="6837" ht="7.5" hidden="1" customHeight="1"/>
    <row r="6838" ht="7.5" hidden="1" customHeight="1"/>
    <row r="6839" ht="7.5" hidden="1" customHeight="1"/>
    <row r="6840" ht="7.5" hidden="1" customHeight="1"/>
    <row r="6841" ht="7.5" hidden="1" customHeight="1"/>
    <row r="6842" ht="7.5" hidden="1" customHeight="1"/>
    <row r="6843" ht="7.5" hidden="1" customHeight="1"/>
    <row r="6844" ht="7.5" hidden="1" customHeight="1"/>
    <row r="6845" ht="7.5" hidden="1" customHeight="1"/>
    <row r="6846" ht="7.5" hidden="1" customHeight="1"/>
    <row r="6847" ht="7.5" hidden="1" customHeight="1"/>
    <row r="6848" ht="7.5" hidden="1" customHeight="1"/>
    <row r="6849" ht="7.5" hidden="1" customHeight="1"/>
    <row r="6850" ht="7.5" hidden="1" customHeight="1"/>
    <row r="6851" ht="7.5" hidden="1" customHeight="1"/>
    <row r="6852" ht="7.5" hidden="1" customHeight="1"/>
    <row r="6853" ht="7.5" hidden="1" customHeight="1"/>
    <row r="6854" ht="7.5" hidden="1" customHeight="1"/>
    <row r="6855" ht="7.5" hidden="1" customHeight="1"/>
    <row r="6856" ht="7.5" hidden="1" customHeight="1"/>
    <row r="6857" ht="7.5" hidden="1" customHeight="1"/>
    <row r="6858" ht="7.5" hidden="1" customHeight="1"/>
    <row r="6859" ht="7.5" hidden="1" customHeight="1"/>
    <row r="6860" ht="7.5" hidden="1" customHeight="1"/>
    <row r="6861" ht="7.5" hidden="1" customHeight="1"/>
    <row r="6862" ht="7.5" hidden="1" customHeight="1"/>
    <row r="6863" ht="7.5" hidden="1" customHeight="1"/>
    <row r="6864" ht="7.5" hidden="1" customHeight="1"/>
    <row r="6865" ht="7.5" hidden="1" customHeight="1"/>
    <row r="6866" ht="7.5" hidden="1" customHeight="1"/>
    <row r="6867" ht="7.5" hidden="1" customHeight="1"/>
    <row r="6868" ht="7.5" hidden="1" customHeight="1"/>
    <row r="6869" ht="7.5" hidden="1" customHeight="1"/>
    <row r="6870" ht="7.5" hidden="1" customHeight="1"/>
    <row r="6871" ht="7.5" hidden="1" customHeight="1"/>
    <row r="6872" ht="7.5" hidden="1" customHeight="1"/>
    <row r="6873" ht="7.5" hidden="1" customHeight="1"/>
    <row r="6874" ht="7.5" hidden="1" customHeight="1"/>
    <row r="6875" ht="7.5" hidden="1" customHeight="1"/>
    <row r="6876" ht="7.5" hidden="1" customHeight="1"/>
    <row r="6877" ht="7.5" hidden="1" customHeight="1"/>
    <row r="6878" ht="7.5" hidden="1" customHeight="1"/>
    <row r="6879" ht="7.5" hidden="1" customHeight="1"/>
    <row r="6880" ht="7.5" hidden="1" customHeight="1"/>
    <row r="6881" ht="7.5" hidden="1" customHeight="1"/>
    <row r="6882" ht="7.5" hidden="1" customHeight="1"/>
    <row r="6883" ht="7.5" hidden="1" customHeight="1"/>
    <row r="6884" ht="7.5" hidden="1" customHeight="1"/>
    <row r="6885" ht="7.5" hidden="1" customHeight="1"/>
    <row r="6886" ht="7.5" hidden="1" customHeight="1"/>
    <row r="6887" ht="7.5" hidden="1" customHeight="1"/>
    <row r="6888" ht="7.5" hidden="1" customHeight="1"/>
    <row r="6889" ht="7.5" hidden="1" customHeight="1"/>
    <row r="6890" ht="7.5" hidden="1" customHeight="1"/>
    <row r="6891" ht="7.5" hidden="1" customHeight="1"/>
    <row r="6892" ht="7.5" hidden="1" customHeight="1"/>
    <row r="6893" ht="7.5" hidden="1" customHeight="1"/>
    <row r="6894" ht="7.5" hidden="1" customHeight="1"/>
    <row r="6895" ht="7.5" hidden="1" customHeight="1"/>
    <row r="6896" ht="7.5" hidden="1" customHeight="1"/>
    <row r="6897" ht="7.5" hidden="1" customHeight="1"/>
    <row r="6898" ht="7.5" hidden="1" customHeight="1"/>
    <row r="6899" ht="7.5" hidden="1" customHeight="1"/>
    <row r="6900" ht="7.5" hidden="1" customHeight="1"/>
    <row r="6901" ht="7.5" hidden="1" customHeight="1"/>
    <row r="6902" ht="7.5" hidden="1" customHeight="1"/>
    <row r="6903" ht="7.5" hidden="1" customHeight="1"/>
    <row r="6904" ht="7.5" hidden="1" customHeight="1"/>
    <row r="6905" ht="7.5" hidden="1" customHeight="1"/>
    <row r="6906" ht="7.5" hidden="1" customHeight="1"/>
    <row r="6907" ht="7.5" hidden="1" customHeight="1"/>
    <row r="6908" ht="7.5" hidden="1" customHeight="1"/>
    <row r="6909" ht="7.5" hidden="1" customHeight="1"/>
    <row r="6910" ht="7.5" hidden="1" customHeight="1"/>
    <row r="6911" ht="7.5" hidden="1" customHeight="1"/>
    <row r="6912" ht="7.5" hidden="1" customHeight="1"/>
    <row r="6913" ht="7.5" hidden="1" customHeight="1"/>
    <row r="6914" ht="7.5" hidden="1" customHeight="1"/>
    <row r="6915" ht="7.5" hidden="1" customHeight="1"/>
    <row r="6916" ht="7.5" hidden="1" customHeight="1"/>
    <row r="6917" ht="7.5" hidden="1" customHeight="1"/>
    <row r="6918" ht="7.5" hidden="1" customHeight="1"/>
    <row r="6919" ht="7.5" hidden="1" customHeight="1"/>
    <row r="6920" ht="7.5" hidden="1" customHeight="1"/>
    <row r="6921" ht="7.5" hidden="1" customHeight="1"/>
    <row r="6922" ht="7.5" hidden="1" customHeight="1"/>
    <row r="6923" ht="7.5" hidden="1" customHeight="1"/>
    <row r="6924" ht="7.5" hidden="1" customHeight="1"/>
    <row r="6925" ht="7.5" hidden="1" customHeight="1"/>
    <row r="6926" ht="7.5" hidden="1" customHeight="1"/>
    <row r="6927" ht="7.5" hidden="1" customHeight="1"/>
    <row r="6928" ht="7.5" hidden="1" customHeight="1"/>
    <row r="6929" ht="7.5" hidden="1" customHeight="1"/>
    <row r="6930" ht="7.5" hidden="1" customHeight="1"/>
    <row r="6931" ht="7.5" hidden="1" customHeight="1"/>
    <row r="6932" ht="7.5" hidden="1" customHeight="1"/>
    <row r="6933" ht="7.5" hidden="1" customHeight="1"/>
    <row r="6934" ht="7.5" hidden="1" customHeight="1"/>
    <row r="6935" ht="7.5" hidden="1" customHeight="1"/>
    <row r="6936" ht="7.5" hidden="1" customHeight="1"/>
    <row r="6937" ht="7.5" hidden="1" customHeight="1"/>
    <row r="6938" ht="7.5" hidden="1" customHeight="1"/>
    <row r="6939" ht="7.5" hidden="1" customHeight="1"/>
    <row r="6940" ht="7.5" hidden="1" customHeight="1"/>
    <row r="6941" ht="7.5" hidden="1" customHeight="1"/>
    <row r="6942" ht="7.5" hidden="1" customHeight="1"/>
    <row r="6943" ht="7.5" hidden="1" customHeight="1"/>
    <row r="6944" ht="7.5" hidden="1" customHeight="1"/>
    <row r="6945" ht="7.5" hidden="1" customHeight="1"/>
    <row r="6946" ht="7.5" hidden="1" customHeight="1"/>
    <row r="6947" ht="7.5" hidden="1" customHeight="1"/>
    <row r="6948" ht="7.5" hidden="1" customHeight="1"/>
    <row r="6949" ht="7.5" hidden="1" customHeight="1"/>
    <row r="6950" ht="7.5" hidden="1" customHeight="1"/>
    <row r="6951" ht="7.5" hidden="1" customHeight="1"/>
    <row r="6952" ht="7.5" hidden="1" customHeight="1"/>
    <row r="6953" ht="7.5" hidden="1" customHeight="1"/>
    <row r="6954" ht="7.5" hidden="1" customHeight="1"/>
    <row r="6955" ht="7.5" hidden="1" customHeight="1"/>
    <row r="6956" ht="7.5" hidden="1" customHeight="1"/>
    <row r="6957" ht="7.5" hidden="1" customHeight="1"/>
    <row r="6958" ht="7.5" hidden="1" customHeight="1"/>
    <row r="6959" ht="7.5" hidden="1" customHeight="1"/>
    <row r="6960" ht="7.5" hidden="1" customHeight="1"/>
    <row r="6961" ht="7.5" hidden="1" customHeight="1"/>
    <row r="6962" ht="7.5" hidden="1" customHeight="1"/>
    <row r="6963" ht="7.5" hidden="1" customHeight="1"/>
    <row r="6964" ht="7.5" hidden="1" customHeight="1"/>
    <row r="6965" ht="7.5" hidden="1" customHeight="1"/>
    <row r="6966" ht="7.5" hidden="1" customHeight="1"/>
    <row r="6967" ht="7.5" hidden="1" customHeight="1"/>
    <row r="6968" ht="7.5" hidden="1" customHeight="1"/>
    <row r="6969" ht="7.5" hidden="1" customHeight="1"/>
    <row r="6970" ht="7.5" hidden="1" customHeight="1"/>
    <row r="6971" ht="7.5" hidden="1" customHeight="1"/>
    <row r="6972" ht="7.5" hidden="1" customHeight="1"/>
    <row r="6973" ht="7.5" hidden="1" customHeight="1"/>
    <row r="6974" ht="7.5" hidden="1" customHeight="1"/>
    <row r="6975" ht="7.5" hidden="1" customHeight="1"/>
    <row r="6976" ht="7.5" hidden="1" customHeight="1"/>
    <row r="6977" ht="7.5" hidden="1" customHeight="1"/>
    <row r="6978" ht="7.5" hidden="1" customHeight="1"/>
    <row r="6979" ht="7.5" hidden="1" customHeight="1"/>
    <row r="6980" ht="7.5" hidden="1" customHeight="1"/>
    <row r="6981" ht="7.5" hidden="1" customHeight="1"/>
    <row r="6982" ht="7.5" hidden="1" customHeight="1"/>
    <row r="6983" ht="7.5" hidden="1" customHeight="1"/>
    <row r="6984" ht="7.5" hidden="1" customHeight="1"/>
    <row r="6985" ht="7.5" hidden="1" customHeight="1"/>
    <row r="6986" ht="7.5" hidden="1" customHeight="1"/>
    <row r="6987" ht="7.5" hidden="1" customHeight="1"/>
    <row r="6988" ht="7.5" hidden="1" customHeight="1"/>
    <row r="6989" ht="7.5" hidden="1" customHeight="1"/>
    <row r="6990" ht="7.5" hidden="1" customHeight="1"/>
    <row r="6991" ht="7.5" hidden="1" customHeight="1"/>
    <row r="6992" ht="7.5" hidden="1" customHeight="1"/>
    <row r="6993" ht="7.5" hidden="1" customHeight="1"/>
    <row r="6994" ht="7.5" hidden="1" customHeight="1"/>
    <row r="6995" ht="7.5" hidden="1" customHeight="1"/>
    <row r="6996" ht="7.5" hidden="1" customHeight="1"/>
    <row r="6997" ht="7.5" hidden="1" customHeight="1"/>
    <row r="6998" ht="7.5" hidden="1" customHeight="1"/>
    <row r="6999" ht="7.5" hidden="1" customHeight="1"/>
    <row r="7000" ht="7.5" hidden="1" customHeight="1"/>
    <row r="7001" ht="7.5" hidden="1" customHeight="1"/>
    <row r="7002" ht="7.5" hidden="1" customHeight="1"/>
    <row r="7003" ht="7.5" hidden="1" customHeight="1"/>
    <row r="7004" ht="7.5" hidden="1" customHeight="1"/>
    <row r="7005" ht="7.5" hidden="1" customHeight="1"/>
    <row r="7006" ht="7.5" hidden="1" customHeight="1"/>
    <row r="7007" ht="7.5" hidden="1" customHeight="1"/>
    <row r="7008" ht="7.5" hidden="1" customHeight="1"/>
    <row r="7009" ht="7.5" hidden="1" customHeight="1"/>
    <row r="7010" ht="7.5" hidden="1" customHeight="1"/>
    <row r="7011" ht="7.5" hidden="1" customHeight="1"/>
    <row r="7012" ht="7.5" hidden="1" customHeight="1"/>
    <row r="7013" ht="7.5" hidden="1" customHeight="1"/>
    <row r="7014" ht="7.5" hidden="1" customHeight="1"/>
    <row r="7015" ht="7.5" hidden="1" customHeight="1"/>
    <row r="7016" ht="7.5" hidden="1" customHeight="1"/>
    <row r="7017" ht="7.5" hidden="1" customHeight="1"/>
    <row r="7018" ht="7.5" hidden="1" customHeight="1"/>
    <row r="7019" ht="7.5" hidden="1" customHeight="1"/>
    <row r="7020" ht="7.5" hidden="1" customHeight="1"/>
    <row r="7021" ht="7.5" hidden="1" customHeight="1"/>
    <row r="7022" ht="7.5" hidden="1" customHeight="1"/>
    <row r="7023" ht="7.5" hidden="1" customHeight="1"/>
    <row r="7024" ht="7.5" hidden="1" customHeight="1"/>
    <row r="7025" ht="7.5" hidden="1" customHeight="1"/>
    <row r="7026" ht="7.5" hidden="1" customHeight="1"/>
    <row r="7027" ht="7.5" hidden="1" customHeight="1"/>
    <row r="7028" ht="7.5" hidden="1" customHeight="1"/>
    <row r="7029" ht="7.5" hidden="1" customHeight="1"/>
    <row r="7030" ht="7.5" hidden="1" customHeight="1"/>
    <row r="7031" ht="7.5" hidden="1" customHeight="1"/>
    <row r="7032" ht="7.5" hidden="1" customHeight="1"/>
    <row r="7033" ht="7.5" hidden="1" customHeight="1"/>
    <row r="7034" ht="7.5" hidden="1" customHeight="1"/>
    <row r="7035" ht="7.5" hidden="1" customHeight="1"/>
    <row r="7036" ht="7.5" hidden="1" customHeight="1"/>
    <row r="7037" ht="7.5" hidden="1" customHeight="1"/>
    <row r="7038" ht="7.5" hidden="1" customHeight="1"/>
    <row r="7039" ht="7.5" hidden="1" customHeight="1"/>
    <row r="7040" ht="7.5" hidden="1" customHeight="1"/>
    <row r="7041" ht="7.5" hidden="1" customHeight="1"/>
    <row r="7042" ht="7.5" hidden="1" customHeight="1"/>
    <row r="7043" ht="7.5" hidden="1" customHeight="1"/>
    <row r="7044" ht="7.5" hidden="1" customHeight="1"/>
    <row r="7045" ht="7.5" hidden="1" customHeight="1"/>
    <row r="7046" ht="7.5" hidden="1" customHeight="1"/>
    <row r="7047" ht="7.5" hidden="1" customHeight="1"/>
    <row r="7048" ht="7.5" hidden="1" customHeight="1"/>
    <row r="7049" ht="7.5" hidden="1" customHeight="1"/>
    <row r="7050" ht="7.5" hidden="1" customHeight="1"/>
    <row r="7051" ht="7.5" hidden="1" customHeight="1"/>
    <row r="7052" ht="7.5" hidden="1" customHeight="1"/>
    <row r="7053" ht="7.5" hidden="1" customHeight="1"/>
    <row r="7054" ht="7.5" hidden="1" customHeight="1"/>
    <row r="7055" ht="7.5" hidden="1" customHeight="1"/>
    <row r="7056" ht="7.5" hidden="1" customHeight="1"/>
    <row r="7057" ht="7.5" hidden="1" customHeight="1"/>
    <row r="7058" ht="7.5" hidden="1" customHeight="1"/>
    <row r="7059" ht="7.5" hidden="1" customHeight="1"/>
    <row r="7060" ht="7.5" hidden="1" customHeight="1"/>
    <row r="7061" ht="7.5" hidden="1" customHeight="1"/>
    <row r="7062" ht="7.5" hidden="1" customHeight="1"/>
    <row r="7063" ht="7.5" hidden="1" customHeight="1"/>
    <row r="7064" ht="7.5" hidden="1" customHeight="1"/>
    <row r="7065" ht="7.5" hidden="1" customHeight="1"/>
    <row r="7066" ht="7.5" hidden="1" customHeight="1"/>
    <row r="7067" ht="7.5" hidden="1" customHeight="1"/>
    <row r="7068" ht="7.5" hidden="1" customHeight="1"/>
    <row r="7069" ht="7.5" hidden="1" customHeight="1"/>
    <row r="7070" ht="7.5" hidden="1" customHeight="1"/>
    <row r="7071" ht="7.5" hidden="1" customHeight="1"/>
    <row r="7072" ht="7.5" hidden="1" customHeight="1"/>
    <row r="7073" ht="7.5" hidden="1" customHeight="1"/>
    <row r="7074" ht="7.5" hidden="1" customHeight="1"/>
    <row r="7075" ht="7.5" hidden="1" customHeight="1"/>
    <row r="7076" ht="7.5" hidden="1" customHeight="1"/>
    <row r="7077" ht="7.5" hidden="1" customHeight="1"/>
    <row r="7078" ht="7.5" hidden="1" customHeight="1"/>
    <row r="7079" ht="7.5" hidden="1" customHeight="1"/>
    <row r="7080" ht="7.5" hidden="1" customHeight="1"/>
    <row r="7081" ht="7.5" hidden="1" customHeight="1"/>
    <row r="7082" ht="7.5" hidden="1" customHeight="1"/>
    <row r="7083" ht="7.5" hidden="1" customHeight="1"/>
    <row r="7084" ht="7.5" hidden="1" customHeight="1"/>
    <row r="7085" ht="7.5" hidden="1" customHeight="1"/>
    <row r="7086" ht="7.5" hidden="1" customHeight="1"/>
    <row r="7087" ht="7.5" hidden="1" customHeight="1"/>
    <row r="7088" ht="7.5" hidden="1" customHeight="1"/>
    <row r="7089" ht="7.5" hidden="1" customHeight="1"/>
    <row r="7090" ht="7.5" hidden="1" customHeight="1"/>
    <row r="7091" ht="7.5" hidden="1" customHeight="1"/>
    <row r="7092" ht="7.5" hidden="1" customHeight="1"/>
    <row r="7093" ht="7.5" hidden="1" customHeight="1"/>
    <row r="7094" ht="7.5" hidden="1" customHeight="1"/>
    <row r="7095" ht="7.5" hidden="1" customHeight="1"/>
    <row r="7096" ht="7.5" hidden="1" customHeight="1"/>
    <row r="7097" ht="7.5" hidden="1" customHeight="1"/>
    <row r="7098" ht="7.5" hidden="1" customHeight="1"/>
    <row r="7099" ht="7.5" hidden="1" customHeight="1"/>
    <row r="7100" ht="7.5" hidden="1" customHeight="1"/>
    <row r="7101" ht="7.5" hidden="1" customHeight="1"/>
    <row r="7102" ht="7.5" hidden="1" customHeight="1"/>
    <row r="7103" ht="7.5" hidden="1" customHeight="1"/>
    <row r="7104" ht="7.5" hidden="1" customHeight="1"/>
    <row r="7105" ht="7.5" hidden="1" customHeight="1"/>
    <row r="7106" ht="7.5" hidden="1" customHeight="1"/>
    <row r="7107" ht="7.5" hidden="1" customHeight="1"/>
    <row r="7108" ht="7.5" hidden="1" customHeight="1"/>
    <row r="7109" ht="7.5" hidden="1" customHeight="1"/>
    <row r="7110" ht="7.5" hidden="1" customHeight="1"/>
    <row r="7111" ht="7.5" hidden="1" customHeight="1"/>
    <row r="7112" ht="7.5" hidden="1" customHeight="1"/>
    <row r="7113" ht="7.5" hidden="1" customHeight="1"/>
    <row r="7114" ht="7.5" hidden="1" customHeight="1"/>
    <row r="7115" ht="7.5" hidden="1" customHeight="1"/>
    <row r="7116" ht="7.5" hidden="1" customHeight="1"/>
    <row r="7117" ht="7.5" hidden="1" customHeight="1"/>
    <row r="7118" ht="7.5" hidden="1" customHeight="1"/>
    <row r="7119" ht="7.5" hidden="1" customHeight="1"/>
    <row r="7120" ht="7.5" hidden="1" customHeight="1"/>
    <row r="7121" ht="7.5" hidden="1" customHeight="1"/>
    <row r="7122" ht="7.5" hidden="1" customHeight="1"/>
    <row r="7123" ht="7.5" hidden="1" customHeight="1"/>
    <row r="7124" ht="7.5" hidden="1" customHeight="1"/>
    <row r="7125" ht="7.5" hidden="1" customHeight="1"/>
    <row r="7126" ht="7.5" hidden="1" customHeight="1"/>
    <row r="7127" ht="7.5" hidden="1" customHeight="1"/>
    <row r="7128" ht="7.5" hidden="1" customHeight="1"/>
    <row r="7129" ht="7.5" hidden="1" customHeight="1"/>
    <row r="7130" ht="7.5" hidden="1" customHeight="1"/>
    <row r="7131" ht="7.5" hidden="1" customHeight="1"/>
    <row r="7132" ht="7.5" hidden="1" customHeight="1"/>
    <row r="7133" ht="7.5" hidden="1" customHeight="1"/>
    <row r="7134" ht="7.5" hidden="1" customHeight="1"/>
    <row r="7135" ht="7.5" hidden="1" customHeight="1"/>
    <row r="7136" ht="7.5" hidden="1" customHeight="1"/>
    <row r="7137" ht="7.5" hidden="1" customHeight="1"/>
    <row r="7138" ht="7.5" hidden="1" customHeight="1"/>
    <row r="7139" ht="7.5" hidden="1" customHeight="1"/>
    <row r="7140" ht="7.5" hidden="1" customHeight="1"/>
    <row r="7141" ht="7.5" hidden="1" customHeight="1"/>
    <row r="7142" ht="7.5" hidden="1" customHeight="1"/>
    <row r="7143" ht="7.5" hidden="1" customHeight="1"/>
    <row r="7144" ht="7.5" hidden="1" customHeight="1"/>
    <row r="7145" ht="7.5" hidden="1" customHeight="1"/>
    <row r="7146" ht="7.5" hidden="1" customHeight="1"/>
    <row r="7147" ht="7.5" hidden="1" customHeight="1"/>
    <row r="7148" ht="7.5" hidden="1" customHeight="1"/>
    <row r="7149" ht="7.5" hidden="1" customHeight="1"/>
    <row r="7150" ht="7.5" hidden="1" customHeight="1"/>
    <row r="7151" ht="7.5" hidden="1" customHeight="1"/>
    <row r="7152" ht="7.5" hidden="1" customHeight="1"/>
    <row r="7153" ht="7.5" hidden="1" customHeight="1"/>
    <row r="7154" ht="7.5" hidden="1" customHeight="1"/>
    <row r="7155" ht="7.5" hidden="1" customHeight="1"/>
    <row r="7156" ht="7.5" hidden="1" customHeight="1"/>
    <row r="7157" ht="7.5" hidden="1" customHeight="1"/>
    <row r="7158" ht="7.5" hidden="1" customHeight="1"/>
    <row r="7159" ht="7.5" hidden="1" customHeight="1"/>
    <row r="7160" ht="7.5" hidden="1" customHeight="1"/>
    <row r="7161" ht="7.5" hidden="1" customHeight="1"/>
    <row r="7162" ht="7.5" hidden="1" customHeight="1"/>
    <row r="7163" ht="7.5" hidden="1" customHeight="1"/>
    <row r="7164" ht="7.5" hidden="1" customHeight="1"/>
    <row r="7165" ht="7.5" hidden="1" customHeight="1"/>
    <row r="7166" ht="7.5" hidden="1" customHeight="1"/>
    <row r="7167" ht="7.5" hidden="1" customHeight="1"/>
    <row r="7168" ht="7.5" hidden="1" customHeight="1"/>
    <row r="7169" ht="7.5" hidden="1" customHeight="1"/>
    <row r="7170" ht="7.5" hidden="1" customHeight="1"/>
    <row r="7171" ht="7.5" hidden="1" customHeight="1"/>
    <row r="7172" ht="7.5" hidden="1" customHeight="1"/>
    <row r="7173" ht="7.5" hidden="1" customHeight="1"/>
    <row r="7174" ht="7.5" hidden="1" customHeight="1"/>
    <row r="7175" ht="7.5" hidden="1" customHeight="1"/>
    <row r="7176" ht="7.5" hidden="1" customHeight="1"/>
    <row r="7177" ht="7.5" hidden="1" customHeight="1"/>
    <row r="7178" ht="7.5" hidden="1" customHeight="1"/>
    <row r="7179" ht="7.5" hidden="1" customHeight="1"/>
    <row r="7180" ht="7.5" hidden="1" customHeight="1"/>
    <row r="7181" ht="7.5" hidden="1" customHeight="1"/>
    <row r="7182" ht="7.5" hidden="1" customHeight="1"/>
    <row r="7183" ht="7.5" hidden="1" customHeight="1"/>
    <row r="7184" ht="7.5" hidden="1" customHeight="1"/>
    <row r="7185" ht="7.5" hidden="1" customHeight="1"/>
    <row r="7186" ht="7.5" hidden="1" customHeight="1"/>
    <row r="7187" ht="7.5" hidden="1" customHeight="1"/>
    <row r="7188" ht="7.5" hidden="1" customHeight="1"/>
    <row r="7189" ht="7.5" hidden="1" customHeight="1"/>
    <row r="7190" ht="7.5" hidden="1" customHeight="1"/>
    <row r="7191" ht="7.5" hidden="1" customHeight="1"/>
    <row r="7192" ht="7.5" hidden="1" customHeight="1"/>
    <row r="7193" ht="7.5" hidden="1" customHeight="1"/>
    <row r="7194" ht="7.5" hidden="1" customHeight="1"/>
    <row r="7195" ht="7.5" hidden="1" customHeight="1"/>
    <row r="7196" ht="7.5" hidden="1" customHeight="1"/>
    <row r="7197" ht="7.5" hidden="1" customHeight="1"/>
    <row r="7198" ht="7.5" hidden="1" customHeight="1"/>
    <row r="7199" ht="7.5" hidden="1" customHeight="1"/>
    <row r="7200" ht="7.5" hidden="1" customHeight="1"/>
    <row r="7201" ht="7.5" hidden="1" customHeight="1"/>
    <row r="7202" ht="7.5" hidden="1" customHeight="1"/>
    <row r="7203" ht="7.5" hidden="1" customHeight="1"/>
    <row r="7204" ht="7.5" hidden="1" customHeight="1"/>
    <row r="7205" ht="7.5" hidden="1" customHeight="1"/>
    <row r="7206" ht="7.5" hidden="1" customHeight="1"/>
    <row r="7207" ht="7.5" hidden="1" customHeight="1"/>
    <row r="7208" ht="7.5" hidden="1" customHeight="1"/>
    <row r="7209" ht="7.5" hidden="1" customHeight="1"/>
    <row r="7210" ht="7.5" hidden="1" customHeight="1"/>
    <row r="7211" ht="7.5" hidden="1" customHeight="1"/>
    <row r="7212" ht="7.5" hidden="1" customHeight="1"/>
    <row r="7213" ht="7.5" hidden="1" customHeight="1"/>
    <row r="7214" ht="7.5" hidden="1" customHeight="1"/>
    <row r="7215" ht="7.5" hidden="1" customHeight="1"/>
    <row r="7216" ht="7.5" hidden="1" customHeight="1"/>
    <row r="7217" ht="7.5" hidden="1" customHeight="1"/>
    <row r="7218" ht="7.5" hidden="1" customHeight="1"/>
    <row r="7219" ht="7.5" hidden="1" customHeight="1"/>
    <row r="7220" ht="7.5" hidden="1" customHeight="1"/>
    <row r="7221" ht="7.5" hidden="1" customHeight="1"/>
    <row r="7222" ht="7.5" hidden="1" customHeight="1"/>
    <row r="7223" ht="7.5" hidden="1" customHeight="1"/>
    <row r="7224" ht="7.5" hidden="1" customHeight="1"/>
    <row r="7225" ht="7.5" hidden="1" customHeight="1"/>
    <row r="7226" ht="7.5" hidden="1" customHeight="1"/>
    <row r="7227" ht="7.5" hidden="1" customHeight="1"/>
    <row r="7228" ht="7.5" hidden="1" customHeight="1"/>
    <row r="7229" ht="7.5" hidden="1" customHeight="1"/>
    <row r="7230" ht="7.5" hidden="1" customHeight="1"/>
    <row r="7231" ht="7.5" hidden="1" customHeight="1"/>
    <row r="7232" ht="7.5" hidden="1" customHeight="1"/>
    <row r="7233" ht="7.5" hidden="1" customHeight="1"/>
    <row r="7234" ht="7.5" hidden="1" customHeight="1"/>
    <row r="7235" ht="7.5" hidden="1" customHeight="1"/>
    <row r="7236" ht="7.5" hidden="1" customHeight="1"/>
    <row r="7237" ht="7.5" hidden="1" customHeight="1"/>
    <row r="7238" ht="7.5" hidden="1" customHeight="1"/>
    <row r="7239" ht="7.5" hidden="1" customHeight="1"/>
    <row r="7240" ht="7.5" hidden="1" customHeight="1"/>
    <row r="7241" ht="7.5" hidden="1" customHeight="1"/>
    <row r="7242" ht="7.5" hidden="1" customHeight="1"/>
    <row r="7243" ht="7.5" hidden="1" customHeight="1"/>
    <row r="7244" ht="7.5" hidden="1" customHeight="1"/>
    <row r="7245" ht="7.5" hidden="1" customHeight="1"/>
    <row r="7246" ht="7.5" hidden="1" customHeight="1"/>
    <row r="7247" ht="7.5" hidden="1" customHeight="1"/>
    <row r="7248" ht="7.5" hidden="1" customHeight="1"/>
    <row r="7249" ht="7.5" hidden="1" customHeight="1"/>
    <row r="7250" ht="7.5" hidden="1" customHeight="1"/>
    <row r="7251" ht="7.5" hidden="1" customHeight="1"/>
    <row r="7252" ht="7.5" hidden="1" customHeight="1"/>
    <row r="7253" ht="7.5" hidden="1" customHeight="1"/>
    <row r="7254" ht="7.5" hidden="1" customHeight="1"/>
    <row r="7255" ht="7.5" hidden="1" customHeight="1"/>
    <row r="7256" ht="7.5" hidden="1" customHeight="1"/>
    <row r="7257" ht="7.5" hidden="1" customHeight="1"/>
    <row r="7258" ht="7.5" hidden="1" customHeight="1"/>
    <row r="7259" ht="7.5" hidden="1" customHeight="1"/>
    <row r="7260" ht="7.5" hidden="1" customHeight="1"/>
    <row r="7261" ht="7.5" hidden="1" customHeight="1"/>
    <row r="7262" ht="7.5" hidden="1" customHeight="1"/>
    <row r="7263" ht="7.5" hidden="1" customHeight="1"/>
    <row r="7264" ht="7.5" hidden="1" customHeight="1"/>
    <row r="7265" ht="7.5" hidden="1" customHeight="1"/>
    <row r="7266" ht="7.5" hidden="1" customHeight="1"/>
    <row r="7267" ht="7.5" hidden="1" customHeight="1"/>
    <row r="7268" ht="7.5" hidden="1" customHeight="1"/>
    <row r="7269" ht="7.5" hidden="1" customHeight="1"/>
    <row r="7270" ht="7.5" hidden="1" customHeight="1"/>
    <row r="7271" ht="7.5" hidden="1" customHeight="1"/>
    <row r="7272" ht="7.5" hidden="1" customHeight="1"/>
    <row r="7273" ht="7.5" hidden="1" customHeight="1"/>
    <row r="7274" ht="7.5" hidden="1" customHeight="1"/>
    <row r="7275" ht="7.5" hidden="1" customHeight="1"/>
    <row r="7276" ht="7.5" hidden="1" customHeight="1"/>
    <row r="7277" ht="7.5" hidden="1" customHeight="1"/>
    <row r="7278" ht="7.5" hidden="1" customHeight="1"/>
    <row r="7279" ht="7.5" hidden="1" customHeight="1"/>
    <row r="7280" ht="7.5" hidden="1" customHeight="1"/>
    <row r="7281" ht="7.5" hidden="1" customHeight="1"/>
    <row r="7282" ht="7.5" hidden="1" customHeight="1"/>
    <row r="7283" ht="7.5" hidden="1" customHeight="1"/>
    <row r="7284" ht="7.5" hidden="1" customHeight="1"/>
    <row r="7285" ht="7.5" hidden="1" customHeight="1"/>
    <row r="7286" ht="7.5" hidden="1" customHeight="1"/>
    <row r="7287" ht="7.5" hidden="1" customHeight="1"/>
    <row r="7288" ht="7.5" hidden="1" customHeight="1"/>
    <row r="7289" ht="7.5" hidden="1" customHeight="1"/>
    <row r="7290" ht="7.5" hidden="1" customHeight="1"/>
    <row r="7291" ht="7.5" hidden="1" customHeight="1"/>
    <row r="7292" ht="7.5" hidden="1" customHeight="1"/>
    <row r="7293" ht="7.5" hidden="1" customHeight="1"/>
    <row r="7294" ht="7.5" hidden="1" customHeight="1"/>
    <row r="7295" ht="7.5" hidden="1" customHeight="1"/>
    <row r="7296" ht="7.5" hidden="1" customHeight="1"/>
    <row r="7297" ht="7.5" hidden="1" customHeight="1"/>
    <row r="7298" ht="7.5" hidden="1" customHeight="1"/>
    <row r="7299" ht="7.5" hidden="1" customHeight="1"/>
    <row r="7300" ht="7.5" hidden="1" customHeight="1"/>
    <row r="7301" ht="7.5" hidden="1" customHeight="1"/>
    <row r="7302" ht="7.5" hidden="1" customHeight="1"/>
    <row r="7303" ht="7.5" hidden="1" customHeight="1"/>
    <row r="7304" ht="7.5" hidden="1" customHeight="1"/>
    <row r="7305" ht="7.5" hidden="1" customHeight="1"/>
    <row r="7306" ht="7.5" hidden="1" customHeight="1"/>
    <row r="7307" ht="7.5" hidden="1" customHeight="1"/>
    <row r="7308" ht="7.5" hidden="1" customHeight="1"/>
    <row r="7309" ht="7.5" hidden="1" customHeight="1"/>
    <row r="7310" ht="7.5" hidden="1" customHeight="1"/>
    <row r="7311" ht="7.5" hidden="1" customHeight="1"/>
    <row r="7312" ht="7.5" hidden="1" customHeight="1"/>
    <row r="7313" ht="7.5" hidden="1" customHeight="1"/>
    <row r="7314" ht="7.5" hidden="1" customHeight="1"/>
    <row r="7315" ht="7.5" hidden="1" customHeight="1"/>
    <row r="7316" ht="7.5" hidden="1" customHeight="1"/>
    <row r="7317" ht="7.5" hidden="1" customHeight="1"/>
    <row r="7318" ht="7.5" hidden="1" customHeight="1"/>
    <row r="7319" ht="7.5" hidden="1" customHeight="1"/>
    <row r="7320" ht="7.5" hidden="1" customHeight="1"/>
    <row r="7321" ht="7.5" hidden="1" customHeight="1"/>
    <row r="7322" ht="7.5" hidden="1" customHeight="1"/>
    <row r="7323" ht="7.5" hidden="1" customHeight="1"/>
    <row r="7324" ht="7.5" hidden="1" customHeight="1"/>
    <row r="7325" ht="7.5" hidden="1" customHeight="1"/>
    <row r="7326" ht="7.5" hidden="1" customHeight="1"/>
    <row r="7327" ht="7.5" hidden="1" customHeight="1"/>
    <row r="7328" ht="7.5" hidden="1" customHeight="1"/>
    <row r="7329" ht="7.5" hidden="1" customHeight="1"/>
    <row r="7330" ht="7.5" hidden="1" customHeight="1"/>
    <row r="7331" ht="7.5" hidden="1" customHeight="1"/>
    <row r="7332" ht="7.5" hidden="1" customHeight="1"/>
    <row r="7333" ht="7.5" hidden="1" customHeight="1"/>
    <row r="7334" ht="7.5" hidden="1" customHeight="1"/>
    <row r="7335" ht="7.5" hidden="1" customHeight="1"/>
    <row r="7336" ht="7.5" hidden="1" customHeight="1"/>
    <row r="7337" ht="7.5" hidden="1" customHeight="1"/>
    <row r="7338" ht="7.5" hidden="1" customHeight="1"/>
    <row r="7339" ht="7.5" hidden="1" customHeight="1"/>
    <row r="7340" ht="7.5" hidden="1" customHeight="1"/>
    <row r="7341" ht="7.5" hidden="1" customHeight="1"/>
    <row r="7342" ht="7.5" hidden="1" customHeight="1"/>
    <row r="7343" ht="7.5" hidden="1" customHeight="1"/>
    <row r="7344" ht="7.5" hidden="1" customHeight="1"/>
    <row r="7345" ht="7.5" hidden="1" customHeight="1"/>
    <row r="7346" ht="7.5" hidden="1" customHeight="1"/>
    <row r="7347" ht="7.5" hidden="1" customHeight="1"/>
    <row r="7348" ht="7.5" hidden="1" customHeight="1"/>
    <row r="7349" ht="7.5" hidden="1" customHeight="1"/>
    <row r="7350" ht="7.5" hidden="1" customHeight="1"/>
    <row r="7351" ht="7.5" hidden="1" customHeight="1"/>
    <row r="7352" ht="7.5" hidden="1" customHeight="1"/>
    <row r="7353" ht="7.5" hidden="1" customHeight="1"/>
    <row r="7354" ht="7.5" hidden="1" customHeight="1"/>
    <row r="7355" ht="7.5" hidden="1" customHeight="1"/>
    <row r="7356" ht="7.5" hidden="1" customHeight="1"/>
    <row r="7357" ht="7.5" hidden="1" customHeight="1"/>
    <row r="7358" ht="7.5" hidden="1" customHeight="1"/>
    <row r="7359" ht="7.5" hidden="1" customHeight="1"/>
    <row r="7360" ht="7.5" hidden="1" customHeight="1"/>
    <row r="7361" ht="7.5" hidden="1" customHeight="1"/>
    <row r="7362" ht="7.5" hidden="1" customHeight="1"/>
    <row r="7363" ht="7.5" hidden="1" customHeight="1"/>
    <row r="7364" ht="7.5" hidden="1" customHeight="1"/>
    <row r="7365" ht="7.5" hidden="1" customHeight="1"/>
    <row r="7366" ht="7.5" hidden="1" customHeight="1"/>
    <row r="7367" ht="7.5" hidden="1" customHeight="1"/>
    <row r="7368" ht="7.5" hidden="1" customHeight="1"/>
    <row r="7369" ht="7.5" hidden="1" customHeight="1"/>
    <row r="7370" ht="7.5" hidden="1" customHeight="1"/>
    <row r="7371" ht="7.5" hidden="1" customHeight="1"/>
    <row r="7372" ht="7.5" hidden="1" customHeight="1"/>
    <row r="7373" ht="7.5" hidden="1" customHeight="1"/>
    <row r="7374" ht="7.5" hidden="1" customHeight="1"/>
    <row r="7375" ht="7.5" hidden="1" customHeight="1"/>
    <row r="7376" ht="7.5" hidden="1" customHeight="1"/>
    <row r="7377" ht="7.5" hidden="1" customHeight="1"/>
    <row r="7378" ht="7.5" hidden="1" customHeight="1"/>
    <row r="7379" ht="7.5" hidden="1" customHeight="1"/>
    <row r="7380" ht="7.5" hidden="1" customHeight="1"/>
    <row r="7381" ht="7.5" hidden="1" customHeight="1"/>
    <row r="7382" ht="7.5" hidden="1" customHeight="1"/>
    <row r="7383" ht="7.5" hidden="1" customHeight="1"/>
    <row r="7384" ht="7.5" hidden="1" customHeight="1"/>
    <row r="7385" ht="7.5" hidden="1" customHeight="1"/>
    <row r="7386" ht="7.5" hidden="1" customHeight="1"/>
    <row r="7387" ht="7.5" hidden="1" customHeight="1"/>
    <row r="7388" ht="7.5" hidden="1" customHeight="1"/>
    <row r="7389" ht="7.5" hidden="1" customHeight="1"/>
    <row r="7390" ht="7.5" hidden="1" customHeight="1"/>
    <row r="7391" ht="7.5" hidden="1" customHeight="1"/>
    <row r="7392" ht="7.5" hidden="1" customHeight="1"/>
    <row r="7393" ht="7.5" hidden="1" customHeight="1"/>
    <row r="7394" ht="7.5" hidden="1" customHeight="1"/>
    <row r="7395" ht="7.5" hidden="1" customHeight="1"/>
    <row r="7396" ht="7.5" hidden="1" customHeight="1"/>
    <row r="7397" ht="7.5" hidden="1" customHeight="1"/>
    <row r="7398" ht="7.5" hidden="1" customHeight="1"/>
    <row r="7399" ht="7.5" hidden="1" customHeight="1"/>
    <row r="7400" ht="7.5" hidden="1" customHeight="1"/>
    <row r="7401" ht="7.5" hidden="1" customHeight="1"/>
    <row r="7402" ht="7.5" hidden="1" customHeight="1"/>
    <row r="7403" ht="7.5" hidden="1" customHeight="1"/>
    <row r="7404" ht="7.5" hidden="1" customHeight="1"/>
    <row r="7405" ht="7.5" hidden="1" customHeight="1"/>
    <row r="7406" ht="7.5" hidden="1" customHeight="1"/>
    <row r="7407" ht="7.5" hidden="1" customHeight="1"/>
    <row r="7408" ht="7.5" hidden="1" customHeight="1"/>
    <row r="7409" ht="7.5" hidden="1" customHeight="1"/>
    <row r="7410" ht="7.5" hidden="1" customHeight="1"/>
    <row r="7411" ht="7.5" hidden="1" customHeight="1"/>
    <row r="7412" ht="7.5" hidden="1" customHeight="1"/>
    <row r="7413" ht="7.5" hidden="1" customHeight="1"/>
    <row r="7414" ht="7.5" hidden="1" customHeight="1"/>
    <row r="7415" ht="7.5" hidden="1" customHeight="1"/>
    <row r="7416" ht="7.5" hidden="1" customHeight="1"/>
    <row r="7417" ht="7.5" hidden="1" customHeight="1"/>
    <row r="7418" ht="7.5" hidden="1" customHeight="1"/>
    <row r="7419" ht="7.5" hidden="1" customHeight="1"/>
    <row r="7420" ht="7.5" hidden="1" customHeight="1"/>
    <row r="7421" ht="7.5" hidden="1" customHeight="1"/>
    <row r="7422" ht="7.5" hidden="1" customHeight="1"/>
    <row r="7423" ht="7.5" hidden="1" customHeight="1"/>
    <row r="7424" ht="7.5" hidden="1" customHeight="1"/>
    <row r="7425" ht="7.5" hidden="1" customHeight="1"/>
    <row r="7426" ht="7.5" hidden="1" customHeight="1"/>
    <row r="7427" ht="7.5" hidden="1" customHeight="1"/>
    <row r="7428" ht="7.5" hidden="1" customHeight="1"/>
    <row r="7429" ht="7.5" hidden="1" customHeight="1"/>
    <row r="7430" ht="7.5" hidden="1" customHeight="1"/>
    <row r="7431" ht="7.5" hidden="1" customHeight="1"/>
    <row r="7432" ht="7.5" hidden="1" customHeight="1"/>
    <row r="7433" ht="7.5" hidden="1" customHeight="1"/>
    <row r="7434" ht="7.5" hidden="1" customHeight="1"/>
    <row r="7435" ht="7.5" hidden="1" customHeight="1"/>
    <row r="7436" ht="7.5" hidden="1" customHeight="1"/>
    <row r="7437" ht="7.5" hidden="1" customHeight="1"/>
    <row r="7438" ht="7.5" hidden="1" customHeight="1"/>
    <row r="7439" ht="7.5" hidden="1" customHeight="1"/>
    <row r="7440" ht="7.5" hidden="1" customHeight="1"/>
    <row r="7441" ht="7.5" hidden="1" customHeight="1"/>
    <row r="7442" ht="7.5" hidden="1" customHeight="1"/>
    <row r="7443" ht="7.5" hidden="1" customHeight="1"/>
    <row r="7444" ht="7.5" hidden="1" customHeight="1"/>
    <row r="7445" ht="7.5" hidden="1" customHeight="1"/>
    <row r="7446" ht="7.5" hidden="1" customHeight="1"/>
    <row r="7447" ht="7.5" hidden="1" customHeight="1"/>
    <row r="7448" ht="7.5" hidden="1" customHeight="1"/>
    <row r="7449" ht="7.5" hidden="1" customHeight="1"/>
    <row r="7450" ht="7.5" hidden="1" customHeight="1"/>
    <row r="7451" ht="7.5" hidden="1" customHeight="1"/>
    <row r="7452" ht="7.5" hidden="1" customHeight="1"/>
    <row r="7453" ht="7.5" hidden="1" customHeight="1"/>
    <row r="7454" ht="7.5" hidden="1" customHeight="1"/>
    <row r="7455" ht="7.5" hidden="1" customHeight="1"/>
    <row r="7456" ht="7.5" hidden="1" customHeight="1"/>
    <row r="7457" ht="7.5" hidden="1" customHeight="1"/>
    <row r="7458" ht="7.5" hidden="1" customHeight="1"/>
    <row r="7459" ht="7.5" hidden="1" customHeight="1"/>
    <row r="7460" ht="7.5" hidden="1" customHeight="1"/>
    <row r="7461" ht="7.5" hidden="1" customHeight="1"/>
    <row r="7462" ht="7.5" hidden="1" customHeight="1"/>
    <row r="7463" ht="7.5" hidden="1" customHeight="1"/>
    <row r="7464" ht="7.5" hidden="1" customHeight="1"/>
    <row r="7465" ht="7.5" hidden="1" customHeight="1"/>
    <row r="7466" ht="7.5" hidden="1" customHeight="1"/>
    <row r="7467" ht="7.5" hidden="1" customHeight="1"/>
    <row r="7468" ht="7.5" hidden="1" customHeight="1"/>
    <row r="7469" ht="7.5" hidden="1" customHeight="1"/>
    <row r="7470" ht="7.5" hidden="1" customHeight="1"/>
    <row r="7471" ht="7.5" hidden="1" customHeight="1"/>
    <row r="7472" ht="7.5" hidden="1" customHeight="1"/>
    <row r="7473" ht="7.5" hidden="1" customHeight="1"/>
    <row r="7474" ht="7.5" hidden="1" customHeight="1"/>
    <row r="7475" ht="7.5" hidden="1" customHeight="1"/>
    <row r="7476" ht="7.5" hidden="1" customHeight="1"/>
    <row r="7477" ht="7.5" hidden="1" customHeight="1"/>
    <row r="7478" ht="7.5" hidden="1" customHeight="1"/>
    <row r="7479" ht="7.5" hidden="1" customHeight="1"/>
    <row r="7480" ht="7.5" hidden="1" customHeight="1"/>
    <row r="7481" ht="7.5" hidden="1" customHeight="1"/>
    <row r="7482" ht="7.5" hidden="1" customHeight="1"/>
    <row r="7483" ht="7.5" hidden="1" customHeight="1"/>
    <row r="7484" ht="7.5" hidden="1" customHeight="1"/>
    <row r="7485" ht="7.5" hidden="1" customHeight="1"/>
    <row r="7486" ht="7.5" hidden="1" customHeight="1"/>
    <row r="7487" ht="7.5" hidden="1" customHeight="1"/>
    <row r="7488" ht="7.5" hidden="1" customHeight="1"/>
    <row r="7489" ht="7.5" hidden="1" customHeight="1"/>
    <row r="7490" ht="7.5" hidden="1" customHeight="1"/>
    <row r="7491" ht="7.5" hidden="1" customHeight="1"/>
    <row r="7492" ht="7.5" hidden="1" customHeight="1"/>
    <row r="7493" ht="7.5" hidden="1" customHeight="1"/>
    <row r="7494" ht="7.5" hidden="1" customHeight="1"/>
    <row r="7495" ht="7.5" hidden="1" customHeight="1"/>
    <row r="7496" ht="7.5" hidden="1" customHeight="1"/>
    <row r="7497" ht="7.5" hidden="1" customHeight="1"/>
    <row r="7498" ht="7.5" hidden="1" customHeight="1"/>
    <row r="7499" ht="7.5" hidden="1" customHeight="1"/>
    <row r="7500" ht="7.5" hidden="1" customHeight="1"/>
    <row r="7501" ht="7.5" hidden="1" customHeight="1"/>
    <row r="7502" ht="7.5" hidden="1" customHeight="1"/>
    <row r="7503" ht="7.5" hidden="1" customHeight="1"/>
    <row r="7504" ht="7.5" hidden="1" customHeight="1"/>
    <row r="7505" ht="7.5" hidden="1" customHeight="1"/>
    <row r="7506" ht="7.5" hidden="1" customHeight="1"/>
    <row r="7507" ht="7.5" hidden="1" customHeight="1"/>
    <row r="7508" ht="7.5" hidden="1" customHeight="1"/>
    <row r="7509" ht="7.5" hidden="1" customHeight="1"/>
    <row r="7510" ht="7.5" hidden="1" customHeight="1"/>
    <row r="7511" ht="7.5" hidden="1" customHeight="1"/>
    <row r="7512" ht="7.5" hidden="1" customHeight="1"/>
    <row r="7513" ht="7.5" hidden="1" customHeight="1"/>
    <row r="7514" ht="7.5" hidden="1" customHeight="1"/>
    <row r="7515" ht="7.5" hidden="1" customHeight="1"/>
    <row r="7516" ht="7.5" hidden="1" customHeight="1"/>
    <row r="7517" ht="7.5" hidden="1" customHeight="1"/>
    <row r="7518" ht="7.5" hidden="1" customHeight="1"/>
    <row r="7519" ht="7.5" hidden="1" customHeight="1"/>
    <row r="7520" ht="7.5" hidden="1" customHeight="1"/>
    <row r="7521" ht="7.5" hidden="1" customHeight="1"/>
    <row r="7522" ht="7.5" hidden="1" customHeight="1"/>
    <row r="7523" ht="7.5" hidden="1" customHeight="1"/>
    <row r="7524" ht="7.5" hidden="1" customHeight="1"/>
    <row r="7525" ht="7.5" hidden="1" customHeight="1"/>
    <row r="7526" ht="7.5" hidden="1" customHeight="1"/>
    <row r="7527" ht="7.5" hidden="1" customHeight="1"/>
    <row r="7528" ht="7.5" hidden="1" customHeight="1"/>
    <row r="7529" ht="7.5" hidden="1" customHeight="1"/>
    <row r="7530" ht="7.5" hidden="1" customHeight="1"/>
    <row r="7531" ht="7.5" hidden="1" customHeight="1"/>
    <row r="7532" ht="7.5" hidden="1" customHeight="1"/>
    <row r="7533" ht="7.5" hidden="1" customHeight="1"/>
    <row r="7534" ht="7.5" hidden="1" customHeight="1"/>
    <row r="7535" ht="7.5" hidden="1" customHeight="1"/>
    <row r="7536" ht="7.5" hidden="1" customHeight="1"/>
    <row r="7537" ht="7.5" hidden="1" customHeight="1"/>
    <row r="7538" ht="7.5" hidden="1" customHeight="1"/>
    <row r="7539" ht="7.5" hidden="1" customHeight="1"/>
    <row r="7540" ht="7.5" hidden="1" customHeight="1"/>
    <row r="7541" ht="7.5" hidden="1" customHeight="1"/>
    <row r="7542" ht="7.5" hidden="1" customHeight="1"/>
    <row r="7543" ht="7.5" hidden="1" customHeight="1"/>
    <row r="7544" ht="7.5" hidden="1" customHeight="1"/>
    <row r="7545" ht="7.5" hidden="1" customHeight="1"/>
    <row r="7546" ht="7.5" hidden="1" customHeight="1"/>
    <row r="7547" ht="7.5" hidden="1" customHeight="1"/>
    <row r="7548" ht="7.5" hidden="1" customHeight="1"/>
    <row r="7549" ht="7.5" hidden="1" customHeight="1"/>
    <row r="7550" ht="7.5" hidden="1" customHeight="1"/>
    <row r="7551" ht="7.5" hidden="1" customHeight="1"/>
    <row r="7552" ht="7.5" hidden="1" customHeight="1"/>
    <row r="7553" ht="7.5" hidden="1" customHeight="1"/>
    <row r="7554" ht="7.5" hidden="1" customHeight="1"/>
    <row r="7555" ht="7.5" hidden="1" customHeight="1"/>
    <row r="7556" ht="7.5" hidden="1" customHeight="1"/>
    <row r="7557" ht="7.5" hidden="1" customHeight="1"/>
    <row r="7558" ht="7.5" hidden="1" customHeight="1"/>
    <row r="7559" ht="7.5" hidden="1" customHeight="1"/>
    <row r="7560" ht="7.5" hidden="1" customHeight="1"/>
    <row r="7561" ht="7.5" hidden="1" customHeight="1"/>
    <row r="7562" ht="7.5" hidden="1" customHeight="1"/>
    <row r="7563" ht="7.5" hidden="1" customHeight="1"/>
    <row r="7564" ht="7.5" hidden="1" customHeight="1"/>
    <row r="7565" ht="7.5" hidden="1" customHeight="1"/>
    <row r="7566" ht="7.5" hidden="1" customHeight="1"/>
    <row r="7567" ht="7.5" hidden="1" customHeight="1"/>
    <row r="7568" ht="7.5" hidden="1" customHeight="1"/>
    <row r="7569" ht="7.5" hidden="1" customHeight="1"/>
    <row r="7570" ht="7.5" hidden="1" customHeight="1"/>
    <row r="7571" ht="7.5" hidden="1" customHeight="1"/>
    <row r="7572" ht="7.5" hidden="1" customHeight="1"/>
    <row r="7573" ht="7.5" hidden="1" customHeight="1"/>
    <row r="7574" ht="7.5" hidden="1" customHeight="1"/>
    <row r="7575" ht="7.5" hidden="1" customHeight="1"/>
    <row r="7576" ht="7.5" hidden="1" customHeight="1"/>
    <row r="7577" ht="7.5" hidden="1" customHeight="1"/>
    <row r="7578" ht="7.5" hidden="1" customHeight="1"/>
    <row r="7579" ht="7.5" hidden="1" customHeight="1"/>
    <row r="7580" ht="7.5" hidden="1" customHeight="1"/>
    <row r="7581" ht="7.5" hidden="1" customHeight="1"/>
    <row r="7582" ht="7.5" hidden="1" customHeight="1"/>
    <row r="7583" ht="7.5" hidden="1" customHeight="1"/>
    <row r="7584" ht="7.5" hidden="1" customHeight="1"/>
    <row r="7585" ht="7.5" hidden="1" customHeight="1"/>
    <row r="7586" ht="7.5" hidden="1" customHeight="1"/>
    <row r="7587" ht="7.5" hidden="1" customHeight="1"/>
    <row r="7588" ht="7.5" hidden="1" customHeight="1"/>
    <row r="7589" ht="7.5" hidden="1" customHeight="1"/>
    <row r="7590" ht="7.5" hidden="1" customHeight="1"/>
    <row r="7591" ht="7.5" hidden="1" customHeight="1"/>
    <row r="7592" ht="7.5" hidden="1" customHeight="1"/>
    <row r="7593" ht="7.5" hidden="1" customHeight="1"/>
    <row r="7594" ht="7.5" hidden="1" customHeight="1"/>
    <row r="7595" ht="7.5" hidden="1" customHeight="1"/>
    <row r="7596" ht="7.5" hidden="1" customHeight="1"/>
    <row r="7597" ht="7.5" hidden="1" customHeight="1"/>
    <row r="7598" ht="7.5" hidden="1" customHeight="1"/>
    <row r="7599" ht="7.5" hidden="1" customHeight="1"/>
    <row r="7600" ht="7.5" hidden="1" customHeight="1"/>
    <row r="7601" ht="7.5" hidden="1" customHeight="1"/>
    <row r="7602" ht="7.5" hidden="1" customHeight="1"/>
    <row r="7603" ht="7.5" hidden="1" customHeight="1"/>
    <row r="7604" ht="7.5" hidden="1" customHeight="1"/>
    <row r="7605" ht="7.5" hidden="1" customHeight="1"/>
    <row r="7606" ht="7.5" hidden="1" customHeight="1"/>
    <row r="7607" ht="7.5" hidden="1" customHeight="1"/>
    <row r="7608" ht="7.5" hidden="1" customHeight="1"/>
    <row r="7609" ht="7.5" hidden="1" customHeight="1"/>
    <row r="7610" ht="7.5" hidden="1" customHeight="1"/>
    <row r="7611" ht="7.5" hidden="1" customHeight="1"/>
    <row r="7612" ht="7.5" hidden="1" customHeight="1"/>
    <row r="7613" ht="7.5" hidden="1" customHeight="1"/>
    <row r="7614" ht="7.5" hidden="1" customHeight="1"/>
    <row r="7615" ht="7.5" hidden="1" customHeight="1"/>
    <row r="7616" ht="7.5" hidden="1" customHeight="1"/>
    <row r="7617" ht="7.5" hidden="1" customHeight="1"/>
    <row r="7618" ht="7.5" hidden="1" customHeight="1"/>
    <row r="7619" ht="7.5" hidden="1" customHeight="1"/>
    <row r="7620" ht="7.5" hidden="1" customHeight="1"/>
    <row r="7621" ht="7.5" hidden="1" customHeight="1"/>
    <row r="7622" ht="7.5" hidden="1" customHeight="1"/>
    <row r="7623" ht="7.5" hidden="1" customHeight="1"/>
    <row r="7624" ht="7.5" hidden="1" customHeight="1"/>
    <row r="7625" ht="7.5" hidden="1" customHeight="1"/>
    <row r="7626" ht="7.5" hidden="1" customHeight="1"/>
    <row r="7627" ht="7.5" hidden="1" customHeight="1"/>
    <row r="7628" ht="7.5" hidden="1" customHeight="1"/>
    <row r="7629" ht="7.5" hidden="1" customHeight="1"/>
    <row r="7630" ht="7.5" hidden="1" customHeight="1"/>
    <row r="7631" ht="7.5" hidden="1" customHeight="1"/>
    <row r="7632" ht="7.5" hidden="1" customHeight="1"/>
    <row r="7633" ht="7.5" hidden="1" customHeight="1"/>
    <row r="7634" ht="7.5" hidden="1" customHeight="1"/>
    <row r="7635" ht="7.5" hidden="1" customHeight="1"/>
    <row r="7636" ht="7.5" hidden="1" customHeight="1"/>
    <row r="7637" ht="7.5" hidden="1" customHeight="1"/>
    <row r="7638" ht="7.5" hidden="1" customHeight="1"/>
    <row r="7639" ht="7.5" hidden="1" customHeight="1"/>
    <row r="7640" ht="7.5" hidden="1" customHeight="1"/>
    <row r="7641" ht="7.5" hidden="1" customHeight="1"/>
    <row r="7642" ht="7.5" hidden="1" customHeight="1"/>
    <row r="7643" ht="7.5" hidden="1" customHeight="1"/>
    <row r="7644" ht="7.5" hidden="1" customHeight="1"/>
    <row r="7645" ht="7.5" hidden="1" customHeight="1"/>
    <row r="7646" ht="7.5" hidden="1" customHeight="1"/>
    <row r="7647" ht="7.5" hidden="1" customHeight="1"/>
    <row r="7648" ht="7.5" hidden="1" customHeight="1"/>
    <row r="7649" ht="7.5" hidden="1" customHeight="1"/>
    <row r="7650" ht="7.5" hidden="1" customHeight="1"/>
    <row r="7651" ht="7.5" hidden="1" customHeight="1"/>
    <row r="7652" ht="7.5" hidden="1" customHeight="1"/>
    <row r="7653" ht="7.5" hidden="1" customHeight="1"/>
    <row r="7654" ht="7.5" hidden="1" customHeight="1"/>
    <row r="7655" ht="7.5" hidden="1" customHeight="1"/>
    <row r="7656" ht="7.5" hidden="1" customHeight="1"/>
    <row r="7657" ht="7.5" hidden="1" customHeight="1"/>
    <row r="7658" ht="7.5" hidden="1" customHeight="1"/>
    <row r="7659" ht="7.5" hidden="1" customHeight="1"/>
    <row r="7660" ht="7.5" hidden="1" customHeight="1"/>
    <row r="7661" ht="7.5" hidden="1" customHeight="1"/>
    <row r="7662" ht="7.5" hidden="1" customHeight="1"/>
    <row r="7663" ht="7.5" hidden="1" customHeight="1"/>
    <row r="7664" ht="7.5" hidden="1" customHeight="1"/>
    <row r="7665" ht="7.5" hidden="1" customHeight="1"/>
    <row r="7666" ht="7.5" hidden="1" customHeight="1"/>
    <row r="7667" ht="7.5" hidden="1" customHeight="1"/>
    <row r="7668" ht="7.5" hidden="1" customHeight="1"/>
    <row r="7669" ht="7.5" hidden="1" customHeight="1"/>
    <row r="7670" ht="7.5" hidden="1" customHeight="1"/>
    <row r="7671" ht="7.5" hidden="1" customHeight="1"/>
    <row r="7672" ht="7.5" hidden="1" customHeight="1"/>
    <row r="7673" ht="7.5" hidden="1" customHeight="1"/>
    <row r="7674" ht="7.5" hidden="1" customHeight="1"/>
    <row r="7675" ht="7.5" hidden="1" customHeight="1"/>
    <row r="7676" ht="7.5" hidden="1" customHeight="1"/>
    <row r="7677" ht="7.5" hidden="1" customHeight="1"/>
    <row r="7678" ht="7.5" hidden="1" customHeight="1"/>
    <row r="7679" ht="7.5" hidden="1" customHeight="1"/>
    <row r="7680" ht="7.5" hidden="1" customHeight="1"/>
    <row r="7681" ht="7.5" hidden="1" customHeight="1"/>
    <row r="7682" ht="7.5" hidden="1" customHeight="1"/>
    <row r="7683" ht="7.5" hidden="1" customHeight="1"/>
    <row r="7684" ht="7.5" hidden="1" customHeight="1"/>
    <row r="7685" ht="7.5" hidden="1" customHeight="1"/>
    <row r="7686" ht="7.5" hidden="1" customHeight="1"/>
    <row r="7687" ht="7.5" hidden="1" customHeight="1"/>
    <row r="7688" ht="7.5" hidden="1" customHeight="1"/>
    <row r="7689" ht="7.5" hidden="1" customHeight="1"/>
    <row r="7690" ht="7.5" hidden="1" customHeight="1"/>
    <row r="7691" ht="7.5" hidden="1" customHeight="1"/>
    <row r="7692" ht="7.5" hidden="1" customHeight="1"/>
    <row r="7693" ht="7.5" hidden="1" customHeight="1"/>
    <row r="7694" ht="7.5" hidden="1" customHeight="1"/>
    <row r="7695" ht="7.5" hidden="1" customHeight="1"/>
    <row r="7696" ht="7.5" hidden="1" customHeight="1"/>
    <row r="7697" ht="7.5" hidden="1" customHeight="1"/>
    <row r="7698" ht="7.5" hidden="1" customHeight="1"/>
    <row r="7699" ht="7.5" hidden="1" customHeight="1"/>
    <row r="7700" ht="7.5" hidden="1" customHeight="1"/>
    <row r="7701" ht="7.5" hidden="1" customHeight="1"/>
    <row r="7702" ht="7.5" hidden="1" customHeight="1"/>
    <row r="7703" ht="7.5" hidden="1" customHeight="1"/>
    <row r="7704" ht="7.5" hidden="1" customHeight="1"/>
    <row r="7705" ht="7.5" hidden="1" customHeight="1"/>
    <row r="7706" ht="7.5" hidden="1" customHeight="1"/>
    <row r="7707" ht="7.5" hidden="1" customHeight="1"/>
    <row r="7708" ht="7.5" hidden="1" customHeight="1"/>
    <row r="7709" ht="7.5" hidden="1" customHeight="1"/>
    <row r="7710" ht="7.5" hidden="1" customHeight="1"/>
    <row r="7711" ht="7.5" hidden="1" customHeight="1"/>
    <row r="7712" ht="7.5" hidden="1" customHeight="1"/>
    <row r="7713" ht="7.5" hidden="1" customHeight="1"/>
    <row r="7714" ht="7.5" hidden="1" customHeight="1"/>
    <row r="7715" ht="7.5" hidden="1" customHeight="1"/>
    <row r="7716" ht="7.5" hidden="1" customHeight="1"/>
    <row r="7717" ht="7.5" hidden="1" customHeight="1"/>
    <row r="7718" ht="7.5" hidden="1" customHeight="1"/>
    <row r="7719" ht="7.5" hidden="1" customHeight="1"/>
    <row r="7720" ht="7.5" hidden="1" customHeight="1"/>
    <row r="7721" ht="7.5" hidden="1" customHeight="1"/>
    <row r="7722" ht="7.5" hidden="1" customHeight="1"/>
    <row r="7723" ht="7.5" hidden="1" customHeight="1"/>
    <row r="7724" ht="7.5" hidden="1" customHeight="1"/>
    <row r="7725" ht="7.5" hidden="1" customHeight="1"/>
    <row r="7726" ht="7.5" hidden="1" customHeight="1"/>
    <row r="7727" ht="7.5" hidden="1" customHeight="1"/>
    <row r="7728" ht="7.5" hidden="1" customHeight="1"/>
    <row r="7729" ht="7.5" hidden="1" customHeight="1"/>
    <row r="7730" ht="7.5" hidden="1" customHeight="1"/>
    <row r="7731" ht="7.5" hidden="1" customHeight="1"/>
    <row r="7732" ht="7.5" hidden="1" customHeight="1"/>
    <row r="7733" ht="7.5" hidden="1" customHeight="1"/>
    <row r="7734" ht="7.5" hidden="1" customHeight="1"/>
    <row r="7735" ht="7.5" hidden="1" customHeight="1"/>
    <row r="7736" ht="7.5" hidden="1" customHeight="1"/>
    <row r="7737" ht="7.5" hidden="1" customHeight="1"/>
    <row r="7738" ht="7.5" hidden="1" customHeight="1"/>
    <row r="7739" ht="7.5" hidden="1" customHeight="1"/>
    <row r="7740" ht="7.5" hidden="1" customHeight="1"/>
    <row r="7741" ht="7.5" hidden="1" customHeight="1"/>
    <row r="7742" ht="7.5" hidden="1" customHeight="1"/>
    <row r="7743" ht="7.5" hidden="1" customHeight="1"/>
    <row r="7744" ht="7.5" hidden="1" customHeight="1"/>
    <row r="7745" ht="7.5" hidden="1" customHeight="1"/>
    <row r="7746" ht="7.5" hidden="1" customHeight="1"/>
    <row r="7747" ht="7.5" hidden="1" customHeight="1"/>
    <row r="7748" ht="7.5" hidden="1" customHeight="1"/>
    <row r="7749" ht="7.5" hidden="1" customHeight="1"/>
    <row r="7750" ht="7.5" hidden="1" customHeight="1"/>
    <row r="7751" ht="7.5" hidden="1" customHeight="1"/>
    <row r="7752" ht="7.5" hidden="1" customHeight="1"/>
    <row r="7753" ht="7.5" hidden="1" customHeight="1"/>
    <row r="7754" ht="7.5" hidden="1" customHeight="1"/>
    <row r="7755" ht="7.5" hidden="1" customHeight="1"/>
    <row r="7756" ht="7.5" hidden="1" customHeight="1"/>
    <row r="7757" ht="7.5" hidden="1" customHeight="1"/>
    <row r="7758" ht="7.5" hidden="1" customHeight="1"/>
    <row r="7759" ht="7.5" hidden="1" customHeight="1"/>
    <row r="7760" ht="7.5" hidden="1" customHeight="1"/>
    <row r="7761" ht="7.5" hidden="1" customHeight="1"/>
    <row r="7762" ht="7.5" hidden="1" customHeight="1"/>
    <row r="7763" ht="7.5" hidden="1" customHeight="1"/>
    <row r="7764" ht="7.5" hidden="1" customHeight="1"/>
    <row r="7765" ht="7.5" hidden="1" customHeight="1"/>
    <row r="7766" ht="7.5" hidden="1" customHeight="1"/>
    <row r="7767" ht="7.5" hidden="1" customHeight="1"/>
    <row r="7768" ht="7.5" hidden="1" customHeight="1"/>
    <row r="7769" ht="7.5" hidden="1" customHeight="1"/>
    <row r="7770" ht="7.5" hidden="1" customHeight="1"/>
    <row r="7771" ht="7.5" hidden="1" customHeight="1"/>
    <row r="7772" ht="7.5" hidden="1" customHeight="1"/>
    <row r="7773" ht="7.5" hidden="1" customHeight="1"/>
    <row r="7774" ht="7.5" hidden="1" customHeight="1"/>
    <row r="7775" ht="7.5" hidden="1" customHeight="1"/>
    <row r="7776" ht="7.5" hidden="1" customHeight="1"/>
    <row r="7777" ht="7.5" hidden="1" customHeight="1"/>
    <row r="7778" ht="7.5" hidden="1" customHeight="1"/>
    <row r="7779" ht="7.5" hidden="1" customHeight="1"/>
    <row r="7780" ht="7.5" hidden="1" customHeight="1"/>
    <row r="7781" ht="7.5" hidden="1" customHeight="1"/>
    <row r="7782" ht="7.5" hidden="1" customHeight="1"/>
    <row r="7783" ht="7.5" hidden="1" customHeight="1"/>
    <row r="7784" ht="7.5" hidden="1" customHeight="1"/>
    <row r="7785" ht="7.5" hidden="1" customHeight="1"/>
    <row r="7786" ht="7.5" hidden="1" customHeight="1"/>
    <row r="7787" ht="7.5" hidden="1" customHeight="1"/>
    <row r="7788" ht="7.5" hidden="1" customHeight="1"/>
    <row r="7789" ht="7.5" hidden="1" customHeight="1"/>
    <row r="7790" ht="7.5" hidden="1" customHeight="1"/>
    <row r="7791" ht="7.5" hidden="1" customHeight="1"/>
    <row r="7792" ht="7.5" hidden="1" customHeight="1"/>
    <row r="7793" ht="7.5" hidden="1" customHeight="1"/>
    <row r="7794" ht="7.5" hidden="1" customHeight="1"/>
    <row r="7795" ht="7.5" hidden="1" customHeight="1"/>
    <row r="7796" ht="7.5" hidden="1" customHeight="1"/>
    <row r="7797" ht="7.5" hidden="1" customHeight="1"/>
    <row r="7798" ht="7.5" hidden="1" customHeight="1"/>
    <row r="7799" ht="7.5" hidden="1" customHeight="1"/>
    <row r="7800" ht="7.5" hidden="1" customHeight="1"/>
    <row r="7801" ht="7.5" hidden="1" customHeight="1"/>
    <row r="7802" ht="7.5" hidden="1" customHeight="1"/>
    <row r="7803" ht="7.5" hidden="1" customHeight="1"/>
    <row r="7804" ht="7.5" hidden="1" customHeight="1"/>
    <row r="7805" ht="7.5" hidden="1" customHeight="1"/>
    <row r="7806" ht="7.5" hidden="1" customHeight="1"/>
    <row r="7807" ht="7.5" hidden="1" customHeight="1"/>
    <row r="7808" ht="7.5" hidden="1" customHeight="1"/>
    <row r="7809" ht="7.5" hidden="1" customHeight="1"/>
    <row r="7810" ht="7.5" hidden="1" customHeight="1"/>
    <row r="7811" ht="7.5" hidden="1" customHeight="1"/>
    <row r="7812" ht="7.5" hidden="1" customHeight="1"/>
    <row r="7813" ht="7.5" hidden="1" customHeight="1"/>
    <row r="7814" ht="7.5" hidden="1" customHeight="1"/>
    <row r="7815" ht="7.5" hidden="1" customHeight="1"/>
    <row r="7816" ht="7.5" hidden="1" customHeight="1"/>
    <row r="7817" ht="7.5" hidden="1" customHeight="1"/>
    <row r="7818" ht="7.5" hidden="1" customHeight="1"/>
    <row r="7819" ht="7.5" hidden="1" customHeight="1"/>
    <row r="7820" ht="7.5" hidden="1" customHeight="1"/>
    <row r="7821" ht="7.5" hidden="1" customHeight="1"/>
    <row r="7822" ht="7.5" hidden="1" customHeight="1"/>
    <row r="7823" ht="7.5" hidden="1" customHeight="1"/>
    <row r="7824" ht="7.5" hidden="1" customHeight="1"/>
    <row r="7825" ht="7.5" hidden="1" customHeight="1"/>
    <row r="7826" ht="7.5" hidden="1" customHeight="1"/>
    <row r="7827" ht="7.5" hidden="1" customHeight="1"/>
    <row r="7828" ht="7.5" hidden="1" customHeight="1"/>
    <row r="7829" ht="7.5" hidden="1" customHeight="1"/>
    <row r="7830" ht="7.5" hidden="1" customHeight="1"/>
    <row r="7831" ht="7.5" hidden="1" customHeight="1"/>
    <row r="7832" ht="7.5" hidden="1" customHeight="1"/>
    <row r="7833" ht="7.5" hidden="1" customHeight="1"/>
    <row r="7834" ht="7.5" hidden="1" customHeight="1"/>
    <row r="7835" ht="7.5" hidden="1" customHeight="1"/>
    <row r="7836" ht="7.5" hidden="1" customHeight="1"/>
    <row r="7837" ht="7.5" hidden="1" customHeight="1"/>
    <row r="7838" ht="7.5" hidden="1" customHeight="1"/>
    <row r="7839" ht="7.5" hidden="1" customHeight="1"/>
    <row r="7840" ht="7.5" hidden="1" customHeight="1"/>
    <row r="7841" ht="7.5" hidden="1" customHeight="1"/>
    <row r="7842" ht="7.5" hidden="1" customHeight="1"/>
    <row r="7843" ht="7.5" hidden="1" customHeight="1"/>
    <row r="7844" ht="7.5" hidden="1" customHeight="1"/>
    <row r="7845" ht="7.5" hidden="1" customHeight="1"/>
    <row r="7846" ht="7.5" hidden="1" customHeight="1"/>
    <row r="7847" ht="7.5" hidden="1" customHeight="1"/>
    <row r="7848" ht="7.5" hidden="1" customHeight="1"/>
    <row r="7849" ht="7.5" hidden="1" customHeight="1"/>
    <row r="7850" ht="7.5" hidden="1" customHeight="1"/>
    <row r="7851" ht="7.5" hidden="1" customHeight="1"/>
    <row r="7852" ht="7.5" hidden="1" customHeight="1"/>
    <row r="7853" ht="7.5" hidden="1" customHeight="1"/>
    <row r="7854" ht="7.5" hidden="1" customHeight="1"/>
    <row r="7855" ht="7.5" hidden="1" customHeight="1"/>
    <row r="7856" ht="7.5" hidden="1" customHeight="1"/>
    <row r="7857" ht="7.5" hidden="1" customHeight="1"/>
    <row r="7858" ht="7.5" hidden="1" customHeight="1"/>
    <row r="7859" ht="7.5" hidden="1" customHeight="1"/>
    <row r="7860" ht="7.5" hidden="1" customHeight="1"/>
    <row r="7861" ht="7.5" hidden="1" customHeight="1"/>
    <row r="7862" ht="7.5" hidden="1" customHeight="1"/>
    <row r="7863" ht="7.5" hidden="1" customHeight="1"/>
    <row r="7864" ht="7.5" hidden="1" customHeight="1"/>
    <row r="7865" ht="7.5" hidden="1" customHeight="1"/>
    <row r="7866" ht="7.5" hidden="1" customHeight="1"/>
    <row r="7867" ht="7.5" hidden="1" customHeight="1"/>
    <row r="7868" ht="7.5" hidden="1" customHeight="1"/>
    <row r="7869" ht="7.5" hidden="1" customHeight="1"/>
    <row r="7870" ht="7.5" hidden="1" customHeight="1"/>
    <row r="7871" ht="7.5" hidden="1" customHeight="1"/>
    <row r="7872" ht="7.5" hidden="1" customHeight="1"/>
    <row r="7873" ht="7.5" hidden="1" customHeight="1"/>
    <row r="7874" ht="7.5" hidden="1" customHeight="1"/>
    <row r="7875" ht="7.5" hidden="1" customHeight="1"/>
    <row r="7876" ht="7.5" hidden="1" customHeight="1"/>
    <row r="7877" ht="7.5" hidden="1" customHeight="1"/>
    <row r="7878" ht="7.5" hidden="1" customHeight="1"/>
    <row r="7879" ht="7.5" hidden="1" customHeight="1"/>
    <row r="7880" ht="7.5" hidden="1" customHeight="1"/>
    <row r="7881" ht="7.5" hidden="1" customHeight="1"/>
    <row r="7882" ht="7.5" hidden="1" customHeight="1"/>
    <row r="7883" ht="7.5" hidden="1" customHeight="1"/>
    <row r="7884" ht="7.5" hidden="1" customHeight="1"/>
    <row r="7885" ht="7.5" hidden="1" customHeight="1"/>
    <row r="7886" ht="7.5" hidden="1" customHeight="1"/>
    <row r="7887" ht="7.5" hidden="1" customHeight="1"/>
    <row r="7888" ht="7.5" hidden="1" customHeight="1"/>
    <row r="7889" ht="7.5" hidden="1" customHeight="1"/>
    <row r="7890" ht="7.5" hidden="1" customHeight="1"/>
    <row r="7891" ht="7.5" hidden="1" customHeight="1"/>
    <row r="7892" ht="7.5" hidden="1" customHeight="1"/>
    <row r="7893" ht="7.5" hidden="1" customHeight="1"/>
    <row r="7894" ht="7.5" hidden="1" customHeight="1"/>
    <row r="7895" ht="7.5" hidden="1" customHeight="1"/>
    <row r="7896" ht="7.5" hidden="1" customHeight="1"/>
    <row r="7897" ht="7.5" hidden="1" customHeight="1"/>
    <row r="7898" ht="7.5" hidden="1" customHeight="1"/>
    <row r="7899" ht="7.5" hidden="1" customHeight="1"/>
    <row r="7900" ht="7.5" hidden="1" customHeight="1"/>
    <row r="7901" ht="7.5" hidden="1" customHeight="1"/>
    <row r="7902" ht="7.5" hidden="1" customHeight="1"/>
    <row r="7903" ht="7.5" hidden="1" customHeight="1"/>
    <row r="7904" ht="7.5" hidden="1" customHeight="1"/>
    <row r="7905" ht="7.5" hidden="1" customHeight="1"/>
    <row r="7906" ht="7.5" hidden="1" customHeight="1"/>
    <row r="7907" ht="7.5" hidden="1" customHeight="1"/>
    <row r="7908" ht="7.5" hidden="1" customHeight="1"/>
    <row r="7909" ht="7.5" hidden="1" customHeight="1"/>
    <row r="7910" ht="7.5" hidden="1" customHeight="1"/>
    <row r="7911" ht="7.5" hidden="1" customHeight="1"/>
    <row r="7912" ht="7.5" hidden="1" customHeight="1"/>
    <row r="7913" ht="7.5" hidden="1" customHeight="1"/>
    <row r="7914" ht="7.5" hidden="1" customHeight="1"/>
    <row r="7915" ht="7.5" hidden="1" customHeight="1"/>
    <row r="7916" ht="7.5" hidden="1" customHeight="1"/>
    <row r="7917" ht="7.5" hidden="1" customHeight="1"/>
    <row r="7918" ht="7.5" hidden="1" customHeight="1"/>
    <row r="7919" ht="7.5" hidden="1" customHeight="1"/>
    <row r="7920" ht="7.5" hidden="1" customHeight="1"/>
    <row r="7921" ht="7.5" hidden="1" customHeight="1"/>
    <row r="7922" ht="7.5" hidden="1" customHeight="1"/>
    <row r="7923" ht="7.5" hidden="1" customHeight="1"/>
    <row r="7924" ht="7.5" hidden="1" customHeight="1"/>
    <row r="7925" ht="7.5" hidden="1" customHeight="1"/>
    <row r="7926" ht="7.5" hidden="1" customHeight="1"/>
    <row r="7927" ht="7.5" hidden="1" customHeight="1"/>
    <row r="7928" ht="7.5" hidden="1" customHeight="1"/>
    <row r="7929" ht="7.5" hidden="1" customHeight="1"/>
    <row r="7930" ht="7.5" hidden="1" customHeight="1"/>
    <row r="7931" ht="7.5" hidden="1" customHeight="1"/>
    <row r="7932" ht="7.5" hidden="1" customHeight="1"/>
    <row r="7933" ht="7.5" hidden="1" customHeight="1"/>
    <row r="7934" ht="7.5" hidden="1" customHeight="1"/>
    <row r="7935" ht="7.5" hidden="1" customHeight="1"/>
    <row r="7936" ht="7.5" hidden="1" customHeight="1"/>
    <row r="7937" ht="7.5" hidden="1" customHeight="1"/>
    <row r="7938" ht="7.5" hidden="1" customHeight="1"/>
    <row r="7939" ht="7.5" hidden="1" customHeight="1"/>
    <row r="7940" ht="7.5" hidden="1" customHeight="1"/>
    <row r="7941" ht="7.5" hidden="1" customHeight="1"/>
    <row r="7942" ht="7.5" hidden="1" customHeight="1"/>
    <row r="7943" ht="7.5" hidden="1" customHeight="1"/>
    <row r="7944" ht="7.5" hidden="1" customHeight="1"/>
    <row r="7945" ht="7.5" hidden="1" customHeight="1"/>
    <row r="7946" ht="7.5" hidden="1" customHeight="1"/>
    <row r="7947" ht="7.5" hidden="1" customHeight="1"/>
    <row r="7948" ht="7.5" hidden="1" customHeight="1"/>
    <row r="7949" ht="7.5" hidden="1" customHeight="1"/>
    <row r="7950" ht="7.5" hidden="1" customHeight="1"/>
    <row r="7951" ht="7.5" hidden="1" customHeight="1"/>
    <row r="7952" ht="7.5" hidden="1" customHeight="1"/>
    <row r="7953" ht="7.5" hidden="1" customHeight="1"/>
    <row r="7954" ht="7.5" hidden="1" customHeight="1"/>
    <row r="7955" ht="7.5" hidden="1" customHeight="1"/>
    <row r="7956" ht="7.5" hidden="1" customHeight="1"/>
    <row r="7957" ht="7.5" hidden="1" customHeight="1"/>
    <row r="7958" ht="7.5" hidden="1" customHeight="1"/>
    <row r="7959" ht="7.5" hidden="1" customHeight="1"/>
    <row r="7960" ht="7.5" hidden="1" customHeight="1"/>
    <row r="7961" ht="7.5" hidden="1" customHeight="1"/>
    <row r="7962" ht="7.5" hidden="1" customHeight="1"/>
    <row r="7963" ht="7.5" hidden="1" customHeight="1"/>
    <row r="7964" ht="7.5" hidden="1" customHeight="1"/>
    <row r="7965" ht="7.5" hidden="1" customHeight="1"/>
    <row r="7966" ht="7.5" hidden="1" customHeight="1"/>
    <row r="7967" ht="7.5" hidden="1" customHeight="1"/>
    <row r="7968" ht="7.5" hidden="1" customHeight="1"/>
    <row r="7969" ht="7.5" hidden="1" customHeight="1"/>
    <row r="7970" ht="7.5" hidden="1" customHeight="1"/>
    <row r="7971" ht="7.5" hidden="1" customHeight="1"/>
    <row r="7972" ht="7.5" hidden="1" customHeight="1"/>
    <row r="7973" ht="7.5" hidden="1" customHeight="1"/>
    <row r="7974" ht="7.5" hidden="1" customHeight="1"/>
    <row r="7975" ht="7.5" hidden="1" customHeight="1"/>
    <row r="7976" ht="7.5" hidden="1" customHeight="1"/>
    <row r="7977" ht="7.5" hidden="1" customHeight="1"/>
    <row r="7978" ht="7.5" hidden="1" customHeight="1"/>
    <row r="7979" ht="7.5" hidden="1" customHeight="1"/>
    <row r="7980" ht="7.5" hidden="1" customHeight="1"/>
    <row r="7981" ht="7.5" hidden="1" customHeight="1"/>
    <row r="7982" ht="7.5" hidden="1" customHeight="1"/>
    <row r="7983" ht="7.5" hidden="1" customHeight="1"/>
    <row r="7984" ht="7.5" hidden="1" customHeight="1"/>
    <row r="7985" ht="7.5" hidden="1" customHeight="1"/>
    <row r="7986" ht="7.5" hidden="1" customHeight="1"/>
    <row r="7987" ht="7.5" hidden="1" customHeight="1"/>
    <row r="7988" ht="7.5" hidden="1" customHeight="1"/>
    <row r="7989" ht="7.5" hidden="1" customHeight="1"/>
    <row r="7990" ht="7.5" hidden="1" customHeight="1"/>
    <row r="7991" ht="7.5" hidden="1" customHeight="1"/>
    <row r="7992" ht="7.5" hidden="1" customHeight="1"/>
    <row r="7993" ht="7.5" hidden="1" customHeight="1"/>
    <row r="7994" ht="7.5" hidden="1" customHeight="1"/>
    <row r="7995" ht="7.5" hidden="1" customHeight="1"/>
    <row r="7996" ht="7.5" hidden="1" customHeight="1"/>
    <row r="7997" ht="7.5" hidden="1" customHeight="1"/>
    <row r="7998" ht="7.5" hidden="1" customHeight="1"/>
    <row r="7999" ht="7.5" hidden="1" customHeight="1"/>
    <row r="8000" ht="7.5" hidden="1" customHeight="1"/>
    <row r="8001" ht="7.5" hidden="1" customHeight="1"/>
    <row r="8002" ht="7.5" hidden="1" customHeight="1"/>
    <row r="8003" ht="7.5" hidden="1" customHeight="1"/>
    <row r="8004" ht="7.5" hidden="1" customHeight="1"/>
    <row r="8005" ht="7.5" hidden="1" customHeight="1"/>
    <row r="8006" ht="7.5" hidden="1" customHeight="1"/>
    <row r="8007" ht="7.5" hidden="1" customHeight="1"/>
    <row r="8008" ht="7.5" hidden="1" customHeight="1"/>
    <row r="8009" ht="7.5" hidden="1" customHeight="1"/>
    <row r="8010" ht="7.5" hidden="1" customHeight="1"/>
    <row r="8011" ht="7.5" hidden="1" customHeight="1"/>
    <row r="8012" ht="7.5" hidden="1" customHeight="1"/>
    <row r="8013" ht="7.5" hidden="1" customHeight="1"/>
    <row r="8014" ht="7.5" hidden="1" customHeight="1"/>
    <row r="8015" ht="7.5" hidden="1" customHeight="1"/>
    <row r="8016" ht="7.5" hidden="1" customHeight="1"/>
    <row r="8017" ht="7.5" hidden="1" customHeight="1"/>
    <row r="8018" ht="7.5" hidden="1" customHeight="1"/>
    <row r="8019" ht="7.5" hidden="1" customHeight="1"/>
    <row r="8020" ht="7.5" hidden="1" customHeight="1"/>
    <row r="8021" ht="7.5" hidden="1" customHeight="1"/>
    <row r="8022" ht="7.5" hidden="1" customHeight="1"/>
    <row r="8023" ht="7.5" hidden="1" customHeight="1"/>
    <row r="8024" ht="7.5" hidden="1" customHeight="1"/>
    <row r="8025" ht="7.5" hidden="1" customHeight="1"/>
    <row r="8026" ht="7.5" hidden="1" customHeight="1"/>
    <row r="8027" ht="7.5" hidden="1" customHeight="1"/>
    <row r="8028" ht="7.5" hidden="1" customHeight="1"/>
    <row r="8029" ht="7.5" hidden="1" customHeight="1"/>
    <row r="8030" ht="7.5" hidden="1" customHeight="1"/>
    <row r="8031" ht="7.5" hidden="1" customHeight="1"/>
    <row r="8032" ht="7.5" hidden="1" customHeight="1"/>
    <row r="8033" ht="7.5" hidden="1" customHeight="1"/>
    <row r="8034" ht="7.5" hidden="1" customHeight="1"/>
    <row r="8035" ht="7.5" hidden="1" customHeight="1"/>
    <row r="8036" ht="7.5" hidden="1" customHeight="1"/>
    <row r="8037" ht="7.5" hidden="1" customHeight="1"/>
    <row r="8038" ht="7.5" hidden="1" customHeight="1"/>
    <row r="8039" ht="7.5" hidden="1" customHeight="1"/>
    <row r="8040" ht="7.5" hidden="1" customHeight="1"/>
    <row r="8041" ht="7.5" hidden="1" customHeight="1"/>
    <row r="8042" ht="7.5" hidden="1" customHeight="1"/>
    <row r="8043" ht="7.5" hidden="1" customHeight="1"/>
    <row r="8044" ht="7.5" hidden="1" customHeight="1"/>
    <row r="8045" ht="7.5" hidden="1" customHeight="1"/>
    <row r="8046" ht="7.5" hidden="1" customHeight="1"/>
    <row r="8047" ht="7.5" hidden="1" customHeight="1"/>
    <row r="8048" ht="7.5" hidden="1" customHeight="1"/>
    <row r="8049" ht="7.5" hidden="1" customHeight="1"/>
    <row r="8050" ht="7.5" hidden="1" customHeight="1"/>
    <row r="8051" ht="7.5" hidden="1" customHeight="1"/>
    <row r="8052" ht="7.5" hidden="1" customHeight="1"/>
    <row r="8053" ht="7.5" hidden="1" customHeight="1"/>
    <row r="8054" ht="7.5" hidden="1" customHeight="1"/>
    <row r="8055" ht="7.5" hidden="1" customHeight="1"/>
    <row r="8056" ht="7.5" hidden="1" customHeight="1"/>
    <row r="8057" ht="7.5" hidden="1" customHeight="1"/>
    <row r="8058" ht="7.5" hidden="1" customHeight="1"/>
    <row r="8059" ht="7.5" hidden="1" customHeight="1"/>
    <row r="8060" ht="7.5" hidden="1" customHeight="1"/>
    <row r="8061" ht="7.5" hidden="1" customHeight="1"/>
    <row r="8062" ht="7.5" hidden="1" customHeight="1"/>
    <row r="8063" ht="7.5" hidden="1" customHeight="1"/>
    <row r="8064" ht="7.5" hidden="1" customHeight="1"/>
    <row r="8065" ht="7.5" hidden="1" customHeight="1"/>
    <row r="8066" ht="7.5" hidden="1" customHeight="1"/>
    <row r="8067" ht="7.5" hidden="1" customHeight="1"/>
    <row r="8068" ht="7.5" hidden="1" customHeight="1"/>
    <row r="8069" ht="7.5" hidden="1" customHeight="1"/>
    <row r="8070" ht="7.5" hidden="1" customHeight="1"/>
    <row r="8071" ht="7.5" hidden="1" customHeight="1"/>
    <row r="8072" ht="7.5" hidden="1" customHeight="1"/>
    <row r="8073" ht="7.5" hidden="1" customHeight="1"/>
    <row r="8074" ht="7.5" hidden="1" customHeight="1"/>
    <row r="8075" ht="7.5" hidden="1" customHeight="1"/>
    <row r="8076" ht="7.5" hidden="1" customHeight="1"/>
    <row r="8077" ht="7.5" hidden="1" customHeight="1"/>
    <row r="8078" ht="7.5" hidden="1" customHeight="1"/>
    <row r="8079" ht="7.5" hidden="1" customHeight="1"/>
    <row r="8080" ht="7.5" hidden="1" customHeight="1"/>
    <row r="8081" ht="7.5" hidden="1" customHeight="1"/>
    <row r="8082" ht="7.5" hidden="1" customHeight="1"/>
    <row r="8083" ht="7.5" hidden="1" customHeight="1"/>
    <row r="8084" ht="7.5" hidden="1" customHeight="1"/>
    <row r="8085" ht="7.5" hidden="1" customHeight="1"/>
    <row r="8086" ht="7.5" hidden="1" customHeight="1"/>
    <row r="8087" ht="7.5" hidden="1" customHeight="1"/>
    <row r="8088" ht="7.5" hidden="1" customHeight="1"/>
    <row r="8089" ht="7.5" hidden="1" customHeight="1"/>
    <row r="8090" ht="7.5" hidden="1" customHeight="1"/>
    <row r="8091" ht="7.5" hidden="1" customHeight="1"/>
    <row r="8092" ht="7.5" hidden="1" customHeight="1"/>
    <row r="8093" ht="7.5" hidden="1" customHeight="1"/>
    <row r="8094" ht="7.5" hidden="1" customHeight="1"/>
    <row r="8095" ht="7.5" hidden="1" customHeight="1"/>
    <row r="8096" ht="7.5" hidden="1" customHeight="1"/>
    <row r="8097" ht="7.5" hidden="1" customHeight="1"/>
    <row r="8098" ht="7.5" hidden="1" customHeight="1"/>
    <row r="8099" ht="7.5" hidden="1" customHeight="1"/>
    <row r="8100" ht="7.5" hidden="1" customHeight="1"/>
    <row r="8101" ht="7.5" hidden="1" customHeight="1"/>
    <row r="8102" ht="7.5" hidden="1" customHeight="1"/>
    <row r="8103" ht="7.5" hidden="1" customHeight="1"/>
    <row r="8104" ht="7.5" hidden="1" customHeight="1"/>
    <row r="8105" ht="7.5" hidden="1" customHeight="1"/>
    <row r="8106" ht="7.5" hidden="1" customHeight="1"/>
    <row r="8107" ht="7.5" hidden="1" customHeight="1"/>
    <row r="8108" ht="7.5" hidden="1" customHeight="1"/>
    <row r="8109" ht="7.5" hidden="1" customHeight="1"/>
    <row r="8110" ht="7.5" hidden="1" customHeight="1"/>
    <row r="8111" ht="7.5" hidden="1" customHeight="1"/>
    <row r="8112" ht="7.5" hidden="1" customHeight="1"/>
    <row r="8113" ht="7.5" hidden="1" customHeight="1"/>
    <row r="8114" ht="7.5" hidden="1" customHeight="1"/>
    <row r="8115" ht="7.5" hidden="1" customHeight="1"/>
    <row r="8116" ht="7.5" hidden="1" customHeight="1"/>
    <row r="8117" ht="7.5" hidden="1" customHeight="1"/>
    <row r="8118" ht="7.5" hidden="1" customHeight="1"/>
    <row r="8119" ht="7.5" hidden="1" customHeight="1"/>
    <row r="8120" ht="7.5" hidden="1" customHeight="1"/>
    <row r="8121" ht="7.5" hidden="1" customHeight="1"/>
    <row r="8122" ht="7.5" hidden="1" customHeight="1"/>
    <row r="8123" ht="7.5" hidden="1" customHeight="1"/>
    <row r="8124" ht="7.5" hidden="1" customHeight="1"/>
    <row r="8125" ht="7.5" hidden="1" customHeight="1"/>
    <row r="8126" ht="7.5" hidden="1" customHeight="1"/>
    <row r="8127" ht="7.5" hidden="1" customHeight="1"/>
    <row r="8128" ht="7.5" hidden="1" customHeight="1"/>
    <row r="8129" ht="7.5" hidden="1" customHeight="1"/>
    <row r="8130" ht="7.5" hidden="1" customHeight="1"/>
    <row r="8131" ht="7.5" hidden="1" customHeight="1"/>
    <row r="8132" ht="7.5" hidden="1" customHeight="1"/>
    <row r="8133" ht="7.5" hidden="1" customHeight="1"/>
    <row r="8134" ht="7.5" hidden="1" customHeight="1"/>
    <row r="8135" ht="7.5" hidden="1" customHeight="1"/>
    <row r="8136" ht="7.5" hidden="1" customHeight="1"/>
    <row r="8137" ht="7.5" hidden="1" customHeight="1"/>
    <row r="8138" ht="7.5" hidden="1" customHeight="1"/>
    <row r="8139" ht="7.5" hidden="1" customHeight="1"/>
    <row r="8140" ht="7.5" hidden="1" customHeight="1"/>
    <row r="8141" ht="7.5" hidden="1" customHeight="1"/>
    <row r="8142" ht="7.5" hidden="1" customHeight="1"/>
    <row r="8143" ht="7.5" hidden="1" customHeight="1"/>
    <row r="8144" ht="7.5" hidden="1" customHeight="1"/>
    <row r="8145" ht="7.5" hidden="1" customHeight="1"/>
    <row r="8146" ht="7.5" hidden="1" customHeight="1"/>
    <row r="8147" ht="7.5" hidden="1" customHeight="1"/>
    <row r="8148" ht="7.5" hidden="1" customHeight="1"/>
    <row r="8149" ht="7.5" hidden="1" customHeight="1"/>
    <row r="8150" ht="7.5" hidden="1" customHeight="1"/>
    <row r="8151" ht="7.5" hidden="1" customHeight="1"/>
    <row r="8152" ht="7.5" hidden="1" customHeight="1"/>
    <row r="8153" ht="7.5" hidden="1" customHeight="1"/>
    <row r="8154" ht="7.5" hidden="1" customHeight="1"/>
    <row r="8155" ht="7.5" hidden="1" customHeight="1"/>
    <row r="8156" ht="7.5" hidden="1" customHeight="1"/>
    <row r="8157" ht="7.5" hidden="1" customHeight="1"/>
    <row r="8158" ht="7.5" hidden="1" customHeight="1"/>
    <row r="8159" ht="7.5" hidden="1" customHeight="1"/>
    <row r="8160" ht="7.5" hidden="1" customHeight="1"/>
    <row r="8161" ht="7.5" hidden="1" customHeight="1"/>
    <row r="8162" ht="7.5" hidden="1" customHeight="1"/>
    <row r="8163" ht="7.5" hidden="1" customHeight="1"/>
    <row r="8164" ht="7.5" hidden="1" customHeight="1"/>
    <row r="8165" ht="7.5" hidden="1" customHeight="1"/>
    <row r="8166" ht="7.5" hidden="1" customHeight="1"/>
    <row r="8167" ht="7.5" hidden="1" customHeight="1"/>
    <row r="8168" ht="7.5" hidden="1" customHeight="1"/>
    <row r="8169" ht="7.5" hidden="1" customHeight="1"/>
    <row r="8170" ht="7.5" hidden="1" customHeight="1"/>
    <row r="8171" ht="7.5" hidden="1" customHeight="1"/>
    <row r="8172" ht="7.5" hidden="1" customHeight="1"/>
    <row r="8173" ht="7.5" hidden="1" customHeight="1"/>
    <row r="8174" ht="7.5" hidden="1" customHeight="1"/>
    <row r="8175" ht="7.5" hidden="1" customHeight="1"/>
    <row r="8176" ht="7.5" hidden="1" customHeight="1"/>
    <row r="8177" ht="7.5" hidden="1" customHeight="1"/>
    <row r="8178" ht="7.5" hidden="1" customHeight="1"/>
    <row r="8179" ht="7.5" hidden="1" customHeight="1"/>
    <row r="8180" ht="7.5" hidden="1" customHeight="1"/>
    <row r="8181" ht="7.5" hidden="1" customHeight="1"/>
    <row r="8182" ht="7.5" hidden="1" customHeight="1"/>
    <row r="8183" ht="7.5" hidden="1" customHeight="1"/>
    <row r="8184" ht="7.5" hidden="1" customHeight="1"/>
    <row r="8185" ht="7.5" hidden="1" customHeight="1"/>
    <row r="8186" ht="7.5" hidden="1" customHeight="1"/>
    <row r="8187" ht="7.5" hidden="1" customHeight="1"/>
    <row r="8188" ht="7.5" hidden="1" customHeight="1"/>
    <row r="8189" ht="7.5" hidden="1" customHeight="1"/>
    <row r="8190" ht="7.5" hidden="1" customHeight="1"/>
    <row r="8191" ht="7.5" hidden="1" customHeight="1"/>
    <row r="8192" ht="7.5" hidden="1" customHeight="1"/>
    <row r="8193" ht="7.5" hidden="1" customHeight="1"/>
    <row r="8194" ht="7.5" hidden="1" customHeight="1"/>
    <row r="8195" ht="7.5" hidden="1" customHeight="1"/>
    <row r="8196" ht="7.5" hidden="1" customHeight="1"/>
    <row r="8197" ht="7.5" hidden="1" customHeight="1"/>
    <row r="8198" ht="7.5" hidden="1" customHeight="1"/>
    <row r="8199" ht="7.5" hidden="1" customHeight="1"/>
    <row r="8200" ht="7.5" hidden="1" customHeight="1"/>
    <row r="8201" ht="7.5" hidden="1" customHeight="1"/>
    <row r="8202" ht="7.5" hidden="1" customHeight="1"/>
    <row r="8203" ht="7.5" hidden="1" customHeight="1"/>
    <row r="8204" ht="7.5" hidden="1" customHeight="1"/>
    <row r="8205" ht="7.5" hidden="1" customHeight="1"/>
    <row r="8206" ht="7.5" hidden="1" customHeight="1"/>
    <row r="8207" ht="7.5" hidden="1" customHeight="1"/>
    <row r="8208" ht="7.5" hidden="1" customHeight="1"/>
    <row r="8209" ht="7.5" hidden="1" customHeight="1"/>
    <row r="8210" ht="7.5" hidden="1" customHeight="1"/>
    <row r="8211" ht="7.5" hidden="1" customHeight="1"/>
    <row r="8212" ht="7.5" hidden="1" customHeight="1"/>
    <row r="8213" ht="7.5" hidden="1" customHeight="1"/>
    <row r="8214" ht="7.5" hidden="1" customHeight="1"/>
    <row r="8215" ht="7.5" hidden="1" customHeight="1"/>
    <row r="8216" ht="7.5" hidden="1" customHeight="1"/>
    <row r="8217" ht="7.5" hidden="1" customHeight="1"/>
    <row r="8218" ht="7.5" hidden="1" customHeight="1"/>
    <row r="8219" ht="7.5" hidden="1" customHeight="1"/>
    <row r="8220" ht="7.5" hidden="1" customHeight="1"/>
    <row r="8221" ht="7.5" hidden="1" customHeight="1"/>
    <row r="8222" ht="7.5" hidden="1" customHeight="1"/>
    <row r="8223" ht="7.5" hidden="1" customHeight="1"/>
    <row r="8224" ht="7.5" hidden="1" customHeight="1"/>
    <row r="8225" ht="7.5" hidden="1" customHeight="1"/>
    <row r="8226" ht="7.5" hidden="1" customHeight="1"/>
    <row r="8227" ht="7.5" hidden="1" customHeight="1"/>
    <row r="8228" ht="7.5" hidden="1" customHeight="1"/>
    <row r="8229" ht="7.5" hidden="1" customHeight="1"/>
    <row r="8230" ht="7.5" hidden="1" customHeight="1"/>
    <row r="8231" ht="7.5" hidden="1" customHeight="1"/>
    <row r="8232" ht="7.5" hidden="1" customHeight="1"/>
    <row r="8233" ht="7.5" hidden="1" customHeight="1"/>
    <row r="8234" ht="7.5" hidden="1" customHeight="1"/>
    <row r="8235" ht="7.5" hidden="1" customHeight="1"/>
    <row r="8236" ht="7.5" hidden="1" customHeight="1"/>
    <row r="8237" ht="7.5" hidden="1" customHeight="1"/>
    <row r="8238" ht="7.5" hidden="1" customHeight="1"/>
    <row r="8239" ht="7.5" hidden="1" customHeight="1"/>
    <row r="8240" ht="7.5" hidden="1" customHeight="1"/>
    <row r="8241" ht="7.5" hidden="1" customHeight="1"/>
    <row r="8242" ht="7.5" hidden="1" customHeight="1"/>
    <row r="8243" ht="7.5" hidden="1" customHeight="1"/>
    <row r="8244" ht="7.5" hidden="1" customHeight="1"/>
    <row r="8245" ht="7.5" hidden="1" customHeight="1"/>
    <row r="8246" ht="7.5" hidden="1" customHeight="1"/>
    <row r="8247" ht="7.5" hidden="1" customHeight="1"/>
    <row r="8248" ht="7.5" hidden="1" customHeight="1"/>
    <row r="8249" ht="7.5" hidden="1" customHeight="1"/>
    <row r="8250" ht="7.5" hidden="1" customHeight="1"/>
    <row r="8251" ht="7.5" hidden="1" customHeight="1"/>
    <row r="8252" ht="7.5" hidden="1" customHeight="1"/>
    <row r="8253" ht="7.5" hidden="1" customHeight="1"/>
    <row r="8254" ht="7.5" hidden="1" customHeight="1"/>
    <row r="8255" ht="7.5" hidden="1" customHeight="1"/>
    <row r="8256" ht="7.5" hidden="1" customHeight="1"/>
    <row r="8257" ht="7.5" hidden="1" customHeight="1"/>
    <row r="8258" ht="7.5" hidden="1" customHeight="1"/>
    <row r="8259" ht="7.5" hidden="1" customHeight="1"/>
    <row r="8260" ht="7.5" hidden="1" customHeight="1"/>
    <row r="8261" ht="7.5" hidden="1" customHeight="1"/>
    <row r="8262" ht="7.5" hidden="1" customHeight="1"/>
    <row r="8263" ht="7.5" hidden="1" customHeight="1"/>
    <row r="8264" ht="7.5" hidden="1" customHeight="1"/>
    <row r="8265" ht="7.5" hidden="1" customHeight="1"/>
    <row r="8266" ht="7.5" hidden="1" customHeight="1"/>
    <row r="8267" ht="7.5" hidden="1" customHeight="1"/>
    <row r="8268" ht="7.5" hidden="1" customHeight="1"/>
    <row r="8269" ht="7.5" hidden="1" customHeight="1"/>
    <row r="8270" ht="7.5" hidden="1" customHeight="1"/>
    <row r="8271" ht="7.5" hidden="1" customHeight="1"/>
    <row r="8272" ht="7.5" hidden="1" customHeight="1"/>
    <row r="8273" ht="7.5" hidden="1" customHeight="1"/>
    <row r="8274" ht="7.5" hidden="1" customHeight="1"/>
    <row r="8275" ht="7.5" hidden="1" customHeight="1"/>
    <row r="8276" ht="7.5" hidden="1" customHeight="1"/>
    <row r="8277" ht="7.5" hidden="1" customHeight="1"/>
    <row r="8278" ht="7.5" hidden="1" customHeight="1"/>
    <row r="8279" ht="7.5" hidden="1" customHeight="1"/>
    <row r="8280" ht="7.5" hidden="1" customHeight="1"/>
    <row r="8281" ht="7.5" hidden="1" customHeight="1"/>
    <row r="8282" ht="7.5" hidden="1" customHeight="1"/>
    <row r="8283" ht="7.5" hidden="1" customHeight="1"/>
    <row r="8284" ht="7.5" hidden="1" customHeight="1"/>
    <row r="8285" ht="7.5" hidden="1" customHeight="1"/>
    <row r="8286" ht="7.5" hidden="1" customHeight="1"/>
    <row r="8287" ht="7.5" hidden="1" customHeight="1"/>
    <row r="8288" ht="7.5" hidden="1" customHeight="1"/>
    <row r="8289" ht="7.5" hidden="1" customHeight="1"/>
    <row r="8290" ht="7.5" hidden="1" customHeight="1"/>
    <row r="8291" ht="7.5" hidden="1" customHeight="1"/>
    <row r="8292" ht="7.5" hidden="1" customHeight="1"/>
    <row r="8293" ht="7.5" hidden="1" customHeight="1"/>
    <row r="8294" ht="7.5" hidden="1" customHeight="1"/>
    <row r="8295" ht="7.5" hidden="1" customHeight="1"/>
    <row r="8296" ht="7.5" hidden="1" customHeight="1"/>
    <row r="8297" ht="7.5" hidden="1" customHeight="1"/>
    <row r="8298" ht="7.5" hidden="1" customHeight="1"/>
    <row r="8299" ht="7.5" hidden="1" customHeight="1"/>
    <row r="8300" ht="7.5" hidden="1" customHeight="1"/>
    <row r="8301" ht="7.5" hidden="1" customHeight="1"/>
    <row r="8302" ht="7.5" hidden="1" customHeight="1"/>
    <row r="8303" ht="7.5" hidden="1" customHeight="1"/>
    <row r="8304" ht="7.5" hidden="1" customHeight="1"/>
    <row r="8305" ht="7.5" hidden="1" customHeight="1"/>
    <row r="8306" ht="7.5" hidden="1" customHeight="1"/>
    <row r="8307" ht="7.5" hidden="1" customHeight="1"/>
    <row r="8308" ht="7.5" hidden="1" customHeight="1"/>
    <row r="8309" ht="7.5" hidden="1" customHeight="1"/>
    <row r="8310" ht="7.5" hidden="1" customHeight="1"/>
    <row r="8311" ht="7.5" hidden="1" customHeight="1"/>
    <row r="8312" ht="7.5" hidden="1" customHeight="1"/>
    <row r="8313" ht="7.5" hidden="1" customHeight="1"/>
    <row r="8314" ht="7.5" hidden="1" customHeight="1"/>
    <row r="8315" ht="7.5" hidden="1" customHeight="1"/>
    <row r="8316" ht="7.5" hidden="1" customHeight="1"/>
    <row r="8317" ht="7.5" hidden="1" customHeight="1"/>
    <row r="8318" ht="7.5" hidden="1" customHeight="1"/>
    <row r="8319" ht="7.5" hidden="1" customHeight="1"/>
    <row r="8320" ht="7.5" hidden="1" customHeight="1"/>
    <row r="8321" ht="7.5" hidden="1" customHeight="1"/>
    <row r="8322" ht="7.5" hidden="1" customHeight="1"/>
    <row r="8323" ht="7.5" hidden="1" customHeight="1"/>
    <row r="8324" ht="7.5" hidden="1" customHeight="1"/>
    <row r="8325" ht="7.5" hidden="1" customHeight="1"/>
    <row r="8326" ht="7.5" hidden="1" customHeight="1"/>
    <row r="8327" ht="7.5" hidden="1" customHeight="1"/>
    <row r="8328" ht="7.5" hidden="1" customHeight="1"/>
    <row r="8329" ht="7.5" hidden="1" customHeight="1"/>
    <row r="8330" ht="7.5" hidden="1" customHeight="1"/>
    <row r="8331" ht="7.5" hidden="1" customHeight="1"/>
    <row r="8332" ht="7.5" hidden="1" customHeight="1"/>
    <row r="8333" ht="7.5" hidden="1" customHeight="1"/>
    <row r="8334" ht="7.5" hidden="1" customHeight="1"/>
    <row r="8335" ht="7.5" hidden="1" customHeight="1"/>
    <row r="8336" ht="7.5" hidden="1" customHeight="1"/>
    <row r="8337" ht="7.5" hidden="1" customHeight="1"/>
    <row r="8338" ht="7.5" hidden="1" customHeight="1"/>
    <row r="8339" ht="7.5" hidden="1" customHeight="1"/>
    <row r="8340" ht="7.5" hidden="1" customHeight="1"/>
    <row r="8341" ht="7.5" hidden="1" customHeight="1"/>
    <row r="8342" ht="7.5" hidden="1" customHeight="1"/>
    <row r="8343" ht="7.5" hidden="1" customHeight="1"/>
    <row r="8344" ht="7.5" hidden="1" customHeight="1"/>
    <row r="8345" ht="7.5" hidden="1" customHeight="1"/>
    <row r="8346" ht="7.5" hidden="1" customHeight="1"/>
    <row r="8347" ht="7.5" hidden="1" customHeight="1"/>
    <row r="8348" ht="7.5" hidden="1" customHeight="1"/>
    <row r="8349" ht="7.5" hidden="1" customHeight="1"/>
    <row r="8350" ht="7.5" hidden="1" customHeight="1"/>
    <row r="8351" ht="7.5" hidden="1" customHeight="1"/>
    <row r="8352" ht="7.5" hidden="1" customHeight="1"/>
    <row r="8353" ht="7.5" hidden="1" customHeight="1"/>
    <row r="8354" ht="7.5" hidden="1" customHeight="1"/>
    <row r="8355" ht="7.5" hidden="1" customHeight="1"/>
    <row r="8356" ht="7.5" hidden="1" customHeight="1"/>
    <row r="8357" ht="7.5" hidden="1" customHeight="1"/>
    <row r="8358" ht="7.5" hidden="1" customHeight="1"/>
    <row r="8359" ht="7.5" hidden="1" customHeight="1"/>
    <row r="8360" ht="7.5" hidden="1" customHeight="1"/>
    <row r="8361" ht="7.5" hidden="1" customHeight="1"/>
    <row r="8362" ht="7.5" hidden="1" customHeight="1"/>
    <row r="8363" ht="7.5" hidden="1" customHeight="1"/>
    <row r="8364" ht="7.5" hidden="1" customHeight="1"/>
    <row r="8365" ht="7.5" hidden="1" customHeight="1"/>
    <row r="8366" ht="7.5" hidden="1" customHeight="1"/>
    <row r="8367" ht="7.5" hidden="1" customHeight="1"/>
    <row r="8368" ht="7.5" hidden="1" customHeight="1"/>
    <row r="8369" ht="7.5" hidden="1" customHeight="1"/>
    <row r="8370" ht="7.5" hidden="1" customHeight="1"/>
    <row r="8371" ht="7.5" hidden="1" customHeight="1"/>
    <row r="8372" ht="7.5" hidden="1" customHeight="1"/>
    <row r="8373" ht="7.5" hidden="1" customHeight="1"/>
    <row r="8374" ht="7.5" hidden="1" customHeight="1"/>
    <row r="8375" ht="7.5" hidden="1" customHeight="1"/>
    <row r="8376" ht="7.5" hidden="1" customHeight="1"/>
    <row r="8377" ht="7.5" hidden="1" customHeight="1"/>
    <row r="8378" ht="7.5" hidden="1" customHeight="1"/>
    <row r="8379" ht="7.5" hidden="1" customHeight="1"/>
    <row r="8380" ht="7.5" hidden="1" customHeight="1"/>
    <row r="8381" ht="7.5" hidden="1" customHeight="1"/>
    <row r="8382" ht="7.5" hidden="1" customHeight="1"/>
    <row r="8383" ht="7.5" hidden="1" customHeight="1"/>
    <row r="8384" ht="7.5" hidden="1" customHeight="1"/>
    <row r="8385" ht="7.5" hidden="1" customHeight="1"/>
    <row r="8386" ht="7.5" hidden="1" customHeight="1"/>
    <row r="8387" ht="7.5" hidden="1" customHeight="1"/>
    <row r="8388" ht="7.5" hidden="1" customHeight="1"/>
    <row r="8389" ht="7.5" hidden="1" customHeight="1"/>
    <row r="8390" ht="7.5" hidden="1" customHeight="1"/>
    <row r="8391" ht="7.5" hidden="1" customHeight="1"/>
    <row r="8392" ht="7.5" hidden="1" customHeight="1"/>
    <row r="8393" ht="7.5" hidden="1" customHeight="1"/>
    <row r="8394" ht="7.5" hidden="1" customHeight="1"/>
    <row r="8395" ht="7.5" hidden="1" customHeight="1"/>
    <row r="8396" ht="7.5" hidden="1" customHeight="1"/>
    <row r="8397" ht="7.5" hidden="1" customHeight="1"/>
    <row r="8398" ht="7.5" hidden="1" customHeight="1"/>
    <row r="8399" ht="7.5" hidden="1" customHeight="1"/>
    <row r="8400" ht="7.5" hidden="1" customHeight="1"/>
    <row r="8401" ht="7.5" hidden="1" customHeight="1"/>
    <row r="8402" ht="7.5" hidden="1" customHeight="1"/>
    <row r="8403" ht="7.5" hidden="1" customHeight="1"/>
    <row r="8404" ht="7.5" hidden="1" customHeight="1"/>
    <row r="8405" ht="7.5" hidden="1" customHeight="1"/>
    <row r="8406" ht="7.5" hidden="1" customHeight="1"/>
    <row r="8407" ht="7.5" hidden="1" customHeight="1"/>
    <row r="8408" ht="7.5" hidden="1" customHeight="1"/>
    <row r="8409" ht="7.5" hidden="1" customHeight="1"/>
    <row r="8410" ht="7.5" hidden="1" customHeight="1"/>
    <row r="8411" ht="7.5" hidden="1" customHeight="1"/>
    <row r="8412" ht="7.5" hidden="1" customHeight="1"/>
    <row r="8413" ht="7.5" hidden="1" customHeight="1"/>
    <row r="8414" ht="7.5" hidden="1" customHeight="1"/>
    <row r="8415" ht="7.5" hidden="1" customHeight="1"/>
    <row r="8416" ht="7.5" hidden="1" customHeight="1"/>
    <row r="8417" ht="7.5" hidden="1" customHeight="1"/>
    <row r="8418" ht="7.5" hidden="1" customHeight="1"/>
    <row r="8419" ht="7.5" hidden="1" customHeight="1"/>
    <row r="8420" ht="7.5" hidden="1" customHeight="1"/>
    <row r="8421" ht="7.5" hidden="1" customHeight="1"/>
    <row r="8422" ht="7.5" hidden="1" customHeight="1"/>
    <row r="8423" ht="7.5" hidden="1" customHeight="1"/>
    <row r="8424" ht="7.5" hidden="1" customHeight="1"/>
    <row r="8425" ht="7.5" hidden="1" customHeight="1"/>
    <row r="8426" ht="7.5" hidden="1" customHeight="1"/>
    <row r="8427" ht="7.5" hidden="1" customHeight="1"/>
    <row r="8428" ht="7.5" hidden="1" customHeight="1"/>
    <row r="8429" ht="7.5" hidden="1" customHeight="1"/>
    <row r="8430" ht="7.5" hidden="1" customHeight="1"/>
    <row r="8431" ht="7.5" hidden="1" customHeight="1"/>
    <row r="8432" ht="7.5" hidden="1" customHeight="1"/>
    <row r="8433" ht="7.5" hidden="1" customHeight="1"/>
    <row r="8434" ht="7.5" hidden="1" customHeight="1"/>
    <row r="8435" ht="7.5" hidden="1" customHeight="1"/>
    <row r="8436" ht="7.5" hidden="1" customHeight="1"/>
    <row r="8437" ht="7.5" hidden="1" customHeight="1"/>
    <row r="8438" ht="7.5" hidden="1" customHeight="1"/>
    <row r="8439" ht="7.5" hidden="1" customHeight="1"/>
    <row r="8440" ht="7.5" hidden="1" customHeight="1"/>
    <row r="8441" ht="7.5" hidden="1" customHeight="1"/>
    <row r="8442" ht="7.5" hidden="1" customHeight="1"/>
    <row r="8443" ht="7.5" hidden="1" customHeight="1"/>
    <row r="8444" ht="7.5" hidden="1" customHeight="1"/>
    <row r="8445" ht="7.5" hidden="1" customHeight="1"/>
    <row r="8446" ht="7.5" hidden="1" customHeight="1"/>
    <row r="8447" ht="7.5" hidden="1" customHeight="1"/>
    <row r="8448" ht="7.5" hidden="1" customHeight="1"/>
    <row r="8449" ht="7.5" hidden="1" customHeight="1"/>
    <row r="8450" ht="7.5" hidden="1" customHeight="1"/>
    <row r="8451" ht="7.5" hidden="1" customHeight="1"/>
    <row r="8452" ht="7.5" hidden="1" customHeight="1"/>
    <row r="8453" ht="7.5" hidden="1" customHeight="1"/>
    <row r="8454" ht="7.5" hidden="1" customHeight="1"/>
    <row r="8455" ht="7.5" hidden="1" customHeight="1"/>
    <row r="8456" ht="7.5" hidden="1" customHeight="1"/>
    <row r="8457" ht="7.5" hidden="1" customHeight="1"/>
    <row r="8458" ht="7.5" hidden="1" customHeight="1"/>
    <row r="8459" ht="7.5" hidden="1" customHeight="1"/>
    <row r="8460" ht="7.5" hidden="1" customHeight="1"/>
    <row r="8461" ht="7.5" hidden="1" customHeight="1"/>
    <row r="8462" ht="7.5" hidden="1" customHeight="1"/>
    <row r="8463" ht="7.5" hidden="1" customHeight="1"/>
    <row r="8464" ht="7.5" hidden="1" customHeight="1"/>
    <row r="8465" ht="7.5" hidden="1" customHeight="1"/>
    <row r="8466" ht="7.5" hidden="1" customHeight="1"/>
    <row r="8467" ht="7.5" hidden="1" customHeight="1"/>
    <row r="8468" ht="7.5" hidden="1" customHeight="1"/>
    <row r="8469" ht="7.5" hidden="1" customHeight="1"/>
    <row r="8470" ht="7.5" hidden="1" customHeight="1"/>
    <row r="8471" ht="7.5" hidden="1" customHeight="1"/>
    <row r="8472" ht="7.5" hidden="1" customHeight="1"/>
    <row r="8473" ht="7.5" hidden="1" customHeight="1"/>
    <row r="8474" ht="7.5" hidden="1" customHeight="1"/>
    <row r="8475" ht="7.5" hidden="1" customHeight="1"/>
    <row r="8476" ht="7.5" hidden="1" customHeight="1"/>
    <row r="8477" ht="7.5" hidden="1" customHeight="1"/>
    <row r="8478" ht="7.5" hidden="1" customHeight="1"/>
    <row r="8479" ht="7.5" hidden="1" customHeight="1"/>
    <row r="8480" ht="7.5" hidden="1" customHeight="1"/>
    <row r="8481" ht="7.5" hidden="1" customHeight="1"/>
    <row r="8482" ht="7.5" hidden="1" customHeight="1"/>
    <row r="8483" ht="7.5" hidden="1" customHeight="1"/>
    <row r="8484" ht="7.5" hidden="1" customHeight="1"/>
    <row r="8485" ht="7.5" hidden="1" customHeight="1"/>
    <row r="8486" ht="7.5" hidden="1" customHeight="1"/>
    <row r="8487" ht="7.5" hidden="1" customHeight="1"/>
    <row r="8488" ht="7.5" hidden="1" customHeight="1"/>
    <row r="8489" ht="7.5" hidden="1" customHeight="1"/>
    <row r="8490" ht="7.5" hidden="1" customHeight="1"/>
    <row r="8491" ht="7.5" hidden="1" customHeight="1"/>
    <row r="8492" ht="7.5" hidden="1" customHeight="1"/>
    <row r="8493" ht="7.5" hidden="1" customHeight="1"/>
    <row r="8494" ht="7.5" hidden="1" customHeight="1"/>
    <row r="8495" ht="7.5" hidden="1" customHeight="1"/>
    <row r="8496" ht="7.5" hidden="1" customHeight="1"/>
    <row r="8497" ht="7.5" hidden="1" customHeight="1"/>
    <row r="8498" ht="7.5" hidden="1" customHeight="1"/>
    <row r="8499" ht="7.5" hidden="1" customHeight="1"/>
    <row r="8500" ht="7.5" hidden="1" customHeight="1"/>
    <row r="8501" ht="7.5" hidden="1" customHeight="1"/>
    <row r="8502" ht="7.5" hidden="1" customHeight="1"/>
    <row r="8503" ht="7.5" hidden="1" customHeight="1"/>
    <row r="8504" ht="7.5" hidden="1" customHeight="1"/>
    <row r="8505" ht="7.5" hidden="1" customHeight="1"/>
    <row r="8506" ht="7.5" hidden="1" customHeight="1"/>
    <row r="8507" ht="7.5" hidden="1" customHeight="1"/>
    <row r="8508" ht="7.5" hidden="1" customHeight="1"/>
    <row r="8509" ht="7.5" hidden="1" customHeight="1"/>
    <row r="8510" ht="7.5" hidden="1" customHeight="1"/>
    <row r="8511" ht="7.5" hidden="1" customHeight="1"/>
    <row r="8512" ht="7.5" hidden="1" customHeight="1"/>
    <row r="8513" ht="7.5" hidden="1" customHeight="1"/>
    <row r="8514" ht="7.5" hidden="1" customHeight="1"/>
    <row r="8515" ht="7.5" hidden="1" customHeight="1"/>
    <row r="8516" ht="7.5" hidden="1" customHeight="1"/>
    <row r="8517" ht="7.5" hidden="1" customHeight="1"/>
    <row r="8518" ht="7.5" hidden="1" customHeight="1"/>
    <row r="8519" ht="7.5" hidden="1" customHeight="1"/>
    <row r="8520" ht="7.5" hidden="1" customHeight="1"/>
    <row r="8521" ht="7.5" hidden="1" customHeight="1"/>
    <row r="8522" ht="7.5" hidden="1" customHeight="1"/>
    <row r="8523" ht="7.5" hidden="1" customHeight="1"/>
    <row r="8524" ht="7.5" hidden="1" customHeight="1"/>
    <row r="8525" ht="7.5" hidden="1" customHeight="1"/>
    <row r="8526" ht="7.5" hidden="1" customHeight="1"/>
    <row r="8527" ht="7.5" hidden="1" customHeight="1"/>
    <row r="8528" ht="7.5" hidden="1" customHeight="1"/>
    <row r="8529" ht="7.5" hidden="1" customHeight="1"/>
    <row r="8530" ht="7.5" hidden="1" customHeight="1"/>
    <row r="8531" ht="7.5" hidden="1" customHeight="1"/>
    <row r="8532" ht="7.5" hidden="1" customHeight="1"/>
    <row r="8533" ht="7.5" hidden="1" customHeight="1"/>
    <row r="8534" ht="7.5" hidden="1" customHeight="1"/>
    <row r="8535" ht="7.5" hidden="1" customHeight="1"/>
    <row r="8536" ht="7.5" hidden="1" customHeight="1"/>
    <row r="8537" ht="7.5" hidden="1" customHeight="1"/>
    <row r="8538" ht="7.5" hidden="1" customHeight="1"/>
    <row r="8539" ht="7.5" hidden="1" customHeight="1"/>
    <row r="8540" ht="7.5" hidden="1" customHeight="1"/>
    <row r="8541" ht="7.5" hidden="1" customHeight="1"/>
    <row r="8542" ht="7.5" hidden="1" customHeight="1"/>
    <row r="8543" ht="7.5" hidden="1" customHeight="1"/>
    <row r="8544" ht="7.5" hidden="1" customHeight="1"/>
    <row r="8545" ht="7.5" hidden="1" customHeight="1"/>
    <row r="8546" ht="7.5" hidden="1" customHeight="1"/>
    <row r="8547" ht="7.5" hidden="1" customHeight="1"/>
    <row r="8548" ht="7.5" hidden="1" customHeight="1"/>
    <row r="8549" ht="7.5" hidden="1" customHeight="1"/>
    <row r="8550" ht="7.5" hidden="1" customHeight="1"/>
    <row r="8551" ht="7.5" hidden="1" customHeight="1"/>
    <row r="8552" ht="7.5" hidden="1" customHeight="1"/>
    <row r="8553" ht="7.5" hidden="1" customHeight="1"/>
    <row r="8554" ht="7.5" hidden="1" customHeight="1"/>
    <row r="8555" ht="7.5" hidden="1" customHeight="1"/>
    <row r="8556" ht="7.5" hidden="1" customHeight="1"/>
    <row r="8557" ht="7.5" hidden="1" customHeight="1"/>
    <row r="8558" ht="7.5" hidden="1" customHeight="1"/>
    <row r="8559" ht="7.5" hidden="1" customHeight="1"/>
    <row r="8560" ht="7.5" hidden="1" customHeight="1"/>
    <row r="8561" ht="7.5" hidden="1" customHeight="1"/>
    <row r="8562" ht="7.5" hidden="1" customHeight="1"/>
    <row r="8563" ht="7.5" hidden="1" customHeight="1"/>
    <row r="8564" ht="7.5" hidden="1" customHeight="1"/>
    <row r="8565" ht="7.5" hidden="1" customHeight="1"/>
    <row r="8566" ht="7.5" hidden="1" customHeight="1"/>
    <row r="8567" ht="7.5" hidden="1" customHeight="1"/>
    <row r="8568" ht="7.5" hidden="1" customHeight="1"/>
    <row r="8569" ht="7.5" hidden="1" customHeight="1"/>
    <row r="8570" ht="7.5" hidden="1" customHeight="1"/>
    <row r="8571" ht="7.5" hidden="1" customHeight="1"/>
    <row r="8572" ht="7.5" hidden="1" customHeight="1"/>
    <row r="8573" ht="7.5" hidden="1" customHeight="1"/>
    <row r="8574" ht="7.5" hidden="1" customHeight="1"/>
    <row r="8575" ht="7.5" hidden="1" customHeight="1"/>
    <row r="8576" ht="7.5" hidden="1" customHeight="1"/>
    <row r="8577" ht="7.5" hidden="1" customHeight="1"/>
    <row r="8578" ht="7.5" hidden="1" customHeight="1"/>
    <row r="8579" ht="7.5" hidden="1" customHeight="1"/>
    <row r="8580" ht="7.5" hidden="1" customHeight="1"/>
    <row r="8581" ht="7.5" hidden="1" customHeight="1"/>
    <row r="8582" ht="7.5" hidden="1" customHeight="1"/>
    <row r="8583" ht="7.5" hidden="1" customHeight="1"/>
    <row r="8584" ht="7.5" hidden="1" customHeight="1"/>
    <row r="8585" ht="7.5" hidden="1" customHeight="1"/>
    <row r="8586" ht="7.5" hidden="1" customHeight="1"/>
    <row r="8587" ht="7.5" hidden="1" customHeight="1"/>
    <row r="8588" ht="7.5" hidden="1" customHeight="1"/>
    <row r="8589" ht="7.5" hidden="1" customHeight="1"/>
    <row r="8590" ht="7.5" hidden="1" customHeight="1"/>
    <row r="8591" ht="7.5" hidden="1" customHeight="1"/>
    <row r="8592" ht="7.5" hidden="1" customHeight="1"/>
    <row r="8593" ht="7.5" hidden="1" customHeight="1"/>
    <row r="8594" ht="7.5" hidden="1" customHeight="1"/>
    <row r="8595" ht="7.5" hidden="1" customHeight="1"/>
    <row r="8596" ht="7.5" hidden="1" customHeight="1"/>
    <row r="8597" ht="7.5" hidden="1" customHeight="1"/>
    <row r="8598" ht="7.5" hidden="1" customHeight="1"/>
    <row r="8599" ht="7.5" hidden="1" customHeight="1"/>
    <row r="8600" ht="7.5" hidden="1" customHeight="1"/>
    <row r="8601" ht="7.5" hidden="1" customHeight="1"/>
    <row r="8602" ht="7.5" hidden="1" customHeight="1"/>
    <row r="8603" ht="7.5" hidden="1" customHeight="1"/>
    <row r="8604" ht="7.5" hidden="1" customHeight="1"/>
    <row r="8605" ht="7.5" hidden="1" customHeight="1"/>
    <row r="8606" ht="7.5" hidden="1" customHeight="1"/>
    <row r="8607" ht="7.5" hidden="1" customHeight="1"/>
    <row r="8608" ht="7.5" hidden="1" customHeight="1"/>
    <row r="8609" ht="7.5" hidden="1" customHeight="1"/>
    <row r="8610" ht="7.5" hidden="1" customHeight="1"/>
    <row r="8611" ht="7.5" hidden="1" customHeight="1"/>
    <row r="8612" ht="7.5" hidden="1" customHeight="1"/>
    <row r="8613" ht="7.5" hidden="1" customHeight="1"/>
    <row r="8614" ht="7.5" hidden="1" customHeight="1"/>
    <row r="8615" ht="7.5" hidden="1" customHeight="1"/>
    <row r="8616" ht="7.5" hidden="1" customHeight="1"/>
    <row r="8617" ht="7.5" hidden="1" customHeight="1"/>
    <row r="8618" ht="7.5" hidden="1" customHeight="1"/>
    <row r="8619" ht="7.5" hidden="1" customHeight="1"/>
    <row r="8620" ht="7.5" hidden="1" customHeight="1"/>
    <row r="8621" ht="7.5" hidden="1" customHeight="1"/>
    <row r="8622" ht="7.5" hidden="1" customHeight="1"/>
    <row r="8623" ht="7.5" hidden="1" customHeight="1"/>
    <row r="8624" ht="7.5" hidden="1" customHeight="1"/>
    <row r="8625" ht="7.5" hidden="1" customHeight="1"/>
    <row r="8626" ht="7.5" hidden="1" customHeight="1"/>
    <row r="8627" ht="7.5" hidden="1" customHeight="1"/>
    <row r="8628" ht="7.5" hidden="1" customHeight="1"/>
    <row r="8629" ht="7.5" hidden="1" customHeight="1"/>
    <row r="8630" ht="7.5" hidden="1" customHeight="1"/>
    <row r="8631" ht="7.5" hidden="1" customHeight="1"/>
    <row r="8632" ht="7.5" hidden="1" customHeight="1"/>
    <row r="8633" ht="7.5" hidden="1" customHeight="1"/>
    <row r="8634" ht="7.5" hidden="1" customHeight="1"/>
    <row r="8635" ht="7.5" hidden="1" customHeight="1"/>
    <row r="8636" ht="7.5" hidden="1" customHeight="1"/>
    <row r="8637" ht="7.5" hidden="1" customHeight="1"/>
    <row r="8638" ht="7.5" hidden="1" customHeight="1"/>
    <row r="8639" ht="7.5" hidden="1" customHeight="1"/>
    <row r="8640" ht="7.5" hidden="1" customHeight="1"/>
    <row r="8641" ht="7.5" hidden="1" customHeight="1"/>
    <row r="8642" ht="7.5" hidden="1" customHeight="1"/>
    <row r="8643" ht="7.5" hidden="1" customHeight="1"/>
    <row r="8644" ht="7.5" hidden="1" customHeight="1"/>
    <row r="8645" ht="7.5" hidden="1" customHeight="1"/>
    <row r="8646" ht="7.5" hidden="1" customHeight="1"/>
    <row r="8647" ht="7.5" hidden="1" customHeight="1"/>
    <row r="8648" ht="7.5" hidden="1" customHeight="1"/>
    <row r="8649" ht="7.5" hidden="1" customHeight="1"/>
    <row r="8650" ht="7.5" hidden="1" customHeight="1"/>
    <row r="8651" ht="7.5" hidden="1" customHeight="1"/>
    <row r="8652" ht="7.5" hidden="1" customHeight="1"/>
    <row r="8653" ht="7.5" hidden="1" customHeight="1"/>
    <row r="8654" ht="7.5" hidden="1" customHeight="1"/>
    <row r="8655" ht="7.5" hidden="1" customHeight="1"/>
    <row r="8656" ht="7.5" hidden="1" customHeight="1"/>
    <row r="8657" ht="7.5" hidden="1" customHeight="1"/>
    <row r="8658" ht="7.5" hidden="1" customHeight="1"/>
    <row r="8659" ht="7.5" hidden="1" customHeight="1"/>
    <row r="8660" ht="7.5" hidden="1" customHeight="1"/>
    <row r="8661" ht="7.5" hidden="1" customHeight="1"/>
    <row r="8662" ht="7.5" hidden="1" customHeight="1"/>
    <row r="8663" ht="7.5" hidden="1" customHeight="1"/>
    <row r="8664" ht="7.5" hidden="1" customHeight="1"/>
    <row r="8665" ht="7.5" hidden="1" customHeight="1"/>
    <row r="8666" ht="7.5" hidden="1" customHeight="1"/>
    <row r="8667" ht="7.5" hidden="1" customHeight="1"/>
    <row r="8668" ht="7.5" hidden="1" customHeight="1"/>
    <row r="8669" ht="7.5" hidden="1" customHeight="1"/>
    <row r="8670" ht="7.5" hidden="1" customHeight="1"/>
    <row r="8671" ht="7.5" hidden="1" customHeight="1"/>
    <row r="8672" ht="7.5" hidden="1" customHeight="1"/>
    <row r="8673" ht="7.5" hidden="1" customHeight="1"/>
    <row r="8674" ht="7.5" hidden="1" customHeight="1"/>
    <row r="8675" ht="7.5" hidden="1" customHeight="1"/>
    <row r="8676" ht="7.5" hidden="1" customHeight="1"/>
    <row r="8677" ht="7.5" hidden="1" customHeight="1"/>
    <row r="8678" ht="7.5" hidden="1" customHeight="1"/>
    <row r="8679" ht="7.5" hidden="1" customHeight="1"/>
    <row r="8680" ht="7.5" hidden="1" customHeight="1"/>
    <row r="8681" ht="7.5" hidden="1" customHeight="1"/>
    <row r="8682" ht="7.5" hidden="1" customHeight="1"/>
    <row r="8683" ht="7.5" hidden="1" customHeight="1"/>
    <row r="8684" ht="7.5" hidden="1" customHeight="1"/>
    <row r="8685" ht="7.5" hidden="1" customHeight="1"/>
    <row r="8686" ht="7.5" hidden="1" customHeight="1"/>
    <row r="8687" ht="7.5" hidden="1" customHeight="1"/>
    <row r="8688" ht="7.5" hidden="1" customHeight="1"/>
    <row r="8689" ht="7.5" hidden="1" customHeight="1"/>
    <row r="8690" ht="7.5" hidden="1" customHeight="1"/>
    <row r="8691" ht="7.5" hidden="1" customHeight="1"/>
    <row r="8692" ht="7.5" hidden="1" customHeight="1"/>
    <row r="8693" ht="7.5" hidden="1" customHeight="1"/>
    <row r="8694" ht="7.5" hidden="1" customHeight="1"/>
    <row r="8695" ht="7.5" hidden="1" customHeight="1"/>
    <row r="8696" ht="7.5" hidden="1" customHeight="1"/>
    <row r="8697" ht="7.5" hidden="1" customHeight="1"/>
    <row r="8698" ht="7.5" hidden="1" customHeight="1"/>
    <row r="8699" ht="7.5" hidden="1" customHeight="1"/>
    <row r="8700" ht="7.5" hidden="1" customHeight="1"/>
    <row r="8701" ht="7.5" hidden="1" customHeight="1"/>
    <row r="8702" ht="7.5" hidden="1" customHeight="1"/>
    <row r="8703" ht="7.5" hidden="1" customHeight="1"/>
    <row r="8704" ht="7.5" hidden="1" customHeight="1"/>
    <row r="8705" ht="7.5" hidden="1" customHeight="1"/>
    <row r="8706" ht="7.5" hidden="1" customHeight="1"/>
    <row r="8707" ht="7.5" hidden="1" customHeight="1"/>
    <row r="8708" ht="7.5" hidden="1" customHeight="1"/>
    <row r="8709" ht="7.5" hidden="1" customHeight="1"/>
    <row r="8710" ht="7.5" hidden="1" customHeight="1"/>
    <row r="8711" ht="7.5" hidden="1" customHeight="1"/>
    <row r="8712" ht="7.5" hidden="1" customHeight="1"/>
    <row r="8713" ht="7.5" hidden="1" customHeight="1"/>
    <row r="8714" ht="7.5" hidden="1" customHeight="1"/>
    <row r="8715" ht="7.5" hidden="1" customHeight="1"/>
    <row r="8716" ht="7.5" hidden="1" customHeight="1"/>
    <row r="8717" ht="7.5" hidden="1" customHeight="1"/>
    <row r="8718" ht="7.5" hidden="1" customHeight="1"/>
    <row r="8719" ht="7.5" hidden="1" customHeight="1"/>
    <row r="8720" ht="7.5" hidden="1" customHeight="1"/>
    <row r="8721" ht="7.5" hidden="1" customHeight="1"/>
    <row r="8722" ht="7.5" hidden="1" customHeight="1"/>
    <row r="8723" ht="7.5" hidden="1" customHeight="1"/>
    <row r="8724" ht="7.5" hidden="1" customHeight="1"/>
    <row r="8725" ht="7.5" hidden="1" customHeight="1"/>
    <row r="8726" ht="7.5" hidden="1" customHeight="1"/>
    <row r="8727" ht="7.5" hidden="1" customHeight="1"/>
    <row r="8728" ht="7.5" hidden="1" customHeight="1"/>
    <row r="8729" ht="7.5" hidden="1" customHeight="1"/>
    <row r="8730" ht="7.5" hidden="1" customHeight="1"/>
    <row r="8731" ht="7.5" hidden="1" customHeight="1"/>
    <row r="8732" ht="7.5" hidden="1" customHeight="1"/>
    <row r="8733" ht="7.5" hidden="1" customHeight="1"/>
    <row r="8734" ht="7.5" hidden="1" customHeight="1"/>
    <row r="8735" ht="7.5" hidden="1" customHeight="1"/>
    <row r="8736" ht="7.5" hidden="1" customHeight="1"/>
    <row r="8737" ht="7.5" hidden="1" customHeight="1"/>
    <row r="8738" ht="7.5" hidden="1" customHeight="1"/>
    <row r="8739" ht="7.5" hidden="1" customHeight="1"/>
    <row r="8740" ht="7.5" hidden="1" customHeight="1"/>
    <row r="8741" ht="7.5" hidden="1" customHeight="1"/>
    <row r="8742" ht="7.5" hidden="1" customHeight="1"/>
    <row r="8743" ht="7.5" hidden="1" customHeight="1"/>
    <row r="8744" ht="7.5" hidden="1" customHeight="1"/>
    <row r="8745" ht="7.5" hidden="1" customHeight="1"/>
    <row r="8746" ht="7.5" hidden="1" customHeight="1"/>
    <row r="8747" ht="7.5" hidden="1" customHeight="1"/>
    <row r="8748" ht="7.5" hidden="1" customHeight="1"/>
    <row r="8749" ht="7.5" hidden="1" customHeight="1"/>
    <row r="8750" ht="7.5" hidden="1" customHeight="1"/>
    <row r="8751" ht="7.5" hidden="1" customHeight="1"/>
    <row r="8752" ht="7.5" hidden="1" customHeight="1"/>
    <row r="8753" ht="7.5" hidden="1" customHeight="1"/>
    <row r="8754" ht="7.5" hidden="1" customHeight="1"/>
    <row r="8755" ht="7.5" hidden="1" customHeight="1"/>
    <row r="8756" ht="7.5" hidden="1" customHeight="1"/>
    <row r="8757" ht="7.5" hidden="1" customHeight="1"/>
    <row r="8758" ht="7.5" hidden="1" customHeight="1"/>
    <row r="8759" ht="7.5" hidden="1" customHeight="1"/>
    <row r="8760" ht="7.5" hidden="1" customHeight="1"/>
    <row r="8761" ht="7.5" hidden="1" customHeight="1"/>
    <row r="8762" ht="7.5" hidden="1" customHeight="1"/>
    <row r="8763" ht="7.5" hidden="1" customHeight="1"/>
    <row r="8764" ht="7.5" hidden="1" customHeight="1"/>
    <row r="8765" ht="7.5" hidden="1" customHeight="1"/>
    <row r="8766" ht="7.5" hidden="1" customHeight="1"/>
    <row r="8767" ht="7.5" hidden="1" customHeight="1"/>
    <row r="8768" ht="7.5" hidden="1" customHeight="1"/>
    <row r="8769" ht="7.5" hidden="1" customHeight="1"/>
    <row r="8770" ht="7.5" hidden="1" customHeight="1"/>
    <row r="8771" ht="7.5" hidden="1" customHeight="1"/>
    <row r="8772" ht="7.5" hidden="1" customHeight="1"/>
    <row r="8773" ht="7.5" hidden="1" customHeight="1"/>
    <row r="8774" ht="7.5" hidden="1" customHeight="1"/>
    <row r="8775" ht="7.5" hidden="1" customHeight="1"/>
    <row r="8776" ht="7.5" hidden="1" customHeight="1"/>
    <row r="8777" ht="7.5" hidden="1" customHeight="1"/>
    <row r="8778" ht="7.5" hidden="1" customHeight="1"/>
    <row r="8779" ht="7.5" hidden="1" customHeight="1"/>
    <row r="8780" ht="7.5" hidden="1" customHeight="1"/>
    <row r="8781" ht="7.5" hidden="1" customHeight="1"/>
    <row r="8782" ht="7.5" hidden="1" customHeight="1"/>
    <row r="8783" ht="7.5" hidden="1" customHeight="1"/>
    <row r="8784" ht="7.5" hidden="1" customHeight="1"/>
    <row r="8785" ht="7.5" hidden="1" customHeight="1"/>
    <row r="8786" ht="7.5" hidden="1" customHeight="1"/>
    <row r="8787" ht="7.5" hidden="1" customHeight="1"/>
    <row r="8788" ht="7.5" hidden="1" customHeight="1"/>
    <row r="8789" ht="7.5" hidden="1" customHeight="1"/>
    <row r="8790" ht="7.5" hidden="1" customHeight="1"/>
    <row r="8791" ht="7.5" hidden="1" customHeight="1"/>
    <row r="8792" ht="7.5" hidden="1" customHeight="1"/>
    <row r="8793" ht="7.5" hidden="1" customHeight="1"/>
    <row r="8794" ht="7.5" hidden="1" customHeight="1"/>
    <row r="8795" ht="7.5" hidden="1" customHeight="1"/>
    <row r="8796" ht="7.5" hidden="1" customHeight="1"/>
    <row r="8797" ht="7.5" hidden="1" customHeight="1"/>
    <row r="8798" ht="7.5" hidden="1" customHeight="1"/>
    <row r="8799" ht="7.5" hidden="1" customHeight="1"/>
    <row r="8800" ht="7.5" hidden="1" customHeight="1"/>
    <row r="8801" ht="7.5" hidden="1" customHeight="1"/>
    <row r="8802" ht="7.5" hidden="1" customHeight="1"/>
    <row r="8803" ht="7.5" hidden="1" customHeight="1"/>
    <row r="8804" ht="7.5" hidden="1" customHeight="1"/>
    <row r="8805" ht="7.5" hidden="1" customHeight="1"/>
    <row r="8806" ht="7.5" hidden="1" customHeight="1"/>
    <row r="8807" ht="7.5" hidden="1" customHeight="1"/>
    <row r="8808" ht="7.5" hidden="1" customHeight="1"/>
    <row r="8809" ht="7.5" hidden="1" customHeight="1"/>
    <row r="8810" ht="7.5" hidden="1" customHeight="1"/>
    <row r="8811" ht="7.5" hidden="1" customHeight="1"/>
    <row r="8812" ht="7.5" hidden="1" customHeight="1"/>
    <row r="8813" ht="7.5" hidden="1" customHeight="1"/>
    <row r="8814" ht="7.5" hidden="1" customHeight="1"/>
    <row r="8815" ht="7.5" hidden="1" customHeight="1"/>
    <row r="8816" ht="7.5" hidden="1" customHeight="1"/>
    <row r="8817" ht="7.5" hidden="1" customHeight="1"/>
    <row r="8818" ht="7.5" hidden="1" customHeight="1"/>
    <row r="8819" ht="7.5" hidden="1" customHeight="1"/>
    <row r="8820" ht="7.5" hidden="1" customHeight="1"/>
    <row r="8821" ht="7.5" hidden="1" customHeight="1"/>
    <row r="8822" ht="7.5" hidden="1" customHeight="1"/>
    <row r="8823" ht="7.5" hidden="1" customHeight="1"/>
    <row r="8824" ht="7.5" hidden="1" customHeight="1"/>
    <row r="8825" ht="7.5" hidden="1" customHeight="1"/>
    <row r="8826" ht="7.5" hidden="1" customHeight="1"/>
    <row r="8827" ht="7.5" hidden="1" customHeight="1"/>
    <row r="8828" ht="7.5" hidden="1" customHeight="1"/>
    <row r="8829" ht="7.5" hidden="1" customHeight="1"/>
    <row r="8830" ht="7.5" hidden="1" customHeight="1"/>
    <row r="8831" ht="7.5" hidden="1" customHeight="1"/>
    <row r="8832" ht="7.5" hidden="1" customHeight="1"/>
    <row r="8833" ht="7.5" hidden="1" customHeight="1"/>
    <row r="8834" ht="7.5" hidden="1" customHeight="1"/>
    <row r="8835" ht="7.5" hidden="1" customHeight="1"/>
    <row r="8836" ht="7.5" hidden="1" customHeight="1"/>
    <row r="8837" ht="7.5" hidden="1" customHeight="1"/>
    <row r="8838" ht="7.5" hidden="1" customHeight="1"/>
    <row r="8839" ht="7.5" hidden="1" customHeight="1"/>
    <row r="8840" ht="7.5" hidden="1" customHeight="1"/>
    <row r="8841" ht="7.5" hidden="1" customHeight="1"/>
    <row r="8842" ht="7.5" hidden="1" customHeight="1"/>
    <row r="8843" ht="7.5" hidden="1" customHeight="1"/>
    <row r="8844" ht="7.5" hidden="1" customHeight="1"/>
    <row r="8845" ht="7.5" hidden="1" customHeight="1"/>
    <row r="8846" ht="7.5" hidden="1" customHeight="1"/>
    <row r="8847" ht="7.5" hidden="1" customHeight="1"/>
    <row r="8848" ht="7.5" hidden="1" customHeight="1"/>
    <row r="8849" ht="7.5" hidden="1" customHeight="1"/>
    <row r="8850" ht="7.5" hidden="1" customHeight="1"/>
    <row r="8851" ht="7.5" hidden="1" customHeight="1"/>
    <row r="8852" ht="7.5" hidden="1" customHeight="1"/>
    <row r="8853" ht="7.5" hidden="1" customHeight="1"/>
    <row r="8854" ht="7.5" hidden="1" customHeight="1"/>
    <row r="8855" ht="7.5" hidden="1" customHeight="1"/>
    <row r="8856" ht="7.5" hidden="1" customHeight="1"/>
    <row r="8857" ht="7.5" hidden="1" customHeight="1"/>
    <row r="8858" ht="7.5" hidden="1" customHeight="1"/>
    <row r="8859" ht="7.5" hidden="1" customHeight="1"/>
    <row r="8860" ht="7.5" hidden="1" customHeight="1"/>
    <row r="8861" ht="7.5" hidden="1" customHeight="1"/>
    <row r="8862" ht="7.5" hidden="1" customHeight="1"/>
    <row r="8863" ht="7.5" hidden="1" customHeight="1"/>
    <row r="8864" ht="7.5" hidden="1" customHeight="1"/>
    <row r="8865" ht="7.5" hidden="1" customHeight="1"/>
    <row r="8866" ht="7.5" hidden="1" customHeight="1"/>
    <row r="8867" ht="7.5" hidden="1" customHeight="1"/>
    <row r="8868" ht="7.5" hidden="1" customHeight="1"/>
    <row r="8869" ht="7.5" hidden="1" customHeight="1"/>
    <row r="8870" ht="7.5" hidden="1" customHeight="1"/>
    <row r="8871" ht="7.5" hidden="1" customHeight="1"/>
    <row r="8872" ht="7.5" hidden="1" customHeight="1"/>
    <row r="8873" ht="7.5" hidden="1" customHeight="1"/>
    <row r="8874" ht="7.5" hidden="1" customHeight="1"/>
    <row r="8875" ht="7.5" hidden="1" customHeight="1"/>
    <row r="8876" ht="7.5" hidden="1" customHeight="1"/>
    <row r="8877" ht="7.5" hidden="1" customHeight="1"/>
    <row r="8878" ht="7.5" hidden="1" customHeight="1"/>
    <row r="8879" ht="7.5" hidden="1" customHeight="1"/>
    <row r="8880" ht="7.5" hidden="1" customHeight="1"/>
    <row r="8881" ht="7.5" hidden="1" customHeight="1"/>
    <row r="8882" ht="7.5" hidden="1" customHeight="1"/>
    <row r="8883" ht="7.5" hidden="1" customHeight="1"/>
    <row r="8884" ht="7.5" hidden="1" customHeight="1"/>
    <row r="8885" ht="7.5" hidden="1" customHeight="1"/>
    <row r="8886" ht="7.5" hidden="1" customHeight="1"/>
    <row r="8887" ht="7.5" hidden="1" customHeight="1"/>
    <row r="8888" ht="7.5" hidden="1" customHeight="1"/>
    <row r="8889" ht="7.5" hidden="1" customHeight="1"/>
    <row r="8890" ht="7.5" hidden="1" customHeight="1"/>
    <row r="8891" ht="7.5" hidden="1" customHeight="1"/>
    <row r="8892" ht="7.5" hidden="1" customHeight="1"/>
    <row r="8893" ht="7.5" hidden="1" customHeight="1"/>
    <row r="8894" ht="7.5" hidden="1" customHeight="1"/>
    <row r="8895" ht="7.5" hidden="1" customHeight="1"/>
    <row r="8896" ht="7.5" hidden="1" customHeight="1"/>
    <row r="8897" ht="7.5" hidden="1" customHeight="1"/>
    <row r="8898" ht="7.5" hidden="1" customHeight="1"/>
    <row r="8899" ht="7.5" hidden="1" customHeight="1"/>
    <row r="8900" ht="7.5" hidden="1" customHeight="1"/>
    <row r="8901" ht="7.5" hidden="1" customHeight="1"/>
    <row r="8902" ht="7.5" hidden="1" customHeight="1"/>
    <row r="8903" ht="7.5" hidden="1" customHeight="1"/>
    <row r="8904" ht="7.5" hidden="1" customHeight="1"/>
    <row r="8905" ht="7.5" hidden="1" customHeight="1"/>
    <row r="8906" ht="7.5" hidden="1" customHeight="1"/>
    <row r="8907" ht="7.5" hidden="1" customHeight="1"/>
    <row r="8908" ht="7.5" hidden="1" customHeight="1"/>
    <row r="8909" ht="7.5" hidden="1" customHeight="1"/>
    <row r="8910" ht="7.5" hidden="1" customHeight="1"/>
    <row r="8911" ht="7.5" hidden="1" customHeight="1"/>
    <row r="8912" ht="7.5" hidden="1" customHeight="1"/>
    <row r="8913" ht="7.5" hidden="1" customHeight="1"/>
    <row r="8914" ht="7.5" hidden="1" customHeight="1"/>
    <row r="8915" ht="7.5" hidden="1" customHeight="1"/>
    <row r="8916" ht="7.5" hidden="1" customHeight="1"/>
    <row r="8917" ht="7.5" hidden="1" customHeight="1"/>
    <row r="8918" ht="7.5" hidden="1" customHeight="1"/>
    <row r="8919" ht="7.5" hidden="1" customHeight="1"/>
    <row r="8920" ht="7.5" hidden="1" customHeight="1"/>
    <row r="8921" ht="7.5" hidden="1" customHeight="1"/>
    <row r="8922" ht="7.5" hidden="1" customHeight="1"/>
    <row r="8923" ht="7.5" hidden="1" customHeight="1"/>
    <row r="8924" ht="7.5" hidden="1" customHeight="1"/>
    <row r="8925" ht="7.5" hidden="1" customHeight="1"/>
    <row r="8926" ht="7.5" hidden="1" customHeight="1"/>
    <row r="8927" ht="7.5" hidden="1" customHeight="1"/>
    <row r="8928" ht="7.5" hidden="1" customHeight="1"/>
    <row r="8929" ht="7.5" hidden="1" customHeight="1"/>
    <row r="8930" ht="7.5" hidden="1" customHeight="1"/>
    <row r="8931" ht="7.5" hidden="1" customHeight="1"/>
    <row r="8932" ht="7.5" hidden="1" customHeight="1"/>
    <row r="8933" ht="7.5" hidden="1" customHeight="1"/>
    <row r="8934" ht="7.5" hidden="1" customHeight="1"/>
    <row r="8935" ht="7.5" hidden="1" customHeight="1"/>
    <row r="8936" ht="7.5" hidden="1" customHeight="1"/>
    <row r="8937" ht="7.5" hidden="1" customHeight="1"/>
    <row r="8938" ht="7.5" hidden="1" customHeight="1"/>
    <row r="8939" ht="7.5" hidden="1" customHeight="1"/>
    <row r="8940" ht="7.5" hidden="1" customHeight="1"/>
    <row r="8941" ht="7.5" hidden="1" customHeight="1"/>
    <row r="8942" ht="7.5" hidden="1" customHeight="1"/>
    <row r="8943" ht="7.5" hidden="1" customHeight="1"/>
    <row r="8944" ht="7.5" hidden="1" customHeight="1"/>
    <row r="8945" ht="7.5" hidden="1" customHeight="1"/>
    <row r="8946" ht="7.5" hidden="1" customHeight="1"/>
    <row r="8947" ht="7.5" hidden="1" customHeight="1"/>
    <row r="8948" ht="7.5" hidden="1" customHeight="1"/>
    <row r="8949" ht="7.5" hidden="1" customHeight="1"/>
    <row r="8950" ht="7.5" hidden="1" customHeight="1"/>
    <row r="8951" ht="7.5" hidden="1" customHeight="1"/>
    <row r="8952" ht="7.5" hidden="1" customHeight="1"/>
    <row r="8953" ht="7.5" hidden="1" customHeight="1"/>
    <row r="8954" ht="7.5" hidden="1" customHeight="1"/>
    <row r="8955" ht="7.5" hidden="1" customHeight="1"/>
    <row r="8956" ht="7.5" hidden="1" customHeight="1"/>
    <row r="8957" ht="7.5" hidden="1" customHeight="1"/>
    <row r="8958" ht="7.5" hidden="1" customHeight="1"/>
    <row r="8959" ht="7.5" hidden="1" customHeight="1"/>
    <row r="8960" ht="7.5" hidden="1" customHeight="1"/>
    <row r="8961" ht="7.5" hidden="1" customHeight="1"/>
    <row r="8962" ht="7.5" hidden="1" customHeight="1"/>
    <row r="8963" ht="7.5" hidden="1" customHeight="1"/>
    <row r="8964" ht="7.5" hidden="1" customHeight="1"/>
    <row r="8965" ht="7.5" hidden="1" customHeight="1"/>
    <row r="8966" ht="7.5" hidden="1" customHeight="1"/>
    <row r="8967" ht="7.5" hidden="1" customHeight="1"/>
    <row r="8968" ht="7.5" hidden="1" customHeight="1"/>
    <row r="8969" ht="7.5" hidden="1" customHeight="1"/>
    <row r="8970" ht="7.5" hidden="1" customHeight="1"/>
    <row r="8971" ht="7.5" hidden="1" customHeight="1"/>
    <row r="8972" ht="7.5" hidden="1" customHeight="1"/>
    <row r="8973" ht="7.5" hidden="1" customHeight="1"/>
    <row r="8974" ht="7.5" hidden="1" customHeight="1"/>
    <row r="8975" ht="7.5" hidden="1" customHeight="1"/>
    <row r="8976" ht="7.5" hidden="1" customHeight="1"/>
    <row r="8977" ht="7.5" hidden="1" customHeight="1"/>
    <row r="8978" ht="7.5" hidden="1" customHeight="1"/>
    <row r="8979" ht="7.5" hidden="1" customHeight="1"/>
    <row r="8980" ht="7.5" hidden="1" customHeight="1"/>
    <row r="8981" ht="7.5" hidden="1" customHeight="1"/>
    <row r="8982" ht="7.5" hidden="1" customHeight="1"/>
    <row r="8983" ht="7.5" hidden="1" customHeight="1"/>
    <row r="8984" ht="7.5" hidden="1" customHeight="1"/>
    <row r="8985" ht="7.5" hidden="1" customHeight="1"/>
    <row r="8986" ht="7.5" hidden="1" customHeight="1"/>
    <row r="8987" ht="7.5" hidden="1" customHeight="1"/>
    <row r="8988" ht="7.5" hidden="1" customHeight="1"/>
    <row r="8989" ht="7.5" hidden="1" customHeight="1"/>
    <row r="8990" ht="7.5" hidden="1" customHeight="1"/>
    <row r="8991" ht="7.5" hidden="1" customHeight="1"/>
    <row r="8992" ht="7.5" hidden="1" customHeight="1"/>
    <row r="8993" ht="7.5" hidden="1" customHeight="1"/>
    <row r="8994" ht="7.5" hidden="1" customHeight="1"/>
    <row r="8995" ht="7.5" hidden="1" customHeight="1"/>
    <row r="8996" ht="7.5" hidden="1" customHeight="1"/>
    <row r="8997" ht="7.5" hidden="1" customHeight="1"/>
    <row r="8998" ht="7.5" hidden="1" customHeight="1"/>
    <row r="8999" ht="7.5" hidden="1" customHeight="1"/>
    <row r="9000" ht="7.5" hidden="1" customHeight="1"/>
    <row r="9001" ht="7.5" hidden="1" customHeight="1"/>
    <row r="9002" ht="7.5" hidden="1" customHeight="1"/>
    <row r="9003" ht="7.5" hidden="1" customHeight="1"/>
    <row r="9004" ht="7.5" hidden="1" customHeight="1"/>
    <row r="9005" ht="7.5" hidden="1" customHeight="1"/>
    <row r="9006" ht="7.5" hidden="1" customHeight="1"/>
    <row r="9007" ht="7.5" hidden="1" customHeight="1"/>
    <row r="9008" ht="7.5" hidden="1" customHeight="1"/>
    <row r="9009" ht="7.5" hidden="1" customHeight="1"/>
    <row r="9010" ht="7.5" hidden="1" customHeight="1"/>
    <row r="9011" ht="7.5" hidden="1" customHeight="1"/>
    <row r="9012" ht="7.5" hidden="1" customHeight="1"/>
    <row r="9013" ht="7.5" hidden="1" customHeight="1"/>
    <row r="9014" ht="7.5" hidden="1" customHeight="1"/>
    <row r="9015" ht="7.5" hidden="1" customHeight="1"/>
    <row r="9016" ht="7.5" hidden="1" customHeight="1"/>
    <row r="9017" ht="7.5" hidden="1" customHeight="1"/>
    <row r="9018" ht="7.5" hidden="1" customHeight="1"/>
    <row r="9019" ht="7.5" hidden="1" customHeight="1"/>
    <row r="9020" ht="7.5" hidden="1" customHeight="1"/>
    <row r="9021" ht="7.5" hidden="1" customHeight="1"/>
    <row r="9022" ht="7.5" hidden="1" customHeight="1"/>
    <row r="9023" ht="7.5" hidden="1" customHeight="1"/>
    <row r="9024" ht="7.5" hidden="1" customHeight="1"/>
    <row r="9025" ht="7.5" hidden="1" customHeight="1"/>
    <row r="9026" ht="7.5" hidden="1" customHeight="1"/>
    <row r="9027" ht="7.5" hidden="1" customHeight="1"/>
    <row r="9028" ht="7.5" hidden="1" customHeight="1"/>
    <row r="9029" ht="7.5" hidden="1" customHeight="1"/>
    <row r="9030" ht="7.5" hidden="1" customHeight="1"/>
    <row r="9031" ht="7.5" hidden="1" customHeight="1"/>
    <row r="9032" ht="7.5" hidden="1" customHeight="1"/>
    <row r="9033" ht="7.5" hidden="1" customHeight="1"/>
    <row r="9034" ht="7.5" hidden="1" customHeight="1"/>
    <row r="9035" ht="7.5" hidden="1" customHeight="1"/>
    <row r="9036" ht="7.5" hidden="1" customHeight="1"/>
    <row r="9037" ht="7.5" hidden="1" customHeight="1"/>
    <row r="9038" ht="7.5" hidden="1" customHeight="1"/>
    <row r="9039" ht="7.5" hidden="1" customHeight="1"/>
    <row r="9040" ht="7.5" hidden="1" customHeight="1"/>
    <row r="9041" ht="7.5" hidden="1" customHeight="1"/>
    <row r="9042" ht="7.5" hidden="1" customHeight="1"/>
    <row r="9043" ht="7.5" hidden="1" customHeight="1"/>
    <row r="9044" ht="7.5" hidden="1" customHeight="1"/>
    <row r="9045" ht="7.5" hidden="1" customHeight="1"/>
    <row r="9046" ht="7.5" hidden="1" customHeight="1"/>
    <row r="9047" ht="7.5" hidden="1" customHeight="1"/>
    <row r="9048" ht="7.5" hidden="1" customHeight="1"/>
    <row r="9049" ht="7.5" hidden="1" customHeight="1"/>
    <row r="9050" ht="7.5" hidden="1" customHeight="1"/>
    <row r="9051" ht="7.5" hidden="1" customHeight="1"/>
    <row r="9052" ht="7.5" hidden="1" customHeight="1"/>
    <row r="9053" ht="7.5" hidden="1" customHeight="1"/>
    <row r="9054" ht="7.5" hidden="1" customHeight="1"/>
    <row r="9055" ht="7.5" hidden="1" customHeight="1"/>
    <row r="9056" ht="7.5" hidden="1" customHeight="1"/>
    <row r="9057" ht="7.5" hidden="1" customHeight="1"/>
    <row r="9058" ht="7.5" hidden="1" customHeight="1"/>
    <row r="9059" ht="7.5" hidden="1" customHeight="1"/>
    <row r="9060" ht="7.5" hidden="1" customHeight="1"/>
    <row r="9061" ht="7.5" hidden="1" customHeight="1"/>
    <row r="9062" ht="7.5" hidden="1" customHeight="1"/>
    <row r="9063" ht="7.5" hidden="1" customHeight="1"/>
    <row r="9064" ht="7.5" hidden="1" customHeight="1"/>
    <row r="9065" ht="7.5" hidden="1" customHeight="1"/>
    <row r="9066" ht="7.5" hidden="1" customHeight="1"/>
    <row r="9067" ht="7.5" hidden="1" customHeight="1"/>
    <row r="9068" ht="7.5" hidden="1" customHeight="1"/>
    <row r="9069" ht="7.5" hidden="1" customHeight="1"/>
    <row r="9070" ht="7.5" hidden="1" customHeight="1"/>
    <row r="9071" ht="7.5" hidden="1" customHeight="1"/>
    <row r="9072" ht="7.5" hidden="1" customHeight="1"/>
    <row r="9073" ht="7.5" hidden="1" customHeight="1"/>
    <row r="9074" ht="7.5" hidden="1" customHeight="1"/>
    <row r="9075" ht="7.5" hidden="1" customHeight="1"/>
    <row r="9076" ht="7.5" hidden="1" customHeight="1"/>
    <row r="9077" ht="7.5" hidden="1" customHeight="1"/>
    <row r="9078" ht="7.5" hidden="1" customHeight="1"/>
    <row r="9079" ht="7.5" hidden="1" customHeight="1"/>
    <row r="9080" ht="7.5" hidden="1" customHeight="1"/>
    <row r="9081" ht="7.5" hidden="1" customHeight="1"/>
    <row r="9082" ht="7.5" hidden="1" customHeight="1"/>
    <row r="9083" ht="7.5" hidden="1" customHeight="1"/>
    <row r="9084" ht="7.5" hidden="1" customHeight="1"/>
    <row r="9085" ht="7.5" hidden="1" customHeight="1"/>
    <row r="9086" ht="7.5" hidden="1" customHeight="1"/>
    <row r="9087" ht="7.5" hidden="1" customHeight="1"/>
    <row r="9088" ht="7.5" hidden="1" customHeight="1"/>
    <row r="9089" ht="7.5" hidden="1" customHeight="1"/>
    <row r="9090" ht="7.5" hidden="1" customHeight="1"/>
    <row r="9091" ht="7.5" hidden="1" customHeight="1"/>
    <row r="9092" ht="7.5" hidden="1" customHeight="1"/>
    <row r="9093" ht="7.5" hidden="1" customHeight="1"/>
    <row r="9094" ht="7.5" hidden="1" customHeight="1"/>
    <row r="9095" ht="7.5" hidden="1" customHeight="1"/>
    <row r="9096" ht="7.5" hidden="1" customHeight="1"/>
    <row r="9097" ht="7.5" hidden="1" customHeight="1"/>
    <row r="9098" ht="7.5" hidden="1" customHeight="1"/>
    <row r="9099" ht="7.5" hidden="1" customHeight="1"/>
    <row r="9100" ht="7.5" hidden="1" customHeight="1"/>
    <row r="9101" ht="7.5" hidden="1" customHeight="1"/>
    <row r="9102" ht="7.5" hidden="1" customHeight="1"/>
    <row r="9103" ht="7.5" hidden="1" customHeight="1"/>
    <row r="9104" ht="7.5" hidden="1" customHeight="1"/>
    <row r="9105" ht="7.5" hidden="1" customHeight="1"/>
    <row r="9106" ht="7.5" hidden="1" customHeight="1"/>
    <row r="9107" ht="7.5" hidden="1" customHeight="1"/>
    <row r="9108" ht="7.5" hidden="1" customHeight="1"/>
    <row r="9109" ht="7.5" hidden="1" customHeight="1"/>
    <row r="9110" ht="7.5" hidden="1" customHeight="1"/>
    <row r="9111" ht="7.5" hidden="1" customHeight="1"/>
    <row r="9112" ht="7.5" hidden="1" customHeight="1"/>
    <row r="9113" ht="7.5" hidden="1" customHeight="1"/>
    <row r="9114" ht="7.5" hidden="1" customHeight="1"/>
    <row r="9115" ht="7.5" hidden="1" customHeight="1"/>
    <row r="9116" ht="7.5" hidden="1" customHeight="1"/>
    <row r="9117" ht="7.5" hidden="1" customHeight="1"/>
    <row r="9118" ht="7.5" hidden="1" customHeight="1"/>
    <row r="9119" ht="7.5" hidden="1" customHeight="1"/>
    <row r="9120" ht="7.5" hidden="1" customHeight="1"/>
    <row r="9121" ht="7.5" hidden="1" customHeight="1"/>
    <row r="9122" ht="7.5" hidden="1" customHeight="1"/>
    <row r="9123" ht="7.5" hidden="1" customHeight="1"/>
    <row r="9124" ht="7.5" hidden="1" customHeight="1"/>
    <row r="9125" ht="7.5" hidden="1" customHeight="1"/>
    <row r="9126" ht="7.5" hidden="1" customHeight="1"/>
    <row r="9127" ht="7.5" hidden="1" customHeight="1"/>
    <row r="9128" ht="7.5" hidden="1" customHeight="1"/>
    <row r="9129" ht="7.5" hidden="1" customHeight="1"/>
    <row r="9130" ht="7.5" hidden="1" customHeight="1"/>
    <row r="9131" ht="7.5" hidden="1" customHeight="1"/>
    <row r="9132" ht="7.5" hidden="1" customHeight="1"/>
    <row r="9133" ht="7.5" hidden="1" customHeight="1"/>
    <row r="9134" ht="7.5" hidden="1" customHeight="1"/>
    <row r="9135" ht="7.5" hidden="1" customHeight="1"/>
    <row r="9136" ht="7.5" hidden="1" customHeight="1"/>
    <row r="9137" ht="7.5" hidden="1" customHeight="1"/>
    <row r="9138" ht="7.5" hidden="1" customHeight="1"/>
    <row r="9139" ht="7.5" hidden="1" customHeight="1"/>
    <row r="9140" ht="7.5" hidden="1" customHeight="1"/>
    <row r="9141" ht="7.5" hidden="1" customHeight="1"/>
    <row r="9142" ht="7.5" hidden="1" customHeight="1"/>
    <row r="9143" ht="7.5" hidden="1" customHeight="1"/>
    <row r="9144" ht="7.5" hidden="1" customHeight="1"/>
    <row r="9145" ht="7.5" hidden="1" customHeight="1"/>
    <row r="9146" ht="7.5" hidden="1" customHeight="1"/>
    <row r="9147" ht="7.5" hidden="1" customHeight="1"/>
    <row r="9148" ht="7.5" hidden="1" customHeight="1"/>
    <row r="9149" ht="7.5" hidden="1" customHeight="1"/>
    <row r="9150" ht="7.5" hidden="1" customHeight="1"/>
    <row r="9151" ht="7.5" hidden="1" customHeight="1"/>
    <row r="9152" ht="7.5" hidden="1" customHeight="1"/>
    <row r="9153" ht="7.5" hidden="1" customHeight="1"/>
    <row r="9154" ht="7.5" hidden="1" customHeight="1"/>
    <row r="9155" ht="7.5" hidden="1" customHeight="1"/>
    <row r="9156" ht="7.5" hidden="1" customHeight="1"/>
    <row r="9157" ht="7.5" hidden="1" customHeight="1"/>
    <row r="9158" ht="7.5" hidden="1" customHeight="1"/>
    <row r="9159" ht="7.5" hidden="1" customHeight="1"/>
    <row r="9160" ht="7.5" hidden="1" customHeight="1"/>
    <row r="9161" ht="7.5" hidden="1" customHeight="1"/>
    <row r="9162" ht="7.5" hidden="1" customHeight="1"/>
    <row r="9163" ht="7.5" hidden="1" customHeight="1"/>
    <row r="9164" ht="7.5" hidden="1" customHeight="1"/>
    <row r="9165" ht="7.5" hidden="1" customHeight="1"/>
    <row r="9166" ht="7.5" hidden="1" customHeight="1"/>
    <row r="9167" ht="7.5" hidden="1" customHeight="1"/>
    <row r="9168" ht="7.5" hidden="1" customHeight="1"/>
    <row r="9169" ht="7.5" hidden="1" customHeight="1"/>
    <row r="9170" ht="7.5" hidden="1" customHeight="1"/>
    <row r="9171" ht="7.5" hidden="1" customHeight="1"/>
    <row r="9172" ht="7.5" hidden="1" customHeight="1"/>
    <row r="9173" ht="7.5" hidden="1" customHeight="1"/>
    <row r="9174" ht="7.5" hidden="1" customHeight="1"/>
    <row r="9175" ht="7.5" hidden="1" customHeight="1"/>
    <row r="9176" ht="7.5" hidden="1" customHeight="1"/>
    <row r="9177" ht="7.5" hidden="1" customHeight="1"/>
    <row r="9178" ht="7.5" hidden="1" customHeight="1"/>
    <row r="9179" ht="7.5" hidden="1" customHeight="1"/>
    <row r="9180" ht="7.5" hidden="1" customHeight="1"/>
    <row r="9181" ht="7.5" hidden="1" customHeight="1"/>
    <row r="9182" ht="7.5" hidden="1" customHeight="1"/>
    <row r="9183" ht="7.5" hidden="1" customHeight="1"/>
    <row r="9184" ht="7.5" hidden="1" customHeight="1"/>
    <row r="9185" ht="7.5" hidden="1" customHeight="1"/>
    <row r="9186" ht="7.5" hidden="1" customHeight="1"/>
    <row r="9187" ht="7.5" hidden="1" customHeight="1"/>
    <row r="9188" ht="7.5" hidden="1" customHeight="1"/>
    <row r="9189" ht="7.5" hidden="1" customHeight="1"/>
    <row r="9190" ht="7.5" hidden="1" customHeight="1"/>
    <row r="9191" ht="7.5" hidden="1" customHeight="1"/>
    <row r="9192" ht="7.5" hidden="1" customHeight="1"/>
    <row r="9193" ht="7.5" hidden="1" customHeight="1"/>
    <row r="9194" ht="7.5" hidden="1" customHeight="1"/>
    <row r="9195" ht="7.5" hidden="1" customHeight="1"/>
    <row r="9196" ht="7.5" hidden="1" customHeight="1"/>
    <row r="9197" ht="7.5" hidden="1" customHeight="1"/>
    <row r="9198" ht="7.5" hidden="1" customHeight="1"/>
    <row r="9199" ht="7.5" hidden="1" customHeight="1"/>
    <row r="9200" ht="7.5" hidden="1" customHeight="1"/>
    <row r="9201" ht="7.5" hidden="1" customHeight="1"/>
    <row r="9202" ht="7.5" hidden="1" customHeight="1"/>
    <row r="9203" ht="7.5" hidden="1" customHeight="1"/>
    <row r="9204" ht="7.5" hidden="1" customHeight="1"/>
    <row r="9205" ht="7.5" hidden="1" customHeight="1"/>
    <row r="9206" ht="7.5" hidden="1" customHeight="1"/>
    <row r="9207" ht="7.5" hidden="1" customHeight="1"/>
    <row r="9208" ht="7.5" hidden="1" customHeight="1"/>
    <row r="9209" ht="7.5" hidden="1" customHeight="1"/>
    <row r="9210" ht="7.5" hidden="1" customHeight="1"/>
    <row r="9211" ht="7.5" hidden="1" customHeight="1"/>
    <row r="9212" ht="7.5" hidden="1" customHeight="1"/>
    <row r="9213" ht="7.5" hidden="1" customHeight="1"/>
    <row r="9214" ht="7.5" hidden="1" customHeight="1"/>
    <row r="9215" ht="7.5" hidden="1" customHeight="1"/>
    <row r="9216" ht="7.5" hidden="1" customHeight="1"/>
    <row r="9217" ht="7.5" hidden="1" customHeight="1"/>
    <row r="9218" ht="7.5" hidden="1" customHeight="1"/>
    <row r="9219" ht="7.5" hidden="1" customHeight="1"/>
    <row r="9220" ht="7.5" hidden="1" customHeight="1"/>
    <row r="9221" ht="7.5" hidden="1" customHeight="1"/>
    <row r="9222" ht="7.5" hidden="1" customHeight="1"/>
    <row r="9223" ht="7.5" hidden="1" customHeight="1"/>
    <row r="9224" ht="7.5" hidden="1" customHeight="1"/>
    <row r="9225" ht="7.5" hidden="1" customHeight="1"/>
    <row r="9226" ht="7.5" hidden="1" customHeight="1"/>
    <row r="9227" ht="7.5" hidden="1" customHeight="1"/>
    <row r="9228" ht="7.5" hidden="1" customHeight="1"/>
    <row r="9229" ht="7.5" hidden="1" customHeight="1"/>
    <row r="9230" ht="7.5" hidden="1" customHeight="1"/>
    <row r="9231" ht="7.5" hidden="1" customHeight="1"/>
    <row r="9232" ht="7.5" hidden="1" customHeight="1"/>
    <row r="9233" ht="7.5" hidden="1" customHeight="1"/>
    <row r="9234" ht="7.5" hidden="1" customHeight="1"/>
    <row r="9235" ht="7.5" hidden="1" customHeight="1"/>
    <row r="9236" ht="7.5" hidden="1" customHeight="1"/>
    <row r="9237" ht="7.5" hidden="1" customHeight="1"/>
    <row r="9238" ht="7.5" hidden="1" customHeight="1"/>
    <row r="9239" ht="7.5" hidden="1" customHeight="1"/>
    <row r="9240" ht="7.5" hidden="1" customHeight="1"/>
    <row r="9241" ht="7.5" hidden="1" customHeight="1"/>
    <row r="9242" ht="7.5" hidden="1" customHeight="1"/>
    <row r="9243" ht="7.5" hidden="1" customHeight="1"/>
    <row r="9244" ht="7.5" hidden="1" customHeight="1"/>
    <row r="9245" ht="7.5" hidden="1" customHeight="1"/>
    <row r="9246" ht="7.5" hidden="1" customHeight="1"/>
    <row r="9247" ht="7.5" hidden="1" customHeight="1"/>
    <row r="9248" ht="7.5" hidden="1" customHeight="1"/>
    <row r="9249" ht="7.5" hidden="1" customHeight="1"/>
    <row r="9250" ht="7.5" hidden="1" customHeight="1"/>
    <row r="9251" ht="7.5" hidden="1" customHeight="1"/>
    <row r="9252" ht="7.5" hidden="1" customHeight="1"/>
    <row r="9253" ht="7.5" hidden="1" customHeight="1"/>
    <row r="9254" ht="7.5" hidden="1" customHeight="1"/>
    <row r="9255" ht="7.5" hidden="1" customHeight="1"/>
    <row r="9256" ht="7.5" hidden="1" customHeight="1"/>
    <row r="9257" ht="7.5" hidden="1" customHeight="1"/>
    <row r="9258" ht="7.5" hidden="1" customHeight="1"/>
    <row r="9259" ht="7.5" hidden="1" customHeight="1"/>
    <row r="9260" ht="7.5" hidden="1" customHeight="1"/>
    <row r="9261" ht="7.5" hidden="1" customHeight="1"/>
    <row r="9262" ht="7.5" hidden="1" customHeight="1"/>
    <row r="9263" ht="7.5" hidden="1" customHeight="1"/>
    <row r="9264" ht="7.5" hidden="1" customHeight="1"/>
    <row r="9265" ht="7.5" hidden="1" customHeight="1"/>
    <row r="9266" ht="7.5" hidden="1" customHeight="1"/>
    <row r="9267" ht="7.5" hidden="1" customHeight="1"/>
    <row r="9268" ht="7.5" hidden="1" customHeight="1"/>
    <row r="9269" ht="7.5" hidden="1" customHeight="1"/>
    <row r="9270" ht="7.5" hidden="1" customHeight="1"/>
    <row r="9271" ht="7.5" hidden="1" customHeight="1"/>
    <row r="9272" ht="7.5" hidden="1" customHeight="1"/>
    <row r="9273" ht="7.5" hidden="1" customHeight="1"/>
    <row r="9274" ht="7.5" hidden="1" customHeight="1"/>
    <row r="9275" ht="7.5" hidden="1" customHeight="1"/>
    <row r="9276" ht="7.5" hidden="1" customHeight="1"/>
    <row r="9277" ht="7.5" hidden="1" customHeight="1"/>
    <row r="9278" ht="7.5" hidden="1" customHeight="1"/>
    <row r="9279" ht="7.5" hidden="1" customHeight="1"/>
    <row r="9280" ht="7.5" hidden="1" customHeight="1"/>
    <row r="9281" ht="7.5" hidden="1" customHeight="1"/>
    <row r="9282" ht="7.5" hidden="1" customHeight="1"/>
    <row r="9283" ht="7.5" hidden="1" customHeight="1"/>
    <row r="9284" ht="7.5" hidden="1" customHeight="1"/>
    <row r="9285" ht="7.5" hidden="1" customHeight="1"/>
    <row r="9286" ht="7.5" hidden="1" customHeight="1"/>
    <row r="9287" ht="7.5" hidden="1" customHeight="1"/>
    <row r="9288" ht="7.5" hidden="1" customHeight="1"/>
    <row r="9289" ht="7.5" hidden="1" customHeight="1"/>
    <row r="9290" ht="7.5" hidden="1" customHeight="1"/>
    <row r="9291" ht="7.5" hidden="1" customHeight="1"/>
    <row r="9292" ht="7.5" hidden="1" customHeight="1"/>
    <row r="9293" ht="7.5" hidden="1" customHeight="1"/>
    <row r="9294" ht="7.5" hidden="1" customHeight="1"/>
    <row r="9295" ht="7.5" hidden="1" customHeight="1"/>
    <row r="9296" ht="7.5" hidden="1" customHeight="1"/>
    <row r="9297" ht="7.5" hidden="1" customHeight="1"/>
    <row r="9298" ht="7.5" hidden="1" customHeight="1"/>
    <row r="9299" ht="7.5" hidden="1" customHeight="1"/>
    <row r="9300" ht="7.5" hidden="1" customHeight="1"/>
    <row r="9301" ht="7.5" hidden="1" customHeight="1"/>
    <row r="9302" ht="7.5" hidden="1" customHeight="1"/>
    <row r="9303" ht="7.5" hidden="1" customHeight="1"/>
    <row r="9304" ht="7.5" hidden="1" customHeight="1"/>
    <row r="9305" ht="7.5" hidden="1" customHeight="1"/>
    <row r="9306" ht="7.5" hidden="1" customHeight="1"/>
    <row r="9307" ht="7.5" hidden="1" customHeight="1"/>
    <row r="9308" ht="7.5" hidden="1" customHeight="1"/>
    <row r="9309" ht="7.5" hidden="1" customHeight="1"/>
    <row r="9310" ht="7.5" hidden="1" customHeight="1"/>
    <row r="9311" ht="7.5" hidden="1" customHeight="1"/>
    <row r="9312" ht="7.5" hidden="1" customHeight="1"/>
    <row r="9313" ht="7.5" hidden="1" customHeight="1"/>
    <row r="9314" ht="7.5" hidden="1" customHeight="1"/>
    <row r="9315" ht="7.5" hidden="1" customHeight="1"/>
    <row r="9316" ht="7.5" hidden="1" customHeight="1"/>
    <row r="9317" ht="7.5" hidden="1" customHeight="1"/>
    <row r="9318" ht="7.5" hidden="1" customHeight="1"/>
    <row r="9319" ht="7.5" hidden="1" customHeight="1"/>
    <row r="9320" ht="7.5" hidden="1" customHeight="1"/>
    <row r="9321" ht="7.5" hidden="1" customHeight="1"/>
    <row r="9322" ht="7.5" hidden="1" customHeight="1"/>
    <row r="9323" ht="7.5" hidden="1" customHeight="1"/>
    <row r="9324" ht="7.5" hidden="1" customHeight="1"/>
    <row r="9325" ht="7.5" hidden="1" customHeight="1"/>
    <row r="9326" ht="7.5" hidden="1" customHeight="1"/>
    <row r="9327" ht="7.5" hidden="1" customHeight="1"/>
    <row r="9328" ht="7.5" hidden="1" customHeight="1"/>
    <row r="9329" ht="7.5" hidden="1" customHeight="1"/>
    <row r="9330" ht="7.5" hidden="1" customHeight="1"/>
    <row r="9331" ht="7.5" hidden="1" customHeight="1"/>
    <row r="9332" ht="7.5" hidden="1" customHeight="1"/>
    <row r="9333" ht="7.5" hidden="1" customHeight="1"/>
    <row r="9334" ht="7.5" hidden="1" customHeight="1"/>
    <row r="9335" ht="7.5" hidden="1" customHeight="1"/>
    <row r="9336" ht="7.5" hidden="1" customHeight="1"/>
    <row r="9337" ht="7.5" hidden="1" customHeight="1"/>
    <row r="9338" ht="7.5" hidden="1" customHeight="1"/>
    <row r="9339" ht="7.5" hidden="1" customHeight="1"/>
    <row r="9340" ht="7.5" hidden="1" customHeight="1"/>
    <row r="9341" ht="7.5" hidden="1" customHeight="1"/>
    <row r="9342" ht="7.5" hidden="1" customHeight="1"/>
    <row r="9343" ht="7.5" hidden="1" customHeight="1"/>
    <row r="9344" ht="7.5" hidden="1" customHeight="1"/>
    <row r="9345" ht="7.5" hidden="1" customHeight="1"/>
    <row r="9346" ht="7.5" hidden="1" customHeight="1"/>
    <row r="9347" ht="7.5" hidden="1" customHeight="1"/>
    <row r="9348" ht="7.5" hidden="1" customHeight="1"/>
    <row r="9349" ht="7.5" hidden="1" customHeight="1"/>
    <row r="9350" ht="7.5" hidden="1" customHeight="1"/>
    <row r="9351" ht="7.5" hidden="1" customHeight="1"/>
    <row r="9352" ht="7.5" hidden="1" customHeight="1"/>
    <row r="9353" ht="7.5" hidden="1" customHeight="1"/>
    <row r="9354" ht="7.5" hidden="1" customHeight="1"/>
    <row r="9355" ht="7.5" hidden="1" customHeight="1"/>
    <row r="9356" ht="7.5" hidden="1" customHeight="1"/>
    <row r="9357" ht="7.5" hidden="1" customHeight="1"/>
    <row r="9358" ht="7.5" hidden="1" customHeight="1"/>
    <row r="9359" ht="7.5" hidden="1" customHeight="1"/>
    <row r="9360" ht="7.5" hidden="1" customHeight="1"/>
    <row r="9361" ht="7.5" hidden="1" customHeight="1"/>
    <row r="9362" ht="7.5" hidden="1" customHeight="1"/>
    <row r="9363" ht="7.5" hidden="1" customHeight="1"/>
    <row r="9364" ht="7.5" hidden="1" customHeight="1"/>
    <row r="9365" ht="7.5" hidden="1" customHeight="1"/>
    <row r="9366" ht="7.5" hidden="1" customHeight="1"/>
    <row r="9367" ht="7.5" hidden="1" customHeight="1"/>
    <row r="9368" ht="7.5" hidden="1" customHeight="1"/>
    <row r="9369" ht="7.5" hidden="1" customHeight="1"/>
    <row r="9370" ht="7.5" hidden="1" customHeight="1"/>
    <row r="9371" ht="7.5" hidden="1" customHeight="1"/>
    <row r="9372" ht="7.5" hidden="1" customHeight="1"/>
    <row r="9373" ht="7.5" hidden="1" customHeight="1"/>
    <row r="9374" ht="7.5" hidden="1" customHeight="1"/>
    <row r="9375" ht="7.5" hidden="1" customHeight="1"/>
    <row r="9376" ht="7.5" hidden="1" customHeight="1"/>
    <row r="9377" ht="7.5" hidden="1" customHeight="1"/>
    <row r="9378" ht="7.5" hidden="1" customHeight="1"/>
    <row r="9379" ht="7.5" hidden="1" customHeight="1"/>
    <row r="9380" ht="7.5" hidden="1" customHeight="1"/>
    <row r="9381" ht="7.5" hidden="1" customHeight="1"/>
    <row r="9382" ht="7.5" hidden="1" customHeight="1"/>
    <row r="9383" ht="7.5" hidden="1" customHeight="1"/>
    <row r="9384" ht="7.5" hidden="1" customHeight="1"/>
    <row r="9385" ht="7.5" hidden="1" customHeight="1"/>
    <row r="9386" ht="7.5" hidden="1" customHeight="1"/>
    <row r="9387" ht="7.5" hidden="1" customHeight="1"/>
    <row r="9388" ht="7.5" hidden="1" customHeight="1"/>
    <row r="9389" ht="7.5" hidden="1" customHeight="1"/>
    <row r="9390" ht="7.5" hidden="1" customHeight="1"/>
    <row r="9391" ht="7.5" hidden="1" customHeight="1"/>
    <row r="9392" ht="7.5" hidden="1" customHeight="1"/>
    <row r="9393" ht="7.5" hidden="1" customHeight="1"/>
    <row r="9394" ht="7.5" hidden="1" customHeight="1"/>
    <row r="9395" ht="7.5" hidden="1" customHeight="1"/>
    <row r="9396" ht="7.5" hidden="1" customHeight="1"/>
    <row r="9397" ht="7.5" hidden="1" customHeight="1"/>
    <row r="9398" ht="7.5" hidden="1" customHeight="1"/>
    <row r="9399" ht="7.5" hidden="1" customHeight="1"/>
    <row r="9400" ht="7.5" hidden="1" customHeight="1"/>
    <row r="9401" ht="7.5" hidden="1" customHeight="1"/>
    <row r="9402" ht="7.5" hidden="1" customHeight="1"/>
    <row r="9403" ht="7.5" hidden="1" customHeight="1"/>
    <row r="9404" ht="7.5" hidden="1" customHeight="1"/>
    <row r="9405" ht="7.5" hidden="1" customHeight="1"/>
    <row r="9406" ht="7.5" hidden="1" customHeight="1"/>
    <row r="9407" ht="7.5" hidden="1" customHeight="1"/>
    <row r="9408" ht="7.5" hidden="1" customHeight="1"/>
    <row r="9409" ht="7.5" hidden="1" customHeight="1"/>
    <row r="9410" ht="7.5" hidden="1" customHeight="1"/>
    <row r="9411" ht="7.5" hidden="1" customHeight="1"/>
    <row r="9412" ht="7.5" hidden="1" customHeight="1"/>
    <row r="9413" ht="7.5" hidden="1" customHeight="1"/>
    <row r="9414" ht="7.5" hidden="1" customHeight="1"/>
    <row r="9415" ht="7.5" hidden="1" customHeight="1"/>
    <row r="9416" ht="7.5" hidden="1" customHeight="1"/>
    <row r="9417" ht="7.5" hidden="1" customHeight="1"/>
    <row r="9418" ht="7.5" hidden="1" customHeight="1"/>
    <row r="9419" ht="7.5" hidden="1" customHeight="1"/>
    <row r="9420" ht="7.5" hidden="1" customHeight="1"/>
    <row r="9421" ht="7.5" hidden="1" customHeight="1"/>
    <row r="9422" ht="7.5" hidden="1" customHeight="1"/>
    <row r="9423" ht="7.5" hidden="1" customHeight="1"/>
    <row r="9424" ht="7.5" hidden="1" customHeight="1"/>
    <row r="9425" ht="7.5" hidden="1" customHeight="1"/>
    <row r="9426" ht="7.5" hidden="1" customHeight="1"/>
    <row r="9427" ht="7.5" hidden="1" customHeight="1"/>
    <row r="9428" ht="7.5" hidden="1" customHeight="1"/>
    <row r="9429" ht="7.5" hidden="1" customHeight="1"/>
    <row r="9430" ht="7.5" hidden="1" customHeight="1"/>
    <row r="9431" ht="7.5" hidden="1" customHeight="1"/>
    <row r="9432" ht="7.5" hidden="1" customHeight="1"/>
    <row r="9433" ht="7.5" hidden="1" customHeight="1"/>
    <row r="9434" ht="7.5" hidden="1" customHeight="1"/>
    <row r="9435" ht="7.5" hidden="1" customHeight="1"/>
    <row r="9436" ht="7.5" hidden="1" customHeight="1"/>
    <row r="9437" ht="7.5" hidden="1" customHeight="1"/>
    <row r="9438" ht="7.5" hidden="1" customHeight="1"/>
    <row r="9439" ht="7.5" hidden="1" customHeight="1"/>
    <row r="9440" ht="7.5" hidden="1" customHeight="1"/>
    <row r="9441" ht="7.5" hidden="1" customHeight="1"/>
    <row r="9442" ht="7.5" hidden="1" customHeight="1"/>
    <row r="9443" ht="7.5" hidden="1" customHeight="1"/>
    <row r="9444" ht="7.5" hidden="1" customHeight="1"/>
    <row r="9445" ht="7.5" hidden="1" customHeight="1"/>
    <row r="9446" ht="7.5" hidden="1" customHeight="1"/>
    <row r="9447" ht="7.5" hidden="1" customHeight="1"/>
    <row r="9448" ht="7.5" hidden="1" customHeight="1"/>
    <row r="9449" ht="7.5" hidden="1" customHeight="1"/>
    <row r="9450" ht="7.5" hidden="1" customHeight="1"/>
    <row r="9451" ht="7.5" hidden="1" customHeight="1"/>
    <row r="9452" ht="7.5" hidden="1" customHeight="1"/>
    <row r="9453" ht="7.5" hidden="1" customHeight="1"/>
    <row r="9454" ht="7.5" hidden="1" customHeight="1"/>
    <row r="9455" ht="7.5" hidden="1" customHeight="1"/>
    <row r="9456" ht="7.5" hidden="1" customHeight="1"/>
    <row r="9457" ht="7.5" hidden="1" customHeight="1"/>
    <row r="9458" ht="7.5" hidden="1" customHeight="1"/>
    <row r="9459" ht="7.5" hidden="1" customHeight="1"/>
    <row r="9460" ht="7.5" hidden="1" customHeight="1"/>
    <row r="9461" ht="7.5" hidden="1" customHeight="1"/>
    <row r="9462" ht="7.5" hidden="1" customHeight="1"/>
    <row r="9463" ht="7.5" hidden="1" customHeight="1"/>
    <row r="9464" ht="7.5" hidden="1" customHeight="1"/>
    <row r="9465" ht="7.5" hidden="1" customHeight="1"/>
    <row r="9466" ht="7.5" hidden="1" customHeight="1"/>
    <row r="9467" ht="7.5" hidden="1" customHeight="1"/>
    <row r="9468" ht="7.5" hidden="1" customHeight="1"/>
    <row r="9469" ht="7.5" hidden="1" customHeight="1"/>
    <row r="9470" ht="7.5" hidden="1" customHeight="1"/>
    <row r="9471" ht="7.5" hidden="1" customHeight="1"/>
    <row r="9472" ht="7.5" hidden="1" customHeight="1"/>
    <row r="9473" ht="7.5" hidden="1" customHeight="1"/>
    <row r="9474" ht="7.5" hidden="1" customHeight="1"/>
    <row r="9475" ht="7.5" hidden="1" customHeight="1"/>
    <row r="9476" ht="7.5" hidden="1" customHeight="1"/>
    <row r="9477" ht="7.5" hidden="1" customHeight="1"/>
    <row r="9478" ht="7.5" hidden="1" customHeight="1"/>
    <row r="9479" ht="7.5" hidden="1" customHeight="1"/>
    <row r="9480" ht="7.5" hidden="1" customHeight="1"/>
    <row r="9481" ht="7.5" hidden="1" customHeight="1"/>
    <row r="9482" ht="7.5" hidden="1" customHeight="1"/>
    <row r="9483" ht="7.5" hidden="1" customHeight="1"/>
    <row r="9484" ht="7.5" hidden="1" customHeight="1"/>
    <row r="9485" ht="7.5" hidden="1" customHeight="1"/>
    <row r="9486" ht="7.5" hidden="1" customHeight="1"/>
    <row r="9487" ht="7.5" hidden="1" customHeight="1"/>
    <row r="9488" ht="7.5" hidden="1" customHeight="1"/>
    <row r="9489" ht="7.5" hidden="1" customHeight="1"/>
    <row r="9490" ht="7.5" hidden="1" customHeight="1"/>
    <row r="9491" ht="7.5" hidden="1" customHeight="1"/>
    <row r="9492" ht="7.5" hidden="1" customHeight="1"/>
    <row r="9493" ht="7.5" hidden="1" customHeight="1"/>
    <row r="9494" ht="7.5" hidden="1" customHeight="1"/>
    <row r="9495" ht="7.5" hidden="1" customHeight="1"/>
    <row r="9496" ht="7.5" hidden="1" customHeight="1"/>
    <row r="9497" ht="7.5" hidden="1" customHeight="1"/>
    <row r="9498" ht="7.5" hidden="1" customHeight="1"/>
    <row r="9499" ht="7.5" hidden="1" customHeight="1"/>
    <row r="9500" ht="7.5" hidden="1" customHeight="1"/>
    <row r="9501" ht="7.5" hidden="1" customHeight="1"/>
    <row r="9502" ht="7.5" hidden="1" customHeight="1"/>
    <row r="9503" ht="7.5" hidden="1" customHeight="1"/>
    <row r="9504" ht="7.5" hidden="1" customHeight="1"/>
    <row r="9505" ht="7.5" hidden="1" customHeight="1"/>
    <row r="9506" ht="7.5" hidden="1" customHeight="1"/>
    <row r="9507" ht="7.5" hidden="1" customHeight="1"/>
    <row r="9508" ht="7.5" hidden="1" customHeight="1"/>
    <row r="9509" ht="7.5" hidden="1" customHeight="1"/>
    <row r="9510" ht="7.5" hidden="1" customHeight="1"/>
    <row r="9511" ht="7.5" hidden="1" customHeight="1"/>
    <row r="9512" ht="7.5" hidden="1" customHeight="1"/>
    <row r="9513" ht="7.5" hidden="1" customHeight="1"/>
    <row r="9514" ht="7.5" hidden="1" customHeight="1"/>
    <row r="9515" ht="7.5" hidden="1" customHeight="1"/>
    <row r="9516" ht="7.5" hidden="1" customHeight="1"/>
    <row r="9517" ht="7.5" hidden="1" customHeight="1"/>
    <row r="9518" ht="7.5" hidden="1" customHeight="1"/>
    <row r="9519" ht="7.5" hidden="1" customHeight="1"/>
    <row r="9520" ht="7.5" hidden="1" customHeight="1"/>
    <row r="9521" ht="7.5" hidden="1" customHeight="1"/>
    <row r="9522" ht="7.5" hidden="1" customHeight="1"/>
    <row r="9523" ht="7.5" hidden="1" customHeight="1"/>
    <row r="9524" ht="7.5" hidden="1" customHeight="1"/>
    <row r="9525" ht="7.5" hidden="1" customHeight="1"/>
    <row r="9526" ht="7.5" hidden="1" customHeight="1"/>
    <row r="9527" ht="7.5" hidden="1" customHeight="1"/>
    <row r="9528" ht="7.5" hidden="1" customHeight="1"/>
    <row r="9529" ht="7.5" hidden="1" customHeight="1"/>
    <row r="9530" ht="7.5" hidden="1" customHeight="1"/>
    <row r="9531" ht="7.5" hidden="1" customHeight="1"/>
    <row r="9532" ht="7.5" hidden="1" customHeight="1"/>
    <row r="9533" ht="7.5" hidden="1" customHeight="1"/>
    <row r="9534" ht="7.5" hidden="1" customHeight="1"/>
    <row r="9535" ht="7.5" hidden="1" customHeight="1"/>
    <row r="9536" ht="7.5" hidden="1" customHeight="1"/>
    <row r="9537" ht="7.5" hidden="1" customHeight="1"/>
    <row r="9538" ht="7.5" hidden="1" customHeight="1"/>
    <row r="9539" ht="7.5" hidden="1" customHeight="1"/>
    <row r="9540" ht="7.5" hidden="1" customHeight="1"/>
    <row r="9541" ht="7.5" hidden="1" customHeight="1"/>
    <row r="9542" ht="7.5" hidden="1" customHeight="1"/>
    <row r="9543" ht="7.5" hidden="1" customHeight="1"/>
    <row r="9544" ht="7.5" hidden="1" customHeight="1"/>
    <row r="9545" ht="7.5" hidden="1" customHeight="1"/>
    <row r="9546" ht="7.5" hidden="1" customHeight="1"/>
    <row r="9547" ht="7.5" hidden="1" customHeight="1"/>
    <row r="9548" ht="7.5" hidden="1" customHeight="1"/>
    <row r="9549" ht="7.5" hidden="1" customHeight="1"/>
    <row r="9550" ht="7.5" hidden="1" customHeight="1"/>
    <row r="9551" ht="7.5" hidden="1" customHeight="1"/>
    <row r="9552" ht="7.5" hidden="1" customHeight="1"/>
    <row r="9553" ht="7.5" hidden="1" customHeight="1"/>
    <row r="9554" ht="7.5" hidden="1" customHeight="1"/>
    <row r="9555" ht="7.5" hidden="1" customHeight="1"/>
    <row r="9556" ht="7.5" hidden="1" customHeight="1"/>
    <row r="9557" ht="7.5" hidden="1" customHeight="1"/>
    <row r="9558" ht="7.5" hidden="1" customHeight="1"/>
    <row r="9559" ht="7.5" hidden="1" customHeight="1"/>
    <row r="9560" ht="7.5" hidden="1" customHeight="1"/>
    <row r="9561" ht="7.5" hidden="1" customHeight="1"/>
    <row r="9562" ht="7.5" hidden="1" customHeight="1"/>
    <row r="9563" ht="7.5" hidden="1" customHeight="1"/>
    <row r="9564" ht="7.5" hidden="1" customHeight="1"/>
    <row r="9565" ht="7.5" hidden="1" customHeight="1"/>
    <row r="9566" ht="7.5" hidden="1" customHeight="1"/>
    <row r="9567" ht="7.5" hidden="1" customHeight="1"/>
    <row r="9568" ht="7.5" hidden="1" customHeight="1"/>
    <row r="9569" ht="7.5" hidden="1" customHeight="1"/>
    <row r="9570" ht="7.5" hidden="1" customHeight="1"/>
    <row r="9571" ht="7.5" hidden="1" customHeight="1"/>
    <row r="9572" ht="7.5" hidden="1" customHeight="1"/>
    <row r="9573" ht="7.5" hidden="1" customHeight="1"/>
    <row r="9574" ht="7.5" hidden="1" customHeight="1"/>
    <row r="9575" ht="7.5" hidden="1" customHeight="1"/>
    <row r="9576" ht="7.5" hidden="1" customHeight="1"/>
    <row r="9577" ht="7.5" hidden="1" customHeight="1"/>
    <row r="9578" ht="7.5" hidden="1" customHeight="1"/>
    <row r="9579" ht="7.5" hidden="1" customHeight="1"/>
    <row r="9580" ht="7.5" hidden="1" customHeight="1"/>
    <row r="9581" ht="7.5" hidden="1" customHeight="1"/>
    <row r="9582" ht="7.5" hidden="1" customHeight="1"/>
    <row r="9583" ht="7.5" hidden="1" customHeight="1"/>
    <row r="9584" ht="7.5" hidden="1" customHeight="1"/>
    <row r="9585" ht="7.5" hidden="1" customHeight="1"/>
    <row r="9586" ht="7.5" hidden="1" customHeight="1"/>
    <row r="9587" ht="7.5" hidden="1" customHeight="1"/>
    <row r="9588" ht="7.5" hidden="1" customHeight="1"/>
    <row r="9589" ht="7.5" hidden="1" customHeight="1"/>
    <row r="9590" ht="7.5" hidden="1" customHeight="1"/>
    <row r="9591" ht="7.5" hidden="1" customHeight="1"/>
    <row r="9592" ht="7.5" hidden="1" customHeight="1"/>
    <row r="9593" ht="7.5" hidden="1" customHeight="1"/>
    <row r="9594" ht="7.5" hidden="1" customHeight="1"/>
    <row r="9595" ht="7.5" hidden="1" customHeight="1"/>
    <row r="9596" ht="7.5" hidden="1" customHeight="1"/>
    <row r="9597" ht="7.5" hidden="1" customHeight="1"/>
    <row r="9598" ht="7.5" hidden="1" customHeight="1"/>
    <row r="9599" ht="7.5" hidden="1" customHeight="1"/>
    <row r="9600" ht="7.5" hidden="1" customHeight="1"/>
    <row r="9601" ht="7.5" hidden="1" customHeight="1"/>
    <row r="9602" ht="7.5" hidden="1" customHeight="1"/>
    <row r="9603" ht="7.5" hidden="1" customHeight="1"/>
    <row r="9604" ht="7.5" hidden="1" customHeight="1"/>
    <row r="9605" ht="7.5" hidden="1" customHeight="1"/>
    <row r="9606" ht="7.5" hidden="1" customHeight="1"/>
    <row r="9607" ht="7.5" hidden="1" customHeight="1"/>
    <row r="9608" ht="7.5" hidden="1" customHeight="1"/>
    <row r="9609" ht="7.5" hidden="1" customHeight="1"/>
    <row r="9610" ht="7.5" hidden="1" customHeight="1"/>
    <row r="9611" ht="7.5" hidden="1" customHeight="1"/>
    <row r="9612" ht="7.5" hidden="1" customHeight="1"/>
    <row r="9613" ht="7.5" hidden="1" customHeight="1"/>
    <row r="9614" ht="7.5" hidden="1" customHeight="1"/>
    <row r="9615" ht="7.5" hidden="1" customHeight="1"/>
    <row r="9616" ht="7.5" hidden="1" customHeight="1"/>
    <row r="9617" ht="7.5" hidden="1" customHeight="1"/>
    <row r="9618" ht="7.5" hidden="1" customHeight="1"/>
    <row r="9619" ht="7.5" hidden="1" customHeight="1"/>
    <row r="9620" ht="7.5" hidden="1" customHeight="1"/>
    <row r="9621" ht="7.5" hidden="1" customHeight="1"/>
    <row r="9622" ht="7.5" hidden="1" customHeight="1"/>
    <row r="9623" ht="7.5" hidden="1" customHeight="1"/>
    <row r="9624" ht="7.5" hidden="1" customHeight="1"/>
    <row r="9625" ht="7.5" hidden="1" customHeight="1"/>
    <row r="9626" ht="7.5" hidden="1" customHeight="1"/>
    <row r="9627" ht="7.5" hidden="1" customHeight="1"/>
    <row r="9628" ht="7.5" hidden="1" customHeight="1"/>
    <row r="9629" ht="7.5" hidden="1" customHeight="1"/>
    <row r="9630" ht="7.5" hidden="1" customHeight="1"/>
    <row r="9631" ht="7.5" hidden="1" customHeight="1"/>
    <row r="9632" ht="7.5" hidden="1" customHeight="1"/>
    <row r="9633" ht="7.5" hidden="1" customHeight="1"/>
    <row r="9634" ht="7.5" hidden="1" customHeight="1"/>
    <row r="9635" ht="7.5" hidden="1" customHeight="1"/>
    <row r="9636" ht="7.5" hidden="1" customHeight="1"/>
    <row r="9637" ht="7.5" hidden="1" customHeight="1"/>
    <row r="9638" ht="7.5" hidden="1" customHeight="1"/>
    <row r="9639" ht="7.5" hidden="1" customHeight="1"/>
    <row r="9640" ht="7.5" hidden="1" customHeight="1"/>
    <row r="9641" ht="7.5" hidden="1" customHeight="1"/>
    <row r="9642" ht="7.5" hidden="1" customHeight="1"/>
    <row r="9643" ht="7.5" hidden="1" customHeight="1"/>
    <row r="9644" ht="7.5" hidden="1" customHeight="1"/>
    <row r="9645" ht="7.5" hidden="1" customHeight="1"/>
    <row r="9646" ht="7.5" hidden="1" customHeight="1"/>
    <row r="9647" ht="7.5" hidden="1" customHeight="1"/>
    <row r="9648" ht="7.5" hidden="1" customHeight="1"/>
    <row r="9649" ht="7.5" hidden="1" customHeight="1"/>
    <row r="9650" ht="7.5" hidden="1" customHeight="1"/>
    <row r="9651" ht="7.5" hidden="1" customHeight="1"/>
    <row r="9652" ht="7.5" hidden="1" customHeight="1"/>
    <row r="9653" ht="7.5" hidden="1" customHeight="1"/>
    <row r="9654" ht="7.5" hidden="1" customHeight="1"/>
    <row r="9655" ht="7.5" hidden="1" customHeight="1"/>
    <row r="9656" ht="7.5" hidden="1" customHeight="1"/>
    <row r="9657" ht="7.5" hidden="1" customHeight="1"/>
    <row r="9658" ht="7.5" hidden="1" customHeight="1"/>
    <row r="9659" ht="7.5" hidden="1" customHeight="1"/>
    <row r="9660" ht="7.5" hidden="1" customHeight="1"/>
    <row r="9661" ht="7.5" hidden="1" customHeight="1"/>
    <row r="9662" ht="7.5" hidden="1" customHeight="1"/>
    <row r="9663" ht="7.5" hidden="1" customHeight="1"/>
    <row r="9664" ht="7.5" hidden="1" customHeight="1"/>
    <row r="9665" ht="7.5" hidden="1" customHeight="1"/>
    <row r="9666" ht="7.5" hidden="1" customHeight="1"/>
    <row r="9667" ht="7.5" hidden="1" customHeight="1"/>
    <row r="9668" ht="7.5" hidden="1" customHeight="1"/>
    <row r="9669" ht="7.5" hidden="1" customHeight="1"/>
    <row r="9670" ht="7.5" hidden="1" customHeight="1"/>
    <row r="9671" ht="7.5" hidden="1" customHeight="1"/>
    <row r="9672" ht="7.5" hidden="1" customHeight="1"/>
    <row r="9673" ht="7.5" hidden="1" customHeight="1"/>
    <row r="9674" ht="7.5" hidden="1" customHeight="1"/>
    <row r="9675" ht="7.5" hidden="1" customHeight="1"/>
    <row r="9676" ht="7.5" hidden="1" customHeight="1"/>
    <row r="9677" ht="7.5" hidden="1" customHeight="1"/>
    <row r="9678" ht="7.5" hidden="1" customHeight="1"/>
    <row r="9679" ht="7.5" hidden="1" customHeight="1"/>
    <row r="9680" ht="7.5" hidden="1" customHeight="1"/>
    <row r="9681" ht="7.5" hidden="1" customHeight="1"/>
    <row r="9682" ht="7.5" hidden="1" customHeight="1"/>
    <row r="9683" ht="7.5" hidden="1" customHeight="1"/>
    <row r="9684" ht="7.5" hidden="1" customHeight="1"/>
    <row r="9685" ht="7.5" hidden="1" customHeight="1"/>
    <row r="9686" ht="7.5" hidden="1" customHeight="1"/>
    <row r="9687" ht="7.5" hidden="1" customHeight="1"/>
    <row r="9688" ht="7.5" hidden="1" customHeight="1"/>
    <row r="9689" ht="7.5" hidden="1" customHeight="1"/>
    <row r="9690" ht="7.5" hidden="1" customHeight="1"/>
    <row r="9691" ht="7.5" hidden="1" customHeight="1"/>
    <row r="9692" ht="7.5" hidden="1" customHeight="1"/>
    <row r="9693" ht="7.5" hidden="1" customHeight="1"/>
    <row r="9694" ht="7.5" hidden="1" customHeight="1"/>
    <row r="9695" ht="7.5" hidden="1" customHeight="1"/>
    <row r="9696" ht="7.5" hidden="1" customHeight="1"/>
    <row r="9697" ht="7.5" hidden="1" customHeight="1"/>
    <row r="9698" ht="7.5" hidden="1" customHeight="1"/>
    <row r="9699" ht="7.5" hidden="1" customHeight="1"/>
    <row r="9700" ht="7.5" hidden="1" customHeight="1"/>
    <row r="9701" ht="7.5" hidden="1" customHeight="1"/>
    <row r="9702" ht="7.5" hidden="1" customHeight="1"/>
    <row r="9703" ht="7.5" hidden="1" customHeight="1"/>
    <row r="9704" ht="7.5" hidden="1" customHeight="1"/>
    <row r="9705" ht="7.5" hidden="1" customHeight="1"/>
    <row r="9706" ht="7.5" hidden="1" customHeight="1"/>
    <row r="9707" ht="7.5" hidden="1" customHeight="1"/>
    <row r="9708" ht="7.5" hidden="1" customHeight="1"/>
    <row r="9709" ht="7.5" hidden="1" customHeight="1"/>
    <row r="9710" ht="7.5" hidden="1" customHeight="1"/>
    <row r="9711" ht="7.5" hidden="1" customHeight="1"/>
    <row r="9712" ht="7.5" hidden="1" customHeight="1"/>
    <row r="9713" ht="7.5" hidden="1" customHeight="1"/>
    <row r="9714" ht="7.5" hidden="1" customHeight="1"/>
    <row r="9715" ht="7.5" hidden="1" customHeight="1"/>
    <row r="9716" ht="7.5" hidden="1" customHeight="1"/>
    <row r="9717" ht="7.5" hidden="1" customHeight="1"/>
    <row r="9718" ht="7.5" hidden="1" customHeight="1"/>
    <row r="9719" ht="7.5" hidden="1" customHeight="1"/>
    <row r="9720" ht="7.5" hidden="1" customHeight="1"/>
    <row r="9721" ht="7.5" hidden="1" customHeight="1"/>
    <row r="9722" ht="7.5" hidden="1" customHeight="1"/>
    <row r="9723" ht="7.5" hidden="1" customHeight="1"/>
    <row r="9724" ht="7.5" hidden="1" customHeight="1"/>
    <row r="9725" ht="7.5" hidden="1" customHeight="1"/>
    <row r="9726" ht="7.5" hidden="1" customHeight="1"/>
    <row r="9727" ht="7.5" hidden="1" customHeight="1"/>
    <row r="9728" ht="7.5" hidden="1" customHeight="1"/>
    <row r="9729" ht="7.5" hidden="1" customHeight="1"/>
    <row r="9730" ht="7.5" hidden="1" customHeight="1"/>
    <row r="9731" ht="7.5" hidden="1" customHeight="1"/>
    <row r="9732" ht="7.5" hidden="1" customHeight="1"/>
    <row r="9733" ht="7.5" hidden="1" customHeight="1"/>
    <row r="9734" ht="7.5" hidden="1" customHeight="1"/>
    <row r="9735" ht="7.5" hidden="1" customHeight="1"/>
    <row r="9736" ht="7.5" hidden="1" customHeight="1"/>
    <row r="9737" ht="7.5" hidden="1" customHeight="1"/>
    <row r="9738" ht="7.5" hidden="1" customHeight="1"/>
    <row r="9739" ht="7.5" hidden="1" customHeight="1"/>
    <row r="9740" ht="7.5" hidden="1" customHeight="1"/>
    <row r="9741" ht="7.5" hidden="1" customHeight="1"/>
    <row r="9742" ht="7.5" hidden="1" customHeight="1"/>
    <row r="9743" ht="7.5" hidden="1" customHeight="1"/>
    <row r="9744" ht="7.5" hidden="1" customHeight="1"/>
    <row r="9745" ht="7.5" hidden="1" customHeight="1"/>
    <row r="9746" ht="7.5" hidden="1" customHeight="1"/>
    <row r="9747" ht="7.5" hidden="1" customHeight="1"/>
    <row r="9748" ht="7.5" hidden="1" customHeight="1"/>
    <row r="9749" ht="7.5" hidden="1" customHeight="1"/>
    <row r="9750" ht="7.5" hidden="1" customHeight="1"/>
    <row r="9751" ht="7.5" hidden="1" customHeight="1"/>
    <row r="9752" ht="7.5" hidden="1" customHeight="1"/>
    <row r="9753" ht="7.5" hidden="1" customHeight="1"/>
    <row r="9754" ht="7.5" hidden="1" customHeight="1"/>
    <row r="9755" ht="7.5" hidden="1" customHeight="1"/>
    <row r="9756" ht="7.5" hidden="1" customHeight="1"/>
    <row r="9757" ht="7.5" hidden="1" customHeight="1"/>
    <row r="9758" ht="7.5" hidden="1" customHeight="1"/>
    <row r="9759" ht="7.5" hidden="1" customHeight="1"/>
    <row r="9760" ht="7.5" hidden="1" customHeight="1"/>
    <row r="9761" ht="7.5" hidden="1" customHeight="1"/>
    <row r="9762" ht="7.5" hidden="1" customHeight="1"/>
    <row r="9763" ht="7.5" hidden="1" customHeight="1"/>
    <row r="9764" ht="7.5" hidden="1" customHeight="1"/>
    <row r="9765" ht="7.5" hidden="1" customHeight="1"/>
    <row r="9766" ht="7.5" hidden="1" customHeight="1"/>
    <row r="9767" ht="7.5" hidden="1" customHeight="1"/>
    <row r="9768" ht="7.5" hidden="1" customHeight="1"/>
    <row r="9769" ht="7.5" hidden="1" customHeight="1"/>
    <row r="9770" ht="7.5" hidden="1" customHeight="1"/>
    <row r="9771" ht="7.5" hidden="1" customHeight="1"/>
    <row r="9772" ht="7.5" hidden="1" customHeight="1"/>
    <row r="9773" ht="7.5" hidden="1" customHeight="1"/>
    <row r="9774" ht="7.5" hidden="1" customHeight="1"/>
    <row r="9775" ht="7.5" hidden="1" customHeight="1"/>
    <row r="9776" ht="7.5" hidden="1" customHeight="1"/>
    <row r="9777" ht="7.5" hidden="1" customHeight="1"/>
    <row r="9778" ht="7.5" hidden="1" customHeight="1"/>
    <row r="9779" ht="7.5" hidden="1" customHeight="1"/>
    <row r="9780" ht="7.5" hidden="1" customHeight="1"/>
    <row r="9781" ht="7.5" hidden="1" customHeight="1"/>
    <row r="9782" ht="7.5" hidden="1" customHeight="1"/>
    <row r="9783" ht="7.5" hidden="1" customHeight="1"/>
    <row r="9784" ht="7.5" hidden="1" customHeight="1"/>
    <row r="9785" ht="7.5" hidden="1" customHeight="1"/>
    <row r="9786" ht="7.5" hidden="1" customHeight="1"/>
    <row r="9787" ht="7.5" hidden="1" customHeight="1"/>
    <row r="9788" ht="7.5" hidden="1" customHeight="1"/>
    <row r="9789" ht="7.5" hidden="1" customHeight="1"/>
    <row r="9790" ht="7.5" hidden="1" customHeight="1"/>
    <row r="9791" ht="7.5" hidden="1" customHeight="1"/>
    <row r="9792" ht="7.5" hidden="1" customHeight="1"/>
    <row r="9793" ht="7.5" hidden="1" customHeight="1"/>
    <row r="9794" ht="7.5" hidden="1" customHeight="1"/>
    <row r="9795" ht="7.5" hidden="1" customHeight="1"/>
    <row r="9796" ht="7.5" hidden="1" customHeight="1"/>
    <row r="9797" ht="7.5" hidden="1" customHeight="1"/>
    <row r="9798" ht="7.5" hidden="1" customHeight="1"/>
    <row r="9799" ht="7.5" hidden="1" customHeight="1"/>
    <row r="9800" ht="7.5" hidden="1" customHeight="1"/>
    <row r="9801" ht="7.5" hidden="1" customHeight="1"/>
    <row r="9802" ht="7.5" hidden="1" customHeight="1"/>
    <row r="9803" ht="7.5" hidden="1" customHeight="1"/>
    <row r="9804" ht="7.5" hidden="1" customHeight="1"/>
    <row r="9805" ht="7.5" hidden="1" customHeight="1"/>
    <row r="9806" ht="7.5" hidden="1" customHeight="1"/>
    <row r="9807" ht="7.5" hidden="1" customHeight="1"/>
    <row r="9808" ht="7.5" hidden="1" customHeight="1"/>
    <row r="9809" ht="7.5" hidden="1" customHeight="1"/>
    <row r="9810" ht="7.5" hidden="1" customHeight="1"/>
    <row r="9811" ht="7.5" hidden="1" customHeight="1"/>
    <row r="9812" ht="7.5" hidden="1" customHeight="1"/>
    <row r="9813" ht="7.5" hidden="1" customHeight="1"/>
    <row r="9814" ht="7.5" hidden="1" customHeight="1"/>
    <row r="9815" ht="7.5" hidden="1" customHeight="1"/>
    <row r="9816" ht="7.5" hidden="1" customHeight="1"/>
    <row r="9817" ht="7.5" hidden="1" customHeight="1"/>
    <row r="9818" ht="7.5" hidden="1" customHeight="1"/>
    <row r="9819" ht="7.5" hidden="1" customHeight="1"/>
    <row r="9820" ht="7.5" hidden="1" customHeight="1"/>
    <row r="9821" ht="7.5" hidden="1" customHeight="1"/>
    <row r="9822" ht="7.5" hidden="1" customHeight="1"/>
    <row r="9823" ht="7.5" hidden="1" customHeight="1"/>
    <row r="9824" ht="7.5" hidden="1" customHeight="1"/>
    <row r="9825" ht="7.5" hidden="1" customHeight="1"/>
    <row r="9826" ht="7.5" hidden="1" customHeight="1"/>
    <row r="9827" ht="7.5" hidden="1" customHeight="1"/>
    <row r="9828" ht="7.5" hidden="1" customHeight="1"/>
    <row r="9829" ht="7.5" hidden="1" customHeight="1"/>
    <row r="9830" ht="7.5" hidden="1" customHeight="1"/>
    <row r="9831" ht="7.5" hidden="1" customHeight="1"/>
    <row r="9832" ht="7.5" hidden="1" customHeight="1"/>
    <row r="9833" ht="7.5" hidden="1" customHeight="1"/>
    <row r="9834" ht="7.5" hidden="1" customHeight="1"/>
    <row r="9835" ht="7.5" hidden="1" customHeight="1"/>
    <row r="9836" ht="7.5" hidden="1" customHeight="1"/>
    <row r="9837" ht="7.5" hidden="1" customHeight="1"/>
    <row r="9838" ht="7.5" hidden="1" customHeight="1"/>
    <row r="9839" ht="7.5" hidden="1" customHeight="1"/>
    <row r="9840" ht="7.5" hidden="1" customHeight="1"/>
    <row r="9841" ht="7.5" hidden="1" customHeight="1"/>
    <row r="9842" ht="7.5" hidden="1" customHeight="1"/>
    <row r="9843" ht="7.5" hidden="1" customHeight="1"/>
    <row r="9844" ht="7.5" hidden="1" customHeight="1"/>
    <row r="9845" ht="7.5" hidden="1" customHeight="1"/>
    <row r="9846" ht="7.5" hidden="1" customHeight="1"/>
    <row r="9847" ht="7.5" hidden="1" customHeight="1"/>
    <row r="9848" ht="7.5" hidden="1" customHeight="1"/>
    <row r="9849" ht="7.5" hidden="1" customHeight="1"/>
    <row r="9850" ht="7.5" hidden="1" customHeight="1"/>
    <row r="9851" ht="7.5" hidden="1" customHeight="1"/>
    <row r="9852" ht="7.5" hidden="1" customHeight="1"/>
    <row r="9853" ht="7.5" hidden="1" customHeight="1"/>
    <row r="9854" ht="7.5" hidden="1" customHeight="1"/>
    <row r="9855" ht="7.5" hidden="1" customHeight="1"/>
    <row r="9856" ht="7.5" hidden="1" customHeight="1"/>
    <row r="9857" ht="7.5" hidden="1" customHeight="1"/>
    <row r="9858" ht="7.5" hidden="1" customHeight="1"/>
    <row r="9859" ht="7.5" hidden="1" customHeight="1"/>
    <row r="9860" ht="7.5" hidden="1" customHeight="1"/>
    <row r="9861" ht="7.5" hidden="1" customHeight="1"/>
    <row r="9862" ht="7.5" hidden="1" customHeight="1"/>
    <row r="9863" ht="7.5" hidden="1" customHeight="1"/>
    <row r="9864" ht="7.5" hidden="1" customHeight="1"/>
    <row r="9865" ht="7.5" hidden="1" customHeight="1"/>
    <row r="9866" ht="7.5" hidden="1" customHeight="1"/>
    <row r="9867" ht="7.5" hidden="1" customHeight="1"/>
    <row r="9868" ht="7.5" hidden="1" customHeight="1"/>
    <row r="9869" ht="7.5" hidden="1" customHeight="1"/>
    <row r="9870" ht="7.5" hidden="1" customHeight="1"/>
    <row r="9871" ht="7.5" hidden="1" customHeight="1"/>
    <row r="9872" ht="7.5" hidden="1" customHeight="1"/>
    <row r="9873" ht="7.5" hidden="1" customHeight="1"/>
    <row r="9874" ht="7.5" hidden="1" customHeight="1"/>
    <row r="9875" ht="7.5" hidden="1" customHeight="1"/>
    <row r="9876" ht="7.5" hidden="1" customHeight="1"/>
    <row r="9877" ht="7.5" hidden="1" customHeight="1"/>
    <row r="9878" ht="7.5" hidden="1" customHeight="1"/>
    <row r="9879" ht="7.5" hidden="1" customHeight="1"/>
    <row r="9880" ht="7.5" hidden="1" customHeight="1"/>
    <row r="9881" ht="7.5" hidden="1" customHeight="1"/>
    <row r="9882" ht="7.5" hidden="1" customHeight="1"/>
    <row r="9883" ht="7.5" hidden="1" customHeight="1"/>
    <row r="9884" ht="7.5" hidden="1" customHeight="1"/>
    <row r="9885" ht="7.5" hidden="1" customHeight="1"/>
    <row r="9886" ht="7.5" hidden="1" customHeight="1"/>
    <row r="9887" ht="7.5" hidden="1" customHeight="1"/>
    <row r="9888" ht="7.5" hidden="1" customHeight="1"/>
    <row r="9889" ht="7.5" hidden="1" customHeight="1"/>
    <row r="9890" ht="7.5" hidden="1" customHeight="1"/>
    <row r="9891" ht="7.5" hidden="1" customHeight="1"/>
    <row r="9892" ht="7.5" hidden="1" customHeight="1"/>
    <row r="9893" ht="7.5" hidden="1" customHeight="1"/>
    <row r="9894" ht="7.5" hidden="1" customHeight="1"/>
    <row r="9895" ht="7.5" hidden="1" customHeight="1"/>
    <row r="9896" ht="7.5" hidden="1" customHeight="1"/>
    <row r="9897" ht="7.5" hidden="1" customHeight="1"/>
    <row r="9898" ht="7.5" hidden="1" customHeight="1"/>
    <row r="9899" ht="7.5" hidden="1" customHeight="1"/>
    <row r="9900" ht="7.5" hidden="1" customHeight="1"/>
    <row r="9901" ht="7.5" hidden="1" customHeight="1"/>
    <row r="9902" ht="7.5" hidden="1" customHeight="1"/>
    <row r="9903" ht="7.5" hidden="1" customHeight="1"/>
    <row r="9904" ht="7.5" hidden="1" customHeight="1"/>
    <row r="9905" ht="7.5" hidden="1" customHeight="1"/>
    <row r="9906" ht="7.5" hidden="1" customHeight="1"/>
    <row r="9907" ht="7.5" hidden="1" customHeight="1"/>
    <row r="9908" ht="7.5" hidden="1" customHeight="1"/>
    <row r="9909" ht="7.5" hidden="1" customHeight="1"/>
    <row r="9910" ht="7.5" hidden="1" customHeight="1"/>
    <row r="9911" ht="7.5" hidden="1" customHeight="1"/>
    <row r="9912" ht="7.5" hidden="1" customHeight="1"/>
    <row r="9913" ht="7.5" hidden="1" customHeight="1"/>
    <row r="9914" ht="7.5" hidden="1" customHeight="1"/>
    <row r="9915" ht="7.5" hidden="1" customHeight="1"/>
    <row r="9916" ht="7.5" hidden="1" customHeight="1"/>
    <row r="9917" ht="7.5" hidden="1" customHeight="1"/>
    <row r="9918" ht="7.5" hidden="1" customHeight="1"/>
    <row r="9919" ht="7.5" hidden="1" customHeight="1"/>
    <row r="9920" ht="7.5" hidden="1" customHeight="1"/>
    <row r="9921" ht="7.5" hidden="1" customHeight="1"/>
    <row r="9922" ht="7.5" hidden="1" customHeight="1"/>
    <row r="9923" ht="7.5" hidden="1" customHeight="1"/>
    <row r="9924" ht="7.5" hidden="1" customHeight="1"/>
    <row r="9925" ht="7.5" hidden="1" customHeight="1"/>
    <row r="9926" ht="7.5" hidden="1" customHeight="1"/>
    <row r="9927" ht="7.5" hidden="1" customHeight="1"/>
    <row r="9928" ht="7.5" hidden="1" customHeight="1"/>
    <row r="9929" ht="7.5" hidden="1" customHeight="1"/>
    <row r="9930" ht="7.5" hidden="1" customHeight="1"/>
    <row r="9931" ht="7.5" hidden="1" customHeight="1"/>
    <row r="9932" ht="7.5" hidden="1" customHeight="1"/>
    <row r="9933" ht="7.5" hidden="1" customHeight="1"/>
    <row r="9934" ht="7.5" hidden="1" customHeight="1"/>
    <row r="9935" ht="7.5" hidden="1" customHeight="1"/>
    <row r="9936" ht="7.5" hidden="1" customHeight="1"/>
    <row r="9937" ht="7.5" hidden="1" customHeight="1"/>
    <row r="9938" ht="7.5" hidden="1" customHeight="1"/>
    <row r="9939" ht="7.5" hidden="1" customHeight="1"/>
    <row r="9940" ht="7.5" hidden="1" customHeight="1"/>
    <row r="9941" ht="7.5" hidden="1" customHeight="1"/>
    <row r="9942" ht="7.5" hidden="1" customHeight="1"/>
    <row r="9943" ht="7.5" hidden="1" customHeight="1"/>
    <row r="9944" ht="7.5" hidden="1" customHeight="1"/>
    <row r="9945" ht="7.5" hidden="1" customHeight="1"/>
    <row r="9946" ht="7.5" hidden="1" customHeight="1"/>
    <row r="9947" ht="7.5" hidden="1" customHeight="1"/>
    <row r="9948" ht="7.5" hidden="1" customHeight="1"/>
    <row r="9949" ht="7.5" hidden="1" customHeight="1"/>
    <row r="9950" ht="7.5" hidden="1" customHeight="1"/>
    <row r="9951" ht="7.5" hidden="1" customHeight="1"/>
    <row r="9952" ht="7.5" hidden="1" customHeight="1"/>
    <row r="9953" ht="7.5" hidden="1" customHeight="1"/>
    <row r="9954" ht="7.5" hidden="1" customHeight="1"/>
    <row r="9955" ht="7.5" hidden="1" customHeight="1"/>
    <row r="9956" ht="7.5" hidden="1" customHeight="1"/>
    <row r="9957" ht="7.5" hidden="1" customHeight="1"/>
    <row r="9958" ht="7.5" hidden="1" customHeight="1"/>
    <row r="9959" ht="7.5" hidden="1" customHeight="1"/>
    <row r="9960" ht="7.5" hidden="1" customHeight="1"/>
    <row r="9961" ht="7.5" hidden="1" customHeight="1"/>
    <row r="9962" ht="7.5" hidden="1" customHeight="1"/>
    <row r="9963" ht="7.5" hidden="1" customHeight="1"/>
    <row r="9964" ht="7.5" hidden="1" customHeight="1"/>
    <row r="9965" ht="7.5" hidden="1" customHeight="1"/>
    <row r="9966" ht="7.5" hidden="1" customHeight="1"/>
    <row r="9967" ht="7.5" hidden="1" customHeight="1"/>
    <row r="9968" ht="7.5" hidden="1" customHeight="1"/>
    <row r="9969" ht="7.5" hidden="1" customHeight="1"/>
    <row r="9970" ht="7.5" hidden="1" customHeight="1"/>
    <row r="9971" ht="7.5" hidden="1" customHeight="1"/>
    <row r="9972" ht="7.5" hidden="1" customHeight="1"/>
    <row r="9973" ht="7.5" hidden="1" customHeight="1"/>
    <row r="9974" ht="7.5" hidden="1" customHeight="1"/>
    <row r="9975" ht="7.5" hidden="1" customHeight="1"/>
    <row r="9976" ht="7.5" hidden="1" customHeight="1"/>
    <row r="9977" ht="7.5" hidden="1" customHeight="1"/>
    <row r="9978" ht="7.5" hidden="1" customHeight="1"/>
    <row r="9979" ht="7.5" hidden="1" customHeight="1"/>
    <row r="9980" ht="7.5" hidden="1" customHeight="1"/>
    <row r="9981" ht="7.5" hidden="1" customHeight="1"/>
    <row r="9982" ht="7.5" hidden="1" customHeight="1"/>
    <row r="9983" ht="7.5" hidden="1" customHeight="1"/>
    <row r="9984" ht="7.5" hidden="1" customHeight="1"/>
    <row r="9985" ht="7.5" hidden="1" customHeight="1"/>
    <row r="9986" ht="7.5" hidden="1" customHeight="1"/>
    <row r="9987" ht="7.5" hidden="1" customHeight="1"/>
    <row r="9988" ht="7.5" hidden="1" customHeight="1"/>
    <row r="9989" ht="7.5" hidden="1" customHeight="1"/>
    <row r="9990" ht="7.5" hidden="1" customHeight="1"/>
    <row r="9991" ht="7.5" hidden="1" customHeight="1"/>
    <row r="9992" ht="7.5" hidden="1" customHeight="1"/>
    <row r="9993" ht="7.5" hidden="1" customHeight="1"/>
    <row r="9994" ht="7.5" hidden="1" customHeight="1"/>
    <row r="9995" ht="7.5" hidden="1" customHeight="1"/>
    <row r="9996" ht="7.5" hidden="1" customHeight="1"/>
    <row r="9997" ht="7.5" hidden="1" customHeight="1"/>
    <row r="9998" ht="7.5" hidden="1" customHeight="1"/>
    <row r="9999" ht="7.5" hidden="1" customHeight="1"/>
    <row r="10000" ht="7.5" hidden="1" customHeight="1"/>
    <row r="10001" ht="7.5" hidden="1" customHeight="1"/>
    <row r="10002" ht="7.5" hidden="1" customHeight="1"/>
    <row r="10003" ht="7.5" hidden="1" customHeight="1"/>
    <row r="10004" ht="7.5" hidden="1" customHeight="1"/>
    <row r="10005" ht="7.5" hidden="1" customHeight="1"/>
    <row r="10006" ht="7.5" hidden="1" customHeight="1"/>
    <row r="10007" ht="7.5" hidden="1" customHeight="1"/>
    <row r="10008" ht="7.5" hidden="1" customHeight="1"/>
    <row r="10009" ht="7.5" hidden="1" customHeight="1"/>
    <row r="10010" ht="7.5" hidden="1" customHeight="1"/>
    <row r="10011" ht="7.5" hidden="1" customHeight="1"/>
    <row r="10012" ht="7.5" hidden="1" customHeight="1"/>
    <row r="10013" ht="7.5" hidden="1" customHeight="1"/>
    <row r="10014" ht="7.5" hidden="1" customHeight="1"/>
    <row r="10015" ht="7.5" hidden="1" customHeight="1"/>
    <row r="10016" ht="7.5" hidden="1" customHeight="1"/>
    <row r="10017" ht="7.5" hidden="1" customHeight="1"/>
    <row r="10018" ht="7.5" hidden="1" customHeight="1"/>
    <row r="10019" ht="7.5" hidden="1" customHeight="1"/>
    <row r="10020" ht="7.5" hidden="1" customHeight="1"/>
    <row r="10021" ht="7.5" hidden="1" customHeight="1"/>
    <row r="10022" ht="7.5" hidden="1" customHeight="1"/>
    <row r="10023" ht="7.5" hidden="1" customHeight="1"/>
    <row r="10024" ht="7.5" hidden="1" customHeight="1"/>
    <row r="10025" ht="7.5" hidden="1" customHeight="1"/>
    <row r="10026" ht="7.5" hidden="1" customHeight="1"/>
    <row r="10027" ht="7.5" hidden="1" customHeight="1"/>
    <row r="10028" ht="7.5" hidden="1" customHeight="1"/>
    <row r="10029" ht="7.5" hidden="1" customHeight="1"/>
    <row r="10030" ht="7.5" hidden="1" customHeight="1"/>
    <row r="10031" ht="7.5" hidden="1" customHeight="1"/>
    <row r="10032" ht="7.5" hidden="1" customHeight="1"/>
    <row r="10033" ht="7.5" hidden="1" customHeight="1"/>
    <row r="10034" ht="7.5" hidden="1" customHeight="1"/>
    <row r="10035" ht="7.5" hidden="1" customHeight="1"/>
    <row r="10036" ht="7.5" hidden="1" customHeight="1"/>
    <row r="10037" ht="7.5" hidden="1" customHeight="1"/>
    <row r="10038" ht="7.5" hidden="1" customHeight="1"/>
    <row r="10039" ht="7.5" hidden="1" customHeight="1"/>
    <row r="10040" ht="7.5" hidden="1" customHeight="1"/>
    <row r="10041" ht="7.5" hidden="1" customHeight="1"/>
    <row r="10042" ht="7.5" hidden="1" customHeight="1"/>
    <row r="10043" ht="7.5" hidden="1" customHeight="1"/>
    <row r="10044" ht="7.5" hidden="1" customHeight="1"/>
    <row r="10045" ht="7.5" hidden="1" customHeight="1"/>
    <row r="10046" ht="7.5" hidden="1" customHeight="1"/>
    <row r="10047" ht="7.5" hidden="1" customHeight="1"/>
    <row r="10048" ht="7.5" hidden="1" customHeight="1"/>
    <row r="10049" ht="7.5" hidden="1" customHeight="1"/>
    <row r="10050" ht="7.5" hidden="1" customHeight="1"/>
    <row r="10051" ht="7.5" hidden="1" customHeight="1"/>
    <row r="10052" ht="7.5" hidden="1" customHeight="1"/>
    <row r="10053" ht="7.5" hidden="1" customHeight="1"/>
    <row r="10054" ht="7.5" hidden="1" customHeight="1"/>
    <row r="10055" ht="7.5" hidden="1" customHeight="1"/>
    <row r="10056" ht="7.5" hidden="1" customHeight="1"/>
    <row r="10057" ht="7.5" hidden="1" customHeight="1"/>
    <row r="10058" ht="7.5" hidden="1" customHeight="1"/>
    <row r="10059" ht="7.5" hidden="1" customHeight="1"/>
    <row r="10060" ht="7.5" hidden="1" customHeight="1"/>
    <row r="10061" ht="7.5" hidden="1" customHeight="1"/>
    <row r="10062" ht="7.5" hidden="1" customHeight="1"/>
    <row r="10063" ht="7.5" hidden="1" customHeight="1"/>
    <row r="10064" ht="7.5" hidden="1" customHeight="1"/>
    <row r="10065" ht="7.5" hidden="1" customHeight="1"/>
    <row r="10066" ht="7.5" hidden="1" customHeight="1"/>
    <row r="10067" ht="7.5" hidden="1" customHeight="1"/>
    <row r="10068" ht="7.5" hidden="1" customHeight="1"/>
    <row r="10069" ht="7.5" hidden="1" customHeight="1"/>
    <row r="10070" ht="7.5" hidden="1" customHeight="1"/>
    <row r="10071" ht="7.5" hidden="1" customHeight="1"/>
    <row r="10072" ht="7.5" hidden="1" customHeight="1"/>
    <row r="10073" ht="7.5" hidden="1" customHeight="1"/>
    <row r="10074" ht="7.5" hidden="1" customHeight="1"/>
    <row r="10075" ht="7.5" hidden="1" customHeight="1"/>
    <row r="10076" ht="7.5" hidden="1" customHeight="1"/>
    <row r="10077" ht="7.5" hidden="1" customHeight="1"/>
    <row r="10078" ht="7.5" hidden="1" customHeight="1"/>
    <row r="10079" ht="7.5" hidden="1" customHeight="1"/>
    <row r="10080" ht="7.5" hidden="1" customHeight="1"/>
    <row r="10081" ht="7.5" hidden="1" customHeight="1"/>
    <row r="10082" ht="7.5" hidden="1" customHeight="1"/>
    <row r="10083" ht="7.5" hidden="1" customHeight="1"/>
    <row r="10084" ht="7.5" hidden="1" customHeight="1"/>
    <row r="10085" ht="7.5" hidden="1" customHeight="1"/>
    <row r="10086" ht="7.5" hidden="1" customHeight="1"/>
    <row r="10087" ht="7.5" hidden="1" customHeight="1"/>
    <row r="10088" ht="7.5" hidden="1" customHeight="1"/>
    <row r="10089" ht="7.5" hidden="1" customHeight="1"/>
    <row r="10090" ht="7.5" hidden="1" customHeight="1"/>
    <row r="10091" ht="7.5" hidden="1" customHeight="1"/>
    <row r="10092" ht="7.5" hidden="1" customHeight="1"/>
    <row r="10093" ht="7.5" hidden="1" customHeight="1"/>
    <row r="10094" ht="7.5" hidden="1" customHeight="1"/>
    <row r="10095" ht="7.5" hidden="1" customHeight="1"/>
    <row r="10096" ht="7.5" hidden="1" customHeight="1"/>
    <row r="10097" ht="7.5" hidden="1" customHeight="1"/>
    <row r="10098" ht="7.5" hidden="1" customHeight="1"/>
    <row r="10099" ht="7.5" hidden="1" customHeight="1"/>
    <row r="10100" ht="7.5" hidden="1" customHeight="1"/>
    <row r="10101" ht="7.5" hidden="1" customHeight="1"/>
    <row r="10102" ht="7.5" hidden="1" customHeight="1"/>
    <row r="10103" ht="7.5" hidden="1" customHeight="1"/>
    <row r="10104" ht="7.5" hidden="1" customHeight="1"/>
    <row r="10105" ht="7.5" hidden="1" customHeight="1"/>
    <row r="10106" ht="7.5" hidden="1" customHeight="1"/>
    <row r="10107" ht="7.5" hidden="1" customHeight="1"/>
    <row r="10108" ht="7.5" hidden="1" customHeight="1"/>
    <row r="10109" ht="7.5" hidden="1" customHeight="1"/>
    <row r="10110" ht="7.5" hidden="1" customHeight="1"/>
    <row r="10111" ht="7.5" hidden="1" customHeight="1"/>
    <row r="10112" ht="7.5" hidden="1" customHeight="1"/>
    <row r="10113" ht="7.5" hidden="1" customHeight="1"/>
    <row r="10114" ht="7.5" hidden="1" customHeight="1"/>
    <row r="10115" ht="7.5" hidden="1" customHeight="1"/>
    <row r="10116" ht="7.5" hidden="1" customHeight="1"/>
    <row r="10117" ht="7.5" hidden="1" customHeight="1"/>
    <row r="10118" ht="7.5" hidden="1" customHeight="1"/>
    <row r="10119" ht="7.5" hidden="1" customHeight="1"/>
    <row r="10120" ht="7.5" hidden="1" customHeight="1"/>
    <row r="10121" ht="7.5" hidden="1" customHeight="1"/>
    <row r="10122" ht="7.5" hidden="1" customHeight="1"/>
    <row r="10123" ht="7.5" hidden="1" customHeight="1"/>
    <row r="10124" ht="7.5" hidden="1" customHeight="1"/>
    <row r="10125" ht="7.5" hidden="1" customHeight="1"/>
    <row r="10126" ht="7.5" hidden="1" customHeight="1"/>
    <row r="10127" ht="7.5" hidden="1" customHeight="1"/>
    <row r="10128" ht="7.5" hidden="1" customHeight="1"/>
    <row r="10129" ht="7.5" hidden="1" customHeight="1"/>
    <row r="10130" ht="7.5" hidden="1" customHeight="1"/>
    <row r="10131" ht="7.5" hidden="1" customHeight="1"/>
    <row r="10132" ht="7.5" hidden="1" customHeight="1"/>
    <row r="10133" ht="7.5" hidden="1" customHeight="1"/>
    <row r="10134" ht="7.5" hidden="1" customHeight="1"/>
    <row r="10135" ht="7.5" hidden="1" customHeight="1"/>
    <row r="10136" ht="7.5" hidden="1" customHeight="1"/>
    <row r="10137" ht="7.5" hidden="1" customHeight="1"/>
    <row r="10138" ht="7.5" hidden="1" customHeight="1"/>
    <row r="10139" ht="7.5" hidden="1" customHeight="1"/>
    <row r="10140" ht="7.5" hidden="1" customHeight="1"/>
    <row r="10141" ht="7.5" hidden="1" customHeight="1"/>
    <row r="10142" ht="7.5" hidden="1" customHeight="1"/>
    <row r="10143" ht="7.5" hidden="1" customHeight="1"/>
    <row r="10144" ht="7.5" hidden="1" customHeight="1"/>
    <row r="10145" ht="7.5" hidden="1" customHeight="1"/>
    <row r="10146" ht="7.5" hidden="1" customHeight="1"/>
    <row r="10147" ht="7.5" hidden="1" customHeight="1"/>
    <row r="10148" ht="7.5" hidden="1" customHeight="1"/>
    <row r="10149" ht="7.5" hidden="1" customHeight="1"/>
    <row r="10150" ht="7.5" hidden="1" customHeight="1"/>
    <row r="10151" ht="7.5" hidden="1" customHeight="1"/>
    <row r="10152" ht="7.5" hidden="1" customHeight="1"/>
    <row r="10153" ht="7.5" hidden="1" customHeight="1"/>
    <row r="10154" ht="7.5" hidden="1" customHeight="1"/>
    <row r="10155" ht="7.5" hidden="1" customHeight="1"/>
    <row r="10156" ht="7.5" hidden="1" customHeight="1"/>
    <row r="10157" ht="7.5" hidden="1" customHeight="1"/>
    <row r="10158" ht="7.5" hidden="1" customHeight="1"/>
    <row r="10159" ht="7.5" hidden="1" customHeight="1"/>
    <row r="10160" ht="7.5" hidden="1" customHeight="1"/>
    <row r="10161" ht="7.5" hidden="1" customHeight="1"/>
    <row r="10162" ht="7.5" hidden="1" customHeight="1"/>
    <row r="10163" ht="7.5" hidden="1" customHeight="1"/>
    <row r="10164" ht="7.5" hidden="1" customHeight="1"/>
    <row r="10165" ht="7.5" hidden="1" customHeight="1"/>
    <row r="10166" ht="7.5" hidden="1" customHeight="1"/>
    <row r="10167" ht="7.5" hidden="1" customHeight="1"/>
    <row r="10168" ht="7.5" hidden="1" customHeight="1"/>
    <row r="10169" ht="7.5" hidden="1" customHeight="1"/>
    <row r="10170" ht="7.5" hidden="1" customHeight="1"/>
    <row r="10171" ht="7.5" hidden="1" customHeight="1"/>
    <row r="10172" ht="7.5" hidden="1" customHeight="1"/>
    <row r="10173" ht="7.5" hidden="1" customHeight="1"/>
    <row r="10174" ht="7.5" hidden="1" customHeight="1"/>
    <row r="10175" ht="7.5" hidden="1" customHeight="1"/>
    <row r="10176" ht="7.5" hidden="1" customHeight="1"/>
    <row r="10177" ht="7.5" hidden="1" customHeight="1"/>
    <row r="10178" ht="7.5" hidden="1" customHeight="1"/>
    <row r="10179" ht="7.5" hidden="1" customHeight="1"/>
    <row r="10180" ht="7.5" hidden="1" customHeight="1"/>
    <row r="10181" ht="7.5" hidden="1" customHeight="1"/>
    <row r="10182" ht="7.5" hidden="1" customHeight="1"/>
    <row r="10183" ht="7.5" hidden="1" customHeight="1"/>
    <row r="10184" ht="7.5" hidden="1" customHeight="1"/>
    <row r="10185" ht="7.5" hidden="1" customHeight="1"/>
    <row r="10186" ht="7.5" hidden="1" customHeight="1"/>
    <row r="10187" ht="7.5" hidden="1" customHeight="1"/>
    <row r="10188" ht="7.5" hidden="1" customHeight="1"/>
    <row r="10189" ht="7.5" hidden="1" customHeight="1"/>
    <row r="10190" ht="7.5" hidden="1" customHeight="1"/>
    <row r="10191" ht="7.5" hidden="1" customHeight="1"/>
    <row r="10192" ht="7.5" hidden="1" customHeight="1"/>
    <row r="10193" ht="7.5" hidden="1" customHeight="1"/>
    <row r="10194" ht="7.5" hidden="1" customHeight="1"/>
    <row r="10195" ht="7.5" hidden="1" customHeight="1"/>
    <row r="10196" ht="7.5" hidden="1" customHeight="1"/>
    <row r="10197" ht="7.5" hidden="1" customHeight="1"/>
    <row r="10198" ht="7.5" hidden="1" customHeight="1"/>
    <row r="10199" ht="7.5" hidden="1" customHeight="1"/>
    <row r="10200" ht="7.5" hidden="1" customHeight="1"/>
    <row r="10201" ht="7.5" hidden="1" customHeight="1"/>
    <row r="10202" ht="7.5" hidden="1" customHeight="1"/>
    <row r="10203" ht="7.5" hidden="1" customHeight="1"/>
    <row r="10204" ht="7.5" hidden="1" customHeight="1"/>
    <row r="10205" ht="7.5" hidden="1" customHeight="1"/>
    <row r="10206" ht="7.5" hidden="1" customHeight="1"/>
    <row r="10207" ht="7.5" hidden="1" customHeight="1"/>
    <row r="10208" ht="7.5" hidden="1" customHeight="1"/>
    <row r="10209" ht="7.5" hidden="1" customHeight="1"/>
    <row r="10210" ht="7.5" hidden="1" customHeight="1"/>
    <row r="10211" ht="7.5" hidden="1" customHeight="1"/>
    <row r="10212" ht="7.5" hidden="1" customHeight="1"/>
    <row r="10213" ht="7.5" hidden="1" customHeight="1"/>
    <row r="10214" ht="7.5" hidden="1" customHeight="1"/>
    <row r="10215" ht="7.5" hidden="1" customHeight="1"/>
    <row r="10216" ht="7.5" hidden="1" customHeight="1"/>
    <row r="10217" ht="7.5" hidden="1" customHeight="1"/>
    <row r="10218" ht="7.5" hidden="1" customHeight="1"/>
    <row r="10219" ht="7.5" hidden="1" customHeight="1"/>
    <row r="10220" ht="7.5" hidden="1" customHeight="1"/>
    <row r="10221" ht="7.5" hidden="1" customHeight="1"/>
    <row r="10222" ht="7.5" hidden="1" customHeight="1"/>
    <row r="10223" ht="7.5" hidden="1" customHeight="1"/>
    <row r="10224" ht="7.5" hidden="1" customHeight="1"/>
    <row r="10225" ht="7.5" hidden="1" customHeight="1"/>
    <row r="10226" ht="7.5" hidden="1" customHeight="1"/>
    <row r="10227" ht="7.5" hidden="1" customHeight="1"/>
    <row r="10228" ht="7.5" hidden="1" customHeight="1"/>
    <row r="10229" ht="7.5" hidden="1" customHeight="1"/>
    <row r="10230" ht="7.5" hidden="1" customHeight="1"/>
    <row r="10231" ht="7.5" hidden="1" customHeight="1"/>
    <row r="10232" ht="7.5" hidden="1" customHeight="1"/>
    <row r="10233" ht="7.5" hidden="1" customHeight="1"/>
    <row r="10234" ht="7.5" hidden="1" customHeight="1"/>
    <row r="10235" ht="7.5" hidden="1" customHeight="1"/>
    <row r="10236" ht="7.5" hidden="1" customHeight="1"/>
    <row r="10237" ht="7.5" hidden="1" customHeight="1"/>
    <row r="10238" ht="7.5" hidden="1" customHeight="1"/>
    <row r="10239" ht="7.5" hidden="1" customHeight="1"/>
    <row r="10240" ht="7.5" hidden="1" customHeight="1"/>
    <row r="10241" ht="7.5" hidden="1" customHeight="1"/>
    <row r="10242" ht="7.5" hidden="1" customHeight="1"/>
    <row r="10243" ht="7.5" hidden="1" customHeight="1"/>
    <row r="10244" ht="7.5" hidden="1" customHeight="1"/>
    <row r="10245" ht="7.5" hidden="1" customHeight="1"/>
    <row r="10246" ht="7.5" hidden="1" customHeight="1"/>
    <row r="10247" ht="7.5" hidden="1" customHeight="1"/>
    <row r="10248" ht="7.5" hidden="1" customHeight="1"/>
    <row r="10249" ht="7.5" hidden="1" customHeight="1"/>
    <row r="10250" ht="7.5" hidden="1" customHeight="1"/>
    <row r="10251" ht="7.5" hidden="1" customHeight="1"/>
    <row r="10252" ht="7.5" hidden="1" customHeight="1"/>
    <row r="10253" ht="7.5" hidden="1" customHeight="1"/>
    <row r="10254" ht="7.5" hidden="1" customHeight="1"/>
    <row r="10255" ht="7.5" hidden="1" customHeight="1"/>
    <row r="10256" ht="7.5" hidden="1" customHeight="1"/>
    <row r="10257" ht="7.5" hidden="1" customHeight="1"/>
    <row r="10258" ht="7.5" hidden="1" customHeight="1"/>
    <row r="10259" ht="7.5" hidden="1" customHeight="1"/>
    <row r="10260" ht="7.5" hidden="1" customHeight="1"/>
    <row r="10261" ht="7.5" hidden="1" customHeight="1"/>
    <row r="10262" ht="7.5" hidden="1" customHeight="1"/>
    <row r="10263" ht="7.5" hidden="1" customHeight="1"/>
    <row r="10264" ht="7.5" hidden="1" customHeight="1"/>
    <row r="10265" ht="7.5" hidden="1" customHeight="1"/>
    <row r="10266" ht="7.5" hidden="1" customHeight="1"/>
    <row r="10267" ht="7.5" hidden="1" customHeight="1"/>
    <row r="10268" ht="7.5" hidden="1" customHeight="1"/>
    <row r="10269" ht="7.5" hidden="1" customHeight="1"/>
    <row r="10270" ht="7.5" hidden="1" customHeight="1"/>
    <row r="10271" ht="7.5" hidden="1" customHeight="1"/>
    <row r="10272" ht="7.5" hidden="1" customHeight="1"/>
    <row r="10273" ht="7.5" hidden="1" customHeight="1"/>
    <row r="10274" ht="7.5" hidden="1" customHeight="1"/>
    <row r="10275" ht="7.5" hidden="1" customHeight="1"/>
    <row r="10276" ht="7.5" hidden="1" customHeight="1"/>
    <row r="10277" ht="7.5" hidden="1" customHeight="1"/>
    <row r="10278" ht="7.5" hidden="1" customHeight="1"/>
    <row r="10279" ht="7.5" hidden="1" customHeight="1"/>
    <row r="10280" ht="7.5" hidden="1" customHeight="1"/>
    <row r="10281" ht="7.5" hidden="1" customHeight="1"/>
    <row r="10282" ht="7.5" hidden="1" customHeight="1"/>
    <row r="10283" ht="7.5" hidden="1" customHeight="1"/>
    <row r="10284" ht="7.5" hidden="1" customHeight="1"/>
    <row r="10285" ht="7.5" hidden="1" customHeight="1"/>
    <row r="10286" ht="7.5" hidden="1" customHeight="1"/>
    <row r="10287" ht="7.5" hidden="1" customHeight="1"/>
    <row r="10288" ht="7.5" hidden="1" customHeight="1"/>
    <row r="10289" ht="7.5" hidden="1" customHeight="1"/>
    <row r="10290" ht="7.5" hidden="1" customHeight="1"/>
    <row r="10291" ht="7.5" hidden="1" customHeight="1"/>
    <row r="10292" ht="7.5" hidden="1" customHeight="1"/>
    <row r="10293" ht="7.5" hidden="1" customHeight="1"/>
    <row r="10294" ht="7.5" hidden="1" customHeight="1"/>
    <row r="10295" ht="7.5" hidden="1" customHeight="1"/>
    <row r="10296" ht="7.5" hidden="1" customHeight="1"/>
    <row r="10297" ht="7.5" hidden="1" customHeight="1"/>
    <row r="10298" ht="7.5" hidden="1" customHeight="1"/>
    <row r="10299" ht="7.5" hidden="1" customHeight="1"/>
    <row r="10300" ht="7.5" hidden="1" customHeight="1"/>
    <row r="10301" ht="7.5" hidden="1" customHeight="1"/>
    <row r="10302" ht="7.5" hidden="1" customHeight="1"/>
    <row r="10303" ht="7.5" hidden="1" customHeight="1"/>
    <row r="10304" ht="7.5" hidden="1" customHeight="1"/>
    <row r="10305" ht="7.5" hidden="1" customHeight="1"/>
    <row r="10306" ht="7.5" hidden="1" customHeight="1"/>
    <row r="10307" ht="7.5" hidden="1" customHeight="1"/>
    <row r="10308" ht="7.5" hidden="1" customHeight="1"/>
    <row r="10309" ht="7.5" hidden="1" customHeight="1"/>
    <row r="10310" ht="7.5" hidden="1" customHeight="1"/>
    <row r="10311" ht="7.5" hidden="1" customHeight="1"/>
    <row r="10312" ht="7.5" hidden="1" customHeight="1"/>
    <row r="10313" ht="7.5" hidden="1" customHeight="1"/>
    <row r="10314" ht="7.5" hidden="1" customHeight="1"/>
    <row r="10315" ht="7.5" hidden="1" customHeight="1"/>
    <row r="10316" ht="7.5" hidden="1" customHeight="1"/>
    <row r="10317" ht="7.5" hidden="1" customHeight="1"/>
    <row r="10318" ht="7.5" hidden="1" customHeight="1"/>
    <row r="10319" ht="7.5" hidden="1" customHeight="1"/>
    <row r="10320" ht="7.5" hidden="1" customHeight="1"/>
    <row r="10321" ht="7.5" hidden="1" customHeight="1"/>
    <row r="10322" ht="7.5" hidden="1" customHeight="1"/>
    <row r="10323" ht="7.5" hidden="1" customHeight="1"/>
    <row r="10324" ht="7.5" hidden="1" customHeight="1"/>
    <row r="10325" ht="7.5" hidden="1" customHeight="1"/>
    <row r="10326" ht="7.5" hidden="1" customHeight="1"/>
    <row r="10327" ht="7.5" hidden="1" customHeight="1"/>
    <row r="10328" ht="7.5" hidden="1" customHeight="1"/>
    <row r="10329" ht="7.5" hidden="1" customHeight="1"/>
    <row r="10330" ht="7.5" hidden="1" customHeight="1"/>
    <row r="10331" ht="7.5" hidden="1" customHeight="1"/>
    <row r="10332" ht="7.5" hidden="1" customHeight="1"/>
    <row r="10333" ht="7.5" hidden="1" customHeight="1"/>
    <row r="10334" ht="7.5" hidden="1" customHeight="1"/>
    <row r="10335" ht="7.5" hidden="1" customHeight="1"/>
    <row r="10336" ht="7.5" hidden="1" customHeight="1"/>
    <row r="10337" ht="7.5" hidden="1" customHeight="1"/>
    <row r="10338" ht="7.5" hidden="1" customHeight="1"/>
    <row r="10339" ht="7.5" hidden="1" customHeight="1"/>
    <row r="10340" ht="7.5" hidden="1" customHeight="1"/>
    <row r="10341" ht="7.5" hidden="1" customHeight="1"/>
    <row r="10342" ht="7.5" hidden="1" customHeight="1"/>
    <row r="10343" ht="7.5" hidden="1" customHeight="1"/>
    <row r="10344" ht="7.5" hidden="1" customHeight="1"/>
    <row r="10345" ht="7.5" hidden="1" customHeight="1"/>
    <row r="10346" ht="7.5" hidden="1" customHeight="1"/>
    <row r="10347" ht="7.5" hidden="1" customHeight="1"/>
    <row r="10348" ht="7.5" hidden="1" customHeight="1"/>
    <row r="10349" ht="7.5" hidden="1" customHeight="1"/>
    <row r="10350" ht="7.5" hidden="1" customHeight="1"/>
    <row r="10351" ht="7.5" hidden="1" customHeight="1"/>
    <row r="10352" ht="7.5" hidden="1" customHeight="1"/>
    <row r="10353" ht="7.5" hidden="1" customHeight="1"/>
    <row r="10354" ht="7.5" hidden="1" customHeight="1"/>
    <row r="10355" ht="7.5" hidden="1" customHeight="1"/>
    <row r="10356" ht="7.5" hidden="1" customHeight="1"/>
    <row r="10357" ht="7.5" hidden="1" customHeight="1"/>
    <row r="10358" ht="7.5" hidden="1" customHeight="1"/>
    <row r="10359" ht="7.5" hidden="1" customHeight="1"/>
    <row r="10360" ht="7.5" hidden="1" customHeight="1"/>
    <row r="10361" ht="7.5" hidden="1" customHeight="1"/>
    <row r="10362" ht="7.5" hidden="1" customHeight="1"/>
    <row r="10363" ht="7.5" hidden="1" customHeight="1"/>
    <row r="10364" ht="7.5" hidden="1" customHeight="1"/>
    <row r="10365" ht="7.5" hidden="1" customHeight="1"/>
    <row r="10366" ht="7.5" hidden="1" customHeight="1"/>
    <row r="10367" ht="7.5" hidden="1" customHeight="1"/>
    <row r="10368" ht="7.5" hidden="1" customHeight="1"/>
    <row r="10369" ht="7.5" hidden="1" customHeight="1"/>
    <row r="10370" ht="7.5" hidden="1" customHeight="1"/>
    <row r="10371" ht="7.5" hidden="1" customHeight="1"/>
    <row r="10372" ht="7.5" hidden="1" customHeight="1"/>
    <row r="10373" ht="7.5" hidden="1" customHeight="1"/>
    <row r="10374" ht="7.5" hidden="1" customHeight="1"/>
    <row r="10375" ht="7.5" hidden="1" customHeight="1"/>
    <row r="10376" ht="7.5" hidden="1" customHeight="1"/>
    <row r="10377" ht="7.5" hidden="1" customHeight="1"/>
    <row r="10378" ht="7.5" hidden="1" customHeight="1"/>
    <row r="10379" ht="7.5" hidden="1" customHeight="1"/>
    <row r="10380" ht="7.5" hidden="1" customHeight="1"/>
    <row r="10381" ht="7.5" hidden="1" customHeight="1"/>
    <row r="10382" ht="7.5" hidden="1" customHeight="1"/>
    <row r="10383" ht="7.5" hidden="1" customHeight="1"/>
    <row r="10384" ht="7.5" hidden="1" customHeight="1"/>
    <row r="10385" ht="7.5" hidden="1" customHeight="1"/>
    <row r="10386" ht="7.5" hidden="1" customHeight="1"/>
    <row r="10387" ht="7.5" hidden="1" customHeight="1"/>
    <row r="10388" ht="7.5" hidden="1" customHeight="1"/>
    <row r="10389" ht="7.5" hidden="1" customHeight="1"/>
    <row r="10390" ht="7.5" hidden="1" customHeight="1"/>
    <row r="10391" ht="7.5" hidden="1" customHeight="1"/>
    <row r="10392" ht="7.5" hidden="1" customHeight="1"/>
    <row r="10393" ht="7.5" hidden="1" customHeight="1"/>
    <row r="10394" ht="7.5" hidden="1" customHeight="1"/>
    <row r="10395" ht="7.5" hidden="1" customHeight="1"/>
    <row r="10396" ht="7.5" hidden="1" customHeight="1"/>
    <row r="10397" ht="7.5" hidden="1" customHeight="1"/>
    <row r="10398" ht="7.5" hidden="1" customHeight="1"/>
    <row r="10399" ht="7.5" hidden="1" customHeight="1"/>
    <row r="10400" ht="7.5" hidden="1" customHeight="1"/>
    <row r="10401" ht="7.5" hidden="1" customHeight="1"/>
    <row r="10402" ht="7.5" hidden="1" customHeight="1"/>
    <row r="10403" ht="7.5" hidden="1" customHeight="1"/>
    <row r="10404" ht="7.5" hidden="1" customHeight="1"/>
    <row r="10405" ht="7.5" hidden="1" customHeight="1"/>
    <row r="10406" ht="7.5" hidden="1" customHeight="1"/>
    <row r="10407" ht="7.5" hidden="1" customHeight="1"/>
    <row r="10408" ht="7.5" hidden="1" customHeight="1"/>
    <row r="10409" ht="7.5" hidden="1" customHeight="1"/>
    <row r="10410" ht="7.5" hidden="1" customHeight="1"/>
    <row r="10411" ht="7.5" hidden="1" customHeight="1"/>
    <row r="10412" ht="7.5" hidden="1" customHeight="1"/>
    <row r="10413" ht="7.5" hidden="1" customHeight="1"/>
    <row r="10414" ht="7.5" hidden="1" customHeight="1"/>
    <row r="10415" ht="7.5" hidden="1" customHeight="1"/>
    <row r="10416" ht="7.5" hidden="1" customHeight="1"/>
    <row r="10417" ht="7.5" hidden="1" customHeight="1"/>
    <row r="10418" ht="7.5" hidden="1" customHeight="1"/>
    <row r="10419" ht="7.5" hidden="1" customHeight="1"/>
    <row r="10420" ht="7.5" hidden="1" customHeight="1"/>
    <row r="10421" ht="7.5" hidden="1" customHeight="1"/>
    <row r="10422" ht="7.5" hidden="1" customHeight="1"/>
    <row r="10423" ht="7.5" hidden="1" customHeight="1"/>
    <row r="10424" ht="7.5" hidden="1" customHeight="1"/>
    <row r="10425" ht="7.5" hidden="1" customHeight="1"/>
    <row r="10426" ht="7.5" hidden="1" customHeight="1"/>
    <row r="10427" ht="7.5" hidden="1" customHeight="1"/>
    <row r="10428" ht="7.5" hidden="1" customHeight="1"/>
    <row r="10429" ht="7.5" hidden="1" customHeight="1"/>
    <row r="10430" ht="7.5" hidden="1" customHeight="1"/>
    <row r="10431" ht="7.5" hidden="1" customHeight="1"/>
    <row r="10432" ht="7.5" hidden="1" customHeight="1"/>
    <row r="10433" ht="7.5" hidden="1" customHeight="1"/>
    <row r="10434" ht="7.5" hidden="1" customHeight="1"/>
    <row r="10435" ht="7.5" hidden="1" customHeight="1"/>
    <row r="10436" ht="7.5" hidden="1" customHeight="1"/>
    <row r="10437" ht="7.5" hidden="1" customHeight="1"/>
    <row r="10438" ht="7.5" hidden="1" customHeight="1"/>
    <row r="10439" ht="7.5" hidden="1" customHeight="1"/>
    <row r="10440" ht="7.5" hidden="1" customHeight="1"/>
    <row r="10441" ht="7.5" hidden="1" customHeight="1"/>
    <row r="10442" ht="7.5" hidden="1" customHeight="1"/>
    <row r="10443" ht="7.5" hidden="1" customHeight="1"/>
    <row r="10444" ht="7.5" hidden="1" customHeight="1"/>
    <row r="10445" ht="7.5" hidden="1" customHeight="1"/>
    <row r="10446" ht="7.5" hidden="1" customHeight="1"/>
    <row r="10447" ht="7.5" hidden="1" customHeight="1"/>
    <row r="10448" ht="7.5" hidden="1" customHeight="1"/>
    <row r="10449" ht="7.5" hidden="1" customHeight="1"/>
    <row r="10450" ht="7.5" hidden="1" customHeight="1"/>
    <row r="10451" ht="7.5" hidden="1" customHeight="1"/>
    <row r="10452" ht="7.5" hidden="1" customHeight="1"/>
    <row r="10453" ht="7.5" hidden="1" customHeight="1"/>
    <row r="10454" ht="7.5" hidden="1" customHeight="1"/>
    <row r="10455" ht="7.5" hidden="1" customHeight="1"/>
    <row r="10456" ht="7.5" hidden="1" customHeight="1"/>
    <row r="10457" ht="7.5" hidden="1" customHeight="1"/>
    <row r="10458" ht="7.5" hidden="1" customHeight="1"/>
    <row r="10459" ht="7.5" hidden="1" customHeight="1"/>
    <row r="10460" ht="7.5" hidden="1" customHeight="1"/>
    <row r="10461" ht="7.5" hidden="1" customHeight="1"/>
    <row r="10462" ht="7.5" hidden="1" customHeight="1"/>
    <row r="10463" ht="7.5" hidden="1" customHeight="1"/>
    <row r="10464" ht="7.5" hidden="1" customHeight="1"/>
    <row r="10465" ht="7.5" hidden="1" customHeight="1"/>
    <row r="10466" ht="7.5" hidden="1" customHeight="1"/>
    <row r="10467" ht="7.5" hidden="1" customHeight="1"/>
    <row r="10468" ht="7.5" hidden="1" customHeight="1"/>
    <row r="10469" ht="7.5" hidden="1" customHeight="1"/>
    <row r="10470" ht="7.5" hidden="1" customHeight="1"/>
    <row r="10471" ht="7.5" hidden="1" customHeight="1"/>
    <row r="10472" ht="7.5" hidden="1" customHeight="1"/>
    <row r="10473" ht="7.5" hidden="1" customHeight="1"/>
    <row r="10474" ht="7.5" hidden="1" customHeight="1"/>
    <row r="10475" ht="7.5" hidden="1" customHeight="1"/>
    <row r="10476" ht="7.5" hidden="1" customHeight="1"/>
    <row r="10477" ht="7.5" hidden="1" customHeight="1"/>
    <row r="10478" ht="7.5" hidden="1" customHeight="1"/>
    <row r="10479" ht="7.5" hidden="1" customHeight="1"/>
    <row r="10480" ht="7.5" hidden="1" customHeight="1"/>
    <row r="10481" ht="7.5" hidden="1" customHeight="1"/>
    <row r="10482" ht="7.5" hidden="1" customHeight="1"/>
    <row r="10483" ht="7.5" hidden="1" customHeight="1"/>
    <row r="10484" ht="7.5" hidden="1" customHeight="1"/>
    <row r="10485" ht="7.5" hidden="1" customHeight="1"/>
    <row r="10486" ht="7.5" hidden="1" customHeight="1"/>
    <row r="10487" ht="7.5" hidden="1" customHeight="1"/>
    <row r="10488" ht="7.5" hidden="1" customHeight="1"/>
    <row r="10489" ht="7.5" hidden="1" customHeight="1"/>
    <row r="10490" ht="7.5" hidden="1" customHeight="1"/>
    <row r="10491" ht="7.5" hidden="1" customHeight="1"/>
    <row r="10492" ht="7.5" hidden="1" customHeight="1"/>
    <row r="10493" ht="7.5" hidden="1" customHeight="1"/>
    <row r="10494" ht="7.5" hidden="1" customHeight="1"/>
    <row r="10495" ht="7.5" hidden="1" customHeight="1"/>
    <row r="10496" ht="7.5" hidden="1" customHeight="1"/>
    <row r="10497" ht="7.5" hidden="1" customHeight="1"/>
    <row r="10498" ht="7.5" hidden="1" customHeight="1"/>
    <row r="10499" ht="7.5" hidden="1" customHeight="1"/>
    <row r="10500" ht="7.5" hidden="1" customHeight="1"/>
    <row r="10501" ht="7.5" hidden="1" customHeight="1"/>
    <row r="10502" ht="7.5" hidden="1" customHeight="1"/>
    <row r="10503" ht="7.5" hidden="1" customHeight="1"/>
    <row r="10504" ht="7.5" hidden="1" customHeight="1"/>
    <row r="10505" ht="7.5" hidden="1" customHeight="1"/>
    <row r="10506" ht="7.5" hidden="1" customHeight="1"/>
    <row r="10507" ht="7.5" hidden="1" customHeight="1"/>
    <row r="10508" ht="7.5" hidden="1" customHeight="1"/>
    <row r="10509" ht="7.5" hidden="1" customHeight="1"/>
    <row r="10510" ht="7.5" hidden="1" customHeight="1"/>
    <row r="10511" ht="7.5" hidden="1" customHeight="1"/>
    <row r="10512" ht="7.5" hidden="1" customHeight="1"/>
    <row r="10513" ht="7.5" hidden="1" customHeight="1"/>
    <row r="10514" ht="7.5" hidden="1" customHeight="1"/>
    <row r="10515" ht="7.5" hidden="1" customHeight="1"/>
    <row r="10516" ht="7.5" hidden="1" customHeight="1"/>
    <row r="10517" ht="7.5" hidden="1" customHeight="1"/>
    <row r="10518" ht="7.5" hidden="1" customHeight="1"/>
    <row r="10519" ht="7.5" hidden="1" customHeight="1"/>
    <row r="10520" ht="7.5" hidden="1" customHeight="1"/>
    <row r="10521" ht="7.5" hidden="1" customHeight="1"/>
    <row r="10522" ht="7.5" hidden="1" customHeight="1"/>
    <row r="10523" ht="7.5" hidden="1" customHeight="1"/>
    <row r="10524" ht="7.5" hidden="1" customHeight="1"/>
    <row r="10525" ht="7.5" hidden="1" customHeight="1"/>
    <row r="10526" ht="7.5" hidden="1" customHeight="1"/>
    <row r="10527" ht="7.5" hidden="1" customHeight="1"/>
    <row r="10528" ht="7.5" hidden="1" customHeight="1"/>
    <row r="10529" ht="7.5" hidden="1" customHeight="1"/>
    <row r="10530" ht="7.5" hidden="1" customHeight="1"/>
    <row r="10531" ht="7.5" hidden="1" customHeight="1"/>
    <row r="10532" ht="7.5" hidden="1" customHeight="1"/>
    <row r="10533" ht="7.5" hidden="1" customHeight="1"/>
    <row r="10534" ht="7.5" hidden="1" customHeight="1"/>
    <row r="10535" ht="7.5" hidden="1" customHeight="1"/>
    <row r="10536" ht="7.5" hidden="1" customHeight="1"/>
    <row r="10537" ht="7.5" hidden="1" customHeight="1"/>
    <row r="10538" ht="7.5" hidden="1" customHeight="1"/>
    <row r="10539" ht="7.5" hidden="1" customHeight="1"/>
    <row r="10540" ht="7.5" hidden="1" customHeight="1"/>
    <row r="10541" ht="7.5" hidden="1" customHeight="1"/>
    <row r="10542" ht="7.5" hidden="1" customHeight="1"/>
    <row r="10543" ht="7.5" hidden="1" customHeight="1"/>
    <row r="10544" ht="7.5" hidden="1" customHeight="1"/>
    <row r="10545" ht="7.5" hidden="1" customHeight="1"/>
    <row r="10546" ht="7.5" hidden="1" customHeight="1"/>
    <row r="10547" ht="7.5" hidden="1" customHeight="1"/>
    <row r="10548" ht="7.5" hidden="1" customHeight="1"/>
    <row r="10549" ht="7.5" hidden="1" customHeight="1"/>
    <row r="10550" ht="7.5" hidden="1" customHeight="1"/>
    <row r="10551" ht="7.5" hidden="1" customHeight="1"/>
    <row r="10552" ht="7.5" hidden="1" customHeight="1"/>
    <row r="10553" ht="7.5" hidden="1" customHeight="1"/>
    <row r="10554" ht="7.5" hidden="1" customHeight="1"/>
    <row r="10555" ht="7.5" hidden="1" customHeight="1"/>
    <row r="10556" ht="7.5" hidden="1" customHeight="1"/>
    <row r="10557" ht="7.5" hidden="1" customHeight="1"/>
    <row r="10558" ht="7.5" hidden="1" customHeight="1"/>
    <row r="10559" ht="7.5" hidden="1" customHeight="1"/>
    <row r="10560" ht="7.5" hidden="1" customHeight="1"/>
    <row r="10561" ht="7.5" hidden="1" customHeight="1"/>
    <row r="10562" ht="7.5" hidden="1" customHeight="1"/>
    <row r="10563" ht="7.5" hidden="1" customHeight="1"/>
    <row r="10564" ht="7.5" hidden="1" customHeight="1"/>
    <row r="10565" ht="7.5" hidden="1" customHeight="1"/>
    <row r="10566" ht="7.5" hidden="1" customHeight="1"/>
    <row r="10567" ht="7.5" hidden="1" customHeight="1"/>
    <row r="10568" ht="7.5" hidden="1" customHeight="1"/>
    <row r="10569" ht="7.5" hidden="1" customHeight="1"/>
    <row r="10570" ht="7.5" hidden="1" customHeight="1"/>
    <row r="10571" ht="7.5" hidden="1" customHeight="1"/>
    <row r="10572" ht="7.5" hidden="1" customHeight="1"/>
    <row r="10573" ht="7.5" hidden="1" customHeight="1"/>
    <row r="10574" ht="7.5" hidden="1" customHeight="1"/>
    <row r="10575" ht="7.5" hidden="1" customHeight="1"/>
    <row r="10576" ht="7.5" hidden="1" customHeight="1"/>
    <row r="10577" ht="7.5" hidden="1" customHeight="1"/>
    <row r="10578" ht="7.5" hidden="1" customHeight="1"/>
    <row r="10579" ht="7.5" hidden="1" customHeight="1"/>
    <row r="10580" ht="7.5" hidden="1" customHeight="1"/>
    <row r="10581" ht="7.5" hidden="1" customHeight="1"/>
    <row r="10582" ht="7.5" hidden="1" customHeight="1"/>
    <row r="10583" ht="7.5" hidden="1" customHeight="1"/>
    <row r="10584" ht="7.5" hidden="1" customHeight="1"/>
    <row r="10585" ht="7.5" hidden="1" customHeight="1"/>
    <row r="10586" ht="7.5" hidden="1" customHeight="1"/>
    <row r="10587" ht="7.5" hidden="1" customHeight="1"/>
    <row r="10588" ht="7.5" hidden="1" customHeight="1"/>
    <row r="10589" ht="7.5" hidden="1" customHeight="1"/>
    <row r="10590" ht="7.5" hidden="1" customHeight="1"/>
    <row r="10591" ht="7.5" hidden="1" customHeight="1"/>
    <row r="10592" ht="7.5" hidden="1" customHeight="1"/>
    <row r="10593" ht="7.5" hidden="1" customHeight="1"/>
    <row r="10594" ht="7.5" hidden="1" customHeight="1"/>
    <row r="10595" ht="7.5" hidden="1" customHeight="1"/>
    <row r="10596" ht="7.5" hidden="1" customHeight="1"/>
    <row r="10597" ht="7.5" hidden="1" customHeight="1"/>
    <row r="10598" ht="7.5" hidden="1" customHeight="1"/>
    <row r="10599" ht="7.5" hidden="1" customHeight="1"/>
    <row r="10600" ht="7.5" hidden="1" customHeight="1"/>
    <row r="10601" ht="7.5" hidden="1" customHeight="1"/>
    <row r="10602" ht="7.5" hidden="1" customHeight="1"/>
    <row r="10603" ht="7.5" hidden="1" customHeight="1"/>
    <row r="10604" ht="7.5" hidden="1" customHeight="1"/>
    <row r="10605" ht="7.5" hidden="1" customHeight="1"/>
    <row r="10606" ht="7.5" hidden="1" customHeight="1"/>
    <row r="10607" ht="7.5" hidden="1" customHeight="1"/>
    <row r="10608" ht="7.5" hidden="1" customHeight="1"/>
    <row r="10609" ht="7.5" hidden="1" customHeight="1"/>
    <row r="10610" ht="7.5" hidden="1" customHeight="1"/>
    <row r="10611" ht="7.5" hidden="1" customHeight="1"/>
    <row r="10612" ht="7.5" hidden="1" customHeight="1"/>
    <row r="10613" ht="7.5" hidden="1" customHeight="1"/>
    <row r="10614" ht="7.5" hidden="1" customHeight="1"/>
    <row r="10615" ht="7.5" hidden="1" customHeight="1"/>
    <row r="10616" ht="7.5" hidden="1" customHeight="1"/>
    <row r="10617" ht="7.5" hidden="1" customHeight="1"/>
    <row r="10618" ht="7.5" hidden="1" customHeight="1"/>
    <row r="10619" ht="7.5" hidden="1" customHeight="1"/>
    <row r="10620" ht="7.5" hidden="1" customHeight="1"/>
    <row r="10621" ht="7.5" hidden="1" customHeight="1"/>
    <row r="10622" ht="7.5" hidden="1" customHeight="1"/>
    <row r="10623" ht="7.5" hidden="1" customHeight="1"/>
    <row r="10624" ht="7.5" hidden="1" customHeight="1"/>
    <row r="10625" ht="7.5" hidden="1" customHeight="1"/>
    <row r="10626" ht="7.5" hidden="1" customHeight="1"/>
    <row r="10627" ht="7.5" hidden="1" customHeight="1"/>
    <row r="10628" ht="7.5" hidden="1" customHeight="1"/>
    <row r="10629" ht="7.5" hidden="1" customHeight="1"/>
    <row r="10630" ht="7.5" hidden="1" customHeight="1"/>
    <row r="10631" ht="7.5" hidden="1" customHeight="1"/>
    <row r="10632" ht="7.5" hidden="1" customHeight="1"/>
    <row r="10633" ht="7.5" hidden="1" customHeight="1"/>
    <row r="10634" ht="7.5" hidden="1" customHeight="1"/>
    <row r="10635" ht="7.5" hidden="1" customHeight="1"/>
    <row r="10636" ht="7.5" hidden="1" customHeight="1"/>
    <row r="10637" ht="7.5" hidden="1" customHeight="1"/>
    <row r="10638" ht="7.5" hidden="1" customHeight="1"/>
    <row r="10639" ht="7.5" hidden="1" customHeight="1"/>
    <row r="10640" ht="7.5" hidden="1" customHeight="1"/>
    <row r="10641" ht="7.5" hidden="1" customHeight="1"/>
    <row r="10642" ht="7.5" hidden="1" customHeight="1"/>
    <row r="10643" ht="7.5" hidden="1" customHeight="1"/>
    <row r="10644" ht="7.5" hidden="1" customHeight="1"/>
    <row r="10645" ht="7.5" hidden="1" customHeight="1"/>
    <row r="10646" ht="7.5" hidden="1" customHeight="1"/>
    <row r="10647" ht="7.5" hidden="1" customHeight="1"/>
    <row r="10648" ht="7.5" hidden="1" customHeight="1"/>
    <row r="10649" ht="7.5" hidden="1" customHeight="1"/>
    <row r="10650" ht="7.5" hidden="1" customHeight="1"/>
    <row r="10651" ht="7.5" hidden="1" customHeight="1"/>
    <row r="10652" ht="7.5" hidden="1" customHeight="1"/>
    <row r="10653" ht="7.5" hidden="1" customHeight="1"/>
    <row r="10654" ht="7.5" hidden="1" customHeight="1"/>
    <row r="10655" ht="7.5" hidden="1" customHeight="1"/>
    <row r="10656" ht="7.5" hidden="1" customHeight="1"/>
    <row r="10657" ht="7.5" hidden="1" customHeight="1"/>
    <row r="10658" ht="7.5" hidden="1" customHeight="1"/>
    <row r="10659" ht="7.5" hidden="1" customHeight="1"/>
    <row r="10660" ht="7.5" hidden="1" customHeight="1"/>
    <row r="10661" ht="7.5" hidden="1" customHeight="1"/>
    <row r="10662" ht="7.5" hidden="1" customHeight="1"/>
    <row r="10663" ht="7.5" hidden="1" customHeight="1"/>
    <row r="10664" ht="7.5" hidden="1" customHeight="1"/>
    <row r="10665" ht="7.5" hidden="1" customHeight="1"/>
    <row r="10666" ht="7.5" hidden="1" customHeight="1"/>
    <row r="10667" ht="7.5" hidden="1" customHeight="1"/>
    <row r="10668" ht="7.5" hidden="1" customHeight="1"/>
    <row r="10669" ht="7.5" hidden="1" customHeight="1"/>
    <row r="10670" ht="7.5" hidden="1" customHeight="1"/>
    <row r="10671" ht="7.5" hidden="1" customHeight="1"/>
    <row r="10672" ht="7.5" hidden="1" customHeight="1"/>
    <row r="10673" ht="7.5" hidden="1" customHeight="1"/>
    <row r="10674" ht="7.5" hidden="1" customHeight="1"/>
    <row r="10675" ht="7.5" hidden="1" customHeight="1"/>
    <row r="10676" ht="7.5" hidden="1" customHeight="1"/>
    <row r="10677" ht="7.5" hidden="1" customHeight="1"/>
    <row r="10678" ht="7.5" hidden="1" customHeight="1"/>
    <row r="10679" ht="7.5" hidden="1" customHeight="1"/>
    <row r="10680" ht="7.5" hidden="1" customHeight="1"/>
    <row r="10681" ht="7.5" hidden="1" customHeight="1"/>
    <row r="10682" ht="7.5" hidden="1" customHeight="1"/>
    <row r="10683" ht="7.5" hidden="1" customHeight="1"/>
    <row r="10684" ht="7.5" hidden="1" customHeight="1"/>
    <row r="10685" ht="7.5" hidden="1" customHeight="1"/>
    <row r="10686" ht="7.5" hidden="1" customHeight="1"/>
    <row r="10687" ht="7.5" hidden="1" customHeight="1"/>
    <row r="10688" ht="7.5" hidden="1" customHeight="1"/>
    <row r="10689" ht="7.5" hidden="1" customHeight="1"/>
    <row r="10690" ht="7.5" hidden="1" customHeight="1"/>
    <row r="10691" ht="7.5" hidden="1" customHeight="1"/>
    <row r="10692" ht="7.5" hidden="1" customHeight="1"/>
    <row r="10693" ht="7.5" hidden="1" customHeight="1"/>
    <row r="10694" ht="7.5" hidden="1" customHeight="1"/>
    <row r="10695" ht="7.5" hidden="1" customHeight="1"/>
    <row r="10696" ht="7.5" hidden="1" customHeight="1"/>
    <row r="10697" ht="7.5" hidden="1" customHeight="1"/>
    <row r="10698" ht="7.5" hidden="1" customHeight="1"/>
    <row r="10699" ht="7.5" hidden="1" customHeight="1"/>
    <row r="10700" ht="7.5" hidden="1" customHeight="1"/>
    <row r="10701" ht="7.5" hidden="1" customHeight="1"/>
    <row r="10702" ht="7.5" hidden="1" customHeight="1"/>
    <row r="10703" ht="7.5" hidden="1" customHeight="1"/>
    <row r="10704" ht="7.5" hidden="1" customHeight="1"/>
    <row r="10705" ht="7.5" hidden="1" customHeight="1"/>
    <row r="10706" ht="7.5" hidden="1" customHeight="1"/>
    <row r="10707" ht="7.5" hidden="1" customHeight="1"/>
    <row r="10708" ht="7.5" hidden="1" customHeight="1"/>
    <row r="10709" ht="7.5" hidden="1" customHeight="1"/>
    <row r="10710" ht="7.5" hidden="1" customHeight="1"/>
    <row r="10711" ht="7.5" hidden="1" customHeight="1"/>
    <row r="10712" ht="7.5" hidden="1" customHeight="1"/>
    <row r="10713" ht="7.5" hidden="1" customHeight="1"/>
    <row r="10714" ht="7.5" hidden="1" customHeight="1"/>
    <row r="10715" ht="7.5" hidden="1" customHeight="1"/>
    <row r="10716" ht="7.5" hidden="1" customHeight="1"/>
    <row r="10717" ht="7.5" hidden="1" customHeight="1"/>
    <row r="10718" ht="7.5" hidden="1" customHeight="1"/>
    <row r="10719" ht="7.5" hidden="1" customHeight="1"/>
    <row r="10720" ht="7.5" hidden="1" customHeight="1"/>
    <row r="10721" ht="7.5" hidden="1" customHeight="1"/>
    <row r="10722" ht="7.5" hidden="1" customHeight="1"/>
    <row r="10723" ht="7.5" hidden="1" customHeight="1"/>
    <row r="10724" ht="7.5" hidden="1" customHeight="1"/>
    <row r="10725" ht="7.5" hidden="1" customHeight="1"/>
    <row r="10726" ht="7.5" hidden="1" customHeight="1"/>
    <row r="10727" ht="7.5" hidden="1" customHeight="1"/>
    <row r="10728" ht="7.5" hidden="1" customHeight="1"/>
    <row r="10729" ht="7.5" hidden="1" customHeight="1"/>
    <row r="10730" ht="7.5" hidden="1" customHeight="1"/>
    <row r="10731" ht="7.5" hidden="1" customHeight="1"/>
    <row r="10732" ht="7.5" hidden="1" customHeight="1"/>
    <row r="10733" ht="7.5" hidden="1" customHeight="1"/>
    <row r="10734" ht="7.5" hidden="1" customHeight="1"/>
    <row r="10735" ht="7.5" hidden="1" customHeight="1"/>
    <row r="10736" ht="7.5" hidden="1" customHeight="1"/>
    <row r="10737" ht="7.5" hidden="1" customHeight="1"/>
    <row r="10738" ht="7.5" hidden="1" customHeight="1"/>
    <row r="10739" ht="7.5" hidden="1" customHeight="1"/>
    <row r="10740" ht="7.5" hidden="1" customHeight="1"/>
    <row r="10741" ht="7.5" hidden="1" customHeight="1"/>
    <row r="10742" ht="7.5" hidden="1" customHeight="1"/>
    <row r="10743" ht="7.5" hidden="1" customHeight="1"/>
    <row r="10744" ht="7.5" hidden="1" customHeight="1"/>
    <row r="10745" ht="7.5" hidden="1" customHeight="1"/>
    <row r="10746" ht="7.5" hidden="1" customHeight="1"/>
    <row r="10747" ht="7.5" hidden="1" customHeight="1"/>
    <row r="10748" ht="7.5" hidden="1" customHeight="1"/>
    <row r="10749" ht="7.5" hidden="1" customHeight="1"/>
    <row r="10750" ht="7.5" hidden="1" customHeight="1"/>
    <row r="10751" ht="7.5" hidden="1" customHeight="1"/>
    <row r="10752" ht="7.5" hidden="1" customHeight="1"/>
    <row r="10753" ht="7.5" hidden="1" customHeight="1"/>
    <row r="10754" ht="7.5" hidden="1" customHeight="1"/>
    <row r="10755" ht="7.5" hidden="1" customHeight="1"/>
    <row r="10756" ht="7.5" hidden="1" customHeight="1"/>
    <row r="10757" ht="7.5" hidden="1" customHeight="1"/>
    <row r="10758" ht="7.5" hidden="1" customHeight="1"/>
    <row r="10759" ht="7.5" hidden="1" customHeight="1"/>
    <row r="10760" ht="7.5" hidden="1" customHeight="1"/>
    <row r="10761" ht="7.5" hidden="1" customHeight="1"/>
    <row r="10762" ht="7.5" hidden="1" customHeight="1"/>
    <row r="10763" ht="7.5" hidden="1" customHeight="1"/>
    <row r="10764" ht="7.5" hidden="1" customHeight="1"/>
    <row r="10765" ht="7.5" hidden="1" customHeight="1"/>
    <row r="10766" ht="7.5" hidden="1" customHeight="1"/>
    <row r="10767" ht="7.5" hidden="1" customHeight="1"/>
    <row r="10768" ht="7.5" hidden="1" customHeight="1"/>
    <row r="10769" ht="7.5" hidden="1" customHeight="1"/>
    <row r="10770" ht="7.5" hidden="1" customHeight="1"/>
    <row r="10771" ht="7.5" hidden="1" customHeight="1"/>
    <row r="10772" ht="7.5" hidden="1" customHeight="1"/>
    <row r="10773" ht="7.5" hidden="1" customHeight="1"/>
    <row r="10774" ht="7.5" hidden="1" customHeight="1"/>
    <row r="10775" ht="7.5" hidden="1" customHeight="1"/>
    <row r="10776" ht="7.5" hidden="1" customHeight="1"/>
    <row r="10777" ht="7.5" hidden="1" customHeight="1"/>
    <row r="10778" ht="7.5" hidden="1" customHeight="1"/>
    <row r="10779" ht="7.5" hidden="1" customHeight="1"/>
    <row r="10780" ht="7.5" hidden="1" customHeight="1"/>
    <row r="10781" ht="7.5" hidden="1" customHeight="1"/>
    <row r="10782" ht="7.5" hidden="1" customHeight="1"/>
    <row r="10783" ht="7.5" hidden="1" customHeight="1"/>
    <row r="10784" ht="7.5" hidden="1" customHeight="1"/>
    <row r="10785" ht="7.5" hidden="1" customHeight="1"/>
    <row r="10786" ht="7.5" hidden="1" customHeight="1"/>
    <row r="10787" ht="7.5" hidden="1" customHeight="1"/>
    <row r="10788" ht="7.5" hidden="1" customHeight="1"/>
    <row r="10789" ht="7.5" hidden="1" customHeight="1"/>
    <row r="10790" ht="7.5" hidden="1" customHeight="1"/>
    <row r="10791" ht="7.5" hidden="1" customHeight="1"/>
    <row r="10792" ht="7.5" hidden="1" customHeight="1"/>
    <row r="10793" ht="7.5" hidden="1" customHeight="1"/>
    <row r="10794" ht="7.5" hidden="1" customHeight="1"/>
    <row r="10795" ht="7.5" hidden="1" customHeight="1"/>
    <row r="10796" ht="7.5" hidden="1" customHeight="1"/>
    <row r="10797" ht="7.5" hidden="1" customHeight="1"/>
    <row r="10798" ht="7.5" hidden="1" customHeight="1"/>
    <row r="10799" ht="7.5" hidden="1" customHeight="1"/>
    <row r="10800" ht="7.5" hidden="1" customHeight="1"/>
    <row r="10801" ht="7.5" hidden="1" customHeight="1"/>
    <row r="10802" ht="7.5" hidden="1" customHeight="1"/>
    <row r="10803" ht="7.5" hidden="1" customHeight="1"/>
    <row r="10804" ht="7.5" hidden="1" customHeight="1"/>
    <row r="10805" ht="7.5" hidden="1" customHeight="1"/>
    <row r="10806" ht="7.5" hidden="1" customHeight="1"/>
    <row r="10807" ht="7.5" hidden="1" customHeight="1"/>
    <row r="10808" ht="7.5" hidden="1" customHeight="1"/>
    <row r="10809" ht="7.5" hidden="1" customHeight="1"/>
    <row r="10810" ht="7.5" hidden="1" customHeight="1"/>
    <row r="10811" ht="7.5" hidden="1" customHeight="1"/>
    <row r="10812" ht="7.5" hidden="1" customHeight="1"/>
    <row r="10813" ht="7.5" hidden="1" customHeight="1"/>
    <row r="10814" ht="7.5" hidden="1" customHeight="1"/>
    <row r="10815" ht="7.5" hidden="1" customHeight="1"/>
    <row r="10816" ht="7.5" hidden="1" customHeight="1"/>
    <row r="10817" ht="7.5" hidden="1" customHeight="1"/>
    <row r="10818" ht="7.5" hidden="1" customHeight="1"/>
    <row r="10819" ht="7.5" hidden="1" customHeight="1"/>
    <row r="10820" ht="7.5" hidden="1" customHeight="1"/>
    <row r="10821" ht="7.5" hidden="1" customHeight="1"/>
    <row r="10822" ht="7.5" hidden="1" customHeight="1"/>
    <row r="10823" ht="7.5" hidden="1" customHeight="1"/>
    <row r="10824" ht="7.5" hidden="1" customHeight="1"/>
    <row r="10825" ht="7.5" hidden="1" customHeight="1"/>
    <row r="10826" ht="7.5" hidden="1" customHeight="1"/>
    <row r="10827" ht="7.5" hidden="1" customHeight="1"/>
    <row r="10828" ht="7.5" hidden="1" customHeight="1"/>
    <row r="10829" ht="7.5" hidden="1" customHeight="1"/>
    <row r="10830" ht="7.5" hidden="1" customHeight="1"/>
    <row r="10831" ht="7.5" hidden="1" customHeight="1"/>
    <row r="10832" ht="7.5" hidden="1" customHeight="1"/>
    <row r="10833" ht="7.5" hidden="1" customHeight="1"/>
    <row r="10834" ht="7.5" hidden="1" customHeight="1"/>
    <row r="10835" ht="7.5" hidden="1" customHeight="1"/>
    <row r="10836" ht="7.5" hidden="1" customHeight="1"/>
    <row r="10837" ht="7.5" hidden="1" customHeight="1"/>
    <row r="10838" ht="7.5" hidden="1" customHeight="1"/>
    <row r="10839" ht="7.5" hidden="1" customHeight="1"/>
    <row r="10840" ht="7.5" hidden="1" customHeight="1"/>
    <row r="10841" ht="7.5" hidden="1" customHeight="1"/>
    <row r="10842" ht="7.5" hidden="1" customHeight="1"/>
    <row r="10843" ht="7.5" hidden="1" customHeight="1"/>
    <row r="10844" ht="7.5" hidden="1" customHeight="1"/>
    <row r="10845" ht="7.5" hidden="1" customHeight="1"/>
    <row r="10846" ht="7.5" hidden="1" customHeight="1"/>
    <row r="10847" ht="7.5" hidden="1" customHeight="1"/>
    <row r="10848" ht="7.5" hidden="1" customHeight="1"/>
    <row r="10849" ht="7.5" hidden="1" customHeight="1"/>
    <row r="10850" ht="7.5" hidden="1" customHeight="1"/>
    <row r="10851" ht="7.5" hidden="1" customHeight="1"/>
    <row r="10852" ht="7.5" hidden="1" customHeight="1"/>
    <row r="10853" ht="7.5" hidden="1" customHeight="1"/>
    <row r="10854" ht="7.5" hidden="1" customHeight="1"/>
    <row r="10855" ht="7.5" hidden="1" customHeight="1"/>
    <row r="10856" ht="7.5" hidden="1" customHeight="1"/>
    <row r="10857" ht="7.5" hidden="1" customHeight="1"/>
    <row r="10858" ht="7.5" hidden="1" customHeight="1"/>
    <row r="10859" ht="7.5" hidden="1" customHeight="1"/>
    <row r="10860" ht="7.5" hidden="1" customHeight="1"/>
    <row r="10861" ht="7.5" hidden="1" customHeight="1"/>
    <row r="10862" ht="7.5" hidden="1" customHeight="1"/>
    <row r="10863" ht="7.5" hidden="1" customHeight="1"/>
    <row r="10864" ht="7.5" hidden="1" customHeight="1"/>
    <row r="10865" ht="7.5" hidden="1" customHeight="1"/>
    <row r="10866" ht="7.5" hidden="1" customHeight="1"/>
    <row r="10867" ht="7.5" hidden="1" customHeight="1"/>
    <row r="10868" ht="7.5" hidden="1" customHeight="1"/>
    <row r="10869" ht="7.5" hidden="1" customHeight="1"/>
    <row r="10870" ht="7.5" hidden="1" customHeight="1"/>
    <row r="10871" ht="7.5" hidden="1" customHeight="1"/>
    <row r="10872" ht="7.5" hidden="1" customHeight="1"/>
    <row r="10873" ht="7.5" hidden="1" customHeight="1"/>
    <row r="10874" ht="7.5" hidden="1" customHeight="1"/>
    <row r="10875" ht="7.5" hidden="1" customHeight="1"/>
    <row r="10876" ht="7.5" hidden="1" customHeight="1"/>
    <row r="10877" ht="7.5" hidden="1" customHeight="1"/>
    <row r="10878" ht="7.5" hidden="1" customHeight="1"/>
    <row r="10879" ht="7.5" hidden="1" customHeight="1"/>
    <row r="10880" ht="7.5" hidden="1" customHeight="1"/>
    <row r="10881" ht="7.5" hidden="1" customHeight="1"/>
    <row r="10882" ht="7.5" hidden="1" customHeight="1"/>
    <row r="10883" ht="7.5" hidden="1" customHeight="1"/>
    <row r="10884" ht="7.5" hidden="1" customHeight="1"/>
    <row r="10885" ht="7.5" hidden="1" customHeight="1"/>
    <row r="10886" ht="7.5" hidden="1" customHeight="1"/>
    <row r="10887" ht="7.5" hidden="1" customHeight="1"/>
    <row r="10888" ht="7.5" hidden="1" customHeight="1"/>
    <row r="10889" ht="7.5" hidden="1" customHeight="1"/>
    <row r="10890" ht="7.5" hidden="1" customHeight="1"/>
    <row r="10891" ht="7.5" hidden="1" customHeight="1"/>
    <row r="10892" ht="7.5" hidden="1" customHeight="1"/>
    <row r="10893" ht="7.5" hidden="1" customHeight="1"/>
    <row r="10894" ht="7.5" hidden="1" customHeight="1"/>
    <row r="10895" ht="7.5" hidden="1" customHeight="1"/>
    <row r="10896" ht="7.5" hidden="1" customHeight="1"/>
    <row r="10897" ht="7.5" hidden="1" customHeight="1"/>
    <row r="10898" ht="7.5" hidden="1" customHeight="1"/>
    <row r="10899" ht="7.5" hidden="1" customHeight="1"/>
    <row r="10900" ht="7.5" hidden="1" customHeight="1"/>
    <row r="10901" ht="7.5" hidden="1" customHeight="1"/>
    <row r="10902" ht="7.5" hidden="1" customHeight="1"/>
    <row r="10903" ht="7.5" hidden="1" customHeight="1"/>
    <row r="10904" ht="7.5" hidden="1" customHeight="1"/>
    <row r="10905" ht="7.5" hidden="1" customHeight="1"/>
    <row r="10906" ht="7.5" hidden="1" customHeight="1"/>
    <row r="10907" ht="7.5" hidden="1" customHeight="1"/>
    <row r="10908" ht="7.5" hidden="1" customHeight="1"/>
    <row r="10909" ht="7.5" hidden="1" customHeight="1"/>
    <row r="10910" ht="7.5" hidden="1" customHeight="1"/>
    <row r="10911" ht="7.5" hidden="1" customHeight="1"/>
    <row r="10912" ht="7.5" hidden="1" customHeight="1"/>
    <row r="10913" ht="7.5" hidden="1" customHeight="1"/>
    <row r="10914" ht="7.5" hidden="1" customHeight="1"/>
    <row r="10915" ht="7.5" hidden="1" customHeight="1"/>
    <row r="10916" ht="7.5" hidden="1" customHeight="1"/>
    <row r="10917" ht="7.5" hidden="1" customHeight="1"/>
    <row r="10918" ht="7.5" hidden="1" customHeight="1"/>
    <row r="10919" ht="7.5" hidden="1" customHeight="1"/>
    <row r="10920" ht="7.5" hidden="1" customHeight="1"/>
    <row r="10921" ht="7.5" hidden="1" customHeight="1"/>
    <row r="10922" ht="7.5" hidden="1" customHeight="1"/>
    <row r="10923" ht="7.5" hidden="1" customHeight="1"/>
    <row r="10924" ht="7.5" hidden="1" customHeight="1"/>
    <row r="10925" ht="7.5" hidden="1" customHeight="1"/>
    <row r="10926" ht="7.5" hidden="1" customHeight="1"/>
    <row r="10927" ht="7.5" hidden="1" customHeight="1"/>
    <row r="10928" ht="7.5" hidden="1" customHeight="1"/>
    <row r="10929" ht="7.5" hidden="1" customHeight="1"/>
    <row r="10930" ht="7.5" hidden="1" customHeight="1"/>
    <row r="10931" ht="7.5" hidden="1" customHeight="1"/>
    <row r="10932" ht="7.5" hidden="1" customHeight="1"/>
    <row r="10933" ht="7.5" hidden="1" customHeight="1"/>
    <row r="10934" ht="7.5" hidden="1" customHeight="1"/>
    <row r="10935" ht="7.5" hidden="1" customHeight="1"/>
    <row r="10936" ht="7.5" hidden="1" customHeight="1"/>
    <row r="10937" ht="7.5" hidden="1" customHeight="1"/>
    <row r="10938" ht="7.5" hidden="1" customHeight="1"/>
    <row r="10939" ht="7.5" hidden="1" customHeight="1"/>
    <row r="10940" ht="7.5" hidden="1" customHeight="1"/>
    <row r="10941" ht="7.5" hidden="1" customHeight="1"/>
    <row r="10942" ht="7.5" hidden="1" customHeight="1"/>
    <row r="10943" ht="7.5" hidden="1" customHeight="1"/>
    <row r="10944" ht="7.5" hidden="1" customHeight="1"/>
    <row r="10945" ht="7.5" hidden="1" customHeight="1"/>
    <row r="10946" ht="7.5" hidden="1" customHeight="1"/>
    <row r="10947" ht="7.5" hidden="1" customHeight="1"/>
    <row r="10948" ht="7.5" hidden="1" customHeight="1"/>
    <row r="10949" ht="7.5" hidden="1" customHeight="1"/>
    <row r="10950" ht="7.5" hidden="1" customHeight="1"/>
    <row r="10951" ht="7.5" hidden="1" customHeight="1"/>
    <row r="10952" ht="7.5" hidden="1" customHeight="1"/>
    <row r="10953" ht="7.5" hidden="1" customHeight="1"/>
    <row r="10954" ht="7.5" hidden="1" customHeight="1"/>
    <row r="10955" ht="7.5" hidden="1" customHeight="1"/>
    <row r="10956" ht="7.5" hidden="1" customHeight="1"/>
    <row r="10957" ht="7.5" hidden="1" customHeight="1"/>
    <row r="10958" ht="7.5" hidden="1" customHeight="1"/>
    <row r="10959" ht="7.5" hidden="1" customHeight="1"/>
    <row r="10960" ht="7.5" hidden="1" customHeight="1"/>
    <row r="10961" ht="7.5" hidden="1" customHeight="1"/>
    <row r="10962" ht="7.5" hidden="1" customHeight="1"/>
    <row r="10963" ht="7.5" hidden="1" customHeight="1"/>
    <row r="10964" ht="7.5" hidden="1" customHeight="1"/>
    <row r="10965" ht="7.5" hidden="1" customHeight="1"/>
    <row r="10966" ht="7.5" hidden="1" customHeight="1"/>
    <row r="10967" ht="7.5" hidden="1" customHeight="1"/>
    <row r="10968" ht="7.5" hidden="1" customHeight="1"/>
    <row r="10969" ht="7.5" hidden="1" customHeight="1"/>
    <row r="10970" ht="7.5" hidden="1" customHeight="1"/>
    <row r="10971" ht="7.5" hidden="1" customHeight="1"/>
    <row r="10972" ht="7.5" hidden="1" customHeight="1"/>
    <row r="10973" ht="7.5" hidden="1" customHeight="1"/>
    <row r="10974" ht="7.5" hidden="1" customHeight="1"/>
    <row r="10975" ht="7.5" hidden="1" customHeight="1"/>
    <row r="10976" ht="7.5" hidden="1" customHeight="1"/>
    <row r="10977" ht="7.5" hidden="1" customHeight="1"/>
    <row r="10978" ht="7.5" hidden="1" customHeight="1"/>
    <row r="10979" ht="7.5" hidden="1" customHeight="1"/>
    <row r="10980" ht="7.5" hidden="1" customHeight="1"/>
    <row r="10981" ht="7.5" hidden="1" customHeight="1"/>
    <row r="10982" ht="7.5" hidden="1" customHeight="1"/>
    <row r="10983" ht="7.5" hidden="1" customHeight="1"/>
    <row r="10984" ht="7.5" hidden="1" customHeight="1"/>
    <row r="10985" ht="7.5" hidden="1" customHeight="1"/>
    <row r="10986" ht="7.5" hidden="1" customHeight="1"/>
    <row r="10987" ht="7.5" hidden="1" customHeight="1"/>
    <row r="10988" ht="7.5" hidden="1" customHeight="1"/>
    <row r="10989" ht="7.5" hidden="1" customHeight="1"/>
    <row r="10990" ht="7.5" hidden="1" customHeight="1"/>
    <row r="10991" ht="7.5" hidden="1" customHeight="1"/>
    <row r="10992" ht="7.5" hidden="1" customHeight="1"/>
    <row r="10993" ht="7.5" hidden="1" customHeight="1"/>
    <row r="10994" ht="7.5" hidden="1" customHeight="1"/>
    <row r="10995" ht="7.5" hidden="1" customHeight="1"/>
    <row r="10996" ht="7.5" hidden="1" customHeight="1"/>
    <row r="10997" ht="7.5" hidden="1" customHeight="1"/>
    <row r="10998" ht="7.5" hidden="1" customHeight="1"/>
    <row r="10999" ht="7.5" hidden="1" customHeight="1"/>
    <row r="11000" ht="7.5" hidden="1" customHeight="1"/>
    <row r="11001" ht="7.5" hidden="1" customHeight="1"/>
    <row r="11002" ht="7.5" hidden="1" customHeight="1"/>
    <row r="11003" ht="7.5" hidden="1" customHeight="1"/>
    <row r="11004" ht="7.5" hidden="1" customHeight="1"/>
    <row r="11005" ht="7.5" hidden="1" customHeight="1"/>
    <row r="11006" ht="7.5" hidden="1" customHeight="1"/>
    <row r="11007" ht="7.5" hidden="1" customHeight="1"/>
    <row r="11008" ht="7.5" hidden="1" customHeight="1"/>
    <row r="11009" ht="7.5" hidden="1" customHeight="1"/>
    <row r="11010" ht="7.5" hidden="1" customHeight="1"/>
    <row r="11011" ht="7.5" hidden="1" customHeight="1"/>
    <row r="11012" ht="7.5" hidden="1" customHeight="1"/>
    <row r="11013" ht="7.5" hidden="1" customHeight="1"/>
    <row r="11014" ht="7.5" hidden="1" customHeight="1"/>
    <row r="11015" ht="7.5" hidden="1" customHeight="1"/>
    <row r="11016" ht="7.5" hidden="1" customHeight="1"/>
    <row r="11017" ht="7.5" hidden="1" customHeight="1"/>
    <row r="11018" ht="7.5" hidden="1" customHeight="1"/>
    <row r="11019" ht="7.5" hidden="1" customHeight="1"/>
    <row r="11020" ht="7.5" hidden="1" customHeight="1"/>
    <row r="11021" ht="7.5" hidden="1" customHeight="1"/>
    <row r="11022" ht="7.5" hidden="1" customHeight="1"/>
    <row r="11023" ht="7.5" hidden="1" customHeight="1"/>
    <row r="11024" ht="7.5" hidden="1" customHeight="1"/>
    <row r="11025" ht="7.5" hidden="1" customHeight="1"/>
    <row r="11026" ht="7.5" hidden="1" customHeight="1"/>
    <row r="11027" ht="7.5" hidden="1" customHeight="1"/>
    <row r="11028" ht="7.5" hidden="1" customHeight="1"/>
    <row r="11029" ht="7.5" hidden="1" customHeight="1"/>
    <row r="11030" ht="7.5" hidden="1" customHeight="1"/>
    <row r="11031" ht="7.5" hidden="1" customHeight="1"/>
    <row r="11032" ht="7.5" hidden="1" customHeight="1"/>
    <row r="11033" ht="7.5" hidden="1" customHeight="1"/>
    <row r="11034" ht="7.5" hidden="1" customHeight="1"/>
    <row r="11035" ht="7.5" hidden="1" customHeight="1"/>
    <row r="11036" ht="7.5" hidden="1" customHeight="1"/>
    <row r="11037" ht="7.5" hidden="1" customHeight="1"/>
    <row r="11038" ht="7.5" hidden="1" customHeight="1"/>
    <row r="11039" ht="7.5" hidden="1" customHeight="1"/>
    <row r="11040" ht="7.5" hidden="1" customHeight="1"/>
    <row r="11041" ht="7.5" hidden="1" customHeight="1"/>
    <row r="11042" ht="7.5" hidden="1" customHeight="1"/>
    <row r="11043" ht="7.5" hidden="1" customHeight="1"/>
    <row r="11044" ht="7.5" hidden="1" customHeight="1"/>
    <row r="11045" ht="7.5" hidden="1" customHeight="1"/>
    <row r="11046" ht="7.5" hidden="1" customHeight="1"/>
    <row r="11047" ht="7.5" hidden="1" customHeight="1"/>
    <row r="11048" ht="7.5" hidden="1" customHeight="1"/>
    <row r="11049" ht="7.5" hidden="1" customHeight="1"/>
    <row r="11050" ht="7.5" hidden="1" customHeight="1"/>
    <row r="11051" ht="7.5" hidden="1" customHeight="1"/>
    <row r="11052" ht="7.5" hidden="1" customHeight="1"/>
    <row r="11053" ht="7.5" hidden="1" customHeight="1"/>
    <row r="11054" ht="7.5" hidden="1" customHeight="1"/>
    <row r="11055" ht="7.5" hidden="1" customHeight="1"/>
    <row r="11056" ht="7.5" hidden="1" customHeight="1"/>
    <row r="11057" ht="7.5" hidden="1" customHeight="1"/>
    <row r="11058" ht="7.5" hidden="1" customHeight="1"/>
    <row r="11059" ht="7.5" hidden="1" customHeight="1"/>
    <row r="11060" ht="7.5" hidden="1" customHeight="1"/>
    <row r="11061" ht="7.5" hidden="1" customHeight="1"/>
    <row r="11062" ht="7.5" hidden="1" customHeight="1"/>
    <row r="11063" ht="7.5" hidden="1" customHeight="1"/>
    <row r="11064" ht="7.5" hidden="1" customHeight="1"/>
    <row r="11065" ht="7.5" hidden="1" customHeight="1"/>
    <row r="11066" ht="7.5" hidden="1" customHeight="1"/>
    <row r="11067" ht="7.5" hidden="1" customHeight="1"/>
    <row r="11068" ht="7.5" hidden="1" customHeight="1"/>
    <row r="11069" ht="7.5" hidden="1" customHeight="1"/>
    <row r="11070" ht="7.5" hidden="1" customHeight="1"/>
    <row r="11071" ht="7.5" hidden="1" customHeight="1"/>
    <row r="11072" ht="7.5" hidden="1" customHeight="1"/>
    <row r="11073" ht="7.5" hidden="1" customHeight="1"/>
    <row r="11074" ht="7.5" hidden="1" customHeight="1"/>
    <row r="11075" ht="7.5" hidden="1" customHeight="1"/>
    <row r="11076" ht="7.5" hidden="1" customHeight="1"/>
    <row r="11077" ht="7.5" hidden="1" customHeight="1"/>
    <row r="11078" ht="7.5" hidden="1" customHeight="1"/>
    <row r="11079" ht="7.5" hidden="1" customHeight="1"/>
    <row r="11080" ht="7.5" hidden="1" customHeight="1"/>
    <row r="11081" ht="7.5" hidden="1" customHeight="1"/>
    <row r="11082" ht="7.5" hidden="1" customHeight="1"/>
    <row r="11083" ht="7.5" hidden="1" customHeight="1"/>
    <row r="11084" ht="7.5" hidden="1" customHeight="1"/>
    <row r="11085" ht="7.5" hidden="1" customHeight="1"/>
    <row r="11086" ht="7.5" hidden="1" customHeight="1"/>
    <row r="11087" ht="7.5" hidden="1" customHeight="1"/>
    <row r="11088" ht="7.5" hidden="1" customHeight="1"/>
    <row r="11089" ht="7.5" hidden="1" customHeight="1"/>
    <row r="11090" ht="7.5" hidden="1" customHeight="1"/>
    <row r="11091" ht="7.5" hidden="1" customHeight="1"/>
    <row r="11092" ht="7.5" hidden="1" customHeight="1"/>
    <row r="11093" ht="7.5" hidden="1" customHeight="1"/>
    <row r="11094" ht="7.5" hidden="1" customHeight="1"/>
    <row r="11095" ht="7.5" hidden="1" customHeight="1"/>
    <row r="11096" ht="7.5" hidden="1" customHeight="1"/>
    <row r="11097" ht="7.5" hidden="1" customHeight="1"/>
    <row r="11098" ht="7.5" hidden="1" customHeight="1"/>
    <row r="11099" ht="7.5" hidden="1" customHeight="1"/>
    <row r="11100" ht="7.5" hidden="1" customHeight="1"/>
    <row r="11101" ht="7.5" hidden="1" customHeight="1"/>
    <row r="11102" ht="7.5" hidden="1" customHeight="1"/>
    <row r="11103" ht="7.5" hidden="1" customHeight="1"/>
    <row r="11104" ht="7.5" hidden="1" customHeight="1"/>
    <row r="11105" ht="7.5" hidden="1" customHeight="1"/>
    <row r="11106" ht="7.5" hidden="1" customHeight="1"/>
    <row r="11107" ht="7.5" hidden="1" customHeight="1"/>
    <row r="11108" ht="7.5" hidden="1" customHeight="1"/>
    <row r="11109" ht="7.5" hidden="1" customHeight="1"/>
    <row r="11110" ht="7.5" hidden="1" customHeight="1"/>
    <row r="11111" ht="7.5" hidden="1" customHeight="1"/>
    <row r="11112" ht="7.5" hidden="1" customHeight="1"/>
    <row r="11113" ht="7.5" hidden="1" customHeight="1"/>
    <row r="11114" ht="7.5" hidden="1" customHeight="1"/>
    <row r="11115" ht="7.5" hidden="1" customHeight="1"/>
    <row r="11116" ht="7.5" hidden="1" customHeight="1"/>
    <row r="11117" ht="7.5" hidden="1" customHeight="1"/>
    <row r="11118" ht="7.5" hidden="1" customHeight="1"/>
    <row r="11119" ht="7.5" hidden="1" customHeight="1"/>
    <row r="11120" ht="7.5" hidden="1" customHeight="1"/>
    <row r="11121" ht="7.5" hidden="1" customHeight="1"/>
    <row r="11122" ht="7.5" hidden="1" customHeight="1"/>
    <row r="11123" ht="7.5" hidden="1" customHeight="1"/>
    <row r="11124" ht="7.5" hidden="1" customHeight="1"/>
    <row r="11125" ht="7.5" hidden="1" customHeight="1"/>
    <row r="11126" ht="7.5" hidden="1" customHeight="1"/>
    <row r="11127" ht="7.5" hidden="1" customHeight="1"/>
    <row r="11128" ht="7.5" hidden="1" customHeight="1"/>
    <row r="11129" ht="7.5" hidden="1" customHeight="1"/>
    <row r="11130" ht="7.5" hidden="1" customHeight="1"/>
    <row r="11131" ht="7.5" hidden="1" customHeight="1"/>
    <row r="11132" ht="7.5" hidden="1" customHeight="1"/>
    <row r="11133" ht="7.5" hidden="1" customHeight="1"/>
    <row r="11134" ht="7.5" hidden="1" customHeight="1"/>
    <row r="11135" ht="7.5" hidden="1" customHeight="1"/>
    <row r="11136" ht="7.5" hidden="1" customHeight="1"/>
    <row r="11137" ht="7.5" hidden="1" customHeight="1"/>
    <row r="11138" ht="7.5" hidden="1" customHeight="1"/>
    <row r="11139" ht="7.5" hidden="1" customHeight="1"/>
    <row r="11140" ht="7.5" hidden="1" customHeight="1"/>
    <row r="11141" ht="7.5" hidden="1" customHeight="1"/>
    <row r="11142" ht="7.5" hidden="1" customHeight="1"/>
    <row r="11143" ht="7.5" hidden="1" customHeight="1"/>
    <row r="11144" ht="7.5" hidden="1" customHeight="1"/>
    <row r="11145" ht="7.5" hidden="1" customHeight="1"/>
    <row r="11146" ht="7.5" hidden="1" customHeight="1"/>
    <row r="11147" ht="7.5" hidden="1" customHeight="1"/>
    <row r="11148" ht="7.5" hidden="1" customHeight="1"/>
    <row r="11149" ht="7.5" hidden="1" customHeight="1"/>
    <row r="11150" ht="7.5" hidden="1" customHeight="1"/>
    <row r="11151" ht="7.5" hidden="1" customHeight="1"/>
    <row r="11152" ht="7.5" hidden="1" customHeight="1"/>
    <row r="11153" ht="7.5" hidden="1" customHeight="1"/>
    <row r="11154" ht="7.5" hidden="1" customHeight="1"/>
    <row r="11155" ht="7.5" hidden="1" customHeight="1"/>
    <row r="11156" ht="7.5" hidden="1" customHeight="1"/>
    <row r="11157" ht="7.5" hidden="1" customHeight="1"/>
    <row r="11158" ht="7.5" hidden="1" customHeight="1"/>
    <row r="11159" ht="7.5" hidden="1" customHeight="1"/>
    <row r="11160" ht="7.5" hidden="1" customHeight="1"/>
    <row r="11161" ht="7.5" hidden="1" customHeight="1"/>
    <row r="11162" ht="7.5" hidden="1" customHeight="1"/>
    <row r="11163" ht="7.5" hidden="1" customHeight="1"/>
    <row r="11164" ht="7.5" hidden="1" customHeight="1"/>
    <row r="11165" ht="7.5" hidden="1" customHeight="1"/>
    <row r="11166" ht="7.5" hidden="1" customHeight="1"/>
    <row r="11167" ht="7.5" hidden="1" customHeight="1"/>
    <row r="11168" ht="7.5" hidden="1" customHeight="1"/>
    <row r="11169" ht="7.5" hidden="1" customHeight="1"/>
    <row r="11170" ht="7.5" hidden="1" customHeight="1"/>
    <row r="11171" ht="7.5" hidden="1" customHeight="1"/>
    <row r="11172" ht="7.5" hidden="1" customHeight="1"/>
    <row r="11173" ht="7.5" hidden="1" customHeight="1"/>
    <row r="11174" ht="7.5" hidden="1" customHeight="1"/>
    <row r="11175" ht="7.5" hidden="1" customHeight="1"/>
    <row r="11176" ht="7.5" hidden="1" customHeight="1"/>
    <row r="11177" ht="7.5" hidden="1" customHeight="1"/>
    <row r="11178" ht="7.5" hidden="1" customHeight="1"/>
    <row r="11179" ht="7.5" hidden="1" customHeight="1"/>
    <row r="11180" ht="7.5" hidden="1" customHeight="1"/>
    <row r="11181" ht="7.5" hidden="1" customHeight="1"/>
    <row r="11182" ht="7.5" hidden="1" customHeight="1"/>
    <row r="11183" ht="7.5" hidden="1" customHeight="1"/>
    <row r="11184" ht="7.5" hidden="1" customHeight="1"/>
    <row r="11185" ht="7.5" hidden="1" customHeight="1"/>
    <row r="11186" ht="7.5" hidden="1" customHeight="1"/>
    <row r="11187" ht="7.5" hidden="1" customHeight="1"/>
    <row r="11188" ht="7.5" hidden="1" customHeight="1"/>
    <row r="11189" ht="7.5" hidden="1" customHeight="1"/>
    <row r="11190" ht="7.5" hidden="1" customHeight="1"/>
    <row r="11191" ht="7.5" hidden="1" customHeight="1"/>
    <row r="11192" ht="7.5" hidden="1" customHeight="1"/>
    <row r="11193" ht="7.5" hidden="1" customHeight="1"/>
    <row r="11194" ht="7.5" hidden="1" customHeight="1"/>
    <row r="11195" ht="7.5" hidden="1" customHeight="1"/>
    <row r="11196" ht="7.5" hidden="1" customHeight="1"/>
    <row r="11197" ht="7.5" hidden="1" customHeight="1"/>
    <row r="11198" ht="7.5" hidden="1" customHeight="1"/>
    <row r="11199" ht="7.5" hidden="1" customHeight="1"/>
    <row r="11200" ht="7.5" hidden="1" customHeight="1"/>
    <row r="11201" ht="7.5" hidden="1" customHeight="1"/>
    <row r="11202" ht="7.5" hidden="1" customHeight="1"/>
    <row r="11203" ht="7.5" hidden="1" customHeight="1"/>
    <row r="11204" ht="7.5" hidden="1" customHeight="1"/>
    <row r="11205" ht="7.5" hidden="1" customHeight="1"/>
    <row r="11206" ht="7.5" hidden="1" customHeight="1"/>
    <row r="11207" ht="7.5" hidden="1" customHeight="1"/>
    <row r="11208" ht="7.5" hidden="1" customHeight="1"/>
    <row r="11209" ht="7.5" hidden="1" customHeight="1"/>
    <row r="11210" ht="7.5" hidden="1" customHeight="1"/>
    <row r="11211" ht="7.5" hidden="1" customHeight="1"/>
    <row r="11212" ht="7.5" hidden="1" customHeight="1"/>
    <row r="11213" ht="7.5" hidden="1" customHeight="1"/>
    <row r="11214" ht="7.5" hidden="1" customHeight="1"/>
    <row r="11215" ht="7.5" hidden="1" customHeight="1"/>
    <row r="11216" ht="7.5" hidden="1" customHeight="1"/>
    <row r="11217" ht="7.5" hidden="1" customHeight="1"/>
    <row r="11218" ht="7.5" hidden="1" customHeight="1"/>
    <row r="11219" ht="7.5" hidden="1" customHeight="1"/>
    <row r="11220" ht="7.5" hidden="1" customHeight="1"/>
    <row r="11221" ht="7.5" hidden="1" customHeight="1"/>
    <row r="11222" ht="7.5" hidden="1" customHeight="1"/>
    <row r="11223" ht="7.5" hidden="1" customHeight="1"/>
    <row r="11224" ht="7.5" hidden="1" customHeight="1"/>
    <row r="11225" ht="7.5" hidden="1" customHeight="1"/>
    <row r="11226" ht="7.5" hidden="1" customHeight="1"/>
    <row r="11227" ht="7.5" hidden="1" customHeight="1"/>
    <row r="11228" ht="7.5" hidden="1" customHeight="1"/>
    <row r="11229" ht="7.5" hidden="1" customHeight="1"/>
    <row r="11230" ht="7.5" hidden="1" customHeight="1"/>
    <row r="11231" ht="7.5" hidden="1" customHeight="1"/>
    <row r="11232" ht="7.5" hidden="1" customHeight="1"/>
    <row r="11233" ht="7.5" hidden="1" customHeight="1"/>
    <row r="11234" ht="7.5" hidden="1" customHeight="1"/>
    <row r="11235" ht="7.5" hidden="1" customHeight="1"/>
    <row r="11236" ht="7.5" hidden="1" customHeight="1"/>
    <row r="11237" ht="7.5" hidden="1" customHeight="1"/>
    <row r="11238" ht="7.5" hidden="1" customHeight="1"/>
    <row r="11239" ht="7.5" hidden="1" customHeight="1"/>
    <row r="11240" ht="7.5" hidden="1" customHeight="1"/>
    <row r="11241" ht="7.5" hidden="1" customHeight="1"/>
    <row r="11242" ht="7.5" hidden="1" customHeight="1"/>
    <row r="11243" ht="7.5" hidden="1" customHeight="1"/>
    <row r="11244" ht="7.5" hidden="1" customHeight="1"/>
    <row r="11245" ht="7.5" hidden="1" customHeight="1"/>
    <row r="11246" ht="7.5" hidden="1" customHeight="1"/>
    <row r="11247" ht="7.5" hidden="1" customHeight="1"/>
    <row r="11248" ht="7.5" hidden="1" customHeight="1"/>
    <row r="11249" ht="7.5" hidden="1" customHeight="1"/>
    <row r="11250" ht="7.5" hidden="1" customHeight="1"/>
    <row r="11251" ht="7.5" hidden="1" customHeight="1"/>
    <row r="11252" ht="7.5" hidden="1" customHeight="1"/>
    <row r="11253" ht="7.5" hidden="1" customHeight="1"/>
    <row r="11254" ht="7.5" hidden="1" customHeight="1"/>
    <row r="11255" ht="7.5" hidden="1" customHeight="1"/>
    <row r="11256" ht="7.5" hidden="1" customHeight="1"/>
    <row r="11257" ht="7.5" hidden="1" customHeight="1"/>
    <row r="11258" ht="7.5" hidden="1" customHeight="1"/>
    <row r="11259" ht="7.5" hidden="1" customHeight="1"/>
    <row r="11260" ht="7.5" hidden="1" customHeight="1"/>
    <row r="11261" ht="7.5" hidden="1" customHeight="1"/>
    <row r="11262" ht="7.5" hidden="1" customHeight="1"/>
    <row r="11263" ht="7.5" hidden="1" customHeight="1"/>
    <row r="11264" ht="7.5" hidden="1" customHeight="1"/>
    <row r="11265" ht="7.5" hidden="1" customHeight="1"/>
    <row r="11266" ht="7.5" hidden="1" customHeight="1"/>
    <row r="11267" ht="7.5" hidden="1" customHeight="1"/>
    <row r="11268" ht="7.5" hidden="1" customHeight="1"/>
    <row r="11269" ht="7.5" hidden="1" customHeight="1"/>
    <row r="11270" ht="7.5" hidden="1" customHeight="1"/>
    <row r="11271" ht="7.5" hidden="1" customHeight="1"/>
    <row r="11272" ht="7.5" hidden="1" customHeight="1"/>
    <row r="11273" ht="7.5" hidden="1" customHeight="1"/>
    <row r="11274" ht="7.5" hidden="1" customHeight="1"/>
    <row r="11275" ht="7.5" hidden="1" customHeight="1"/>
    <row r="11276" ht="7.5" hidden="1" customHeight="1"/>
    <row r="11277" ht="7.5" hidden="1" customHeight="1"/>
    <row r="11278" ht="7.5" hidden="1" customHeight="1"/>
    <row r="11279" ht="7.5" hidden="1" customHeight="1"/>
    <row r="11280" ht="7.5" hidden="1" customHeight="1"/>
    <row r="11281" ht="7.5" hidden="1" customHeight="1"/>
    <row r="11282" ht="7.5" hidden="1" customHeight="1"/>
    <row r="11283" ht="7.5" hidden="1" customHeight="1"/>
    <row r="11284" ht="7.5" hidden="1" customHeight="1"/>
    <row r="11285" ht="7.5" hidden="1" customHeight="1"/>
    <row r="11286" ht="7.5" hidden="1" customHeight="1"/>
    <row r="11287" ht="7.5" hidden="1" customHeight="1"/>
    <row r="11288" ht="7.5" hidden="1" customHeight="1"/>
    <row r="11289" ht="7.5" hidden="1" customHeight="1"/>
    <row r="11290" ht="7.5" hidden="1" customHeight="1"/>
    <row r="11291" ht="7.5" hidden="1" customHeight="1"/>
    <row r="11292" ht="7.5" hidden="1" customHeight="1"/>
    <row r="11293" ht="7.5" hidden="1" customHeight="1"/>
    <row r="11294" ht="7.5" hidden="1" customHeight="1"/>
    <row r="11295" ht="7.5" hidden="1" customHeight="1"/>
    <row r="11296" ht="7.5" hidden="1" customHeight="1"/>
    <row r="11297" ht="7.5" hidden="1" customHeight="1"/>
    <row r="11298" ht="7.5" hidden="1" customHeight="1"/>
    <row r="11299" ht="7.5" hidden="1" customHeight="1"/>
    <row r="11300" ht="7.5" hidden="1" customHeight="1"/>
    <row r="11301" ht="7.5" hidden="1" customHeight="1"/>
    <row r="11302" ht="7.5" hidden="1" customHeight="1"/>
    <row r="11303" ht="7.5" hidden="1" customHeight="1"/>
    <row r="11304" ht="7.5" hidden="1" customHeight="1"/>
    <row r="11305" ht="7.5" hidden="1" customHeight="1"/>
    <row r="11306" ht="7.5" hidden="1" customHeight="1"/>
    <row r="11307" ht="7.5" hidden="1" customHeight="1"/>
    <row r="11308" ht="7.5" hidden="1" customHeight="1"/>
    <row r="11309" ht="7.5" hidden="1" customHeight="1"/>
    <row r="11310" ht="7.5" hidden="1" customHeight="1"/>
    <row r="11311" ht="7.5" hidden="1" customHeight="1"/>
    <row r="11312" ht="7.5" hidden="1" customHeight="1"/>
    <row r="11313" ht="7.5" hidden="1" customHeight="1"/>
    <row r="11314" ht="7.5" hidden="1" customHeight="1"/>
    <row r="11315" ht="7.5" hidden="1" customHeight="1"/>
    <row r="11316" ht="7.5" hidden="1" customHeight="1"/>
    <row r="11317" ht="7.5" hidden="1" customHeight="1"/>
    <row r="11318" ht="7.5" hidden="1" customHeight="1"/>
    <row r="11319" ht="7.5" hidden="1" customHeight="1"/>
    <row r="11320" ht="7.5" hidden="1" customHeight="1"/>
    <row r="11321" ht="7.5" hidden="1" customHeight="1"/>
    <row r="11322" ht="7.5" hidden="1" customHeight="1"/>
    <row r="11323" ht="7.5" hidden="1" customHeight="1"/>
    <row r="11324" ht="7.5" hidden="1" customHeight="1"/>
    <row r="11325" ht="7.5" hidden="1" customHeight="1"/>
    <row r="11326" ht="7.5" hidden="1" customHeight="1"/>
    <row r="11327" ht="7.5" hidden="1" customHeight="1"/>
    <row r="11328" ht="7.5" hidden="1" customHeight="1"/>
    <row r="11329" ht="7.5" hidden="1" customHeight="1"/>
    <row r="11330" ht="7.5" hidden="1" customHeight="1"/>
    <row r="11331" ht="7.5" hidden="1" customHeight="1"/>
    <row r="11332" ht="7.5" hidden="1" customHeight="1"/>
    <row r="11333" ht="7.5" hidden="1" customHeight="1"/>
    <row r="11334" ht="7.5" hidden="1" customHeight="1"/>
    <row r="11335" ht="7.5" hidden="1" customHeight="1"/>
    <row r="11336" ht="7.5" hidden="1" customHeight="1"/>
    <row r="11337" ht="7.5" hidden="1" customHeight="1"/>
    <row r="11338" ht="7.5" hidden="1" customHeight="1"/>
    <row r="11339" ht="7.5" hidden="1" customHeight="1"/>
    <row r="11340" ht="7.5" hidden="1" customHeight="1"/>
    <row r="11341" ht="7.5" hidden="1" customHeight="1"/>
    <row r="11342" ht="7.5" hidden="1" customHeight="1"/>
    <row r="11343" ht="7.5" hidden="1" customHeight="1"/>
    <row r="11344" ht="7.5" hidden="1" customHeight="1"/>
    <row r="11345" ht="7.5" hidden="1" customHeight="1"/>
    <row r="11346" ht="7.5" hidden="1" customHeight="1"/>
    <row r="11347" ht="7.5" hidden="1" customHeight="1"/>
    <row r="11348" ht="7.5" hidden="1" customHeight="1"/>
    <row r="11349" ht="7.5" hidden="1" customHeight="1"/>
    <row r="11350" ht="7.5" hidden="1" customHeight="1"/>
    <row r="11351" ht="7.5" hidden="1" customHeight="1"/>
    <row r="11352" ht="7.5" hidden="1" customHeight="1"/>
    <row r="11353" ht="7.5" hidden="1" customHeight="1"/>
    <row r="11354" ht="7.5" hidden="1" customHeight="1"/>
    <row r="11355" ht="7.5" hidden="1" customHeight="1"/>
    <row r="11356" ht="7.5" hidden="1" customHeight="1"/>
    <row r="11357" ht="7.5" hidden="1" customHeight="1"/>
    <row r="11358" ht="7.5" hidden="1" customHeight="1"/>
    <row r="11359" ht="7.5" hidden="1" customHeight="1"/>
    <row r="11360" ht="7.5" hidden="1" customHeight="1"/>
    <row r="11361" ht="7.5" hidden="1" customHeight="1"/>
    <row r="11362" ht="7.5" hidden="1" customHeight="1"/>
    <row r="11363" ht="7.5" hidden="1" customHeight="1"/>
    <row r="11364" ht="7.5" hidden="1" customHeight="1"/>
    <row r="11365" ht="7.5" hidden="1" customHeight="1"/>
    <row r="11366" ht="7.5" hidden="1" customHeight="1"/>
    <row r="11367" ht="7.5" hidden="1" customHeight="1"/>
    <row r="11368" ht="7.5" hidden="1" customHeight="1"/>
    <row r="11369" ht="7.5" hidden="1" customHeight="1"/>
    <row r="11370" ht="7.5" hidden="1" customHeight="1"/>
    <row r="11371" ht="7.5" hidden="1" customHeight="1"/>
    <row r="11372" ht="7.5" hidden="1" customHeight="1"/>
    <row r="11373" ht="7.5" hidden="1" customHeight="1"/>
    <row r="11374" ht="7.5" hidden="1" customHeight="1"/>
    <row r="11375" ht="7.5" hidden="1" customHeight="1"/>
    <row r="11376" ht="7.5" hidden="1" customHeight="1"/>
    <row r="11377" ht="7.5" hidden="1" customHeight="1"/>
    <row r="11378" ht="7.5" hidden="1" customHeight="1"/>
    <row r="11379" ht="7.5" hidden="1" customHeight="1"/>
    <row r="11380" ht="7.5" hidden="1" customHeight="1"/>
    <row r="11381" ht="7.5" hidden="1" customHeight="1"/>
    <row r="11382" ht="7.5" hidden="1" customHeight="1"/>
    <row r="11383" ht="7.5" hidden="1" customHeight="1"/>
    <row r="11384" ht="7.5" hidden="1" customHeight="1"/>
    <row r="11385" ht="7.5" hidden="1" customHeight="1"/>
    <row r="11386" ht="7.5" hidden="1" customHeight="1"/>
    <row r="11387" ht="7.5" hidden="1" customHeight="1"/>
    <row r="11388" ht="7.5" hidden="1" customHeight="1"/>
    <row r="11389" ht="7.5" hidden="1" customHeight="1"/>
    <row r="11390" ht="7.5" hidden="1" customHeight="1"/>
    <row r="11391" ht="7.5" hidden="1" customHeight="1"/>
    <row r="11392" ht="7.5" hidden="1" customHeight="1"/>
    <row r="11393" ht="7.5" hidden="1" customHeight="1"/>
    <row r="11394" ht="7.5" hidden="1" customHeight="1"/>
    <row r="11395" ht="7.5" hidden="1" customHeight="1"/>
    <row r="11396" ht="7.5" hidden="1" customHeight="1"/>
    <row r="11397" ht="7.5" hidden="1" customHeight="1"/>
    <row r="11398" ht="7.5" hidden="1" customHeight="1"/>
    <row r="11399" ht="7.5" hidden="1" customHeight="1"/>
    <row r="11400" ht="7.5" hidden="1" customHeight="1"/>
    <row r="11401" ht="7.5" hidden="1" customHeight="1"/>
    <row r="11402" ht="7.5" hidden="1" customHeight="1"/>
    <row r="11403" ht="7.5" hidden="1" customHeight="1"/>
    <row r="11404" ht="7.5" hidden="1" customHeight="1"/>
    <row r="11405" ht="7.5" hidden="1" customHeight="1"/>
    <row r="11406" ht="7.5" hidden="1" customHeight="1"/>
    <row r="11407" ht="7.5" hidden="1" customHeight="1"/>
    <row r="11408" ht="7.5" hidden="1" customHeight="1"/>
    <row r="11409" ht="7.5" hidden="1" customHeight="1"/>
    <row r="11410" ht="7.5" hidden="1" customHeight="1"/>
    <row r="11411" ht="7.5" hidden="1" customHeight="1"/>
    <row r="11412" ht="7.5" hidden="1" customHeight="1"/>
    <row r="11413" ht="7.5" hidden="1" customHeight="1"/>
    <row r="11414" ht="7.5" hidden="1" customHeight="1"/>
    <row r="11415" ht="7.5" hidden="1" customHeight="1"/>
    <row r="11416" ht="7.5" hidden="1" customHeight="1"/>
    <row r="11417" ht="7.5" hidden="1" customHeight="1"/>
    <row r="11418" ht="7.5" hidden="1" customHeight="1"/>
    <row r="11419" ht="7.5" hidden="1" customHeight="1"/>
    <row r="11420" ht="7.5" hidden="1" customHeight="1"/>
    <row r="11421" ht="7.5" hidden="1" customHeight="1"/>
    <row r="11422" ht="7.5" hidden="1" customHeight="1"/>
    <row r="11423" ht="7.5" hidden="1" customHeight="1"/>
    <row r="11424" ht="7.5" hidden="1" customHeight="1"/>
    <row r="11425" ht="7.5" hidden="1" customHeight="1"/>
    <row r="11426" ht="7.5" hidden="1" customHeight="1"/>
    <row r="11427" ht="7.5" hidden="1" customHeight="1"/>
    <row r="11428" ht="7.5" hidden="1" customHeight="1"/>
    <row r="11429" ht="7.5" hidden="1" customHeight="1"/>
    <row r="11430" ht="7.5" hidden="1" customHeight="1"/>
    <row r="11431" ht="7.5" hidden="1" customHeight="1"/>
    <row r="11432" ht="7.5" hidden="1" customHeight="1"/>
    <row r="11433" ht="7.5" hidden="1" customHeight="1"/>
    <row r="11434" ht="7.5" hidden="1" customHeight="1"/>
    <row r="11435" ht="7.5" hidden="1" customHeight="1"/>
    <row r="11436" ht="7.5" hidden="1" customHeight="1"/>
    <row r="11437" ht="7.5" hidden="1" customHeight="1"/>
    <row r="11438" ht="7.5" hidden="1" customHeight="1"/>
    <row r="11439" ht="7.5" hidden="1" customHeight="1"/>
    <row r="11440" ht="7.5" hidden="1" customHeight="1"/>
    <row r="11441" ht="7.5" hidden="1" customHeight="1"/>
    <row r="11442" ht="7.5" hidden="1" customHeight="1"/>
    <row r="11443" ht="7.5" hidden="1" customHeight="1"/>
    <row r="11444" ht="7.5" hidden="1" customHeight="1"/>
    <row r="11445" ht="7.5" hidden="1" customHeight="1"/>
    <row r="11446" ht="7.5" hidden="1" customHeight="1"/>
    <row r="11447" ht="7.5" hidden="1" customHeight="1"/>
    <row r="11448" ht="7.5" hidden="1" customHeight="1"/>
    <row r="11449" ht="7.5" hidden="1" customHeight="1"/>
    <row r="11450" ht="7.5" hidden="1" customHeight="1"/>
    <row r="11451" ht="7.5" hidden="1" customHeight="1"/>
    <row r="11452" ht="7.5" hidden="1" customHeight="1"/>
    <row r="11453" ht="7.5" hidden="1" customHeight="1"/>
    <row r="11454" ht="7.5" hidden="1" customHeight="1"/>
    <row r="11455" ht="7.5" hidden="1" customHeight="1"/>
    <row r="11456" ht="7.5" hidden="1" customHeight="1"/>
    <row r="11457" ht="7.5" hidden="1" customHeight="1"/>
    <row r="11458" ht="7.5" hidden="1" customHeight="1"/>
    <row r="11459" ht="7.5" hidden="1" customHeight="1"/>
    <row r="11460" ht="7.5" hidden="1" customHeight="1"/>
    <row r="11461" ht="7.5" hidden="1" customHeight="1"/>
    <row r="11462" ht="7.5" hidden="1" customHeight="1"/>
    <row r="11463" ht="7.5" hidden="1" customHeight="1"/>
    <row r="11464" ht="7.5" hidden="1" customHeight="1"/>
    <row r="11465" ht="7.5" hidden="1" customHeight="1"/>
    <row r="11466" ht="7.5" hidden="1" customHeight="1"/>
    <row r="11467" ht="7.5" hidden="1" customHeight="1"/>
    <row r="11468" ht="7.5" hidden="1" customHeight="1"/>
    <row r="11469" ht="7.5" hidden="1" customHeight="1"/>
    <row r="11470" ht="7.5" hidden="1" customHeight="1"/>
    <row r="11471" ht="7.5" hidden="1" customHeight="1"/>
    <row r="11472" ht="7.5" hidden="1" customHeight="1"/>
    <row r="11473" ht="7.5" hidden="1" customHeight="1"/>
    <row r="11474" ht="7.5" hidden="1" customHeight="1"/>
    <row r="11475" ht="7.5" hidden="1" customHeight="1"/>
    <row r="11476" ht="7.5" hidden="1" customHeight="1"/>
    <row r="11477" ht="7.5" hidden="1" customHeight="1"/>
    <row r="11478" ht="7.5" hidden="1" customHeight="1"/>
    <row r="11479" ht="7.5" hidden="1" customHeight="1"/>
    <row r="11480" ht="7.5" hidden="1" customHeight="1"/>
    <row r="11481" ht="7.5" hidden="1" customHeight="1"/>
    <row r="11482" ht="7.5" hidden="1" customHeight="1"/>
    <row r="11483" ht="7.5" hidden="1" customHeight="1"/>
    <row r="11484" ht="7.5" hidden="1" customHeight="1"/>
    <row r="11485" ht="7.5" hidden="1" customHeight="1"/>
    <row r="11486" ht="7.5" hidden="1" customHeight="1"/>
    <row r="11487" ht="7.5" hidden="1" customHeight="1"/>
    <row r="11488" ht="7.5" hidden="1" customHeight="1"/>
    <row r="11489" ht="7.5" hidden="1" customHeight="1"/>
    <row r="11490" ht="7.5" hidden="1" customHeight="1"/>
    <row r="11491" ht="7.5" hidden="1" customHeight="1"/>
    <row r="11492" ht="7.5" hidden="1" customHeight="1"/>
    <row r="11493" ht="7.5" hidden="1" customHeight="1"/>
    <row r="11494" ht="7.5" hidden="1" customHeight="1"/>
    <row r="11495" ht="7.5" hidden="1" customHeight="1"/>
    <row r="11496" ht="7.5" hidden="1" customHeight="1"/>
    <row r="11497" ht="7.5" hidden="1" customHeight="1"/>
    <row r="11498" ht="7.5" hidden="1" customHeight="1"/>
    <row r="11499" ht="7.5" hidden="1" customHeight="1"/>
    <row r="11500" ht="7.5" hidden="1" customHeight="1"/>
    <row r="11501" ht="7.5" hidden="1" customHeight="1"/>
    <row r="11502" ht="7.5" hidden="1" customHeight="1"/>
    <row r="11503" ht="7.5" hidden="1" customHeight="1"/>
    <row r="11504" ht="7.5" hidden="1" customHeight="1"/>
    <row r="11505" ht="7.5" hidden="1" customHeight="1"/>
    <row r="11506" ht="7.5" hidden="1" customHeight="1"/>
    <row r="11507" ht="7.5" hidden="1" customHeight="1"/>
    <row r="11508" ht="7.5" hidden="1" customHeight="1"/>
    <row r="11509" ht="7.5" hidden="1" customHeight="1"/>
    <row r="11510" ht="7.5" hidden="1" customHeight="1"/>
    <row r="11511" ht="7.5" hidden="1" customHeight="1"/>
    <row r="11512" ht="7.5" hidden="1" customHeight="1"/>
    <row r="11513" ht="7.5" hidden="1" customHeight="1"/>
    <row r="11514" ht="7.5" hidden="1" customHeight="1"/>
    <row r="11515" ht="7.5" hidden="1" customHeight="1"/>
    <row r="11516" ht="7.5" hidden="1" customHeight="1"/>
    <row r="11517" ht="7.5" hidden="1" customHeight="1"/>
    <row r="11518" ht="7.5" hidden="1" customHeight="1"/>
    <row r="11519" ht="7.5" hidden="1" customHeight="1"/>
    <row r="11520" ht="7.5" hidden="1" customHeight="1"/>
    <row r="11521" ht="7.5" hidden="1" customHeight="1"/>
    <row r="11522" ht="7.5" hidden="1" customHeight="1"/>
    <row r="11523" ht="7.5" hidden="1" customHeight="1"/>
    <row r="11524" ht="7.5" hidden="1" customHeight="1"/>
    <row r="11525" ht="7.5" hidden="1" customHeight="1"/>
    <row r="11526" ht="7.5" hidden="1" customHeight="1"/>
    <row r="11527" ht="7.5" hidden="1" customHeight="1"/>
    <row r="11528" ht="7.5" hidden="1" customHeight="1"/>
    <row r="11529" ht="7.5" hidden="1" customHeight="1"/>
    <row r="11530" ht="7.5" hidden="1" customHeight="1"/>
    <row r="11531" ht="7.5" hidden="1" customHeight="1"/>
    <row r="11532" ht="7.5" hidden="1" customHeight="1"/>
    <row r="11533" ht="7.5" hidden="1" customHeight="1"/>
    <row r="11534" ht="7.5" hidden="1" customHeight="1"/>
    <row r="11535" ht="7.5" hidden="1" customHeight="1"/>
    <row r="11536" ht="7.5" hidden="1" customHeight="1"/>
    <row r="11537" ht="7.5" hidden="1" customHeight="1"/>
    <row r="11538" ht="7.5" hidden="1" customHeight="1"/>
    <row r="11539" ht="7.5" hidden="1" customHeight="1"/>
    <row r="11540" ht="7.5" hidden="1" customHeight="1"/>
    <row r="11541" ht="7.5" hidden="1" customHeight="1"/>
    <row r="11542" ht="7.5" hidden="1" customHeight="1"/>
    <row r="11543" ht="7.5" hidden="1" customHeight="1"/>
    <row r="11544" ht="7.5" hidden="1" customHeight="1"/>
    <row r="11545" ht="7.5" hidden="1" customHeight="1"/>
    <row r="11546" ht="7.5" hidden="1" customHeight="1"/>
    <row r="11547" ht="7.5" hidden="1" customHeight="1"/>
    <row r="11548" ht="7.5" hidden="1" customHeight="1"/>
    <row r="11549" ht="7.5" hidden="1" customHeight="1"/>
    <row r="11550" ht="7.5" hidden="1" customHeight="1"/>
    <row r="11551" ht="7.5" hidden="1" customHeight="1"/>
    <row r="11552" ht="7.5" hidden="1" customHeight="1"/>
    <row r="11553" ht="7.5" hidden="1" customHeight="1"/>
    <row r="11554" ht="7.5" hidden="1" customHeight="1"/>
    <row r="11555" ht="7.5" hidden="1" customHeight="1"/>
    <row r="11556" ht="7.5" hidden="1" customHeight="1"/>
    <row r="11557" ht="7.5" hidden="1" customHeight="1"/>
    <row r="11558" ht="7.5" hidden="1" customHeight="1"/>
    <row r="11559" ht="7.5" hidden="1" customHeight="1"/>
    <row r="11560" ht="7.5" hidden="1" customHeight="1"/>
    <row r="11561" ht="7.5" hidden="1" customHeight="1"/>
    <row r="11562" ht="7.5" hidden="1" customHeight="1"/>
    <row r="11563" ht="7.5" hidden="1" customHeight="1"/>
    <row r="11564" ht="7.5" hidden="1" customHeight="1"/>
    <row r="11565" ht="7.5" hidden="1" customHeight="1"/>
    <row r="11566" ht="7.5" hidden="1" customHeight="1"/>
    <row r="11567" ht="7.5" hidden="1" customHeight="1"/>
    <row r="11568" ht="7.5" hidden="1" customHeight="1"/>
    <row r="11569" ht="7.5" hidden="1" customHeight="1"/>
    <row r="11570" ht="7.5" hidden="1" customHeight="1"/>
    <row r="11571" ht="7.5" hidden="1" customHeight="1"/>
    <row r="11572" ht="7.5" hidden="1" customHeight="1"/>
    <row r="11573" ht="7.5" hidden="1" customHeight="1"/>
    <row r="11574" ht="7.5" hidden="1" customHeight="1"/>
    <row r="11575" ht="7.5" hidden="1" customHeight="1"/>
    <row r="11576" ht="7.5" hidden="1" customHeight="1"/>
    <row r="11577" ht="7.5" hidden="1" customHeight="1"/>
    <row r="11578" ht="7.5" hidden="1" customHeight="1"/>
    <row r="11579" ht="7.5" hidden="1" customHeight="1"/>
    <row r="11580" ht="7.5" hidden="1" customHeight="1"/>
    <row r="11581" ht="7.5" hidden="1" customHeight="1"/>
    <row r="11582" ht="7.5" hidden="1" customHeight="1"/>
    <row r="11583" ht="7.5" hidden="1" customHeight="1"/>
    <row r="11584" ht="7.5" hidden="1" customHeight="1"/>
    <row r="11585" ht="7.5" hidden="1" customHeight="1"/>
    <row r="11586" ht="7.5" hidden="1" customHeight="1"/>
    <row r="11587" ht="7.5" hidden="1" customHeight="1"/>
    <row r="11588" ht="7.5" hidden="1" customHeight="1"/>
    <row r="11589" ht="7.5" hidden="1" customHeight="1"/>
    <row r="11590" ht="7.5" hidden="1" customHeight="1"/>
    <row r="11591" ht="7.5" hidden="1" customHeight="1"/>
    <row r="11592" ht="7.5" hidden="1" customHeight="1"/>
    <row r="11593" ht="7.5" hidden="1" customHeight="1"/>
    <row r="11594" ht="7.5" hidden="1" customHeight="1"/>
    <row r="11595" ht="7.5" hidden="1" customHeight="1"/>
    <row r="11596" ht="7.5" hidden="1" customHeight="1"/>
    <row r="11597" ht="7.5" hidden="1" customHeight="1"/>
    <row r="11598" ht="7.5" hidden="1" customHeight="1"/>
    <row r="11599" ht="7.5" hidden="1" customHeight="1"/>
    <row r="11600" ht="7.5" hidden="1" customHeight="1"/>
    <row r="11601" ht="7.5" hidden="1" customHeight="1"/>
    <row r="11602" ht="7.5" hidden="1" customHeight="1"/>
    <row r="11603" ht="7.5" hidden="1" customHeight="1"/>
    <row r="11604" ht="7.5" hidden="1" customHeight="1"/>
    <row r="11605" ht="7.5" hidden="1" customHeight="1"/>
    <row r="11606" ht="7.5" hidden="1" customHeight="1"/>
    <row r="11607" ht="7.5" hidden="1" customHeight="1"/>
    <row r="11608" ht="7.5" hidden="1" customHeight="1"/>
    <row r="11609" ht="7.5" hidden="1" customHeight="1"/>
    <row r="11610" ht="7.5" hidden="1" customHeight="1"/>
    <row r="11611" ht="7.5" hidden="1" customHeight="1"/>
    <row r="11612" ht="7.5" hidden="1" customHeight="1"/>
    <row r="11613" ht="7.5" hidden="1" customHeight="1"/>
    <row r="11614" ht="7.5" hidden="1" customHeight="1"/>
    <row r="11615" ht="7.5" hidden="1" customHeight="1"/>
    <row r="11616" ht="7.5" hidden="1" customHeight="1"/>
    <row r="11617" ht="7.5" hidden="1" customHeight="1"/>
    <row r="11618" ht="7.5" hidden="1" customHeight="1"/>
    <row r="11619" ht="7.5" hidden="1" customHeight="1"/>
    <row r="11620" ht="7.5" hidden="1" customHeight="1"/>
    <row r="11621" ht="7.5" hidden="1" customHeight="1"/>
    <row r="11622" ht="7.5" hidden="1" customHeight="1"/>
    <row r="11623" ht="7.5" hidden="1" customHeight="1"/>
    <row r="11624" ht="7.5" hidden="1" customHeight="1"/>
    <row r="11625" ht="7.5" hidden="1" customHeight="1"/>
    <row r="11626" ht="7.5" hidden="1" customHeight="1"/>
    <row r="11627" ht="7.5" hidden="1" customHeight="1"/>
    <row r="11628" ht="7.5" hidden="1" customHeight="1"/>
    <row r="11629" ht="7.5" hidden="1" customHeight="1"/>
    <row r="11630" ht="7.5" hidden="1" customHeight="1"/>
    <row r="11631" ht="7.5" hidden="1" customHeight="1"/>
    <row r="11632" ht="7.5" hidden="1" customHeight="1"/>
    <row r="11633" ht="7.5" hidden="1" customHeight="1"/>
    <row r="11634" ht="7.5" hidden="1" customHeight="1"/>
    <row r="11635" ht="7.5" hidden="1" customHeight="1"/>
    <row r="11636" ht="7.5" hidden="1" customHeight="1"/>
    <row r="11637" ht="7.5" hidden="1" customHeight="1"/>
    <row r="11638" ht="7.5" hidden="1" customHeight="1"/>
    <row r="11639" ht="7.5" hidden="1" customHeight="1"/>
    <row r="11640" ht="7.5" hidden="1" customHeight="1"/>
    <row r="11641" ht="7.5" hidden="1" customHeight="1"/>
    <row r="11642" ht="7.5" hidden="1" customHeight="1"/>
    <row r="11643" ht="7.5" hidden="1" customHeight="1"/>
    <row r="11644" ht="7.5" hidden="1" customHeight="1"/>
    <row r="11645" ht="7.5" hidden="1" customHeight="1"/>
    <row r="11646" ht="7.5" hidden="1" customHeight="1"/>
    <row r="11647" ht="7.5" hidden="1" customHeight="1"/>
    <row r="11648" ht="7.5" hidden="1" customHeight="1"/>
    <row r="11649" ht="7.5" hidden="1" customHeight="1"/>
    <row r="11650" ht="7.5" hidden="1" customHeight="1"/>
    <row r="11651" ht="7.5" hidden="1" customHeight="1"/>
    <row r="11652" ht="7.5" hidden="1" customHeight="1"/>
    <row r="11653" ht="7.5" hidden="1" customHeight="1"/>
    <row r="11654" ht="7.5" hidden="1" customHeight="1"/>
    <row r="11655" ht="7.5" hidden="1" customHeight="1"/>
    <row r="11656" ht="7.5" hidden="1" customHeight="1"/>
    <row r="11657" ht="7.5" hidden="1" customHeight="1"/>
    <row r="11658" ht="7.5" hidden="1" customHeight="1"/>
    <row r="11659" ht="7.5" hidden="1" customHeight="1"/>
    <row r="11660" ht="7.5" hidden="1" customHeight="1"/>
    <row r="11661" ht="7.5" hidden="1" customHeight="1"/>
    <row r="11662" ht="7.5" hidden="1" customHeight="1"/>
    <row r="11663" ht="7.5" hidden="1" customHeight="1"/>
    <row r="11664" ht="7.5" hidden="1" customHeight="1"/>
    <row r="11665" ht="7.5" hidden="1" customHeight="1"/>
    <row r="11666" ht="7.5" hidden="1" customHeight="1"/>
    <row r="11667" ht="7.5" hidden="1" customHeight="1"/>
    <row r="11668" ht="7.5" hidden="1" customHeight="1"/>
    <row r="11669" ht="7.5" hidden="1" customHeight="1"/>
    <row r="11670" ht="7.5" hidden="1" customHeight="1"/>
    <row r="11671" ht="7.5" hidden="1" customHeight="1"/>
    <row r="11672" ht="7.5" hidden="1" customHeight="1"/>
    <row r="11673" ht="7.5" hidden="1" customHeight="1"/>
    <row r="11674" ht="7.5" hidden="1" customHeight="1"/>
    <row r="11675" ht="7.5" hidden="1" customHeight="1"/>
    <row r="11676" ht="7.5" hidden="1" customHeight="1"/>
    <row r="11677" ht="7.5" hidden="1" customHeight="1"/>
    <row r="11678" ht="7.5" hidden="1" customHeight="1"/>
    <row r="11679" ht="7.5" hidden="1" customHeight="1"/>
    <row r="11680" ht="7.5" hidden="1" customHeight="1"/>
    <row r="11681" ht="7.5" hidden="1" customHeight="1"/>
    <row r="11682" ht="7.5" hidden="1" customHeight="1"/>
    <row r="11683" ht="7.5" hidden="1" customHeight="1"/>
    <row r="11684" ht="7.5" hidden="1" customHeight="1"/>
    <row r="11685" ht="7.5" hidden="1" customHeight="1"/>
    <row r="11686" ht="7.5" hidden="1" customHeight="1"/>
    <row r="11687" ht="7.5" hidden="1" customHeight="1"/>
    <row r="11688" ht="7.5" hidden="1" customHeight="1"/>
    <row r="11689" ht="7.5" hidden="1" customHeight="1"/>
    <row r="11690" ht="7.5" hidden="1" customHeight="1"/>
    <row r="11691" ht="7.5" hidden="1" customHeight="1"/>
    <row r="11692" ht="7.5" hidden="1" customHeight="1"/>
    <row r="11693" ht="7.5" hidden="1" customHeight="1"/>
    <row r="11694" ht="7.5" hidden="1" customHeight="1"/>
    <row r="11695" ht="7.5" hidden="1" customHeight="1"/>
    <row r="11696" ht="7.5" hidden="1" customHeight="1"/>
    <row r="11697" ht="7.5" hidden="1" customHeight="1"/>
    <row r="11698" ht="7.5" hidden="1" customHeight="1"/>
    <row r="11699" ht="7.5" hidden="1" customHeight="1"/>
    <row r="11700" ht="7.5" hidden="1" customHeight="1"/>
    <row r="11701" ht="7.5" hidden="1" customHeight="1"/>
    <row r="11702" ht="7.5" hidden="1" customHeight="1"/>
    <row r="11703" ht="7.5" hidden="1" customHeight="1"/>
    <row r="11704" ht="7.5" hidden="1" customHeight="1"/>
    <row r="11705" ht="7.5" hidden="1" customHeight="1"/>
    <row r="11706" ht="7.5" hidden="1" customHeight="1"/>
    <row r="11707" ht="7.5" hidden="1" customHeight="1"/>
    <row r="11708" ht="7.5" hidden="1" customHeight="1"/>
    <row r="11709" ht="7.5" hidden="1" customHeight="1"/>
    <row r="11710" ht="7.5" hidden="1" customHeight="1"/>
    <row r="11711" ht="7.5" hidden="1" customHeight="1"/>
    <row r="11712" ht="7.5" hidden="1" customHeight="1"/>
    <row r="11713" ht="7.5" hidden="1" customHeight="1"/>
    <row r="11714" ht="7.5" hidden="1" customHeight="1"/>
    <row r="11715" ht="7.5" hidden="1" customHeight="1"/>
    <row r="11716" ht="7.5" hidden="1" customHeight="1"/>
    <row r="11717" ht="7.5" hidden="1" customHeight="1"/>
    <row r="11718" ht="7.5" hidden="1" customHeight="1"/>
    <row r="11719" ht="7.5" hidden="1" customHeight="1"/>
    <row r="11720" ht="7.5" hidden="1" customHeight="1"/>
    <row r="11721" ht="7.5" hidden="1" customHeight="1"/>
    <row r="11722" ht="7.5" hidden="1" customHeight="1"/>
    <row r="11723" ht="7.5" hidden="1" customHeight="1"/>
    <row r="11724" ht="7.5" hidden="1" customHeight="1"/>
    <row r="11725" ht="7.5" hidden="1" customHeight="1"/>
    <row r="11726" ht="7.5" hidden="1" customHeight="1"/>
    <row r="11727" ht="7.5" hidden="1" customHeight="1"/>
    <row r="11728" ht="7.5" hidden="1" customHeight="1"/>
    <row r="11729" ht="7.5" hidden="1" customHeight="1"/>
    <row r="11730" ht="7.5" hidden="1" customHeight="1"/>
    <row r="11731" ht="7.5" hidden="1" customHeight="1"/>
    <row r="11732" ht="7.5" hidden="1" customHeight="1"/>
    <row r="11733" ht="7.5" hidden="1" customHeight="1"/>
    <row r="11734" ht="7.5" hidden="1" customHeight="1"/>
    <row r="11735" ht="7.5" hidden="1" customHeight="1"/>
    <row r="11736" ht="7.5" hidden="1" customHeight="1"/>
    <row r="11737" ht="7.5" hidden="1" customHeight="1"/>
    <row r="11738" ht="7.5" hidden="1" customHeight="1"/>
    <row r="11739" ht="7.5" hidden="1" customHeight="1"/>
    <row r="11740" ht="7.5" hidden="1" customHeight="1"/>
    <row r="11741" ht="7.5" hidden="1" customHeight="1"/>
    <row r="11742" ht="7.5" hidden="1" customHeight="1"/>
    <row r="11743" ht="7.5" hidden="1" customHeight="1"/>
    <row r="11744" ht="7.5" hidden="1" customHeight="1"/>
    <row r="11745" ht="7.5" hidden="1" customHeight="1"/>
    <row r="11746" ht="7.5" hidden="1" customHeight="1"/>
    <row r="11747" ht="7.5" hidden="1" customHeight="1"/>
    <row r="11748" ht="7.5" hidden="1" customHeight="1"/>
    <row r="11749" ht="7.5" hidden="1" customHeight="1"/>
    <row r="11750" ht="7.5" hidden="1" customHeight="1"/>
    <row r="11751" ht="7.5" hidden="1" customHeight="1"/>
    <row r="11752" ht="7.5" hidden="1" customHeight="1"/>
    <row r="11753" ht="7.5" hidden="1" customHeight="1"/>
    <row r="11754" ht="7.5" hidden="1" customHeight="1"/>
    <row r="11755" ht="7.5" hidden="1" customHeight="1"/>
    <row r="11756" ht="7.5" hidden="1" customHeight="1"/>
    <row r="11757" ht="7.5" hidden="1" customHeight="1"/>
    <row r="11758" ht="7.5" hidden="1" customHeight="1"/>
    <row r="11759" ht="7.5" hidden="1" customHeight="1"/>
    <row r="11760" ht="7.5" hidden="1" customHeight="1"/>
    <row r="11761" ht="7.5" hidden="1" customHeight="1"/>
    <row r="11762" ht="7.5" hidden="1" customHeight="1"/>
    <row r="11763" ht="7.5" hidden="1" customHeight="1"/>
    <row r="11764" ht="7.5" hidden="1" customHeight="1"/>
    <row r="11765" ht="7.5" hidden="1" customHeight="1"/>
    <row r="11766" ht="7.5" hidden="1" customHeight="1"/>
    <row r="11767" ht="7.5" hidden="1" customHeight="1"/>
    <row r="11768" ht="7.5" hidden="1" customHeight="1"/>
    <row r="11769" ht="7.5" hidden="1" customHeight="1"/>
    <row r="11770" ht="7.5" hidden="1" customHeight="1"/>
    <row r="11771" ht="7.5" hidden="1" customHeight="1"/>
    <row r="11772" ht="7.5" hidden="1" customHeight="1"/>
    <row r="11773" ht="7.5" hidden="1" customHeight="1"/>
    <row r="11774" ht="7.5" hidden="1" customHeight="1"/>
    <row r="11775" ht="7.5" hidden="1" customHeight="1"/>
    <row r="11776" ht="7.5" hidden="1" customHeight="1"/>
    <row r="11777" ht="7.5" hidden="1" customHeight="1"/>
    <row r="11778" ht="7.5" hidden="1" customHeight="1"/>
    <row r="11779" ht="7.5" hidden="1" customHeight="1"/>
    <row r="11780" ht="7.5" hidden="1" customHeight="1"/>
    <row r="11781" ht="7.5" hidden="1" customHeight="1"/>
    <row r="11782" ht="7.5" hidden="1" customHeight="1"/>
    <row r="11783" ht="7.5" hidden="1" customHeight="1"/>
    <row r="11784" ht="7.5" hidden="1" customHeight="1"/>
    <row r="11785" ht="7.5" hidden="1" customHeight="1"/>
    <row r="11786" ht="7.5" hidden="1" customHeight="1"/>
    <row r="11787" ht="7.5" hidden="1" customHeight="1"/>
    <row r="11788" ht="7.5" hidden="1" customHeight="1"/>
    <row r="11789" ht="7.5" hidden="1" customHeight="1"/>
    <row r="11790" ht="7.5" hidden="1" customHeight="1"/>
    <row r="11791" ht="7.5" hidden="1" customHeight="1"/>
    <row r="11792" ht="7.5" hidden="1" customHeight="1"/>
    <row r="11793" ht="7.5" hidden="1" customHeight="1"/>
    <row r="11794" ht="7.5" hidden="1" customHeight="1"/>
    <row r="11795" ht="7.5" hidden="1" customHeight="1"/>
    <row r="11796" ht="7.5" hidden="1" customHeight="1"/>
    <row r="11797" ht="7.5" hidden="1" customHeight="1"/>
    <row r="11798" ht="7.5" hidden="1" customHeight="1"/>
    <row r="11799" ht="7.5" hidden="1" customHeight="1"/>
    <row r="11800" ht="7.5" hidden="1" customHeight="1"/>
    <row r="11801" ht="7.5" hidden="1" customHeight="1"/>
    <row r="11802" ht="7.5" hidden="1" customHeight="1"/>
    <row r="11803" ht="7.5" hidden="1" customHeight="1"/>
    <row r="11804" ht="7.5" hidden="1" customHeight="1"/>
    <row r="11805" ht="7.5" hidden="1" customHeight="1"/>
    <row r="11806" ht="7.5" hidden="1" customHeight="1"/>
    <row r="11807" ht="7.5" hidden="1" customHeight="1"/>
    <row r="11808" ht="7.5" hidden="1" customHeight="1"/>
    <row r="11809" ht="7.5" hidden="1" customHeight="1"/>
    <row r="11810" ht="7.5" hidden="1" customHeight="1"/>
    <row r="11811" ht="7.5" hidden="1" customHeight="1"/>
    <row r="11812" ht="7.5" hidden="1" customHeight="1"/>
    <row r="11813" ht="7.5" hidden="1" customHeight="1"/>
    <row r="11814" ht="7.5" hidden="1" customHeight="1"/>
    <row r="11815" ht="7.5" hidden="1" customHeight="1"/>
    <row r="11816" ht="7.5" hidden="1" customHeight="1"/>
    <row r="11817" ht="7.5" hidden="1" customHeight="1"/>
    <row r="11818" ht="7.5" hidden="1" customHeight="1"/>
    <row r="11819" ht="7.5" hidden="1" customHeight="1"/>
    <row r="11820" ht="7.5" hidden="1" customHeight="1"/>
    <row r="11821" ht="7.5" hidden="1" customHeight="1"/>
    <row r="11822" ht="7.5" hidden="1" customHeight="1"/>
    <row r="11823" ht="7.5" hidden="1" customHeight="1"/>
    <row r="11824" ht="7.5" hidden="1" customHeight="1"/>
    <row r="11825" ht="7.5" hidden="1" customHeight="1"/>
    <row r="11826" ht="7.5" hidden="1" customHeight="1"/>
    <row r="11827" ht="7.5" hidden="1" customHeight="1"/>
    <row r="11828" ht="7.5" hidden="1" customHeight="1"/>
    <row r="11829" ht="7.5" hidden="1" customHeight="1"/>
    <row r="11830" ht="7.5" hidden="1" customHeight="1"/>
    <row r="11831" ht="7.5" hidden="1" customHeight="1"/>
    <row r="11832" ht="7.5" hidden="1" customHeight="1"/>
    <row r="11833" ht="7.5" hidden="1" customHeight="1"/>
    <row r="11834" ht="7.5" hidden="1" customHeight="1"/>
    <row r="11835" ht="7.5" hidden="1" customHeight="1"/>
    <row r="11836" ht="7.5" hidden="1" customHeight="1"/>
    <row r="11837" ht="7.5" hidden="1" customHeight="1"/>
    <row r="11838" ht="7.5" hidden="1" customHeight="1"/>
    <row r="11839" ht="7.5" hidden="1" customHeight="1"/>
    <row r="11840" ht="7.5" hidden="1" customHeight="1"/>
    <row r="11841" ht="7.5" hidden="1" customHeight="1"/>
    <row r="11842" ht="7.5" hidden="1" customHeight="1"/>
    <row r="11843" ht="7.5" hidden="1" customHeight="1"/>
    <row r="11844" ht="7.5" hidden="1" customHeight="1"/>
    <row r="11845" ht="7.5" hidden="1" customHeight="1"/>
    <row r="11846" ht="7.5" hidden="1" customHeight="1"/>
    <row r="11847" ht="7.5" hidden="1" customHeight="1"/>
    <row r="11848" ht="7.5" hidden="1" customHeight="1"/>
    <row r="11849" ht="7.5" hidden="1" customHeight="1"/>
    <row r="11850" ht="7.5" hidden="1" customHeight="1"/>
    <row r="11851" ht="7.5" hidden="1" customHeight="1"/>
    <row r="11852" ht="7.5" hidden="1" customHeight="1"/>
    <row r="11853" ht="7.5" hidden="1" customHeight="1"/>
    <row r="11854" ht="7.5" hidden="1" customHeight="1"/>
    <row r="11855" ht="7.5" hidden="1" customHeight="1"/>
    <row r="11856" ht="7.5" hidden="1" customHeight="1"/>
    <row r="11857" ht="7.5" hidden="1" customHeight="1"/>
    <row r="11858" ht="7.5" hidden="1" customHeight="1"/>
    <row r="11859" ht="7.5" hidden="1" customHeight="1"/>
    <row r="11860" ht="7.5" hidden="1" customHeight="1"/>
    <row r="11861" ht="7.5" hidden="1" customHeight="1"/>
    <row r="11862" ht="7.5" hidden="1" customHeight="1"/>
    <row r="11863" ht="7.5" hidden="1" customHeight="1"/>
    <row r="11864" ht="7.5" hidden="1" customHeight="1"/>
    <row r="11865" ht="7.5" hidden="1" customHeight="1"/>
    <row r="11866" ht="7.5" hidden="1" customHeight="1"/>
    <row r="11867" ht="7.5" hidden="1" customHeight="1"/>
    <row r="11868" ht="7.5" hidden="1" customHeight="1"/>
    <row r="11869" ht="7.5" hidden="1" customHeight="1"/>
    <row r="11870" ht="7.5" hidden="1" customHeight="1"/>
    <row r="11871" ht="7.5" hidden="1" customHeight="1"/>
    <row r="11872" ht="7.5" hidden="1" customHeight="1"/>
    <row r="11873" ht="7.5" hidden="1" customHeight="1"/>
    <row r="11874" ht="7.5" hidden="1" customHeight="1"/>
    <row r="11875" ht="7.5" hidden="1" customHeight="1"/>
    <row r="11876" ht="7.5" hidden="1" customHeight="1"/>
    <row r="11877" ht="7.5" hidden="1" customHeight="1"/>
    <row r="11878" ht="7.5" hidden="1" customHeight="1"/>
    <row r="11879" ht="7.5" hidden="1" customHeight="1"/>
    <row r="11880" ht="7.5" hidden="1" customHeight="1"/>
    <row r="11881" ht="7.5" hidden="1" customHeight="1"/>
    <row r="11882" ht="7.5" hidden="1" customHeight="1"/>
    <row r="11883" ht="7.5" hidden="1" customHeight="1"/>
    <row r="11884" ht="7.5" hidden="1" customHeight="1"/>
    <row r="11885" ht="7.5" hidden="1" customHeight="1"/>
    <row r="11886" ht="7.5" hidden="1" customHeight="1"/>
    <row r="11887" ht="7.5" hidden="1" customHeight="1"/>
    <row r="11888" ht="7.5" hidden="1" customHeight="1"/>
    <row r="11889" ht="7.5" hidden="1" customHeight="1"/>
    <row r="11890" ht="7.5" hidden="1" customHeight="1"/>
    <row r="11891" ht="7.5" hidden="1" customHeight="1"/>
    <row r="11892" ht="7.5" hidden="1" customHeight="1"/>
    <row r="11893" ht="7.5" hidden="1" customHeight="1"/>
    <row r="11894" ht="7.5" hidden="1" customHeight="1"/>
    <row r="11895" ht="7.5" hidden="1" customHeight="1"/>
    <row r="11896" ht="7.5" hidden="1" customHeight="1"/>
    <row r="11897" ht="7.5" hidden="1" customHeight="1"/>
    <row r="11898" ht="7.5" hidden="1" customHeight="1"/>
    <row r="11899" ht="7.5" hidden="1" customHeight="1"/>
    <row r="11900" ht="7.5" hidden="1" customHeight="1"/>
    <row r="11901" ht="7.5" hidden="1" customHeight="1"/>
    <row r="11902" ht="7.5" hidden="1" customHeight="1"/>
    <row r="11903" ht="7.5" hidden="1" customHeight="1"/>
    <row r="11904" ht="7.5" hidden="1" customHeight="1"/>
    <row r="11905" ht="7.5" hidden="1" customHeight="1"/>
    <row r="11906" ht="7.5" hidden="1" customHeight="1"/>
    <row r="11907" ht="7.5" hidden="1" customHeight="1"/>
    <row r="11908" ht="7.5" hidden="1" customHeight="1"/>
    <row r="11909" ht="7.5" hidden="1" customHeight="1"/>
    <row r="11910" ht="7.5" hidden="1" customHeight="1"/>
    <row r="11911" ht="7.5" hidden="1" customHeight="1"/>
    <row r="11912" ht="7.5" hidden="1" customHeight="1"/>
    <row r="11913" ht="7.5" hidden="1" customHeight="1"/>
    <row r="11914" ht="7.5" hidden="1" customHeight="1"/>
    <row r="11915" ht="7.5" hidden="1" customHeight="1"/>
    <row r="11916" ht="7.5" hidden="1" customHeight="1"/>
    <row r="11917" ht="7.5" hidden="1" customHeight="1"/>
    <row r="11918" ht="7.5" hidden="1" customHeight="1"/>
    <row r="11919" ht="7.5" hidden="1" customHeight="1"/>
    <row r="11920" ht="7.5" hidden="1" customHeight="1"/>
    <row r="11921" ht="7.5" hidden="1" customHeight="1"/>
    <row r="11922" ht="7.5" hidden="1" customHeight="1"/>
    <row r="11923" ht="7.5" hidden="1" customHeight="1"/>
    <row r="11924" ht="7.5" hidden="1" customHeight="1"/>
    <row r="11925" ht="7.5" hidden="1" customHeight="1"/>
    <row r="11926" ht="7.5" hidden="1" customHeight="1"/>
    <row r="11927" ht="7.5" hidden="1" customHeight="1"/>
    <row r="11928" ht="7.5" hidden="1" customHeight="1"/>
    <row r="11929" ht="7.5" hidden="1" customHeight="1"/>
    <row r="11930" ht="7.5" hidden="1" customHeight="1"/>
    <row r="11931" ht="7.5" hidden="1" customHeight="1"/>
    <row r="11932" ht="7.5" hidden="1" customHeight="1"/>
    <row r="11933" ht="7.5" hidden="1" customHeight="1"/>
    <row r="11934" ht="7.5" hidden="1" customHeight="1"/>
    <row r="11935" ht="7.5" hidden="1" customHeight="1"/>
    <row r="11936" ht="7.5" hidden="1" customHeight="1"/>
    <row r="11937" ht="7.5" hidden="1" customHeight="1"/>
    <row r="11938" ht="7.5" hidden="1" customHeight="1"/>
    <row r="11939" ht="7.5" hidden="1" customHeight="1"/>
    <row r="11940" ht="7.5" hidden="1" customHeight="1"/>
    <row r="11941" ht="7.5" hidden="1" customHeight="1"/>
    <row r="11942" ht="7.5" hidden="1" customHeight="1"/>
    <row r="11943" ht="7.5" hidden="1" customHeight="1"/>
    <row r="11944" ht="7.5" hidden="1" customHeight="1"/>
    <row r="11945" ht="7.5" hidden="1" customHeight="1"/>
    <row r="11946" ht="7.5" hidden="1" customHeight="1"/>
    <row r="11947" ht="7.5" hidden="1" customHeight="1"/>
    <row r="11948" ht="7.5" hidden="1" customHeight="1"/>
    <row r="11949" ht="7.5" hidden="1" customHeight="1"/>
    <row r="11950" ht="7.5" hidden="1" customHeight="1"/>
    <row r="11951" ht="7.5" hidden="1" customHeight="1"/>
    <row r="11952" ht="7.5" hidden="1" customHeight="1"/>
    <row r="11953" ht="7.5" hidden="1" customHeight="1"/>
    <row r="11954" ht="7.5" hidden="1" customHeight="1"/>
    <row r="11955" ht="7.5" hidden="1" customHeight="1"/>
    <row r="11956" ht="7.5" hidden="1" customHeight="1"/>
    <row r="11957" ht="7.5" hidden="1" customHeight="1"/>
    <row r="11958" ht="7.5" hidden="1" customHeight="1"/>
    <row r="11959" ht="7.5" hidden="1" customHeight="1"/>
    <row r="11960" ht="7.5" hidden="1" customHeight="1"/>
    <row r="11961" ht="7.5" hidden="1" customHeight="1"/>
    <row r="11962" ht="7.5" hidden="1" customHeight="1"/>
    <row r="11963" ht="7.5" hidden="1" customHeight="1"/>
    <row r="11964" ht="7.5" hidden="1" customHeight="1"/>
    <row r="11965" ht="7.5" hidden="1" customHeight="1"/>
    <row r="11966" ht="7.5" hidden="1" customHeight="1"/>
    <row r="11967" ht="7.5" hidden="1" customHeight="1"/>
    <row r="11968" ht="7.5" hidden="1" customHeight="1"/>
    <row r="11969" ht="7.5" hidden="1" customHeight="1"/>
    <row r="11970" ht="7.5" hidden="1" customHeight="1"/>
    <row r="11971" ht="7.5" hidden="1" customHeight="1"/>
    <row r="11972" ht="7.5" hidden="1" customHeight="1"/>
    <row r="11973" ht="7.5" hidden="1" customHeight="1"/>
    <row r="11974" ht="7.5" hidden="1" customHeight="1"/>
    <row r="11975" ht="7.5" hidden="1" customHeight="1"/>
    <row r="11976" ht="7.5" hidden="1" customHeight="1"/>
    <row r="11977" ht="7.5" hidden="1" customHeight="1"/>
    <row r="11978" ht="7.5" hidden="1" customHeight="1"/>
    <row r="11979" ht="7.5" hidden="1" customHeight="1"/>
    <row r="11980" ht="7.5" hidden="1" customHeight="1"/>
    <row r="11981" ht="7.5" hidden="1" customHeight="1"/>
    <row r="11982" ht="7.5" hidden="1" customHeight="1"/>
    <row r="11983" ht="7.5" hidden="1" customHeight="1"/>
    <row r="11984" ht="7.5" hidden="1" customHeight="1"/>
    <row r="11985" ht="7.5" hidden="1" customHeight="1"/>
    <row r="11986" ht="7.5" hidden="1" customHeight="1"/>
    <row r="11987" ht="7.5" hidden="1" customHeight="1"/>
    <row r="11988" ht="7.5" hidden="1" customHeight="1"/>
    <row r="11989" ht="7.5" hidden="1" customHeight="1"/>
    <row r="11990" ht="7.5" hidden="1" customHeight="1"/>
    <row r="11991" ht="7.5" hidden="1" customHeight="1"/>
    <row r="11992" ht="7.5" hidden="1" customHeight="1"/>
    <row r="11993" ht="7.5" hidden="1" customHeight="1"/>
    <row r="11994" ht="7.5" hidden="1" customHeight="1"/>
    <row r="11995" ht="7.5" hidden="1" customHeight="1"/>
    <row r="11996" ht="7.5" hidden="1" customHeight="1"/>
    <row r="11997" ht="7.5" hidden="1" customHeight="1"/>
    <row r="11998" ht="7.5" hidden="1" customHeight="1"/>
    <row r="11999" ht="7.5" hidden="1" customHeight="1"/>
    <row r="12000" ht="7.5" hidden="1" customHeight="1"/>
    <row r="12001" ht="7.5" hidden="1" customHeight="1"/>
    <row r="12002" ht="7.5" hidden="1" customHeight="1"/>
    <row r="12003" ht="7.5" hidden="1" customHeight="1"/>
    <row r="12004" ht="7.5" hidden="1" customHeight="1"/>
    <row r="12005" ht="7.5" hidden="1" customHeight="1"/>
    <row r="12006" ht="7.5" hidden="1" customHeight="1"/>
    <row r="12007" ht="7.5" hidden="1" customHeight="1"/>
    <row r="12008" ht="7.5" hidden="1" customHeight="1"/>
    <row r="12009" ht="7.5" hidden="1" customHeight="1"/>
    <row r="12010" ht="7.5" hidden="1" customHeight="1"/>
    <row r="12011" ht="7.5" hidden="1" customHeight="1"/>
    <row r="12012" ht="7.5" hidden="1" customHeight="1"/>
    <row r="12013" ht="7.5" hidden="1" customHeight="1"/>
    <row r="12014" ht="7.5" hidden="1" customHeight="1"/>
    <row r="12015" ht="7.5" hidden="1" customHeight="1"/>
    <row r="12016" ht="7.5" hidden="1" customHeight="1"/>
    <row r="12017" ht="7.5" hidden="1" customHeight="1"/>
    <row r="12018" ht="7.5" hidden="1" customHeight="1"/>
    <row r="12019" ht="7.5" hidden="1" customHeight="1"/>
    <row r="12020" ht="7.5" hidden="1" customHeight="1"/>
    <row r="12021" ht="7.5" hidden="1" customHeight="1"/>
    <row r="12022" ht="7.5" hidden="1" customHeight="1"/>
    <row r="12023" ht="7.5" hidden="1" customHeight="1"/>
    <row r="12024" ht="7.5" hidden="1" customHeight="1"/>
    <row r="12025" ht="7.5" hidden="1" customHeight="1"/>
    <row r="12026" ht="7.5" hidden="1" customHeight="1"/>
    <row r="12027" ht="7.5" hidden="1" customHeight="1"/>
    <row r="12028" ht="7.5" hidden="1" customHeight="1"/>
    <row r="12029" ht="7.5" hidden="1" customHeight="1"/>
    <row r="12030" ht="7.5" hidden="1" customHeight="1"/>
    <row r="12031" ht="7.5" hidden="1" customHeight="1"/>
    <row r="12032" ht="7.5" hidden="1" customHeight="1"/>
    <row r="12033" ht="7.5" hidden="1" customHeight="1"/>
    <row r="12034" ht="7.5" hidden="1" customHeight="1"/>
    <row r="12035" ht="7.5" hidden="1" customHeight="1"/>
    <row r="12036" ht="7.5" hidden="1" customHeight="1"/>
    <row r="12037" ht="7.5" hidden="1" customHeight="1"/>
    <row r="12038" ht="7.5" hidden="1" customHeight="1"/>
    <row r="12039" ht="7.5" hidden="1" customHeight="1"/>
    <row r="12040" ht="7.5" hidden="1" customHeight="1"/>
    <row r="12041" ht="7.5" hidden="1" customHeight="1"/>
    <row r="12042" ht="7.5" hidden="1" customHeight="1"/>
    <row r="12043" ht="7.5" hidden="1" customHeight="1"/>
    <row r="12044" ht="7.5" hidden="1" customHeight="1"/>
    <row r="12045" ht="7.5" hidden="1" customHeight="1"/>
    <row r="12046" ht="7.5" hidden="1" customHeight="1"/>
    <row r="12047" ht="7.5" hidden="1" customHeight="1"/>
    <row r="12048" ht="7.5" hidden="1" customHeight="1"/>
    <row r="12049" ht="7.5" hidden="1" customHeight="1"/>
    <row r="12050" ht="7.5" hidden="1" customHeight="1"/>
    <row r="12051" ht="7.5" hidden="1" customHeight="1"/>
    <row r="12052" ht="7.5" hidden="1" customHeight="1"/>
    <row r="12053" ht="7.5" hidden="1" customHeight="1"/>
    <row r="12054" ht="7.5" hidden="1" customHeight="1"/>
    <row r="12055" ht="7.5" hidden="1" customHeight="1"/>
    <row r="12056" ht="7.5" hidden="1" customHeight="1"/>
    <row r="12057" ht="7.5" hidden="1" customHeight="1"/>
    <row r="12058" ht="7.5" hidden="1" customHeight="1"/>
    <row r="12059" ht="7.5" hidden="1" customHeight="1"/>
    <row r="12060" ht="7.5" hidden="1" customHeight="1"/>
    <row r="12061" ht="7.5" hidden="1" customHeight="1"/>
    <row r="12062" ht="7.5" hidden="1" customHeight="1"/>
    <row r="12063" ht="7.5" hidden="1" customHeight="1"/>
    <row r="12064" ht="7.5" hidden="1" customHeight="1"/>
    <row r="12065" ht="7.5" hidden="1" customHeight="1"/>
    <row r="12066" ht="7.5" hidden="1" customHeight="1"/>
    <row r="12067" ht="7.5" hidden="1" customHeight="1"/>
    <row r="12068" ht="7.5" hidden="1" customHeight="1"/>
    <row r="12069" ht="7.5" hidden="1" customHeight="1"/>
    <row r="12070" ht="7.5" hidden="1" customHeight="1"/>
    <row r="12071" ht="7.5" hidden="1" customHeight="1"/>
    <row r="12072" ht="7.5" hidden="1" customHeight="1"/>
    <row r="12073" ht="7.5" hidden="1" customHeight="1"/>
    <row r="12074" ht="7.5" hidden="1" customHeight="1"/>
    <row r="12075" ht="7.5" hidden="1" customHeight="1"/>
    <row r="12076" ht="7.5" hidden="1" customHeight="1"/>
    <row r="12077" ht="7.5" hidden="1" customHeight="1"/>
    <row r="12078" ht="7.5" hidden="1" customHeight="1"/>
    <row r="12079" ht="7.5" hidden="1" customHeight="1"/>
    <row r="12080" ht="7.5" hidden="1" customHeight="1"/>
    <row r="12081" ht="7.5" hidden="1" customHeight="1"/>
    <row r="12082" ht="7.5" hidden="1" customHeight="1"/>
    <row r="12083" ht="7.5" hidden="1" customHeight="1"/>
    <row r="12084" ht="7.5" hidden="1" customHeight="1"/>
    <row r="12085" ht="7.5" hidden="1" customHeight="1"/>
    <row r="12086" ht="7.5" hidden="1" customHeight="1"/>
    <row r="12087" ht="7.5" hidden="1" customHeight="1"/>
    <row r="12088" ht="7.5" hidden="1" customHeight="1"/>
    <row r="12089" ht="7.5" hidden="1" customHeight="1"/>
    <row r="12090" ht="7.5" hidden="1" customHeight="1"/>
    <row r="12091" ht="7.5" hidden="1" customHeight="1"/>
    <row r="12092" ht="7.5" hidden="1" customHeight="1"/>
    <row r="12093" ht="7.5" hidden="1" customHeight="1"/>
    <row r="12094" ht="7.5" hidden="1" customHeight="1"/>
    <row r="12095" ht="7.5" hidden="1" customHeight="1"/>
    <row r="12096" ht="7.5" hidden="1" customHeight="1"/>
    <row r="12097" ht="7.5" hidden="1" customHeight="1"/>
    <row r="12098" ht="7.5" hidden="1" customHeight="1"/>
    <row r="12099" ht="7.5" hidden="1" customHeight="1"/>
    <row r="12100" ht="7.5" hidden="1" customHeight="1"/>
    <row r="12101" ht="7.5" hidden="1" customHeight="1"/>
    <row r="12102" ht="7.5" hidden="1" customHeight="1"/>
    <row r="12103" ht="7.5" hidden="1" customHeight="1"/>
    <row r="12104" ht="7.5" hidden="1" customHeight="1"/>
    <row r="12105" ht="7.5" hidden="1" customHeight="1"/>
    <row r="12106" ht="7.5" hidden="1" customHeight="1"/>
    <row r="12107" ht="7.5" hidden="1" customHeight="1"/>
    <row r="12108" ht="7.5" hidden="1" customHeight="1"/>
    <row r="12109" ht="7.5" hidden="1" customHeight="1"/>
    <row r="12110" ht="7.5" hidden="1" customHeight="1"/>
    <row r="12111" ht="7.5" hidden="1" customHeight="1"/>
    <row r="12112" ht="7.5" hidden="1" customHeight="1"/>
    <row r="12113" ht="7.5" hidden="1" customHeight="1"/>
    <row r="12114" ht="7.5" hidden="1" customHeight="1"/>
    <row r="12115" ht="7.5" hidden="1" customHeight="1"/>
    <row r="12116" ht="7.5" hidden="1" customHeight="1"/>
    <row r="12117" ht="7.5" hidden="1" customHeight="1"/>
    <row r="12118" ht="7.5" hidden="1" customHeight="1"/>
    <row r="12119" ht="7.5" hidden="1" customHeight="1"/>
    <row r="12120" ht="7.5" hidden="1" customHeight="1"/>
    <row r="12121" ht="7.5" hidden="1" customHeight="1"/>
    <row r="12122" ht="7.5" hidden="1" customHeight="1"/>
    <row r="12123" ht="7.5" hidden="1" customHeight="1"/>
    <row r="12124" ht="7.5" hidden="1" customHeight="1"/>
    <row r="12125" ht="7.5" hidden="1" customHeight="1"/>
    <row r="12126" ht="7.5" hidden="1" customHeight="1"/>
    <row r="12127" ht="7.5" hidden="1" customHeight="1"/>
    <row r="12128" ht="7.5" hidden="1" customHeight="1"/>
    <row r="12129" ht="7.5" hidden="1" customHeight="1"/>
    <row r="12130" ht="7.5" hidden="1" customHeight="1"/>
    <row r="12131" ht="7.5" hidden="1" customHeight="1"/>
    <row r="12132" ht="7.5" hidden="1" customHeight="1"/>
    <row r="12133" ht="7.5" hidden="1" customHeight="1"/>
    <row r="12134" ht="7.5" hidden="1" customHeight="1"/>
    <row r="12135" ht="7.5" hidden="1" customHeight="1"/>
    <row r="12136" ht="7.5" hidden="1" customHeight="1"/>
    <row r="12137" ht="7.5" hidden="1" customHeight="1"/>
    <row r="12138" ht="7.5" hidden="1" customHeight="1"/>
    <row r="12139" ht="7.5" hidden="1" customHeight="1"/>
    <row r="12140" ht="7.5" hidden="1" customHeight="1"/>
    <row r="12141" ht="7.5" hidden="1" customHeight="1"/>
    <row r="12142" ht="7.5" hidden="1" customHeight="1"/>
    <row r="12143" ht="7.5" hidden="1" customHeight="1"/>
    <row r="12144" ht="7.5" hidden="1" customHeight="1"/>
    <row r="12145" ht="7.5" hidden="1" customHeight="1"/>
    <row r="12146" ht="7.5" hidden="1" customHeight="1"/>
    <row r="12147" ht="7.5" hidden="1" customHeight="1"/>
    <row r="12148" ht="7.5" hidden="1" customHeight="1"/>
    <row r="12149" ht="7.5" hidden="1" customHeight="1"/>
    <row r="12150" ht="7.5" hidden="1" customHeight="1"/>
    <row r="12151" ht="7.5" hidden="1" customHeight="1"/>
    <row r="12152" ht="7.5" hidden="1" customHeight="1"/>
    <row r="12153" ht="7.5" hidden="1" customHeight="1"/>
    <row r="12154" ht="7.5" hidden="1" customHeight="1"/>
    <row r="12155" ht="7.5" hidden="1" customHeight="1"/>
    <row r="12156" ht="7.5" hidden="1" customHeight="1"/>
    <row r="12157" ht="7.5" hidden="1" customHeight="1"/>
    <row r="12158" ht="7.5" hidden="1" customHeight="1"/>
    <row r="12159" ht="7.5" hidden="1" customHeight="1"/>
    <row r="12160" ht="7.5" hidden="1" customHeight="1"/>
    <row r="12161" ht="7.5" hidden="1" customHeight="1"/>
    <row r="12162" ht="7.5" hidden="1" customHeight="1"/>
    <row r="12163" ht="7.5" hidden="1" customHeight="1"/>
    <row r="12164" ht="7.5" hidden="1" customHeight="1"/>
    <row r="12165" ht="7.5" hidden="1" customHeight="1"/>
    <row r="12166" ht="7.5" hidden="1" customHeight="1"/>
    <row r="12167" ht="7.5" hidden="1" customHeight="1"/>
    <row r="12168" ht="7.5" hidden="1" customHeight="1"/>
    <row r="12169" ht="7.5" hidden="1" customHeight="1"/>
    <row r="12170" ht="7.5" hidden="1" customHeight="1"/>
    <row r="12171" ht="7.5" hidden="1" customHeight="1"/>
    <row r="12172" ht="7.5" hidden="1" customHeight="1"/>
    <row r="12173" ht="7.5" hidden="1" customHeight="1"/>
    <row r="12174" ht="7.5" hidden="1" customHeight="1"/>
    <row r="12175" ht="7.5" hidden="1" customHeight="1"/>
    <row r="12176" ht="7.5" hidden="1" customHeight="1"/>
    <row r="12177" ht="7.5" hidden="1" customHeight="1"/>
    <row r="12178" ht="7.5" hidden="1" customHeight="1"/>
    <row r="12179" ht="7.5" hidden="1" customHeight="1"/>
    <row r="12180" ht="7.5" hidden="1" customHeight="1"/>
    <row r="12181" ht="7.5" hidden="1" customHeight="1"/>
    <row r="12182" ht="7.5" hidden="1" customHeight="1"/>
    <row r="12183" ht="7.5" hidden="1" customHeight="1"/>
    <row r="12184" ht="7.5" hidden="1" customHeight="1"/>
    <row r="12185" ht="7.5" hidden="1" customHeight="1"/>
    <row r="12186" ht="7.5" hidden="1" customHeight="1"/>
    <row r="12187" ht="7.5" hidden="1" customHeight="1"/>
    <row r="12188" ht="7.5" hidden="1" customHeight="1"/>
    <row r="12189" ht="7.5" hidden="1" customHeight="1"/>
    <row r="12190" ht="7.5" hidden="1" customHeight="1"/>
    <row r="12191" ht="7.5" hidden="1" customHeight="1"/>
    <row r="12192" ht="7.5" hidden="1" customHeight="1"/>
    <row r="12193" ht="7.5" hidden="1" customHeight="1"/>
    <row r="12194" ht="7.5" hidden="1" customHeight="1"/>
    <row r="12195" ht="7.5" hidden="1" customHeight="1"/>
    <row r="12196" ht="7.5" hidden="1" customHeight="1"/>
    <row r="12197" ht="7.5" hidden="1" customHeight="1"/>
    <row r="12198" ht="7.5" hidden="1" customHeight="1"/>
    <row r="12199" ht="7.5" hidden="1" customHeight="1"/>
    <row r="12200" ht="7.5" hidden="1" customHeight="1"/>
    <row r="12201" ht="7.5" hidden="1" customHeight="1"/>
    <row r="12202" ht="7.5" hidden="1" customHeight="1"/>
    <row r="12203" ht="7.5" hidden="1" customHeight="1"/>
    <row r="12204" ht="7.5" hidden="1" customHeight="1"/>
    <row r="12205" ht="7.5" hidden="1" customHeight="1"/>
    <row r="12206" ht="7.5" hidden="1" customHeight="1"/>
    <row r="12207" ht="7.5" hidden="1" customHeight="1"/>
    <row r="12208" ht="7.5" hidden="1" customHeight="1"/>
    <row r="12209" ht="7.5" hidden="1" customHeight="1"/>
    <row r="12210" ht="7.5" hidden="1" customHeight="1"/>
    <row r="12211" ht="7.5" hidden="1" customHeight="1"/>
    <row r="12212" ht="7.5" hidden="1" customHeight="1"/>
    <row r="12213" ht="7.5" hidden="1" customHeight="1"/>
    <row r="12214" ht="7.5" hidden="1" customHeight="1"/>
    <row r="12215" ht="7.5" hidden="1" customHeight="1"/>
    <row r="12216" ht="7.5" hidden="1" customHeight="1"/>
    <row r="12217" ht="7.5" hidden="1" customHeight="1"/>
    <row r="12218" ht="7.5" hidden="1" customHeight="1"/>
    <row r="12219" ht="7.5" hidden="1" customHeight="1"/>
    <row r="12220" ht="7.5" hidden="1" customHeight="1"/>
    <row r="12221" ht="7.5" hidden="1" customHeight="1"/>
    <row r="12222" ht="7.5" hidden="1" customHeight="1"/>
    <row r="12223" ht="7.5" hidden="1" customHeight="1"/>
    <row r="12224" ht="7.5" hidden="1" customHeight="1"/>
    <row r="12225" ht="7.5" hidden="1" customHeight="1"/>
    <row r="12226" ht="7.5" hidden="1" customHeight="1"/>
    <row r="12227" ht="7.5" hidden="1" customHeight="1"/>
    <row r="12228" ht="7.5" hidden="1" customHeight="1"/>
    <row r="12229" ht="7.5" hidden="1" customHeight="1"/>
    <row r="12230" ht="7.5" hidden="1" customHeight="1"/>
    <row r="12231" ht="7.5" hidden="1" customHeight="1"/>
    <row r="12232" ht="7.5" hidden="1" customHeight="1"/>
    <row r="12233" ht="7.5" hidden="1" customHeight="1"/>
    <row r="12234" ht="7.5" hidden="1" customHeight="1"/>
    <row r="12235" ht="7.5" hidden="1" customHeight="1"/>
    <row r="12236" ht="7.5" hidden="1" customHeight="1"/>
    <row r="12237" ht="7.5" hidden="1" customHeight="1"/>
    <row r="12238" ht="7.5" hidden="1" customHeight="1"/>
    <row r="12239" ht="7.5" hidden="1" customHeight="1"/>
    <row r="12240" ht="7.5" hidden="1" customHeight="1"/>
    <row r="12241" ht="7.5" hidden="1" customHeight="1"/>
    <row r="12242" ht="7.5" hidden="1" customHeight="1"/>
    <row r="12243" ht="7.5" hidden="1" customHeight="1"/>
    <row r="12244" ht="7.5" hidden="1" customHeight="1"/>
    <row r="12245" ht="7.5" hidden="1" customHeight="1"/>
    <row r="12246" ht="7.5" hidden="1" customHeight="1"/>
    <row r="12247" ht="7.5" hidden="1" customHeight="1"/>
    <row r="12248" ht="7.5" hidden="1" customHeight="1"/>
    <row r="12249" ht="7.5" hidden="1" customHeight="1"/>
    <row r="12250" ht="7.5" hidden="1" customHeight="1"/>
    <row r="12251" ht="7.5" hidden="1" customHeight="1"/>
    <row r="12252" ht="7.5" hidden="1" customHeight="1"/>
    <row r="12253" ht="7.5" hidden="1" customHeight="1"/>
    <row r="12254" ht="7.5" hidden="1" customHeight="1"/>
    <row r="12255" ht="7.5" hidden="1" customHeight="1"/>
    <row r="12256" ht="7.5" hidden="1" customHeight="1"/>
    <row r="12257" ht="7.5" hidden="1" customHeight="1"/>
    <row r="12258" ht="7.5" hidden="1" customHeight="1"/>
    <row r="12259" ht="7.5" hidden="1" customHeight="1"/>
    <row r="12260" ht="7.5" hidden="1" customHeight="1"/>
    <row r="12261" ht="7.5" hidden="1" customHeight="1"/>
    <row r="12262" ht="7.5" hidden="1" customHeight="1"/>
    <row r="12263" ht="7.5" hidden="1" customHeight="1"/>
    <row r="12264" ht="7.5" hidden="1" customHeight="1"/>
    <row r="12265" ht="7.5" hidden="1" customHeight="1"/>
    <row r="12266" ht="7.5" hidden="1" customHeight="1"/>
    <row r="12267" ht="7.5" hidden="1" customHeight="1"/>
    <row r="12268" ht="7.5" hidden="1" customHeight="1"/>
    <row r="12269" ht="7.5" hidden="1" customHeight="1"/>
    <row r="12270" ht="7.5" hidden="1" customHeight="1"/>
    <row r="12271" ht="7.5" hidden="1" customHeight="1"/>
    <row r="12272" ht="7.5" hidden="1" customHeight="1"/>
    <row r="12273" ht="7.5" hidden="1" customHeight="1"/>
    <row r="12274" ht="7.5" hidden="1" customHeight="1"/>
    <row r="12275" ht="7.5" hidden="1" customHeight="1"/>
    <row r="12276" ht="7.5" hidden="1" customHeight="1"/>
    <row r="12277" ht="7.5" hidden="1" customHeight="1"/>
    <row r="12278" ht="7.5" hidden="1" customHeight="1"/>
    <row r="12279" ht="7.5" hidden="1" customHeight="1"/>
    <row r="12280" ht="7.5" hidden="1" customHeight="1"/>
    <row r="12281" ht="7.5" hidden="1" customHeight="1"/>
    <row r="12282" ht="7.5" hidden="1" customHeight="1"/>
    <row r="12283" ht="7.5" hidden="1" customHeight="1"/>
    <row r="12284" ht="7.5" hidden="1" customHeight="1"/>
    <row r="12285" ht="7.5" hidden="1" customHeight="1"/>
    <row r="12286" ht="7.5" hidden="1" customHeight="1"/>
    <row r="12287" ht="7.5" hidden="1" customHeight="1"/>
    <row r="12288" ht="7.5" hidden="1" customHeight="1"/>
    <row r="12289" ht="7.5" hidden="1" customHeight="1"/>
    <row r="12290" ht="7.5" hidden="1" customHeight="1"/>
    <row r="12291" ht="7.5" hidden="1" customHeight="1"/>
    <row r="12292" ht="7.5" hidden="1" customHeight="1"/>
    <row r="12293" ht="7.5" hidden="1" customHeight="1"/>
    <row r="12294" ht="7.5" hidden="1" customHeight="1"/>
    <row r="12295" ht="7.5" hidden="1" customHeight="1"/>
    <row r="12296" ht="7.5" hidden="1" customHeight="1"/>
    <row r="12297" ht="7.5" hidden="1" customHeight="1"/>
    <row r="12298" ht="7.5" hidden="1" customHeight="1"/>
    <row r="12299" ht="7.5" hidden="1" customHeight="1"/>
    <row r="12300" ht="7.5" hidden="1" customHeight="1"/>
    <row r="12301" ht="7.5" hidden="1" customHeight="1"/>
    <row r="12302" ht="7.5" hidden="1" customHeight="1"/>
    <row r="12303" ht="7.5" hidden="1" customHeight="1"/>
    <row r="12304" ht="7.5" hidden="1" customHeight="1"/>
    <row r="12305" ht="7.5" hidden="1" customHeight="1"/>
    <row r="12306" ht="7.5" hidden="1" customHeight="1"/>
    <row r="12307" ht="7.5" hidden="1" customHeight="1"/>
    <row r="12308" ht="7.5" hidden="1" customHeight="1"/>
    <row r="12309" ht="7.5" hidden="1" customHeight="1"/>
    <row r="12310" ht="7.5" hidden="1" customHeight="1"/>
    <row r="12311" ht="7.5" hidden="1" customHeight="1"/>
    <row r="12312" ht="7.5" hidden="1" customHeight="1"/>
    <row r="12313" ht="7.5" hidden="1" customHeight="1"/>
    <row r="12314" ht="7.5" hidden="1" customHeight="1"/>
    <row r="12315" ht="7.5" hidden="1" customHeight="1"/>
    <row r="12316" ht="7.5" hidden="1" customHeight="1"/>
    <row r="12317" ht="7.5" hidden="1" customHeight="1"/>
    <row r="12318" ht="7.5" hidden="1" customHeight="1"/>
    <row r="12319" ht="7.5" hidden="1" customHeight="1"/>
    <row r="12320" ht="7.5" hidden="1" customHeight="1"/>
    <row r="12321" ht="7.5" hidden="1" customHeight="1"/>
    <row r="12322" ht="7.5" hidden="1" customHeight="1"/>
    <row r="12323" ht="7.5" hidden="1" customHeight="1"/>
    <row r="12324" ht="7.5" hidden="1" customHeight="1"/>
    <row r="12325" ht="7.5" hidden="1" customHeight="1"/>
    <row r="12326" ht="7.5" hidden="1" customHeight="1"/>
    <row r="12327" ht="7.5" hidden="1" customHeight="1"/>
    <row r="12328" ht="7.5" hidden="1" customHeight="1"/>
    <row r="12329" ht="7.5" hidden="1" customHeight="1"/>
    <row r="12330" ht="7.5" hidden="1" customHeight="1"/>
    <row r="12331" ht="7.5" hidden="1" customHeight="1"/>
    <row r="12332" ht="7.5" hidden="1" customHeight="1"/>
    <row r="12333" ht="7.5" hidden="1" customHeight="1"/>
    <row r="12334" ht="7.5" hidden="1" customHeight="1"/>
    <row r="12335" ht="7.5" hidden="1" customHeight="1"/>
    <row r="12336" ht="7.5" hidden="1" customHeight="1"/>
    <row r="12337" ht="7.5" hidden="1" customHeight="1"/>
    <row r="12338" ht="7.5" hidden="1" customHeight="1"/>
    <row r="12339" ht="7.5" hidden="1" customHeight="1"/>
    <row r="12340" ht="7.5" hidden="1" customHeight="1"/>
    <row r="12341" ht="7.5" hidden="1" customHeight="1"/>
    <row r="12342" ht="7.5" hidden="1" customHeight="1"/>
    <row r="12343" ht="7.5" hidden="1" customHeight="1"/>
    <row r="12344" ht="7.5" hidden="1" customHeight="1"/>
    <row r="12345" ht="7.5" hidden="1" customHeight="1"/>
    <row r="12346" ht="7.5" hidden="1" customHeight="1"/>
    <row r="12347" ht="7.5" hidden="1" customHeight="1"/>
    <row r="12348" ht="7.5" hidden="1" customHeight="1"/>
    <row r="12349" ht="7.5" hidden="1" customHeight="1"/>
    <row r="12350" ht="7.5" hidden="1" customHeight="1"/>
    <row r="12351" ht="7.5" hidden="1" customHeight="1"/>
    <row r="12352" ht="7.5" hidden="1" customHeight="1"/>
    <row r="12353" ht="7.5" hidden="1" customHeight="1"/>
    <row r="12354" ht="7.5" hidden="1" customHeight="1"/>
    <row r="12355" ht="7.5" hidden="1" customHeight="1"/>
    <row r="12356" ht="7.5" hidden="1" customHeight="1"/>
    <row r="12357" ht="7.5" hidden="1" customHeight="1"/>
    <row r="12358" ht="7.5" hidden="1" customHeight="1"/>
    <row r="12359" ht="7.5" hidden="1" customHeight="1"/>
    <row r="12360" ht="7.5" hidden="1" customHeight="1"/>
    <row r="12361" ht="7.5" hidden="1" customHeight="1"/>
    <row r="12362" ht="7.5" hidden="1" customHeight="1"/>
    <row r="12363" ht="7.5" hidden="1" customHeight="1"/>
    <row r="12364" ht="7.5" hidden="1" customHeight="1"/>
    <row r="12365" ht="7.5" hidden="1" customHeight="1"/>
    <row r="12366" ht="7.5" hidden="1" customHeight="1"/>
    <row r="12367" ht="7.5" hidden="1" customHeight="1"/>
    <row r="12368" ht="7.5" hidden="1" customHeight="1"/>
    <row r="12369" ht="7.5" hidden="1" customHeight="1"/>
    <row r="12370" ht="7.5" hidden="1" customHeight="1"/>
    <row r="12371" ht="7.5" hidden="1" customHeight="1"/>
    <row r="12372" ht="7.5" hidden="1" customHeight="1"/>
    <row r="12373" ht="7.5" hidden="1" customHeight="1"/>
    <row r="12374" ht="7.5" hidden="1" customHeight="1"/>
    <row r="12375" ht="7.5" hidden="1" customHeight="1"/>
    <row r="12376" ht="7.5" hidden="1" customHeight="1"/>
    <row r="12377" ht="7.5" hidden="1" customHeight="1"/>
    <row r="12378" ht="7.5" hidden="1" customHeight="1"/>
    <row r="12379" ht="7.5" hidden="1" customHeight="1"/>
    <row r="12380" ht="7.5" hidden="1" customHeight="1"/>
    <row r="12381" ht="7.5" hidden="1" customHeight="1"/>
    <row r="12382" ht="7.5" hidden="1" customHeight="1"/>
    <row r="12383" ht="7.5" hidden="1" customHeight="1"/>
    <row r="12384" ht="7.5" hidden="1" customHeight="1"/>
    <row r="12385" ht="7.5" hidden="1" customHeight="1"/>
    <row r="12386" ht="7.5" hidden="1" customHeight="1"/>
    <row r="12387" ht="7.5" hidden="1" customHeight="1"/>
    <row r="12388" ht="7.5" hidden="1" customHeight="1"/>
    <row r="12389" ht="7.5" hidden="1" customHeight="1"/>
    <row r="12390" ht="7.5" hidden="1" customHeight="1"/>
    <row r="12391" ht="7.5" hidden="1" customHeight="1"/>
    <row r="12392" ht="7.5" hidden="1" customHeight="1"/>
    <row r="12393" ht="7.5" hidden="1" customHeight="1"/>
    <row r="12394" ht="7.5" hidden="1" customHeight="1"/>
    <row r="12395" ht="7.5" hidden="1" customHeight="1"/>
    <row r="12396" ht="7.5" hidden="1" customHeight="1"/>
    <row r="12397" ht="7.5" hidden="1" customHeight="1"/>
    <row r="12398" ht="7.5" hidden="1" customHeight="1"/>
    <row r="12399" ht="7.5" hidden="1" customHeight="1"/>
    <row r="12400" ht="7.5" hidden="1" customHeight="1"/>
    <row r="12401" ht="7.5" hidden="1" customHeight="1"/>
    <row r="12402" ht="7.5" hidden="1" customHeight="1"/>
    <row r="12403" ht="7.5" hidden="1" customHeight="1"/>
    <row r="12404" ht="7.5" hidden="1" customHeight="1"/>
    <row r="12405" ht="7.5" hidden="1" customHeight="1"/>
    <row r="12406" ht="7.5" hidden="1" customHeight="1"/>
    <row r="12407" ht="7.5" hidden="1" customHeight="1"/>
    <row r="12408" ht="7.5" hidden="1" customHeight="1"/>
    <row r="12409" ht="7.5" hidden="1" customHeight="1"/>
    <row r="12410" ht="7.5" hidden="1" customHeight="1"/>
    <row r="12411" ht="7.5" hidden="1" customHeight="1"/>
    <row r="12412" ht="7.5" hidden="1" customHeight="1"/>
    <row r="12413" ht="7.5" hidden="1" customHeight="1"/>
    <row r="12414" ht="7.5" hidden="1" customHeight="1"/>
    <row r="12415" ht="7.5" hidden="1" customHeight="1"/>
    <row r="12416" ht="7.5" hidden="1" customHeight="1"/>
    <row r="12417" ht="7.5" hidden="1" customHeight="1"/>
    <row r="12418" ht="7.5" hidden="1" customHeight="1"/>
    <row r="12419" ht="7.5" hidden="1" customHeight="1"/>
    <row r="12420" ht="7.5" hidden="1" customHeight="1"/>
    <row r="12421" ht="7.5" hidden="1" customHeight="1"/>
    <row r="12422" ht="7.5" hidden="1" customHeight="1"/>
    <row r="12423" ht="7.5" hidden="1" customHeight="1"/>
    <row r="12424" ht="7.5" hidden="1" customHeight="1"/>
    <row r="12425" ht="7.5" hidden="1" customHeight="1"/>
    <row r="12426" ht="7.5" hidden="1" customHeight="1"/>
    <row r="12427" ht="7.5" hidden="1" customHeight="1"/>
    <row r="12428" ht="7.5" hidden="1" customHeight="1"/>
    <row r="12429" ht="7.5" hidden="1" customHeight="1"/>
    <row r="12430" ht="7.5" hidden="1" customHeight="1"/>
    <row r="12431" ht="7.5" hidden="1" customHeight="1"/>
    <row r="12432" ht="7.5" hidden="1" customHeight="1"/>
    <row r="12433" ht="7.5" hidden="1" customHeight="1"/>
    <row r="12434" ht="7.5" hidden="1" customHeight="1"/>
    <row r="12435" ht="7.5" hidden="1" customHeight="1"/>
    <row r="12436" ht="7.5" hidden="1" customHeight="1"/>
    <row r="12437" ht="7.5" hidden="1" customHeight="1"/>
    <row r="12438" ht="7.5" hidden="1" customHeight="1"/>
    <row r="12439" ht="7.5" hidden="1" customHeight="1"/>
    <row r="12440" ht="7.5" hidden="1" customHeight="1"/>
    <row r="12441" ht="7.5" hidden="1" customHeight="1"/>
    <row r="12442" ht="7.5" hidden="1" customHeight="1"/>
    <row r="12443" ht="7.5" hidden="1" customHeight="1"/>
    <row r="12444" ht="7.5" hidden="1" customHeight="1"/>
    <row r="12445" ht="7.5" hidden="1" customHeight="1"/>
    <row r="12446" ht="7.5" hidden="1" customHeight="1"/>
    <row r="12447" ht="7.5" hidden="1" customHeight="1"/>
    <row r="12448" ht="7.5" hidden="1" customHeight="1"/>
    <row r="12449" ht="7.5" hidden="1" customHeight="1"/>
    <row r="12450" ht="7.5" hidden="1" customHeight="1"/>
    <row r="12451" ht="7.5" hidden="1" customHeight="1"/>
    <row r="12452" ht="7.5" hidden="1" customHeight="1"/>
    <row r="12453" ht="7.5" hidden="1" customHeight="1"/>
    <row r="12454" ht="7.5" hidden="1" customHeight="1"/>
    <row r="12455" ht="7.5" hidden="1" customHeight="1"/>
    <row r="12456" ht="7.5" hidden="1" customHeight="1"/>
    <row r="12457" ht="7.5" hidden="1" customHeight="1"/>
    <row r="12458" ht="7.5" hidden="1" customHeight="1"/>
    <row r="12459" ht="7.5" hidden="1" customHeight="1"/>
    <row r="12460" ht="7.5" hidden="1" customHeight="1"/>
    <row r="12461" ht="7.5" hidden="1" customHeight="1"/>
    <row r="12462" ht="7.5" hidden="1" customHeight="1"/>
    <row r="12463" ht="7.5" hidden="1" customHeight="1"/>
    <row r="12464" ht="7.5" hidden="1" customHeight="1"/>
    <row r="12465" ht="7.5" hidden="1" customHeight="1"/>
    <row r="12466" ht="7.5" hidden="1" customHeight="1"/>
    <row r="12467" ht="7.5" hidden="1" customHeight="1"/>
    <row r="12468" ht="7.5" hidden="1" customHeight="1"/>
    <row r="12469" ht="7.5" hidden="1" customHeight="1"/>
    <row r="12470" ht="7.5" hidden="1" customHeight="1"/>
    <row r="12471" ht="7.5" hidden="1" customHeight="1"/>
    <row r="12472" ht="7.5" hidden="1" customHeight="1"/>
    <row r="12473" ht="7.5" hidden="1" customHeight="1"/>
    <row r="12474" ht="7.5" hidden="1" customHeight="1"/>
    <row r="12475" ht="7.5" hidden="1" customHeight="1"/>
    <row r="12476" ht="7.5" hidden="1" customHeight="1"/>
    <row r="12477" ht="7.5" hidden="1" customHeight="1"/>
    <row r="12478" ht="7.5" hidden="1" customHeight="1"/>
    <row r="12479" ht="7.5" hidden="1" customHeight="1"/>
    <row r="12480" ht="7.5" hidden="1" customHeight="1"/>
    <row r="12481" ht="7.5" hidden="1" customHeight="1"/>
    <row r="12482" ht="7.5" hidden="1" customHeight="1"/>
    <row r="12483" ht="7.5" hidden="1" customHeight="1"/>
    <row r="12484" ht="7.5" hidden="1" customHeight="1"/>
    <row r="12485" ht="7.5" hidden="1" customHeight="1"/>
    <row r="12486" ht="7.5" hidden="1" customHeight="1"/>
    <row r="12487" ht="7.5" hidden="1" customHeight="1"/>
    <row r="12488" ht="7.5" hidden="1" customHeight="1"/>
    <row r="12489" ht="7.5" hidden="1" customHeight="1"/>
    <row r="12490" ht="7.5" hidden="1" customHeight="1"/>
    <row r="12491" ht="7.5" hidden="1" customHeight="1"/>
    <row r="12492" ht="7.5" hidden="1" customHeight="1"/>
    <row r="12493" ht="7.5" hidden="1" customHeight="1"/>
    <row r="12494" ht="7.5" hidden="1" customHeight="1"/>
    <row r="12495" ht="7.5" hidden="1" customHeight="1"/>
    <row r="12496" ht="7.5" hidden="1" customHeight="1"/>
    <row r="12497" ht="7.5" hidden="1" customHeight="1"/>
    <row r="12498" ht="7.5" hidden="1" customHeight="1"/>
    <row r="12499" ht="7.5" hidden="1" customHeight="1"/>
    <row r="12500" ht="7.5" hidden="1" customHeight="1"/>
    <row r="12501" ht="7.5" hidden="1" customHeight="1"/>
    <row r="12502" ht="7.5" hidden="1" customHeight="1"/>
    <row r="12503" ht="7.5" hidden="1" customHeight="1"/>
    <row r="12504" ht="7.5" hidden="1" customHeight="1"/>
    <row r="12505" ht="7.5" hidden="1" customHeight="1"/>
    <row r="12506" ht="7.5" hidden="1" customHeight="1"/>
    <row r="12507" ht="7.5" hidden="1" customHeight="1"/>
    <row r="12508" ht="7.5" hidden="1" customHeight="1"/>
    <row r="12509" ht="7.5" hidden="1" customHeight="1"/>
    <row r="12510" ht="7.5" hidden="1" customHeight="1"/>
    <row r="12511" ht="7.5" hidden="1" customHeight="1"/>
    <row r="12512" ht="7.5" hidden="1" customHeight="1"/>
    <row r="12513" ht="7.5" hidden="1" customHeight="1"/>
    <row r="12514" ht="7.5" hidden="1" customHeight="1"/>
    <row r="12515" ht="7.5" hidden="1" customHeight="1"/>
    <row r="12516" ht="7.5" hidden="1" customHeight="1"/>
    <row r="12517" ht="7.5" hidden="1" customHeight="1"/>
    <row r="12518" ht="7.5" hidden="1" customHeight="1"/>
    <row r="12519" ht="7.5" hidden="1" customHeight="1"/>
    <row r="12520" ht="7.5" hidden="1" customHeight="1"/>
    <row r="12521" ht="7.5" hidden="1" customHeight="1"/>
    <row r="12522" ht="7.5" hidden="1" customHeight="1"/>
    <row r="12523" ht="7.5" hidden="1" customHeight="1"/>
    <row r="12524" ht="7.5" hidden="1" customHeight="1"/>
    <row r="12525" ht="7.5" hidden="1" customHeight="1"/>
    <row r="12526" ht="7.5" hidden="1" customHeight="1"/>
    <row r="12527" ht="7.5" hidden="1" customHeight="1"/>
    <row r="12528" ht="7.5" hidden="1" customHeight="1"/>
    <row r="12529" ht="7.5" hidden="1" customHeight="1"/>
    <row r="12530" ht="7.5" hidden="1" customHeight="1"/>
    <row r="12531" ht="7.5" hidden="1" customHeight="1"/>
    <row r="12532" ht="7.5" hidden="1" customHeight="1"/>
    <row r="12533" ht="7.5" hidden="1" customHeight="1"/>
    <row r="12534" ht="7.5" hidden="1" customHeight="1"/>
    <row r="12535" ht="7.5" hidden="1" customHeight="1"/>
    <row r="12536" ht="7.5" hidden="1" customHeight="1"/>
    <row r="12537" ht="7.5" hidden="1" customHeight="1"/>
    <row r="12538" ht="7.5" hidden="1" customHeight="1"/>
    <row r="12539" ht="7.5" hidden="1" customHeight="1"/>
    <row r="12540" ht="7.5" hidden="1" customHeight="1"/>
    <row r="12541" ht="7.5" hidden="1" customHeight="1"/>
    <row r="12542" ht="7.5" hidden="1" customHeight="1"/>
    <row r="12543" ht="7.5" hidden="1" customHeight="1"/>
    <row r="12544" ht="7.5" hidden="1" customHeight="1"/>
    <row r="12545" ht="7.5" hidden="1" customHeight="1"/>
    <row r="12546" ht="7.5" hidden="1" customHeight="1"/>
    <row r="12547" ht="7.5" hidden="1" customHeight="1"/>
    <row r="12548" ht="7.5" hidden="1" customHeight="1"/>
    <row r="12549" ht="7.5" hidden="1" customHeight="1"/>
    <row r="12550" ht="7.5" hidden="1" customHeight="1"/>
    <row r="12551" ht="7.5" hidden="1" customHeight="1"/>
    <row r="12552" ht="7.5" hidden="1" customHeight="1"/>
    <row r="12553" ht="7.5" hidden="1" customHeight="1"/>
    <row r="12554" ht="7.5" hidden="1" customHeight="1"/>
    <row r="12555" ht="7.5" hidden="1" customHeight="1"/>
    <row r="12556" ht="7.5" hidden="1" customHeight="1"/>
    <row r="12557" ht="7.5" hidden="1" customHeight="1"/>
    <row r="12558" ht="7.5" hidden="1" customHeight="1"/>
    <row r="12559" ht="7.5" hidden="1" customHeight="1"/>
    <row r="12560" ht="7.5" hidden="1" customHeight="1"/>
    <row r="12561" ht="7.5" hidden="1" customHeight="1"/>
    <row r="12562" ht="7.5" hidden="1" customHeight="1"/>
    <row r="12563" ht="7.5" hidden="1" customHeight="1"/>
    <row r="12564" ht="7.5" hidden="1" customHeight="1"/>
    <row r="12565" ht="7.5" hidden="1" customHeight="1"/>
    <row r="12566" ht="7.5" hidden="1" customHeight="1"/>
    <row r="12567" ht="7.5" hidden="1" customHeight="1"/>
    <row r="12568" ht="7.5" hidden="1" customHeight="1"/>
    <row r="12569" ht="7.5" hidden="1" customHeight="1"/>
    <row r="12570" ht="7.5" hidden="1" customHeight="1"/>
    <row r="12571" ht="7.5" hidden="1" customHeight="1"/>
    <row r="12572" ht="7.5" hidden="1" customHeight="1"/>
    <row r="12573" ht="7.5" hidden="1" customHeight="1"/>
    <row r="12574" ht="7.5" hidden="1" customHeight="1"/>
    <row r="12575" ht="7.5" hidden="1" customHeight="1"/>
    <row r="12576" ht="7.5" hidden="1" customHeight="1"/>
    <row r="12577" ht="7.5" hidden="1" customHeight="1"/>
    <row r="12578" ht="7.5" hidden="1" customHeight="1"/>
    <row r="12579" ht="7.5" hidden="1" customHeight="1"/>
    <row r="12580" ht="7.5" hidden="1" customHeight="1"/>
    <row r="12581" ht="7.5" hidden="1" customHeight="1"/>
    <row r="12582" ht="7.5" hidden="1" customHeight="1"/>
    <row r="12583" ht="7.5" hidden="1" customHeight="1"/>
    <row r="12584" ht="7.5" hidden="1" customHeight="1"/>
    <row r="12585" ht="7.5" hidden="1" customHeight="1"/>
    <row r="12586" ht="7.5" hidden="1" customHeight="1"/>
    <row r="12587" ht="7.5" hidden="1" customHeight="1"/>
    <row r="12588" ht="7.5" hidden="1" customHeight="1"/>
    <row r="12589" ht="7.5" hidden="1" customHeight="1"/>
    <row r="12590" ht="7.5" hidden="1" customHeight="1"/>
    <row r="12591" ht="7.5" hidden="1" customHeight="1"/>
    <row r="12592" ht="7.5" hidden="1" customHeight="1"/>
    <row r="12593" ht="7.5" hidden="1" customHeight="1"/>
    <row r="12594" ht="7.5" hidden="1" customHeight="1"/>
    <row r="12595" ht="7.5" hidden="1" customHeight="1"/>
    <row r="12596" ht="7.5" hidden="1" customHeight="1"/>
    <row r="12597" ht="7.5" hidden="1" customHeight="1"/>
    <row r="12598" ht="7.5" hidden="1" customHeight="1"/>
    <row r="12599" ht="7.5" hidden="1" customHeight="1"/>
    <row r="12600" ht="7.5" hidden="1" customHeight="1"/>
    <row r="12601" ht="7.5" hidden="1" customHeight="1"/>
    <row r="12602" ht="7.5" hidden="1" customHeight="1"/>
    <row r="12603" ht="7.5" hidden="1" customHeight="1"/>
    <row r="12604" ht="7.5" hidden="1" customHeight="1"/>
    <row r="12605" ht="7.5" hidden="1" customHeight="1"/>
    <row r="12606" ht="7.5" hidden="1" customHeight="1"/>
    <row r="12607" ht="7.5" hidden="1" customHeight="1"/>
    <row r="12608" ht="7.5" hidden="1" customHeight="1"/>
    <row r="12609" ht="7.5" hidden="1" customHeight="1"/>
    <row r="12610" ht="7.5" hidden="1" customHeight="1"/>
    <row r="12611" ht="7.5" hidden="1" customHeight="1"/>
    <row r="12612" ht="7.5" hidden="1" customHeight="1"/>
    <row r="12613" ht="7.5" hidden="1" customHeight="1"/>
    <row r="12614" ht="7.5" hidden="1" customHeight="1"/>
    <row r="12615" ht="7.5" hidden="1" customHeight="1"/>
    <row r="12616" ht="7.5" hidden="1" customHeight="1"/>
    <row r="12617" ht="7.5" hidden="1" customHeight="1"/>
    <row r="12618" ht="7.5" hidden="1" customHeight="1"/>
    <row r="12619" ht="7.5" hidden="1" customHeight="1"/>
    <row r="12620" ht="7.5" hidden="1" customHeight="1"/>
    <row r="12621" ht="7.5" hidden="1" customHeight="1"/>
    <row r="12622" ht="7.5" hidden="1" customHeight="1"/>
    <row r="12623" ht="7.5" hidden="1" customHeight="1"/>
    <row r="12624" ht="7.5" hidden="1" customHeight="1"/>
    <row r="12625" ht="7.5" hidden="1" customHeight="1"/>
    <row r="12626" ht="7.5" hidden="1" customHeight="1"/>
    <row r="12627" ht="7.5" hidden="1" customHeight="1"/>
    <row r="12628" ht="7.5" hidden="1" customHeight="1"/>
    <row r="12629" ht="7.5" hidden="1" customHeight="1"/>
    <row r="12630" ht="7.5" hidden="1" customHeight="1"/>
    <row r="12631" ht="7.5" hidden="1" customHeight="1"/>
    <row r="12632" ht="7.5" hidden="1" customHeight="1"/>
    <row r="12633" ht="7.5" hidden="1" customHeight="1"/>
    <row r="12634" ht="7.5" hidden="1" customHeight="1"/>
    <row r="12635" ht="7.5" hidden="1" customHeight="1"/>
    <row r="12636" ht="7.5" hidden="1" customHeight="1"/>
    <row r="12637" ht="7.5" hidden="1" customHeight="1"/>
    <row r="12638" ht="7.5" hidden="1" customHeight="1"/>
    <row r="12639" ht="7.5" hidden="1" customHeight="1"/>
    <row r="12640" ht="7.5" hidden="1" customHeight="1"/>
    <row r="12641" ht="7.5" hidden="1" customHeight="1"/>
    <row r="12642" ht="7.5" hidden="1" customHeight="1"/>
    <row r="12643" ht="7.5" hidden="1" customHeight="1"/>
    <row r="12644" ht="7.5" hidden="1" customHeight="1"/>
    <row r="12645" ht="7.5" hidden="1" customHeight="1"/>
    <row r="12646" ht="7.5" hidden="1" customHeight="1"/>
    <row r="12647" ht="7.5" hidden="1" customHeight="1"/>
    <row r="12648" ht="7.5" hidden="1" customHeight="1"/>
    <row r="12649" ht="7.5" hidden="1" customHeight="1"/>
    <row r="12650" ht="7.5" hidden="1" customHeight="1"/>
    <row r="12651" ht="7.5" hidden="1" customHeight="1"/>
    <row r="12652" ht="7.5" hidden="1" customHeight="1"/>
    <row r="12653" ht="7.5" hidden="1" customHeight="1"/>
    <row r="12654" ht="7.5" hidden="1" customHeight="1"/>
    <row r="12655" ht="7.5" hidden="1" customHeight="1"/>
    <row r="12656" ht="7.5" hidden="1" customHeight="1"/>
    <row r="12657" ht="7.5" hidden="1" customHeight="1"/>
    <row r="12658" ht="7.5" hidden="1" customHeight="1"/>
    <row r="12659" ht="7.5" hidden="1" customHeight="1"/>
    <row r="12660" ht="7.5" hidden="1" customHeight="1"/>
    <row r="12661" ht="7.5" hidden="1" customHeight="1"/>
    <row r="12662" ht="7.5" hidden="1" customHeight="1"/>
    <row r="12663" ht="7.5" hidden="1" customHeight="1"/>
    <row r="12664" ht="7.5" hidden="1" customHeight="1"/>
    <row r="12665" ht="7.5" hidden="1" customHeight="1"/>
    <row r="12666" ht="7.5" hidden="1" customHeight="1"/>
    <row r="12667" ht="7.5" hidden="1" customHeight="1"/>
    <row r="12668" ht="7.5" hidden="1" customHeight="1"/>
    <row r="12669" ht="7.5" hidden="1" customHeight="1"/>
    <row r="12670" ht="7.5" hidden="1" customHeight="1"/>
    <row r="12671" ht="7.5" hidden="1" customHeight="1"/>
    <row r="12672" ht="7.5" hidden="1" customHeight="1"/>
    <row r="12673" ht="7.5" hidden="1" customHeight="1"/>
    <row r="12674" ht="7.5" hidden="1" customHeight="1"/>
    <row r="12675" ht="7.5" hidden="1" customHeight="1"/>
    <row r="12676" ht="7.5" hidden="1" customHeight="1"/>
    <row r="12677" ht="7.5" hidden="1" customHeight="1"/>
    <row r="12678" ht="7.5" hidden="1" customHeight="1"/>
    <row r="12679" ht="7.5" hidden="1" customHeight="1"/>
    <row r="12680" ht="7.5" hidden="1" customHeight="1"/>
    <row r="12681" ht="7.5" hidden="1" customHeight="1"/>
    <row r="12682" ht="7.5" hidden="1" customHeight="1"/>
    <row r="12683" ht="7.5" hidden="1" customHeight="1"/>
    <row r="12684" ht="7.5" hidden="1" customHeight="1"/>
    <row r="12685" ht="7.5" hidden="1" customHeight="1"/>
    <row r="12686" ht="7.5" hidden="1" customHeight="1"/>
    <row r="12687" ht="7.5" hidden="1" customHeight="1"/>
    <row r="12688" ht="7.5" hidden="1" customHeight="1"/>
    <row r="12689" ht="7.5" hidden="1" customHeight="1"/>
    <row r="12690" ht="7.5" hidden="1" customHeight="1"/>
    <row r="12691" ht="7.5" hidden="1" customHeight="1"/>
    <row r="12692" ht="7.5" hidden="1" customHeight="1"/>
    <row r="12693" ht="7.5" hidden="1" customHeight="1"/>
    <row r="12694" ht="7.5" hidden="1" customHeight="1"/>
    <row r="12695" ht="7.5" hidden="1" customHeight="1"/>
    <row r="12696" ht="7.5" hidden="1" customHeight="1"/>
    <row r="12697" ht="7.5" hidden="1" customHeight="1"/>
    <row r="12698" ht="7.5" hidden="1" customHeight="1"/>
    <row r="12699" ht="7.5" hidden="1" customHeight="1"/>
    <row r="12700" ht="7.5" hidden="1" customHeight="1"/>
    <row r="12701" ht="7.5" hidden="1" customHeight="1"/>
    <row r="12702" ht="7.5" hidden="1" customHeight="1"/>
    <row r="12703" ht="7.5" hidden="1" customHeight="1"/>
    <row r="12704" ht="7.5" hidden="1" customHeight="1"/>
    <row r="12705" ht="7.5" hidden="1" customHeight="1"/>
    <row r="12706" ht="7.5" hidden="1" customHeight="1"/>
    <row r="12707" ht="7.5" hidden="1" customHeight="1"/>
    <row r="12708" ht="7.5" hidden="1" customHeight="1"/>
    <row r="12709" ht="7.5" hidden="1" customHeight="1"/>
    <row r="12710" ht="7.5" hidden="1" customHeight="1"/>
    <row r="12711" ht="7.5" hidden="1" customHeight="1"/>
    <row r="12712" ht="7.5" hidden="1" customHeight="1"/>
    <row r="12713" ht="7.5" hidden="1" customHeight="1"/>
    <row r="12714" ht="7.5" hidden="1" customHeight="1"/>
    <row r="12715" ht="7.5" hidden="1" customHeight="1"/>
    <row r="12716" ht="7.5" hidden="1" customHeight="1"/>
    <row r="12717" ht="7.5" hidden="1" customHeight="1"/>
    <row r="12718" ht="7.5" hidden="1" customHeight="1"/>
    <row r="12719" ht="7.5" hidden="1" customHeight="1"/>
    <row r="12720" ht="7.5" hidden="1" customHeight="1"/>
    <row r="12721" ht="7.5" hidden="1" customHeight="1"/>
    <row r="12722" ht="7.5" hidden="1" customHeight="1"/>
    <row r="12723" ht="7.5" hidden="1" customHeight="1"/>
    <row r="12724" ht="7.5" hidden="1" customHeight="1"/>
    <row r="12725" ht="7.5" hidden="1" customHeight="1"/>
    <row r="12726" ht="7.5" hidden="1" customHeight="1"/>
    <row r="12727" ht="7.5" hidden="1" customHeight="1"/>
    <row r="12728" ht="7.5" hidden="1" customHeight="1"/>
    <row r="12729" ht="7.5" hidden="1" customHeight="1"/>
    <row r="12730" ht="7.5" hidden="1" customHeight="1"/>
    <row r="12731" ht="7.5" hidden="1" customHeight="1"/>
    <row r="12732" ht="7.5" hidden="1" customHeight="1"/>
    <row r="12733" ht="7.5" hidden="1" customHeight="1"/>
    <row r="12734" ht="7.5" hidden="1" customHeight="1"/>
    <row r="12735" ht="7.5" hidden="1" customHeight="1"/>
    <row r="12736" ht="7.5" hidden="1" customHeight="1"/>
    <row r="12737" ht="7.5" hidden="1" customHeight="1"/>
    <row r="12738" ht="7.5" hidden="1" customHeight="1"/>
    <row r="12739" ht="7.5" hidden="1" customHeight="1"/>
    <row r="12740" ht="7.5" hidden="1" customHeight="1"/>
    <row r="12741" ht="7.5" hidden="1" customHeight="1"/>
    <row r="12742" ht="7.5" hidden="1" customHeight="1"/>
    <row r="12743" ht="7.5" hidden="1" customHeight="1"/>
    <row r="12744" ht="7.5" hidden="1" customHeight="1"/>
    <row r="12745" ht="7.5" hidden="1" customHeight="1"/>
    <row r="12746" ht="7.5" hidden="1" customHeight="1"/>
    <row r="12747" ht="7.5" hidden="1" customHeight="1"/>
    <row r="12748" ht="7.5" hidden="1" customHeight="1"/>
    <row r="12749" ht="7.5" hidden="1" customHeight="1"/>
    <row r="12750" ht="7.5" hidden="1" customHeight="1"/>
    <row r="12751" ht="7.5" hidden="1" customHeight="1"/>
    <row r="12752" ht="7.5" hidden="1" customHeight="1"/>
    <row r="12753" ht="7.5" hidden="1" customHeight="1"/>
    <row r="12754" ht="7.5" hidden="1" customHeight="1"/>
    <row r="12755" ht="7.5" hidden="1" customHeight="1"/>
    <row r="12756" ht="7.5" hidden="1" customHeight="1"/>
    <row r="12757" ht="7.5" hidden="1" customHeight="1"/>
    <row r="12758" ht="7.5" hidden="1" customHeight="1"/>
    <row r="12759" ht="7.5" hidden="1" customHeight="1"/>
    <row r="12760" ht="7.5" hidden="1" customHeight="1"/>
    <row r="12761" ht="7.5" hidden="1" customHeight="1"/>
    <row r="12762" ht="7.5" hidden="1" customHeight="1"/>
    <row r="12763" ht="7.5" hidden="1" customHeight="1"/>
    <row r="12764" ht="7.5" hidden="1" customHeight="1"/>
    <row r="12765" ht="7.5" hidden="1" customHeight="1"/>
    <row r="12766" ht="7.5" hidden="1" customHeight="1"/>
    <row r="12767" ht="7.5" hidden="1" customHeight="1"/>
    <row r="12768" ht="7.5" hidden="1" customHeight="1"/>
    <row r="12769" ht="7.5" hidden="1" customHeight="1"/>
    <row r="12770" ht="7.5" hidden="1" customHeight="1"/>
    <row r="12771" ht="7.5" hidden="1" customHeight="1"/>
    <row r="12772" ht="7.5" hidden="1" customHeight="1"/>
    <row r="12773" ht="7.5" hidden="1" customHeight="1"/>
    <row r="12774" ht="7.5" hidden="1" customHeight="1"/>
    <row r="12775" ht="7.5" hidden="1" customHeight="1"/>
    <row r="12776" ht="7.5" hidden="1" customHeight="1"/>
    <row r="12777" ht="7.5" hidden="1" customHeight="1"/>
    <row r="12778" ht="7.5" hidden="1" customHeight="1"/>
    <row r="12779" ht="7.5" hidden="1" customHeight="1"/>
    <row r="12780" ht="7.5" hidden="1" customHeight="1"/>
    <row r="12781" ht="7.5" hidden="1" customHeight="1"/>
    <row r="12782" ht="7.5" hidden="1" customHeight="1"/>
    <row r="12783" ht="7.5" hidden="1" customHeight="1"/>
    <row r="12784" ht="7.5" hidden="1" customHeight="1"/>
    <row r="12785" ht="7.5" hidden="1" customHeight="1"/>
    <row r="12786" ht="7.5" hidden="1" customHeight="1"/>
    <row r="12787" ht="7.5" hidden="1" customHeight="1"/>
    <row r="12788" ht="7.5" hidden="1" customHeight="1"/>
    <row r="12789" ht="7.5" hidden="1" customHeight="1"/>
    <row r="12790" ht="7.5" hidden="1" customHeight="1"/>
    <row r="12791" ht="7.5" hidden="1" customHeight="1"/>
    <row r="12792" ht="7.5" hidden="1" customHeight="1"/>
    <row r="12793" ht="7.5" hidden="1" customHeight="1"/>
    <row r="12794" ht="7.5" hidden="1" customHeight="1"/>
    <row r="12795" ht="7.5" hidden="1" customHeight="1"/>
    <row r="12796" ht="7.5" hidden="1" customHeight="1"/>
    <row r="12797" ht="7.5" hidden="1" customHeight="1"/>
    <row r="12798" ht="7.5" hidden="1" customHeight="1"/>
    <row r="12799" ht="7.5" hidden="1" customHeight="1"/>
    <row r="12800" ht="7.5" hidden="1" customHeight="1"/>
    <row r="12801" ht="7.5" hidden="1" customHeight="1"/>
    <row r="12802" ht="7.5" hidden="1" customHeight="1"/>
    <row r="12803" ht="7.5" hidden="1" customHeight="1"/>
    <row r="12804" ht="7.5" hidden="1" customHeight="1"/>
    <row r="12805" ht="7.5" hidden="1" customHeight="1"/>
    <row r="12806" ht="7.5" hidden="1" customHeight="1"/>
    <row r="12807" ht="7.5" hidden="1" customHeight="1"/>
    <row r="12808" ht="7.5" hidden="1" customHeight="1"/>
    <row r="12809" ht="7.5" hidden="1" customHeight="1"/>
    <row r="12810" ht="7.5" hidden="1" customHeight="1"/>
    <row r="12811" ht="7.5" hidden="1" customHeight="1"/>
    <row r="12812" ht="7.5" hidden="1" customHeight="1"/>
    <row r="12813" ht="7.5" hidden="1" customHeight="1"/>
    <row r="12814" ht="7.5" hidden="1" customHeight="1"/>
    <row r="12815" ht="7.5" hidden="1" customHeight="1"/>
    <row r="12816" ht="7.5" hidden="1" customHeight="1"/>
    <row r="12817" ht="7.5" hidden="1" customHeight="1"/>
    <row r="12818" ht="7.5" hidden="1" customHeight="1"/>
    <row r="12819" ht="7.5" hidden="1" customHeight="1"/>
    <row r="12820" ht="7.5" hidden="1" customHeight="1"/>
    <row r="12821" ht="7.5" hidden="1" customHeight="1"/>
    <row r="12822" ht="7.5" hidden="1" customHeight="1"/>
    <row r="12823" ht="7.5" hidden="1" customHeight="1"/>
    <row r="12824" ht="7.5" hidden="1" customHeight="1"/>
    <row r="12825" ht="7.5" hidden="1" customHeight="1"/>
    <row r="12826" ht="7.5" hidden="1" customHeight="1"/>
    <row r="12827" ht="7.5" hidden="1" customHeight="1"/>
    <row r="12828" ht="7.5" hidden="1" customHeight="1"/>
    <row r="12829" ht="7.5" hidden="1" customHeight="1"/>
    <row r="12830" ht="7.5" hidden="1" customHeight="1"/>
    <row r="12831" ht="7.5" hidden="1" customHeight="1"/>
    <row r="12832" ht="7.5" hidden="1" customHeight="1"/>
    <row r="12833" ht="7.5" hidden="1" customHeight="1"/>
    <row r="12834" ht="7.5" hidden="1" customHeight="1"/>
    <row r="12835" ht="7.5" hidden="1" customHeight="1"/>
    <row r="12836" ht="7.5" hidden="1" customHeight="1"/>
    <row r="12837" ht="7.5" hidden="1" customHeight="1"/>
    <row r="12838" ht="7.5" hidden="1" customHeight="1"/>
    <row r="12839" ht="7.5" hidden="1" customHeight="1"/>
    <row r="12840" ht="7.5" hidden="1" customHeight="1"/>
    <row r="12841" ht="7.5" hidden="1" customHeight="1"/>
    <row r="12842" ht="7.5" hidden="1" customHeight="1"/>
    <row r="12843" ht="7.5" hidden="1" customHeight="1"/>
    <row r="12844" ht="7.5" hidden="1" customHeight="1"/>
    <row r="12845" ht="7.5" hidden="1" customHeight="1"/>
    <row r="12846" ht="7.5" hidden="1" customHeight="1"/>
    <row r="12847" ht="7.5" hidden="1" customHeight="1"/>
    <row r="12848" ht="7.5" hidden="1" customHeight="1"/>
    <row r="12849" ht="7.5" hidden="1" customHeight="1"/>
    <row r="12850" ht="7.5" hidden="1" customHeight="1"/>
    <row r="12851" ht="7.5" hidden="1" customHeight="1"/>
    <row r="12852" ht="7.5" hidden="1" customHeight="1"/>
    <row r="12853" ht="7.5" hidden="1" customHeight="1"/>
    <row r="12854" ht="7.5" hidden="1" customHeight="1"/>
    <row r="12855" ht="7.5" hidden="1" customHeight="1"/>
    <row r="12856" ht="7.5" hidden="1" customHeight="1"/>
    <row r="12857" ht="7.5" hidden="1" customHeight="1"/>
    <row r="12858" ht="7.5" hidden="1" customHeight="1"/>
    <row r="12859" ht="7.5" hidden="1" customHeight="1"/>
    <row r="12860" ht="7.5" hidden="1" customHeight="1"/>
    <row r="12861" ht="7.5" hidden="1" customHeight="1"/>
    <row r="12862" ht="7.5" hidden="1" customHeight="1"/>
    <row r="12863" ht="7.5" hidden="1" customHeight="1"/>
    <row r="12864" ht="7.5" hidden="1" customHeight="1"/>
    <row r="12865" ht="7.5" hidden="1" customHeight="1"/>
    <row r="12866" ht="7.5" hidden="1" customHeight="1"/>
    <row r="12867" ht="7.5" hidden="1" customHeight="1"/>
    <row r="12868" ht="7.5" hidden="1" customHeight="1"/>
    <row r="12869" ht="7.5" hidden="1" customHeight="1"/>
    <row r="12870" ht="7.5" hidden="1" customHeight="1"/>
    <row r="12871" ht="7.5" hidden="1" customHeight="1"/>
    <row r="12872" ht="7.5" hidden="1" customHeight="1"/>
    <row r="12873" ht="7.5" hidden="1" customHeight="1"/>
    <row r="12874" ht="7.5" hidden="1" customHeight="1"/>
    <row r="12875" ht="7.5" hidden="1" customHeight="1"/>
    <row r="12876" ht="7.5" hidden="1" customHeight="1"/>
    <row r="12877" ht="7.5" hidden="1" customHeight="1"/>
    <row r="12878" ht="7.5" hidden="1" customHeight="1"/>
    <row r="12879" ht="7.5" hidden="1" customHeight="1"/>
    <row r="12880" ht="7.5" hidden="1" customHeight="1"/>
    <row r="12881" ht="7.5" hidden="1" customHeight="1"/>
    <row r="12882" ht="7.5" hidden="1" customHeight="1"/>
    <row r="12883" ht="7.5" hidden="1" customHeight="1"/>
    <row r="12884" ht="7.5" hidden="1" customHeight="1"/>
    <row r="12885" ht="7.5" hidden="1" customHeight="1"/>
    <row r="12886" ht="7.5" hidden="1" customHeight="1"/>
    <row r="12887" ht="7.5" hidden="1" customHeight="1"/>
    <row r="12888" ht="7.5" hidden="1" customHeight="1"/>
    <row r="12889" ht="7.5" hidden="1" customHeight="1"/>
    <row r="12890" ht="7.5" hidden="1" customHeight="1"/>
    <row r="12891" ht="7.5" hidden="1" customHeight="1"/>
    <row r="12892" ht="7.5" hidden="1" customHeight="1"/>
    <row r="12893" ht="7.5" hidden="1" customHeight="1"/>
    <row r="12894" ht="7.5" hidden="1" customHeight="1"/>
    <row r="12895" ht="7.5" hidden="1" customHeight="1"/>
    <row r="12896" ht="7.5" hidden="1" customHeight="1"/>
    <row r="12897" ht="7.5" hidden="1" customHeight="1"/>
    <row r="12898" ht="7.5" hidden="1" customHeight="1"/>
    <row r="12899" ht="7.5" hidden="1" customHeight="1"/>
    <row r="12900" ht="7.5" hidden="1" customHeight="1"/>
    <row r="12901" ht="7.5" hidden="1" customHeight="1"/>
    <row r="12902" ht="7.5" hidden="1" customHeight="1"/>
    <row r="12903" ht="7.5" hidden="1" customHeight="1"/>
    <row r="12904" ht="7.5" hidden="1" customHeight="1"/>
    <row r="12905" ht="7.5" hidden="1" customHeight="1"/>
    <row r="12906" ht="7.5" hidden="1" customHeight="1"/>
    <row r="12907" ht="7.5" hidden="1" customHeight="1"/>
    <row r="12908" ht="7.5" hidden="1" customHeight="1"/>
    <row r="12909" ht="7.5" hidden="1" customHeight="1"/>
    <row r="12910" ht="7.5" hidden="1" customHeight="1"/>
    <row r="12911" ht="7.5" hidden="1" customHeight="1"/>
    <row r="12912" ht="7.5" hidden="1" customHeight="1"/>
    <row r="12913" ht="7.5" hidden="1" customHeight="1"/>
    <row r="12914" ht="7.5" hidden="1" customHeight="1"/>
    <row r="12915" ht="7.5" hidden="1" customHeight="1"/>
    <row r="12916" ht="7.5" hidden="1" customHeight="1"/>
    <row r="12917" ht="7.5" hidden="1" customHeight="1"/>
    <row r="12918" ht="7.5" hidden="1" customHeight="1"/>
    <row r="12919" ht="7.5" hidden="1" customHeight="1"/>
    <row r="12920" ht="7.5" hidden="1" customHeight="1"/>
    <row r="12921" ht="7.5" hidden="1" customHeight="1"/>
    <row r="12922" ht="7.5" hidden="1" customHeight="1"/>
    <row r="12923" ht="7.5" hidden="1" customHeight="1"/>
    <row r="12924" ht="7.5" hidden="1" customHeight="1"/>
    <row r="12925" ht="7.5" hidden="1" customHeight="1"/>
    <row r="12926" ht="7.5" hidden="1" customHeight="1"/>
    <row r="12927" ht="7.5" hidden="1" customHeight="1"/>
    <row r="12928" ht="7.5" hidden="1" customHeight="1"/>
    <row r="12929" ht="7.5" hidden="1" customHeight="1"/>
    <row r="12930" ht="7.5" hidden="1" customHeight="1"/>
    <row r="12931" ht="7.5" hidden="1" customHeight="1"/>
    <row r="12932" ht="7.5" hidden="1" customHeight="1"/>
    <row r="12933" ht="7.5" hidden="1" customHeight="1"/>
    <row r="12934" ht="7.5" hidden="1" customHeight="1"/>
    <row r="12935" ht="7.5" hidden="1" customHeight="1"/>
    <row r="12936" ht="7.5" hidden="1" customHeight="1"/>
    <row r="12937" ht="7.5" hidden="1" customHeight="1"/>
    <row r="12938" ht="7.5" hidden="1" customHeight="1"/>
    <row r="12939" ht="7.5" hidden="1" customHeight="1"/>
    <row r="12940" ht="7.5" hidden="1" customHeight="1"/>
    <row r="12941" ht="7.5" hidden="1" customHeight="1"/>
    <row r="12942" ht="7.5" hidden="1" customHeight="1"/>
    <row r="12943" ht="7.5" hidden="1" customHeight="1"/>
    <row r="12944" ht="7.5" hidden="1" customHeight="1"/>
    <row r="12945" ht="7.5" hidden="1" customHeight="1"/>
    <row r="12946" ht="7.5" hidden="1" customHeight="1"/>
    <row r="12947" ht="7.5" hidden="1" customHeight="1"/>
    <row r="12948" ht="7.5" hidden="1" customHeight="1"/>
    <row r="12949" ht="7.5" hidden="1" customHeight="1"/>
    <row r="12950" ht="7.5" hidden="1" customHeight="1"/>
    <row r="12951" ht="7.5" hidden="1" customHeight="1"/>
    <row r="12952" ht="7.5" hidden="1" customHeight="1"/>
    <row r="12953" ht="7.5" hidden="1" customHeight="1"/>
    <row r="12954" ht="7.5" hidden="1" customHeight="1"/>
    <row r="12955" ht="7.5" hidden="1" customHeight="1"/>
    <row r="12956" ht="7.5" hidden="1" customHeight="1"/>
    <row r="12957" ht="7.5" hidden="1" customHeight="1"/>
    <row r="12958" ht="7.5" hidden="1" customHeight="1"/>
    <row r="12959" ht="7.5" hidden="1" customHeight="1"/>
    <row r="12960" ht="7.5" hidden="1" customHeight="1"/>
    <row r="12961" ht="7.5" hidden="1" customHeight="1"/>
    <row r="12962" ht="7.5" hidden="1" customHeight="1"/>
    <row r="12963" ht="7.5" hidden="1" customHeight="1"/>
    <row r="12964" ht="7.5" hidden="1" customHeight="1"/>
    <row r="12965" ht="7.5" hidden="1" customHeight="1"/>
    <row r="12966" ht="7.5" hidden="1" customHeight="1"/>
    <row r="12967" ht="7.5" hidden="1" customHeight="1"/>
    <row r="12968" ht="7.5" hidden="1" customHeight="1"/>
    <row r="12969" ht="7.5" hidden="1" customHeight="1"/>
    <row r="12970" ht="7.5" hidden="1" customHeight="1"/>
    <row r="12971" ht="7.5" hidden="1" customHeight="1"/>
    <row r="12972" ht="7.5" hidden="1" customHeight="1"/>
    <row r="12973" ht="7.5" hidden="1" customHeight="1"/>
    <row r="12974" ht="7.5" hidden="1" customHeight="1"/>
    <row r="12975" ht="7.5" hidden="1" customHeight="1"/>
    <row r="12976" ht="7.5" hidden="1" customHeight="1"/>
    <row r="12977" ht="7.5" hidden="1" customHeight="1"/>
    <row r="12978" ht="7.5" hidden="1" customHeight="1"/>
    <row r="12979" ht="7.5" hidden="1" customHeight="1"/>
    <row r="12980" ht="7.5" hidden="1" customHeight="1"/>
    <row r="12981" ht="7.5" hidden="1" customHeight="1"/>
    <row r="12982" ht="7.5" hidden="1" customHeight="1"/>
    <row r="12983" ht="7.5" hidden="1" customHeight="1"/>
    <row r="12984" ht="7.5" hidden="1" customHeight="1"/>
    <row r="12985" ht="7.5" hidden="1" customHeight="1"/>
    <row r="12986" ht="7.5" hidden="1" customHeight="1"/>
    <row r="12987" ht="7.5" hidden="1" customHeight="1"/>
    <row r="12988" ht="7.5" hidden="1" customHeight="1"/>
    <row r="12989" ht="7.5" hidden="1" customHeight="1"/>
    <row r="12990" ht="7.5" hidden="1" customHeight="1"/>
    <row r="12991" ht="7.5" hidden="1" customHeight="1"/>
    <row r="12992" ht="7.5" hidden="1" customHeight="1"/>
    <row r="12993" ht="7.5" hidden="1" customHeight="1"/>
    <row r="12994" ht="7.5" hidden="1" customHeight="1"/>
    <row r="12995" ht="7.5" hidden="1" customHeight="1"/>
    <row r="12996" ht="7.5" hidden="1" customHeight="1"/>
    <row r="12997" ht="7.5" hidden="1" customHeight="1"/>
    <row r="12998" ht="7.5" hidden="1" customHeight="1"/>
    <row r="12999" ht="7.5" hidden="1" customHeight="1"/>
    <row r="13000" ht="7.5" hidden="1" customHeight="1"/>
    <row r="13001" ht="7.5" hidden="1" customHeight="1"/>
    <row r="13002" ht="7.5" hidden="1" customHeight="1"/>
    <row r="13003" ht="7.5" hidden="1" customHeight="1"/>
    <row r="13004" ht="7.5" hidden="1" customHeight="1"/>
    <row r="13005" ht="7.5" hidden="1" customHeight="1"/>
    <row r="13006" ht="7.5" hidden="1" customHeight="1"/>
    <row r="13007" ht="7.5" hidden="1" customHeight="1"/>
    <row r="13008" ht="7.5" hidden="1" customHeight="1"/>
    <row r="13009" ht="7.5" hidden="1" customHeight="1"/>
    <row r="13010" ht="7.5" hidden="1" customHeight="1"/>
    <row r="13011" ht="7.5" hidden="1" customHeight="1"/>
    <row r="13012" ht="7.5" hidden="1" customHeight="1"/>
    <row r="13013" ht="7.5" hidden="1" customHeight="1"/>
    <row r="13014" ht="7.5" hidden="1" customHeight="1"/>
    <row r="13015" ht="7.5" hidden="1" customHeight="1"/>
    <row r="13016" ht="7.5" hidden="1" customHeight="1"/>
    <row r="13017" ht="7.5" hidden="1" customHeight="1"/>
    <row r="13018" ht="7.5" hidden="1" customHeight="1"/>
    <row r="13019" ht="7.5" hidden="1" customHeight="1"/>
    <row r="13020" ht="7.5" hidden="1" customHeight="1"/>
    <row r="13021" ht="7.5" hidden="1" customHeight="1"/>
    <row r="13022" ht="7.5" hidden="1" customHeight="1"/>
    <row r="13023" ht="7.5" hidden="1" customHeight="1"/>
    <row r="13024" ht="7.5" hidden="1" customHeight="1"/>
    <row r="13025" ht="7.5" hidden="1" customHeight="1"/>
    <row r="13026" ht="7.5" hidden="1" customHeight="1"/>
    <row r="13027" ht="7.5" hidden="1" customHeight="1"/>
    <row r="13028" ht="7.5" hidden="1" customHeight="1"/>
    <row r="13029" ht="7.5" hidden="1" customHeight="1"/>
    <row r="13030" ht="7.5" hidden="1" customHeight="1"/>
    <row r="13031" ht="7.5" hidden="1" customHeight="1"/>
    <row r="13032" ht="7.5" hidden="1" customHeight="1"/>
    <row r="13033" ht="7.5" hidden="1" customHeight="1"/>
    <row r="13034" ht="7.5" hidden="1" customHeight="1"/>
    <row r="13035" ht="7.5" hidden="1" customHeight="1"/>
    <row r="13036" ht="7.5" hidden="1" customHeight="1"/>
    <row r="13037" ht="7.5" hidden="1" customHeight="1"/>
    <row r="13038" ht="7.5" hidden="1" customHeight="1"/>
    <row r="13039" ht="7.5" hidden="1" customHeight="1"/>
    <row r="13040" ht="7.5" hidden="1" customHeight="1"/>
    <row r="13041" ht="7.5" hidden="1" customHeight="1"/>
    <row r="13042" ht="7.5" hidden="1" customHeight="1"/>
    <row r="13043" ht="7.5" hidden="1" customHeight="1"/>
    <row r="13044" ht="7.5" hidden="1" customHeight="1"/>
    <row r="13045" ht="7.5" hidden="1" customHeight="1"/>
    <row r="13046" ht="7.5" hidden="1" customHeight="1"/>
    <row r="13047" ht="7.5" hidden="1" customHeight="1"/>
    <row r="13048" ht="7.5" hidden="1" customHeight="1"/>
    <row r="13049" ht="7.5" hidden="1" customHeight="1"/>
    <row r="13050" ht="7.5" hidden="1" customHeight="1"/>
    <row r="13051" ht="7.5" hidden="1" customHeight="1"/>
    <row r="13052" ht="7.5" hidden="1" customHeight="1"/>
    <row r="13053" ht="7.5" hidden="1" customHeight="1"/>
    <row r="13054" ht="7.5" hidden="1" customHeight="1"/>
    <row r="13055" ht="7.5" hidden="1" customHeight="1"/>
    <row r="13056" ht="7.5" hidden="1" customHeight="1"/>
    <row r="13057" ht="7.5" hidden="1" customHeight="1"/>
    <row r="13058" ht="7.5" hidden="1" customHeight="1"/>
    <row r="13059" ht="7.5" hidden="1" customHeight="1"/>
    <row r="13060" ht="7.5" hidden="1" customHeight="1"/>
    <row r="13061" ht="7.5" hidden="1" customHeight="1"/>
    <row r="13062" ht="7.5" hidden="1" customHeight="1"/>
    <row r="13063" ht="7.5" hidden="1" customHeight="1"/>
    <row r="13064" ht="7.5" hidden="1" customHeight="1"/>
    <row r="13065" ht="7.5" hidden="1" customHeight="1"/>
    <row r="13066" ht="7.5" hidden="1" customHeight="1"/>
    <row r="13067" ht="7.5" hidden="1" customHeight="1"/>
    <row r="13068" ht="7.5" hidden="1" customHeight="1"/>
    <row r="13069" ht="7.5" hidden="1" customHeight="1"/>
    <row r="13070" ht="7.5" hidden="1" customHeight="1"/>
    <row r="13071" ht="7.5" hidden="1" customHeight="1"/>
    <row r="13072" ht="7.5" hidden="1" customHeight="1"/>
    <row r="13073" ht="7.5" hidden="1" customHeight="1"/>
    <row r="13074" ht="7.5" hidden="1" customHeight="1"/>
    <row r="13075" ht="7.5" hidden="1" customHeight="1"/>
    <row r="13076" ht="7.5" hidden="1" customHeight="1"/>
    <row r="13077" ht="7.5" hidden="1" customHeight="1"/>
    <row r="13078" ht="7.5" hidden="1" customHeight="1"/>
    <row r="13079" ht="7.5" hidden="1" customHeight="1"/>
    <row r="13080" ht="7.5" hidden="1" customHeight="1"/>
    <row r="13081" ht="7.5" hidden="1" customHeight="1"/>
    <row r="13082" ht="7.5" hidden="1" customHeight="1"/>
    <row r="13083" ht="7.5" hidden="1" customHeight="1"/>
    <row r="13084" ht="7.5" hidden="1" customHeight="1"/>
    <row r="13085" ht="7.5" hidden="1" customHeight="1"/>
    <row r="13086" ht="7.5" hidden="1" customHeight="1"/>
    <row r="13087" ht="7.5" hidden="1" customHeight="1"/>
    <row r="13088" ht="7.5" hidden="1" customHeight="1"/>
    <row r="13089" ht="7.5" hidden="1" customHeight="1"/>
    <row r="13090" ht="7.5" hidden="1" customHeight="1"/>
    <row r="13091" ht="7.5" hidden="1" customHeight="1"/>
    <row r="13092" ht="7.5" hidden="1" customHeight="1"/>
    <row r="13093" ht="7.5" hidden="1" customHeight="1"/>
    <row r="13094" ht="7.5" hidden="1" customHeight="1"/>
    <row r="13095" ht="7.5" hidden="1" customHeight="1"/>
    <row r="13096" ht="7.5" hidden="1" customHeight="1"/>
    <row r="13097" ht="7.5" hidden="1" customHeight="1"/>
    <row r="13098" ht="7.5" hidden="1" customHeight="1"/>
    <row r="13099" ht="7.5" hidden="1" customHeight="1"/>
    <row r="13100" ht="7.5" hidden="1" customHeight="1"/>
    <row r="13101" ht="7.5" hidden="1" customHeight="1"/>
    <row r="13102" ht="7.5" hidden="1" customHeight="1"/>
    <row r="13103" ht="7.5" hidden="1" customHeight="1"/>
    <row r="13104" ht="7.5" hidden="1" customHeight="1"/>
    <row r="13105" ht="7.5" hidden="1" customHeight="1"/>
    <row r="13106" ht="7.5" hidden="1" customHeight="1"/>
    <row r="13107" ht="7.5" hidden="1" customHeight="1"/>
    <row r="13108" ht="7.5" hidden="1" customHeight="1"/>
    <row r="13109" ht="7.5" hidden="1" customHeight="1"/>
    <row r="13110" ht="7.5" hidden="1" customHeight="1"/>
    <row r="13111" ht="7.5" hidden="1" customHeight="1"/>
    <row r="13112" ht="7.5" hidden="1" customHeight="1"/>
    <row r="13113" ht="7.5" hidden="1" customHeight="1"/>
    <row r="13114" ht="7.5" hidden="1" customHeight="1"/>
    <row r="13115" ht="7.5" hidden="1" customHeight="1"/>
    <row r="13116" ht="7.5" hidden="1" customHeight="1"/>
    <row r="13117" ht="7.5" hidden="1" customHeight="1"/>
    <row r="13118" ht="7.5" hidden="1" customHeight="1"/>
    <row r="13119" ht="7.5" hidden="1" customHeight="1"/>
    <row r="13120" ht="7.5" hidden="1" customHeight="1"/>
    <row r="13121" ht="7.5" hidden="1" customHeight="1"/>
    <row r="13122" ht="7.5" hidden="1" customHeight="1"/>
    <row r="13123" ht="7.5" hidden="1" customHeight="1"/>
    <row r="13124" ht="7.5" hidden="1" customHeight="1"/>
    <row r="13125" ht="7.5" hidden="1" customHeight="1"/>
    <row r="13126" ht="7.5" hidden="1" customHeight="1"/>
    <row r="13127" ht="7.5" hidden="1" customHeight="1"/>
    <row r="13128" ht="7.5" hidden="1" customHeight="1"/>
    <row r="13129" ht="7.5" hidden="1" customHeight="1"/>
    <row r="13130" ht="7.5" hidden="1" customHeight="1"/>
    <row r="13131" ht="7.5" hidden="1" customHeight="1"/>
    <row r="13132" ht="7.5" hidden="1" customHeight="1"/>
    <row r="13133" ht="7.5" hidden="1" customHeight="1"/>
    <row r="13134" ht="7.5" hidden="1" customHeight="1"/>
    <row r="13135" ht="7.5" hidden="1" customHeight="1"/>
    <row r="13136" ht="7.5" hidden="1" customHeight="1"/>
    <row r="13137" ht="7.5" hidden="1" customHeight="1"/>
    <row r="13138" ht="7.5" hidden="1" customHeight="1"/>
    <row r="13139" ht="7.5" hidden="1" customHeight="1"/>
    <row r="13140" ht="7.5" hidden="1" customHeight="1"/>
    <row r="13141" ht="7.5" hidden="1" customHeight="1"/>
    <row r="13142" ht="7.5" hidden="1" customHeight="1"/>
    <row r="13143" ht="7.5" hidden="1" customHeight="1"/>
    <row r="13144" ht="7.5" hidden="1" customHeight="1"/>
    <row r="13145" ht="7.5" hidden="1" customHeight="1"/>
    <row r="13146" ht="7.5" hidden="1" customHeight="1"/>
    <row r="13147" ht="7.5" hidden="1" customHeight="1"/>
    <row r="13148" ht="7.5" hidden="1" customHeight="1"/>
    <row r="13149" ht="7.5" hidden="1" customHeight="1"/>
    <row r="13150" ht="7.5" hidden="1" customHeight="1"/>
    <row r="13151" ht="7.5" hidden="1" customHeight="1"/>
    <row r="13152" ht="7.5" hidden="1" customHeight="1"/>
    <row r="13153" ht="7.5" hidden="1" customHeight="1"/>
    <row r="13154" ht="7.5" hidden="1" customHeight="1"/>
    <row r="13155" ht="7.5" hidden="1" customHeight="1"/>
    <row r="13156" ht="7.5" hidden="1" customHeight="1"/>
    <row r="13157" ht="7.5" hidden="1" customHeight="1"/>
    <row r="13158" ht="7.5" hidden="1" customHeight="1"/>
    <row r="13159" ht="7.5" hidden="1" customHeight="1"/>
    <row r="13160" ht="7.5" hidden="1" customHeight="1"/>
    <row r="13161" ht="7.5" hidden="1" customHeight="1"/>
    <row r="13162" ht="7.5" hidden="1" customHeight="1"/>
    <row r="13163" ht="7.5" hidden="1" customHeight="1"/>
    <row r="13164" ht="7.5" hidden="1" customHeight="1"/>
    <row r="13165" ht="7.5" hidden="1" customHeight="1"/>
    <row r="13166" ht="7.5" hidden="1" customHeight="1"/>
    <row r="13167" ht="7.5" hidden="1" customHeight="1"/>
    <row r="13168" ht="7.5" hidden="1" customHeight="1"/>
    <row r="13169" ht="7.5" hidden="1" customHeight="1"/>
    <row r="13170" ht="7.5" hidden="1" customHeight="1"/>
    <row r="13171" ht="7.5" hidden="1" customHeight="1"/>
    <row r="13172" ht="7.5" hidden="1" customHeight="1"/>
    <row r="13173" ht="7.5" hidden="1" customHeight="1"/>
    <row r="13174" ht="7.5" hidden="1" customHeight="1"/>
    <row r="13175" ht="7.5" hidden="1" customHeight="1"/>
    <row r="13176" ht="7.5" hidden="1" customHeight="1"/>
    <row r="13177" ht="7.5" hidden="1" customHeight="1"/>
    <row r="13178" ht="7.5" hidden="1" customHeight="1"/>
    <row r="13179" ht="7.5" hidden="1" customHeight="1"/>
    <row r="13180" ht="7.5" hidden="1" customHeight="1"/>
    <row r="13181" ht="7.5" hidden="1" customHeight="1"/>
    <row r="13182" ht="7.5" hidden="1" customHeight="1"/>
    <row r="13183" ht="7.5" hidden="1" customHeight="1"/>
    <row r="13184" ht="7.5" hidden="1" customHeight="1"/>
    <row r="13185" ht="7.5" hidden="1" customHeight="1"/>
    <row r="13186" ht="7.5" hidden="1" customHeight="1"/>
    <row r="13187" ht="7.5" hidden="1" customHeight="1"/>
    <row r="13188" ht="7.5" hidden="1" customHeight="1"/>
    <row r="13189" ht="7.5" hidden="1" customHeight="1"/>
    <row r="13190" ht="7.5" hidden="1" customHeight="1"/>
    <row r="13191" ht="7.5" hidden="1" customHeight="1"/>
    <row r="13192" ht="7.5" hidden="1" customHeight="1"/>
    <row r="13193" ht="7.5" hidden="1" customHeight="1"/>
    <row r="13194" ht="7.5" hidden="1" customHeight="1"/>
    <row r="13195" ht="7.5" hidden="1" customHeight="1"/>
    <row r="13196" ht="7.5" hidden="1" customHeight="1"/>
    <row r="13197" ht="7.5" hidden="1" customHeight="1"/>
    <row r="13198" ht="7.5" hidden="1" customHeight="1"/>
    <row r="13199" ht="7.5" hidden="1" customHeight="1"/>
    <row r="13200" ht="7.5" hidden="1" customHeight="1"/>
    <row r="13201" ht="7.5" hidden="1" customHeight="1"/>
    <row r="13202" ht="7.5" hidden="1" customHeight="1"/>
    <row r="13203" ht="7.5" hidden="1" customHeight="1"/>
    <row r="13204" ht="7.5" hidden="1" customHeight="1"/>
    <row r="13205" ht="7.5" hidden="1" customHeight="1"/>
    <row r="13206" ht="7.5" hidden="1" customHeight="1"/>
    <row r="13207" ht="7.5" hidden="1" customHeight="1"/>
    <row r="13208" ht="7.5" hidden="1" customHeight="1"/>
    <row r="13209" ht="7.5" hidden="1" customHeight="1"/>
    <row r="13210" ht="7.5" hidden="1" customHeight="1"/>
    <row r="13211" ht="7.5" hidden="1" customHeight="1"/>
    <row r="13212" ht="7.5" hidden="1" customHeight="1"/>
    <row r="13213" ht="7.5" hidden="1" customHeight="1"/>
    <row r="13214" ht="7.5" hidden="1" customHeight="1"/>
    <row r="13215" ht="7.5" hidden="1" customHeight="1"/>
    <row r="13216" ht="7.5" hidden="1" customHeight="1"/>
    <row r="13217" ht="7.5" hidden="1" customHeight="1"/>
    <row r="13218" ht="7.5" hidden="1" customHeight="1"/>
    <row r="13219" ht="7.5" hidden="1" customHeight="1"/>
    <row r="13220" ht="7.5" hidden="1" customHeight="1"/>
    <row r="13221" ht="7.5" hidden="1" customHeight="1"/>
    <row r="13222" ht="7.5" hidden="1" customHeight="1"/>
    <row r="13223" ht="7.5" hidden="1" customHeight="1"/>
    <row r="13224" ht="7.5" hidden="1" customHeight="1"/>
    <row r="13225" ht="7.5" hidden="1" customHeight="1"/>
    <row r="13226" ht="7.5" hidden="1" customHeight="1"/>
    <row r="13227" ht="7.5" hidden="1" customHeight="1"/>
    <row r="13228" ht="7.5" hidden="1" customHeight="1"/>
    <row r="13229" ht="7.5" hidden="1" customHeight="1"/>
    <row r="13230" ht="7.5" hidden="1" customHeight="1"/>
    <row r="13231" ht="7.5" hidden="1" customHeight="1"/>
    <row r="13232" ht="7.5" hidden="1" customHeight="1"/>
    <row r="13233" ht="7.5" hidden="1" customHeight="1"/>
    <row r="13234" ht="7.5" hidden="1" customHeight="1"/>
    <row r="13235" ht="7.5" hidden="1" customHeight="1"/>
    <row r="13236" ht="7.5" hidden="1" customHeight="1"/>
    <row r="13237" ht="7.5" hidden="1" customHeight="1"/>
    <row r="13238" ht="7.5" hidden="1" customHeight="1"/>
    <row r="13239" ht="7.5" hidden="1" customHeight="1"/>
    <row r="13240" ht="7.5" hidden="1" customHeight="1"/>
    <row r="13241" ht="7.5" hidden="1" customHeight="1"/>
    <row r="13242" ht="7.5" hidden="1" customHeight="1"/>
    <row r="13243" ht="7.5" hidden="1" customHeight="1"/>
    <row r="13244" ht="7.5" hidden="1" customHeight="1"/>
    <row r="13245" ht="7.5" hidden="1" customHeight="1"/>
    <row r="13246" ht="7.5" hidden="1" customHeight="1"/>
    <row r="13247" ht="7.5" hidden="1" customHeight="1"/>
    <row r="13248" ht="7.5" hidden="1" customHeight="1"/>
    <row r="13249" ht="7.5" hidden="1" customHeight="1"/>
    <row r="13250" ht="7.5" hidden="1" customHeight="1"/>
    <row r="13251" ht="7.5" hidden="1" customHeight="1"/>
    <row r="13252" ht="7.5" hidden="1" customHeight="1"/>
    <row r="13253" ht="7.5" hidden="1" customHeight="1"/>
    <row r="13254" ht="7.5" hidden="1" customHeight="1"/>
    <row r="13255" ht="7.5" hidden="1" customHeight="1"/>
    <row r="13256" ht="7.5" hidden="1" customHeight="1"/>
    <row r="13257" ht="7.5" hidden="1" customHeight="1"/>
    <row r="13258" ht="7.5" hidden="1" customHeight="1"/>
    <row r="13259" ht="7.5" hidden="1" customHeight="1"/>
    <row r="13260" ht="7.5" hidden="1" customHeight="1"/>
    <row r="13261" ht="7.5" hidden="1" customHeight="1"/>
    <row r="13262" ht="7.5" hidden="1" customHeight="1"/>
    <row r="13263" ht="7.5" hidden="1" customHeight="1"/>
    <row r="13264" ht="7.5" hidden="1" customHeight="1"/>
    <row r="13265" ht="7.5" hidden="1" customHeight="1"/>
    <row r="13266" ht="7.5" hidden="1" customHeight="1"/>
    <row r="13267" ht="7.5" hidden="1" customHeight="1"/>
    <row r="13268" ht="7.5" hidden="1" customHeight="1"/>
    <row r="13269" ht="7.5" hidden="1" customHeight="1"/>
    <row r="13270" ht="7.5" hidden="1" customHeight="1"/>
    <row r="13271" ht="7.5" hidden="1" customHeight="1"/>
    <row r="13272" ht="7.5" hidden="1" customHeight="1"/>
    <row r="13273" ht="7.5" hidden="1" customHeight="1"/>
    <row r="13274" ht="7.5" hidden="1" customHeight="1"/>
    <row r="13275" ht="7.5" hidden="1" customHeight="1"/>
    <row r="13276" ht="7.5" hidden="1" customHeight="1"/>
    <row r="13277" ht="7.5" hidden="1" customHeight="1"/>
    <row r="13278" ht="7.5" hidden="1" customHeight="1"/>
    <row r="13279" ht="7.5" hidden="1" customHeight="1"/>
    <row r="13280" ht="7.5" hidden="1" customHeight="1"/>
    <row r="13281" ht="7.5" hidden="1" customHeight="1"/>
    <row r="13282" ht="7.5" hidden="1" customHeight="1"/>
    <row r="13283" ht="7.5" hidden="1" customHeight="1"/>
    <row r="13284" ht="7.5" hidden="1" customHeight="1"/>
    <row r="13285" ht="7.5" hidden="1" customHeight="1"/>
    <row r="13286" ht="7.5" hidden="1" customHeight="1"/>
    <row r="13287" ht="7.5" hidden="1" customHeight="1"/>
    <row r="13288" ht="7.5" hidden="1" customHeight="1"/>
    <row r="13289" ht="7.5" hidden="1" customHeight="1"/>
    <row r="13290" ht="7.5" hidden="1" customHeight="1"/>
    <row r="13291" ht="7.5" hidden="1" customHeight="1"/>
    <row r="13292" ht="7.5" hidden="1" customHeight="1"/>
    <row r="13293" ht="7.5" hidden="1" customHeight="1"/>
    <row r="13294" ht="7.5" hidden="1" customHeight="1"/>
    <row r="13295" ht="7.5" hidden="1" customHeight="1"/>
    <row r="13296" ht="7.5" hidden="1" customHeight="1"/>
    <row r="13297" ht="7.5" hidden="1" customHeight="1"/>
    <row r="13298" ht="7.5" hidden="1" customHeight="1"/>
    <row r="13299" ht="7.5" hidden="1" customHeight="1"/>
    <row r="13300" ht="7.5" hidden="1" customHeight="1"/>
    <row r="13301" ht="7.5" hidden="1" customHeight="1"/>
    <row r="13302" ht="7.5" hidden="1" customHeight="1"/>
    <row r="13303" ht="7.5" hidden="1" customHeight="1"/>
    <row r="13304" ht="7.5" hidden="1" customHeight="1"/>
    <row r="13305" ht="7.5" hidden="1" customHeight="1"/>
    <row r="13306" ht="7.5" hidden="1" customHeight="1"/>
    <row r="13307" ht="7.5" hidden="1" customHeight="1"/>
    <row r="13308" ht="7.5" hidden="1" customHeight="1"/>
    <row r="13309" ht="7.5" hidden="1" customHeight="1"/>
    <row r="13310" ht="7.5" hidden="1" customHeight="1"/>
    <row r="13311" ht="7.5" hidden="1" customHeight="1"/>
    <row r="13312" ht="7.5" hidden="1" customHeight="1"/>
    <row r="13313" ht="7.5" hidden="1" customHeight="1"/>
    <row r="13314" ht="7.5" hidden="1" customHeight="1"/>
    <row r="13315" ht="7.5" hidden="1" customHeight="1"/>
    <row r="13316" ht="7.5" hidden="1" customHeight="1"/>
    <row r="13317" ht="7.5" hidden="1" customHeight="1"/>
    <row r="13318" ht="7.5" hidden="1" customHeight="1"/>
    <row r="13319" ht="7.5" hidden="1" customHeight="1"/>
    <row r="13320" ht="7.5" hidden="1" customHeight="1"/>
    <row r="13321" ht="7.5" hidden="1" customHeight="1"/>
    <row r="13322" ht="7.5" hidden="1" customHeight="1"/>
    <row r="13323" ht="7.5" hidden="1" customHeight="1"/>
    <row r="13324" ht="7.5" hidden="1" customHeight="1"/>
    <row r="13325" ht="7.5" hidden="1" customHeight="1"/>
    <row r="13326" ht="7.5" hidden="1" customHeight="1"/>
    <row r="13327" ht="7.5" hidden="1" customHeight="1"/>
    <row r="13328" ht="7.5" hidden="1" customHeight="1"/>
    <row r="13329" ht="7.5" hidden="1" customHeight="1"/>
    <row r="13330" ht="7.5" hidden="1" customHeight="1"/>
    <row r="13331" ht="7.5" hidden="1" customHeight="1"/>
    <row r="13332" ht="7.5" hidden="1" customHeight="1"/>
    <row r="13333" ht="7.5" hidden="1" customHeight="1"/>
    <row r="13334" ht="7.5" hidden="1" customHeight="1"/>
    <row r="13335" ht="7.5" hidden="1" customHeight="1"/>
    <row r="13336" ht="7.5" hidden="1" customHeight="1"/>
    <row r="13337" ht="7.5" hidden="1" customHeight="1"/>
    <row r="13338" ht="7.5" hidden="1" customHeight="1"/>
    <row r="13339" ht="7.5" hidden="1" customHeight="1"/>
    <row r="13340" ht="7.5" hidden="1" customHeight="1"/>
    <row r="13341" ht="7.5" hidden="1" customHeight="1"/>
    <row r="13342" ht="7.5" hidden="1" customHeight="1"/>
    <row r="13343" ht="7.5" hidden="1" customHeight="1"/>
    <row r="13344" ht="7.5" hidden="1" customHeight="1"/>
    <row r="13345" ht="7.5" hidden="1" customHeight="1"/>
    <row r="13346" ht="7.5" hidden="1" customHeight="1"/>
    <row r="13347" ht="7.5" hidden="1" customHeight="1"/>
    <row r="13348" ht="7.5" hidden="1" customHeight="1"/>
    <row r="13349" ht="7.5" hidden="1" customHeight="1"/>
    <row r="13350" ht="7.5" hidden="1" customHeight="1"/>
    <row r="13351" ht="7.5" hidden="1" customHeight="1"/>
    <row r="13352" ht="7.5" hidden="1" customHeight="1"/>
    <row r="13353" ht="7.5" hidden="1" customHeight="1"/>
    <row r="13354" ht="7.5" hidden="1" customHeight="1"/>
    <row r="13355" ht="7.5" hidden="1" customHeight="1"/>
    <row r="13356" ht="7.5" hidden="1" customHeight="1"/>
    <row r="13357" ht="7.5" hidden="1" customHeight="1"/>
    <row r="13358" ht="7.5" hidden="1" customHeight="1"/>
    <row r="13359" ht="7.5" hidden="1" customHeight="1"/>
    <row r="13360" ht="7.5" hidden="1" customHeight="1"/>
    <row r="13361" ht="7.5" hidden="1" customHeight="1"/>
    <row r="13362" ht="7.5" hidden="1" customHeight="1"/>
    <row r="13363" ht="7.5" hidden="1" customHeight="1"/>
    <row r="13364" ht="7.5" hidden="1" customHeight="1"/>
    <row r="13365" ht="7.5" hidden="1" customHeight="1"/>
    <row r="13366" ht="7.5" hidden="1" customHeight="1"/>
    <row r="13367" ht="7.5" hidden="1" customHeight="1"/>
    <row r="13368" ht="7.5" hidden="1" customHeight="1"/>
    <row r="13369" ht="7.5" hidden="1" customHeight="1"/>
    <row r="13370" ht="7.5" hidden="1" customHeight="1"/>
    <row r="13371" ht="7.5" hidden="1" customHeight="1"/>
    <row r="13372" ht="7.5" hidden="1" customHeight="1"/>
    <row r="13373" ht="7.5" hidden="1" customHeight="1"/>
    <row r="13374" ht="7.5" hidden="1" customHeight="1"/>
    <row r="13375" ht="7.5" hidden="1" customHeight="1"/>
    <row r="13376" ht="7.5" hidden="1" customHeight="1"/>
    <row r="13377" ht="7.5" hidden="1" customHeight="1"/>
    <row r="13378" ht="7.5" hidden="1" customHeight="1"/>
    <row r="13379" ht="7.5" hidden="1" customHeight="1"/>
    <row r="13380" ht="7.5" hidden="1" customHeight="1"/>
    <row r="13381" ht="7.5" hidden="1" customHeight="1"/>
    <row r="13382" ht="7.5" hidden="1" customHeight="1"/>
    <row r="13383" ht="7.5" hidden="1" customHeight="1"/>
    <row r="13384" ht="7.5" hidden="1" customHeight="1"/>
    <row r="13385" ht="7.5" hidden="1" customHeight="1"/>
    <row r="13386" ht="7.5" hidden="1" customHeight="1"/>
    <row r="13387" ht="7.5" hidden="1" customHeight="1"/>
    <row r="13388" ht="7.5" hidden="1" customHeight="1"/>
    <row r="13389" ht="7.5" hidden="1" customHeight="1"/>
    <row r="13390" ht="7.5" hidden="1" customHeight="1"/>
    <row r="13391" ht="7.5" hidden="1" customHeight="1"/>
    <row r="13392" ht="7.5" hidden="1" customHeight="1"/>
    <row r="13393" ht="7.5" hidden="1" customHeight="1"/>
    <row r="13394" ht="7.5" hidden="1" customHeight="1"/>
    <row r="13395" ht="7.5" hidden="1" customHeight="1"/>
    <row r="13396" ht="7.5" hidden="1" customHeight="1"/>
    <row r="13397" ht="7.5" hidden="1" customHeight="1"/>
    <row r="13398" ht="7.5" hidden="1" customHeight="1"/>
    <row r="13399" ht="7.5" hidden="1" customHeight="1"/>
    <row r="13400" ht="7.5" hidden="1" customHeight="1"/>
    <row r="13401" ht="7.5" hidden="1" customHeight="1"/>
    <row r="13402" ht="7.5" hidden="1" customHeight="1"/>
    <row r="13403" ht="7.5" hidden="1" customHeight="1"/>
    <row r="13404" ht="7.5" hidden="1" customHeight="1"/>
    <row r="13405" ht="7.5" hidden="1" customHeight="1"/>
    <row r="13406" ht="7.5" hidden="1" customHeight="1"/>
    <row r="13407" ht="7.5" hidden="1" customHeight="1"/>
    <row r="13408" ht="7.5" hidden="1" customHeight="1"/>
    <row r="13409" ht="7.5" hidden="1" customHeight="1"/>
    <row r="13410" ht="7.5" hidden="1" customHeight="1"/>
    <row r="13411" ht="7.5" hidden="1" customHeight="1"/>
    <row r="13412" ht="7.5" hidden="1" customHeight="1"/>
    <row r="13413" ht="7.5" hidden="1" customHeight="1"/>
    <row r="13414" ht="7.5" hidden="1" customHeight="1"/>
    <row r="13415" ht="7.5" hidden="1" customHeight="1"/>
    <row r="13416" ht="7.5" hidden="1" customHeight="1"/>
    <row r="13417" ht="7.5" hidden="1" customHeight="1"/>
    <row r="13418" ht="7.5" hidden="1" customHeight="1"/>
    <row r="13419" ht="7.5" hidden="1" customHeight="1"/>
    <row r="13420" ht="7.5" hidden="1" customHeight="1"/>
    <row r="13421" ht="7.5" hidden="1" customHeight="1"/>
    <row r="13422" ht="7.5" hidden="1" customHeight="1"/>
    <row r="13423" ht="7.5" hidden="1" customHeight="1"/>
    <row r="13424" ht="7.5" hidden="1" customHeight="1"/>
    <row r="13425" ht="7.5" hidden="1" customHeight="1"/>
    <row r="13426" ht="7.5" hidden="1" customHeight="1"/>
    <row r="13427" ht="7.5" hidden="1" customHeight="1"/>
    <row r="13428" ht="7.5" hidden="1" customHeight="1"/>
    <row r="13429" ht="7.5" hidden="1" customHeight="1"/>
    <row r="13430" ht="7.5" hidden="1" customHeight="1"/>
    <row r="13431" ht="7.5" hidden="1" customHeight="1"/>
    <row r="13432" ht="7.5" hidden="1" customHeight="1"/>
    <row r="13433" ht="7.5" hidden="1" customHeight="1"/>
    <row r="13434" ht="7.5" hidden="1" customHeight="1"/>
    <row r="13435" ht="7.5" hidden="1" customHeight="1"/>
    <row r="13436" ht="7.5" hidden="1" customHeight="1"/>
    <row r="13437" ht="7.5" hidden="1" customHeight="1"/>
    <row r="13438" ht="7.5" hidden="1" customHeight="1"/>
    <row r="13439" ht="7.5" hidden="1" customHeight="1"/>
    <row r="13440" ht="7.5" hidden="1" customHeight="1"/>
    <row r="13441" ht="7.5" hidden="1" customHeight="1"/>
    <row r="13442" ht="7.5" hidden="1" customHeight="1"/>
    <row r="13443" ht="7.5" hidden="1" customHeight="1"/>
    <row r="13444" ht="7.5" hidden="1" customHeight="1"/>
    <row r="13445" ht="7.5" hidden="1" customHeight="1"/>
    <row r="13446" ht="7.5" hidden="1" customHeight="1"/>
    <row r="13447" ht="7.5" hidden="1" customHeight="1"/>
    <row r="13448" ht="7.5" hidden="1" customHeight="1"/>
    <row r="13449" ht="7.5" hidden="1" customHeight="1"/>
    <row r="13450" ht="7.5" hidden="1" customHeight="1"/>
    <row r="13451" ht="7.5" hidden="1" customHeight="1"/>
    <row r="13452" ht="7.5" hidden="1" customHeight="1"/>
    <row r="13453" ht="7.5" hidden="1" customHeight="1"/>
    <row r="13454" ht="7.5" hidden="1" customHeight="1"/>
    <row r="13455" ht="7.5" hidden="1" customHeight="1"/>
    <row r="13456" ht="7.5" hidden="1" customHeight="1"/>
    <row r="13457" ht="7.5" hidden="1" customHeight="1"/>
    <row r="13458" ht="7.5" hidden="1" customHeight="1"/>
    <row r="13459" ht="7.5" hidden="1" customHeight="1"/>
    <row r="13460" ht="7.5" hidden="1" customHeight="1"/>
    <row r="13461" ht="7.5" hidden="1" customHeight="1"/>
    <row r="13462" ht="7.5" hidden="1" customHeight="1"/>
    <row r="13463" ht="7.5" hidden="1" customHeight="1"/>
    <row r="13464" ht="7.5" hidden="1" customHeight="1"/>
    <row r="13465" ht="7.5" hidden="1" customHeight="1"/>
    <row r="13466" ht="7.5" hidden="1" customHeight="1"/>
    <row r="13467" ht="7.5" hidden="1" customHeight="1"/>
    <row r="13468" ht="7.5" hidden="1" customHeight="1"/>
    <row r="13469" ht="7.5" hidden="1" customHeight="1"/>
    <row r="13470" ht="7.5" hidden="1" customHeight="1"/>
    <row r="13471" ht="7.5" hidden="1" customHeight="1"/>
    <row r="13472" ht="7.5" hidden="1" customHeight="1"/>
    <row r="13473" ht="7.5" hidden="1" customHeight="1"/>
    <row r="13474" ht="7.5" hidden="1" customHeight="1"/>
    <row r="13475" ht="7.5" hidden="1" customHeight="1"/>
    <row r="13476" ht="7.5" hidden="1" customHeight="1"/>
    <row r="13477" ht="7.5" hidden="1" customHeight="1"/>
    <row r="13478" ht="7.5" hidden="1" customHeight="1"/>
    <row r="13479" ht="7.5" hidden="1" customHeight="1"/>
    <row r="13480" ht="7.5" hidden="1" customHeight="1"/>
    <row r="13481" ht="7.5" hidden="1" customHeight="1"/>
    <row r="13482" ht="7.5" hidden="1" customHeight="1"/>
    <row r="13483" ht="7.5" hidden="1" customHeight="1"/>
    <row r="13484" ht="7.5" hidden="1" customHeight="1"/>
    <row r="13485" ht="7.5" hidden="1" customHeight="1"/>
    <row r="13486" ht="7.5" hidden="1" customHeight="1"/>
    <row r="13487" ht="7.5" hidden="1" customHeight="1"/>
    <row r="13488" ht="7.5" hidden="1" customHeight="1"/>
    <row r="13489" ht="7.5" hidden="1" customHeight="1"/>
    <row r="13490" ht="7.5" hidden="1" customHeight="1"/>
    <row r="13491" ht="7.5" hidden="1" customHeight="1"/>
    <row r="13492" ht="7.5" hidden="1" customHeight="1"/>
    <row r="13493" ht="7.5" hidden="1" customHeight="1"/>
    <row r="13494" ht="7.5" hidden="1" customHeight="1"/>
    <row r="13495" ht="7.5" hidden="1" customHeight="1"/>
    <row r="13496" ht="7.5" hidden="1" customHeight="1"/>
    <row r="13497" ht="7.5" hidden="1" customHeight="1"/>
    <row r="13498" ht="7.5" hidden="1" customHeight="1"/>
    <row r="13499" ht="7.5" hidden="1" customHeight="1"/>
    <row r="13500" ht="7.5" hidden="1" customHeight="1"/>
    <row r="13501" ht="7.5" hidden="1" customHeight="1"/>
    <row r="13502" ht="7.5" hidden="1" customHeight="1"/>
    <row r="13503" ht="7.5" hidden="1" customHeight="1"/>
    <row r="13504" ht="7.5" hidden="1" customHeight="1"/>
    <row r="13505" ht="7.5" hidden="1" customHeight="1"/>
    <row r="13506" ht="7.5" hidden="1" customHeight="1"/>
    <row r="13507" ht="7.5" hidden="1" customHeight="1"/>
    <row r="13508" ht="7.5" hidden="1" customHeight="1"/>
    <row r="13509" ht="7.5" hidden="1" customHeight="1"/>
    <row r="13510" ht="7.5" hidden="1" customHeight="1"/>
    <row r="13511" ht="7.5" hidden="1" customHeight="1"/>
    <row r="13512" ht="7.5" hidden="1" customHeight="1"/>
    <row r="13513" ht="7.5" hidden="1" customHeight="1"/>
    <row r="13514" ht="7.5" hidden="1" customHeight="1"/>
    <row r="13515" ht="7.5" hidden="1" customHeight="1"/>
    <row r="13516" ht="7.5" hidden="1" customHeight="1"/>
    <row r="13517" ht="7.5" hidden="1" customHeight="1"/>
    <row r="13518" ht="7.5" hidden="1" customHeight="1"/>
    <row r="13519" ht="7.5" hidden="1" customHeight="1"/>
    <row r="13520" ht="7.5" hidden="1" customHeight="1"/>
    <row r="13521" ht="7.5" hidden="1" customHeight="1"/>
    <row r="13522" ht="7.5" hidden="1" customHeight="1"/>
    <row r="13523" ht="7.5" hidden="1" customHeight="1"/>
    <row r="13524" ht="7.5" hidden="1" customHeight="1"/>
    <row r="13525" ht="7.5" hidden="1" customHeight="1"/>
    <row r="13526" ht="7.5" hidden="1" customHeight="1"/>
    <row r="13527" ht="7.5" hidden="1" customHeight="1"/>
    <row r="13528" ht="7.5" hidden="1" customHeight="1"/>
    <row r="13529" ht="7.5" hidden="1" customHeight="1"/>
    <row r="13530" ht="7.5" hidden="1" customHeight="1"/>
    <row r="13531" ht="7.5" hidden="1" customHeight="1"/>
    <row r="13532" ht="7.5" hidden="1" customHeight="1"/>
    <row r="13533" ht="7.5" hidden="1" customHeight="1"/>
    <row r="13534" ht="7.5" hidden="1" customHeight="1"/>
    <row r="13535" ht="7.5" hidden="1" customHeight="1"/>
    <row r="13536" ht="7.5" hidden="1" customHeight="1"/>
    <row r="13537" ht="7.5" hidden="1" customHeight="1"/>
    <row r="13538" ht="7.5" hidden="1" customHeight="1"/>
    <row r="13539" ht="7.5" hidden="1" customHeight="1"/>
    <row r="13540" ht="7.5" hidden="1" customHeight="1"/>
    <row r="13541" ht="7.5" hidden="1" customHeight="1"/>
    <row r="13542" ht="7.5" hidden="1" customHeight="1"/>
    <row r="13543" ht="7.5" hidden="1" customHeight="1"/>
    <row r="13544" ht="7.5" hidden="1" customHeight="1"/>
    <row r="13545" ht="7.5" hidden="1" customHeight="1"/>
    <row r="13546" ht="7.5" hidden="1" customHeight="1"/>
    <row r="13547" ht="7.5" hidden="1" customHeight="1"/>
    <row r="13548" ht="7.5" hidden="1" customHeight="1"/>
    <row r="13549" ht="7.5" hidden="1" customHeight="1"/>
    <row r="13550" ht="7.5" hidden="1" customHeight="1"/>
    <row r="13551" ht="7.5" hidden="1" customHeight="1"/>
    <row r="13552" ht="7.5" hidden="1" customHeight="1"/>
    <row r="13553" ht="7.5" hidden="1" customHeight="1"/>
    <row r="13554" ht="7.5" hidden="1" customHeight="1"/>
    <row r="13555" ht="7.5" hidden="1" customHeight="1"/>
    <row r="13556" ht="7.5" hidden="1" customHeight="1"/>
    <row r="13557" ht="7.5" hidden="1" customHeight="1"/>
    <row r="13558" ht="7.5" hidden="1" customHeight="1"/>
    <row r="13559" ht="7.5" hidden="1" customHeight="1"/>
    <row r="13560" ht="7.5" hidden="1" customHeight="1"/>
    <row r="13561" ht="7.5" hidden="1" customHeight="1"/>
    <row r="13562" ht="7.5" hidden="1" customHeight="1"/>
    <row r="13563" ht="7.5" hidden="1" customHeight="1"/>
    <row r="13564" ht="7.5" hidden="1" customHeight="1"/>
    <row r="13565" ht="7.5" hidden="1" customHeight="1"/>
    <row r="13566" ht="7.5" hidden="1" customHeight="1"/>
    <row r="13567" ht="7.5" hidden="1" customHeight="1"/>
    <row r="13568" ht="7.5" hidden="1" customHeight="1"/>
    <row r="13569" ht="7.5" hidden="1" customHeight="1"/>
    <row r="13570" ht="7.5" hidden="1" customHeight="1"/>
    <row r="13571" ht="7.5" hidden="1" customHeight="1"/>
    <row r="13572" ht="7.5" hidden="1" customHeight="1"/>
    <row r="13573" ht="7.5" hidden="1" customHeight="1"/>
    <row r="13574" ht="7.5" hidden="1" customHeight="1"/>
    <row r="13575" ht="7.5" hidden="1" customHeight="1"/>
    <row r="13576" ht="7.5" hidden="1" customHeight="1"/>
    <row r="13577" ht="7.5" hidden="1" customHeight="1"/>
    <row r="13578" ht="7.5" hidden="1" customHeight="1"/>
    <row r="13579" ht="7.5" hidden="1" customHeight="1"/>
    <row r="13580" ht="7.5" hidden="1" customHeight="1"/>
    <row r="13581" ht="7.5" hidden="1" customHeight="1"/>
    <row r="13582" ht="7.5" hidden="1" customHeight="1"/>
    <row r="13583" ht="7.5" hidden="1" customHeight="1"/>
    <row r="13584" ht="7.5" hidden="1" customHeight="1"/>
    <row r="13585" ht="7.5" hidden="1" customHeight="1"/>
    <row r="13586" ht="7.5" hidden="1" customHeight="1"/>
    <row r="13587" ht="7.5" hidden="1" customHeight="1"/>
    <row r="13588" ht="7.5" hidden="1" customHeight="1"/>
    <row r="13589" ht="7.5" hidden="1" customHeight="1"/>
    <row r="13590" ht="7.5" hidden="1" customHeight="1"/>
    <row r="13591" ht="7.5" hidden="1" customHeight="1"/>
    <row r="13592" ht="7.5" hidden="1" customHeight="1"/>
    <row r="13593" ht="7.5" hidden="1" customHeight="1"/>
    <row r="13594" ht="7.5" hidden="1" customHeight="1"/>
    <row r="13595" ht="7.5" hidden="1" customHeight="1"/>
    <row r="13596" ht="7.5" hidden="1" customHeight="1"/>
    <row r="13597" ht="7.5" hidden="1" customHeight="1"/>
    <row r="13598" ht="7.5" hidden="1" customHeight="1"/>
    <row r="13599" ht="7.5" hidden="1" customHeight="1"/>
    <row r="13600" ht="7.5" hidden="1" customHeight="1"/>
    <row r="13601" ht="7.5" hidden="1" customHeight="1"/>
    <row r="13602" ht="7.5" hidden="1" customHeight="1"/>
    <row r="13603" ht="7.5" hidden="1" customHeight="1"/>
    <row r="13604" ht="7.5" hidden="1" customHeight="1"/>
    <row r="13605" ht="7.5" hidden="1" customHeight="1"/>
    <row r="13606" ht="7.5" hidden="1" customHeight="1"/>
    <row r="13607" ht="7.5" hidden="1" customHeight="1"/>
    <row r="13608" ht="7.5" hidden="1" customHeight="1"/>
    <row r="13609" ht="7.5" hidden="1" customHeight="1"/>
    <row r="13610" ht="7.5" hidden="1" customHeight="1"/>
    <row r="13611" ht="7.5" hidden="1" customHeight="1"/>
    <row r="13612" ht="7.5" hidden="1" customHeight="1"/>
    <row r="13613" ht="7.5" hidden="1" customHeight="1"/>
    <row r="13614" ht="7.5" hidden="1" customHeight="1"/>
    <row r="13615" ht="7.5" hidden="1" customHeight="1"/>
    <row r="13616" ht="7.5" hidden="1" customHeight="1"/>
    <row r="13617" ht="7.5" hidden="1" customHeight="1"/>
    <row r="13618" ht="7.5" hidden="1" customHeight="1"/>
    <row r="13619" ht="7.5" hidden="1" customHeight="1"/>
    <row r="13620" ht="7.5" hidden="1" customHeight="1"/>
    <row r="13621" ht="7.5" hidden="1" customHeight="1"/>
    <row r="13622" ht="7.5" hidden="1" customHeight="1"/>
    <row r="13623" ht="7.5" hidden="1" customHeight="1"/>
    <row r="13624" ht="7.5" hidden="1" customHeight="1"/>
    <row r="13625" ht="7.5" hidden="1" customHeight="1"/>
    <row r="13626" ht="7.5" hidden="1" customHeight="1"/>
    <row r="13627" ht="7.5" hidden="1" customHeight="1"/>
    <row r="13628" ht="7.5" hidden="1" customHeight="1"/>
    <row r="13629" ht="7.5" hidden="1" customHeight="1"/>
    <row r="13630" ht="7.5" hidden="1" customHeight="1"/>
    <row r="13631" ht="7.5" hidden="1" customHeight="1"/>
    <row r="13632" ht="7.5" hidden="1" customHeight="1"/>
    <row r="13633" ht="7.5" hidden="1" customHeight="1"/>
    <row r="13634" ht="7.5" hidden="1" customHeight="1"/>
    <row r="13635" ht="7.5" hidden="1" customHeight="1"/>
    <row r="13636" ht="7.5" hidden="1" customHeight="1"/>
    <row r="13637" ht="7.5" hidden="1" customHeight="1"/>
    <row r="13638" ht="7.5" hidden="1" customHeight="1"/>
    <row r="13639" ht="7.5" hidden="1" customHeight="1"/>
    <row r="13640" ht="7.5" hidden="1" customHeight="1"/>
    <row r="13641" ht="7.5" hidden="1" customHeight="1"/>
    <row r="13642" ht="7.5" hidden="1" customHeight="1"/>
    <row r="13643" ht="7.5" hidden="1" customHeight="1"/>
    <row r="13644" ht="7.5" hidden="1" customHeight="1"/>
    <row r="13645" ht="7.5" hidden="1" customHeight="1"/>
    <row r="13646" ht="7.5" hidden="1" customHeight="1"/>
    <row r="13647" ht="7.5" hidden="1" customHeight="1"/>
    <row r="13648" ht="7.5" hidden="1" customHeight="1"/>
    <row r="13649" ht="7.5" hidden="1" customHeight="1"/>
    <row r="13650" ht="7.5" hidden="1" customHeight="1"/>
    <row r="13651" ht="7.5" hidden="1" customHeight="1"/>
    <row r="13652" ht="7.5" hidden="1" customHeight="1"/>
    <row r="13653" ht="7.5" hidden="1" customHeight="1"/>
    <row r="13654" ht="7.5" hidden="1" customHeight="1"/>
    <row r="13655" ht="7.5" hidden="1" customHeight="1"/>
    <row r="13656" ht="7.5" hidden="1" customHeight="1"/>
    <row r="13657" ht="7.5" hidden="1" customHeight="1"/>
    <row r="13658" ht="7.5" hidden="1" customHeight="1"/>
    <row r="13659" ht="7.5" hidden="1" customHeight="1"/>
    <row r="13660" ht="7.5" hidden="1" customHeight="1"/>
    <row r="13661" ht="7.5" hidden="1" customHeight="1"/>
    <row r="13662" ht="7.5" hidden="1" customHeight="1"/>
    <row r="13663" ht="7.5" hidden="1" customHeight="1"/>
    <row r="13664" ht="7.5" hidden="1" customHeight="1"/>
    <row r="13665" ht="7.5" hidden="1" customHeight="1"/>
    <row r="13666" ht="7.5" hidden="1" customHeight="1"/>
    <row r="13667" ht="7.5" hidden="1" customHeight="1"/>
    <row r="13668" ht="7.5" hidden="1" customHeight="1"/>
    <row r="13669" ht="7.5" hidden="1" customHeight="1"/>
    <row r="13670" ht="7.5" hidden="1" customHeight="1"/>
    <row r="13671" ht="7.5" hidden="1" customHeight="1"/>
    <row r="13672" ht="7.5" hidden="1" customHeight="1"/>
    <row r="13673" ht="7.5" hidden="1" customHeight="1"/>
    <row r="13674" ht="7.5" hidden="1" customHeight="1"/>
    <row r="13675" ht="7.5" hidden="1" customHeight="1"/>
    <row r="13676" ht="7.5" hidden="1" customHeight="1"/>
    <row r="13677" ht="7.5" hidden="1" customHeight="1"/>
    <row r="13678" ht="7.5" hidden="1" customHeight="1"/>
    <row r="13679" ht="7.5" hidden="1" customHeight="1"/>
    <row r="13680" ht="7.5" hidden="1" customHeight="1"/>
    <row r="13681" ht="7.5" hidden="1" customHeight="1"/>
    <row r="13682" ht="7.5" hidden="1" customHeight="1"/>
    <row r="13683" ht="7.5" hidden="1" customHeight="1"/>
    <row r="13684" ht="7.5" hidden="1" customHeight="1"/>
    <row r="13685" ht="7.5" hidden="1" customHeight="1"/>
    <row r="13686" ht="7.5" hidden="1" customHeight="1"/>
    <row r="13687" ht="7.5" hidden="1" customHeight="1"/>
    <row r="13688" ht="7.5" hidden="1" customHeight="1"/>
    <row r="13689" ht="7.5" hidden="1" customHeight="1"/>
    <row r="13690" ht="7.5" hidden="1" customHeight="1"/>
    <row r="13691" ht="7.5" hidden="1" customHeight="1"/>
    <row r="13692" ht="7.5" hidden="1" customHeight="1"/>
    <row r="13693" ht="7.5" hidden="1" customHeight="1"/>
    <row r="13694" ht="7.5" hidden="1" customHeight="1"/>
    <row r="13695" ht="7.5" hidden="1" customHeight="1"/>
    <row r="13696" ht="7.5" hidden="1" customHeight="1"/>
    <row r="13697" ht="7.5" hidden="1" customHeight="1"/>
    <row r="13698" ht="7.5" hidden="1" customHeight="1"/>
    <row r="13699" ht="7.5" hidden="1" customHeight="1"/>
    <row r="13700" ht="7.5" hidden="1" customHeight="1"/>
    <row r="13701" ht="7.5" hidden="1" customHeight="1"/>
    <row r="13702" ht="7.5" hidden="1" customHeight="1"/>
    <row r="13703" ht="7.5" hidden="1" customHeight="1"/>
    <row r="13704" ht="7.5" hidden="1" customHeight="1"/>
    <row r="13705" ht="7.5" hidden="1" customHeight="1"/>
    <row r="13706" ht="7.5" hidden="1" customHeight="1"/>
    <row r="13707" ht="7.5" hidden="1" customHeight="1"/>
    <row r="13708" ht="7.5" hidden="1" customHeight="1"/>
    <row r="13709" ht="7.5" hidden="1" customHeight="1"/>
    <row r="13710" ht="7.5" hidden="1" customHeight="1"/>
    <row r="13711" ht="7.5" hidden="1" customHeight="1"/>
    <row r="13712" ht="7.5" hidden="1" customHeight="1"/>
    <row r="13713" ht="7.5" hidden="1" customHeight="1"/>
    <row r="13714" ht="7.5" hidden="1" customHeight="1"/>
    <row r="13715" ht="7.5" hidden="1" customHeight="1"/>
    <row r="13716" ht="7.5" hidden="1" customHeight="1"/>
    <row r="13717" ht="7.5" hidden="1" customHeight="1"/>
    <row r="13718" ht="7.5" hidden="1" customHeight="1"/>
    <row r="13719" ht="7.5" hidden="1" customHeight="1"/>
    <row r="13720" ht="7.5" hidden="1" customHeight="1"/>
    <row r="13721" ht="7.5" hidden="1" customHeight="1"/>
    <row r="13722" ht="7.5" hidden="1" customHeight="1"/>
    <row r="13723" ht="7.5" hidden="1" customHeight="1"/>
    <row r="13724" ht="7.5" hidden="1" customHeight="1"/>
    <row r="13725" ht="7.5" hidden="1" customHeight="1"/>
    <row r="13726" ht="7.5" hidden="1" customHeight="1"/>
    <row r="13727" ht="7.5" hidden="1" customHeight="1"/>
    <row r="13728" ht="7.5" hidden="1" customHeight="1"/>
    <row r="13729" ht="7.5" hidden="1" customHeight="1"/>
    <row r="13730" ht="7.5" hidden="1" customHeight="1"/>
    <row r="13731" ht="7.5" hidden="1" customHeight="1"/>
    <row r="13732" ht="7.5" hidden="1" customHeight="1"/>
    <row r="13733" ht="7.5" hidden="1" customHeight="1"/>
    <row r="13734" ht="7.5" hidden="1" customHeight="1"/>
    <row r="13735" ht="7.5" hidden="1" customHeight="1"/>
    <row r="13736" ht="7.5" hidden="1" customHeight="1"/>
    <row r="13737" ht="7.5" hidden="1" customHeight="1"/>
    <row r="13738" ht="7.5" hidden="1" customHeight="1"/>
    <row r="13739" ht="7.5" hidden="1" customHeight="1"/>
    <row r="13740" ht="7.5" hidden="1" customHeight="1"/>
    <row r="13741" ht="7.5" hidden="1" customHeight="1"/>
    <row r="13742" ht="7.5" hidden="1" customHeight="1"/>
    <row r="13743" ht="7.5" hidden="1" customHeight="1"/>
    <row r="13744" ht="7.5" hidden="1" customHeight="1"/>
    <row r="13745" ht="7.5" hidden="1" customHeight="1"/>
    <row r="13746" ht="7.5" hidden="1" customHeight="1"/>
    <row r="13747" ht="7.5" hidden="1" customHeight="1"/>
    <row r="13748" ht="7.5" hidden="1" customHeight="1"/>
    <row r="13749" ht="7.5" hidden="1" customHeight="1"/>
    <row r="13750" ht="7.5" hidden="1" customHeight="1"/>
    <row r="13751" ht="7.5" hidden="1" customHeight="1"/>
    <row r="13752" ht="7.5" hidden="1" customHeight="1"/>
    <row r="13753" ht="7.5" hidden="1" customHeight="1"/>
    <row r="13754" ht="7.5" hidden="1" customHeight="1"/>
    <row r="13755" ht="7.5" hidden="1" customHeight="1"/>
    <row r="13756" ht="7.5" hidden="1" customHeight="1"/>
    <row r="13757" ht="7.5" hidden="1" customHeight="1"/>
    <row r="13758" ht="7.5" hidden="1" customHeight="1"/>
    <row r="13759" ht="7.5" hidden="1" customHeight="1"/>
    <row r="13760" ht="7.5" hidden="1" customHeight="1"/>
    <row r="13761" ht="7.5" hidden="1" customHeight="1"/>
    <row r="13762" ht="7.5" hidden="1" customHeight="1"/>
    <row r="13763" ht="7.5" hidden="1" customHeight="1"/>
    <row r="13764" ht="7.5" hidden="1" customHeight="1"/>
    <row r="13765" ht="7.5" hidden="1" customHeight="1"/>
    <row r="13766" ht="7.5" hidden="1" customHeight="1"/>
    <row r="13767" ht="7.5" hidden="1" customHeight="1"/>
    <row r="13768" ht="7.5" hidden="1" customHeight="1"/>
    <row r="13769" ht="7.5" hidden="1" customHeight="1"/>
    <row r="13770" ht="7.5" hidden="1" customHeight="1"/>
    <row r="13771" ht="7.5" hidden="1" customHeight="1"/>
    <row r="13772" ht="7.5" hidden="1" customHeight="1"/>
    <row r="13773" ht="7.5" hidden="1" customHeight="1"/>
    <row r="13774" ht="7.5" hidden="1" customHeight="1"/>
    <row r="13775" ht="7.5" hidden="1" customHeight="1"/>
    <row r="13776" ht="7.5" hidden="1" customHeight="1"/>
    <row r="13777" ht="7.5" hidden="1" customHeight="1"/>
    <row r="13778" ht="7.5" hidden="1" customHeight="1"/>
    <row r="13779" ht="7.5" hidden="1" customHeight="1"/>
    <row r="13780" ht="7.5" hidden="1" customHeight="1"/>
    <row r="13781" ht="7.5" hidden="1" customHeight="1"/>
    <row r="13782" ht="7.5" hidden="1" customHeight="1"/>
    <row r="13783" ht="7.5" hidden="1" customHeight="1"/>
    <row r="13784" ht="7.5" hidden="1" customHeight="1"/>
    <row r="13785" ht="7.5" hidden="1" customHeight="1"/>
    <row r="13786" ht="7.5" hidden="1" customHeight="1"/>
    <row r="13787" ht="7.5" hidden="1" customHeight="1"/>
    <row r="13788" ht="7.5" hidden="1" customHeight="1"/>
    <row r="13789" ht="7.5" hidden="1" customHeight="1"/>
    <row r="13790" ht="7.5" hidden="1" customHeight="1"/>
    <row r="13791" ht="7.5" hidden="1" customHeight="1"/>
    <row r="13792" ht="7.5" hidden="1" customHeight="1"/>
    <row r="13793" ht="7.5" hidden="1" customHeight="1"/>
    <row r="13794" ht="7.5" hidden="1" customHeight="1"/>
    <row r="13795" ht="7.5" hidden="1" customHeight="1"/>
    <row r="13796" ht="7.5" hidden="1" customHeight="1"/>
    <row r="13797" ht="7.5" hidden="1" customHeight="1"/>
    <row r="13798" ht="7.5" hidden="1" customHeight="1"/>
    <row r="13799" ht="7.5" hidden="1" customHeight="1"/>
    <row r="13800" ht="7.5" hidden="1" customHeight="1"/>
    <row r="13801" ht="7.5" hidden="1" customHeight="1"/>
    <row r="13802" ht="7.5" hidden="1" customHeight="1"/>
    <row r="13803" ht="7.5" hidden="1" customHeight="1"/>
    <row r="13804" ht="7.5" hidden="1" customHeight="1"/>
    <row r="13805" ht="7.5" hidden="1" customHeight="1"/>
    <row r="13806" ht="7.5" hidden="1" customHeight="1"/>
    <row r="13807" ht="7.5" hidden="1" customHeight="1"/>
    <row r="13808" ht="7.5" hidden="1" customHeight="1"/>
    <row r="13809" ht="7.5" hidden="1" customHeight="1"/>
    <row r="13810" ht="7.5" hidden="1" customHeight="1"/>
    <row r="13811" ht="7.5" hidden="1" customHeight="1"/>
    <row r="13812" ht="7.5" hidden="1" customHeight="1"/>
    <row r="13813" ht="7.5" hidden="1" customHeight="1"/>
    <row r="13814" ht="7.5" hidden="1" customHeight="1"/>
    <row r="13815" ht="7.5" hidden="1" customHeight="1"/>
    <row r="13816" ht="7.5" hidden="1" customHeight="1"/>
    <row r="13817" ht="7.5" hidden="1" customHeight="1"/>
    <row r="13818" ht="7.5" hidden="1" customHeight="1"/>
    <row r="13819" ht="7.5" hidden="1" customHeight="1"/>
    <row r="13820" ht="7.5" hidden="1" customHeight="1"/>
    <row r="13821" ht="7.5" hidden="1" customHeight="1"/>
    <row r="13822" ht="7.5" hidden="1" customHeight="1"/>
    <row r="13823" ht="7.5" hidden="1" customHeight="1"/>
    <row r="13824" ht="7.5" hidden="1" customHeight="1"/>
    <row r="13825" ht="7.5" hidden="1" customHeight="1"/>
    <row r="13826" ht="7.5" hidden="1" customHeight="1"/>
    <row r="13827" ht="7.5" hidden="1" customHeight="1"/>
    <row r="13828" ht="7.5" hidden="1" customHeight="1"/>
    <row r="13829" ht="7.5" hidden="1" customHeight="1"/>
    <row r="13830" ht="7.5" hidden="1" customHeight="1"/>
    <row r="13831" ht="7.5" hidden="1" customHeight="1"/>
    <row r="13832" ht="7.5" hidden="1" customHeight="1"/>
    <row r="13833" ht="7.5" hidden="1" customHeight="1"/>
    <row r="13834" ht="7.5" hidden="1" customHeight="1"/>
    <row r="13835" ht="7.5" hidden="1" customHeight="1"/>
    <row r="13836" ht="7.5" hidden="1" customHeight="1"/>
    <row r="13837" ht="7.5" hidden="1" customHeight="1"/>
    <row r="13838" ht="7.5" hidden="1" customHeight="1"/>
    <row r="13839" ht="7.5" hidden="1" customHeight="1"/>
    <row r="13840" ht="7.5" hidden="1" customHeight="1"/>
    <row r="13841" ht="7.5" hidden="1" customHeight="1"/>
    <row r="13842" ht="7.5" hidden="1" customHeight="1"/>
    <row r="13843" ht="7.5" hidden="1" customHeight="1"/>
    <row r="13844" ht="7.5" hidden="1" customHeight="1"/>
    <row r="13845" ht="7.5" hidden="1" customHeight="1"/>
    <row r="13846" ht="7.5" hidden="1" customHeight="1"/>
    <row r="13847" ht="7.5" hidden="1" customHeight="1"/>
    <row r="13848" ht="7.5" hidden="1" customHeight="1"/>
    <row r="13849" ht="7.5" hidden="1" customHeight="1"/>
    <row r="13850" ht="7.5" hidden="1" customHeight="1"/>
    <row r="13851" ht="7.5" hidden="1" customHeight="1"/>
    <row r="13852" ht="7.5" hidden="1" customHeight="1"/>
    <row r="13853" ht="7.5" hidden="1" customHeight="1"/>
    <row r="13854" ht="7.5" hidden="1" customHeight="1"/>
    <row r="13855" ht="7.5" hidden="1" customHeight="1"/>
    <row r="13856" ht="7.5" hidden="1" customHeight="1"/>
    <row r="13857" ht="7.5" hidden="1" customHeight="1"/>
    <row r="13858" ht="7.5" hidden="1" customHeight="1"/>
    <row r="13859" ht="7.5" hidden="1" customHeight="1"/>
    <row r="13860" ht="7.5" hidden="1" customHeight="1"/>
    <row r="13861" ht="7.5" hidden="1" customHeight="1"/>
    <row r="13862" ht="7.5" hidden="1" customHeight="1"/>
    <row r="13863" ht="7.5" hidden="1" customHeight="1"/>
    <row r="13864" ht="7.5" hidden="1" customHeight="1"/>
    <row r="13865" ht="7.5" hidden="1" customHeight="1"/>
    <row r="13866" ht="7.5" hidden="1" customHeight="1"/>
    <row r="13867" ht="7.5" hidden="1" customHeight="1"/>
    <row r="13868" ht="7.5" hidden="1" customHeight="1"/>
    <row r="13869" ht="7.5" hidden="1" customHeight="1"/>
    <row r="13870" ht="7.5" hidden="1" customHeight="1"/>
    <row r="13871" ht="7.5" hidden="1" customHeight="1"/>
    <row r="13872" ht="7.5" hidden="1" customHeight="1"/>
    <row r="13873" ht="7.5" hidden="1" customHeight="1"/>
    <row r="13874" ht="7.5" hidden="1" customHeight="1"/>
    <row r="13875" ht="7.5" hidden="1" customHeight="1"/>
    <row r="13876" ht="7.5" hidden="1" customHeight="1"/>
    <row r="13877" ht="7.5" hidden="1" customHeight="1"/>
    <row r="13878" ht="7.5" hidden="1" customHeight="1"/>
    <row r="13879" ht="7.5" hidden="1" customHeight="1"/>
    <row r="13880" ht="7.5" hidden="1" customHeight="1"/>
    <row r="13881" ht="7.5" hidden="1" customHeight="1"/>
    <row r="13882" ht="7.5" hidden="1" customHeight="1"/>
    <row r="13883" ht="7.5" hidden="1" customHeight="1"/>
    <row r="13884" ht="7.5" hidden="1" customHeight="1"/>
    <row r="13885" ht="7.5" hidden="1" customHeight="1"/>
    <row r="13886" ht="7.5" hidden="1" customHeight="1"/>
    <row r="13887" ht="7.5" hidden="1" customHeight="1"/>
    <row r="13888" ht="7.5" hidden="1" customHeight="1"/>
    <row r="13889" ht="7.5" hidden="1" customHeight="1"/>
    <row r="13890" ht="7.5" hidden="1" customHeight="1"/>
    <row r="13891" ht="7.5" hidden="1" customHeight="1"/>
    <row r="13892" ht="7.5" hidden="1" customHeight="1"/>
    <row r="13893" ht="7.5" hidden="1" customHeight="1"/>
    <row r="13894" ht="7.5" hidden="1" customHeight="1"/>
    <row r="13895" ht="7.5" hidden="1" customHeight="1"/>
    <row r="13896" ht="7.5" hidden="1" customHeight="1"/>
    <row r="13897" ht="7.5" hidden="1" customHeight="1"/>
    <row r="13898" ht="7.5" hidden="1" customHeight="1"/>
    <row r="13899" ht="7.5" hidden="1" customHeight="1"/>
    <row r="13900" ht="7.5" hidden="1" customHeight="1"/>
    <row r="13901" ht="7.5" hidden="1" customHeight="1"/>
    <row r="13902" ht="7.5" hidden="1" customHeight="1"/>
    <row r="13903" ht="7.5" hidden="1" customHeight="1"/>
    <row r="13904" ht="7.5" hidden="1" customHeight="1"/>
    <row r="13905" ht="7.5" hidden="1" customHeight="1"/>
    <row r="13906" ht="7.5" hidden="1" customHeight="1"/>
    <row r="13907" ht="7.5" hidden="1" customHeight="1"/>
    <row r="13908" ht="7.5" hidden="1" customHeight="1"/>
    <row r="13909" ht="7.5" hidden="1" customHeight="1"/>
    <row r="13910" ht="7.5" hidden="1" customHeight="1"/>
    <row r="13911" ht="7.5" hidden="1" customHeight="1"/>
    <row r="13912" ht="7.5" hidden="1" customHeight="1"/>
    <row r="13913" ht="7.5" hidden="1" customHeight="1"/>
    <row r="13914" ht="7.5" hidden="1" customHeight="1"/>
    <row r="13915" ht="7.5" hidden="1" customHeight="1"/>
    <row r="13916" ht="7.5" hidden="1" customHeight="1"/>
    <row r="13917" ht="7.5" hidden="1" customHeight="1"/>
    <row r="13918" ht="7.5" hidden="1" customHeight="1"/>
    <row r="13919" ht="7.5" hidden="1" customHeight="1"/>
    <row r="13920" ht="7.5" hidden="1" customHeight="1"/>
    <row r="13921" ht="7.5" hidden="1" customHeight="1"/>
    <row r="13922" ht="7.5" hidden="1" customHeight="1"/>
    <row r="13923" ht="7.5" hidden="1" customHeight="1"/>
    <row r="13924" ht="7.5" hidden="1" customHeight="1"/>
    <row r="13925" ht="7.5" hidden="1" customHeight="1"/>
    <row r="13926" ht="7.5" hidden="1" customHeight="1"/>
    <row r="13927" ht="7.5" hidden="1" customHeight="1"/>
    <row r="13928" ht="7.5" hidden="1" customHeight="1"/>
    <row r="13929" ht="7.5" hidden="1" customHeight="1"/>
    <row r="13930" ht="7.5" hidden="1" customHeight="1"/>
    <row r="13931" ht="7.5" hidden="1" customHeight="1"/>
    <row r="13932" ht="7.5" hidden="1" customHeight="1"/>
    <row r="13933" ht="7.5" hidden="1" customHeight="1"/>
    <row r="13934" ht="7.5" hidden="1" customHeight="1"/>
    <row r="13935" ht="7.5" hidden="1" customHeight="1"/>
    <row r="13936" ht="7.5" hidden="1" customHeight="1"/>
    <row r="13937" ht="7.5" hidden="1" customHeight="1"/>
    <row r="13938" ht="7.5" hidden="1" customHeight="1"/>
    <row r="13939" ht="7.5" hidden="1" customHeight="1"/>
    <row r="13940" ht="7.5" hidden="1" customHeight="1"/>
    <row r="13941" ht="7.5" hidden="1" customHeight="1"/>
    <row r="13942" ht="7.5" hidden="1" customHeight="1"/>
    <row r="13943" ht="7.5" hidden="1" customHeight="1"/>
    <row r="13944" ht="7.5" hidden="1" customHeight="1"/>
    <row r="13945" ht="7.5" hidden="1" customHeight="1"/>
    <row r="13946" ht="7.5" hidden="1" customHeight="1"/>
    <row r="13947" ht="7.5" hidden="1" customHeight="1"/>
    <row r="13948" ht="7.5" hidden="1" customHeight="1"/>
    <row r="13949" ht="7.5" hidden="1" customHeight="1"/>
    <row r="13950" ht="7.5" hidden="1" customHeight="1"/>
    <row r="13951" ht="7.5" hidden="1" customHeight="1"/>
    <row r="13952" ht="7.5" hidden="1" customHeight="1"/>
    <row r="13953" ht="7.5" hidden="1" customHeight="1"/>
    <row r="13954" ht="7.5" hidden="1" customHeight="1"/>
    <row r="13955" ht="7.5" hidden="1" customHeight="1"/>
    <row r="13956" ht="7.5" hidden="1" customHeight="1"/>
    <row r="13957" ht="7.5" hidden="1" customHeight="1"/>
    <row r="13958" ht="7.5" hidden="1" customHeight="1"/>
    <row r="13959" ht="7.5" hidden="1" customHeight="1"/>
    <row r="13960" ht="7.5" hidden="1" customHeight="1"/>
    <row r="13961" ht="7.5" hidden="1" customHeight="1"/>
    <row r="13962" ht="7.5" hidden="1" customHeight="1"/>
    <row r="13963" ht="7.5" hidden="1" customHeight="1"/>
    <row r="13964" ht="7.5" hidden="1" customHeight="1"/>
    <row r="13965" ht="7.5" hidden="1" customHeight="1"/>
    <row r="13966" ht="7.5" hidden="1" customHeight="1"/>
    <row r="13967" ht="7.5" hidden="1" customHeight="1"/>
    <row r="13968" ht="7.5" hidden="1" customHeight="1"/>
    <row r="13969" ht="7.5" hidden="1" customHeight="1"/>
    <row r="13970" ht="7.5" hidden="1" customHeight="1"/>
    <row r="13971" ht="7.5" hidden="1" customHeight="1"/>
    <row r="13972" ht="7.5" hidden="1" customHeight="1"/>
    <row r="13973" ht="7.5" hidden="1" customHeight="1"/>
    <row r="13974" ht="7.5" hidden="1" customHeight="1"/>
    <row r="13975" ht="7.5" hidden="1" customHeight="1"/>
    <row r="13976" ht="7.5" hidden="1" customHeight="1"/>
    <row r="13977" ht="7.5" hidden="1" customHeight="1"/>
    <row r="13978" ht="7.5" hidden="1" customHeight="1"/>
    <row r="13979" ht="7.5" hidden="1" customHeight="1"/>
    <row r="13980" ht="7.5" hidden="1" customHeight="1"/>
    <row r="13981" ht="7.5" hidden="1" customHeight="1"/>
    <row r="13982" ht="7.5" hidden="1" customHeight="1"/>
    <row r="13983" ht="7.5" hidden="1" customHeight="1"/>
    <row r="13984" ht="7.5" hidden="1" customHeight="1"/>
    <row r="13985" ht="7.5" hidden="1" customHeight="1"/>
    <row r="13986" ht="7.5" hidden="1" customHeight="1"/>
    <row r="13987" ht="7.5" hidden="1" customHeight="1"/>
    <row r="13988" ht="7.5" hidden="1" customHeight="1"/>
    <row r="13989" ht="7.5" hidden="1" customHeight="1"/>
    <row r="13990" ht="7.5" hidden="1" customHeight="1"/>
    <row r="13991" ht="7.5" hidden="1" customHeight="1"/>
    <row r="13992" ht="7.5" hidden="1" customHeight="1"/>
    <row r="13993" ht="7.5" hidden="1" customHeight="1"/>
    <row r="13994" ht="7.5" hidden="1" customHeight="1"/>
    <row r="13995" ht="7.5" hidden="1" customHeight="1"/>
    <row r="13996" ht="7.5" hidden="1" customHeight="1"/>
    <row r="13997" ht="7.5" hidden="1" customHeight="1"/>
    <row r="13998" ht="7.5" hidden="1" customHeight="1"/>
    <row r="13999" ht="7.5" hidden="1" customHeight="1"/>
    <row r="14000" ht="7.5" hidden="1" customHeight="1"/>
    <row r="14001" ht="7.5" hidden="1" customHeight="1"/>
    <row r="14002" ht="7.5" hidden="1" customHeight="1"/>
    <row r="14003" ht="7.5" hidden="1" customHeight="1"/>
    <row r="14004" ht="7.5" hidden="1" customHeight="1"/>
    <row r="14005" ht="7.5" hidden="1" customHeight="1"/>
    <row r="14006" ht="7.5" hidden="1" customHeight="1"/>
    <row r="14007" ht="7.5" hidden="1" customHeight="1"/>
    <row r="14008" ht="7.5" hidden="1" customHeight="1"/>
    <row r="14009" ht="7.5" hidden="1" customHeight="1"/>
    <row r="14010" ht="7.5" hidden="1" customHeight="1"/>
    <row r="14011" ht="7.5" hidden="1" customHeight="1"/>
    <row r="14012" ht="7.5" hidden="1" customHeight="1"/>
    <row r="14013" ht="7.5" hidden="1" customHeight="1"/>
    <row r="14014" ht="7.5" hidden="1" customHeight="1"/>
    <row r="14015" ht="7.5" hidden="1" customHeight="1"/>
    <row r="14016" ht="7.5" hidden="1" customHeight="1"/>
    <row r="14017" ht="7.5" hidden="1" customHeight="1"/>
    <row r="14018" ht="7.5" hidden="1" customHeight="1"/>
    <row r="14019" ht="7.5" hidden="1" customHeight="1"/>
    <row r="14020" ht="7.5" hidden="1" customHeight="1"/>
    <row r="14021" ht="7.5" hidden="1" customHeight="1"/>
    <row r="14022" ht="7.5" hidden="1" customHeight="1"/>
    <row r="14023" ht="7.5" hidden="1" customHeight="1"/>
    <row r="14024" ht="7.5" hidden="1" customHeight="1"/>
    <row r="14025" ht="7.5" hidden="1" customHeight="1"/>
    <row r="14026" ht="7.5" hidden="1" customHeight="1"/>
    <row r="14027" ht="7.5" hidden="1" customHeight="1"/>
    <row r="14028" ht="7.5" hidden="1" customHeight="1"/>
    <row r="14029" ht="7.5" hidden="1" customHeight="1"/>
    <row r="14030" ht="7.5" hidden="1" customHeight="1"/>
    <row r="14031" ht="7.5" hidden="1" customHeight="1"/>
    <row r="14032" ht="7.5" hidden="1" customHeight="1"/>
    <row r="14033" ht="7.5" hidden="1" customHeight="1"/>
    <row r="14034" ht="7.5" hidden="1" customHeight="1"/>
    <row r="14035" ht="7.5" hidden="1" customHeight="1"/>
    <row r="14036" ht="7.5" hidden="1" customHeight="1"/>
    <row r="14037" ht="7.5" hidden="1" customHeight="1"/>
    <row r="14038" ht="7.5" hidden="1" customHeight="1"/>
    <row r="14039" ht="7.5" hidden="1" customHeight="1"/>
    <row r="14040" ht="7.5" hidden="1" customHeight="1"/>
    <row r="14041" ht="7.5" hidden="1" customHeight="1"/>
    <row r="14042" ht="7.5" hidden="1" customHeight="1"/>
    <row r="14043" ht="7.5" hidden="1" customHeight="1"/>
    <row r="14044" ht="7.5" hidden="1" customHeight="1"/>
    <row r="14045" ht="7.5" hidden="1" customHeight="1"/>
    <row r="14046" ht="7.5" hidden="1" customHeight="1"/>
    <row r="14047" ht="7.5" hidden="1" customHeight="1"/>
    <row r="14048" ht="7.5" hidden="1" customHeight="1"/>
    <row r="14049" ht="7.5" hidden="1" customHeight="1"/>
    <row r="14050" ht="7.5" hidden="1" customHeight="1"/>
    <row r="14051" ht="7.5" hidden="1" customHeight="1"/>
    <row r="14052" ht="7.5" hidden="1" customHeight="1"/>
    <row r="14053" ht="7.5" hidden="1" customHeight="1"/>
    <row r="14054" ht="7.5" hidden="1" customHeight="1"/>
    <row r="14055" ht="7.5" hidden="1" customHeight="1"/>
    <row r="14056" ht="7.5" hidden="1" customHeight="1"/>
    <row r="14057" ht="7.5" hidden="1" customHeight="1"/>
    <row r="14058" ht="7.5" hidden="1" customHeight="1"/>
    <row r="14059" ht="7.5" hidden="1" customHeight="1"/>
    <row r="14060" ht="7.5" hidden="1" customHeight="1"/>
    <row r="14061" ht="7.5" hidden="1" customHeight="1"/>
    <row r="14062" ht="7.5" hidden="1" customHeight="1"/>
    <row r="14063" ht="7.5" hidden="1" customHeight="1"/>
    <row r="14064" ht="7.5" hidden="1" customHeight="1"/>
    <row r="14065" ht="7.5" hidden="1" customHeight="1"/>
    <row r="14066" ht="7.5" hidden="1" customHeight="1"/>
    <row r="14067" ht="7.5" hidden="1" customHeight="1"/>
    <row r="14068" ht="7.5" hidden="1" customHeight="1"/>
    <row r="14069" ht="7.5" hidden="1" customHeight="1"/>
    <row r="14070" ht="7.5" hidden="1" customHeight="1"/>
    <row r="14071" ht="7.5" hidden="1" customHeight="1"/>
    <row r="14072" ht="7.5" hidden="1" customHeight="1"/>
    <row r="14073" ht="7.5" hidden="1" customHeight="1"/>
    <row r="14074" ht="7.5" hidden="1" customHeight="1"/>
    <row r="14075" ht="7.5" hidden="1" customHeight="1"/>
    <row r="14076" ht="7.5" hidden="1" customHeight="1"/>
    <row r="14077" ht="7.5" hidden="1" customHeight="1"/>
    <row r="14078" ht="7.5" hidden="1" customHeight="1"/>
    <row r="14079" ht="7.5" hidden="1" customHeight="1"/>
    <row r="14080" ht="7.5" hidden="1" customHeight="1"/>
    <row r="14081" ht="7.5" hidden="1" customHeight="1"/>
    <row r="14082" ht="7.5" hidden="1" customHeight="1"/>
    <row r="14083" ht="7.5" hidden="1" customHeight="1"/>
    <row r="14084" ht="7.5" hidden="1" customHeight="1"/>
    <row r="14085" ht="7.5" hidden="1" customHeight="1"/>
    <row r="14086" ht="7.5" hidden="1" customHeight="1"/>
    <row r="14087" ht="7.5" hidden="1" customHeight="1"/>
    <row r="14088" ht="7.5" hidden="1" customHeight="1"/>
    <row r="14089" ht="7.5" hidden="1" customHeight="1"/>
    <row r="14090" ht="7.5" hidden="1" customHeight="1"/>
    <row r="14091" ht="7.5" hidden="1" customHeight="1"/>
    <row r="14092" ht="7.5" hidden="1" customHeight="1"/>
    <row r="14093" ht="7.5" hidden="1" customHeight="1"/>
    <row r="14094" ht="7.5" hidden="1" customHeight="1"/>
    <row r="14095" ht="7.5" hidden="1" customHeight="1"/>
    <row r="14096" ht="7.5" hidden="1" customHeight="1"/>
    <row r="14097" ht="7.5" hidden="1" customHeight="1"/>
    <row r="14098" ht="7.5" hidden="1" customHeight="1"/>
    <row r="14099" ht="7.5" hidden="1" customHeight="1"/>
    <row r="14100" ht="7.5" hidden="1" customHeight="1"/>
    <row r="14101" ht="7.5" hidden="1" customHeight="1"/>
    <row r="14102" ht="7.5" hidden="1" customHeight="1"/>
    <row r="14103" ht="7.5" hidden="1" customHeight="1"/>
    <row r="14104" ht="7.5" hidden="1" customHeight="1"/>
    <row r="14105" ht="7.5" hidden="1" customHeight="1"/>
    <row r="14106" ht="7.5" hidden="1" customHeight="1"/>
    <row r="14107" ht="7.5" hidden="1" customHeight="1"/>
    <row r="14108" ht="7.5" hidden="1" customHeight="1"/>
    <row r="14109" ht="7.5" hidden="1" customHeight="1"/>
    <row r="14110" ht="7.5" hidden="1" customHeight="1"/>
    <row r="14111" ht="7.5" hidden="1" customHeight="1"/>
    <row r="14112" ht="7.5" hidden="1" customHeight="1"/>
    <row r="14113" ht="7.5" hidden="1" customHeight="1"/>
    <row r="14114" ht="7.5" hidden="1" customHeight="1"/>
    <row r="14115" ht="7.5" hidden="1" customHeight="1"/>
    <row r="14116" ht="7.5" hidden="1" customHeight="1"/>
    <row r="14117" ht="7.5" hidden="1" customHeight="1"/>
    <row r="14118" ht="7.5" hidden="1" customHeight="1"/>
    <row r="14119" ht="7.5" hidden="1" customHeight="1"/>
    <row r="14120" ht="7.5" hidden="1" customHeight="1"/>
    <row r="14121" ht="7.5" hidden="1" customHeight="1"/>
    <row r="14122" ht="7.5" hidden="1" customHeight="1"/>
    <row r="14123" ht="7.5" hidden="1" customHeight="1"/>
    <row r="14124" ht="7.5" hidden="1" customHeight="1"/>
    <row r="14125" ht="7.5" hidden="1" customHeight="1"/>
    <row r="14126" ht="7.5" hidden="1" customHeight="1"/>
    <row r="14127" ht="7.5" hidden="1" customHeight="1"/>
    <row r="14128" ht="7.5" hidden="1" customHeight="1"/>
    <row r="14129" ht="7.5" hidden="1" customHeight="1"/>
    <row r="14130" ht="7.5" hidden="1" customHeight="1"/>
    <row r="14131" ht="7.5" hidden="1" customHeight="1"/>
    <row r="14132" ht="7.5" hidden="1" customHeight="1"/>
    <row r="14133" ht="7.5" hidden="1" customHeight="1"/>
    <row r="14134" ht="7.5" hidden="1" customHeight="1"/>
    <row r="14135" ht="7.5" hidden="1" customHeight="1"/>
    <row r="14136" ht="7.5" hidden="1" customHeight="1"/>
    <row r="14137" ht="7.5" hidden="1" customHeight="1"/>
    <row r="14138" ht="7.5" hidden="1" customHeight="1"/>
    <row r="14139" ht="7.5" hidden="1" customHeight="1"/>
    <row r="14140" ht="7.5" hidden="1" customHeight="1"/>
    <row r="14141" ht="7.5" hidden="1" customHeight="1"/>
    <row r="14142" ht="7.5" hidden="1" customHeight="1"/>
    <row r="14143" ht="7.5" hidden="1" customHeight="1"/>
    <row r="14144" ht="7.5" hidden="1" customHeight="1"/>
    <row r="14145" ht="7.5" hidden="1" customHeight="1"/>
    <row r="14146" ht="7.5" hidden="1" customHeight="1"/>
    <row r="14147" ht="7.5" hidden="1" customHeight="1"/>
    <row r="14148" ht="7.5" hidden="1" customHeight="1"/>
    <row r="14149" ht="7.5" hidden="1" customHeight="1"/>
    <row r="14150" ht="7.5" hidden="1" customHeight="1"/>
    <row r="14151" ht="7.5" hidden="1" customHeight="1"/>
    <row r="14152" ht="7.5" hidden="1" customHeight="1"/>
    <row r="14153" ht="7.5" hidden="1" customHeight="1"/>
    <row r="14154" ht="7.5" hidden="1" customHeight="1"/>
    <row r="14155" ht="7.5" hidden="1" customHeight="1"/>
    <row r="14156" ht="7.5" hidden="1" customHeight="1"/>
    <row r="14157" ht="7.5" hidden="1" customHeight="1"/>
    <row r="14158" ht="7.5" hidden="1" customHeight="1"/>
    <row r="14159" ht="7.5" hidden="1" customHeight="1"/>
    <row r="14160" ht="7.5" hidden="1" customHeight="1"/>
    <row r="14161" ht="7.5" hidden="1" customHeight="1"/>
    <row r="14162" ht="7.5" hidden="1" customHeight="1"/>
    <row r="14163" ht="7.5" hidden="1" customHeight="1"/>
    <row r="14164" ht="7.5" hidden="1" customHeight="1"/>
    <row r="14165" ht="7.5" hidden="1" customHeight="1"/>
    <row r="14166" ht="7.5" hidden="1" customHeight="1"/>
    <row r="14167" ht="7.5" hidden="1" customHeight="1"/>
    <row r="14168" ht="7.5" hidden="1" customHeight="1"/>
    <row r="14169" ht="7.5" hidden="1" customHeight="1"/>
    <row r="14170" ht="7.5" hidden="1" customHeight="1"/>
    <row r="14171" ht="7.5" hidden="1" customHeight="1"/>
    <row r="14172" ht="7.5" hidden="1" customHeight="1"/>
    <row r="14173" ht="7.5" hidden="1" customHeight="1"/>
    <row r="14174" ht="7.5" hidden="1" customHeight="1"/>
    <row r="14175" ht="7.5" hidden="1" customHeight="1"/>
    <row r="14176" ht="7.5" hidden="1" customHeight="1"/>
    <row r="14177" ht="7.5" hidden="1" customHeight="1"/>
    <row r="14178" ht="7.5" hidden="1" customHeight="1"/>
    <row r="14179" ht="7.5" hidden="1" customHeight="1"/>
    <row r="14180" ht="7.5" hidden="1" customHeight="1"/>
    <row r="14181" ht="7.5" hidden="1" customHeight="1"/>
    <row r="14182" ht="7.5" hidden="1" customHeight="1"/>
    <row r="14183" ht="7.5" hidden="1" customHeight="1"/>
    <row r="14184" ht="7.5" hidden="1" customHeight="1"/>
    <row r="14185" ht="7.5" hidden="1" customHeight="1"/>
    <row r="14186" ht="7.5" hidden="1" customHeight="1"/>
    <row r="14187" ht="7.5" hidden="1" customHeight="1"/>
    <row r="14188" ht="7.5" hidden="1" customHeight="1"/>
    <row r="14189" ht="7.5" hidden="1" customHeight="1"/>
    <row r="14190" ht="7.5" hidden="1" customHeight="1"/>
    <row r="14191" ht="7.5" hidden="1" customHeight="1"/>
    <row r="14192" ht="7.5" hidden="1" customHeight="1"/>
    <row r="14193" ht="7.5" hidden="1" customHeight="1"/>
    <row r="14194" ht="7.5" hidden="1" customHeight="1"/>
    <row r="14195" ht="7.5" hidden="1" customHeight="1"/>
    <row r="14196" ht="7.5" hidden="1" customHeight="1"/>
    <row r="14197" ht="7.5" hidden="1" customHeight="1"/>
    <row r="14198" ht="7.5" hidden="1" customHeight="1"/>
    <row r="14199" ht="7.5" hidden="1" customHeight="1"/>
    <row r="14200" ht="7.5" hidden="1" customHeight="1"/>
    <row r="14201" ht="7.5" hidden="1" customHeight="1"/>
    <row r="14202" ht="7.5" hidden="1" customHeight="1"/>
    <row r="14203" ht="7.5" hidden="1" customHeight="1"/>
    <row r="14204" ht="7.5" hidden="1" customHeight="1"/>
    <row r="14205" ht="7.5" hidden="1" customHeight="1"/>
    <row r="14206" ht="7.5" hidden="1" customHeight="1"/>
    <row r="14207" ht="7.5" hidden="1" customHeight="1"/>
    <row r="14208" ht="7.5" hidden="1" customHeight="1"/>
    <row r="14209" ht="7.5" hidden="1" customHeight="1"/>
    <row r="14210" ht="7.5" hidden="1" customHeight="1"/>
    <row r="14211" ht="7.5" hidden="1" customHeight="1"/>
    <row r="14212" ht="7.5" hidden="1" customHeight="1"/>
    <row r="14213" ht="7.5" hidden="1" customHeight="1"/>
    <row r="14214" ht="7.5" hidden="1" customHeight="1"/>
    <row r="14215" ht="7.5" hidden="1" customHeight="1"/>
    <row r="14216" ht="7.5" hidden="1" customHeight="1"/>
    <row r="14217" ht="7.5" hidden="1" customHeight="1"/>
    <row r="14218" ht="7.5" hidden="1" customHeight="1"/>
    <row r="14219" ht="7.5" hidden="1" customHeight="1"/>
    <row r="14220" ht="7.5" hidden="1" customHeight="1"/>
    <row r="14221" ht="7.5" hidden="1" customHeight="1"/>
    <row r="14222" ht="7.5" hidden="1" customHeight="1"/>
    <row r="14223" ht="7.5" hidden="1" customHeight="1"/>
    <row r="14224" ht="7.5" hidden="1" customHeight="1"/>
    <row r="14225" ht="7.5" hidden="1" customHeight="1"/>
    <row r="14226" ht="7.5" hidden="1" customHeight="1"/>
    <row r="14227" ht="7.5" hidden="1" customHeight="1"/>
    <row r="14228" ht="7.5" hidden="1" customHeight="1"/>
    <row r="14229" ht="7.5" hidden="1" customHeight="1"/>
    <row r="14230" ht="7.5" hidden="1" customHeight="1"/>
    <row r="14231" ht="7.5" hidden="1" customHeight="1"/>
    <row r="14232" ht="7.5" hidden="1" customHeight="1"/>
    <row r="14233" ht="7.5" hidden="1" customHeight="1"/>
    <row r="14234" ht="7.5" hidden="1" customHeight="1"/>
    <row r="14235" ht="7.5" hidden="1" customHeight="1"/>
    <row r="14236" ht="7.5" hidden="1" customHeight="1"/>
    <row r="14237" ht="7.5" hidden="1" customHeight="1"/>
    <row r="14238" ht="7.5" hidden="1" customHeight="1"/>
    <row r="14239" ht="7.5" hidden="1" customHeight="1"/>
    <row r="14240" ht="7.5" hidden="1" customHeight="1"/>
    <row r="14241" ht="7.5" hidden="1" customHeight="1"/>
    <row r="14242" ht="7.5" hidden="1" customHeight="1"/>
    <row r="14243" ht="7.5" hidden="1" customHeight="1"/>
    <row r="14244" ht="7.5" hidden="1" customHeight="1"/>
    <row r="14245" ht="7.5" hidden="1" customHeight="1"/>
    <row r="14246" ht="7.5" hidden="1" customHeight="1"/>
    <row r="14247" ht="7.5" hidden="1" customHeight="1"/>
    <row r="14248" ht="7.5" hidden="1" customHeight="1"/>
    <row r="14249" ht="7.5" hidden="1" customHeight="1"/>
    <row r="14250" ht="7.5" hidden="1" customHeight="1"/>
    <row r="14251" ht="7.5" hidden="1" customHeight="1"/>
    <row r="14252" ht="7.5" hidden="1" customHeight="1"/>
    <row r="14253" ht="7.5" hidden="1" customHeight="1"/>
    <row r="14254" ht="7.5" hidden="1" customHeight="1"/>
    <row r="14255" ht="7.5" hidden="1" customHeight="1"/>
    <row r="14256" ht="7.5" hidden="1" customHeight="1"/>
    <row r="14257" ht="7.5" hidden="1" customHeight="1"/>
    <row r="14258" ht="7.5" hidden="1" customHeight="1"/>
    <row r="14259" ht="7.5" hidden="1" customHeight="1"/>
    <row r="14260" ht="7.5" hidden="1" customHeight="1"/>
    <row r="14261" ht="7.5" hidden="1" customHeight="1"/>
    <row r="14262" ht="7.5" hidden="1" customHeight="1"/>
    <row r="14263" ht="7.5" hidden="1" customHeight="1"/>
    <row r="14264" ht="7.5" hidden="1" customHeight="1"/>
    <row r="14265" ht="7.5" hidden="1" customHeight="1"/>
    <row r="14266" ht="7.5" hidden="1" customHeight="1"/>
    <row r="14267" ht="7.5" hidden="1" customHeight="1"/>
    <row r="14268" ht="7.5" hidden="1" customHeight="1"/>
    <row r="14269" ht="7.5" hidden="1" customHeight="1"/>
    <row r="14270" ht="7.5" hidden="1" customHeight="1"/>
    <row r="14271" ht="7.5" hidden="1" customHeight="1"/>
    <row r="14272" ht="7.5" hidden="1" customHeight="1"/>
    <row r="14273" ht="7.5" hidden="1" customHeight="1"/>
    <row r="14274" ht="7.5" hidden="1" customHeight="1"/>
    <row r="14275" ht="7.5" hidden="1" customHeight="1"/>
    <row r="14276" ht="7.5" hidden="1" customHeight="1"/>
    <row r="14277" ht="7.5" hidden="1" customHeight="1"/>
    <row r="14278" ht="7.5" hidden="1" customHeight="1"/>
    <row r="14279" ht="7.5" hidden="1" customHeight="1"/>
    <row r="14280" ht="7.5" hidden="1" customHeight="1"/>
    <row r="14281" ht="7.5" hidden="1" customHeight="1"/>
    <row r="14282" ht="7.5" hidden="1" customHeight="1"/>
    <row r="14283" ht="7.5" hidden="1" customHeight="1"/>
    <row r="14284" ht="7.5" hidden="1" customHeight="1"/>
    <row r="14285" ht="7.5" hidden="1" customHeight="1"/>
    <row r="14286" ht="7.5" hidden="1" customHeight="1"/>
    <row r="14287" ht="7.5" hidden="1" customHeight="1"/>
    <row r="14288" ht="7.5" hidden="1" customHeight="1"/>
    <row r="14289" ht="7.5" hidden="1" customHeight="1"/>
    <row r="14290" ht="7.5" hidden="1" customHeight="1"/>
    <row r="14291" ht="7.5" hidden="1" customHeight="1"/>
    <row r="14292" ht="7.5" hidden="1" customHeight="1"/>
    <row r="14293" ht="7.5" hidden="1" customHeight="1"/>
    <row r="14294" ht="7.5" hidden="1" customHeight="1"/>
    <row r="14295" ht="7.5" hidden="1" customHeight="1"/>
    <row r="14296" ht="7.5" hidden="1" customHeight="1"/>
    <row r="14297" ht="7.5" hidden="1" customHeight="1"/>
    <row r="14298" ht="7.5" hidden="1" customHeight="1"/>
    <row r="14299" ht="7.5" hidden="1" customHeight="1"/>
    <row r="14300" ht="7.5" hidden="1" customHeight="1"/>
    <row r="14301" ht="7.5" hidden="1" customHeight="1"/>
    <row r="14302" ht="7.5" hidden="1" customHeight="1"/>
    <row r="14303" ht="7.5" hidden="1" customHeight="1"/>
    <row r="14304" ht="7.5" hidden="1" customHeight="1"/>
    <row r="14305" ht="7.5" hidden="1" customHeight="1"/>
    <row r="14306" ht="7.5" hidden="1" customHeight="1"/>
    <row r="14307" ht="7.5" hidden="1" customHeight="1"/>
    <row r="14308" ht="7.5" hidden="1" customHeight="1"/>
    <row r="14309" ht="7.5" hidden="1" customHeight="1"/>
    <row r="14310" ht="7.5" hidden="1" customHeight="1"/>
    <row r="14311" ht="7.5" hidden="1" customHeight="1"/>
    <row r="14312" ht="7.5" hidden="1" customHeight="1"/>
    <row r="14313" ht="7.5" hidden="1" customHeight="1"/>
    <row r="14314" ht="7.5" hidden="1" customHeight="1"/>
    <row r="14315" ht="7.5" hidden="1" customHeight="1"/>
    <row r="14316" ht="7.5" hidden="1" customHeight="1"/>
    <row r="14317" ht="7.5" hidden="1" customHeight="1"/>
    <row r="14318" ht="7.5" hidden="1" customHeight="1"/>
    <row r="14319" ht="7.5" hidden="1" customHeight="1"/>
    <row r="14320" ht="7.5" hidden="1" customHeight="1"/>
    <row r="14321" ht="7.5" hidden="1" customHeight="1"/>
    <row r="14322" ht="7.5" hidden="1" customHeight="1"/>
    <row r="14323" ht="7.5" hidden="1" customHeight="1"/>
    <row r="14324" ht="7.5" hidden="1" customHeight="1"/>
    <row r="14325" ht="7.5" hidden="1" customHeight="1"/>
    <row r="14326" ht="7.5" hidden="1" customHeight="1"/>
    <row r="14327" ht="7.5" hidden="1" customHeight="1"/>
    <row r="14328" ht="7.5" hidden="1" customHeight="1"/>
    <row r="14329" ht="7.5" hidden="1" customHeight="1"/>
    <row r="14330" ht="7.5" hidden="1" customHeight="1"/>
    <row r="14331" ht="7.5" hidden="1" customHeight="1"/>
    <row r="14332" ht="7.5" hidden="1" customHeight="1"/>
    <row r="14333" ht="7.5" hidden="1" customHeight="1"/>
    <row r="14334" ht="7.5" hidden="1" customHeight="1"/>
    <row r="14335" ht="7.5" hidden="1" customHeight="1"/>
    <row r="14336" ht="7.5" hidden="1" customHeight="1"/>
    <row r="14337" ht="7.5" hidden="1" customHeight="1"/>
    <row r="14338" ht="7.5" hidden="1" customHeight="1"/>
    <row r="14339" ht="7.5" hidden="1" customHeight="1"/>
    <row r="14340" ht="7.5" hidden="1" customHeight="1"/>
    <row r="14341" ht="7.5" hidden="1" customHeight="1"/>
    <row r="14342" ht="7.5" hidden="1" customHeight="1"/>
    <row r="14343" ht="7.5" hidden="1" customHeight="1"/>
    <row r="14344" ht="7.5" hidden="1" customHeight="1"/>
    <row r="14345" ht="7.5" hidden="1" customHeight="1"/>
    <row r="14346" ht="7.5" hidden="1" customHeight="1"/>
    <row r="14347" ht="7.5" hidden="1" customHeight="1"/>
    <row r="14348" ht="7.5" hidden="1" customHeight="1"/>
    <row r="14349" ht="7.5" hidden="1" customHeight="1"/>
    <row r="14350" ht="7.5" hidden="1" customHeight="1"/>
    <row r="14351" ht="7.5" hidden="1" customHeight="1"/>
    <row r="14352" ht="7.5" hidden="1" customHeight="1"/>
    <row r="14353" ht="7.5" hidden="1" customHeight="1"/>
    <row r="14354" ht="7.5" hidden="1" customHeight="1"/>
    <row r="14355" ht="7.5" hidden="1" customHeight="1"/>
    <row r="14356" ht="7.5" hidden="1" customHeight="1"/>
    <row r="14357" ht="7.5" hidden="1" customHeight="1"/>
    <row r="14358" ht="7.5" hidden="1" customHeight="1"/>
    <row r="14359" ht="7.5" hidden="1" customHeight="1"/>
    <row r="14360" ht="7.5" hidden="1" customHeight="1"/>
    <row r="14361" ht="7.5" hidden="1" customHeight="1"/>
    <row r="14362" ht="7.5" hidden="1" customHeight="1"/>
    <row r="14363" ht="7.5" hidden="1" customHeight="1"/>
    <row r="14364" ht="7.5" hidden="1" customHeight="1"/>
    <row r="14365" ht="7.5" hidden="1" customHeight="1"/>
    <row r="14366" ht="7.5" hidden="1" customHeight="1"/>
    <row r="14367" ht="7.5" hidden="1" customHeight="1"/>
    <row r="14368" ht="7.5" hidden="1" customHeight="1"/>
    <row r="14369" ht="7.5" hidden="1" customHeight="1"/>
    <row r="14370" ht="7.5" hidden="1" customHeight="1"/>
    <row r="14371" ht="7.5" hidden="1" customHeight="1"/>
    <row r="14372" ht="7.5" hidden="1" customHeight="1"/>
    <row r="14373" ht="7.5" hidden="1" customHeight="1"/>
    <row r="14374" ht="7.5" hidden="1" customHeight="1"/>
    <row r="14375" ht="7.5" hidden="1" customHeight="1"/>
    <row r="14376" ht="7.5" hidden="1" customHeight="1"/>
    <row r="14377" ht="7.5" hidden="1" customHeight="1"/>
    <row r="14378" ht="7.5" hidden="1" customHeight="1"/>
    <row r="14379" ht="7.5" hidden="1" customHeight="1"/>
    <row r="14380" ht="7.5" hidden="1" customHeight="1"/>
    <row r="14381" ht="7.5" hidden="1" customHeight="1"/>
    <row r="14382" ht="7.5" hidden="1" customHeight="1"/>
    <row r="14383" ht="7.5" hidden="1" customHeight="1"/>
    <row r="14384" ht="7.5" hidden="1" customHeight="1"/>
    <row r="14385" ht="7.5" hidden="1" customHeight="1"/>
    <row r="14386" ht="7.5" hidden="1" customHeight="1"/>
    <row r="14387" ht="7.5" hidden="1" customHeight="1"/>
    <row r="14388" ht="7.5" hidden="1" customHeight="1"/>
    <row r="14389" ht="7.5" hidden="1" customHeight="1"/>
    <row r="14390" ht="7.5" hidden="1" customHeight="1"/>
    <row r="14391" ht="7.5" hidden="1" customHeight="1"/>
    <row r="14392" ht="7.5" hidden="1" customHeight="1"/>
    <row r="14393" ht="7.5" hidden="1" customHeight="1"/>
    <row r="14394" ht="7.5" hidden="1" customHeight="1"/>
    <row r="14395" ht="7.5" hidden="1" customHeight="1"/>
    <row r="14396" ht="7.5" hidden="1" customHeight="1"/>
    <row r="14397" ht="7.5" hidden="1" customHeight="1"/>
    <row r="14398" ht="7.5" hidden="1" customHeight="1"/>
    <row r="14399" ht="7.5" hidden="1" customHeight="1"/>
    <row r="14400" ht="7.5" hidden="1" customHeight="1"/>
    <row r="14401" ht="7.5" hidden="1" customHeight="1"/>
    <row r="14402" ht="7.5" hidden="1" customHeight="1"/>
    <row r="14403" ht="7.5" hidden="1" customHeight="1"/>
    <row r="14404" ht="7.5" hidden="1" customHeight="1"/>
    <row r="14405" ht="7.5" hidden="1" customHeight="1"/>
    <row r="14406" ht="7.5" hidden="1" customHeight="1"/>
    <row r="14407" ht="7.5" hidden="1" customHeight="1"/>
    <row r="14408" ht="7.5" hidden="1" customHeight="1"/>
    <row r="14409" ht="7.5" hidden="1" customHeight="1"/>
    <row r="14410" ht="7.5" hidden="1" customHeight="1"/>
    <row r="14411" ht="7.5" hidden="1" customHeight="1"/>
    <row r="14412" ht="7.5" hidden="1" customHeight="1"/>
    <row r="14413" ht="7.5" hidden="1" customHeight="1"/>
    <row r="14414" ht="7.5" hidden="1" customHeight="1"/>
    <row r="14415" ht="7.5" hidden="1" customHeight="1"/>
    <row r="14416" ht="7.5" hidden="1" customHeight="1"/>
    <row r="14417" ht="7.5" hidden="1" customHeight="1"/>
    <row r="14418" ht="7.5" hidden="1" customHeight="1"/>
    <row r="14419" ht="7.5" hidden="1" customHeight="1"/>
    <row r="14420" ht="7.5" hidden="1" customHeight="1"/>
    <row r="14421" ht="7.5" hidden="1" customHeight="1"/>
    <row r="14422" ht="7.5" hidden="1" customHeight="1"/>
    <row r="14423" ht="7.5" hidden="1" customHeight="1"/>
    <row r="14424" ht="7.5" hidden="1" customHeight="1"/>
    <row r="14425" ht="7.5" hidden="1" customHeight="1"/>
    <row r="14426" ht="7.5" hidden="1" customHeight="1"/>
    <row r="14427" ht="7.5" hidden="1" customHeight="1"/>
    <row r="14428" ht="7.5" hidden="1" customHeight="1"/>
    <row r="14429" ht="7.5" hidden="1" customHeight="1"/>
    <row r="14430" ht="7.5" hidden="1" customHeight="1"/>
    <row r="14431" ht="7.5" hidden="1" customHeight="1"/>
    <row r="14432" ht="7.5" hidden="1" customHeight="1"/>
    <row r="14433" ht="7.5" hidden="1" customHeight="1"/>
    <row r="14434" ht="7.5" hidden="1" customHeight="1"/>
    <row r="14435" ht="7.5" hidden="1" customHeight="1"/>
    <row r="14436" ht="7.5" hidden="1" customHeight="1"/>
    <row r="14437" ht="7.5" hidden="1" customHeight="1"/>
    <row r="14438" ht="7.5" hidden="1" customHeight="1"/>
    <row r="14439" ht="7.5" hidden="1" customHeight="1"/>
    <row r="14440" ht="7.5" hidden="1" customHeight="1"/>
    <row r="14441" ht="7.5" hidden="1" customHeight="1"/>
    <row r="14442" ht="7.5" hidden="1" customHeight="1"/>
    <row r="14443" ht="7.5" hidden="1" customHeight="1"/>
    <row r="14444" ht="7.5" hidden="1" customHeight="1"/>
    <row r="14445" ht="7.5" hidden="1" customHeight="1"/>
    <row r="14446" ht="7.5" hidden="1" customHeight="1"/>
    <row r="14447" ht="7.5" hidden="1" customHeight="1"/>
    <row r="14448" ht="7.5" hidden="1" customHeight="1"/>
    <row r="14449" ht="7.5" hidden="1" customHeight="1"/>
    <row r="14450" ht="7.5" hidden="1" customHeight="1"/>
    <row r="14451" ht="7.5" hidden="1" customHeight="1"/>
    <row r="14452" ht="7.5" hidden="1" customHeight="1"/>
    <row r="14453" ht="7.5" hidden="1" customHeight="1"/>
    <row r="14454" ht="7.5" hidden="1" customHeight="1"/>
    <row r="14455" ht="7.5" hidden="1" customHeight="1"/>
    <row r="14456" ht="7.5" hidden="1" customHeight="1"/>
    <row r="14457" ht="7.5" hidden="1" customHeight="1"/>
    <row r="14458" ht="7.5" hidden="1" customHeight="1"/>
    <row r="14459" ht="7.5" hidden="1" customHeight="1"/>
    <row r="14460" ht="7.5" hidden="1" customHeight="1"/>
    <row r="14461" ht="7.5" hidden="1" customHeight="1"/>
    <row r="14462" ht="7.5" hidden="1" customHeight="1"/>
    <row r="14463" ht="7.5" hidden="1" customHeight="1"/>
    <row r="14464" ht="7.5" hidden="1" customHeight="1"/>
    <row r="14465" ht="7.5" hidden="1" customHeight="1"/>
    <row r="14466" ht="7.5" hidden="1" customHeight="1"/>
    <row r="14467" ht="7.5" hidden="1" customHeight="1"/>
    <row r="14468" ht="7.5" hidden="1" customHeight="1"/>
    <row r="14469" ht="7.5" hidden="1" customHeight="1"/>
    <row r="14470" ht="7.5" hidden="1" customHeight="1"/>
    <row r="14471" ht="7.5" hidden="1" customHeight="1"/>
    <row r="14472" ht="7.5" hidden="1" customHeight="1"/>
    <row r="14473" ht="7.5" hidden="1" customHeight="1"/>
    <row r="14474" ht="7.5" hidden="1" customHeight="1"/>
    <row r="14475" ht="7.5" hidden="1" customHeight="1"/>
    <row r="14476" ht="7.5" hidden="1" customHeight="1"/>
    <row r="14477" ht="7.5" hidden="1" customHeight="1"/>
    <row r="14478" ht="7.5" hidden="1" customHeight="1"/>
    <row r="14479" ht="7.5" hidden="1" customHeight="1"/>
    <row r="14480" ht="7.5" hidden="1" customHeight="1"/>
    <row r="14481" ht="7.5" hidden="1" customHeight="1"/>
    <row r="14482" ht="7.5" hidden="1" customHeight="1"/>
    <row r="14483" ht="7.5" hidden="1" customHeight="1"/>
    <row r="14484" ht="7.5" hidden="1" customHeight="1"/>
    <row r="14485" ht="7.5" hidden="1" customHeight="1"/>
    <row r="14486" ht="7.5" hidden="1" customHeight="1"/>
    <row r="14487" ht="7.5" hidden="1" customHeight="1"/>
    <row r="14488" ht="7.5" hidden="1" customHeight="1"/>
    <row r="14489" ht="7.5" hidden="1" customHeight="1"/>
    <row r="14490" ht="7.5" hidden="1" customHeight="1"/>
    <row r="14491" ht="7.5" hidden="1" customHeight="1"/>
    <row r="14492" ht="7.5" hidden="1" customHeight="1"/>
    <row r="14493" ht="7.5" hidden="1" customHeight="1"/>
    <row r="14494" ht="7.5" hidden="1" customHeight="1"/>
    <row r="14495" ht="7.5" hidden="1" customHeight="1"/>
    <row r="14496" ht="7.5" hidden="1" customHeight="1"/>
    <row r="14497" ht="7.5" hidden="1" customHeight="1"/>
    <row r="14498" ht="7.5" hidden="1" customHeight="1"/>
    <row r="14499" ht="7.5" hidden="1" customHeight="1"/>
    <row r="14500" ht="7.5" hidden="1" customHeight="1"/>
    <row r="14501" ht="7.5" hidden="1" customHeight="1"/>
    <row r="14502" ht="7.5" hidden="1" customHeight="1"/>
    <row r="14503" ht="7.5" hidden="1" customHeight="1"/>
    <row r="14504" ht="7.5" hidden="1" customHeight="1"/>
    <row r="14505" ht="7.5" hidden="1" customHeight="1"/>
    <row r="14506" ht="7.5" hidden="1" customHeight="1"/>
    <row r="14507" ht="7.5" hidden="1" customHeight="1"/>
    <row r="14508" ht="7.5" hidden="1" customHeight="1"/>
    <row r="14509" ht="7.5" hidden="1" customHeight="1"/>
    <row r="14510" ht="7.5" hidden="1" customHeight="1"/>
    <row r="14511" ht="7.5" hidden="1" customHeight="1"/>
    <row r="14512" ht="7.5" hidden="1" customHeight="1"/>
    <row r="14513" ht="7.5" hidden="1" customHeight="1"/>
    <row r="14514" ht="7.5" hidden="1" customHeight="1"/>
    <row r="14515" ht="7.5" hidden="1" customHeight="1"/>
    <row r="14516" ht="7.5" hidden="1" customHeight="1"/>
    <row r="14517" ht="7.5" hidden="1" customHeight="1"/>
    <row r="14518" ht="7.5" hidden="1" customHeight="1"/>
    <row r="14519" ht="7.5" hidden="1" customHeight="1"/>
    <row r="14520" ht="7.5" hidden="1" customHeight="1"/>
    <row r="14521" ht="7.5" hidden="1" customHeight="1"/>
    <row r="14522" ht="7.5" hidden="1" customHeight="1"/>
    <row r="14523" ht="7.5" hidden="1" customHeight="1"/>
    <row r="14524" ht="7.5" hidden="1" customHeight="1"/>
    <row r="14525" ht="7.5" hidden="1" customHeight="1"/>
    <row r="14526" ht="7.5" hidden="1" customHeight="1"/>
    <row r="14527" ht="7.5" hidden="1" customHeight="1"/>
    <row r="14528" ht="7.5" hidden="1" customHeight="1"/>
    <row r="14529" ht="7.5" hidden="1" customHeight="1"/>
    <row r="14530" ht="7.5" hidden="1" customHeight="1"/>
    <row r="14531" ht="7.5" hidden="1" customHeight="1"/>
    <row r="14532" ht="7.5" hidden="1" customHeight="1"/>
    <row r="14533" ht="7.5" hidden="1" customHeight="1"/>
    <row r="14534" ht="7.5" hidden="1" customHeight="1"/>
    <row r="14535" ht="7.5" hidden="1" customHeight="1"/>
    <row r="14536" ht="7.5" hidden="1" customHeight="1"/>
    <row r="14537" ht="7.5" hidden="1" customHeight="1"/>
    <row r="14538" ht="7.5" hidden="1" customHeight="1"/>
    <row r="14539" ht="7.5" hidden="1" customHeight="1"/>
    <row r="14540" ht="7.5" hidden="1" customHeight="1"/>
    <row r="14541" ht="7.5" hidden="1" customHeight="1"/>
    <row r="14542" ht="7.5" hidden="1" customHeight="1"/>
    <row r="14543" ht="7.5" hidden="1" customHeight="1"/>
    <row r="14544" ht="7.5" hidden="1" customHeight="1"/>
    <row r="14545" ht="7.5" hidden="1" customHeight="1"/>
    <row r="14546" ht="7.5" hidden="1" customHeight="1"/>
    <row r="14547" ht="7.5" hidden="1" customHeight="1"/>
    <row r="14548" ht="7.5" hidden="1" customHeight="1"/>
    <row r="14549" ht="7.5" hidden="1" customHeight="1"/>
    <row r="14550" ht="7.5" hidden="1" customHeight="1"/>
    <row r="14551" ht="7.5" hidden="1" customHeight="1"/>
    <row r="14552" ht="7.5" hidden="1" customHeight="1"/>
    <row r="14553" ht="7.5" hidden="1" customHeight="1"/>
    <row r="14554" ht="7.5" hidden="1" customHeight="1"/>
    <row r="14555" ht="7.5" hidden="1" customHeight="1"/>
    <row r="14556" ht="7.5" hidden="1" customHeight="1"/>
    <row r="14557" ht="7.5" hidden="1" customHeight="1"/>
    <row r="14558" ht="7.5" hidden="1" customHeight="1"/>
    <row r="14559" ht="7.5" hidden="1" customHeight="1"/>
    <row r="14560" ht="7.5" hidden="1" customHeight="1"/>
    <row r="14561" ht="7.5" hidden="1" customHeight="1"/>
    <row r="14562" ht="7.5" hidden="1" customHeight="1"/>
    <row r="14563" ht="7.5" hidden="1" customHeight="1"/>
    <row r="14564" ht="7.5" hidden="1" customHeight="1"/>
    <row r="14565" ht="7.5" hidden="1" customHeight="1"/>
    <row r="14566" ht="7.5" hidden="1" customHeight="1"/>
    <row r="14567" ht="7.5" hidden="1" customHeight="1"/>
    <row r="14568" ht="7.5" hidden="1" customHeight="1"/>
    <row r="14569" ht="7.5" hidden="1" customHeight="1"/>
    <row r="14570" ht="7.5" hidden="1" customHeight="1"/>
    <row r="14571" ht="7.5" hidden="1" customHeight="1"/>
    <row r="14572" ht="7.5" hidden="1" customHeight="1"/>
    <row r="14573" ht="7.5" hidden="1" customHeight="1"/>
    <row r="14574" ht="7.5" hidden="1" customHeight="1"/>
    <row r="14575" ht="7.5" hidden="1" customHeight="1"/>
    <row r="14576" ht="7.5" hidden="1" customHeight="1"/>
    <row r="14577" ht="7.5" hidden="1" customHeight="1"/>
    <row r="14578" ht="7.5" hidden="1" customHeight="1"/>
    <row r="14579" ht="7.5" hidden="1" customHeight="1"/>
    <row r="14580" ht="7.5" hidden="1" customHeight="1"/>
    <row r="14581" ht="7.5" hidden="1" customHeight="1"/>
    <row r="14582" ht="7.5" hidden="1" customHeight="1"/>
    <row r="14583" ht="7.5" hidden="1" customHeight="1"/>
    <row r="14584" ht="7.5" hidden="1" customHeight="1"/>
    <row r="14585" ht="7.5" hidden="1" customHeight="1"/>
    <row r="14586" ht="7.5" hidden="1" customHeight="1"/>
    <row r="14587" ht="7.5" hidden="1" customHeight="1"/>
    <row r="14588" ht="7.5" hidden="1" customHeight="1"/>
    <row r="14589" ht="7.5" hidden="1" customHeight="1"/>
    <row r="14590" ht="7.5" hidden="1" customHeight="1"/>
    <row r="14591" ht="7.5" hidden="1" customHeight="1"/>
    <row r="14592" ht="7.5" hidden="1" customHeight="1"/>
    <row r="14593" ht="7.5" hidden="1" customHeight="1"/>
    <row r="14594" ht="7.5" hidden="1" customHeight="1"/>
    <row r="14595" ht="7.5" hidden="1" customHeight="1"/>
    <row r="14596" ht="7.5" hidden="1" customHeight="1"/>
    <row r="14597" ht="7.5" hidden="1" customHeight="1"/>
    <row r="14598" ht="7.5" hidden="1" customHeight="1"/>
    <row r="14599" ht="7.5" hidden="1" customHeight="1"/>
    <row r="14600" ht="7.5" hidden="1" customHeight="1"/>
    <row r="14601" ht="7.5" hidden="1" customHeight="1"/>
    <row r="14602" ht="7.5" hidden="1" customHeight="1"/>
    <row r="14603" ht="7.5" hidden="1" customHeight="1"/>
    <row r="14604" ht="7.5" hidden="1" customHeight="1"/>
    <row r="14605" ht="7.5" hidden="1" customHeight="1"/>
    <row r="14606" ht="7.5" hidden="1" customHeight="1"/>
    <row r="14607" ht="7.5" hidden="1" customHeight="1"/>
    <row r="14608" ht="7.5" hidden="1" customHeight="1"/>
    <row r="14609" ht="7.5" hidden="1" customHeight="1"/>
    <row r="14610" ht="7.5" hidden="1" customHeight="1"/>
    <row r="14611" ht="7.5" hidden="1" customHeight="1"/>
    <row r="14612" ht="7.5" hidden="1" customHeight="1"/>
    <row r="14613" ht="7.5" hidden="1" customHeight="1"/>
    <row r="14614" ht="7.5" hidden="1" customHeight="1"/>
    <row r="14615" ht="7.5" hidden="1" customHeight="1"/>
    <row r="14616" ht="7.5" hidden="1" customHeight="1"/>
    <row r="14617" ht="7.5" hidden="1" customHeight="1"/>
    <row r="14618" ht="7.5" hidden="1" customHeight="1"/>
    <row r="14619" ht="7.5" hidden="1" customHeight="1"/>
    <row r="14620" ht="7.5" hidden="1" customHeight="1"/>
    <row r="14621" ht="7.5" hidden="1" customHeight="1"/>
    <row r="14622" ht="7.5" hidden="1" customHeight="1"/>
    <row r="14623" ht="7.5" hidden="1" customHeight="1"/>
    <row r="14624" ht="7.5" hidden="1" customHeight="1"/>
    <row r="14625" ht="7.5" hidden="1" customHeight="1"/>
    <row r="14626" ht="7.5" hidden="1" customHeight="1"/>
    <row r="14627" ht="7.5" hidden="1" customHeight="1"/>
    <row r="14628" ht="7.5" hidden="1" customHeight="1"/>
    <row r="14629" ht="7.5" hidden="1" customHeight="1"/>
    <row r="14630" ht="7.5" hidden="1" customHeight="1"/>
    <row r="14631" ht="7.5" hidden="1" customHeight="1"/>
    <row r="14632" ht="7.5" hidden="1" customHeight="1"/>
    <row r="14633" ht="7.5" hidden="1" customHeight="1"/>
    <row r="14634" ht="7.5" hidden="1" customHeight="1"/>
    <row r="14635" ht="7.5" hidden="1" customHeight="1"/>
    <row r="14636" ht="7.5" hidden="1" customHeight="1"/>
    <row r="14637" ht="7.5" hidden="1" customHeight="1"/>
    <row r="14638" ht="7.5" hidden="1" customHeight="1"/>
    <row r="14639" ht="7.5" hidden="1" customHeight="1"/>
    <row r="14640" ht="7.5" hidden="1" customHeight="1"/>
    <row r="14641" ht="7.5" hidden="1" customHeight="1"/>
    <row r="14642" ht="7.5" hidden="1" customHeight="1"/>
    <row r="14643" ht="7.5" hidden="1" customHeight="1"/>
    <row r="14644" ht="7.5" hidden="1" customHeight="1"/>
    <row r="14645" ht="7.5" hidden="1" customHeight="1"/>
    <row r="14646" ht="7.5" hidden="1" customHeight="1"/>
    <row r="14647" ht="7.5" hidden="1" customHeight="1"/>
    <row r="14648" ht="7.5" hidden="1" customHeight="1"/>
    <row r="14649" ht="7.5" hidden="1" customHeight="1"/>
    <row r="14650" ht="7.5" hidden="1" customHeight="1"/>
    <row r="14651" ht="7.5" hidden="1" customHeight="1"/>
    <row r="14652" ht="7.5" hidden="1" customHeight="1"/>
    <row r="14653" ht="7.5" hidden="1" customHeight="1"/>
    <row r="14654" ht="7.5" hidden="1" customHeight="1"/>
    <row r="14655" ht="7.5" hidden="1" customHeight="1"/>
    <row r="14656" ht="7.5" hidden="1" customHeight="1"/>
    <row r="14657" ht="7.5" hidden="1" customHeight="1"/>
    <row r="14658" ht="7.5" hidden="1" customHeight="1"/>
    <row r="14659" ht="7.5" hidden="1" customHeight="1"/>
    <row r="14660" ht="7.5" hidden="1" customHeight="1"/>
    <row r="14661" ht="7.5" hidden="1" customHeight="1"/>
    <row r="14662" ht="7.5" hidden="1" customHeight="1"/>
    <row r="14663" ht="7.5" hidden="1" customHeight="1"/>
    <row r="14664" ht="7.5" hidden="1" customHeight="1"/>
    <row r="14665" ht="7.5" hidden="1" customHeight="1"/>
    <row r="14666" ht="7.5" hidden="1" customHeight="1"/>
    <row r="14667" ht="7.5" hidden="1" customHeight="1"/>
    <row r="14668" ht="7.5" hidden="1" customHeight="1"/>
    <row r="14669" ht="7.5" hidden="1" customHeight="1"/>
    <row r="14670" ht="7.5" hidden="1" customHeight="1"/>
    <row r="14671" ht="7.5" hidden="1" customHeight="1"/>
    <row r="14672" ht="7.5" hidden="1" customHeight="1"/>
    <row r="14673" ht="7.5" hidden="1" customHeight="1"/>
    <row r="14674" ht="7.5" hidden="1" customHeight="1"/>
    <row r="14675" ht="7.5" hidden="1" customHeight="1"/>
    <row r="14676" ht="7.5" hidden="1" customHeight="1"/>
    <row r="14677" ht="7.5" hidden="1" customHeight="1"/>
    <row r="14678" ht="7.5" hidden="1" customHeight="1"/>
    <row r="14679" ht="7.5" hidden="1" customHeight="1"/>
    <row r="14680" ht="7.5" hidden="1" customHeight="1"/>
    <row r="14681" ht="7.5" hidden="1" customHeight="1"/>
    <row r="14682" ht="7.5" hidden="1" customHeight="1"/>
    <row r="14683" ht="7.5" hidden="1" customHeight="1"/>
    <row r="14684" ht="7.5" hidden="1" customHeight="1"/>
    <row r="14685" ht="7.5" hidden="1" customHeight="1"/>
    <row r="14686" ht="7.5" hidden="1" customHeight="1"/>
    <row r="14687" ht="7.5" hidden="1" customHeight="1"/>
    <row r="14688" ht="7.5" hidden="1" customHeight="1"/>
    <row r="14689" ht="7.5" hidden="1" customHeight="1"/>
    <row r="14690" ht="7.5" hidden="1" customHeight="1"/>
    <row r="14691" ht="7.5" hidden="1" customHeight="1"/>
    <row r="14692" ht="7.5" hidden="1" customHeight="1"/>
    <row r="14693" ht="7.5" hidden="1" customHeight="1"/>
    <row r="14694" ht="7.5" hidden="1" customHeight="1"/>
    <row r="14695" ht="7.5" hidden="1" customHeight="1"/>
    <row r="14696" ht="7.5" hidden="1" customHeight="1"/>
    <row r="14697" ht="7.5" hidden="1" customHeight="1"/>
    <row r="14698" ht="7.5" hidden="1" customHeight="1"/>
    <row r="14699" ht="7.5" hidden="1" customHeight="1"/>
    <row r="14700" ht="7.5" hidden="1" customHeight="1"/>
    <row r="14701" ht="7.5" hidden="1" customHeight="1"/>
    <row r="14702" ht="7.5" hidden="1" customHeight="1"/>
    <row r="14703" ht="7.5" hidden="1" customHeight="1"/>
    <row r="14704" ht="7.5" hidden="1" customHeight="1"/>
    <row r="14705" ht="7.5" hidden="1" customHeight="1"/>
    <row r="14706" ht="7.5" hidden="1" customHeight="1"/>
    <row r="14707" ht="7.5" hidden="1" customHeight="1"/>
    <row r="14708" ht="7.5" hidden="1" customHeight="1"/>
    <row r="14709" ht="7.5" hidden="1" customHeight="1"/>
    <row r="14710" ht="7.5" hidden="1" customHeight="1"/>
    <row r="14711" ht="7.5" hidden="1" customHeight="1"/>
    <row r="14712" ht="7.5" hidden="1" customHeight="1"/>
    <row r="14713" ht="7.5" hidden="1" customHeight="1"/>
    <row r="14714" ht="7.5" hidden="1" customHeight="1"/>
    <row r="14715" ht="7.5" hidden="1" customHeight="1"/>
    <row r="14716" ht="7.5" hidden="1" customHeight="1"/>
    <row r="14717" ht="7.5" hidden="1" customHeight="1"/>
    <row r="14718" ht="7.5" hidden="1" customHeight="1"/>
    <row r="14719" ht="7.5" hidden="1" customHeight="1"/>
    <row r="14720" ht="7.5" hidden="1" customHeight="1"/>
    <row r="14721" ht="7.5" hidden="1" customHeight="1"/>
    <row r="14722" ht="7.5" hidden="1" customHeight="1"/>
    <row r="14723" ht="7.5" hidden="1" customHeight="1"/>
    <row r="14724" ht="7.5" hidden="1" customHeight="1"/>
    <row r="14725" ht="7.5" hidden="1" customHeight="1"/>
    <row r="14726" ht="7.5" hidden="1" customHeight="1"/>
    <row r="14727" ht="7.5" hidden="1" customHeight="1"/>
    <row r="14728" ht="7.5" hidden="1" customHeight="1"/>
    <row r="14729" ht="7.5" hidden="1" customHeight="1"/>
    <row r="14730" ht="7.5" hidden="1" customHeight="1"/>
    <row r="14731" ht="7.5" hidden="1" customHeight="1"/>
    <row r="14732" ht="7.5" hidden="1" customHeight="1"/>
    <row r="14733" ht="7.5" hidden="1" customHeight="1"/>
    <row r="14734" ht="7.5" hidden="1" customHeight="1"/>
    <row r="14735" ht="7.5" hidden="1" customHeight="1"/>
    <row r="14736" ht="7.5" hidden="1" customHeight="1"/>
    <row r="14737" ht="7.5" hidden="1" customHeight="1"/>
    <row r="14738" ht="7.5" hidden="1" customHeight="1"/>
    <row r="14739" ht="7.5" hidden="1" customHeight="1"/>
    <row r="14740" ht="7.5" hidden="1" customHeight="1"/>
    <row r="14741" ht="7.5" hidden="1" customHeight="1"/>
    <row r="14742" ht="7.5" hidden="1" customHeight="1"/>
    <row r="14743" ht="7.5" hidden="1" customHeight="1"/>
    <row r="14744" ht="7.5" hidden="1" customHeight="1"/>
    <row r="14745" ht="7.5" hidden="1" customHeight="1"/>
    <row r="14746" ht="7.5" hidden="1" customHeight="1"/>
    <row r="14747" ht="7.5" hidden="1" customHeight="1"/>
    <row r="14748" ht="7.5" hidden="1" customHeight="1"/>
    <row r="14749" ht="7.5" hidden="1" customHeight="1"/>
    <row r="14750" ht="7.5" hidden="1" customHeight="1"/>
    <row r="14751" ht="7.5" hidden="1" customHeight="1"/>
    <row r="14752" ht="7.5" hidden="1" customHeight="1"/>
    <row r="14753" ht="7.5" hidden="1" customHeight="1"/>
    <row r="14754" ht="7.5" hidden="1" customHeight="1"/>
    <row r="14755" ht="7.5" hidden="1" customHeight="1"/>
    <row r="14756" ht="7.5" hidden="1" customHeight="1"/>
    <row r="14757" ht="7.5" hidden="1" customHeight="1"/>
    <row r="14758" ht="7.5" hidden="1" customHeight="1"/>
    <row r="14759" ht="7.5" hidden="1" customHeight="1"/>
    <row r="14760" ht="7.5" hidden="1" customHeight="1"/>
    <row r="14761" ht="7.5" hidden="1" customHeight="1"/>
    <row r="14762" ht="7.5" hidden="1" customHeight="1"/>
    <row r="14763" ht="7.5" hidden="1" customHeight="1"/>
    <row r="14764" ht="7.5" hidden="1" customHeight="1"/>
    <row r="14765" ht="7.5" hidden="1" customHeight="1"/>
    <row r="14766" ht="7.5" hidden="1" customHeight="1"/>
    <row r="14767" ht="7.5" hidden="1" customHeight="1"/>
    <row r="14768" ht="7.5" hidden="1" customHeight="1"/>
    <row r="14769" ht="7.5" hidden="1" customHeight="1"/>
    <row r="14770" ht="7.5" hidden="1" customHeight="1"/>
    <row r="14771" ht="7.5" hidden="1" customHeight="1"/>
    <row r="14772" ht="7.5" hidden="1" customHeight="1"/>
    <row r="14773" ht="7.5" hidden="1" customHeight="1"/>
    <row r="14774" ht="7.5" hidden="1" customHeight="1"/>
    <row r="14775" ht="7.5" hidden="1" customHeight="1"/>
    <row r="14776" ht="7.5" hidden="1" customHeight="1"/>
    <row r="14777" ht="7.5" hidden="1" customHeight="1"/>
    <row r="14778" ht="7.5" hidden="1" customHeight="1"/>
    <row r="14779" ht="7.5" hidden="1" customHeight="1"/>
    <row r="14780" ht="7.5" hidden="1" customHeight="1"/>
    <row r="14781" ht="7.5" hidden="1" customHeight="1"/>
    <row r="14782" ht="7.5" hidden="1" customHeight="1"/>
    <row r="14783" ht="7.5" hidden="1" customHeight="1"/>
    <row r="14784" ht="7.5" hidden="1" customHeight="1"/>
    <row r="14785" ht="7.5" hidden="1" customHeight="1"/>
    <row r="14786" ht="7.5" hidden="1" customHeight="1"/>
    <row r="14787" ht="7.5" hidden="1" customHeight="1"/>
    <row r="14788" ht="7.5" hidden="1" customHeight="1"/>
    <row r="14789" ht="7.5" hidden="1" customHeight="1"/>
    <row r="14790" ht="7.5" hidden="1" customHeight="1"/>
    <row r="14791" ht="7.5" hidden="1" customHeight="1"/>
    <row r="14792" ht="7.5" hidden="1" customHeight="1"/>
    <row r="14793" ht="7.5" hidden="1" customHeight="1"/>
    <row r="14794" ht="7.5" hidden="1" customHeight="1"/>
    <row r="14795" ht="7.5" hidden="1" customHeight="1"/>
    <row r="14796" ht="7.5" hidden="1" customHeight="1"/>
    <row r="14797" ht="7.5" hidden="1" customHeight="1"/>
    <row r="14798" ht="7.5" hidden="1" customHeight="1"/>
    <row r="14799" ht="7.5" hidden="1" customHeight="1"/>
    <row r="14800" ht="7.5" hidden="1" customHeight="1"/>
    <row r="14801" ht="7.5" hidden="1" customHeight="1"/>
    <row r="14802" ht="7.5" hidden="1" customHeight="1"/>
    <row r="14803" ht="7.5" hidden="1" customHeight="1"/>
    <row r="14804" ht="7.5" hidden="1" customHeight="1"/>
    <row r="14805" ht="7.5" hidden="1" customHeight="1"/>
    <row r="14806" ht="7.5" hidden="1" customHeight="1"/>
    <row r="14807" ht="7.5" hidden="1" customHeight="1"/>
    <row r="14808" ht="7.5" hidden="1" customHeight="1"/>
    <row r="14809" ht="7.5" hidden="1" customHeight="1"/>
    <row r="14810" ht="7.5" hidden="1" customHeight="1"/>
    <row r="14811" ht="7.5" hidden="1" customHeight="1"/>
    <row r="14812" ht="7.5" hidden="1" customHeight="1"/>
    <row r="14813" ht="7.5" hidden="1" customHeight="1"/>
    <row r="14814" ht="7.5" hidden="1" customHeight="1"/>
    <row r="14815" ht="7.5" hidden="1" customHeight="1"/>
    <row r="14816" ht="7.5" hidden="1" customHeight="1"/>
    <row r="14817" ht="7.5" hidden="1" customHeight="1"/>
    <row r="14818" ht="7.5" hidden="1" customHeight="1"/>
    <row r="14819" ht="7.5" hidden="1" customHeight="1"/>
    <row r="14820" ht="7.5" hidden="1" customHeight="1"/>
    <row r="14821" ht="7.5" hidden="1" customHeight="1"/>
    <row r="14822" ht="7.5" hidden="1" customHeight="1"/>
    <row r="14823" ht="7.5" hidden="1" customHeight="1"/>
    <row r="14824" ht="7.5" hidden="1" customHeight="1"/>
    <row r="14825" ht="7.5" hidden="1" customHeight="1"/>
    <row r="14826" ht="7.5" hidden="1" customHeight="1"/>
    <row r="14827" ht="7.5" hidden="1" customHeight="1"/>
    <row r="14828" ht="7.5" hidden="1" customHeight="1"/>
    <row r="14829" ht="7.5" hidden="1" customHeight="1"/>
    <row r="14830" ht="7.5" hidden="1" customHeight="1"/>
    <row r="14831" ht="7.5" hidden="1" customHeight="1"/>
    <row r="14832" ht="7.5" hidden="1" customHeight="1"/>
    <row r="14833" ht="7.5" hidden="1" customHeight="1"/>
    <row r="14834" ht="7.5" hidden="1" customHeight="1"/>
    <row r="14835" ht="7.5" hidden="1" customHeight="1"/>
    <row r="14836" ht="7.5" hidden="1" customHeight="1"/>
    <row r="14837" ht="7.5" hidden="1" customHeight="1"/>
    <row r="14838" ht="7.5" hidden="1" customHeight="1"/>
    <row r="14839" ht="7.5" hidden="1" customHeight="1"/>
    <row r="14840" ht="7.5" hidden="1" customHeight="1"/>
    <row r="14841" ht="7.5" hidden="1" customHeight="1"/>
    <row r="14842" ht="7.5" hidden="1" customHeight="1"/>
    <row r="14843" ht="7.5" hidden="1" customHeight="1"/>
    <row r="14844" ht="7.5" hidden="1" customHeight="1"/>
    <row r="14845" ht="7.5" hidden="1" customHeight="1"/>
    <row r="14846" ht="7.5" hidden="1" customHeight="1"/>
    <row r="14847" ht="7.5" hidden="1" customHeight="1"/>
    <row r="14848" ht="7.5" hidden="1" customHeight="1"/>
    <row r="14849" ht="7.5" hidden="1" customHeight="1"/>
    <row r="14850" ht="7.5" hidden="1" customHeight="1"/>
    <row r="14851" ht="7.5" hidden="1" customHeight="1"/>
    <row r="14852" ht="7.5" hidden="1" customHeight="1"/>
    <row r="14853" ht="7.5" hidden="1" customHeight="1"/>
    <row r="14854" ht="7.5" hidden="1" customHeight="1"/>
    <row r="14855" ht="7.5" hidden="1" customHeight="1"/>
    <row r="14856" ht="7.5" hidden="1" customHeight="1"/>
    <row r="14857" ht="7.5" hidden="1" customHeight="1"/>
    <row r="14858" ht="7.5" hidden="1" customHeight="1"/>
    <row r="14859" ht="7.5" hidden="1" customHeight="1"/>
    <row r="14860" ht="7.5" hidden="1" customHeight="1"/>
    <row r="14861" ht="7.5" hidden="1" customHeight="1"/>
    <row r="14862" ht="7.5" hidden="1" customHeight="1"/>
    <row r="14863" ht="7.5" hidden="1" customHeight="1"/>
    <row r="14864" ht="7.5" hidden="1" customHeight="1"/>
    <row r="14865" ht="7.5" hidden="1" customHeight="1"/>
    <row r="14866" ht="7.5" hidden="1" customHeight="1"/>
    <row r="14867" ht="7.5" hidden="1" customHeight="1"/>
    <row r="14868" ht="7.5" hidden="1" customHeight="1"/>
    <row r="14869" ht="7.5" hidden="1" customHeight="1"/>
    <row r="14870" ht="7.5" hidden="1" customHeight="1"/>
    <row r="14871" ht="7.5" hidden="1" customHeight="1"/>
    <row r="14872" ht="7.5" hidden="1" customHeight="1"/>
    <row r="14873" ht="7.5" hidden="1" customHeight="1"/>
    <row r="14874" ht="7.5" hidden="1" customHeight="1"/>
    <row r="14875" ht="7.5" hidden="1" customHeight="1"/>
    <row r="14876" ht="7.5" hidden="1" customHeight="1"/>
    <row r="14877" ht="7.5" hidden="1" customHeight="1"/>
    <row r="14878" ht="7.5" hidden="1" customHeight="1"/>
    <row r="14879" ht="7.5" hidden="1" customHeight="1"/>
    <row r="14880" ht="7.5" hidden="1" customHeight="1"/>
    <row r="14881" ht="7.5" hidden="1" customHeight="1"/>
    <row r="14882" ht="7.5" hidden="1" customHeight="1"/>
    <row r="14883" ht="7.5" hidden="1" customHeight="1"/>
    <row r="14884" ht="7.5" hidden="1" customHeight="1"/>
    <row r="14885" ht="7.5" hidden="1" customHeight="1"/>
    <row r="14886" ht="7.5" hidden="1" customHeight="1"/>
    <row r="14887" ht="7.5" hidden="1" customHeight="1"/>
    <row r="14888" ht="7.5" hidden="1" customHeight="1"/>
    <row r="14889" ht="7.5" hidden="1" customHeight="1"/>
    <row r="14890" ht="7.5" hidden="1" customHeight="1"/>
    <row r="14891" ht="7.5" hidden="1" customHeight="1"/>
    <row r="14892" ht="7.5" hidden="1" customHeight="1"/>
    <row r="14893" ht="7.5" hidden="1" customHeight="1"/>
    <row r="14894" ht="7.5" hidden="1" customHeight="1"/>
    <row r="14895" ht="7.5" hidden="1" customHeight="1"/>
    <row r="14896" ht="7.5" hidden="1" customHeight="1"/>
    <row r="14897" ht="7.5" hidden="1" customHeight="1"/>
    <row r="14898" ht="7.5" hidden="1" customHeight="1"/>
    <row r="14899" ht="7.5" hidden="1" customHeight="1"/>
    <row r="14900" ht="7.5" hidden="1" customHeight="1"/>
    <row r="14901" ht="7.5" hidden="1" customHeight="1"/>
    <row r="14902" ht="7.5" hidden="1" customHeight="1"/>
    <row r="14903" ht="7.5" hidden="1" customHeight="1"/>
    <row r="14904" ht="7.5" hidden="1" customHeight="1"/>
    <row r="14905" ht="7.5" hidden="1" customHeight="1"/>
    <row r="14906" ht="7.5" hidden="1" customHeight="1"/>
    <row r="14907" ht="7.5" hidden="1" customHeight="1"/>
    <row r="14908" ht="7.5" hidden="1" customHeight="1"/>
    <row r="14909" ht="7.5" hidden="1" customHeight="1"/>
    <row r="14910" ht="7.5" hidden="1" customHeight="1"/>
    <row r="14911" ht="7.5" hidden="1" customHeight="1"/>
    <row r="14912" ht="7.5" hidden="1" customHeight="1"/>
    <row r="14913" ht="7.5" hidden="1" customHeight="1"/>
    <row r="14914" ht="7.5" hidden="1" customHeight="1"/>
    <row r="14915" ht="7.5" hidden="1" customHeight="1"/>
    <row r="14916" ht="7.5" hidden="1" customHeight="1"/>
    <row r="14917" ht="7.5" hidden="1" customHeight="1"/>
    <row r="14918" ht="7.5" hidden="1" customHeight="1"/>
    <row r="14919" ht="7.5" hidden="1" customHeight="1"/>
    <row r="14920" ht="7.5" hidden="1" customHeight="1"/>
    <row r="14921" ht="7.5" hidden="1" customHeight="1"/>
    <row r="14922" ht="7.5" hidden="1" customHeight="1"/>
    <row r="14923" ht="7.5" hidden="1" customHeight="1"/>
    <row r="14924" ht="7.5" hidden="1" customHeight="1"/>
    <row r="14925" ht="7.5" hidden="1" customHeight="1"/>
    <row r="14926" ht="7.5" hidden="1" customHeight="1"/>
    <row r="14927" ht="7.5" hidden="1" customHeight="1"/>
    <row r="14928" ht="7.5" hidden="1" customHeight="1"/>
    <row r="14929" ht="7.5" hidden="1" customHeight="1"/>
    <row r="14930" ht="7.5" hidden="1" customHeight="1"/>
    <row r="14931" ht="7.5" hidden="1" customHeight="1"/>
    <row r="14932" ht="7.5" hidden="1" customHeight="1"/>
    <row r="14933" ht="7.5" hidden="1" customHeight="1"/>
    <row r="14934" ht="7.5" hidden="1" customHeight="1"/>
    <row r="14935" ht="7.5" hidden="1" customHeight="1"/>
    <row r="14936" ht="7.5" hidden="1" customHeight="1"/>
    <row r="14937" ht="7.5" hidden="1" customHeight="1"/>
    <row r="14938" ht="7.5" hidden="1" customHeight="1"/>
    <row r="14939" ht="7.5" hidden="1" customHeight="1"/>
    <row r="14940" ht="7.5" hidden="1" customHeight="1"/>
    <row r="14941" ht="7.5" hidden="1" customHeight="1"/>
    <row r="14942" ht="7.5" hidden="1" customHeight="1"/>
    <row r="14943" ht="7.5" hidden="1" customHeight="1"/>
    <row r="14944" ht="7.5" hidden="1" customHeight="1"/>
    <row r="14945" ht="7.5" hidden="1" customHeight="1"/>
    <row r="14946" ht="7.5" hidden="1" customHeight="1"/>
    <row r="14947" ht="7.5" hidden="1" customHeight="1"/>
    <row r="14948" ht="7.5" hidden="1" customHeight="1"/>
    <row r="14949" ht="7.5" hidden="1" customHeight="1"/>
    <row r="14950" ht="7.5" hidden="1" customHeight="1"/>
    <row r="14951" ht="7.5" hidden="1" customHeight="1"/>
    <row r="14952" ht="7.5" hidden="1" customHeight="1"/>
    <row r="14953" ht="7.5" hidden="1" customHeight="1"/>
    <row r="14954" ht="7.5" hidden="1" customHeight="1"/>
    <row r="14955" ht="7.5" hidden="1" customHeight="1"/>
    <row r="14956" ht="7.5" hidden="1" customHeight="1"/>
    <row r="14957" ht="7.5" hidden="1" customHeight="1"/>
    <row r="14958" ht="7.5" hidden="1" customHeight="1"/>
    <row r="14959" ht="7.5" hidden="1" customHeight="1"/>
    <row r="14960" ht="7.5" hidden="1" customHeight="1"/>
    <row r="14961" ht="7.5" hidden="1" customHeight="1"/>
    <row r="14962" ht="7.5" hidden="1" customHeight="1"/>
    <row r="14963" ht="7.5" hidden="1" customHeight="1"/>
    <row r="14964" ht="7.5" hidden="1" customHeight="1"/>
    <row r="14965" ht="7.5" hidden="1" customHeight="1"/>
    <row r="14966" ht="7.5" hidden="1" customHeight="1"/>
    <row r="14967" ht="7.5" hidden="1" customHeight="1"/>
    <row r="14968" ht="7.5" hidden="1" customHeight="1"/>
    <row r="14969" ht="7.5" hidden="1" customHeight="1"/>
    <row r="14970" ht="7.5" hidden="1" customHeight="1"/>
    <row r="14971" ht="7.5" hidden="1" customHeight="1"/>
    <row r="14972" ht="7.5" hidden="1" customHeight="1"/>
    <row r="14973" ht="7.5" hidden="1" customHeight="1"/>
    <row r="14974" ht="7.5" hidden="1" customHeight="1"/>
    <row r="14975" ht="7.5" hidden="1" customHeight="1"/>
    <row r="14976" ht="7.5" hidden="1" customHeight="1"/>
    <row r="14977" ht="7.5" hidden="1" customHeight="1"/>
    <row r="14978" ht="7.5" hidden="1" customHeight="1"/>
    <row r="14979" ht="7.5" hidden="1" customHeight="1"/>
    <row r="14980" ht="7.5" hidden="1" customHeight="1"/>
    <row r="14981" ht="7.5" hidden="1" customHeight="1"/>
    <row r="14982" ht="7.5" hidden="1" customHeight="1"/>
    <row r="14983" ht="7.5" hidden="1" customHeight="1"/>
    <row r="14984" ht="7.5" hidden="1" customHeight="1"/>
    <row r="14985" ht="7.5" hidden="1" customHeight="1"/>
    <row r="14986" ht="7.5" hidden="1" customHeight="1"/>
    <row r="14987" ht="7.5" hidden="1" customHeight="1"/>
    <row r="14988" ht="7.5" hidden="1" customHeight="1"/>
    <row r="14989" ht="7.5" hidden="1" customHeight="1"/>
    <row r="14990" ht="7.5" hidden="1" customHeight="1"/>
    <row r="14991" ht="7.5" hidden="1" customHeight="1"/>
    <row r="14992" ht="7.5" hidden="1" customHeight="1"/>
    <row r="14993" ht="7.5" hidden="1" customHeight="1"/>
    <row r="14994" ht="7.5" hidden="1" customHeight="1"/>
    <row r="14995" ht="7.5" hidden="1" customHeight="1"/>
    <row r="14996" ht="7.5" hidden="1" customHeight="1"/>
    <row r="14997" ht="7.5" hidden="1" customHeight="1"/>
    <row r="14998" ht="7.5" hidden="1" customHeight="1"/>
    <row r="14999" ht="7.5" hidden="1" customHeight="1"/>
    <row r="15000" ht="7.5" hidden="1" customHeight="1"/>
    <row r="15001" ht="7.5" hidden="1" customHeight="1"/>
    <row r="15002" ht="7.5" hidden="1" customHeight="1"/>
    <row r="15003" ht="7.5" hidden="1" customHeight="1"/>
    <row r="15004" ht="7.5" hidden="1" customHeight="1"/>
    <row r="15005" ht="7.5" hidden="1" customHeight="1"/>
    <row r="15006" ht="7.5" hidden="1" customHeight="1"/>
    <row r="15007" ht="7.5" hidden="1" customHeight="1"/>
    <row r="15008" ht="7.5" hidden="1" customHeight="1"/>
    <row r="15009" ht="7.5" hidden="1" customHeight="1"/>
    <row r="15010" ht="7.5" hidden="1" customHeight="1"/>
    <row r="15011" ht="7.5" hidden="1" customHeight="1"/>
    <row r="15012" ht="7.5" hidden="1" customHeight="1"/>
    <row r="15013" ht="7.5" hidden="1" customHeight="1"/>
    <row r="15014" ht="7.5" hidden="1" customHeight="1"/>
    <row r="15015" ht="7.5" hidden="1" customHeight="1"/>
    <row r="15016" ht="7.5" hidden="1" customHeight="1"/>
    <row r="15017" ht="7.5" hidden="1" customHeight="1"/>
    <row r="15018" ht="7.5" hidden="1" customHeight="1"/>
    <row r="15019" ht="7.5" hidden="1" customHeight="1"/>
    <row r="15020" ht="7.5" hidden="1" customHeight="1"/>
    <row r="15021" ht="7.5" hidden="1" customHeight="1"/>
    <row r="15022" ht="7.5" hidden="1" customHeight="1"/>
    <row r="15023" ht="7.5" hidden="1" customHeight="1"/>
    <row r="15024" ht="7.5" hidden="1" customHeight="1"/>
    <row r="15025" ht="7.5" hidden="1" customHeight="1"/>
    <row r="15026" ht="7.5" hidden="1" customHeight="1"/>
    <row r="15027" ht="7.5" hidden="1" customHeight="1"/>
    <row r="15028" ht="7.5" hidden="1" customHeight="1"/>
    <row r="15029" ht="7.5" hidden="1" customHeight="1"/>
    <row r="15030" ht="7.5" hidden="1" customHeight="1"/>
    <row r="15031" ht="7.5" hidden="1" customHeight="1"/>
    <row r="15032" ht="7.5" hidden="1" customHeight="1"/>
    <row r="15033" ht="7.5" hidden="1" customHeight="1"/>
    <row r="15034" ht="7.5" hidden="1" customHeight="1"/>
    <row r="15035" ht="7.5" hidden="1" customHeight="1"/>
    <row r="15036" ht="7.5" hidden="1" customHeight="1"/>
    <row r="15037" ht="7.5" hidden="1" customHeight="1"/>
    <row r="15038" ht="7.5" hidden="1" customHeight="1"/>
    <row r="15039" ht="7.5" hidden="1" customHeight="1"/>
    <row r="15040" ht="7.5" hidden="1" customHeight="1"/>
    <row r="15041" ht="7.5" hidden="1" customHeight="1"/>
    <row r="15042" ht="7.5" hidden="1" customHeight="1"/>
    <row r="15043" ht="7.5" hidden="1" customHeight="1"/>
    <row r="15044" ht="7.5" hidden="1" customHeight="1"/>
    <row r="15045" ht="7.5" hidden="1" customHeight="1"/>
    <row r="15046" ht="7.5" hidden="1" customHeight="1"/>
    <row r="15047" ht="7.5" hidden="1" customHeight="1"/>
    <row r="15048" ht="7.5" hidden="1" customHeight="1"/>
    <row r="15049" ht="7.5" hidden="1" customHeight="1"/>
    <row r="15050" ht="7.5" hidden="1" customHeight="1"/>
    <row r="15051" ht="7.5" hidden="1" customHeight="1"/>
    <row r="15052" ht="7.5" hidden="1" customHeight="1"/>
    <row r="15053" ht="7.5" hidden="1" customHeight="1"/>
    <row r="15054" ht="7.5" hidden="1" customHeight="1"/>
    <row r="15055" ht="7.5" hidden="1" customHeight="1"/>
    <row r="15056" ht="7.5" hidden="1" customHeight="1"/>
    <row r="15057" ht="7.5" hidden="1" customHeight="1"/>
    <row r="15058" ht="7.5" hidden="1" customHeight="1"/>
    <row r="15059" ht="7.5" hidden="1" customHeight="1"/>
    <row r="15060" ht="7.5" hidden="1" customHeight="1"/>
    <row r="15061" ht="7.5" hidden="1" customHeight="1"/>
    <row r="15062" ht="7.5" hidden="1" customHeight="1"/>
    <row r="15063" ht="7.5" hidden="1" customHeight="1"/>
    <row r="15064" ht="7.5" hidden="1" customHeight="1"/>
    <row r="15065" ht="7.5" hidden="1" customHeight="1"/>
    <row r="15066" ht="7.5" hidden="1" customHeight="1"/>
    <row r="15067" ht="7.5" hidden="1" customHeight="1"/>
    <row r="15068" ht="7.5" hidden="1" customHeight="1"/>
    <row r="15069" ht="7.5" hidden="1" customHeight="1"/>
    <row r="15070" ht="7.5" hidden="1" customHeight="1"/>
    <row r="15071" ht="7.5" hidden="1" customHeight="1"/>
    <row r="15072" ht="7.5" hidden="1" customHeight="1"/>
    <row r="15073" ht="7.5" hidden="1" customHeight="1"/>
    <row r="15074" ht="7.5" hidden="1" customHeight="1"/>
    <row r="15075" ht="7.5" hidden="1" customHeight="1"/>
    <row r="15076" ht="7.5" hidden="1" customHeight="1"/>
    <row r="15077" ht="7.5" hidden="1" customHeight="1"/>
    <row r="15078" ht="7.5" hidden="1" customHeight="1"/>
    <row r="15079" ht="7.5" hidden="1" customHeight="1"/>
    <row r="15080" ht="7.5" hidden="1" customHeight="1"/>
    <row r="15081" ht="7.5" hidden="1" customHeight="1"/>
    <row r="15082" ht="7.5" hidden="1" customHeight="1"/>
    <row r="15083" ht="7.5" hidden="1" customHeight="1"/>
    <row r="15084" ht="7.5" hidden="1" customHeight="1"/>
    <row r="15085" ht="7.5" hidden="1" customHeight="1"/>
    <row r="15086" ht="7.5" hidden="1" customHeight="1"/>
    <row r="15087" ht="7.5" hidden="1" customHeight="1"/>
    <row r="15088" ht="7.5" hidden="1" customHeight="1"/>
    <row r="15089" ht="7.5" hidden="1" customHeight="1"/>
    <row r="15090" ht="7.5" hidden="1" customHeight="1"/>
    <row r="15091" ht="7.5" hidden="1" customHeight="1"/>
    <row r="15092" ht="7.5" hidden="1" customHeight="1"/>
    <row r="15093" ht="7.5" hidden="1" customHeight="1"/>
    <row r="15094" ht="7.5" hidden="1" customHeight="1"/>
    <row r="15095" ht="7.5" hidden="1" customHeight="1"/>
    <row r="15096" ht="7.5" hidden="1" customHeight="1"/>
    <row r="15097" ht="7.5" hidden="1" customHeight="1"/>
    <row r="15098" ht="7.5" hidden="1" customHeight="1"/>
    <row r="15099" ht="7.5" hidden="1" customHeight="1"/>
    <row r="15100" ht="7.5" hidden="1" customHeight="1"/>
    <row r="15101" ht="7.5" hidden="1" customHeight="1"/>
    <row r="15102" ht="7.5" hidden="1" customHeight="1"/>
    <row r="15103" ht="7.5" hidden="1" customHeight="1"/>
    <row r="15104" ht="7.5" hidden="1" customHeight="1"/>
    <row r="15105" ht="7.5" hidden="1" customHeight="1"/>
    <row r="15106" ht="7.5" hidden="1" customHeight="1"/>
    <row r="15107" ht="7.5" hidden="1" customHeight="1"/>
    <row r="15108" ht="7.5" hidden="1" customHeight="1"/>
    <row r="15109" ht="7.5" hidden="1" customHeight="1"/>
    <row r="15110" ht="7.5" hidden="1" customHeight="1"/>
    <row r="15111" ht="7.5" hidden="1" customHeight="1"/>
    <row r="15112" ht="7.5" hidden="1" customHeight="1"/>
    <row r="15113" ht="7.5" hidden="1" customHeight="1"/>
    <row r="15114" ht="7.5" hidden="1" customHeight="1"/>
    <row r="15115" ht="7.5" hidden="1" customHeight="1"/>
    <row r="15116" ht="7.5" hidden="1" customHeight="1"/>
    <row r="15117" ht="7.5" hidden="1" customHeight="1"/>
    <row r="15118" ht="7.5" hidden="1" customHeight="1"/>
    <row r="15119" ht="7.5" hidden="1" customHeight="1"/>
    <row r="15120" ht="7.5" hidden="1" customHeight="1"/>
    <row r="15121" ht="7.5" hidden="1" customHeight="1"/>
    <row r="15122" ht="7.5" hidden="1" customHeight="1"/>
    <row r="15123" ht="7.5" hidden="1" customHeight="1"/>
    <row r="15124" ht="7.5" hidden="1" customHeight="1"/>
    <row r="15125" ht="7.5" hidden="1" customHeight="1"/>
    <row r="15126" ht="7.5" hidden="1" customHeight="1"/>
    <row r="15127" ht="7.5" hidden="1" customHeight="1"/>
    <row r="15128" ht="7.5" hidden="1" customHeight="1"/>
    <row r="15129" ht="7.5" hidden="1" customHeight="1"/>
    <row r="15130" ht="7.5" hidden="1" customHeight="1"/>
    <row r="15131" ht="7.5" hidden="1" customHeight="1"/>
    <row r="15132" ht="7.5" hidden="1" customHeight="1"/>
    <row r="15133" ht="7.5" hidden="1" customHeight="1"/>
    <row r="15134" ht="7.5" hidden="1" customHeight="1"/>
    <row r="15135" ht="7.5" hidden="1" customHeight="1"/>
    <row r="15136" ht="7.5" hidden="1" customHeight="1"/>
    <row r="15137" ht="7.5" hidden="1" customHeight="1"/>
    <row r="15138" ht="7.5" hidden="1" customHeight="1"/>
    <row r="15139" ht="7.5" hidden="1" customHeight="1"/>
    <row r="15140" ht="7.5" hidden="1" customHeight="1"/>
    <row r="15141" ht="7.5" hidden="1" customHeight="1"/>
    <row r="15142" ht="7.5" hidden="1" customHeight="1"/>
    <row r="15143" ht="7.5" hidden="1" customHeight="1"/>
    <row r="15144" ht="7.5" hidden="1" customHeight="1"/>
    <row r="15145" ht="7.5" hidden="1" customHeight="1"/>
    <row r="15146" ht="7.5" hidden="1" customHeight="1"/>
    <row r="15147" ht="7.5" hidden="1" customHeight="1"/>
    <row r="15148" ht="7.5" hidden="1" customHeight="1"/>
    <row r="15149" ht="7.5" hidden="1" customHeight="1"/>
    <row r="15150" ht="7.5" hidden="1" customHeight="1"/>
    <row r="15151" ht="7.5" hidden="1" customHeight="1"/>
    <row r="15152" ht="7.5" hidden="1" customHeight="1"/>
    <row r="15153" ht="7.5" hidden="1" customHeight="1"/>
    <row r="15154" ht="7.5" hidden="1" customHeight="1"/>
    <row r="15155" ht="7.5" hidden="1" customHeight="1"/>
    <row r="15156" ht="7.5" hidden="1" customHeight="1"/>
    <row r="15157" ht="7.5" hidden="1" customHeight="1"/>
    <row r="15158" ht="7.5" hidden="1" customHeight="1"/>
    <row r="15159" ht="7.5" hidden="1" customHeight="1"/>
    <row r="15160" ht="7.5" hidden="1" customHeight="1"/>
    <row r="15161" ht="7.5" hidden="1" customHeight="1"/>
    <row r="15162" ht="7.5" hidden="1" customHeight="1"/>
    <row r="15163" ht="7.5" hidden="1" customHeight="1"/>
    <row r="15164" ht="7.5" hidden="1" customHeight="1"/>
    <row r="15165" ht="7.5" hidden="1" customHeight="1"/>
    <row r="15166" ht="7.5" hidden="1" customHeight="1"/>
    <row r="15167" ht="7.5" hidden="1" customHeight="1"/>
    <row r="15168" ht="7.5" hidden="1" customHeight="1"/>
    <row r="15169" ht="7.5" hidden="1" customHeight="1"/>
    <row r="15170" ht="7.5" hidden="1" customHeight="1"/>
    <row r="15171" ht="7.5" hidden="1" customHeight="1"/>
    <row r="15172" ht="7.5" hidden="1" customHeight="1"/>
    <row r="15173" ht="7.5" hidden="1" customHeight="1"/>
    <row r="15174" ht="7.5" hidden="1" customHeight="1"/>
    <row r="15175" ht="7.5" hidden="1" customHeight="1"/>
    <row r="15176" ht="7.5" hidden="1" customHeight="1"/>
    <row r="15177" ht="7.5" hidden="1" customHeight="1"/>
    <row r="15178" ht="7.5" hidden="1" customHeight="1"/>
    <row r="15179" ht="7.5" hidden="1" customHeight="1"/>
    <row r="15180" ht="7.5" hidden="1" customHeight="1"/>
    <row r="15181" ht="7.5" hidden="1" customHeight="1"/>
    <row r="15182" ht="7.5" hidden="1" customHeight="1"/>
    <row r="15183" ht="7.5" hidden="1" customHeight="1"/>
    <row r="15184" ht="7.5" hidden="1" customHeight="1"/>
    <row r="15185" ht="7.5" hidden="1" customHeight="1"/>
    <row r="15186" ht="7.5" hidden="1" customHeight="1"/>
    <row r="15187" ht="7.5" hidden="1" customHeight="1"/>
    <row r="15188" ht="7.5" hidden="1" customHeight="1"/>
    <row r="15189" ht="7.5" hidden="1" customHeight="1"/>
    <row r="15190" ht="7.5" hidden="1" customHeight="1"/>
    <row r="15191" ht="7.5" hidden="1" customHeight="1"/>
    <row r="15192" ht="7.5" hidden="1" customHeight="1"/>
    <row r="15193" ht="7.5" hidden="1" customHeight="1"/>
    <row r="15194" ht="7.5" hidden="1" customHeight="1"/>
    <row r="15195" ht="7.5" hidden="1" customHeight="1"/>
    <row r="15196" ht="7.5" hidden="1" customHeight="1"/>
    <row r="15197" ht="7.5" hidden="1" customHeight="1"/>
    <row r="15198" ht="7.5" hidden="1" customHeight="1"/>
    <row r="15199" ht="7.5" hidden="1" customHeight="1"/>
    <row r="15200" ht="7.5" hidden="1" customHeight="1"/>
    <row r="15201" ht="7.5" hidden="1" customHeight="1"/>
    <row r="15202" ht="7.5" hidden="1" customHeight="1"/>
    <row r="15203" ht="7.5" hidden="1" customHeight="1"/>
    <row r="15204" ht="7.5" hidden="1" customHeight="1"/>
    <row r="15205" ht="7.5" hidden="1" customHeight="1"/>
    <row r="15206" ht="7.5" hidden="1" customHeight="1"/>
    <row r="15207" ht="7.5" hidden="1" customHeight="1"/>
    <row r="15208" ht="7.5" hidden="1" customHeight="1"/>
    <row r="15209" ht="7.5" hidden="1" customHeight="1"/>
    <row r="15210" ht="7.5" hidden="1" customHeight="1"/>
    <row r="15211" ht="7.5" hidden="1" customHeight="1"/>
    <row r="15212" ht="7.5" hidden="1" customHeight="1"/>
    <row r="15213" ht="7.5" hidden="1" customHeight="1"/>
    <row r="15214" ht="7.5" hidden="1" customHeight="1"/>
    <row r="15215" ht="7.5" hidden="1" customHeight="1"/>
    <row r="15216" ht="7.5" hidden="1" customHeight="1"/>
    <row r="15217" ht="7.5" hidden="1" customHeight="1"/>
    <row r="15218" ht="7.5" hidden="1" customHeight="1"/>
    <row r="15219" ht="7.5" hidden="1" customHeight="1"/>
    <row r="15220" ht="7.5" hidden="1" customHeight="1"/>
    <row r="15221" ht="7.5" hidden="1" customHeight="1"/>
    <row r="15222" ht="7.5" hidden="1" customHeight="1"/>
    <row r="15223" ht="7.5" hidden="1" customHeight="1"/>
    <row r="15224" ht="7.5" hidden="1" customHeight="1"/>
    <row r="15225" ht="7.5" hidden="1" customHeight="1"/>
    <row r="15226" ht="7.5" hidden="1" customHeight="1"/>
    <row r="15227" ht="7.5" hidden="1" customHeight="1"/>
    <row r="15228" ht="7.5" hidden="1" customHeight="1"/>
    <row r="15229" ht="7.5" hidden="1" customHeight="1"/>
    <row r="15230" ht="7.5" hidden="1" customHeight="1"/>
    <row r="15231" ht="7.5" hidden="1" customHeight="1"/>
    <row r="15232" ht="7.5" hidden="1" customHeight="1"/>
    <row r="15233" ht="7.5" hidden="1" customHeight="1"/>
    <row r="15234" ht="7.5" hidden="1" customHeight="1"/>
    <row r="15235" ht="7.5" hidden="1" customHeight="1"/>
    <row r="15236" ht="7.5" hidden="1" customHeight="1"/>
    <row r="15237" ht="7.5" hidden="1" customHeight="1"/>
    <row r="15238" ht="7.5" hidden="1" customHeight="1"/>
    <row r="15239" ht="7.5" hidden="1" customHeight="1"/>
    <row r="15240" ht="7.5" hidden="1" customHeight="1"/>
    <row r="15241" ht="7.5" hidden="1" customHeight="1"/>
    <row r="15242" ht="7.5" hidden="1" customHeight="1"/>
    <row r="15243" ht="7.5" hidden="1" customHeight="1"/>
    <row r="15244" ht="7.5" hidden="1" customHeight="1"/>
    <row r="15245" ht="7.5" hidden="1" customHeight="1"/>
    <row r="15246" ht="7.5" hidden="1" customHeight="1"/>
    <row r="15247" ht="7.5" hidden="1" customHeight="1"/>
    <row r="15248" ht="7.5" hidden="1" customHeight="1"/>
    <row r="15249" ht="7.5" hidden="1" customHeight="1"/>
    <row r="15250" ht="7.5" hidden="1" customHeight="1"/>
    <row r="15251" ht="7.5" hidden="1" customHeight="1"/>
    <row r="15252" ht="7.5" hidden="1" customHeight="1"/>
    <row r="15253" ht="7.5" hidden="1" customHeight="1"/>
    <row r="15254" ht="7.5" hidden="1" customHeight="1"/>
    <row r="15255" ht="7.5" hidden="1" customHeight="1"/>
    <row r="15256" ht="7.5" hidden="1" customHeight="1"/>
    <row r="15257" ht="7.5" hidden="1" customHeight="1"/>
    <row r="15258" ht="7.5" hidden="1" customHeight="1"/>
    <row r="15259" ht="7.5" hidden="1" customHeight="1"/>
    <row r="15260" ht="7.5" hidden="1" customHeight="1"/>
    <row r="15261" ht="7.5" hidden="1" customHeight="1"/>
    <row r="15262" ht="7.5" hidden="1" customHeight="1"/>
    <row r="15263" ht="7.5" hidden="1" customHeight="1"/>
    <row r="15264" ht="7.5" hidden="1" customHeight="1"/>
    <row r="15265" ht="7.5" hidden="1" customHeight="1"/>
    <row r="15266" ht="7.5" hidden="1" customHeight="1"/>
    <row r="15267" ht="7.5" hidden="1" customHeight="1"/>
    <row r="15268" ht="7.5" hidden="1" customHeight="1"/>
    <row r="15269" ht="7.5" hidden="1" customHeight="1"/>
    <row r="15270" ht="7.5" hidden="1" customHeight="1"/>
    <row r="15271" ht="7.5" hidden="1" customHeight="1"/>
    <row r="15272" ht="7.5" hidden="1" customHeight="1"/>
    <row r="15273" ht="7.5" hidden="1" customHeight="1"/>
    <row r="15274" ht="7.5" hidden="1" customHeight="1"/>
    <row r="15275" ht="7.5" hidden="1" customHeight="1"/>
    <row r="15276" ht="7.5" hidden="1" customHeight="1"/>
    <row r="15277" ht="7.5" hidden="1" customHeight="1"/>
    <row r="15278" ht="7.5" hidden="1" customHeight="1"/>
    <row r="15279" ht="7.5" hidden="1" customHeight="1"/>
    <row r="15280" ht="7.5" hidden="1" customHeight="1"/>
    <row r="15281" ht="7.5" hidden="1" customHeight="1"/>
    <row r="15282" ht="7.5" hidden="1" customHeight="1"/>
    <row r="15283" ht="7.5" hidden="1" customHeight="1"/>
    <row r="15284" ht="7.5" hidden="1" customHeight="1"/>
    <row r="15285" ht="7.5" hidden="1" customHeight="1"/>
    <row r="15286" ht="7.5" hidden="1" customHeight="1"/>
    <row r="15287" ht="7.5" hidden="1" customHeight="1"/>
    <row r="15288" ht="7.5" hidden="1" customHeight="1"/>
    <row r="15289" ht="7.5" hidden="1" customHeight="1"/>
    <row r="15290" ht="7.5" hidden="1" customHeight="1"/>
    <row r="15291" ht="7.5" hidden="1" customHeight="1"/>
    <row r="15292" ht="7.5" hidden="1" customHeight="1"/>
    <row r="15293" ht="7.5" hidden="1" customHeight="1"/>
    <row r="15294" ht="7.5" hidden="1" customHeight="1"/>
    <row r="15295" ht="7.5" hidden="1" customHeight="1"/>
    <row r="15296" ht="7.5" hidden="1" customHeight="1"/>
    <row r="15297" ht="7.5" hidden="1" customHeight="1"/>
    <row r="15298" ht="7.5" hidden="1" customHeight="1"/>
    <row r="15299" ht="7.5" hidden="1" customHeight="1"/>
    <row r="15300" ht="7.5" hidden="1" customHeight="1"/>
    <row r="15301" ht="7.5" hidden="1" customHeight="1"/>
    <row r="15302" ht="7.5" hidden="1" customHeight="1"/>
    <row r="15303" ht="7.5" hidden="1" customHeight="1"/>
    <row r="15304" ht="7.5" hidden="1" customHeight="1"/>
    <row r="15305" ht="7.5" hidden="1" customHeight="1"/>
    <row r="15306" ht="7.5" hidden="1" customHeight="1"/>
    <row r="15307" ht="7.5" hidden="1" customHeight="1"/>
    <row r="15308" ht="7.5" hidden="1" customHeight="1"/>
    <row r="15309" ht="7.5" hidden="1" customHeight="1"/>
    <row r="15310" ht="7.5" hidden="1" customHeight="1"/>
    <row r="15311" ht="7.5" hidden="1" customHeight="1"/>
    <row r="15312" ht="7.5" hidden="1" customHeight="1"/>
    <row r="15313" ht="7.5" hidden="1" customHeight="1"/>
    <row r="15314" ht="7.5" hidden="1" customHeight="1"/>
    <row r="15315" ht="7.5" hidden="1" customHeight="1"/>
    <row r="15316" ht="7.5" hidden="1" customHeight="1"/>
    <row r="15317" ht="7.5" hidden="1" customHeight="1"/>
    <row r="15318" ht="7.5" hidden="1" customHeight="1"/>
    <row r="15319" ht="7.5" hidden="1" customHeight="1"/>
    <row r="15320" ht="7.5" hidden="1" customHeight="1"/>
    <row r="15321" ht="7.5" hidden="1" customHeight="1"/>
    <row r="15322" ht="7.5" hidden="1" customHeight="1"/>
    <row r="15323" ht="7.5" hidden="1" customHeight="1"/>
    <row r="15324" ht="7.5" hidden="1" customHeight="1"/>
    <row r="15325" ht="7.5" hidden="1" customHeight="1"/>
    <row r="15326" ht="7.5" hidden="1" customHeight="1"/>
    <row r="15327" ht="7.5" hidden="1" customHeight="1"/>
    <row r="15328" ht="7.5" hidden="1" customHeight="1"/>
    <row r="15329" ht="7.5" hidden="1" customHeight="1"/>
    <row r="15330" ht="7.5" hidden="1" customHeight="1"/>
    <row r="15331" ht="7.5" hidden="1" customHeight="1"/>
    <row r="15332" ht="7.5" hidden="1" customHeight="1"/>
    <row r="15333" ht="7.5" hidden="1" customHeight="1"/>
    <row r="15334" ht="7.5" hidden="1" customHeight="1"/>
    <row r="15335" ht="7.5" hidden="1" customHeight="1"/>
    <row r="15336" ht="7.5" hidden="1" customHeight="1"/>
    <row r="15337" ht="7.5" hidden="1" customHeight="1"/>
    <row r="15338" ht="7.5" hidden="1" customHeight="1"/>
    <row r="15339" ht="7.5" hidden="1" customHeight="1"/>
    <row r="15340" ht="7.5" hidden="1" customHeight="1"/>
    <row r="15341" ht="7.5" hidden="1" customHeight="1"/>
    <row r="15342" ht="7.5" hidden="1" customHeight="1"/>
    <row r="15343" ht="7.5" hidden="1" customHeight="1"/>
    <row r="15344" ht="7.5" hidden="1" customHeight="1"/>
    <row r="15345" ht="7.5" hidden="1" customHeight="1"/>
    <row r="15346" ht="7.5" hidden="1" customHeight="1"/>
    <row r="15347" ht="7.5" hidden="1" customHeight="1"/>
    <row r="15348" ht="7.5" hidden="1" customHeight="1"/>
    <row r="15349" ht="7.5" hidden="1" customHeight="1"/>
    <row r="15350" ht="7.5" hidden="1" customHeight="1"/>
    <row r="15351" ht="7.5" hidden="1" customHeight="1"/>
    <row r="15352" ht="7.5" hidden="1" customHeight="1"/>
    <row r="15353" ht="7.5" hidden="1" customHeight="1"/>
    <row r="15354" ht="7.5" hidden="1" customHeight="1"/>
    <row r="15355" ht="7.5" hidden="1" customHeight="1"/>
    <row r="15356" ht="7.5" hidden="1" customHeight="1"/>
    <row r="15357" ht="7.5" hidden="1" customHeight="1"/>
    <row r="15358" ht="7.5" hidden="1" customHeight="1"/>
    <row r="15359" ht="7.5" hidden="1" customHeight="1"/>
    <row r="15360" ht="7.5" hidden="1" customHeight="1"/>
    <row r="15361" ht="7.5" hidden="1" customHeight="1"/>
    <row r="15362" ht="7.5" hidden="1" customHeight="1"/>
    <row r="15363" ht="7.5" hidden="1" customHeight="1"/>
    <row r="15364" ht="7.5" hidden="1" customHeight="1"/>
    <row r="15365" ht="7.5" hidden="1" customHeight="1"/>
    <row r="15366" ht="7.5" hidden="1" customHeight="1"/>
    <row r="15367" ht="7.5" hidden="1" customHeight="1"/>
    <row r="15368" ht="7.5" hidden="1" customHeight="1"/>
    <row r="15369" ht="7.5" hidden="1" customHeight="1"/>
    <row r="15370" ht="7.5" hidden="1" customHeight="1"/>
    <row r="15371" ht="7.5" hidden="1" customHeight="1"/>
    <row r="15372" ht="7.5" hidden="1" customHeight="1"/>
    <row r="15373" ht="7.5" hidden="1" customHeight="1"/>
    <row r="15374" ht="7.5" hidden="1" customHeight="1"/>
    <row r="15375" ht="7.5" hidden="1" customHeight="1"/>
    <row r="15376" ht="7.5" hidden="1" customHeight="1"/>
    <row r="15377" ht="7.5" hidden="1" customHeight="1"/>
    <row r="15378" ht="7.5" hidden="1" customHeight="1"/>
    <row r="15379" ht="7.5" hidden="1" customHeight="1"/>
    <row r="15380" ht="7.5" hidden="1" customHeight="1"/>
    <row r="15381" ht="7.5" hidden="1" customHeight="1"/>
    <row r="15382" ht="7.5" hidden="1" customHeight="1"/>
    <row r="15383" ht="7.5" hidden="1" customHeight="1"/>
    <row r="15384" ht="7.5" hidden="1" customHeight="1"/>
    <row r="15385" ht="7.5" hidden="1" customHeight="1"/>
    <row r="15386" ht="7.5" hidden="1" customHeight="1"/>
    <row r="15387" ht="7.5" hidden="1" customHeight="1"/>
    <row r="15388" ht="7.5" hidden="1" customHeight="1"/>
    <row r="15389" ht="7.5" hidden="1" customHeight="1"/>
    <row r="15390" ht="7.5" hidden="1" customHeight="1"/>
    <row r="15391" ht="7.5" hidden="1" customHeight="1"/>
    <row r="15392" ht="7.5" hidden="1" customHeight="1"/>
    <row r="15393" ht="7.5" hidden="1" customHeight="1"/>
    <row r="15394" ht="7.5" hidden="1" customHeight="1"/>
    <row r="15395" ht="7.5" hidden="1" customHeight="1"/>
    <row r="15396" ht="7.5" hidden="1" customHeight="1"/>
    <row r="15397" ht="7.5" hidden="1" customHeight="1"/>
    <row r="15398" ht="7.5" hidden="1" customHeight="1"/>
    <row r="15399" ht="7.5" hidden="1" customHeight="1"/>
    <row r="15400" ht="7.5" hidden="1" customHeight="1"/>
    <row r="15401" ht="7.5" hidden="1" customHeight="1"/>
    <row r="15402" ht="7.5" hidden="1" customHeight="1"/>
    <row r="15403" ht="7.5" hidden="1" customHeight="1"/>
    <row r="15404" ht="7.5" hidden="1" customHeight="1"/>
    <row r="15405" ht="7.5" hidden="1" customHeight="1"/>
    <row r="15406" ht="7.5" hidden="1" customHeight="1"/>
    <row r="15407" ht="7.5" hidden="1" customHeight="1"/>
    <row r="15408" ht="7.5" hidden="1" customHeight="1"/>
    <row r="15409" ht="7.5" hidden="1" customHeight="1"/>
    <row r="15410" ht="7.5" hidden="1" customHeight="1"/>
    <row r="15411" ht="7.5" hidden="1" customHeight="1"/>
    <row r="15412" ht="7.5" hidden="1" customHeight="1"/>
    <row r="15413" ht="7.5" hidden="1" customHeight="1"/>
    <row r="15414" ht="7.5" hidden="1" customHeight="1"/>
    <row r="15415" ht="7.5" hidden="1" customHeight="1"/>
    <row r="15416" ht="7.5" hidden="1" customHeight="1"/>
    <row r="15417" ht="7.5" hidden="1" customHeight="1"/>
    <row r="15418" ht="7.5" hidden="1" customHeight="1"/>
    <row r="15419" ht="7.5" hidden="1" customHeight="1"/>
    <row r="15420" ht="7.5" hidden="1" customHeight="1"/>
    <row r="15421" ht="7.5" hidden="1" customHeight="1"/>
    <row r="15422" ht="7.5" hidden="1" customHeight="1"/>
    <row r="15423" ht="7.5" hidden="1" customHeight="1"/>
    <row r="15424" ht="7.5" hidden="1" customHeight="1"/>
    <row r="15425" ht="7.5" hidden="1" customHeight="1"/>
    <row r="15426" ht="7.5" hidden="1" customHeight="1"/>
    <row r="15427" ht="7.5" hidden="1" customHeight="1"/>
    <row r="15428" ht="7.5" hidden="1" customHeight="1"/>
    <row r="15429" ht="7.5" hidden="1" customHeight="1"/>
    <row r="15430" ht="7.5" hidden="1" customHeight="1"/>
    <row r="15431" ht="7.5" hidden="1" customHeight="1"/>
    <row r="15432" ht="7.5" hidden="1" customHeight="1"/>
    <row r="15433" ht="7.5" hidden="1" customHeight="1"/>
    <row r="15434" ht="7.5" hidden="1" customHeight="1"/>
    <row r="15435" ht="7.5" hidden="1" customHeight="1"/>
    <row r="15436" ht="7.5" hidden="1" customHeight="1"/>
    <row r="15437" ht="7.5" hidden="1" customHeight="1"/>
    <row r="15438" ht="7.5" hidden="1" customHeight="1"/>
    <row r="15439" ht="7.5" hidden="1" customHeight="1"/>
    <row r="15440" ht="7.5" hidden="1" customHeight="1"/>
    <row r="15441" ht="7.5" hidden="1" customHeight="1"/>
    <row r="15442" ht="7.5" hidden="1" customHeight="1"/>
    <row r="15443" ht="7.5" hidden="1" customHeight="1"/>
    <row r="15444" ht="7.5" hidden="1" customHeight="1"/>
    <row r="15445" ht="7.5" hidden="1" customHeight="1"/>
    <row r="15446" ht="7.5" hidden="1" customHeight="1"/>
    <row r="15447" ht="7.5" hidden="1" customHeight="1"/>
    <row r="15448" ht="7.5" hidden="1" customHeight="1"/>
    <row r="15449" ht="7.5" hidden="1" customHeight="1"/>
    <row r="15450" ht="7.5" hidden="1" customHeight="1"/>
    <row r="15451" ht="7.5" hidden="1" customHeight="1"/>
    <row r="15452" ht="7.5" hidden="1" customHeight="1"/>
    <row r="15453" ht="7.5" hidden="1" customHeight="1"/>
    <row r="15454" ht="7.5" hidden="1" customHeight="1"/>
    <row r="15455" ht="7.5" hidden="1" customHeight="1"/>
    <row r="15456" ht="7.5" hidden="1" customHeight="1"/>
    <row r="15457" ht="7.5" hidden="1" customHeight="1"/>
    <row r="15458" ht="7.5" hidden="1" customHeight="1"/>
    <row r="15459" ht="7.5" hidden="1" customHeight="1"/>
    <row r="15460" ht="7.5" hidden="1" customHeight="1"/>
    <row r="15461" ht="7.5" hidden="1" customHeight="1"/>
    <row r="15462" ht="7.5" hidden="1" customHeight="1"/>
    <row r="15463" ht="7.5" hidden="1" customHeight="1"/>
    <row r="15464" ht="7.5" hidden="1" customHeight="1"/>
    <row r="15465" ht="7.5" hidden="1" customHeight="1"/>
    <row r="15466" ht="7.5" hidden="1" customHeight="1"/>
    <row r="15467" ht="7.5" hidden="1" customHeight="1"/>
    <row r="15468" ht="7.5" hidden="1" customHeight="1"/>
    <row r="15469" ht="7.5" hidden="1" customHeight="1"/>
    <row r="15470" ht="7.5" hidden="1" customHeight="1"/>
    <row r="15471" ht="7.5" hidden="1" customHeight="1"/>
    <row r="15472" ht="7.5" hidden="1" customHeight="1"/>
    <row r="15473" ht="7.5" hidden="1" customHeight="1"/>
    <row r="15474" ht="7.5" hidden="1" customHeight="1"/>
    <row r="15475" ht="7.5" hidden="1" customHeight="1"/>
    <row r="15476" ht="7.5" hidden="1" customHeight="1"/>
    <row r="15477" ht="7.5" hidden="1" customHeight="1"/>
    <row r="15478" ht="7.5" hidden="1" customHeight="1"/>
    <row r="15479" ht="7.5" hidden="1" customHeight="1"/>
    <row r="15480" ht="7.5" hidden="1" customHeight="1"/>
    <row r="15481" ht="7.5" hidden="1" customHeight="1"/>
    <row r="15482" ht="7.5" hidden="1" customHeight="1"/>
    <row r="15483" ht="7.5" hidden="1" customHeight="1"/>
    <row r="15484" ht="7.5" hidden="1" customHeight="1"/>
    <row r="15485" ht="7.5" hidden="1" customHeight="1"/>
    <row r="15486" ht="7.5" hidden="1" customHeight="1"/>
    <row r="15487" ht="7.5" hidden="1" customHeight="1"/>
    <row r="15488" ht="7.5" hidden="1" customHeight="1"/>
    <row r="15489" ht="7.5" hidden="1" customHeight="1"/>
    <row r="15490" ht="7.5" hidden="1" customHeight="1"/>
    <row r="15491" ht="7.5" hidden="1" customHeight="1"/>
    <row r="15492" ht="7.5" hidden="1" customHeight="1"/>
    <row r="15493" ht="7.5" hidden="1" customHeight="1"/>
    <row r="15494" ht="7.5" hidden="1" customHeight="1"/>
    <row r="15495" ht="7.5" hidden="1" customHeight="1"/>
    <row r="15496" ht="7.5" hidden="1" customHeight="1"/>
    <row r="15497" ht="7.5" hidden="1" customHeight="1"/>
    <row r="15498" ht="7.5" hidden="1" customHeight="1"/>
    <row r="15499" ht="7.5" hidden="1" customHeight="1"/>
    <row r="15500" ht="7.5" hidden="1" customHeight="1"/>
    <row r="15501" ht="7.5" hidden="1" customHeight="1"/>
    <row r="15502" ht="7.5" hidden="1" customHeight="1"/>
    <row r="15503" ht="7.5" hidden="1" customHeight="1"/>
    <row r="15504" ht="7.5" hidden="1" customHeight="1"/>
    <row r="15505" ht="7.5" hidden="1" customHeight="1"/>
    <row r="15506" ht="7.5" hidden="1" customHeight="1"/>
    <row r="15507" ht="7.5" hidden="1" customHeight="1"/>
    <row r="15508" ht="7.5" hidden="1" customHeight="1"/>
    <row r="15509" ht="7.5" hidden="1" customHeight="1"/>
    <row r="15510" ht="7.5" hidden="1" customHeight="1"/>
    <row r="15511" ht="7.5" hidden="1" customHeight="1"/>
    <row r="15512" ht="7.5" hidden="1" customHeight="1"/>
    <row r="15513" ht="7.5" hidden="1" customHeight="1"/>
    <row r="15514" ht="7.5" hidden="1" customHeight="1"/>
    <row r="15515" ht="7.5" hidden="1" customHeight="1"/>
    <row r="15516" ht="7.5" hidden="1" customHeight="1"/>
    <row r="15517" ht="7.5" hidden="1" customHeight="1"/>
    <row r="15518" ht="7.5" hidden="1" customHeight="1"/>
    <row r="15519" ht="7.5" hidden="1" customHeight="1"/>
    <row r="15520" ht="7.5" hidden="1" customHeight="1"/>
    <row r="15521" ht="7.5" hidden="1" customHeight="1"/>
    <row r="15522" ht="7.5" hidden="1" customHeight="1"/>
    <row r="15523" ht="7.5" hidden="1" customHeight="1"/>
    <row r="15524" ht="7.5" hidden="1" customHeight="1"/>
    <row r="15525" ht="7.5" hidden="1" customHeight="1"/>
    <row r="15526" ht="7.5" hidden="1" customHeight="1"/>
    <row r="15527" ht="7.5" hidden="1" customHeight="1"/>
    <row r="15528" ht="7.5" hidden="1" customHeight="1"/>
    <row r="15529" ht="7.5" hidden="1" customHeight="1"/>
    <row r="15530" ht="7.5" hidden="1" customHeight="1"/>
    <row r="15531" ht="7.5" hidden="1" customHeight="1"/>
    <row r="15532" ht="7.5" hidden="1" customHeight="1"/>
    <row r="15533" ht="7.5" hidden="1" customHeight="1"/>
    <row r="15534" ht="7.5" hidden="1" customHeight="1"/>
    <row r="15535" ht="7.5" hidden="1" customHeight="1"/>
    <row r="15536" ht="7.5" hidden="1" customHeight="1"/>
    <row r="15537" ht="7.5" hidden="1" customHeight="1"/>
    <row r="15538" ht="7.5" hidden="1" customHeight="1"/>
    <row r="15539" ht="7.5" hidden="1" customHeight="1"/>
    <row r="15540" ht="7.5" hidden="1" customHeight="1"/>
    <row r="15541" ht="7.5" hidden="1" customHeight="1"/>
    <row r="15542" ht="7.5" hidden="1" customHeight="1"/>
    <row r="15543" ht="7.5" hidden="1" customHeight="1"/>
    <row r="15544" ht="7.5" hidden="1" customHeight="1"/>
    <row r="15545" ht="7.5" hidden="1" customHeight="1"/>
    <row r="15546" ht="7.5" hidden="1" customHeight="1"/>
    <row r="15547" ht="7.5" hidden="1" customHeight="1"/>
    <row r="15548" ht="7.5" hidden="1" customHeight="1"/>
    <row r="15549" ht="7.5" hidden="1" customHeight="1"/>
    <row r="15550" ht="7.5" hidden="1" customHeight="1"/>
    <row r="15551" ht="7.5" hidden="1" customHeight="1"/>
    <row r="15552" ht="7.5" hidden="1" customHeight="1"/>
    <row r="15553" ht="7.5" hidden="1" customHeight="1"/>
    <row r="15554" ht="7.5" hidden="1" customHeight="1"/>
    <row r="15555" ht="7.5" hidden="1" customHeight="1"/>
    <row r="15556" ht="7.5" hidden="1" customHeight="1"/>
    <row r="15557" ht="7.5" hidden="1" customHeight="1"/>
    <row r="15558" ht="7.5" hidden="1" customHeight="1"/>
    <row r="15559" ht="7.5" hidden="1" customHeight="1"/>
    <row r="15560" ht="7.5" hidden="1" customHeight="1"/>
    <row r="15561" ht="7.5" hidden="1" customHeight="1"/>
    <row r="15562" ht="7.5" hidden="1" customHeight="1"/>
    <row r="15563" ht="7.5" hidden="1" customHeight="1"/>
    <row r="15564" ht="7.5" hidden="1" customHeight="1"/>
    <row r="15565" ht="7.5" hidden="1" customHeight="1"/>
    <row r="15566" ht="7.5" hidden="1" customHeight="1"/>
    <row r="15567" ht="7.5" hidden="1" customHeight="1"/>
    <row r="15568" ht="7.5" hidden="1" customHeight="1"/>
    <row r="15569" ht="7.5" hidden="1" customHeight="1"/>
    <row r="15570" ht="7.5" hidden="1" customHeight="1"/>
    <row r="15571" ht="7.5" hidden="1" customHeight="1"/>
    <row r="15572" ht="7.5" hidden="1" customHeight="1"/>
    <row r="15573" ht="7.5" hidden="1" customHeight="1"/>
    <row r="15574" ht="7.5" hidden="1" customHeight="1"/>
    <row r="15575" ht="7.5" hidden="1" customHeight="1"/>
    <row r="15576" ht="7.5" hidden="1" customHeight="1"/>
    <row r="15577" ht="7.5" hidden="1" customHeight="1"/>
    <row r="15578" ht="7.5" hidden="1" customHeight="1"/>
    <row r="15579" ht="7.5" hidden="1" customHeight="1"/>
    <row r="15580" ht="7.5" hidden="1" customHeight="1"/>
    <row r="15581" ht="7.5" hidden="1" customHeight="1"/>
    <row r="15582" ht="7.5" hidden="1" customHeight="1"/>
    <row r="15583" ht="7.5" hidden="1" customHeight="1"/>
    <row r="15584" ht="7.5" hidden="1" customHeight="1"/>
    <row r="15585" ht="7.5" hidden="1" customHeight="1"/>
    <row r="15586" ht="7.5" hidden="1" customHeight="1"/>
    <row r="15587" ht="7.5" hidden="1" customHeight="1"/>
    <row r="15588" ht="7.5" hidden="1" customHeight="1"/>
    <row r="15589" ht="7.5" hidden="1" customHeight="1"/>
    <row r="15590" ht="7.5" hidden="1" customHeight="1"/>
    <row r="15591" ht="7.5" hidden="1" customHeight="1"/>
    <row r="15592" ht="7.5" hidden="1" customHeight="1"/>
    <row r="15593" ht="7.5" hidden="1" customHeight="1"/>
    <row r="15594" ht="7.5" hidden="1" customHeight="1"/>
    <row r="15595" ht="7.5" hidden="1" customHeight="1"/>
    <row r="15596" ht="7.5" hidden="1" customHeight="1"/>
    <row r="15597" ht="7.5" hidden="1" customHeight="1"/>
    <row r="15598" ht="7.5" hidden="1" customHeight="1"/>
    <row r="15599" ht="7.5" hidden="1" customHeight="1"/>
    <row r="15600" ht="7.5" hidden="1" customHeight="1"/>
    <row r="15601" ht="7.5" hidden="1" customHeight="1"/>
    <row r="15602" ht="7.5" hidden="1" customHeight="1"/>
    <row r="15603" ht="7.5" hidden="1" customHeight="1"/>
    <row r="15604" ht="7.5" hidden="1" customHeight="1"/>
    <row r="15605" ht="7.5" hidden="1" customHeight="1"/>
    <row r="15606" ht="7.5" hidden="1" customHeight="1"/>
    <row r="15607" ht="7.5" hidden="1" customHeight="1"/>
    <row r="15608" ht="7.5" hidden="1" customHeight="1"/>
    <row r="15609" ht="7.5" hidden="1" customHeight="1"/>
    <row r="15610" ht="7.5" hidden="1" customHeight="1"/>
    <row r="15611" ht="7.5" hidden="1" customHeight="1"/>
    <row r="15612" ht="7.5" hidden="1" customHeight="1"/>
    <row r="15613" ht="7.5" hidden="1" customHeight="1"/>
    <row r="15614" ht="7.5" hidden="1" customHeight="1"/>
    <row r="15615" ht="7.5" hidden="1" customHeight="1"/>
    <row r="15616" ht="7.5" hidden="1" customHeight="1"/>
    <row r="15617" ht="7.5" hidden="1" customHeight="1"/>
    <row r="15618" ht="7.5" hidden="1" customHeight="1"/>
    <row r="15619" ht="7.5" hidden="1" customHeight="1"/>
    <row r="15620" ht="7.5" hidden="1" customHeight="1"/>
    <row r="15621" ht="7.5" hidden="1" customHeight="1"/>
    <row r="15622" ht="7.5" hidden="1" customHeight="1"/>
    <row r="15623" ht="7.5" hidden="1" customHeight="1"/>
    <row r="15624" ht="7.5" hidden="1" customHeight="1"/>
    <row r="15625" ht="7.5" hidden="1" customHeight="1"/>
    <row r="15626" ht="7.5" hidden="1" customHeight="1"/>
    <row r="15627" ht="7.5" hidden="1" customHeight="1"/>
    <row r="15628" ht="7.5" hidden="1" customHeight="1"/>
    <row r="15629" ht="7.5" hidden="1" customHeight="1"/>
    <row r="15630" ht="7.5" hidden="1" customHeight="1"/>
    <row r="15631" ht="7.5" hidden="1" customHeight="1"/>
    <row r="15632" ht="7.5" hidden="1" customHeight="1"/>
    <row r="15633" ht="7.5" hidden="1" customHeight="1"/>
    <row r="15634" ht="7.5" hidden="1" customHeight="1"/>
    <row r="15635" ht="7.5" hidden="1" customHeight="1"/>
    <row r="15636" ht="7.5" hidden="1" customHeight="1"/>
    <row r="15637" ht="7.5" hidden="1" customHeight="1"/>
    <row r="15638" ht="7.5" hidden="1" customHeight="1"/>
    <row r="15639" ht="7.5" hidden="1" customHeight="1"/>
    <row r="15640" ht="7.5" hidden="1" customHeight="1"/>
    <row r="15641" ht="7.5" hidden="1" customHeight="1"/>
    <row r="15642" ht="7.5" hidden="1" customHeight="1"/>
    <row r="15643" ht="7.5" hidden="1" customHeight="1"/>
    <row r="15644" ht="7.5" hidden="1" customHeight="1"/>
    <row r="15645" ht="7.5" hidden="1" customHeight="1"/>
    <row r="15646" ht="7.5" hidden="1" customHeight="1"/>
    <row r="15647" ht="7.5" hidden="1" customHeight="1"/>
    <row r="15648" ht="7.5" hidden="1" customHeight="1"/>
    <row r="15649" ht="7.5" hidden="1" customHeight="1"/>
    <row r="15650" ht="7.5" hidden="1" customHeight="1"/>
    <row r="15651" ht="7.5" hidden="1" customHeight="1"/>
    <row r="15652" ht="7.5" hidden="1" customHeight="1"/>
    <row r="15653" ht="7.5" hidden="1" customHeight="1"/>
    <row r="15654" ht="7.5" hidden="1" customHeight="1"/>
    <row r="15655" ht="7.5" hidden="1" customHeight="1"/>
    <row r="15656" ht="7.5" hidden="1" customHeight="1"/>
    <row r="15657" ht="7.5" hidden="1" customHeight="1"/>
    <row r="15658" ht="7.5" hidden="1" customHeight="1"/>
    <row r="15659" ht="7.5" hidden="1" customHeight="1"/>
    <row r="15660" ht="7.5" hidden="1" customHeight="1"/>
    <row r="15661" ht="7.5" hidden="1" customHeight="1"/>
    <row r="15662" ht="7.5" hidden="1" customHeight="1"/>
    <row r="15663" ht="7.5" hidden="1" customHeight="1"/>
    <row r="15664" ht="7.5" hidden="1" customHeight="1"/>
    <row r="15665" ht="7.5" hidden="1" customHeight="1"/>
    <row r="15666" ht="7.5" hidden="1" customHeight="1"/>
    <row r="15667" ht="7.5" hidden="1" customHeight="1"/>
    <row r="15668" ht="7.5" hidden="1" customHeight="1"/>
    <row r="15669" ht="7.5" hidden="1" customHeight="1"/>
    <row r="15670" ht="7.5" hidden="1" customHeight="1"/>
    <row r="15671" ht="7.5" hidden="1" customHeight="1"/>
    <row r="15672" ht="7.5" hidden="1" customHeight="1"/>
    <row r="15673" ht="7.5" hidden="1" customHeight="1"/>
    <row r="15674" ht="7.5" hidden="1" customHeight="1"/>
    <row r="15675" ht="7.5" hidden="1" customHeight="1"/>
    <row r="15676" ht="7.5" hidden="1" customHeight="1"/>
    <row r="15677" ht="7.5" hidden="1" customHeight="1"/>
    <row r="15678" ht="7.5" hidden="1" customHeight="1"/>
    <row r="15679" ht="7.5" hidden="1" customHeight="1"/>
    <row r="15680" ht="7.5" hidden="1" customHeight="1"/>
    <row r="15681" ht="7.5" hidden="1" customHeight="1"/>
    <row r="15682" ht="7.5" hidden="1" customHeight="1"/>
    <row r="15683" ht="7.5" hidden="1" customHeight="1"/>
    <row r="15684" ht="7.5" hidden="1" customHeight="1"/>
    <row r="15685" ht="7.5" hidden="1" customHeight="1"/>
    <row r="15686" ht="7.5" hidden="1" customHeight="1"/>
    <row r="15687" ht="7.5" hidden="1" customHeight="1"/>
    <row r="15688" ht="7.5" hidden="1" customHeight="1"/>
    <row r="15689" ht="7.5" hidden="1" customHeight="1"/>
    <row r="15690" ht="7.5" hidden="1" customHeight="1"/>
    <row r="15691" ht="7.5" hidden="1" customHeight="1"/>
    <row r="15692" ht="7.5" hidden="1" customHeight="1"/>
    <row r="15693" ht="7.5" hidden="1" customHeight="1"/>
    <row r="15694" ht="7.5" hidden="1" customHeight="1"/>
    <row r="15695" ht="7.5" hidden="1" customHeight="1"/>
    <row r="15696" ht="7.5" hidden="1" customHeight="1"/>
    <row r="15697" ht="7.5" hidden="1" customHeight="1"/>
    <row r="15698" ht="7.5" hidden="1" customHeight="1"/>
    <row r="15699" ht="7.5" hidden="1" customHeight="1"/>
    <row r="15700" ht="7.5" hidden="1" customHeight="1"/>
    <row r="15701" ht="7.5" hidden="1" customHeight="1"/>
    <row r="15702" ht="7.5" hidden="1" customHeight="1"/>
    <row r="15703" ht="7.5" hidden="1" customHeight="1"/>
    <row r="15704" ht="7.5" hidden="1" customHeight="1"/>
    <row r="15705" ht="7.5" hidden="1" customHeight="1"/>
    <row r="15706" ht="7.5" hidden="1" customHeight="1"/>
    <row r="15707" ht="7.5" hidden="1" customHeight="1"/>
    <row r="15708" ht="7.5" hidden="1" customHeight="1"/>
    <row r="15709" ht="7.5" hidden="1" customHeight="1"/>
    <row r="15710" ht="7.5" hidden="1" customHeight="1"/>
    <row r="15711" ht="7.5" hidden="1" customHeight="1"/>
    <row r="15712" ht="7.5" hidden="1" customHeight="1"/>
    <row r="15713" ht="7.5" hidden="1" customHeight="1"/>
    <row r="15714" ht="7.5" hidden="1" customHeight="1"/>
    <row r="15715" ht="7.5" hidden="1" customHeight="1"/>
    <row r="15716" ht="7.5" hidden="1" customHeight="1"/>
    <row r="15717" ht="7.5" hidden="1" customHeight="1"/>
    <row r="15718" ht="7.5" hidden="1" customHeight="1"/>
    <row r="15719" ht="7.5" hidden="1" customHeight="1"/>
    <row r="15720" ht="7.5" hidden="1" customHeight="1"/>
    <row r="15721" ht="7.5" hidden="1" customHeight="1"/>
    <row r="15722" ht="7.5" hidden="1" customHeight="1"/>
    <row r="15723" ht="7.5" hidden="1" customHeight="1"/>
    <row r="15724" ht="7.5" hidden="1" customHeight="1"/>
    <row r="15725" ht="7.5" hidden="1" customHeight="1"/>
    <row r="15726" ht="7.5" hidden="1" customHeight="1"/>
    <row r="15727" ht="7.5" hidden="1" customHeight="1"/>
    <row r="15728" ht="7.5" hidden="1" customHeight="1"/>
    <row r="15729" ht="7.5" hidden="1" customHeight="1"/>
    <row r="15730" ht="7.5" hidden="1" customHeight="1"/>
    <row r="15731" ht="7.5" hidden="1" customHeight="1"/>
    <row r="15732" ht="7.5" hidden="1" customHeight="1"/>
    <row r="15733" ht="7.5" hidden="1" customHeight="1"/>
    <row r="15734" ht="7.5" hidden="1" customHeight="1"/>
    <row r="15735" ht="7.5" hidden="1" customHeight="1"/>
    <row r="15736" ht="7.5" hidden="1" customHeight="1"/>
    <row r="15737" ht="7.5" hidden="1" customHeight="1"/>
    <row r="15738" ht="7.5" hidden="1" customHeight="1"/>
    <row r="15739" ht="7.5" hidden="1" customHeight="1"/>
    <row r="15740" ht="7.5" hidden="1" customHeight="1"/>
    <row r="15741" ht="7.5" hidden="1" customHeight="1"/>
    <row r="15742" ht="7.5" hidden="1" customHeight="1"/>
    <row r="15743" ht="7.5" hidden="1" customHeight="1"/>
    <row r="15744" ht="7.5" hidden="1" customHeight="1"/>
    <row r="15745" ht="7.5" hidden="1" customHeight="1"/>
    <row r="15746" ht="7.5" hidden="1" customHeight="1"/>
    <row r="15747" ht="7.5" hidden="1" customHeight="1"/>
    <row r="15748" ht="7.5" hidden="1" customHeight="1"/>
    <row r="15749" ht="7.5" hidden="1" customHeight="1"/>
    <row r="15750" ht="7.5" hidden="1" customHeight="1"/>
    <row r="15751" ht="7.5" hidden="1" customHeight="1"/>
    <row r="15752" ht="7.5" hidden="1" customHeight="1"/>
    <row r="15753" ht="7.5" hidden="1" customHeight="1"/>
    <row r="15754" ht="7.5" hidden="1" customHeight="1"/>
    <row r="15755" ht="7.5" hidden="1" customHeight="1"/>
    <row r="15756" ht="7.5" hidden="1" customHeight="1"/>
    <row r="15757" ht="7.5" hidden="1" customHeight="1"/>
    <row r="15758" ht="7.5" hidden="1" customHeight="1"/>
    <row r="15759" ht="7.5" hidden="1" customHeight="1"/>
    <row r="15760" ht="7.5" hidden="1" customHeight="1"/>
    <row r="15761" ht="7.5" hidden="1" customHeight="1"/>
    <row r="15762" ht="7.5" hidden="1" customHeight="1"/>
    <row r="15763" ht="7.5" hidden="1" customHeight="1"/>
    <row r="15764" ht="7.5" hidden="1" customHeight="1"/>
    <row r="15765" ht="7.5" hidden="1" customHeight="1"/>
    <row r="15766" ht="7.5" hidden="1" customHeight="1"/>
    <row r="15767" ht="7.5" hidden="1" customHeight="1"/>
    <row r="15768" ht="7.5" hidden="1" customHeight="1"/>
    <row r="15769" ht="7.5" hidden="1" customHeight="1"/>
    <row r="15770" ht="7.5" hidden="1" customHeight="1"/>
    <row r="15771" ht="7.5" hidden="1" customHeight="1"/>
    <row r="15772" ht="7.5" hidden="1" customHeight="1"/>
    <row r="15773" ht="7.5" hidden="1" customHeight="1"/>
    <row r="15774" ht="7.5" hidden="1" customHeight="1"/>
    <row r="15775" ht="7.5" hidden="1" customHeight="1"/>
    <row r="15776" ht="7.5" hidden="1" customHeight="1"/>
    <row r="15777" ht="7.5" hidden="1" customHeight="1"/>
    <row r="15778" ht="7.5" hidden="1" customHeight="1"/>
    <row r="15779" ht="7.5" hidden="1" customHeight="1"/>
    <row r="15780" ht="7.5" hidden="1" customHeight="1"/>
    <row r="15781" ht="7.5" hidden="1" customHeight="1"/>
    <row r="15782" ht="7.5" hidden="1" customHeight="1"/>
    <row r="15783" ht="7.5" hidden="1" customHeight="1"/>
    <row r="15784" ht="7.5" hidden="1" customHeight="1"/>
    <row r="15785" ht="7.5" hidden="1" customHeight="1"/>
    <row r="15786" ht="7.5" hidden="1" customHeight="1"/>
    <row r="15787" ht="7.5" hidden="1" customHeight="1"/>
    <row r="15788" ht="7.5" hidden="1" customHeight="1"/>
    <row r="15789" ht="7.5" hidden="1" customHeight="1"/>
    <row r="15790" ht="7.5" hidden="1" customHeight="1"/>
    <row r="15791" ht="7.5" hidden="1" customHeight="1"/>
    <row r="15792" ht="7.5" hidden="1" customHeight="1"/>
    <row r="15793" ht="7.5" hidden="1" customHeight="1"/>
    <row r="15794" ht="7.5" hidden="1" customHeight="1"/>
    <row r="15795" ht="7.5" hidden="1" customHeight="1"/>
    <row r="15796" ht="7.5" hidden="1" customHeight="1"/>
    <row r="15797" ht="7.5" hidden="1" customHeight="1"/>
    <row r="15798" ht="7.5" hidden="1" customHeight="1"/>
    <row r="15799" ht="7.5" hidden="1" customHeight="1"/>
    <row r="15800" ht="7.5" hidden="1" customHeight="1"/>
    <row r="15801" ht="7.5" hidden="1" customHeight="1"/>
    <row r="15802" ht="7.5" hidden="1" customHeight="1"/>
    <row r="15803" ht="7.5" hidden="1" customHeight="1"/>
    <row r="15804" ht="7.5" hidden="1" customHeight="1"/>
    <row r="15805" ht="7.5" hidden="1" customHeight="1"/>
    <row r="15806" ht="7.5" hidden="1" customHeight="1"/>
    <row r="15807" ht="7.5" hidden="1" customHeight="1"/>
    <row r="15808" ht="7.5" hidden="1" customHeight="1"/>
    <row r="15809" ht="7.5" hidden="1" customHeight="1"/>
    <row r="15810" ht="7.5" hidden="1" customHeight="1"/>
    <row r="15811" ht="7.5" hidden="1" customHeight="1"/>
    <row r="15812" ht="7.5" hidden="1" customHeight="1"/>
    <row r="15813" ht="7.5" hidden="1" customHeight="1"/>
    <row r="15814" ht="7.5" hidden="1" customHeight="1"/>
    <row r="15815" ht="7.5" hidden="1" customHeight="1"/>
    <row r="15816" ht="7.5" hidden="1" customHeight="1"/>
    <row r="15817" ht="7.5" hidden="1" customHeight="1"/>
    <row r="15818" ht="7.5" hidden="1" customHeight="1"/>
    <row r="15819" ht="7.5" hidden="1" customHeight="1"/>
    <row r="15820" ht="7.5" hidden="1" customHeight="1"/>
    <row r="15821" ht="7.5" hidden="1" customHeight="1"/>
    <row r="15822" ht="7.5" hidden="1" customHeight="1"/>
    <row r="15823" ht="7.5" hidden="1" customHeight="1"/>
    <row r="15824" ht="7.5" hidden="1" customHeight="1"/>
    <row r="15825" ht="7.5" hidden="1" customHeight="1"/>
    <row r="15826" ht="7.5" hidden="1" customHeight="1"/>
    <row r="15827" ht="7.5" hidden="1" customHeight="1"/>
    <row r="15828" ht="7.5" hidden="1" customHeight="1"/>
    <row r="15829" ht="7.5" hidden="1" customHeight="1"/>
    <row r="15830" ht="7.5" hidden="1" customHeight="1"/>
    <row r="15831" ht="7.5" hidden="1" customHeight="1"/>
    <row r="15832" ht="7.5" hidden="1" customHeight="1"/>
    <row r="15833" ht="7.5" hidden="1" customHeight="1"/>
    <row r="15834" ht="7.5" hidden="1" customHeight="1"/>
    <row r="15835" ht="7.5" hidden="1" customHeight="1"/>
    <row r="15836" ht="7.5" hidden="1" customHeight="1"/>
    <row r="15837" ht="7.5" hidden="1" customHeight="1"/>
    <row r="15838" ht="7.5" hidden="1" customHeight="1"/>
    <row r="15839" ht="7.5" hidden="1" customHeight="1"/>
    <row r="15840" ht="7.5" hidden="1" customHeight="1"/>
    <row r="15841" ht="7.5" hidden="1" customHeight="1"/>
    <row r="15842" ht="7.5" hidden="1" customHeight="1"/>
    <row r="15843" ht="7.5" hidden="1" customHeight="1"/>
    <row r="15844" ht="7.5" hidden="1" customHeight="1"/>
    <row r="15845" ht="7.5" hidden="1" customHeight="1"/>
    <row r="15846" ht="7.5" hidden="1" customHeight="1"/>
    <row r="15847" ht="7.5" hidden="1" customHeight="1"/>
    <row r="15848" ht="7.5" hidden="1" customHeight="1"/>
    <row r="15849" ht="7.5" hidden="1" customHeight="1"/>
    <row r="15850" ht="7.5" hidden="1" customHeight="1"/>
    <row r="15851" ht="7.5" hidden="1" customHeight="1"/>
    <row r="15852" ht="7.5" hidden="1" customHeight="1"/>
    <row r="15853" ht="7.5" hidden="1" customHeight="1"/>
    <row r="15854" ht="7.5" hidden="1" customHeight="1"/>
    <row r="15855" ht="7.5" hidden="1" customHeight="1"/>
    <row r="15856" ht="7.5" hidden="1" customHeight="1"/>
    <row r="15857" ht="7.5" hidden="1" customHeight="1"/>
    <row r="15858" ht="7.5" hidden="1" customHeight="1"/>
    <row r="15859" ht="7.5" hidden="1" customHeight="1"/>
    <row r="15860" ht="7.5" hidden="1" customHeight="1"/>
    <row r="15861" ht="7.5" hidden="1" customHeight="1"/>
    <row r="15862" ht="7.5" hidden="1" customHeight="1"/>
    <row r="15863" ht="7.5" hidden="1" customHeight="1"/>
    <row r="15864" ht="7.5" hidden="1" customHeight="1"/>
    <row r="15865" ht="7.5" hidden="1" customHeight="1"/>
    <row r="15866" ht="7.5" hidden="1" customHeight="1"/>
    <row r="15867" ht="7.5" hidden="1" customHeight="1"/>
    <row r="15868" ht="7.5" hidden="1" customHeight="1"/>
    <row r="15869" ht="7.5" hidden="1" customHeight="1"/>
    <row r="15870" ht="7.5" hidden="1" customHeight="1"/>
    <row r="15871" ht="7.5" hidden="1" customHeight="1"/>
    <row r="15872" ht="7.5" hidden="1" customHeight="1"/>
    <row r="15873" ht="7.5" hidden="1" customHeight="1"/>
    <row r="15874" ht="7.5" hidden="1" customHeight="1"/>
    <row r="15875" ht="7.5" hidden="1" customHeight="1"/>
    <row r="15876" ht="7.5" hidden="1" customHeight="1"/>
    <row r="15877" ht="7.5" hidden="1" customHeight="1"/>
    <row r="15878" ht="7.5" hidden="1" customHeight="1"/>
    <row r="15879" ht="7.5" hidden="1" customHeight="1"/>
    <row r="15880" ht="7.5" hidden="1" customHeight="1"/>
    <row r="15881" ht="7.5" hidden="1" customHeight="1"/>
    <row r="15882" ht="7.5" hidden="1" customHeight="1"/>
    <row r="15883" ht="7.5" hidden="1" customHeight="1"/>
    <row r="15884" ht="7.5" hidden="1" customHeight="1"/>
    <row r="15885" ht="7.5" hidden="1" customHeight="1"/>
    <row r="15886" ht="7.5" hidden="1" customHeight="1"/>
    <row r="15887" ht="7.5" hidden="1" customHeight="1"/>
    <row r="15888" ht="7.5" hidden="1" customHeight="1"/>
    <row r="15889" ht="7.5" hidden="1" customHeight="1"/>
    <row r="15890" ht="7.5" hidden="1" customHeight="1"/>
    <row r="15891" ht="7.5" hidden="1" customHeight="1"/>
    <row r="15892" ht="7.5" hidden="1" customHeight="1"/>
    <row r="15893" ht="7.5" hidden="1" customHeight="1"/>
    <row r="15894" ht="7.5" hidden="1" customHeight="1"/>
    <row r="15895" ht="7.5" hidden="1" customHeight="1"/>
    <row r="15896" ht="7.5" hidden="1" customHeight="1"/>
    <row r="15897" ht="7.5" hidden="1" customHeight="1"/>
    <row r="15898" ht="7.5" hidden="1" customHeight="1"/>
    <row r="15899" ht="7.5" hidden="1" customHeight="1"/>
    <row r="15900" ht="7.5" hidden="1" customHeight="1"/>
    <row r="15901" ht="7.5" hidden="1" customHeight="1"/>
    <row r="15902" ht="7.5" hidden="1" customHeight="1"/>
    <row r="15903" ht="7.5" hidden="1" customHeight="1"/>
    <row r="15904" ht="7.5" hidden="1" customHeight="1"/>
    <row r="15905" ht="7.5" hidden="1" customHeight="1"/>
    <row r="15906" ht="7.5" hidden="1" customHeight="1"/>
    <row r="15907" ht="7.5" hidden="1" customHeight="1"/>
    <row r="15908" ht="7.5" hidden="1" customHeight="1"/>
    <row r="15909" ht="7.5" hidden="1" customHeight="1"/>
    <row r="15910" ht="7.5" hidden="1" customHeight="1"/>
    <row r="15911" ht="7.5" hidden="1" customHeight="1"/>
    <row r="15912" ht="7.5" hidden="1" customHeight="1"/>
    <row r="15913" ht="7.5" hidden="1" customHeight="1"/>
    <row r="15914" ht="7.5" hidden="1" customHeight="1"/>
    <row r="15915" ht="7.5" hidden="1" customHeight="1"/>
    <row r="15916" ht="7.5" hidden="1" customHeight="1"/>
    <row r="15917" ht="7.5" hidden="1" customHeight="1"/>
    <row r="15918" ht="7.5" hidden="1" customHeight="1"/>
    <row r="15919" ht="7.5" hidden="1" customHeight="1"/>
    <row r="15920" ht="7.5" hidden="1" customHeight="1"/>
    <row r="15921" ht="7.5" hidden="1" customHeight="1"/>
    <row r="15922" ht="7.5" hidden="1" customHeight="1"/>
    <row r="15923" ht="7.5" hidden="1" customHeight="1"/>
    <row r="15924" ht="7.5" hidden="1" customHeight="1"/>
    <row r="15925" ht="7.5" hidden="1" customHeight="1"/>
    <row r="15926" ht="7.5" hidden="1" customHeight="1"/>
    <row r="15927" ht="7.5" hidden="1" customHeight="1"/>
    <row r="15928" ht="7.5" hidden="1" customHeight="1"/>
    <row r="15929" ht="7.5" hidden="1" customHeight="1"/>
    <row r="15930" ht="7.5" hidden="1" customHeight="1"/>
    <row r="15931" ht="7.5" hidden="1" customHeight="1"/>
    <row r="15932" ht="7.5" hidden="1" customHeight="1"/>
    <row r="15933" ht="7.5" hidden="1" customHeight="1"/>
    <row r="15934" ht="7.5" hidden="1" customHeight="1"/>
    <row r="15935" ht="7.5" hidden="1" customHeight="1"/>
    <row r="15936" ht="7.5" hidden="1" customHeight="1"/>
    <row r="15937" ht="7.5" hidden="1" customHeight="1"/>
    <row r="15938" ht="7.5" hidden="1" customHeight="1"/>
    <row r="15939" ht="7.5" hidden="1" customHeight="1"/>
    <row r="15940" ht="7.5" hidden="1" customHeight="1"/>
    <row r="15941" ht="7.5" hidden="1" customHeight="1"/>
    <row r="15942" ht="7.5" hidden="1" customHeight="1"/>
    <row r="15943" ht="7.5" hidden="1" customHeight="1"/>
    <row r="15944" ht="7.5" hidden="1" customHeight="1"/>
    <row r="15945" ht="7.5" hidden="1" customHeight="1"/>
    <row r="15946" ht="7.5" hidden="1" customHeight="1"/>
    <row r="15947" ht="7.5" hidden="1" customHeight="1"/>
    <row r="15948" ht="7.5" hidden="1" customHeight="1"/>
    <row r="15949" ht="7.5" hidden="1" customHeight="1"/>
    <row r="15950" ht="7.5" hidden="1" customHeight="1"/>
    <row r="15951" ht="7.5" hidden="1" customHeight="1"/>
    <row r="15952" ht="7.5" hidden="1" customHeight="1"/>
    <row r="15953" ht="7.5" hidden="1" customHeight="1"/>
    <row r="15954" ht="7.5" hidden="1" customHeight="1"/>
    <row r="15955" ht="7.5" hidden="1" customHeight="1"/>
    <row r="15956" ht="7.5" hidden="1" customHeight="1"/>
    <row r="15957" ht="7.5" hidden="1" customHeight="1"/>
    <row r="15958" ht="7.5" hidden="1" customHeight="1"/>
    <row r="15959" ht="7.5" hidden="1" customHeight="1"/>
    <row r="15960" ht="7.5" hidden="1" customHeight="1"/>
    <row r="15961" ht="7.5" hidden="1" customHeight="1"/>
    <row r="15962" ht="7.5" hidden="1" customHeight="1"/>
    <row r="15963" ht="7.5" hidden="1" customHeight="1"/>
    <row r="15964" ht="7.5" hidden="1" customHeight="1"/>
    <row r="15965" ht="7.5" hidden="1" customHeight="1"/>
    <row r="15966" ht="7.5" hidden="1" customHeight="1"/>
    <row r="15967" ht="7.5" hidden="1" customHeight="1"/>
    <row r="15968" ht="7.5" hidden="1" customHeight="1"/>
    <row r="15969" ht="7.5" hidden="1" customHeight="1"/>
    <row r="15970" ht="7.5" hidden="1" customHeight="1"/>
    <row r="15971" ht="7.5" hidden="1" customHeight="1"/>
    <row r="15972" ht="7.5" hidden="1" customHeight="1"/>
    <row r="15973" ht="7.5" hidden="1" customHeight="1"/>
    <row r="15974" ht="7.5" hidden="1" customHeight="1"/>
    <row r="15975" ht="7.5" hidden="1" customHeight="1"/>
    <row r="15976" ht="7.5" hidden="1" customHeight="1"/>
    <row r="15977" ht="7.5" hidden="1" customHeight="1"/>
    <row r="15978" ht="7.5" hidden="1" customHeight="1"/>
    <row r="15979" ht="7.5" hidden="1" customHeight="1"/>
    <row r="15980" ht="7.5" hidden="1" customHeight="1"/>
    <row r="15981" ht="7.5" hidden="1" customHeight="1"/>
    <row r="15982" ht="7.5" hidden="1" customHeight="1"/>
    <row r="15983" ht="7.5" hidden="1" customHeight="1"/>
    <row r="15984" ht="7.5" hidden="1" customHeight="1"/>
    <row r="15985" ht="7.5" hidden="1" customHeight="1"/>
    <row r="15986" ht="7.5" hidden="1" customHeight="1"/>
    <row r="15987" ht="7.5" hidden="1" customHeight="1"/>
    <row r="15988" ht="7.5" hidden="1" customHeight="1"/>
    <row r="15989" ht="7.5" hidden="1" customHeight="1"/>
    <row r="15990" ht="7.5" hidden="1" customHeight="1"/>
    <row r="15991" ht="7.5" hidden="1" customHeight="1"/>
    <row r="15992" ht="7.5" hidden="1" customHeight="1"/>
    <row r="15993" ht="7.5" hidden="1" customHeight="1"/>
    <row r="15994" ht="7.5" hidden="1" customHeight="1"/>
    <row r="15995" ht="7.5" hidden="1" customHeight="1"/>
    <row r="15996" ht="7.5" hidden="1" customHeight="1"/>
    <row r="15997" ht="7.5" hidden="1" customHeight="1"/>
    <row r="15998" ht="7.5" hidden="1" customHeight="1"/>
    <row r="15999" ht="7.5" hidden="1" customHeight="1"/>
    <row r="16000" ht="7.5" hidden="1" customHeight="1"/>
    <row r="16001" ht="7.5" hidden="1" customHeight="1"/>
    <row r="16002" ht="7.5" hidden="1" customHeight="1"/>
    <row r="16003" ht="7.5" hidden="1" customHeight="1"/>
    <row r="16004" ht="7.5" hidden="1" customHeight="1"/>
    <row r="16005" ht="7.5" hidden="1" customHeight="1"/>
    <row r="16006" ht="7.5" hidden="1" customHeight="1"/>
    <row r="16007" ht="7.5" hidden="1" customHeight="1"/>
    <row r="16008" ht="7.5" hidden="1" customHeight="1"/>
    <row r="16009" ht="7.5" hidden="1" customHeight="1"/>
    <row r="16010" ht="7.5" hidden="1" customHeight="1"/>
    <row r="16011" ht="7.5" hidden="1" customHeight="1"/>
    <row r="16012" ht="7.5" hidden="1" customHeight="1"/>
    <row r="16013" ht="7.5" hidden="1" customHeight="1"/>
    <row r="16014" ht="7.5" hidden="1" customHeight="1"/>
    <row r="16015" ht="7.5" hidden="1" customHeight="1"/>
    <row r="16016" ht="7.5" hidden="1" customHeight="1"/>
    <row r="16017" ht="7.5" hidden="1" customHeight="1"/>
    <row r="16018" ht="7.5" hidden="1" customHeight="1"/>
    <row r="16019" ht="7.5" hidden="1" customHeight="1"/>
    <row r="16020" ht="7.5" hidden="1" customHeight="1"/>
    <row r="16021" ht="7.5" hidden="1" customHeight="1"/>
    <row r="16022" ht="7.5" hidden="1" customHeight="1"/>
    <row r="16023" ht="7.5" hidden="1" customHeight="1"/>
    <row r="16024" ht="7.5" hidden="1" customHeight="1"/>
    <row r="16025" ht="7.5" hidden="1" customHeight="1"/>
    <row r="16026" ht="7.5" hidden="1" customHeight="1"/>
    <row r="16027" ht="7.5" hidden="1" customHeight="1"/>
    <row r="16028" ht="7.5" hidden="1" customHeight="1"/>
    <row r="16029" ht="7.5" hidden="1" customHeight="1"/>
    <row r="16030" ht="7.5" hidden="1" customHeight="1"/>
    <row r="16031" ht="7.5" hidden="1" customHeight="1"/>
    <row r="16032" ht="7.5" hidden="1" customHeight="1"/>
    <row r="16033" ht="7.5" hidden="1" customHeight="1"/>
    <row r="16034" ht="7.5" hidden="1" customHeight="1"/>
    <row r="16035" ht="7.5" hidden="1" customHeight="1"/>
    <row r="16036" ht="7.5" hidden="1" customHeight="1"/>
    <row r="16037" ht="7.5" hidden="1" customHeight="1"/>
    <row r="16038" ht="7.5" hidden="1" customHeight="1"/>
    <row r="16039" ht="7.5" hidden="1" customHeight="1"/>
    <row r="16040" ht="7.5" hidden="1" customHeight="1"/>
    <row r="16041" ht="7.5" hidden="1" customHeight="1"/>
    <row r="16042" ht="7.5" hidden="1" customHeight="1"/>
    <row r="16043" ht="7.5" hidden="1" customHeight="1"/>
    <row r="16044" ht="7.5" hidden="1" customHeight="1"/>
    <row r="16045" ht="7.5" hidden="1" customHeight="1"/>
    <row r="16046" ht="7.5" hidden="1" customHeight="1"/>
    <row r="16047" ht="7.5" hidden="1" customHeight="1"/>
    <row r="16048" ht="7.5" hidden="1" customHeight="1"/>
    <row r="16049" ht="7.5" hidden="1" customHeight="1"/>
    <row r="16050" ht="7.5" hidden="1" customHeight="1"/>
    <row r="16051" ht="7.5" hidden="1" customHeight="1"/>
    <row r="16052" ht="7.5" hidden="1" customHeight="1"/>
    <row r="16053" ht="7.5" hidden="1" customHeight="1"/>
    <row r="16054" ht="7.5" hidden="1" customHeight="1"/>
    <row r="16055" ht="7.5" hidden="1" customHeight="1"/>
    <row r="16056" ht="7.5" hidden="1" customHeight="1"/>
    <row r="16057" ht="7.5" hidden="1" customHeight="1"/>
    <row r="16058" ht="7.5" hidden="1" customHeight="1"/>
    <row r="16059" ht="7.5" hidden="1" customHeight="1"/>
    <row r="16060" ht="7.5" hidden="1" customHeight="1"/>
    <row r="16061" ht="7.5" hidden="1" customHeight="1"/>
    <row r="16062" ht="7.5" hidden="1" customHeight="1"/>
    <row r="16063" ht="7.5" hidden="1" customHeight="1"/>
    <row r="16064" ht="7.5" hidden="1" customHeight="1"/>
    <row r="16065" ht="7.5" hidden="1" customHeight="1"/>
    <row r="16066" ht="7.5" hidden="1" customHeight="1"/>
    <row r="16067" ht="7.5" hidden="1" customHeight="1"/>
    <row r="16068" ht="7.5" hidden="1" customHeight="1"/>
    <row r="16069" ht="7.5" hidden="1" customHeight="1"/>
    <row r="16070" ht="7.5" hidden="1" customHeight="1"/>
    <row r="16071" ht="7.5" hidden="1" customHeight="1"/>
    <row r="16072" ht="7.5" hidden="1" customHeight="1"/>
    <row r="16073" ht="7.5" hidden="1" customHeight="1"/>
    <row r="16074" ht="7.5" hidden="1" customHeight="1"/>
    <row r="16075" ht="7.5" hidden="1" customHeight="1"/>
    <row r="16076" ht="7.5" hidden="1" customHeight="1"/>
    <row r="16077" ht="7.5" hidden="1" customHeight="1"/>
    <row r="16078" ht="7.5" hidden="1" customHeight="1"/>
    <row r="16079" ht="7.5" hidden="1" customHeight="1"/>
    <row r="16080" ht="7.5" hidden="1" customHeight="1"/>
    <row r="16081" ht="7.5" hidden="1" customHeight="1"/>
    <row r="16082" ht="7.5" hidden="1" customHeight="1"/>
    <row r="16083" ht="7.5" hidden="1" customHeight="1"/>
    <row r="16084" ht="7.5" hidden="1" customHeight="1"/>
    <row r="16085" ht="7.5" hidden="1" customHeight="1"/>
    <row r="16086" ht="7.5" hidden="1" customHeight="1"/>
    <row r="16087" ht="7.5" hidden="1" customHeight="1"/>
    <row r="16088" ht="7.5" hidden="1" customHeight="1"/>
    <row r="16089" ht="7.5" hidden="1" customHeight="1"/>
    <row r="16090" ht="7.5" hidden="1" customHeight="1"/>
    <row r="16091" ht="7.5" hidden="1" customHeight="1"/>
    <row r="16092" ht="7.5" hidden="1" customHeight="1"/>
    <row r="16093" ht="7.5" hidden="1" customHeight="1"/>
    <row r="16094" ht="7.5" hidden="1" customHeight="1"/>
    <row r="16095" ht="7.5" hidden="1" customHeight="1"/>
    <row r="16096" ht="7.5" hidden="1" customHeight="1"/>
    <row r="16097" ht="7.5" hidden="1" customHeight="1"/>
    <row r="16098" ht="7.5" hidden="1" customHeight="1"/>
    <row r="16099" ht="7.5" hidden="1" customHeight="1"/>
    <row r="16100" ht="7.5" hidden="1" customHeight="1"/>
    <row r="16101" ht="7.5" hidden="1" customHeight="1"/>
    <row r="16102" ht="7.5" hidden="1" customHeight="1"/>
    <row r="16103" ht="7.5" hidden="1" customHeight="1"/>
    <row r="16104" ht="7.5" hidden="1" customHeight="1"/>
    <row r="16105" ht="7.5" hidden="1" customHeight="1"/>
    <row r="16106" ht="7.5" hidden="1" customHeight="1"/>
    <row r="16107" ht="7.5" hidden="1" customHeight="1"/>
    <row r="16108" ht="7.5" hidden="1" customHeight="1"/>
    <row r="16109" ht="7.5" hidden="1" customHeight="1"/>
    <row r="16110" ht="7.5" hidden="1" customHeight="1"/>
    <row r="16111" ht="7.5" hidden="1" customHeight="1"/>
    <row r="16112" ht="7.5" hidden="1" customHeight="1"/>
    <row r="16113" ht="7.5" hidden="1" customHeight="1"/>
    <row r="16114" ht="7.5" hidden="1" customHeight="1"/>
    <row r="16115" ht="7.5" hidden="1" customHeight="1"/>
    <row r="16116" ht="7.5" hidden="1" customHeight="1"/>
    <row r="16117" ht="7.5" hidden="1" customHeight="1"/>
    <row r="16118" ht="7.5" hidden="1" customHeight="1"/>
    <row r="16119" ht="7.5" hidden="1" customHeight="1"/>
    <row r="16120" ht="7.5" hidden="1" customHeight="1"/>
    <row r="16121" ht="7.5" hidden="1" customHeight="1"/>
    <row r="16122" ht="7.5" hidden="1" customHeight="1"/>
    <row r="16123" ht="7.5" hidden="1" customHeight="1"/>
    <row r="16124" ht="7.5" hidden="1" customHeight="1"/>
    <row r="16125" ht="7.5" hidden="1" customHeight="1"/>
    <row r="16126" ht="7.5" hidden="1" customHeight="1"/>
    <row r="16127" ht="7.5" hidden="1" customHeight="1"/>
    <row r="16128" ht="7.5" hidden="1" customHeight="1"/>
    <row r="16129" ht="7.5" hidden="1" customHeight="1"/>
    <row r="16130" ht="7.5" hidden="1" customHeight="1"/>
    <row r="16131" ht="7.5" hidden="1" customHeight="1"/>
    <row r="16132" ht="7.5" hidden="1" customHeight="1"/>
    <row r="16133" ht="7.5" hidden="1" customHeight="1"/>
    <row r="16134" ht="7.5" hidden="1" customHeight="1"/>
    <row r="16135" ht="7.5" hidden="1" customHeight="1"/>
    <row r="16136" ht="7.5" hidden="1" customHeight="1"/>
    <row r="16137" ht="7.5" hidden="1" customHeight="1"/>
    <row r="16138" ht="7.5" hidden="1" customHeight="1"/>
    <row r="16139" ht="7.5" hidden="1" customHeight="1"/>
    <row r="16140" ht="7.5" hidden="1" customHeight="1"/>
    <row r="16141" ht="7.5" hidden="1" customHeight="1"/>
    <row r="16142" ht="7.5" hidden="1" customHeight="1"/>
    <row r="16143" ht="7.5" hidden="1" customHeight="1"/>
    <row r="16144" ht="7.5" hidden="1" customHeight="1"/>
    <row r="16145" ht="7.5" hidden="1" customHeight="1"/>
    <row r="16146" ht="7.5" hidden="1" customHeight="1"/>
    <row r="16147" ht="7.5" hidden="1" customHeight="1"/>
    <row r="16148" ht="7.5" hidden="1" customHeight="1"/>
    <row r="16149" ht="7.5" hidden="1" customHeight="1"/>
    <row r="16150" ht="7.5" hidden="1" customHeight="1"/>
    <row r="16151" ht="7.5" hidden="1" customHeight="1"/>
    <row r="16152" ht="7.5" hidden="1" customHeight="1"/>
    <row r="16153" ht="7.5" hidden="1" customHeight="1"/>
    <row r="16154" ht="7.5" hidden="1" customHeight="1"/>
    <row r="16155" ht="7.5" hidden="1" customHeight="1"/>
    <row r="16156" ht="7.5" hidden="1" customHeight="1"/>
    <row r="16157" ht="7.5" hidden="1" customHeight="1"/>
    <row r="16158" ht="7.5" hidden="1" customHeight="1"/>
    <row r="16159" ht="7.5" hidden="1" customHeight="1"/>
    <row r="16160" ht="7.5" hidden="1" customHeight="1"/>
    <row r="16161" ht="7.5" hidden="1" customHeight="1"/>
    <row r="16162" ht="7.5" hidden="1" customHeight="1"/>
    <row r="16163" ht="7.5" hidden="1" customHeight="1"/>
    <row r="16164" ht="7.5" hidden="1" customHeight="1"/>
    <row r="16165" ht="7.5" hidden="1" customHeight="1"/>
    <row r="16166" ht="7.5" hidden="1" customHeight="1"/>
    <row r="16167" ht="7.5" hidden="1" customHeight="1"/>
    <row r="16168" ht="7.5" hidden="1" customHeight="1"/>
    <row r="16169" ht="7.5" hidden="1" customHeight="1"/>
    <row r="16170" ht="7.5" hidden="1" customHeight="1"/>
    <row r="16171" ht="7.5" hidden="1" customHeight="1"/>
    <row r="16172" ht="7.5" hidden="1" customHeight="1"/>
    <row r="16173" ht="7.5" hidden="1" customHeight="1"/>
    <row r="16174" ht="7.5" hidden="1" customHeight="1"/>
    <row r="16175" ht="7.5" hidden="1" customHeight="1"/>
    <row r="16176" ht="7.5" hidden="1" customHeight="1"/>
    <row r="16177" ht="7.5" hidden="1" customHeight="1"/>
    <row r="16178" ht="7.5" hidden="1" customHeight="1"/>
    <row r="16179" ht="7.5" hidden="1" customHeight="1"/>
    <row r="16180" ht="7.5" hidden="1" customHeight="1"/>
    <row r="16181" ht="7.5" hidden="1" customHeight="1"/>
    <row r="16182" ht="7.5" hidden="1" customHeight="1"/>
    <row r="16183" ht="7.5" hidden="1" customHeight="1"/>
    <row r="16184" ht="7.5" hidden="1" customHeight="1"/>
    <row r="16185" ht="7.5" hidden="1" customHeight="1"/>
    <row r="16186" ht="7.5" hidden="1" customHeight="1"/>
    <row r="16187" ht="7.5" hidden="1" customHeight="1"/>
    <row r="16188" ht="7.5" hidden="1" customHeight="1"/>
    <row r="16189" ht="7.5" hidden="1" customHeight="1"/>
    <row r="16190" ht="7.5" hidden="1" customHeight="1"/>
    <row r="16191" ht="7.5" hidden="1" customHeight="1"/>
    <row r="16192" ht="7.5" hidden="1" customHeight="1"/>
    <row r="16193" ht="7.5" hidden="1" customHeight="1"/>
    <row r="16194" ht="7.5" hidden="1" customHeight="1"/>
    <row r="16195" ht="7.5" hidden="1" customHeight="1"/>
    <row r="16196" ht="7.5" hidden="1" customHeight="1"/>
    <row r="16197" ht="7.5" hidden="1" customHeight="1"/>
    <row r="16198" ht="7.5" hidden="1" customHeight="1"/>
    <row r="16199" ht="7.5" hidden="1" customHeight="1"/>
    <row r="16200" ht="7.5" hidden="1" customHeight="1"/>
    <row r="16201" ht="7.5" hidden="1" customHeight="1"/>
    <row r="16202" ht="7.5" hidden="1" customHeight="1"/>
    <row r="16203" ht="7.5" hidden="1" customHeight="1"/>
    <row r="16204" ht="7.5" hidden="1" customHeight="1"/>
    <row r="16205" ht="7.5" hidden="1" customHeight="1"/>
    <row r="16206" ht="7.5" hidden="1" customHeight="1"/>
    <row r="16207" ht="7.5" hidden="1" customHeight="1"/>
    <row r="16208" ht="7.5" hidden="1" customHeight="1"/>
    <row r="16209" ht="7.5" hidden="1" customHeight="1"/>
    <row r="16210" ht="7.5" hidden="1" customHeight="1"/>
    <row r="16211" ht="7.5" hidden="1" customHeight="1"/>
    <row r="16212" ht="7.5" hidden="1" customHeight="1"/>
    <row r="16213" ht="7.5" hidden="1" customHeight="1"/>
    <row r="16214" ht="7.5" hidden="1" customHeight="1"/>
    <row r="16215" ht="7.5" hidden="1" customHeight="1"/>
    <row r="16216" ht="7.5" hidden="1" customHeight="1"/>
    <row r="16217" ht="7.5" hidden="1" customHeight="1"/>
    <row r="16218" ht="7.5" hidden="1" customHeight="1"/>
    <row r="16219" ht="7.5" hidden="1" customHeight="1"/>
    <row r="16220" ht="7.5" hidden="1" customHeight="1"/>
    <row r="16221" ht="7.5" hidden="1" customHeight="1"/>
    <row r="16222" ht="7.5" hidden="1" customHeight="1"/>
    <row r="16223" ht="7.5" hidden="1" customHeight="1"/>
    <row r="16224" ht="7.5" hidden="1" customHeight="1"/>
    <row r="16225" ht="7.5" hidden="1" customHeight="1"/>
    <row r="16226" ht="7.5" hidden="1" customHeight="1"/>
    <row r="16227" ht="7.5" hidden="1" customHeight="1"/>
    <row r="16228" ht="7.5" hidden="1" customHeight="1"/>
    <row r="16229" ht="7.5" hidden="1" customHeight="1"/>
    <row r="16230" ht="7.5" hidden="1" customHeight="1"/>
    <row r="16231" ht="7.5" hidden="1" customHeight="1"/>
    <row r="16232" ht="7.5" hidden="1" customHeight="1"/>
    <row r="16233" ht="7.5" hidden="1" customHeight="1"/>
    <row r="16234" ht="7.5" hidden="1" customHeight="1"/>
    <row r="16235" ht="7.5" hidden="1" customHeight="1"/>
    <row r="16236" ht="7.5" hidden="1" customHeight="1"/>
    <row r="16237" ht="7.5" hidden="1" customHeight="1"/>
    <row r="16238" ht="7.5" hidden="1" customHeight="1"/>
    <row r="16239" ht="7.5" hidden="1" customHeight="1"/>
    <row r="16240" ht="7.5" hidden="1" customHeight="1"/>
    <row r="16241" ht="7.5" hidden="1" customHeight="1"/>
    <row r="16242" ht="7.5" hidden="1" customHeight="1"/>
    <row r="16243" ht="7.5" hidden="1" customHeight="1"/>
    <row r="16244" ht="7.5" hidden="1" customHeight="1"/>
    <row r="16245" ht="7.5" hidden="1" customHeight="1"/>
    <row r="16246" ht="7.5" hidden="1" customHeight="1"/>
    <row r="16247" ht="7.5" hidden="1" customHeight="1"/>
    <row r="16248" ht="7.5" hidden="1" customHeight="1"/>
    <row r="16249" ht="7.5" hidden="1" customHeight="1"/>
    <row r="16250" ht="7.5" hidden="1" customHeight="1"/>
    <row r="16251" ht="7.5" hidden="1" customHeight="1"/>
    <row r="16252" ht="7.5" hidden="1" customHeight="1"/>
    <row r="16253" ht="7.5" hidden="1" customHeight="1"/>
    <row r="16254" ht="7.5" hidden="1" customHeight="1"/>
    <row r="16255" ht="7.5" hidden="1" customHeight="1"/>
    <row r="16256" ht="7.5" hidden="1" customHeight="1"/>
    <row r="16257" ht="7.5" hidden="1" customHeight="1"/>
    <row r="16258" ht="7.5" hidden="1" customHeight="1"/>
    <row r="16259" ht="7.5" hidden="1" customHeight="1"/>
    <row r="16260" ht="7.5" hidden="1" customHeight="1"/>
    <row r="16261" ht="7.5" hidden="1" customHeight="1"/>
    <row r="16262" ht="7.5" hidden="1" customHeight="1"/>
    <row r="16263" ht="7.5" hidden="1" customHeight="1"/>
    <row r="16264" ht="7.5" hidden="1" customHeight="1"/>
    <row r="16265" ht="7.5" hidden="1" customHeight="1"/>
    <row r="16266" ht="7.5" hidden="1" customHeight="1"/>
    <row r="16267" ht="7.5" hidden="1" customHeight="1"/>
    <row r="16268" ht="7.5" hidden="1" customHeight="1"/>
    <row r="16269" ht="7.5" hidden="1" customHeight="1"/>
    <row r="16270" ht="7.5" hidden="1" customHeight="1"/>
    <row r="16271" ht="7.5" hidden="1" customHeight="1"/>
    <row r="16272" ht="7.5" hidden="1" customHeight="1"/>
    <row r="16273" ht="7.5" hidden="1" customHeight="1"/>
    <row r="16274" ht="7.5" hidden="1" customHeight="1"/>
    <row r="16275" ht="7.5" hidden="1" customHeight="1"/>
    <row r="16276" ht="7.5" hidden="1" customHeight="1"/>
    <row r="16277" ht="7.5" hidden="1" customHeight="1"/>
    <row r="16278" ht="7.5" hidden="1" customHeight="1"/>
    <row r="16279" ht="7.5" hidden="1" customHeight="1"/>
    <row r="16280" ht="7.5" hidden="1" customHeight="1"/>
    <row r="16281" ht="7.5" hidden="1" customHeight="1"/>
    <row r="16282" ht="7.5" hidden="1" customHeight="1"/>
    <row r="16283" ht="7.5" hidden="1" customHeight="1"/>
    <row r="16284" ht="7.5" hidden="1" customHeight="1"/>
    <row r="16285" ht="7.5" hidden="1" customHeight="1"/>
    <row r="16286" ht="7.5" hidden="1" customHeight="1"/>
    <row r="16287" ht="7.5" hidden="1" customHeight="1"/>
    <row r="16288" ht="7.5" hidden="1" customHeight="1"/>
    <row r="16289" ht="7.5" hidden="1" customHeight="1"/>
    <row r="16290" ht="7.5" hidden="1" customHeight="1"/>
    <row r="16291" ht="7.5" hidden="1" customHeight="1"/>
    <row r="16292" ht="7.5" hidden="1" customHeight="1"/>
    <row r="16293" ht="7.5" hidden="1" customHeight="1"/>
    <row r="16294" ht="7.5" hidden="1" customHeight="1"/>
    <row r="16295" ht="7.5" hidden="1" customHeight="1"/>
    <row r="16296" ht="7.5" hidden="1" customHeight="1"/>
    <row r="16297" ht="7.5" hidden="1" customHeight="1"/>
    <row r="16298" ht="7.5" hidden="1" customHeight="1"/>
    <row r="16299" ht="7.5" hidden="1" customHeight="1"/>
    <row r="16300" ht="7.5" hidden="1" customHeight="1"/>
    <row r="16301" ht="7.5" hidden="1" customHeight="1"/>
    <row r="16302" ht="7.5" hidden="1" customHeight="1"/>
    <row r="16303" ht="7.5" hidden="1" customHeight="1"/>
    <row r="16304" ht="7.5" hidden="1" customHeight="1"/>
    <row r="16305" ht="7.5" hidden="1" customHeight="1"/>
    <row r="16306" ht="7.5" hidden="1" customHeight="1"/>
    <row r="16307" ht="7.5" hidden="1" customHeight="1"/>
    <row r="16308" ht="7.5" hidden="1" customHeight="1"/>
    <row r="16309" ht="7.5" hidden="1" customHeight="1"/>
    <row r="16310" ht="7.5" hidden="1" customHeight="1"/>
    <row r="16311" ht="7.5" hidden="1" customHeight="1"/>
    <row r="16312" ht="7.5" hidden="1" customHeight="1"/>
    <row r="16313" ht="7.5" hidden="1" customHeight="1"/>
    <row r="16314" ht="7.5" hidden="1" customHeight="1"/>
    <row r="16315" ht="7.5" hidden="1" customHeight="1"/>
    <row r="16316" ht="7.5" hidden="1" customHeight="1"/>
    <row r="16317" ht="7.5" hidden="1" customHeight="1"/>
    <row r="16318" ht="7.5" hidden="1" customHeight="1"/>
    <row r="16319" ht="7.5" hidden="1" customHeight="1"/>
    <row r="16320" ht="7.5" hidden="1" customHeight="1"/>
    <row r="16321" ht="7.5" hidden="1" customHeight="1"/>
    <row r="16322" ht="7.5" hidden="1" customHeight="1"/>
    <row r="16323" ht="7.5" hidden="1" customHeight="1"/>
    <row r="16324" ht="7.5" hidden="1" customHeight="1"/>
    <row r="16325" ht="7.5" hidden="1" customHeight="1"/>
    <row r="16326" ht="7.5" hidden="1" customHeight="1"/>
    <row r="16327" ht="7.5" hidden="1" customHeight="1"/>
    <row r="16328" ht="7.5" hidden="1" customHeight="1"/>
    <row r="16329" ht="7.5" hidden="1" customHeight="1"/>
    <row r="16330" ht="7.5" hidden="1" customHeight="1"/>
    <row r="16331" ht="7.5" hidden="1" customHeight="1"/>
    <row r="16332" ht="7.5" hidden="1" customHeight="1"/>
    <row r="16333" ht="7.5" hidden="1" customHeight="1"/>
    <row r="16334" ht="7.5" hidden="1" customHeight="1"/>
    <row r="16335" ht="7.5" hidden="1" customHeight="1"/>
    <row r="16336" ht="7.5" hidden="1" customHeight="1"/>
    <row r="16337" ht="7.5" hidden="1" customHeight="1"/>
    <row r="16338" ht="7.5" hidden="1" customHeight="1"/>
    <row r="16339" ht="7.5" hidden="1" customHeight="1"/>
    <row r="16340" ht="7.5" hidden="1" customHeight="1"/>
    <row r="16341" ht="7.5" hidden="1" customHeight="1"/>
    <row r="16342" ht="7.5" hidden="1" customHeight="1"/>
    <row r="16343" ht="7.5" hidden="1" customHeight="1"/>
    <row r="16344" ht="7.5" hidden="1" customHeight="1"/>
    <row r="16345" ht="7.5" hidden="1" customHeight="1"/>
    <row r="16346" ht="7.5" hidden="1" customHeight="1"/>
    <row r="16347" ht="7.5" hidden="1" customHeight="1"/>
    <row r="16348" ht="7.5" hidden="1" customHeight="1"/>
    <row r="16349" ht="7.5" hidden="1" customHeight="1"/>
    <row r="16350" ht="7.5" hidden="1" customHeight="1"/>
    <row r="16351" ht="7.5" hidden="1" customHeight="1"/>
    <row r="16352" ht="7.5" hidden="1" customHeight="1"/>
    <row r="16353" ht="7.5" hidden="1" customHeight="1"/>
    <row r="16354" ht="7.5" hidden="1" customHeight="1"/>
    <row r="16355" ht="7.5" hidden="1" customHeight="1"/>
    <row r="16356" ht="7.5" hidden="1" customHeight="1"/>
    <row r="16357" ht="7.5" hidden="1" customHeight="1"/>
    <row r="16358" ht="7.5" hidden="1" customHeight="1"/>
    <row r="16359" ht="7.5" hidden="1" customHeight="1"/>
    <row r="16360" ht="7.5" hidden="1" customHeight="1"/>
    <row r="16361" ht="7.5" hidden="1" customHeight="1"/>
    <row r="16362" ht="7.5" hidden="1" customHeight="1"/>
    <row r="16363" ht="7.5" hidden="1" customHeight="1"/>
    <row r="16364" ht="7.5" hidden="1" customHeight="1"/>
    <row r="16365" ht="7.5" hidden="1" customHeight="1"/>
    <row r="16366" ht="7.5" hidden="1" customHeight="1"/>
    <row r="16367" ht="7.5" hidden="1" customHeight="1"/>
    <row r="16368" ht="7.5" hidden="1" customHeight="1"/>
    <row r="16369" ht="7.5" hidden="1" customHeight="1"/>
    <row r="16370" ht="7.5" hidden="1" customHeight="1"/>
    <row r="16371" ht="7.5" hidden="1" customHeight="1"/>
    <row r="16372" ht="7.5" hidden="1" customHeight="1"/>
    <row r="16373" ht="7.5" hidden="1" customHeight="1"/>
    <row r="16374" ht="7.5" hidden="1" customHeight="1"/>
    <row r="16375" ht="7.5" hidden="1" customHeight="1"/>
    <row r="16376" ht="7.5" hidden="1" customHeight="1"/>
    <row r="16377" ht="7.5" hidden="1" customHeight="1"/>
    <row r="16378" ht="7.5" hidden="1" customHeight="1"/>
    <row r="16379" ht="7.5" hidden="1" customHeight="1"/>
    <row r="16380" ht="7.5" hidden="1" customHeight="1"/>
    <row r="16381" ht="7.5" hidden="1" customHeight="1"/>
    <row r="16382" ht="7.5" hidden="1" customHeight="1"/>
    <row r="16383" ht="7.5" hidden="1" customHeight="1"/>
    <row r="16384" ht="7.5" hidden="1" customHeight="1"/>
    <row r="16385" ht="7.5" hidden="1" customHeight="1"/>
    <row r="16386" ht="7.5" hidden="1" customHeight="1"/>
    <row r="16387" ht="7.5" hidden="1" customHeight="1"/>
    <row r="16388" ht="7.5" hidden="1" customHeight="1"/>
    <row r="16389" ht="7.5" hidden="1" customHeight="1"/>
    <row r="16390" ht="7.5" hidden="1" customHeight="1"/>
    <row r="16391" ht="7.5" hidden="1" customHeight="1"/>
    <row r="16392" ht="7.5" hidden="1" customHeight="1"/>
    <row r="16393" ht="7.5" hidden="1" customHeight="1"/>
    <row r="16394" ht="7.5" hidden="1" customHeight="1"/>
    <row r="16395" ht="7.5" hidden="1" customHeight="1"/>
    <row r="16396" ht="7.5" hidden="1" customHeight="1"/>
    <row r="16397" ht="7.5" hidden="1" customHeight="1"/>
    <row r="16398" ht="7.5" hidden="1" customHeight="1"/>
    <row r="16399" ht="7.5" hidden="1" customHeight="1"/>
    <row r="16400" ht="7.5" hidden="1" customHeight="1"/>
    <row r="16401" ht="7.5" hidden="1" customHeight="1"/>
    <row r="16402" ht="7.5" hidden="1" customHeight="1"/>
    <row r="16403" ht="7.5" hidden="1" customHeight="1"/>
    <row r="16404" ht="7.5" hidden="1" customHeight="1"/>
    <row r="16405" ht="7.5" hidden="1" customHeight="1"/>
    <row r="16406" ht="7.5" hidden="1" customHeight="1"/>
    <row r="16407" ht="7.5" hidden="1" customHeight="1"/>
    <row r="16408" ht="7.5" hidden="1" customHeight="1"/>
    <row r="16409" ht="7.5" hidden="1" customHeight="1"/>
    <row r="16410" ht="7.5" hidden="1" customHeight="1"/>
    <row r="16411" ht="7.5" hidden="1" customHeight="1"/>
    <row r="16412" ht="7.5" hidden="1" customHeight="1"/>
    <row r="16413" ht="7.5" hidden="1" customHeight="1"/>
    <row r="16414" ht="7.5" hidden="1" customHeight="1"/>
    <row r="16415" ht="7.5" hidden="1" customHeight="1"/>
    <row r="16416" ht="7.5" hidden="1" customHeight="1"/>
    <row r="16417" ht="7.5" hidden="1" customHeight="1"/>
    <row r="16418" ht="7.5" hidden="1" customHeight="1"/>
    <row r="16419" ht="7.5" hidden="1" customHeight="1"/>
    <row r="16420" ht="7.5" hidden="1" customHeight="1"/>
    <row r="16421" ht="7.5" hidden="1" customHeight="1"/>
    <row r="16422" ht="7.5" hidden="1" customHeight="1"/>
    <row r="16423" ht="7.5" hidden="1" customHeight="1"/>
    <row r="16424" ht="7.5" hidden="1" customHeight="1"/>
    <row r="16425" ht="7.5" hidden="1" customHeight="1"/>
    <row r="16426" ht="7.5" hidden="1" customHeight="1"/>
    <row r="16427" ht="7.5" hidden="1" customHeight="1"/>
    <row r="16428" ht="7.5" hidden="1" customHeight="1"/>
    <row r="16429" ht="7.5" hidden="1" customHeight="1"/>
    <row r="16430" ht="7.5" hidden="1" customHeight="1"/>
    <row r="16431" ht="7.5" hidden="1" customHeight="1"/>
    <row r="16432" ht="7.5" hidden="1" customHeight="1"/>
    <row r="16433" ht="7.5" hidden="1" customHeight="1"/>
    <row r="16434" ht="7.5" hidden="1" customHeight="1"/>
    <row r="16435" ht="7.5" hidden="1" customHeight="1"/>
    <row r="16436" ht="7.5" hidden="1" customHeight="1"/>
    <row r="16437" ht="7.5" hidden="1" customHeight="1"/>
    <row r="16438" ht="7.5" hidden="1" customHeight="1"/>
    <row r="16439" ht="7.5" hidden="1" customHeight="1"/>
    <row r="16440" ht="7.5" hidden="1" customHeight="1"/>
    <row r="16441" ht="7.5" hidden="1" customHeight="1"/>
    <row r="16442" ht="7.5" hidden="1" customHeight="1"/>
    <row r="16443" ht="7.5" hidden="1" customHeight="1"/>
    <row r="16444" ht="7.5" hidden="1" customHeight="1"/>
    <row r="16445" ht="7.5" hidden="1" customHeight="1"/>
    <row r="16446" ht="7.5" hidden="1" customHeight="1"/>
    <row r="16447" ht="7.5" hidden="1" customHeight="1"/>
    <row r="16448" ht="7.5" hidden="1" customHeight="1"/>
    <row r="16449" ht="7.5" hidden="1" customHeight="1"/>
    <row r="16450" ht="7.5" hidden="1" customHeight="1"/>
    <row r="16451" ht="7.5" hidden="1" customHeight="1"/>
    <row r="16452" ht="7.5" hidden="1" customHeight="1"/>
    <row r="16453" ht="7.5" hidden="1" customHeight="1"/>
    <row r="16454" ht="7.5" hidden="1" customHeight="1"/>
    <row r="16455" ht="7.5" hidden="1" customHeight="1"/>
    <row r="16456" ht="7.5" hidden="1" customHeight="1"/>
    <row r="16457" ht="7.5" hidden="1" customHeight="1"/>
    <row r="16458" ht="7.5" hidden="1" customHeight="1"/>
    <row r="16459" ht="7.5" hidden="1" customHeight="1"/>
    <row r="16460" ht="7.5" hidden="1" customHeight="1"/>
    <row r="16461" ht="7.5" hidden="1" customHeight="1"/>
    <row r="16462" ht="7.5" hidden="1" customHeight="1"/>
    <row r="16463" ht="7.5" hidden="1" customHeight="1"/>
    <row r="16464" ht="7.5" hidden="1" customHeight="1"/>
    <row r="16465" ht="7.5" hidden="1" customHeight="1"/>
    <row r="16466" ht="7.5" hidden="1" customHeight="1"/>
    <row r="16467" ht="7.5" hidden="1" customHeight="1"/>
    <row r="16468" ht="7.5" hidden="1" customHeight="1"/>
    <row r="16469" ht="7.5" hidden="1" customHeight="1"/>
    <row r="16470" ht="7.5" hidden="1" customHeight="1"/>
    <row r="16471" ht="7.5" hidden="1" customHeight="1"/>
    <row r="16472" ht="7.5" hidden="1" customHeight="1"/>
    <row r="16473" ht="7.5" hidden="1" customHeight="1"/>
    <row r="16474" ht="7.5" hidden="1" customHeight="1"/>
    <row r="16475" ht="7.5" hidden="1" customHeight="1"/>
    <row r="16476" ht="7.5" hidden="1" customHeight="1"/>
    <row r="16477" ht="7.5" hidden="1" customHeight="1"/>
    <row r="16478" ht="7.5" hidden="1" customHeight="1"/>
    <row r="16479" ht="7.5" hidden="1" customHeight="1"/>
    <row r="16480" ht="7.5" hidden="1" customHeight="1"/>
    <row r="16481" ht="7.5" hidden="1" customHeight="1"/>
    <row r="16482" ht="7.5" hidden="1" customHeight="1"/>
    <row r="16483" ht="7.5" hidden="1" customHeight="1"/>
    <row r="16484" ht="7.5" hidden="1" customHeight="1"/>
    <row r="16485" ht="7.5" hidden="1" customHeight="1"/>
    <row r="16486" ht="7.5" hidden="1" customHeight="1"/>
    <row r="16487" ht="7.5" hidden="1" customHeight="1"/>
    <row r="16488" ht="7.5" hidden="1" customHeight="1"/>
    <row r="16489" ht="7.5" hidden="1" customHeight="1"/>
    <row r="16490" ht="7.5" hidden="1" customHeight="1"/>
    <row r="16491" ht="7.5" hidden="1" customHeight="1"/>
    <row r="16492" ht="7.5" hidden="1" customHeight="1"/>
    <row r="16493" ht="7.5" hidden="1" customHeight="1"/>
    <row r="16494" ht="7.5" hidden="1" customHeight="1"/>
    <row r="16495" ht="7.5" hidden="1" customHeight="1"/>
    <row r="16496" ht="7.5" hidden="1" customHeight="1"/>
    <row r="16497" ht="7.5" hidden="1" customHeight="1"/>
    <row r="16498" ht="7.5" hidden="1" customHeight="1"/>
    <row r="16499" ht="7.5" hidden="1" customHeight="1"/>
    <row r="16500" ht="7.5" hidden="1" customHeight="1"/>
    <row r="16501" ht="7.5" hidden="1" customHeight="1"/>
    <row r="16502" ht="7.5" hidden="1" customHeight="1"/>
    <row r="16503" ht="7.5" hidden="1" customHeight="1"/>
    <row r="16504" ht="7.5" hidden="1" customHeight="1"/>
    <row r="16505" ht="7.5" hidden="1" customHeight="1"/>
    <row r="16506" ht="7.5" hidden="1" customHeight="1"/>
    <row r="16507" ht="7.5" hidden="1" customHeight="1"/>
    <row r="16508" ht="7.5" hidden="1" customHeight="1"/>
    <row r="16509" ht="7.5" hidden="1" customHeight="1"/>
    <row r="16510" ht="7.5" hidden="1" customHeight="1"/>
    <row r="16511" ht="7.5" hidden="1" customHeight="1"/>
    <row r="16512" ht="7.5" hidden="1" customHeight="1"/>
    <row r="16513" ht="7.5" hidden="1" customHeight="1"/>
    <row r="16514" ht="7.5" hidden="1" customHeight="1"/>
    <row r="16515" ht="7.5" hidden="1" customHeight="1"/>
    <row r="16516" ht="7.5" hidden="1" customHeight="1"/>
    <row r="16517" ht="7.5" hidden="1" customHeight="1"/>
    <row r="16518" ht="7.5" hidden="1" customHeight="1"/>
    <row r="16519" ht="7.5" hidden="1" customHeight="1"/>
    <row r="16520" ht="7.5" hidden="1" customHeight="1"/>
    <row r="16521" ht="7.5" hidden="1" customHeight="1"/>
    <row r="16522" ht="7.5" hidden="1" customHeight="1"/>
    <row r="16523" ht="7.5" hidden="1" customHeight="1"/>
    <row r="16524" ht="7.5" hidden="1" customHeight="1"/>
    <row r="16525" ht="7.5" hidden="1" customHeight="1"/>
    <row r="16526" ht="7.5" hidden="1" customHeight="1"/>
    <row r="16527" ht="7.5" hidden="1" customHeight="1"/>
    <row r="16528" ht="7.5" hidden="1" customHeight="1"/>
    <row r="16529" ht="7.5" hidden="1" customHeight="1"/>
    <row r="16530" ht="7.5" hidden="1" customHeight="1"/>
    <row r="16531" ht="7.5" hidden="1" customHeight="1"/>
    <row r="16532" ht="7.5" hidden="1" customHeight="1"/>
    <row r="16533" ht="7.5" hidden="1" customHeight="1"/>
    <row r="16534" ht="7.5" hidden="1" customHeight="1"/>
    <row r="16535" ht="7.5" hidden="1" customHeight="1"/>
    <row r="16536" ht="7.5" hidden="1" customHeight="1"/>
    <row r="16537" ht="7.5" hidden="1" customHeight="1"/>
    <row r="16538" ht="7.5" hidden="1" customHeight="1"/>
    <row r="16539" ht="7.5" hidden="1" customHeight="1"/>
    <row r="16540" ht="7.5" hidden="1" customHeight="1"/>
    <row r="16541" ht="7.5" hidden="1" customHeight="1"/>
    <row r="16542" ht="7.5" hidden="1" customHeight="1"/>
    <row r="16543" ht="7.5" hidden="1" customHeight="1"/>
    <row r="16544" ht="7.5" hidden="1" customHeight="1"/>
    <row r="16545" ht="7.5" hidden="1" customHeight="1"/>
    <row r="16546" ht="7.5" hidden="1" customHeight="1"/>
    <row r="16547" ht="7.5" hidden="1" customHeight="1"/>
    <row r="16548" ht="7.5" hidden="1" customHeight="1"/>
    <row r="16549" ht="7.5" hidden="1" customHeight="1"/>
    <row r="16550" ht="7.5" hidden="1" customHeight="1"/>
    <row r="16551" ht="7.5" hidden="1" customHeight="1"/>
    <row r="16552" ht="7.5" hidden="1" customHeight="1"/>
    <row r="16553" ht="7.5" hidden="1" customHeight="1"/>
    <row r="16554" ht="7.5" hidden="1" customHeight="1"/>
    <row r="16555" ht="7.5" hidden="1" customHeight="1"/>
    <row r="16556" ht="7.5" hidden="1" customHeight="1"/>
    <row r="16557" ht="7.5" hidden="1" customHeight="1"/>
    <row r="16558" ht="7.5" hidden="1" customHeight="1"/>
    <row r="16559" ht="7.5" hidden="1" customHeight="1"/>
    <row r="16560" ht="7.5" hidden="1" customHeight="1"/>
    <row r="16561" ht="7.5" hidden="1" customHeight="1"/>
    <row r="16562" ht="7.5" hidden="1" customHeight="1"/>
    <row r="16563" ht="7.5" hidden="1" customHeight="1"/>
    <row r="16564" ht="7.5" hidden="1" customHeight="1"/>
    <row r="16565" ht="7.5" hidden="1" customHeight="1"/>
    <row r="16566" ht="7.5" hidden="1" customHeight="1"/>
    <row r="16567" ht="7.5" hidden="1" customHeight="1"/>
    <row r="16568" ht="7.5" hidden="1" customHeight="1"/>
    <row r="16569" ht="7.5" hidden="1" customHeight="1"/>
    <row r="16570" ht="7.5" hidden="1" customHeight="1"/>
    <row r="16571" ht="7.5" hidden="1" customHeight="1"/>
    <row r="16572" ht="7.5" hidden="1" customHeight="1"/>
    <row r="16573" ht="7.5" hidden="1" customHeight="1"/>
    <row r="16574" ht="7.5" hidden="1" customHeight="1"/>
    <row r="16575" ht="7.5" hidden="1" customHeight="1"/>
    <row r="16576" ht="7.5" hidden="1" customHeight="1"/>
    <row r="16577" ht="7.5" hidden="1" customHeight="1"/>
    <row r="16578" ht="7.5" hidden="1" customHeight="1"/>
    <row r="16579" ht="7.5" hidden="1" customHeight="1"/>
    <row r="16580" ht="7.5" hidden="1" customHeight="1"/>
    <row r="16581" ht="7.5" hidden="1" customHeight="1"/>
    <row r="16582" ht="7.5" hidden="1" customHeight="1"/>
    <row r="16583" ht="7.5" hidden="1" customHeight="1"/>
    <row r="16584" ht="7.5" hidden="1" customHeight="1"/>
    <row r="16585" ht="7.5" hidden="1" customHeight="1"/>
    <row r="16586" ht="7.5" hidden="1" customHeight="1"/>
    <row r="16587" ht="7.5" hidden="1" customHeight="1"/>
    <row r="16588" ht="7.5" hidden="1" customHeight="1"/>
    <row r="16589" ht="7.5" hidden="1" customHeight="1"/>
    <row r="16590" ht="7.5" hidden="1" customHeight="1"/>
    <row r="16591" ht="7.5" hidden="1" customHeight="1"/>
    <row r="16592" ht="7.5" hidden="1" customHeight="1"/>
    <row r="16593" ht="7.5" hidden="1" customHeight="1"/>
    <row r="16594" ht="7.5" hidden="1" customHeight="1"/>
    <row r="16595" ht="7.5" hidden="1" customHeight="1"/>
    <row r="16596" ht="7.5" hidden="1" customHeight="1"/>
    <row r="16597" ht="7.5" hidden="1" customHeight="1"/>
    <row r="16598" ht="7.5" hidden="1" customHeight="1"/>
    <row r="16599" ht="7.5" hidden="1" customHeight="1"/>
    <row r="16600" ht="7.5" hidden="1" customHeight="1"/>
    <row r="16601" ht="7.5" hidden="1" customHeight="1"/>
    <row r="16602" ht="7.5" hidden="1" customHeight="1"/>
    <row r="16603" ht="7.5" hidden="1" customHeight="1"/>
    <row r="16604" ht="7.5" hidden="1" customHeight="1"/>
    <row r="16605" ht="7.5" hidden="1" customHeight="1"/>
    <row r="16606" ht="7.5" hidden="1" customHeight="1"/>
    <row r="16607" ht="7.5" hidden="1" customHeight="1"/>
    <row r="16608" ht="7.5" hidden="1" customHeight="1"/>
    <row r="16609" ht="7.5" hidden="1" customHeight="1"/>
    <row r="16610" ht="7.5" hidden="1" customHeight="1"/>
    <row r="16611" ht="7.5" hidden="1" customHeight="1"/>
    <row r="16612" ht="7.5" hidden="1" customHeight="1"/>
    <row r="16613" ht="7.5" hidden="1" customHeight="1"/>
    <row r="16614" ht="7.5" hidden="1" customHeight="1"/>
    <row r="16615" ht="7.5" hidden="1" customHeight="1"/>
    <row r="16616" ht="7.5" hidden="1" customHeight="1"/>
    <row r="16617" ht="7.5" hidden="1" customHeight="1"/>
    <row r="16618" ht="7.5" hidden="1" customHeight="1"/>
    <row r="16619" ht="7.5" hidden="1" customHeight="1"/>
    <row r="16620" ht="7.5" hidden="1" customHeight="1"/>
    <row r="16621" ht="7.5" hidden="1" customHeight="1"/>
    <row r="16622" ht="7.5" hidden="1" customHeight="1"/>
    <row r="16623" ht="7.5" hidden="1" customHeight="1"/>
    <row r="16624" ht="7.5" hidden="1" customHeight="1"/>
    <row r="16625" ht="7.5" hidden="1" customHeight="1"/>
    <row r="16626" ht="7.5" hidden="1" customHeight="1"/>
    <row r="16627" ht="7.5" hidden="1" customHeight="1"/>
    <row r="16628" ht="7.5" hidden="1" customHeight="1"/>
    <row r="16629" ht="7.5" hidden="1" customHeight="1"/>
    <row r="16630" ht="7.5" hidden="1" customHeight="1"/>
    <row r="16631" ht="7.5" hidden="1" customHeight="1"/>
    <row r="16632" ht="7.5" hidden="1" customHeight="1"/>
    <row r="16633" ht="7.5" hidden="1" customHeight="1"/>
    <row r="16634" ht="7.5" hidden="1" customHeight="1"/>
    <row r="16635" ht="7.5" hidden="1" customHeight="1"/>
    <row r="16636" ht="7.5" hidden="1" customHeight="1"/>
    <row r="16637" ht="7.5" hidden="1" customHeight="1"/>
    <row r="16638" ht="7.5" hidden="1" customHeight="1"/>
    <row r="16639" ht="7.5" hidden="1" customHeight="1"/>
    <row r="16640" ht="7.5" hidden="1" customHeight="1"/>
    <row r="16641" ht="7.5" hidden="1" customHeight="1"/>
    <row r="16642" ht="7.5" hidden="1" customHeight="1"/>
    <row r="16643" ht="7.5" hidden="1" customHeight="1"/>
    <row r="16644" ht="7.5" hidden="1" customHeight="1"/>
    <row r="16645" ht="7.5" hidden="1" customHeight="1"/>
    <row r="16646" ht="7.5" hidden="1" customHeight="1"/>
    <row r="16647" ht="7.5" hidden="1" customHeight="1"/>
    <row r="16648" ht="7.5" hidden="1" customHeight="1"/>
    <row r="16649" ht="7.5" hidden="1" customHeight="1"/>
    <row r="16650" ht="7.5" hidden="1" customHeight="1"/>
    <row r="16651" ht="7.5" hidden="1" customHeight="1"/>
    <row r="16652" ht="7.5" hidden="1" customHeight="1"/>
    <row r="16653" ht="7.5" hidden="1" customHeight="1"/>
    <row r="16654" ht="7.5" hidden="1" customHeight="1"/>
    <row r="16655" ht="7.5" hidden="1" customHeight="1"/>
    <row r="16656" ht="7.5" hidden="1" customHeight="1"/>
    <row r="16657" ht="7.5" hidden="1" customHeight="1"/>
    <row r="16658" ht="7.5" hidden="1" customHeight="1"/>
    <row r="16659" ht="7.5" hidden="1" customHeight="1"/>
    <row r="16660" ht="7.5" hidden="1" customHeight="1"/>
    <row r="16661" ht="7.5" hidden="1" customHeight="1"/>
    <row r="16662" ht="7.5" hidden="1" customHeight="1"/>
    <row r="16663" ht="7.5" hidden="1" customHeight="1"/>
    <row r="16664" ht="7.5" hidden="1" customHeight="1"/>
    <row r="16665" ht="7.5" hidden="1" customHeight="1"/>
    <row r="16666" ht="7.5" hidden="1" customHeight="1"/>
    <row r="16667" ht="7.5" hidden="1" customHeight="1"/>
    <row r="16668" ht="7.5" hidden="1" customHeight="1"/>
    <row r="16669" ht="7.5" hidden="1" customHeight="1"/>
    <row r="16670" ht="7.5" hidden="1" customHeight="1"/>
    <row r="16671" ht="7.5" hidden="1" customHeight="1"/>
    <row r="16672" ht="7.5" hidden="1" customHeight="1"/>
    <row r="16673" ht="7.5" hidden="1" customHeight="1"/>
    <row r="16674" ht="7.5" hidden="1" customHeight="1"/>
    <row r="16675" ht="7.5" hidden="1" customHeight="1"/>
    <row r="16676" ht="7.5" hidden="1" customHeight="1"/>
    <row r="16677" ht="7.5" hidden="1" customHeight="1"/>
    <row r="16678" ht="7.5" hidden="1" customHeight="1"/>
    <row r="16679" ht="7.5" hidden="1" customHeight="1"/>
    <row r="16680" ht="7.5" hidden="1" customHeight="1"/>
    <row r="16681" ht="7.5" hidden="1" customHeight="1"/>
    <row r="16682" ht="7.5" hidden="1" customHeight="1"/>
    <row r="16683" ht="7.5" hidden="1" customHeight="1"/>
    <row r="16684" ht="7.5" hidden="1" customHeight="1"/>
    <row r="16685" ht="7.5" hidden="1" customHeight="1"/>
    <row r="16686" ht="7.5" hidden="1" customHeight="1"/>
    <row r="16687" ht="7.5" hidden="1" customHeight="1"/>
    <row r="16688" ht="7.5" hidden="1" customHeight="1"/>
    <row r="16689" ht="7.5" hidden="1" customHeight="1"/>
    <row r="16690" ht="7.5" hidden="1" customHeight="1"/>
    <row r="16691" ht="7.5" hidden="1" customHeight="1"/>
    <row r="16692" ht="7.5" hidden="1" customHeight="1"/>
    <row r="16693" ht="7.5" hidden="1" customHeight="1"/>
    <row r="16694" ht="7.5" hidden="1" customHeight="1"/>
    <row r="16695" ht="7.5" hidden="1" customHeight="1"/>
    <row r="16696" ht="7.5" hidden="1" customHeight="1"/>
    <row r="16697" ht="7.5" hidden="1" customHeight="1"/>
    <row r="16698" ht="7.5" hidden="1" customHeight="1"/>
    <row r="16699" ht="7.5" hidden="1" customHeight="1"/>
    <row r="16700" ht="7.5" hidden="1" customHeight="1"/>
    <row r="16701" ht="7.5" hidden="1" customHeight="1"/>
    <row r="16702" ht="7.5" hidden="1" customHeight="1"/>
    <row r="16703" ht="7.5" hidden="1" customHeight="1"/>
    <row r="16704" ht="7.5" hidden="1" customHeight="1"/>
    <row r="16705" ht="7.5" hidden="1" customHeight="1"/>
    <row r="16706" ht="7.5" hidden="1" customHeight="1"/>
    <row r="16707" ht="7.5" hidden="1" customHeight="1"/>
    <row r="16708" ht="7.5" hidden="1" customHeight="1"/>
    <row r="16709" ht="7.5" hidden="1" customHeight="1"/>
    <row r="16710" ht="7.5" hidden="1" customHeight="1"/>
    <row r="16711" ht="7.5" hidden="1" customHeight="1"/>
    <row r="16712" ht="7.5" hidden="1" customHeight="1"/>
    <row r="16713" ht="7.5" hidden="1" customHeight="1"/>
    <row r="16714" ht="7.5" hidden="1" customHeight="1"/>
    <row r="16715" ht="7.5" hidden="1" customHeight="1"/>
    <row r="16716" ht="7.5" hidden="1" customHeight="1"/>
    <row r="16717" ht="7.5" hidden="1" customHeight="1"/>
    <row r="16718" ht="7.5" hidden="1" customHeight="1"/>
    <row r="16719" ht="7.5" hidden="1" customHeight="1"/>
    <row r="16720" ht="7.5" hidden="1" customHeight="1"/>
    <row r="16721" ht="7.5" hidden="1" customHeight="1"/>
    <row r="16722" ht="7.5" hidden="1" customHeight="1"/>
    <row r="16723" ht="7.5" hidden="1" customHeight="1"/>
    <row r="16724" ht="7.5" hidden="1" customHeight="1"/>
    <row r="16725" ht="7.5" hidden="1" customHeight="1"/>
    <row r="16726" ht="7.5" hidden="1" customHeight="1"/>
    <row r="16727" ht="7.5" hidden="1" customHeight="1"/>
    <row r="16728" ht="7.5" hidden="1" customHeight="1"/>
    <row r="16729" ht="7.5" hidden="1" customHeight="1"/>
    <row r="16730" ht="7.5" hidden="1" customHeight="1"/>
    <row r="16731" ht="7.5" hidden="1" customHeight="1"/>
    <row r="16732" ht="7.5" hidden="1" customHeight="1"/>
    <row r="16733" ht="7.5" hidden="1" customHeight="1"/>
    <row r="16734" ht="7.5" hidden="1" customHeight="1"/>
    <row r="16735" ht="7.5" hidden="1" customHeight="1"/>
    <row r="16736" ht="7.5" hidden="1" customHeight="1"/>
    <row r="16737" ht="7.5" hidden="1" customHeight="1"/>
    <row r="16738" ht="7.5" hidden="1" customHeight="1"/>
    <row r="16739" ht="7.5" hidden="1" customHeight="1"/>
    <row r="16740" ht="7.5" hidden="1" customHeight="1"/>
    <row r="16741" ht="7.5" hidden="1" customHeight="1"/>
    <row r="16742" ht="7.5" hidden="1" customHeight="1"/>
    <row r="16743" ht="7.5" hidden="1" customHeight="1"/>
    <row r="16744" ht="7.5" hidden="1" customHeight="1"/>
    <row r="16745" ht="7.5" hidden="1" customHeight="1"/>
    <row r="16746" ht="7.5" hidden="1" customHeight="1"/>
    <row r="16747" ht="7.5" hidden="1" customHeight="1"/>
    <row r="16748" ht="7.5" hidden="1" customHeight="1"/>
    <row r="16749" ht="7.5" hidden="1" customHeight="1"/>
    <row r="16750" ht="7.5" hidden="1" customHeight="1"/>
    <row r="16751" ht="7.5" hidden="1" customHeight="1"/>
    <row r="16752" ht="7.5" hidden="1" customHeight="1"/>
    <row r="16753" ht="7.5" hidden="1" customHeight="1"/>
    <row r="16754" ht="7.5" hidden="1" customHeight="1"/>
    <row r="16755" ht="7.5" hidden="1" customHeight="1"/>
    <row r="16756" ht="7.5" hidden="1" customHeight="1"/>
    <row r="16757" ht="7.5" hidden="1" customHeight="1"/>
    <row r="16758" ht="7.5" hidden="1" customHeight="1"/>
    <row r="16759" ht="7.5" hidden="1" customHeight="1"/>
    <row r="16760" ht="7.5" hidden="1" customHeight="1"/>
    <row r="16761" ht="7.5" hidden="1" customHeight="1"/>
    <row r="16762" ht="7.5" hidden="1" customHeight="1"/>
    <row r="16763" ht="7.5" hidden="1" customHeight="1"/>
    <row r="16764" ht="7.5" hidden="1" customHeight="1"/>
    <row r="16765" ht="7.5" hidden="1" customHeight="1"/>
    <row r="16766" ht="7.5" hidden="1" customHeight="1"/>
    <row r="16767" ht="7.5" hidden="1" customHeight="1"/>
    <row r="16768" ht="7.5" hidden="1" customHeight="1"/>
    <row r="16769" ht="7.5" hidden="1" customHeight="1"/>
    <row r="16770" ht="7.5" hidden="1" customHeight="1"/>
    <row r="16771" ht="7.5" hidden="1" customHeight="1"/>
    <row r="16772" ht="7.5" hidden="1" customHeight="1"/>
    <row r="16773" ht="7.5" hidden="1" customHeight="1"/>
    <row r="16774" ht="7.5" hidden="1" customHeight="1"/>
    <row r="16775" ht="7.5" hidden="1" customHeight="1"/>
    <row r="16776" ht="7.5" hidden="1" customHeight="1"/>
    <row r="16777" ht="7.5" hidden="1" customHeight="1"/>
    <row r="16778" ht="7.5" hidden="1" customHeight="1"/>
    <row r="16779" ht="7.5" hidden="1" customHeight="1"/>
    <row r="16780" ht="7.5" hidden="1" customHeight="1"/>
    <row r="16781" ht="7.5" hidden="1" customHeight="1"/>
    <row r="16782" ht="7.5" hidden="1" customHeight="1"/>
    <row r="16783" ht="7.5" hidden="1" customHeight="1"/>
    <row r="16784" ht="7.5" hidden="1" customHeight="1"/>
    <row r="16785" ht="7.5" hidden="1" customHeight="1"/>
    <row r="16786" ht="7.5" hidden="1" customHeight="1"/>
    <row r="16787" ht="7.5" hidden="1" customHeight="1"/>
    <row r="16788" ht="7.5" hidden="1" customHeight="1"/>
    <row r="16789" ht="7.5" hidden="1" customHeight="1"/>
    <row r="16790" ht="7.5" hidden="1" customHeight="1"/>
    <row r="16791" ht="7.5" hidden="1" customHeight="1"/>
    <row r="16792" ht="7.5" hidden="1" customHeight="1"/>
    <row r="16793" ht="7.5" hidden="1" customHeight="1"/>
    <row r="16794" ht="7.5" hidden="1" customHeight="1"/>
    <row r="16795" ht="7.5" hidden="1" customHeight="1"/>
    <row r="16796" ht="7.5" hidden="1" customHeight="1"/>
    <row r="16797" ht="7.5" hidden="1" customHeight="1"/>
    <row r="16798" ht="7.5" hidden="1" customHeight="1"/>
    <row r="16799" ht="7.5" hidden="1" customHeight="1"/>
    <row r="16800" ht="7.5" hidden="1" customHeight="1"/>
    <row r="16801" ht="7.5" hidden="1" customHeight="1"/>
    <row r="16802" ht="7.5" hidden="1" customHeight="1"/>
    <row r="16803" ht="7.5" hidden="1" customHeight="1"/>
    <row r="16804" ht="7.5" hidden="1" customHeight="1"/>
    <row r="16805" ht="7.5" hidden="1" customHeight="1"/>
    <row r="16806" ht="7.5" hidden="1" customHeight="1"/>
    <row r="16807" ht="7.5" hidden="1" customHeight="1"/>
    <row r="16808" ht="7.5" hidden="1" customHeight="1"/>
    <row r="16809" ht="7.5" hidden="1" customHeight="1"/>
    <row r="16810" ht="7.5" hidden="1" customHeight="1"/>
    <row r="16811" ht="7.5" hidden="1" customHeight="1"/>
    <row r="16812" ht="7.5" hidden="1" customHeight="1"/>
    <row r="16813" ht="7.5" hidden="1" customHeight="1"/>
    <row r="16814" ht="7.5" hidden="1" customHeight="1"/>
    <row r="16815" ht="7.5" hidden="1" customHeight="1"/>
    <row r="16816" ht="7.5" hidden="1" customHeight="1"/>
    <row r="16817" ht="7.5" hidden="1" customHeight="1"/>
    <row r="16818" ht="7.5" hidden="1" customHeight="1"/>
    <row r="16819" ht="7.5" hidden="1" customHeight="1"/>
    <row r="16820" ht="7.5" hidden="1" customHeight="1"/>
    <row r="16821" ht="7.5" hidden="1" customHeight="1"/>
    <row r="16822" ht="7.5" hidden="1" customHeight="1"/>
    <row r="16823" ht="7.5" hidden="1" customHeight="1"/>
    <row r="16824" ht="7.5" hidden="1" customHeight="1"/>
    <row r="16825" ht="7.5" hidden="1" customHeight="1"/>
    <row r="16826" ht="7.5" hidden="1" customHeight="1"/>
    <row r="16827" ht="7.5" hidden="1" customHeight="1"/>
    <row r="16828" ht="7.5" hidden="1" customHeight="1"/>
    <row r="16829" ht="7.5" hidden="1" customHeight="1"/>
    <row r="16830" ht="7.5" hidden="1" customHeight="1"/>
    <row r="16831" ht="7.5" hidden="1" customHeight="1"/>
    <row r="16832" ht="7.5" hidden="1" customHeight="1"/>
    <row r="16833" ht="7.5" hidden="1" customHeight="1"/>
    <row r="16834" ht="7.5" hidden="1" customHeight="1"/>
    <row r="16835" ht="7.5" hidden="1" customHeight="1"/>
    <row r="16836" ht="7.5" hidden="1" customHeight="1"/>
    <row r="16837" ht="7.5" hidden="1" customHeight="1"/>
    <row r="16838" ht="7.5" hidden="1" customHeight="1"/>
    <row r="16839" ht="7.5" hidden="1" customHeight="1"/>
    <row r="16840" ht="7.5" hidden="1" customHeight="1"/>
    <row r="16841" ht="7.5" hidden="1" customHeight="1"/>
    <row r="16842" ht="7.5" hidden="1" customHeight="1"/>
    <row r="16843" ht="7.5" hidden="1" customHeight="1"/>
    <row r="16844" ht="7.5" hidden="1" customHeight="1"/>
    <row r="16845" ht="7.5" hidden="1" customHeight="1"/>
    <row r="16846" ht="7.5" hidden="1" customHeight="1"/>
    <row r="16847" ht="7.5" hidden="1" customHeight="1"/>
    <row r="16848" ht="7.5" hidden="1" customHeight="1"/>
    <row r="16849" ht="7.5" hidden="1" customHeight="1"/>
    <row r="16850" ht="7.5" hidden="1" customHeight="1"/>
    <row r="16851" ht="7.5" hidden="1" customHeight="1"/>
    <row r="16852" ht="7.5" hidden="1" customHeight="1"/>
    <row r="16853" ht="7.5" hidden="1" customHeight="1"/>
    <row r="16854" ht="7.5" hidden="1" customHeight="1"/>
    <row r="16855" ht="7.5" hidden="1" customHeight="1"/>
    <row r="16856" ht="7.5" hidden="1" customHeight="1"/>
    <row r="16857" ht="7.5" hidden="1" customHeight="1"/>
    <row r="16858" ht="7.5" hidden="1" customHeight="1"/>
    <row r="16859" ht="7.5" hidden="1" customHeight="1"/>
    <row r="16860" ht="7.5" hidden="1" customHeight="1"/>
    <row r="16861" ht="7.5" hidden="1" customHeight="1"/>
    <row r="16862" ht="7.5" hidden="1" customHeight="1"/>
    <row r="16863" ht="7.5" hidden="1" customHeight="1"/>
    <row r="16864" ht="7.5" hidden="1" customHeight="1"/>
    <row r="16865" ht="7.5" hidden="1" customHeight="1"/>
    <row r="16866" ht="7.5" hidden="1" customHeight="1"/>
    <row r="16867" ht="7.5" hidden="1" customHeight="1"/>
    <row r="16868" ht="7.5" hidden="1" customHeight="1"/>
    <row r="16869" ht="7.5" hidden="1" customHeight="1"/>
    <row r="16870" ht="7.5" hidden="1" customHeight="1"/>
    <row r="16871" ht="7.5" hidden="1" customHeight="1"/>
    <row r="16872" ht="7.5" hidden="1" customHeight="1"/>
    <row r="16873" ht="7.5" hidden="1" customHeight="1"/>
    <row r="16874" ht="7.5" hidden="1" customHeight="1"/>
    <row r="16875" ht="7.5" hidden="1" customHeight="1"/>
    <row r="16876" ht="7.5" hidden="1" customHeight="1"/>
    <row r="16877" ht="7.5" hidden="1" customHeight="1"/>
    <row r="16878" ht="7.5" hidden="1" customHeight="1"/>
    <row r="16879" ht="7.5" hidden="1" customHeight="1"/>
    <row r="16880" ht="7.5" hidden="1" customHeight="1"/>
    <row r="16881" ht="7.5" hidden="1" customHeight="1"/>
    <row r="16882" ht="7.5" hidden="1" customHeight="1"/>
    <row r="16883" ht="7.5" hidden="1" customHeight="1"/>
    <row r="16884" ht="7.5" hidden="1" customHeight="1"/>
    <row r="16885" ht="7.5" hidden="1" customHeight="1"/>
    <row r="16886" ht="7.5" hidden="1" customHeight="1"/>
    <row r="16887" ht="7.5" hidden="1" customHeight="1"/>
    <row r="16888" ht="7.5" hidden="1" customHeight="1"/>
    <row r="16889" ht="7.5" hidden="1" customHeight="1"/>
    <row r="16890" ht="7.5" hidden="1" customHeight="1"/>
    <row r="16891" ht="7.5" hidden="1" customHeight="1"/>
    <row r="16892" ht="7.5" hidden="1" customHeight="1"/>
    <row r="16893" ht="7.5" hidden="1" customHeight="1"/>
    <row r="16894" ht="7.5" hidden="1" customHeight="1"/>
    <row r="16895" ht="7.5" hidden="1" customHeight="1"/>
    <row r="16896" ht="7.5" hidden="1" customHeight="1"/>
    <row r="16897" ht="7.5" hidden="1" customHeight="1"/>
    <row r="16898" ht="7.5" hidden="1" customHeight="1"/>
    <row r="16899" ht="7.5" hidden="1" customHeight="1"/>
    <row r="16900" ht="7.5" hidden="1" customHeight="1"/>
    <row r="16901" ht="7.5" hidden="1" customHeight="1"/>
    <row r="16902" ht="7.5" hidden="1" customHeight="1"/>
    <row r="16903" ht="7.5" hidden="1" customHeight="1"/>
    <row r="16904" ht="7.5" hidden="1" customHeight="1"/>
    <row r="16905" ht="7.5" hidden="1" customHeight="1"/>
    <row r="16906" ht="7.5" hidden="1" customHeight="1"/>
    <row r="16907" ht="7.5" hidden="1" customHeight="1"/>
    <row r="16908" ht="7.5" hidden="1" customHeight="1"/>
    <row r="16909" ht="7.5" hidden="1" customHeight="1"/>
    <row r="16910" ht="7.5" hidden="1" customHeight="1"/>
    <row r="16911" ht="7.5" hidden="1" customHeight="1"/>
    <row r="16912" ht="7.5" hidden="1" customHeight="1"/>
    <row r="16913" ht="7.5" hidden="1" customHeight="1"/>
    <row r="16914" ht="7.5" hidden="1" customHeight="1"/>
    <row r="16915" ht="7.5" hidden="1" customHeight="1"/>
    <row r="16916" ht="7.5" hidden="1" customHeight="1"/>
    <row r="16917" ht="7.5" hidden="1" customHeight="1"/>
    <row r="16918" ht="7.5" hidden="1" customHeight="1"/>
    <row r="16919" ht="7.5" hidden="1" customHeight="1"/>
    <row r="16920" ht="7.5" hidden="1" customHeight="1"/>
    <row r="16921" ht="7.5" hidden="1" customHeight="1"/>
    <row r="16922" ht="7.5" hidden="1" customHeight="1"/>
    <row r="16923" ht="7.5" hidden="1" customHeight="1"/>
    <row r="16924" ht="7.5" hidden="1" customHeight="1"/>
    <row r="16925" ht="7.5" hidden="1" customHeight="1"/>
    <row r="16926" ht="7.5" hidden="1" customHeight="1"/>
    <row r="16927" ht="7.5" hidden="1" customHeight="1"/>
    <row r="16928" ht="7.5" hidden="1" customHeight="1"/>
    <row r="16929" ht="7.5" hidden="1" customHeight="1"/>
    <row r="16930" ht="7.5" hidden="1" customHeight="1"/>
    <row r="16931" ht="7.5" hidden="1" customHeight="1"/>
    <row r="16932" ht="7.5" hidden="1" customHeight="1"/>
    <row r="16933" ht="7.5" hidden="1" customHeight="1"/>
    <row r="16934" ht="7.5" hidden="1" customHeight="1"/>
    <row r="16935" ht="7.5" hidden="1" customHeight="1"/>
    <row r="16936" ht="7.5" hidden="1" customHeight="1"/>
    <row r="16937" ht="7.5" hidden="1" customHeight="1"/>
    <row r="16938" ht="7.5" hidden="1" customHeight="1"/>
    <row r="16939" ht="7.5" hidden="1" customHeight="1"/>
    <row r="16940" ht="7.5" hidden="1" customHeight="1"/>
    <row r="16941" ht="7.5" hidden="1" customHeight="1"/>
    <row r="16942" ht="7.5" hidden="1" customHeight="1"/>
    <row r="16943" ht="7.5" hidden="1" customHeight="1"/>
    <row r="16944" ht="7.5" hidden="1" customHeight="1"/>
    <row r="16945" ht="7.5" hidden="1" customHeight="1"/>
    <row r="16946" ht="7.5" hidden="1" customHeight="1"/>
    <row r="16947" ht="7.5" hidden="1" customHeight="1"/>
    <row r="16948" ht="7.5" hidden="1" customHeight="1"/>
    <row r="16949" ht="7.5" hidden="1" customHeight="1"/>
    <row r="16950" ht="7.5" hidden="1" customHeight="1"/>
    <row r="16951" ht="7.5" hidden="1" customHeight="1"/>
    <row r="16952" ht="7.5" hidden="1" customHeight="1"/>
    <row r="16953" ht="7.5" hidden="1" customHeight="1"/>
    <row r="16954" ht="7.5" hidden="1" customHeight="1"/>
    <row r="16955" ht="7.5" hidden="1" customHeight="1"/>
    <row r="16956" ht="7.5" hidden="1" customHeight="1"/>
    <row r="16957" ht="7.5" hidden="1" customHeight="1"/>
    <row r="16958" ht="7.5" hidden="1" customHeight="1"/>
    <row r="16959" ht="7.5" hidden="1" customHeight="1"/>
    <row r="16960" ht="7.5" hidden="1" customHeight="1"/>
    <row r="16961" ht="7.5" hidden="1" customHeight="1"/>
    <row r="16962" ht="7.5" hidden="1" customHeight="1"/>
    <row r="16963" ht="7.5" hidden="1" customHeight="1"/>
    <row r="16964" ht="7.5" hidden="1" customHeight="1"/>
    <row r="16965" ht="7.5" hidden="1" customHeight="1"/>
    <row r="16966" ht="7.5" hidden="1" customHeight="1"/>
    <row r="16967" ht="7.5" hidden="1" customHeight="1"/>
    <row r="16968" ht="7.5" hidden="1" customHeight="1"/>
    <row r="16969" ht="7.5" hidden="1" customHeight="1"/>
    <row r="16970" ht="7.5" hidden="1" customHeight="1"/>
    <row r="16971" ht="7.5" hidden="1" customHeight="1"/>
    <row r="16972" ht="7.5" hidden="1" customHeight="1"/>
    <row r="16973" ht="7.5" hidden="1" customHeight="1"/>
    <row r="16974" ht="7.5" hidden="1" customHeight="1"/>
    <row r="16975" ht="7.5" hidden="1" customHeight="1"/>
    <row r="16976" ht="7.5" hidden="1" customHeight="1"/>
    <row r="16977" ht="7.5" hidden="1" customHeight="1"/>
    <row r="16978" ht="7.5" hidden="1" customHeight="1"/>
    <row r="16979" ht="7.5" hidden="1" customHeight="1"/>
    <row r="16980" ht="7.5" hidden="1" customHeight="1"/>
    <row r="16981" ht="7.5" hidden="1" customHeight="1"/>
    <row r="16982" ht="7.5" hidden="1" customHeight="1"/>
    <row r="16983" ht="7.5" hidden="1" customHeight="1"/>
    <row r="16984" ht="7.5" hidden="1" customHeight="1"/>
    <row r="16985" ht="7.5" hidden="1" customHeight="1"/>
    <row r="16986" ht="7.5" hidden="1" customHeight="1"/>
    <row r="16987" ht="7.5" hidden="1" customHeight="1"/>
    <row r="16988" ht="7.5" hidden="1" customHeight="1"/>
    <row r="16989" ht="7.5" hidden="1" customHeight="1"/>
    <row r="16990" ht="7.5" hidden="1" customHeight="1"/>
    <row r="16991" ht="7.5" hidden="1" customHeight="1"/>
    <row r="16992" ht="7.5" hidden="1" customHeight="1"/>
    <row r="16993" ht="7.5" hidden="1" customHeight="1"/>
    <row r="16994" ht="7.5" hidden="1" customHeight="1"/>
    <row r="16995" ht="7.5" hidden="1" customHeight="1"/>
    <row r="16996" ht="7.5" hidden="1" customHeight="1"/>
    <row r="16997" ht="7.5" hidden="1" customHeight="1"/>
    <row r="16998" ht="7.5" hidden="1" customHeight="1"/>
    <row r="16999" ht="7.5" hidden="1" customHeight="1"/>
    <row r="17000" ht="7.5" hidden="1" customHeight="1"/>
    <row r="17001" ht="7.5" hidden="1" customHeight="1"/>
    <row r="17002" ht="7.5" hidden="1" customHeight="1"/>
    <row r="17003" ht="7.5" hidden="1" customHeight="1"/>
    <row r="17004" ht="7.5" hidden="1" customHeight="1"/>
    <row r="17005" ht="7.5" hidden="1" customHeight="1"/>
    <row r="17006" ht="7.5" hidden="1" customHeight="1"/>
    <row r="17007" ht="7.5" hidden="1" customHeight="1"/>
    <row r="17008" ht="7.5" hidden="1" customHeight="1"/>
    <row r="17009" ht="7.5" hidden="1" customHeight="1"/>
    <row r="17010" ht="7.5" hidden="1" customHeight="1"/>
    <row r="17011" ht="7.5" hidden="1" customHeight="1"/>
    <row r="17012" ht="7.5" hidden="1" customHeight="1"/>
    <row r="17013" ht="7.5" hidden="1" customHeight="1"/>
    <row r="17014" ht="7.5" hidden="1" customHeight="1"/>
    <row r="17015" ht="7.5" hidden="1" customHeight="1"/>
    <row r="17016" ht="7.5" hidden="1" customHeight="1"/>
    <row r="17017" ht="7.5" hidden="1" customHeight="1"/>
    <row r="17018" ht="7.5" hidden="1" customHeight="1"/>
    <row r="17019" ht="7.5" hidden="1" customHeight="1"/>
    <row r="17020" ht="7.5" hidden="1" customHeight="1"/>
    <row r="17021" ht="7.5" hidden="1" customHeight="1"/>
    <row r="17022" ht="7.5" hidden="1" customHeight="1"/>
    <row r="17023" ht="7.5" hidden="1" customHeight="1"/>
    <row r="17024" ht="7.5" hidden="1" customHeight="1"/>
    <row r="17025" ht="7.5" hidden="1" customHeight="1"/>
    <row r="17026" ht="7.5" hidden="1" customHeight="1"/>
    <row r="17027" ht="7.5" hidden="1" customHeight="1"/>
    <row r="17028" ht="7.5" hidden="1" customHeight="1"/>
    <row r="17029" ht="7.5" hidden="1" customHeight="1"/>
    <row r="17030" ht="7.5" hidden="1" customHeight="1"/>
    <row r="17031" ht="7.5" hidden="1" customHeight="1"/>
    <row r="17032" ht="7.5" hidden="1" customHeight="1"/>
    <row r="17033" ht="7.5" hidden="1" customHeight="1"/>
    <row r="17034" ht="7.5" hidden="1" customHeight="1"/>
    <row r="17035" ht="7.5" hidden="1" customHeight="1"/>
    <row r="17036" ht="7.5" hidden="1" customHeight="1"/>
    <row r="17037" ht="7.5" hidden="1" customHeight="1"/>
    <row r="17038" ht="7.5" hidden="1" customHeight="1"/>
    <row r="17039" ht="7.5" hidden="1" customHeight="1"/>
    <row r="17040" ht="7.5" hidden="1" customHeight="1"/>
    <row r="17041" ht="7.5" hidden="1" customHeight="1"/>
    <row r="17042" ht="7.5" hidden="1" customHeight="1"/>
    <row r="17043" ht="7.5" hidden="1" customHeight="1"/>
    <row r="17044" ht="7.5" hidden="1" customHeight="1"/>
    <row r="17045" ht="7.5" hidden="1" customHeight="1"/>
    <row r="17046" ht="7.5" hidden="1" customHeight="1"/>
    <row r="17047" ht="7.5" hidden="1" customHeight="1"/>
    <row r="17048" ht="7.5" hidden="1" customHeight="1"/>
    <row r="17049" ht="7.5" hidden="1" customHeight="1"/>
    <row r="17050" ht="7.5" hidden="1" customHeight="1"/>
    <row r="17051" ht="7.5" hidden="1" customHeight="1"/>
    <row r="17052" ht="7.5" hidden="1" customHeight="1"/>
    <row r="17053" ht="7.5" hidden="1" customHeight="1"/>
    <row r="17054" ht="7.5" hidden="1" customHeight="1"/>
    <row r="17055" ht="7.5" hidden="1" customHeight="1"/>
    <row r="17056" ht="7.5" hidden="1" customHeight="1"/>
    <row r="17057" ht="7.5" hidden="1" customHeight="1"/>
    <row r="17058" ht="7.5" hidden="1" customHeight="1"/>
    <row r="17059" ht="7.5" hidden="1" customHeight="1"/>
    <row r="17060" ht="7.5" hidden="1" customHeight="1"/>
    <row r="17061" ht="7.5" hidden="1" customHeight="1"/>
    <row r="17062" ht="7.5" hidden="1" customHeight="1"/>
    <row r="17063" ht="7.5" hidden="1" customHeight="1"/>
    <row r="17064" ht="7.5" hidden="1" customHeight="1"/>
    <row r="17065" ht="7.5" hidden="1" customHeight="1"/>
    <row r="17066" ht="7.5" hidden="1" customHeight="1"/>
    <row r="17067" ht="7.5" hidden="1" customHeight="1"/>
    <row r="17068" ht="7.5" hidden="1" customHeight="1"/>
    <row r="17069" ht="7.5" hidden="1" customHeight="1"/>
    <row r="17070" ht="7.5" hidden="1" customHeight="1"/>
    <row r="17071" ht="7.5" hidden="1" customHeight="1"/>
    <row r="17072" ht="7.5" hidden="1" customHeight="1"/>
    <row r="17073" ht="7.5" hidden="1" customHeight="1"/>
    <row r="17074" ht="7.5" hidden="1" customHeight="1"/>
    <row r="17075" ht="7.5" hidden="1" customHeight="1"/>
    <row r="17076" ht="7.5" hidden="1" customHeight="1"/>
    <row r="17077" ht="7.5" hidden="1" customHeight="1"/>
    <row r="17078" ht="7.5" hidden="1" customHeight="1"/>
    <row r="17079" ht="7.5" hidden="1" customHeight="1"/>
    <row r="17080" ht="7.5" hidden="1" customHeight="1"/>
    <row r="17081" ht="7.5" hidden="1" customHeight="1"/>
    <row r="17082" ht="7.5" hidden="1" customHeight="1"/>
    <row r="17083" ht="7.5" hidden="1" customHeight="1"/>
    <row r="17084" ht="7.5" hidden="1" customHeight="1"/>
    <row r="17085" ht="7.5" hidden="1" customHeight="1"/>
    <row r="17086" ht="7.5" hidden="1" customHeight="1"/>
    <row r="17087" ht="7.5" hidden="1" customHeight="1"/>
    <row r="17088" ht="7.5" hidden="1" customHeight="1"/>
    <row r="17089" ht="7.5" hidden="1" customHeight="1"/>
    <row r="17090" ht="7.5" hidden="1" customHeight="1"/>
    <row r="17091" ht="7.5" hidden="1" customHeight="1"/>
    <row r="17092" ht="7.5" hidden="1" customHeight="1"/>
    <row r="17093" ht="7.5" hidden="1" customHeight="1"/>
    <row r="17094" ht="7.5" hidden="1" customHeight="1"/>
    <row r="17095" ht="7.5" hidden="1" customHeight="1"/>
    <row r="17096" ht="7.5" hidden="1" customHeight="1"/>
    <row r="17097" ht="7.5" hidden="1" customHeight="1"/>
    <row r="17098" ht="7.5" hidden="1" customHeight="1"/>
    <row r="17099" ht="7.5" hidden="1" customHeight="1"/>
    <row r="17100" ht="7.5" hidden="1" customHeight="1"/>
    <row r="17101" ht="7.5" hidden="1" customHeight="1"/>
    <row r="17102" ht="7.5" hidden="1" customHeight="1"/>
    <row r="17103" ht="7.5" hidden="1" customHeight="1"/>
    <row r="17104" ht="7.5" hidden="1" customHeight="1"/>
    <row r="17105" ht="7.5" hidden="1" customHeight="1"/>
    <row r="17106" ht="7.5" hidden="1" customHeight="1"/>
    <row r="17107" ht="7.5" hidden="1" customHeight="1"/>
    <row r="17108" ht="7.5" hidden="1" customHeight="1"/>
    <row r="17109" ht="7.5" hidden="1" customHeight="1"/>
    <row r="17110" ht="7.5" hidden="1" customHeight="1"/>
    <row r="17111" ht="7.5" hidden="1" customHeight="1"/>
    <row r="17112" ht="7.5" hidden="1" customHeight="1"/>
    <row r="17113" ht="7.5" hidden="1" customHeight="1"/>
    <row r="17114" ht="7.5" hidden="1" customHeight="1"/>
    <row r="17115" ht="7.5" hidden="1" customHeight="1"/>
    <row r="17116" ht="7.5" hidden="1" customHeight="1"/>
    <row r="17117" ht="7.5" hidden="1" customHeight="1"/>
    <row r="17118" ht="7.5" hidden="1" customHeight="1"/>
    <row r="17119" ht="7.5" hidden="1" customHeight="1"/>
    <row r="17120" ht="7.5" hidden="1" customHeight="1"/>
    <row r="17121" ht="7.5" hidden="1" customHeight="1"/>
    <row r="17122" ht="7.5" hidden="1" customHeight="1"/>
    <row r="17123" ht="7.5" hidden="1" customHeight="1"/>
    <row r="17124" ht="7.5" hidden="1" customHeight="1"/>
    <row r="17125" ht="7.5" hidden="1" customHeight="1"/>
    <row r="17126" ht="7.5" hidden="1" customHeight="1"/>
    <row r="17127" ht="7.5" hidden="1" customHeight="1"/>
    <row r="17128" ht="7.5" hidden="1" customHeight="1"/>
    <row r="17129" ht="7.5" hidden="1" customHeight="1"/>
    <row r="17130" ht="7.5" hidden="1" customHeight="1"/>
    <row r="17131" ht="7.5" hidden="1" customHeight="1"/>
    <row r="17132" ht="7.5" hidden="1" customHeight="1"/>
    <row r="17133" ht="7.5" hidden="1" customHeight="1"/>
    <row r="17134" ht="7.5" hidden="1" customHeight="1"/>
    <row r="17135" ht="7.5" hidden="1" customHeight="1"/>
    <row r="17136" ht="7.5" hidden="1" customHeight="1"/>
    <row r="17137" ht="7.5" hidden="1" customHeight="1"/>
    <row r="17138" ht="7.5" hidden="1" customHeight="1"/>
    <row r="17139" ht="7.5" hidden="1" customHeight="1"/>
    <row r="17140" ht="7.5" hidden="1" customHeight="1"/>
    <row r="17141" ht="7.5" hidden="1" customHeight="1"/>
    <row r="17142" ht="7.5" hidden="1" customHeight="1"/>
    <row r="17143" ht="7.5" hidden="1" customHeight="1"/>
    <row r="17144" ht="7.5" hidden="1" customHeight="1"/>
    <row r="17145" ht="7.5" hidden="1" customHeight="1"/>
    <row r="17146" ht="7.5" hidden="1" customHeight="1"/>
    <row r="17147" ht="7.5" hidden="1" customHeight="1"/>
    <row r="17148" ht="7.5" hidden="1" customHeight="1"/>
    <row r="17149" ht="7.5" hidden="1" customHeight="1"/>
    <row r="17150" ht="7.5" hidden="1" customHeight="1"/>
    <row r="17151" ht="7.5" hidden="1" customHeight="1"/>
    <row r="17152" ht="7.5" hidden="1" customHeight="1"/>
    <row r="17153" ht="7.5" hidden="1" customHeight="1"/>
    <row r="17154" ht="7.5" hidden="1" customHeight="1"/>
    <row r="17155" ht="7.5" hidden="1" customHeight="1"/>
    <row r="17156" ht="7.5" hidden="1" customHeight="1"/>
    <row r="17157" ht="7.5" hidden="1" customHeight="1"/>
    <row r="17158" ht="7.5" hidden="1" customHeight="1"/>
    <row r="17159" ht="7.5" hidden="1" customHeight="1"/>
    <row r="17160" ht="7.5" hidden="1" customHeight="1"/>
    <row r="17161" ht="7.5" hidden="1" customHeight="1"/>
    <row r="17162" ht="7.5" hidden="1" customHeight="1"/>
    <row r="17163" ht="7.5" hidden="1" customHeight="1"/>
    <row r="17164" ht="7.5" hidden="1" customHeight="1"/>
    <row r="17165" ht="7.5" hidden="1" customHeight="1"/>
    <row r="17166" ht="7.5" hidden="1" customHeight="1"/>
    <row r="17167" ht="7.5" hidden="1" customHeight="1"/>
    <row r="17168" ht="7.5" hidden="1" customHeight="1"/>
    <row r="17169" ht="7.5" hidden="1" customHeight="1"/>
    <row r="17170" ht="7.5" hidden="1" customHeight="1"/>
    <row r="17171" ht="7.5" hidden="1" customHeight="1"/>
    <row r="17172" ht="7.5" hidden="1" customHeight="1"/>
    <row r="17173" ht="7.5" hidden="1" customHeight="1"/>
    <row r="17174" ht="7.5" hidden="1" customHeight="1"/>
    <row r="17175" ht="7.5" hidden="1" customHeight="1"/>
    <row r="17176" ht="7.5" hidden="1" customHeight="1"/>
    <row r="17177" ht="7.5" hidden="1" customHeight="1"/>
    <row r="17178" ht="7.5" hidden="1" customHeight="1"/>
    <row r="17179" ht="7.5" hidden="1" customHeight="1"/>
    <row r="17180" ht="7.5" hidden="1" customHeight="1"/>
    <row r="17181" ht="7.5" hidden="1" customHeight="1"/>
    <row r="17182" ht="7.5" hidden="1" customHeight="1"/>
    <row r="17183" ht="7.5" hidden="1" customHeight="1"/>
    <row r="17184" ht="7.5" hidden="1" customHeight="1"/>
    <row r="17185" ht="7.5" hidden="1" customHeight="1"/>
    <row r="17186" ht="7.5" hidden="1" customHeight="1"/>
    <row r="17187" ht="7.5" hidden="1" customHeight="1"/>
    <row r="17188" ht="7.5" hidden="1" customHeight="1"/>
    <row r="17189" ht="7.5" hidden="1" customHeight="1"/>
    <row r="17190" ht="7.5" hidden="1" customHeight="1"/>
    <row r="17191" ht="7.5" hidden="1" customHeight="1"/>
    <row r="17192" ht="7.5" hidden="1" customHeight="1"/>
    <row r="17193" ht="7.5" hidden="1" customHeight="1"/>
    <row r="17194" ht="7.5" hidden="1" customHeight="1"/>
    <row r="17195" ht="7.5" hidden="1" customHeight="1"/>
    <row r="17196" ht="7.5" hidden="1" customHeight="1"/>
    <row r="17197" ht="7.5" hidden="1" customHeight="1"/>
    <row r="17198" ht="7.5" hidden="1" customHeight="1"/>
    <row r="17199" ht="7.5" hidden="1" customHeight="1"/>
    <row r="17200" ht="7.5" hidden="1" customHeight="1"/>
    <row r="17201" ht="7.5" hidden="1" customHeight="1"/>
    <row r="17202" ht="7.5" hidden="1" customHeight="1"/>
    <row r="17203" ht="7.5" hidden="1" customHeight="1"/>
    <row r="17204" ht="7.5" hidden="1" customHeight="1"/>
    <row r="17205" ht="7.5" hidden="1" customHeight="1"/>
    <row r="17206" ht="7.5" hidden="1" customHeight="1"/>
    <row r="17207" ht="7.5" hidden="1" customHeight="1"/>
    <row r="17208" ht="7.5" hidden="1" customHeight="1"/>
    <row r="17209" ht="7.5" hidden="1" customHeight="1"/>
    <row r="17210" ht="7.5" hidden="1" customHeight="1"/>
    <row r="17211" ht="7.5" hidden="1" customHeight="1"/>
    <row r="17212" ht="7.5" hidden="1" customHeight="1"/>
    <row r="17213" ht="7.5" hidden="1" customHeight="1"/>
    <row r="17214" ht="7.5" hidden="1" customHeight="1"/>
    <row r="17215" ht="7.5" hidden="1" customHeight="1"/>
    <row r="17216" ht="7.5" hidden="1" customHeight="1"/>
    <row r="17217" ht="7.5" hidden="1" customHeight="1"/>
    <row r="17218" ht="7.5" hidden="1" customHeight="1"/>
    <row r="17219" ht="7.5" hidden="1" customHeight="1"/>
    <row r="17220" ht="7.5" hidden="1" customHeight="1"/>
    <row r="17221" ht="7.5" hidden="1" customHeight="1"/>
    <row r="17222" ht="7.5" hidden="1" customHeight="1"/>
    <row r="17223" ht="7.5" hidden="1" customHeight="1"/>
    <row r="17224" ht="7.5" hidden="1" customHeight="1"/>
    <row r="17225" ht="7.5" hidden="1" customHeight="1"/>
    <row r="17226" ht="7.5" hidden="1" customHeight="1"/>
    <row r="17227" ht="7.5" hidden="1" customHeight="1"/>
    <row r="17228" ht="7.5" hidden="1" customHeight="1"/>
    <row r="17229" ht="7.5" hidden="1" customHeight="1"/>
    <row r="17230" ht="7.5" hidden="1" customHeight="1"/>
    <row r="17231" ht="7.5" hidden="1" customHeight="1"/>
    <row r="17232" ht="7.5" hidden="1" customHeight="1"/>
    <row r="17233" ht="7.5" hidden="1" customHeight="1"/>
    <row r="17234" ht="7.5" hidden="1" customHeight="1"/>
    <row r="17235" ht="7.5" hidden="1" customHeight="1"/>
    <row r="17236" ht="7.5" hidden="1" customHeight="1"/>
    <row r="17237" ht="7.5" hidden="1" customHeight="1"/>
    <row r="17238" ht="7.5" hidden="1" customHeight="1"/>
    <row r="17239" ht="7.5" hidden="1" customHeight="1"/>
    <row r="17240" ht="7.5" hidden="1" customHeight="1"/>
    <row r="17241" ht="7.5" hidden="1" customHeight="1"/>
    <row r="17242" ht="7.5" hidden="1" customHeight="1"/>
    <row r="17243" ht="7.5" hidden="1" customHeight="1"/>
    <row r="17244" ht="7.5" hidden="1" customHeight="1"/>
    <row r="17245" ht="7.5" hidden="1" customHeight="1"/>
    <row r="17246" ht="7.5" hidden="1" customHeight="1"/>
    <row r="17247" ht="7.5" hidden="1" customHeight="1"/>
    <row r="17248" ht="7.5" hidden="1" customHeight="1"/>
    <row r="17249" ht="7.5" hidden="1" customHeight="1"/>
    <row r="17250" ht="7.5" hidden="1" customHeight="1"/>
    <row r="17251" ht="7.5" hidden="1" customHeight="1"/>
    <row r="17252" ht="7.5" hidden="1" customHeight="1"/>
    <row r="17253" ht="7.5" hidden="1" customHeight="1"/>
    <row r="17254" ht="7.5" hidden="1" customHeight="1"/>
    <row r="17255" ht="7.5" hidden="1" customHeight="1"/>
    <row r="17256" ht="7.5" hidden="1" customHeight="1"/>
    <row r="17257" ht="7.5" hidden="1" customHeight="1"/>
    <row r="17258" ht="7.5" hidden="1" customHeight="1"/>
    <row r="17259" ht="7.5" hidden="1" customHeight="1"/>
    <row r="17260" ht="7.5" hidden="1" customHeight="1"/>
    <row r="17261" ht="7.5" hidden="1" customHeight="1"/>
    <row r="17262" ht="7.5" hidden="1" customHeight="1"/>
    <row r="17263" ht="7.5" hidden="1" customHeight="1"/>
    <row r="17264" ht="7.5" hidden="1" customHeight="1"/>
    <row r="17265" ht="7.5" hidden="1" customHeight="1"/>
    <row r="17266" ht="7.5" hidden="1" customHeight="1"/>
    <row r="17267" ht="7.5" hidden="1" customHeight="1"/>
    <row r="17268" ht="7.5" hidden="1" customHeight="1"/>
    <row r="17269" ht="7.5" hidden="1" customHeight="1"/>
    <row r="17270" ht="7.5" hidden="1" customHeight="1"/>
    <row r="17271" ht="7.5" hidden="1" customHeight="1"/>
    <row r="17272" ht="7.5" hidden="1" customHeight="1"/>
    <row r="17273" ht="7.5" hidden="1" customHeight="1"/>
    <row r="17274" ht="7.5" hidden="1" customHeight="1"/>
    <row r="17275" ht="7.5" hidden="1" customHeight="1"/>
    <row r="17276" ht="7.5" hidden="1" customHeight="1"/>
    <row r="17277" ht="7.5" hidden="1" customHeight="1"/>
    <row r="17278" ht="7.5" hidden="1" customHeight="1"/>
    <row r="17279" ht="7.5" hidden="1" customHeight="1"/>
    <row r="17280" ht="7.5" hidden="1" customHeight="1"/>
    <row r="17281" ht="7.5" hidden="1" customHeight="1"/>
    <row r="17282" ht="7.5" hidden="1" customHeight="1"/>
    <row r="17283" ht="7.5" hidden="1" customHeight="1"/>
    <row r="17284" ht="7.5" hidden="1" customHeight="1"/>
    <row r="17285" ht="7.5" hidden="1" customHeight="1"/>
    <row r="17286" ht="7.5" hidden="1" customHeight="1"/>
    <row r="17287" ht="7.5" hidden="1" customHeight="1"/>
    <row r="17288" ht="7.5" hidden="1" customHeight="1"/>
    <row r="17289" ht="7.5" hidden="1" customHeight="1"/>
    <row r="17290" ht="7.5" hidden="1" customHeight="1"/>
    <row r="17291" ht="7.5" hidden="1" customHeight="1"/>
    <row r="17292" ht="7.5" hidden="1" customHeight="1"/>
    <row r="17293" ht="7.5" hidden="1" customHeight="1"/>
    <row r="17294" ht="7.5" hidden="1" customHeight="1"/>
    <row r="17295" ht="7.5" hidden="1" customHeight="1"/>
    <row r="17296" ht="7.5" hidden="1" customHeight="1"/>
    <row r="17297" ht="7.5" hidden="1" customHeight="1"/>
    <row r="17298" ht="7.5" hidden="1" customHeight="1"/>
    <row r="17299" ht="7.5" hidden="1" customHeight="1"/>
    <row r="17300" ht="7.5" hidden="1" customHeight="1"/>
    <row r="17301" ht="7.5" hidden="1" customHeight="1"/>
    <row r="17302" ht="7.5" hidden="1" customHeight="1"/>
    <row r="17303" ht="7.5" hidden="1" customHeight="1"/>
    <row r="17304" ht="7.5" hidden="1" customHeight="1"/>
    <row r="17305" ht="7.5" hidden="1" customHeight="1"/>
    <row r="17306" ht="7.5" hidden="1" customHeight="1"/>
    <row r="17307" ht="7.5" hidden="1" customHeight="1"/>
    <row r="17308" ht="7.5" hidden="1" customHeight="1"/>
    <row r="17309" ht="7.5" hidden="1" customHeight="1"/>
    <row r="17310" ht="7.5" hidden="1" customHeight="1"/>
    <row r="17311" ht="7.5" hidden="1" customHeight="1"/>
    <row r="17312" ht="7.5" hidden="1" customHeight="1"/>
    <row r="17313" ht="7.5" hidden="1" customHeight="1"/>
    <row r="17314" ht="7.5" hidden="1" customHeight="1"/>
    <row r="17315" ht="7.5" hidden="1" customHeight="1"/>
    <row r="17316" ht="7.5" hidden="1" customHeight="1"/>
    <row r="17317" ht="7.5" hidden="1" customHeight="1"/>
    <row r="17318" ht="7.5" hidden="1" customHeight="1"/>
    <row r="17319" ht="7.5" hidden="1" customHeight="1"/>
    <row r="17320" ht="7.5" hidden="1" customHeight="1"/>
    <row r="17321" ht="7.5" hidden="1" customHeight="1"/>
    <row r="17322" ht="7.5" hidden="1" customHeight="1"/>
    <row r="17323" ht="7.5" hidden="1" customHeight="1"/>
    <row r="17324" ht="7.5" hidden="1" customHeight="1"/>
    <row r="17325" ht="7.5" hidden="1" customHeight="1"/>
    <row r="17326" ht="7.5" hidden="1" customHeight="1"/>
    <row r="17327" ht="7.5" hidden="1" customHeight="1"/>
    <row r="17328" ht="7.5" hidden="1" customHeight="1"/>
    <row r="17329" ht="7.5" hidden="1" customHeight="1"/>
    <row r="17330" ht="7.5" hidden="1" customHeight="1"/>
    <row r="17331" ht="7.5" hidden="1" customHeight="1"/>
    <row r="17332" ht="7.5" hidden="1" customHeight="1"/>
    <row r="17333" ht="7.5" hidden="1" customHeight="1"/>
    <row r="17334" ht="7.5" hidden="1" customHeight="1"/>
    <row r="17335" ht="7.5" hidden="1" customHeight="1"/>
    <row r="17336" ht="7.5" hidden="1" customHeight="1"/>
    <row r="17337" ht="7.5" hidden="1" customHeight="1"/>
    <row r="17338" ht="7.5" hidden="1" customHeight="1"/>
    <row r="17339" ht="7.5" hidden="1" customHeight="1"/>
    <row r="17340" ht="7.5" hidden="1" customHeight="1"/>
    <row r="17341" ht="7.5" hidden="1" customHeight="1"/>
    <row r="17342" ht="7.5" hidden="1" customHeight="1"/>
    <row r="17343" ht="7.5" hidden="1" customHeight="1"/>
    <row r="17344" ht="7.5" hidden="1" customHeight="1"/>
    <row r="17345" ht="7.5" hidden="1" customHeight="1"/>
    <row r="17346" ht="7.5" hidden="1" customHeight="1"/>
    <row r="17347" ht="7.5" hidden="1" customHeight="1"/>
    <row r="17348" ht="7.5" hidden="1" customHeight="1"/>
    <row r="17349" ht="7.5" hidden="1" customHeight="1"/>
    <row r="17350" ht="7.5" hidden="1" customHeight="1"/>
    <row r="17351" ht="7.5" hidden="1" customHeight="1"/>
    <row r="17352" ht="7.5" hidden="1" customHeight="1"/>
    <row r="17353" ht="7.5" hidden="1" customHeight="1"/>
    <row r="17354" ht="7.5" hidden="1" customHeight="1"/>
    <row r="17355" ht="7.5" hidden="1" customHeight="1"/>
    <row r="17356" ht="7.5" hidden="1" customHeight="1"/>
    <row r="17357" ht="7.5" hidden="1" customHeight="1"/>
    <row r="17358" ht="7.5" hidden="1" customHeight="1"/>
    <row r="17359" ht="7.5" hidden="1" customHeight="1"/>
    <row r="17360" ht="7.5" hidden="1" customHeight="1"/>
    <row r="17361" ht="7.5" hidden="1" customHeight="1"/>
    <row r="17362" ht="7.5" hidden="1" customHeight="1"/>
    <row r="17363" ht="7.5" hidden="1" customHeight="1"/>
    <row r="17364" ht="7.5" hidden="1" customHeight="1"/>
    <row r="17365" ht="7.5" hidden="1" customHeight="1"/>
    <row r="17366" ht="7.5" hidden="1" customHeight="1"/>
    <row r="17367" ht="7.5" hidden="1" customHeight="1"/>
    <row r="17368" ht="7.5" hidden="1" customHeight="1"/>
    <row r="17369" ht="7.5" hidden="1" customHeight="1"/>
    <row r="17370" ht="7.5" hidden="1" customHeight="1"/>
    <row r="17371" ht="7.5" hidden="1" customHeight="1"/>
    <row r="17372" ht="7.5" hidden="1" customHeight="1"/>
    <row r="17373" ht="7.5" hidden="1" customHeight="1"/>
    <row r="17374" ht="7.5" hidden="1" customHeight="1"/>
    <row r="17375" ht="7.5" hidden="1" customHeight="1"/>
    <row r="17376" ht="7.5" hidden="1" customHeight="1"/>
    <row r="17377" ht="7.5" hidden="1" customHeight="1"/>
    <row r="17378" ht="7.5" hidden="1" customHeight="1"/>
    <row r="17379" ht="7.5" hidden="1" customHeight="1"/>
    <row r="17380" ht="7.5" hidden="1" customHeight="1"/>
    <row r="17381" ht="7.5" hidden="1" customHeight="1"/>
    <row r="17382" ht="7.5" hidden="1" customHeight="1"/>
    <row r="17383" ht="7.5" hidden="1" customHeight="1"/>
    <row r="17384" ht="7.5" hidden="1" customHeight="1"/>
    <row r="17385" ht="7.5" hidden="1" customHeight="1"/>
    <row r="17386" ht="7.5" hidden="1" customHeight="1"/>
    <row r="17387" ht="7.5" hidden="1" customHeight="1"/>
    <row r="17388" ht="7.5" hidden="1" customHeight="1"/>
    <row r="17389" ht="7.5" hidden="1" customHeight="1"/>
    <row r="17390" ht="7.5" hidden="1" customHeight="1"/>
    <row r="17391" ht="7.5" hidden="1" customHeight="1"/>
    <row r="17392" ht="7.5" hidden="1" customHeight="1"/>
    <row r="17393" ht="7.5" hidden="1" customHeight="1"/>
    <row r="17394" ht="7.5" hidden="1" customHeight="1"/>
    <row r="17395" ht="7.5" hidden="1" customHeight="1"/>
    <row r="17396" ht="7.5" hidden="1" customHeight="1"/>
    <row r="17397" ht="7.5" hidden="1" customHeight="1"/>
    <row r="17398" ht="7.5" hidden="1" customHeight="1"/>
    <row r="17399" ht="7.5" hidden="1" customHeight="1"/>
    <row r="17400" ht="7.5" hidden="1" customHeight="1"/>
    <row r="17401" ht="7.5" hidden="1" customHeight="1"/>
    <row r="17402" ht="7.5" hidden="1" customHeight="1"/>
    <row r="17403" ht="7.5" hidden="1" customHeight="1"/>
    <row r="17404" ht="7.5" hidden="1" customHeight="1"/>
    <row r="17405" ht="7.5" hidden="1" customHeight="1"/>
    <row r="17406" ht="7.5" hidden="1" customHeight="1"/>
    <row r="17407" ht="7.5" hidden="1" customHeight="1"/>
    <row r="17408" ht="7.5" hidden="1" customHeight="1"/>
    <row r="17409" ht="7.5" hidden="1" customHeight="1"/>
    <row r="17410" ht="7.5" hidden="1" customHeight="1"/>
    <row r="17411" ht="7.5" hidden="1" customHeight="1"/>
    <row r="17412" ht="7.5" hidden="1" customHeight="1"/>
    <row r="17413" ht="7.5" hidden="1" customHeight="1"/>
    <row r="17414" ht="7.5" hidden="1" customHeight="1"/>
    <row r="17415" ht="7.5" hidden="1" customHeight="1"/>
    <row r="17416" ht="7.5" hidden="1" customHeight="1"/>
    <row r="17417" ht="7.5" hidden="1" customHeight="1"/>
    <row r="17418" ht="7.5" hidden="1" customHeight="1"/>
    <row r="17419" ht="7.5" hidden="1" customHeight="1"/>
    <row r="17420" ht="7.5" hidden="1" customHeight="1"/>
    <row r="17421" ht="7.5" hidden="1" customHeight="1"/>
    <row r="17422" ht="7.5" hidden="1" customHeight="1"/>
    <row r="17423" ht="7.5" hidden="1" customHeight="1"/>
    <row r="17424" ht="7.5" hidden="1" customHeight="1"/>
    <row r="17425" ht="7.5" hidden="1" customHeight="1"/>
    <row r="17426" ht="7.5" hidden="1" customHeight="1"/>
    <row r="17427" ht="7.5" hidden="1" customHeight="1"/>
    <row r="17428" ht="7.5" hidden="1" customHeight="1"/>
    <row r="17429" ht="7.5" hidden="1" customHeight="1"/>
    <row r="17430" ht="7.5" hidden="1" customHeight="1"/>
    <row r="17431" ht="7.5" hidden="1" customHeight="1"/>
    <row r="17432" ht="7.5" hidden="1" customHeight="1"/>
    <row r="17433" ht="7.5" hidden="1" customHeight="1"/>
    <row r="17434" ht="7.5" hidden="1" customHeight="1"/>
    <row r="17435" ht="7.5" hidden="1" customHeight="1"/>
    <row r="17436" ht="7.5" hidden="1" customHeight="1"/>
    <row r="17437" ht="7.5" hidden="1" customHeight="1"/>
    <row r="17438" ht="7.5" hidden="1" customHeight="1"/>
    <row r="17439" ht="7.5" hidden="1" customHeight="1"/>
    <row r="17440" ht="7.5" hidden="1" customHeight="1"/>
    <row r="17441" ht="7.5" hidden="1" customHeight="1"/>
    <row r="17442" ht="7.5" hidden="1" customHeight="1"/>
    <row r="17443" ht="7.5" hidden="1" customHeight="1"/>
    <row r="17444" ht="7.5" hidden="1" customHeight="1"/>
    <row r="17445" ht="7.5" hidden="1" customHeight="1"/>
    <row r="17446" ht="7.5" hidden="1" customHeight="1"/>
    <row r="17447" ht="7.5" hidden="1" customHeight="1"/>
    <row r="17448" ht="7.5" hidden="1" customHeight="1"/>
    <row r="17449" ht="7.5" hidden="1" customHeight="1"/>
    <row r="17450" ht="7.5" hidden="1" customHeight="1"/>
    <row r="17451" ht="7.5" hidden="1" customHeight="1"/>
    <row r="17452" ht="7.5" hidden="1" customHeight="1"/>
    <row r="17453" ht="7.5" hidden="1" customHeight="1"/>
    <row r="17454" ht="7.5" hidden="1" customHeight="1"/>
    <row r="17455" ht="7.5" hidden="1" customHeight="1"/>
    <row r="17456" ht="7.5" hidden="1" customHeight="1"/>
    <row r="17457" ht="7.5" hidden="1" customHeight="1"/>
    <row r="17458" ht="7.5" hidden="1" customHeight="1"/>
    <row r="17459" ht="7.5" hidden="1" customHeight="1"/>
    <row r="17460" ht="7.5" hidden="1" customHeight="1"/>
    <row r="17461" ht="7.5" hidden="1" customHeight="1"/>
    <row r="17462" ht="7.5" hidden="1" customHeight="1"/>
    <row r="17463" ht="7.5" hidden="1" customHeight="1"/>
    <row r="17464" ht="7.5" hidden="1" customHeight="1"/>
    <row r="17465" ht="7.5" hidden="1" customHeight="1"/>
    <row r="17466" ht="7.5" hidden="1" customHeight="1"/>
    <row r="17467" ht="7.5" hidden="1" customHeight="1"/>
    <row r="17468" ht="7.5" hidden="1" customHeight="1"/>
    <row r="17469" ht="7.5" hidden="1" customHeight="1"/>
    <row r="17470" ht="7.5" hidden="1" customHeight="1"/>
    <row r="17471" ht="7.5" hidden="1" customHeight="1"/>
    <row r="17472" ht="7.5" hidden="1" customHeight="1"/>
    <row r="17473" ht="7.5" hidden="1" customHeight="1"/>
    <row r="17474" ht="7.5" hidden="1" customHeight="1"/>
    <row r="17475" ht="7.5" hidden="1" customHeight="1"/>
    <row r="17476" ht="7.5" hidden="1" customHeight="1"/>
    <row r="17477" ht="7.5" hidden="1" customHeight="1"/>
    <row r="17478" ht="7.5" hidden="1" customHeight="1"/>
    <row r="17479" ht="7.5" hidden="1" customHeight="1"/>
    <row r="17480" ht="7.5" hidden="1" customHeight="1"/>
    <row r="17481" ht="7.5" hidden="1" customHeight="1"/>
    <row r="17482" ht="7.5" hidden="1" customHeight="1"/>
    <row r="17483" ht="7.5" hidden="1" customHeight="1"/>
    <row r="17484" ht="7.5" hidden="1" customHeight="1"/>
    <row r="17485" ht="7.5" hidden="1" customHeight="1"/>
    <row r="17486" ht="7.5" hidden="1" customHeight="1"/>
    <row r="17487" ht="7.5" hidden="1" customHeight="1"/>
    <row r="17488" ht="7.5" hidden="1" customHeight="1"/>
    <row r="17489" ht="7.5" hidden="1" customHeight="1"/>
    <row r="17490" ht="7.5" hidden="1" customHeight="1"/>
    <row r="17491" ht="7.5" hidden="1" customHeight="1"/>
    <row r="17492" ht="7.5" hidden="1" customHeight="1"/>
    <row r="17493" ht="7.5" hidden="1" customHeight="1"/>
    <row r="17494" ht="7.5" hidden="1" customHeight="1"/>
    <row r="17495" ht="7.5" hidden="1" customHeight="1"/>
    <row r="17496" ht="7.5" hidden="1" customHeight="1"/>
    <row r="17497" ht="7.5" hidden="1" customHeight="1"/>
    <row r="17498" ht="7.5" hidden="1" customHeight="1"/>
    <row r="17499" ht="7.5" hidden="1" customHeight="1"/>
    <row r="17500" ht="7.5" hidden="1" customHeight="1"/>
    <row r="17501" ht="7.5" hidden="1" customHeight="1"/>
    <row r="17502" ht="7.5" hidden="1" customHeight="1"/>
    <row r="17503" ht="7.5" hidden="1" customHeight="1"/>
    <row r="17504" ht="7.5" hidden="1" customHeight="1"/>
    <row r="17505" ht="7.5" hidden="1" customHeight="1"/>
    <row r="17506" ht="7.5" hidden="1" customHeight="1"/>
    <row r="17507" ht="7.5" hidden="1" customHeight="1"/>
    <row r="17508" ht="7.5" hidden="1" customHeight="1"/>
    <row r="17509" ht="7.5" hidden="1" customHeight="1"/>
    <row r="17510" ht="7.5" hidden="1" customHeight="1"/>
    <row r="17511" ht="7.5" hidden="1" customHeight="1"/>
    <row r="17512" ht="7.5" hidden="1" customHeight="1"/>
    <row r="17513" ht="7.5" hidden="1" customHeight="1"/>
    <row r="17514" ht="7.5" hidden="1" customHeight="1"/>
    <row r="17515" ht="7.5" hidden="1" customHeight="1"/>
    <row r="17516" ht="7.5" hidden="1" customHeight="1"/>
    <row r="17517" ht="7.5" hidden="1" customHeight="1"/>
    <row r="17518" ht="7.5" hidden="1" customHeight="1"/>
    <row r="17519" ht="7.5" hidden="1" customHeight="1"/>
    <row r="17520" ht="7.5" hidden="1" customHeight="1"/>
    <row r="17521" ht="7.5" hidden="1" customHeight="1"/>
    <row r="17522" ht="7.5" hidden="1" customHeight="1"/>
    <row r="17523" ht="7.5" hidden="1" customHeight="1"/>
    <row r="17524" ht="7.5" hidden="1" customHeight="1"/>
    <row r="17525" ht="7.5" hidden="1" customHeight="1"/>
    <row r="17526" ht="7.5" hidden="1" customHeight="1"/>
    <row r="17527" ht="7.5" hidden="1" customHeight="1"/>
    <row r="17528" ht="7.5" hidden="1" customHeight="1"/>
    <row r="17529" ht="7.5" hidden="1" customHeight="1"/>
    <row r="17530" ht="7.5" hidden="1" customHeight="1"/>
    <row r="17531" ht="7.5" hidden="1" customHeight="1"/>
    <row r="17532" ht="7.5" hidden="1" customHeight="1"/>
    <row r="17533" ht="7.5" hidden="1" customHeight="1"/>
    <row r="17534" ht="7.5" hidden="1" customHeight="1"/>
    <row r="17535" ht="7.5" hidden="1" customHeight="1"/>
    <row r="17536" ht="7.5" hidden="1" customHeight="1"/>
    <row r="17537" ht="7.5" hidden="1" customHeight="1"/>
    <row r="17538" ht="7.5" hidden="1" customHeight="1"/>
    <row r="17539" ht="7.5" hidden="1" customHeight="1"/>
    <row r="17540" ht="7.5" hidden="1" customHeight="1"/>
    <row r="17541" ht="7.5" hidden="1" customHeight="1"/>
    <row r="17542" ht="7.5" hidden="1" customHeight="1"/>
    <row r="17543" ht="7.5" hidden="1" customHeight="1"/>
    <row r="17544" ht="7.5" hidden="1" customHeight="1"/>
    <row r="17545" ht="7.5" hidden="1" customHeight="1"/>
    <row r="17546" ht="7.5" hidden="1" customHeight="1"/>
    <row r="17547" ht="7.5" hidden="1" customHeight="1"/>
    <row r="17548" ht="7.5" hidden="1" customHeight="1"/>
    <row r="17549" ht="7.5" hidden="1" customHeight="1"/>
    <row r="17550" ht="7.5" hidden="1" customHeight="1"/>
    <row r="17551" ht="7.5" hidden="1" customHeight="1"/>
    <row r="17552" ht="7.5" hidden="1" customHeight="1"/>
    <row r="17553" ht="7.5" hidden="1" customHeight="1"/>
    <row r="17554" ht="7.5" hidden="1" customHeight="1"/>
    <row r="17555" ht="7.5" hidden="1" customHeight="1"/>
    <row r="17556" ht="7.5" hidden="1" customHeight="1"/>
    <row r="17557" ht="7.5" hidden="1" customHeight="1"/>
    <row r="17558" ht="7.5" hidden="1" customHeight="1"/>
    <row r="17559" ht="7.5" hidden="1" customHeight="1"/>
    <row r="17560" ht="7.5" hidden="1" customHeight="1"/>
    <row r="17561" ht="7.5" hidden="1" customHeight="1"/>
    <row r="17562" ht="7.5" hidden="1" customHeight="1"/>
    <row r="17563" ht="7.5" hidden="1" customHeight="1"/>
    <row r="17564" ht="7.5" hidden="1" customHeight="1"/>
    <row r="17565" ht="7.5" hidden="1" customHeight="1"/>
    <row r="17566" ht="7.5" hidden="1" customHeight="1"/>
    <row r="17567" ht="7.5" hidden="1" customHeight="1"/>
    <row r="17568" ht="7.5" hidden="1" customHeight="1"/>
    <row r="17569" ht="7.5" hidden="1" customHeight="1"/>
    <row r="17570" ht="7.5" hidden="1" customHeight="1"/>
    <row r="17571" ht="7.5" hidden="1" customHeight="1"/>
    <row r="17572" ht="7.5" hidden="1" customHeight="1"/>
    <row r="17573" ht="7.5" hidden="1" customHeight="1"/>
    <row r="17574" ht="7.5" hidden="1" customHeight="1"/>
    <row r="17575" ht="7.5" hidden="1" customHeight="1"/>
    <row r="17576" ht="7.5" hidden="1" customHeight="1"/>
    <row r="17577" ht="7.5" hidden="1" customHeight="1"/>
    <row r="17578" ht="7.5" hidden="1" customHeight="1"/>
    <row r="17579" ht="7.5" hidden="1" customHeight="1"/>
    <row r="17580" ht="7.5" hidden="1" customHeight="1"/>
    <row r="17581" ht="7.5" hidden="1" customHeight="1"/>
    <row r="17582" ht="7.5" hidden="1" customHeight="1"/>
    <row r="17583" ht="7.5" hidden="1" customHeight="1"/>
    <row r="17584" ht="7.5" hidden="1" customHeight="1"/>
    <row r="17585" ht="7.5" hidden="1" customHeight="1"/>
    <row r="17586" ht="7.5" hidden="1" customHeight="1"/>
    <row r="17587" ht="7.5" hidden="1" customHeight="1"/>
    <row r="17588" ht="7.5" hidden="1" customHeight="1"/>
    <row r="17589" ht="7.5" hidden="1" customHeight="1"/>
    <row r="17590" ht="7.5" hidden="1" customHeight="1"/>
    <row r="17591" ht="7.5" hidden="1" customHeight="1"/>
    <row r="17592" ht="7.5" hidden="1" customHeight="1"/>
    <row r="17593" ht="7.5" hidden="1" customHeight="1"/>
    <row r="17594" ht="7.5" hidden="1" customHeight="1"/>
    <row r="17595" ht="7.5" hidden="1" customHeight="1"/>
    <row r="17596" ht="7.5" hidden="1" customHeight="1"/>
    <row r="17597" ht="7.5" hidden="1" customHeight="1"/>
    <row r="17598" ht="7.5" hidden="1" customHeight="1"/>
    <row r="17599" ht="7.5" hidden="1" customHeight="1"/>
    <row r="17600" ht="7.5" hidden="1" customHeight="1"/>
    <row r="17601" ht="7.5" hidden="1" customHeight="1"/>
    <row r="17602" ht="7.5" hidden="1" customHeight="1"/>
    <row r="17603" ht="7.5" hidden="1" customHeight="1"/>
    <row r="17604" ht="7.5" hidden="1" customHeight="1"/>
    <row r="17605" ht="7.5" hidden="1" customHeight="1"/>
    <row r="17606" ht="7.5" hidden="1" customHeight="1"/>
    <row r="17607" ht="7.5" hidden="1" customHeight="1"/>
    <row r="17608" ht="7.5" hidden="1" customHeight="1"/>
    <row r="17609" ht="7.5" hidden="1" customHeight="1"/>
    <row r="17610" ht="7.5" hidden="1" customHeight="1"/>
    <row r="17611" ht="7.5" hidden="1" customHeight="1"/>
    <row r="17612" ht="7.5" hidden="1" customHeight="1"/>
    <row r="17613" ht="7.5" hidden="1" customHeight="1"/>
    <row r="17614" ht="7.5" hidden="1" customHeight="1"/>
    <row r="17615" ht="7.5" hidden="1" customHeight="1"/>
    <row r="17616" ht="7.5" hidden="1" customHeight="1"/>
    <row r="17617" ht="7.5" hidden="1" customHeight="1"/>
    <row r="17618" ht="7.5" hidden="1" customHeight="1"/>
    <row r="17619" ht="7.5" hidden="1" customHeight="1"/>
    <row r="17620" ht="7.5" hidden="1" customHeight="1"/>
    <row r="17621" ht="7.5" hidden="1" customHeight="1"/>
    <row r="17622" ht="7.5" hidden="1" customHeight="1"/>
    <row r="17623" ht="7.5" hidden="1" customHeight="1"/>
    <row r="17624" ht="7.5" hidden="1" customHeight="1"/>
    <row r="17625" ht="7.5" hidden="1" customHeight="1"/>
    <row r="17626" ht="7.5" hidden="1" customHeight="1"/>
    <row r="17627" ht="7.5" hidden="1" customHeight="1"/>
    <row r="17628" ht="7.5" hidden="1" customHeight="1"/>
    <row r="17629" ht="7.5" hidden="1" customHeight="1"/>
    <row r="17630" ht="7.5" hidden="1" customHeight="1"/>
    <row r="17631" ht="7.5" hidden="1" customHeight="1"/>
    <row r="17632" ht="7.5" hidden="1" customHeight="1"/>
    <row r="17633" ht="7.5" hidden="1" customHeight="1"/>
    <row r="17634" ht="7.5" hidden="1" customHeight="1"/>
    <row r="17635" ht="7.5" hidden="1" customHeight="1"/>
    <row r="17636" ht="7.5" hidden="1" customHeight="1"/>
    <row r="17637" ht="7.5" hidden="1" customHeight="1"/>
    <row r="17638" ht="7.5" hidden="1" customHeight="1"/>
    <row r="17639" ht="7.5" hidden="1" customHeight="1"/>
    <row r="17640" ht="7.5" hidden="1" customHeight="1"/>
    <row r="17641" ht="7.5" hidden="1" customHeight="1"/>
    <row r="17642" ht="7.5" hidden="1" customHeight="1"/>
    <row r="17643" ht="7.5" hidden="1" customHeight="1"/>
    <row r="17644" ht="7.5" hidden="1" customHeight="1"/>
    <row r="17645" ht="7.5" hidden="1" customHeight="1"/>
    <row r="17646" ht="7.5" hidden="1" customHeight="1"/>
    <row r="17647" ht="7.5" hidden="1" customHeight="1"/>
    <row r="17648" ht="7.5" hidden="1" customHeight="1"/>
    <row r="17649" ht="7.5" hidden="1" customHeight="1"/>
    <row r="17650" ht="7.5" hidden="1" customHeight="1"/>
    <row r="17651" ht="7.5" hidden="1" customHeight="1"/>
    <row r="17652" ht="7.5" hidden="1" customHeight="1"/>
    <row r="17653" ht="7.5" hidden="1" customHeight="1"/>
    <row r="17654" ht="7.5" hidden="1" customHeight="1"/>
    <row r="17655" ht="7.5" hidden="1" customHeight="1"/>
    <row r="17656" ht="7.5" hidden="1" customHeight="1"/>
    <row r="17657" ht="7.5" hidden="1" customHeight="1"/>
    <row r="17658" ht="7.5" hidden="1" customHeight="1"/>
    <row r="17659" ht="7.5" hidden="1" customHeight="1"/>
    <row r="17660" ht="7.5" hidden="1" customHeight="1"/>
    <row r="17661" ht="7.5" hidden="1" customHeight="1"/>
    <row r="17662" ht="7.5" hidden="1" customHeight="1"/>
    <row r="17663" ht="7.5" hidden="1" customHeight="1"/>
    <row r="17664" ht="7.5" hidden="1" customHeight="1"/>
    <row r="17665" ht="7.5" hidden="1" customHeight="1"/>
    <row r="17666" ht="7.5" hidden="1" customHeight="1"/>
    <row r="17667" ht="7.5" hidden="1" customHeight="1"/>
    <row r="17668" ht="7.5" hidden="1" customHeight="1"/>
    <row r="17669" ht="7.5" hidden="1" customHeight="1"/>
    <row r="17670" ht="7.5" hidden="1" customHeight="1"/>
    <row r="17671" ht="7.5" hidden="1" customHeight="1"/>
    <row r="17672" ht="7.5" hidden="1" customHeight="1"/>
    <row r="17673" ht="7.5" hidden="1" customHeight="1"/>
    <row r="17674" ht="7.5" hidden="1" customHeight="1"/>
    <row r="17675" ht="7.5" hidden="1" customHeight="1"/>
    <row r="17676" ht="7.5" hidden="1" customHeight="1"/>
    <row r="17677" ht="7.5" hidden="1" customHeight="1"/>
    <row r="17678" ht="7.5" hidden="1" customHeight="1"/>
    <row r="17679" ht="7.5" hidden="1" customHeight="1"/>
    <row r="17680" ht="7.5" hidden="1" customHeight="1"/>
    <row r="17681" ht="7.5" hidden="1" customHeight="1"/>
    <row r="17682" ht="7.5" hidden="1" customHeight="1"/>
    <row r="17683" ht="7.5" hidden="1" customHeight="1"/>
    <row r="17684" ht="7.5" hidden="1" customHeight="1"/>
    <row r="17685" ht="7.5" hidden="1" customHeight="1"/>
    <row r="17686" ht="7.5" hidden="1" customHeight="1"/>
    <row r="17687" ht="7.5" hidden="1" customHeight="1"/>
    <row r="17688" ht="7.5" hidden="1" customHeight="1"/>
    <row r="17689" ht="7.5" hidden="1" customHeight="1"/>
    <row r="17690" ht="7.5" hidden="1" customHeight="1"/>
    <row r="17691" ht="7.5" hidden="1" customHeight="1"/>
    <row r="17692" ht="7.5" hidden="1" customHeight="1"/>
    <row r="17693" ht="7.5" hidden="1" customHeight="1"/>
    <row r="17694" ht="7.5" hidden="1" customHeight="1"/>
    <row r="17695" ht="7.5" hidden="1" customHeight="1"/>
    <row r="17696" ht="7.5" hidden="1" customHeight="1"/>
    <row r="17697" ht="7.5" hidden="1" customHeight="1"/>
    <row r="17698" ht="7.5" hidden="1" customHeight="1"/>
    <row r="17699" ht="7.5" hidden="1" customHeight="1"/>
    <row r="17700" ht="7.5" hidden="1" customHeight="1"/>
    <row r="17701" ht="7.5" hidden="1" customHeight="1"/>
    <row r="17702" ht="7.5" hidden="1" customHeight="1"/>
    <row r="17703" ht="7.5" hidden="1" customHeight="1"/>
    <row r="17704" ht="7.5" hidden="1" customHeight="1"/>
    <row r="17705" ht="7.5" hidden="1" customHeight="1"/>
    <row r="17706" ht="7.5" hidden="1" customHeight="1"/>
    <row r="17707" ht="7.5" hidden="1" customHeight="1"/>
    <row r="17708" ht="7.5" hidden="1" customHeight="1"/>
    <row r="17709" ht="7.5" hidden="1" customHeight="1"/>
    <row r="17710" ht="7.5" hidden="1" customHeight="1"/>
    <row r="17711" ht="7.5" hidden="1" customHeight="1"/>
    <row r="17712" ht="7.5" hidden="1" customHeight="1"/>
    <row r="17713" ht="7.5" hidden="1" customHeight="1"/>
    <row r="17714" ht="7.5" hidden="1" customHeight="1"/>
    <row r="17715" ht="7.5" hidden="1" customHeight="1"/>
    <row r="17716" ht="7.5" hidden="1" customHeight="1"/>
    <row r="17717" ht="7.5" hidden="1" customHeight="1"/>
    <row r="17718" ht="7.5" hidden="1" customHeight="1"/>
    <row r="17719" ht="7.5" hidden="1" customHeight="1"/>
    <row r="17720" ht="7.5" hidden="1" customHeight="1"/>
    <row r="17721" ht="7.5" hidden="1" customHeight="1"/>
    <row r="17722" ht="7.5" hidden="1" customHeight="1"/>
    <row r="17723" ht="7.5" hidden="1" customHeight="1"/>
    <row r="17724" ht="7.5" hidden="1" customHeight="1"/>
    <row r="17725" ht="7.5" hidden="1" customHeight="1"/>
    <row r="17726" ht="7.5" hidden="1" customHeight="1"/>
    <row r="17727" ht="7.5" hidden="1" customHeight="1"/>
    <row r="17728" ht="7.5" hidden="1" customHeight="1"/>
    <row r="17729" ht="7.5" hidden="1" customHeight="1"/>
    <row r="17730" ht="7.5" hidden="1" customHeight="1"/>
    <row r="17731" ht="7.5" hidden="1" customHeight="1"/>
    <row r="17732" ht="7.5" hidden="1" customHeight="1"/>
    <row r="17733" ht="7.5" hidden="1" customHeight="1"/>
    <row r="17734" ht="7.5" hidden="1" customHeight="1"/>
    <row r="17735" ht="7.5" hidden="1" customHeight="1"/>
    <row r="17736" ht="7.5" hidden="1" customHeight="1"/>
    <row r="17737" ht="7.5" hidden="1" customHeight="1"/>
    <row r="17738" ht="7.5" hidden="1" customHeight="1"/>
    <row r="17739" ht="7.5" hidden="1" customHeight="1"/>
    <row r="17740" ht="7.5" hidden="1" customHeight="1"/>
    <row r="17741" ht="7.5" hidden="1" customHeight="1"/>
    <row r="17742" ht="7.5" hidden="1" customHeight="1"/>
    <row r="17743" ht="7.5" hidden="1" customHeight="1"/>
    <row r="17744" ht="7.5" hidden="1" customHeight="1"/>
    <row r="17745" ht="7.5" hidden="1" customHeight="1"/>
    <row r="17746" ht="7.5" hidden="1" customHeight="1"/>
    <row r="17747" ht="7.5" hidden="1" customHeight="1"/>
    <row r="17748" ht="7.5" hidden="1" customHeight="1"/>
    <row r="17749" ht="7.5" hidden="1" customHeight="1"/>
    <row r="17750" ht="7.5" hidden="1" customHeight="1"/>
    <row r="17751" ht="7.5" hidden="1" customHeight="1"/>
    <row r="17752" ht="7.5" hidden="1" customHeight="1"/>
    <row r="17753" ht="7.5" hidden="1" customHeight="1"/>
    <row r="17754" ht="7.5" hidden="1" customHeight="1"/>
    <row r="17755" ht="7.5" hidden="1" customHeight="1"/>
    <row r="17756" ht="7.5" hidden="1" customHeight="1"/>
    <row r="17757" ht="7.5" hidden="1" customHeight="1"/>
    <row r="17758" ht="7.5" hidden="1" customHeight="1"/>
    <row r="17759" ht="7.5" hidden="1" customHeight="1"/>
    <row r="17760" ht="7.5" hidden="1" customHeight="1"/>
    <row r="17761" ht="7.5" hidden="1" customHeight="1"/>
    <row r="17762" ht="7.5" hidden="1" customHeight="1"/>
    <row r="17763" ht="7.5" hidden="1" customHeight="1"/>
    <row r="17764" ht="7.5" hidden="1" customHeight="1"/>
    <row r="17765" ht="7.5" hidden="1" customHeight="1"/>
    <row r="17766" ht="7.5" hidden="1" customHeight="1"/>
    <row r="17767" ht="7.5" hidden="1" customHeight="1"/>
    <row r="17768" ht="7.5" hidden="1" customHeight="1"/>
    <row r="17769" ht="7.5" hidden="1" customHeight="1"/>
    <row r="17770" ht="7.5" hidden="1" customHeight="1"/>
    <row r="17771" ht="7.5" hidden="1" customHeight="1"/>
    <row r="17772" ht="7.5" hidden="1" customHeight="1"/>
    <row r="17773" ht="7.5" hidden="1" customHeight="1"/>
    <row r="17774" ht="7.5" hidden="1" customHeight="1"/>
    <row r="17775" ht="7.5" hidden="1" customHeight="1"/>
    <row r="17776" ht="7.5" hidden="1" customHeight="1"/>
    <row r="17777" ht="7.5" hidden="1" customHeight="1"/>
    <row r="17778" ht="7.5" hidden="1" customHeight="1"/>
    <row r="17779" ht="7.5" hidden="1" customHeight="1"/>
    <row r="17780" ht="7.5" hidden="1" customHeight="1"/>
    <row r="17781" ht="7.5" hidden="1" customHeight="1"/>
    <row r="17782" ht="7.5" hidden="1" customHeight="1"/>
    <row r="17783" ht="7.5" hidden="1" customHeight="1"/>
    <row r="17784" ht="7.5" hidden="1" customHeight="1"/>
    <row r="17785" ht="7.5" hidden="1" customHeight="1"/>
    <row r="17786" ht="7.5" hidden="1" customHeight="1"/>
    <row r="17787" ht="7.5" hidden="1" customHeight="1"/>
    <row r="17788" ht="7.5" hidden="1" customHeight="1"/>
    <row r="17789" ht="7.5" hidden="1" customHeight="1"/>
    <row r="17790" ht="7.5" hidden="1" customHeight="1"/>
    <row r="17791" ht="7.5" hidden="1" customHeight="1"/>
    <row r="17792" ht="7.5" hidden="1" customHeight="1"/>
    <row r="17793" ht="7.5" hidden="1" customHeight="1"/>
    <row r="17794" ht="7.5" hidden="1" customHeight="1"/>
    <row r="17795" ht="7.5" hidden="1" customHeight="1"/>
    <row r="17796" ht="7.5" hidden="1" customHeight="1"/>
    <row r="17797" ht="7.5" hidden="1" customHeight="1"/>
    <row r="17798" ht="7.5" hidden="1" customHeight="1"/>
    <row r="17799" ht="7.5" hidden="1" customHeight="1"/>
    <row r="17800" ht="7.5" hidden="1" customHeight="1"/>
    <row r="17801" ht="7.5" hidden="1" customHeight="1"/>
    <row r="17802" ht="7.5" hidden="1" customHeight="1"/>
    <row r="17803" ht="7.5" hidden="1" customHeight="1"/>
    <row r="17804" ht="7.5" hidden="1" customHeight="1"/>
    <row r="17805" ht="7.5" hidden="1" customHeight="1"/>
    <row r="17806" ht="7.5" hidden="1" customHeight="1"/>
    <row r="17807" ht="7.5" hidden="1" customHeight="1"/>
    <row r="17808" ht="7.5" hidden="1" customHeight="1"/>
    <row r="17809" ht="7.5" hidden="1" customHeight="1"/>
    <row r="17810" ht="7.5" hidden="1" customHeight="1"/>
    <row r="17811" ht="7.5" hidden="1" customHeight="1"/>
    <row r="17812" ht="7.5" hidden="1" customHeight="1"/>
    <row r="17813" ht="7.5" hidden="1" customHeight="1"/>
    <row r="17814" ht="7.5" hidden="1" customHeight="1"/>
    <row r="17815" ht="7.5" hidden="1" customHeight="1"/>
    <row r="17816" ht="7.5" hidden="1" customHeight="1"/>
    <row r="17817" ht="7.5" hidden="1" customHeight="1"/>
    <row r="17818" ht="7.5" hidden="1" customHeight="1"/>
    <row r="17819" ht="7.5" hidden="1" customHeight="1"/>
    <row r="17820" ht="7.5" hidden="1" customHeight="1"/>
    <row r="17821" ht="7.5" hidden="1" customHeight="1"/>
    <row r="17822" ht="7.5" hidden="1" customHeight="1"/>
    <row r="17823" ht="7.5" hidden="1" customHeight="1"/>
    <row r="17824" ht="7.5" hidden="1" customHeight="1"/>
    <row r="17825" ht="7.5" hidden="1" customHeight="1"/>
    <row r="17826" ht="7.5" hidden="1" customHeight="1"/>
    <row r="17827" ht="7.5" hidden="1" customHeight="1"/>
    <row r="17828" ht="7.5" hidden="1" customHeight="1"/>
    <row r="17829" ht="7.5" hidden="1" customHeight="1"/>
    <row r="17830" ht="7.5" hidden="1" customHeight="1"/>
    <row r="17831" ht="7.5" hidden="1" customHeight="1"/>
    <row r="17832" ht="7.5" hidden="1" customHeight="1"/>
    <row r="17833" ht="7.5" hidden="1" customHeight="1"/>
    <row r="17834" ht="7.5" hidden="1" customHeight="1"/>
    <row r="17835" ht="7.5" hidden="1" customHeight="1"/>
    <row r="17836" ht="7.5" hidden="1" customHeight="1"/>
    <row r="17837" ht="7.5" hidden="1" customHeight="1"/>
    <row r="17838" ht="7.5" hidden="1" customHeight="1"/>
    <row r="17839" ht="7.5" hidden="1" customHeight="1"/>
    <row r="17840" ht="7.5" hidden="1" customHeight="1"/>
    <row r="17841" ht="7.5" hidden="1" customHeight="1"/>
    <row r="17842" ht="7.5" hidden="1" customHeight="1"/>
    <row r="17843" ht="7.5" hidden="1" customHeight="1"/>
    <row r="17844" ht="7.5" hidden="1" customHeight="1"/>
    <row r="17845" ht="7.5" hidden="1" customHeight="1"/>
    <row r="17846" ht="7.5" hidden="1" customHeight="1"/>
    <row r="17847" ht="7.5" hidden="1" customHeight="1"/>
    <row r="17848" ht="7.5" hidden="1" customHeight="1"/>
    <row r="17849" ht="7.5" hidden="1" customHeight="1"/>
    <row r="17850" ht="7.5" hidden="1" customHeight="1"/>
    <row r="17851" ht="7.5" hidden="1" customHeight="1"/>
    <row r="17852" ht="7.5" hidden="1" customHeight="1"/>
    <row r="17853" ht="7.5" hidden="1" customHeight="1"/>
    <row r="17854" ht="7.5" hidden="1" customHeight="1"/>
    <row r="17855" ht="7.5" hidden="1" customHeight="1"/>
    <row r="17856" ht="7.5" hidden="1" customHeight="1"/>
    <row r="17857" ht="7.5" hidden="1" customHeight="1"/>
    <row r="17858" ht="7.5" hidden="1" customHeight="1"/>
    <row r="17859" ht="7.5" hidden="1" customHeight="1"/>
    <row r="17860" ht="7.5" hidden="1" customHeight="1"/>
    <row r="17861" ht="7.5" hidden="1" customHeight="1"/>
    <row r="17862" ht="7.5" hidden="1" customHeight="1"/>
    <row r="17863" ht="7.5" hidden="1" customHeight="1"/>
    <row r="17864" ht="7.5" hidden="1" customHeight="1"/>
    <row r="17865" ht="7.5" hidden="1" customHeight="1"/>
    <row r="17866" ht="7.5" hidden="1" customHeight="1"/>
    <row r="17867" ht="7.5" hidden="1" customHeight="1"/>
    <row r="17868" ht="7.5" hidden="1" customHeight="1"/>
    <row r="17869" ht="7.5" hidden="1" customHeight="1"/>
    <row r="17870" ht="7.5" hidden="1" customHeight="1"/>
    <row r="17871" ht="7.5" hidden="1" customHeight="1"/>
    <row r="17872" ht="7.5" hidden="1" customHeight="1"/>
    <row r="17873" ht="7.5" hidden="1" customHeight="1"/>
    <row r="17874" ht="7.5" hidden="1" customHeight="1"/>
    <row r="17875" ht="7.5" hidden="1" customHeight="1"/>
    <row r="17876" ht="7.5" hidden="1" customHeight="1"/>
    <row r="17877" ht="7.5" hidden="1" customHeight="1"/>
    <row r="17878" ht="7.5" hidden="1" customHeight="1"/>
    <row r="17879" ht="7.5" hidden="1" customHeight="1"/>
    <row r="17880" ht="7.5" hidden="1" customHeight="1"/>
    <row r="17881" ht="7.5" hidden="1" customHeight="1"/>
    <row r="17882" ht="7.5" hidden="1" customHeight="1"/>
    <row r="17883" ht="7.5" hidden="1" customHeight="1"/>
    <row r="17884" ht="7.5" hidden="1" customHeight="1"/>
    <row r="17885" ht="7.5" hidden="1" customHeight="1"/>
    <row r="17886" ht="7.5" hidden="1" customHeight="1"/>
    <row r="17887" ht="7.5" hidden="1" customHeight="1"/>
    <row r="17888" ht="7.5" hidden="1" customHeight="1"/>
    <row r="17889" ht="7.5" hidden="1" customHeight="1"/>
    <row r="17890" ht="7.5" hidden="1" customHeight="1"/>
    <row r="17891" ht="7.5" hidden="1" customHeight="1"/>
    <row r="17892" ht="7.5" hidden="1" customHeight="1"/>
    <row r="17893" ht="7.5" hidden="1" customHeight="1"/>
    <row r="17894" ht="7.5" hidden="1" customHeight="1"/>
    <row r="17895" ht="7.5" hidden="1" customHeight="1"/>
    <row r="17896" ht="7.5" hidden="1" customHeight="1"/>
    <row r="17897" ht="7.5" hidden="1" customHeight="1"/>
    <row r="17898" ht="7.5" hidden="1" customHeight="1"/>
    <row r="17899" ht="7.5" hidden="1" customHeight="1"/>
    <row r="17900" ht="7.5" hidden="1" customHeight="1"/>
    <row r="17901" ht="7.5" hidden="1" customHeight="1"/>
    <row r="17902" ht="7.5" hidden="1" customHeight="1"/>
    <row r="17903" ht="7.5" hidden="1" customHeight="1"/>
    <row r="17904" ht="7.5" hidden="1" customHeight="1"/>
    <row r="17905" ht="7.5" hidden="1" customHeight="1"/>
    <row r="17906" ht="7.5" hidden="1" customHeight="1"/>
    <row r="17907" ht="7.5" hidden="1" customHeight="1"/>
    <row r="17908" ht="7.5" hidden="1" customHeight="1"/>
    <row r="17909" ht="7.5" hidden="1" customHeight="1"/>
    <row r="17910" ht="7.5" hidden="1" customHeight="1"/>
    <row r="17911" ht="7.5" hidden="1" customHeight="1"/>
    <row r="17912" ht="7.5" hidden="1" customHeight="1"/>
    <row r="17913" ht="7.5" hidden="1" customHeight="1"/>
    <row r="17914" ht="7.5" hidden="1" customHeight="1"/>
    <row r="17915" ht="7.5" hidden="1" customHeight="1"/>
    <row r="17916" ht="7.5" hidden="1" customHeight="1"/>
    <row r="17917" ht="7.5" hidden="1" customHeight="1"/>
    <row r="17918" ht="7.5" hidden="1" customHeight="1"/>
    <row r="17919" ht="7.5" hidden="1" customHeight="1"/>
    <row r="17920" ht="7.5" hidden="1" customHeight="1"/>
    <row r="17921" ht="7.5" hidden="1" customHeight="1"/>
    <row r="17922" ht="7.5" hidden="1" customHeight="1"/>
    <row r="17923" ht="7.5" hidden="1" customHeight="1"/>
    <row r="17924" ht="7.5" hidden="1" customHeight="1"/>
    <row r="17925" ht="7.5" hidden="1" customHeight="1"/>
    <row r="17926" ht="7.5" hidden="1" customHeight="1"/>
    <row r="17927" ht="7.5" hidden="1" customHeight="1"/>
    <row r="17928" ht="7.5" hidden="1" customHeight="1"/>
    <row r="17929" ht="7.5" hidden="1" customHeight="1"/>
    <row r="17930" ht="7.5" hidden="1" customHeight="1"/>
    <row r="17931" ht="7.5" hidden="1" customHeight="1"/>
    <row r="17932" ht="7.5" hidden="1" customHeight="1"/>
    <row r="17933" ht="7.5" hidden="1" customHeight="1"/>
    <row r="17934" ht="7.5" hidden="1" customHeight="1"/>
    <row r="17935" ht="7.5" hidden="1" customHeight="1"/>
    <row r="17936" ht="7.5" hidden="1" customHeight="1"/>
    <row r="17937" ht="7.5" hidden="1" customHeight="1"/>
    <row r="17938" ht="7.5" hidden="1" customHeight="1"/>
    <row r="17939" ht="7.5" hidden="1" customHeight="1"/>
    <row r="17940" ht="7.5" hidden="1" customHeight="1"/>
    <row r="17941" ht="7.5" hidden="1" customHeight="1"/>
    <row r="17942" ht="7.5" hidden="1" customHeight="1"/>
    <row r="17943" ht="7.5" hidden="1" customHeight="1"/>
    <row r="17944" ht="7.5" hidden="1" customHeight="1"/>
    <row r="17945" ht="7.5" hidden="1" customHeight="1"/>
    <row r="17946" ht="7.5" hidden="1" customHeight="1"/>
    <row r="17947" ht="7.5" hidden="1" customHeight="1"/>
    <row r="17948" ht="7.5" hidden="1" customHeight="1"/>
    <row r="17949" ht="7.5" hidden="1" customHeight="1"/>
    <row r="17950" ht="7.5" hidden="1" customHeight="1"/>
    <row r="17951" ht="7.5" hidden="1" customHeight="1"/>
    <row r="17952" ht="7.5" hidden="1" customHeight="1"/>
    <row r="17953" ht="7.5" hidden="1" customHeight="1"/>
    <row r="17954" ht="7.5" hidden="1" customHeight="1"/>
    <row r="17955" ht="7.5" hidden="1" customHeight="1"/>
    <row r="17956" ht="7.5" hidden="1" customHeight="1"/>
    <row r="17957" ht="7.5" hidden="1" customHeight="1"/>
    <row r="17958" ht="7.5" hidden="1" customHeight="1"/>
    <row r="17959" ht="7.5" hidden="1" customHeight="1"/>
    <row r="17960" ht="7.5" hidden="1" customHeight="1"/>
    <row r="17961" ht="7.5" hidden="1" customHeight="1"/>
    <row r="17962" ht="7.5" hidden="1" customHeight="1"/>
    <row r="17963" ht="7.5" hidden="1" customHeight="1"/>
    <row r="17964" ht="7.5" hidden="1" customHeight="1"/>
    <row r="17965" ht="7.5" hidden="1" customHeight="1"/>
    <row r="17966" ht="7.5" hidden="1" customHeight="1"/>
    <row r="17967" ht="7.5" hidden="1" customHeight="1"/>
    <row r="17968" ht="7.5" hidden="1" customHeight="1"/>
    <row r="17969" ht="7.5" hidden="1" customHeight="1"/>
    <row r="17970" ht="7.5" hidden="1" customHeight="1"/>
    <row r="17971" ht="7.5" hidden="1" customHeight="1"/>
    <row r="17972" ht="7.5" hidden="1" customHeight="1"/>
    <row r="17973" ht="7.5" hidden="1" customHeight="1"/>
    <row r="17974" ht="7.5" hidden="1" customHeight="1"/>
    <row r="17975" ht="7.5" hidden="1" customHeight="1"/>
    <row r="17976" ht="7.5" hidden="1" customHeight="1"/>
    <row r="17977" ht="7.5" hidden="1" customHeight="1"/>
    <row r="17978" ht="7.5" hidden="1" customHeight="1"/>
    <row r="17979" ht="7.5" hidden="1" customHeight="1"/>
    <row r="17980" ht="7.5" hidden="1" customHeight="1"/>
    <row r="17981" ht="7.5" hidden="1" customHeight="1"/>
    <row r="17982" ht="7.5" hidden="1" customHeight="1"/>
    <row r="17983" ht="7.5" hidden="1" customHeight="1"/>
    <row r="17984" ht="7.5" hidden="1" customHeight="1"/>
    <row r="17985" ht="7.5" hidden="1" customHeight="1"/>
    <row r="17986" ht="7.5" hidden="1" customHeight="1"/>
    <row r="17987" ht="7.5" hidden="1" customHeight="1"/>
    <row r="17988" ht="7.5" hidden="1" customHeight="1"/>
    <row r="17989" ht="7.5" hidden="1" customHeight="1"/>
    <row r="17990" ht="7.5" hidden="1" customHeight="1"/>
    <row r="17991" ht="7.5" hidden="1" customHeight="1"/>
    <row r="17992" ht="7.5" hidden="1" customHeight="1"/>
    <row r="17993" ht="7.5" hidden="1" customHeight="1"/>
    <row r="17994" ht="7.5" hidden="1" customHeight="1"/>
    <row r="17995" ht="7.5" hidden="1" customHeight="1"/>
    <row r="17996" ht="7.5" hidden="1" customHeight="1"/>
    <row r="17997" ht="7.5" hidden="1" customHeight="1"/>
    <row r="17998" ht="7.5" hidden="1" customHeight="1"/>
    <row r="17999" ht="7.5" hidden="1" customHeight="1"/>
    <row r="18000" ht="7.5" hidden="1" customHeight="1"/>
    <row r="18001" ht="7.5" hidden="1" customHeight="1"/>
    <row r="18002" ht="7.5" hidden="1" customHeight="1"/>
    <row r="18003" ht="7.5" hidden="1" customHeight="1"/>
    <row r="18004" ht="7.5" hidden="1" customHeight="1"/>
    <row r="18005" ht="7.5" hidden="1" customHeight="1"/>
    <row r="18006" ht="7.5" hidden="1" customHeight="1"/>
    <row r="18007" ht="7.5" hidden="1" customHeight="1"/>
    <row r="18008" ht="7.5" hidden="1" customHeight="1"/>
    <row r="18009" ht="7.5" hidden="1" customHeight="1"/>
    <row r="18010" ht="7.5" hidden="1" customHeight="1"/>
    <row r="18011" ht="7.5" hidden="1" customHeight="1"/>
    <row r="18012" ht="7.5" hidden="1" customHeight="1"/>
    <row r="18013" ht="7.5" hidden="1" customHeight="1"/>
    <row r="18014" ht="7.5" hidden="1" customHeight="1"/>
    <row r="18015" ht="7.5" hidden="1" customHeight="1"/>
    <row r="18016" ht="7.5" hidden="1" customHeight="1"/>
    <row r="18017" ht="7.5" hidden="1" customHeight="1"/>
    <row r="18018" ht="7.5" hidden="1" customHeight="1"/>
    <row r="18019" ht="7.5" hidden="1" customHeight="1"/>
    <row r="18020" ht="7.5" hidden="1" customHeight="1"/>
    <row r="18021" ht="7.5" hidden="1" customHeight="1"/>
    <row r="18022" ht="7.5" hidden="1" customHeight="1"/>
    <row r="18023" ht="7.5" hidden="1" customHeight="1"/>
    <row r="18024" ht="7.5" hidden="1" customHeight="1"/>
    <row r="18025" ht="7.5" hidden="1" customHeight="1"/>
    <row r="18026" ht="7.5" hidden="1" customHeight="1"/>
    <row r="18027" ht="7.5" hidden="1" customHeight="1"/>
    <row r="18028" ht="7.5" hidden="1" customHeight="1"/>
    <row r="18029" ht="7.5" hidden="1" customHeight="1"/>
    <row r="18030" ht="7.5" hidden="1" customHeight="1"/>
    <row r="18031" ht="7.5" hidden="1" customHeight="1"/>
    <row r="18032" ht="7.5" hidden="1" customHeight="1"/>
    <row r="18033" ht="7.5" hidden="1" customHeight="1"/>
    <row r="18034" ht="7.5" hidden="1" customHeight="1"/>
    <row r="18035" ht="7.5" hidden="1" customHeight="1"/>
    <row r="18036" ht="7.5" hidden="1" customHeight="1"/>
    <row r="18037" ht="7.5" hidden="1" customHeight="1"/>
    <row r="18038" ht="7.5" hidden="1" customHeight="1"/>
    <row r="18039" ht="7.5" hidden="1" customHeight="1"/>
    <row r="18040" ht="7.5" hidden="1" customHeight="1"/>
    <row r="18041" ht="7.5" hidden="1" customHeight="1"/>
    <row r="18042" ht="7.5" hidden="1" customHeight="1"/>
    <row r="18043" ht="7.5" hidden="1" customHeight="1"/>
    <row r="18044" ht="7.5" hidden="1" customHeight="1"/>
    <row r="18045" ht="7.5" hidden="1" customHeight="1"/>
    <row r="18046" ht="7.5" hidden="1" customHeight="1"/>
    <row r="18047" ht="7.5" hidden="1" customHeight="1"/>
    <row r="18048" ht="7.5" hidden="1" customHeight="1"/>
    <row r="18049" ht="7.5" hidden="1" customHeight="1"/>
    <row r="18050" ht="7.5" hidden="1" customHeight="1"/>
    <row r="18051" ht="7.5" hidden="1" customHeight="1"/>
    <row r="18052" ht="7.5" hidden="1" customHeight="1"/>
    <row r="18053" ht="7.5" hidden="1" customHeight="1"/>
    <row r="18054" ht="7.5" hidden="1" customHeight="1"/>
    <row r="18055" ht="7.5" hidden="1" customHeight="1"/>
    <row r="18056" ht="7.5" hidden="1" customHeight="1"/>
    <row r="18057" ht="7.5" hidden="1" customHeight="1"/>
    <row r="18058" ht="7.5" hidden="1" customHeight="1"/>
    <row r="18059" ht="7.5" hidden="1" customHeight="1"/>
    <row r="18060" ht="7.5" hidden="1" customHeight="1"/>
    <row r="18061" ht="7.5" hidden="1" customHeight="1"/>
    <row r="18062" ht="7.5" hidden="1" customHeight="1"/>
    <row r="18063" ht="7.5" hidden="1" customHeight="1"/>
    <row r="18064" ht="7.5" hidden="1" customHeight="1"/>
    <row r="18065" ht="7.5" hidden="1" customHeight="1"/>
    <row r="18066" ht="7.5" hidden="1" customHeight="1"/>
    <row r="18067" ht="7.5" hidden="1" customHeight="1"/>
    <row r="18068" ht="7.5" hidden="1" customHeight="1"/>
    <row r="18069" ht="7.5" hidden="1" customHeight="1"/>
    <row r="18070" ht="7.5" hidden="1" customHeight="1"/>
    <row r="18071" ht="7.5" hidden="1" customHeight="1"/>
    <row r="18072" ht="7.5" hidden="1" customHeight="1"/>
    <row r="18073" ht="7.5" hidden="1" customHeight="1"/>
    <row r="18074" ht="7.5" hidden="1" customHeight="1"/>
    <row r="18075" ht="7.5" hidden="1" customHeight="1"/>
    <row r="18076" ht="7.5" hidden="1" customHeight="1"/>
    <row r="18077" ht="7.5" hidden="1" customHeight="1"/>
    <row r="18078" ht="7.5" hidden="1" customHeight="1"/>
    <row r="18079" ht="7.5" hidden="1" customHeight="1"/>
    <row r="18080" ht="7.5" hidden="1" customHeight="1"/>
    <row r="18081" ht="7.5" hidden="1" customHeight="1"/>
    <row r="18082" ht="7.5" hidden="1" customHeight="1"/>
    <row r="18083" ht="7.5" hidden="1" customHeight="1"/>
    <row r="18084" ht="7.5" hidden="1" customHeight="1"/>
    <row r="18085" ht="7.5" hidden="1" customHeight="1"/>
    <row r="18086" ht="7.5" hidden="1" customHeight="1"/>
    <row r="18087" ht="7.5" hidden="1" customHeight="1"/>
    <row r="18088" ht="7.5" hidden="1" customHeight="1"/>
    <row r="18089" ht="7.5" hidden="1" customHeight="1"/>
    <row r="18090" ht="7.5" hidden="1" customHeight="1"/>
    <row r="18091" ht="7.5" hidden="1" customHeight="1"/>
    <row r="18092" ht="7.5" hidden="1" customHeight="1"/>
    <row r="18093" ht="7.5" hidden="1" customHeight="1"/>
    <row r="18094" ht="7.5" hidden="1" customHeight="1"/>
    <row r="18095" ht="7.5" hidden="1" customHeight="1"/>
    <row r="18096" ht="7.5" hidden="1" customHeight="1"/>
    <row r="18097" ht="7.5" hidden="1" customHeight="1"/>
    <row r="18098" ht="7.5" hidden="1" customHeight="1"/>
    <row r="18099" ht="7.5" hidden="1" customHeight="1"/>
    <row r="18100" ht="7.5" hidden="1" customHeight="1"/>
    <row r="18101" ht="7.5" hidden="1" customHeight="1"/>
    <row r="18102" ht="7.5" hidden="1" customHeight="1"/>
    <row r="18103" ht="7.5" hidden="1" customHeight="1"/>
    <row r="18104" ht="7.5" hidden="1" customHeight="1"/>
    <row r="18105" ht="7.5" hidden="1" customHeight="1"/>
    <row r="18106" ht="7.5" hidden="1" customHeight="1"/>
    <row r="18107" ht="7.5" hidden="1" customHeight="1"/>
    <row r="18108" ht="7.5" hidden="1" customHeight="1"/>
    <row r="18109" ht="7.5" hidden="1" customHeight="1"/>
    <row r="18110" ht="7.5" hidden="1" customHeight="1"/>
    <row r="18111" ht="7.5" hidden="1" customHeight="1"/>
    <row r="18112" ht="7.5" hidden="1" customHeight="1"/>
    <row r="18113" ht="7.5" hidden="1" customHeight="1"/>
    <row r="18114" ht="7.5" hidden="1" customHeight="1"/>
    <row r="18115" ht="7.5" hidden="1" customHeight="1"/>
    <row r="18116" ht="7.5" hidden="1" customHeight="1"/>
    <row r="18117" ht="7.5" hidden="1" customHeight="1"/>
    <row r="18118" ht="7.5" hidden="1" customHeight="1"/>
    <row r="18119" ht="7.5" hidden="1" customHeight="1"/>
    <row r="18120" ht="7.5" hidden="1" customHeight="1"/>
    <row r="18121" ht="7.5" hidden="1" customHeight="1"/>
    <row r="18122" ht="7.5" hidden="1" customHeight="1"/>
    <row r="18123" ht="7.5" hidden="1" customHeight="1"/>
    <row r="18124" ht="7.5" hidden="1" customHeight="1"/>
    <row r="18125" ht="7.5" hidden="1" customHeight="1"/>
    <row r="18126" ht="7.5" hidden="1" customHeight="1"/>
    <row r="18127" ht="7.5" hidden="1" customHeight="1"/>
    <row r="18128" ht="7.5" hidden="1" customHeight="1"/>
    <row r="18129" ht="7.5" hidden="1" customHeight="1"/>
    <row r="18130" ht="7.5" hidden="1" customHeight="1"/>
    <row r="18131" ht="7.5" hidden="1" customHeight="1"/>
    <row r="18132" ht="7.5" hidden="1" customHeight="1"/>
    <row r="18133" ht="7.5" hidden="1" customHeight="1"/>
    <row r="18134" ht="7.5" hidden="1" customHeight="1"/>
    <row r="18135" ht="7.5" hidden="1" customHeight="1"/>
    <row r="18136" ht="7.5" hidden="1" customHeight="1"/>
    <row r="18137" ht="7.5" hidden="1" customHeight="1"/>
    <row r="18138" ht="7.5" hidden="1" customHeight="1"/>
    <row r="18139" ht="7.5" hidden="1" customHeight="1"/>
    <row r="18140" ht="7.5" hidden="1" customHeight="1"/>
    <row r="18141" ht="7.5" hidden="1" customHeight="1"/>
    <row r="18142" ht="7.5" hidden="1" customHeight="1"/>
    <row r="18143" ht="7.5" hidden="1" customHeight="1"/>
    <row r="18144" ht="7.5" hidden="1" customHeight="1"/>
    <row r="18145" ht="7.5" hidden="1" customHeight="1"/>
    <row r="18146" ht="7.5" hidden="1" customHeight="1"/>
    <row r="18147" ht="7.5" hidden="1" customHeight="1"/>
    <row r="18148" ht="7.5" hidden="1" customHeight="1"/>
    <row r="18149" ht="7.5" hidden="1" customHeight="1"/>
    <row r="18150" ht="7.5" hidden="1" customHeight="1"/>
    <row r="18151" ht="7.5" hidden="1" customHeight="1"/>
    <row r="18152" ht="7.5" hidden="1" customHeight="1"/>
    <row r="18153" ht="7.5" hidden="1" customHeight="1"/>
    <row r="18154" ht="7.5" hidden="1" customHeight="1"/>
    <row r="18155" ht="7.5" hidden="1" customHeight="1"/>
    <row r="18156" ht="7.5" hidden="1" customHeight="1"/>
    <row r="18157" ht="7.5" hidden="1" customHeight="1"/>
    <row r="18158" ht="7.5" hidden="1" customHeight="1"/>
    <row r="18159" ht="7.5" hidden="1" customHeight="1"/>
    <row r="18160" ht="7.5" hidden="1" customHeight="1"/>
    <row r="18161" ht="7.5" hidden="1" customHeight="1"/>
    <row r="18162" ht="7.5" hidden="1" customHeight="1"/>
    <row r="18163" ht="7.5" hidden="1" customHeight="1"/>
    <row r="18164" ht="7.5" hidden="1" customHeight="1"/>
    <row r="18165" ht="7.5" hidden="1" customHeight="1"/>
    <row r="18166" ht="7.5" hidden="1" customHeight="1"/>
    <row r="18167" ht="7.5" hidden="1" customHeight="1"/>
    <row r="18168" ht="7.5" hidden="1" customHeight="1"/>
    <row r="18169" ht="7.5" hidden="1" customHeight="1"/>
    <row r="18170" ht="7.5" hidden="1" customHeight="1"/>
    <row r="18171" ht="7.5" hidden="1" customHeight="1"/>
    <row r="18172" ht="7.5" hidden="1" customHeight="1"/>
    <row r="18173" ht="7.5" hidden="1" customHeight="1"/>
    <row r="18174" ht="7.5" hidden="1" customHeight="1"/>
    <row r="18175" ht="7.5" hidden="1" customHeight="1"/>
    <row r="18176" ht="7.5" hidden="1" customHeight="1"/>
    <row r="18177" ht="7.5" hidden="1" customHeight="1"/>
    <row r="18178" ht="7.5" hidden="1" customHeight="1"/>
    <row r="18179" ht="7.5" hidden="1" customHeight="1"/>
    <row r="18180" ht="7.5" hidden="1" customHeight="1"/>
    <row r="18181" ht="7.5" hidden="1" customHeight="1"/>
    <row r="18182" ht="7.5" hidden="1" customHeight="1"/>
    <row r="18183" ht="7.5" hidden="1" customHeight="1"/>
    <row r="18184" ht="7.5" hidden="1" customHeight="1"/>
    <row r="18185" ht="7.5" hidden="1" customHeight="1"/>
    <row r="18186" ht="7.5" hidden="1" customHeight="1"/>
    <row r="18187" ht="7.5" hidden="1" customHeight="1"/>
    <row r="18188" ht="7.5" hidden="1" customHeight="1"/>
    <row r="18189" ht="7.5" hidden="1" customHeight="1"/>
    <row r="18190" ht="7.5" hidden="1" customHeight="1"/>
    <row r="18191" ht="7.5" hidden="1" customHeight="1"/>
    <row r="18192" ht="7.5" hidden="1" customHeight="1"/>
    <row r="18193" ht="7.5" hidden="1" customHeight="1"/>
    <row r="18194" ht="7.5" hidden="1" customHeight="1"/>
    <row r="18195" ht="7.5" hidden="1" customHeight="1"/>
    <row r="18196" ht="7.5" hidden="1" customHeight="1"/>
    <row r="18197" ht="7.5" hidden="1" customHeight="1"/>
    <row r="18198" ht="7.5" hidden="1" customHeight="1"/>
    <row r="18199" ht="7.5" hidden="1" customHeight="1"/>
    <row r="18200" ht="7.5" hidden="1" customHeight="1"/>
    <row r="18201" ht="7.5" hidden="1" customHeight="1"/>
    <row r="18202" ht="7.5" hidden="1" customHeight="1"/>
    <row r="18203" ht="7.5" hidden="1" customHeight="1"/>
    <row r="18204" ht="7.5" hidden="1" customHeight="1"/>
    <row r="18205" ht="7.5" hidden="1" customHeight="1"/>
    <row r="18206" ht="7.5" hidden="1" customHeight="1"/>
    <row r="18207" ht="7.5" hidden="1" customHeight="1"/>
    <row r="18208" ht="7.5" hidden="1" customHeight="1"/>
    <row r="18209" ht="7.5" hidden="1" customHeight="1"/>
    <row r="18210" ht="7.5" hidden="1" customHeight="1"/>
    <row r="18211" ht="7.5" hidden="1" customHeight="1"/>
    <row r="18212" ht="7.5" hidden="1" customHeight="1"/>
    <row r="18213" ht="7.5" hidden="1" customHeight="1"/>
    <row r="18214" ht="7.5" hidden="1" customHeight="1"/>
    <row r="18215" ht="7.5" hidden="1" customHeight="1"/>
    <row r="18216" ht="7.5" hidden="1" customHeight="1"/>
    <row r="18217" ht="7.5" hidden="1" customHeight="1"/>
    <row r="18218" ht="7.5" hidden="1" customHeight="1"/>
    <row r="18219" ht="7.5" hidden="1" customHeight="1"/>
    <row r="18220" ht="7.5" hidden="1" customHeight="1"/>
    <row r="18221" ht="7.5" hidden="1" customHeight="1"/>
    <row r="18222" ht="7.5" hidden="1" customHeight="1"/>
    <row r="18223" ht="7.5" hidden="1" customHeight="1"/>
    <row r="18224" ht="7.5" hidden="1" customHeight="1"/>
    <row r="18225" ht="7.5" hidden="1" customHeight="1"/>
    <row r="18226" ht="7.5" hidden="1" customHeight="1"/>
    <row r="18227" ht="7.5" hidden="1" customHeight="1"/>
    <row r="18228" ht="7.5" hidden="1" customHeight="1"/>
    <row r="18229" ht="7.5" hidden="1" customHeight="1"/>
    <row r="18230" ht="7.5" hidden="1" customHeight="1"/>
    <row r="18231" ht="7.5" hidden="1" customHeight="1"/>
    <row r="18232" ht="7.5" hidden="1" customHeight="1"/>
    <row r="18233" ht="7.5" hidden="1" customHeight="1"/>
    <row r="18234" ht="7.5" hidden="1" customHeight="1"/>
    <row r="18235" ht="7.5" hidden="1" customHeight="1"/>
    <row r="18236" ht="7.5" hidden="1" customHeight="1"/>
    <row r="18237" ht="7.5" hidden="1" customHeight="1"/>
    <row r="18238" ht="7.5" hidden="1" customHeight="1"/>
    <row r="18239" ht="7.5" hidden="1" customHeight="1"/>
    <row r="18240" ht="7.5" hidden="1" customHeight="1"/>
    <row r="18241" ht="7.5" hidden="1" customHeight="1"/>
    <row r="18242" ht="7.5" hidden="1" customHeight="1"/>
    <row r="18243" ht="7.5" hidden="1" customHeight="1"/>
    <row r="18244" ht="7.5" hidden="1" customHeight="1"/>
    <row r="18245" ht="7.5" hidden="1" customHeight="1"/>
    <row r="18246" ht="7.5" hidden="1" customHeight="1"/>
    <row r="18247" ht="7.5" hidden="1" customHeight="1"/>
    <row r="18248" ht="7.5" hidden="1" customHeight="1"/>
    <row r="18249" ht="7.5" hidden="1" customHeight="1"/>
    <row r="18250" ht="7.5" hidden="1" customHeight="1"/>
    <row r="18251" ht="7.5" hidden="1" customHeight="1"/>
    <row r="18252" ht="7.5" hidden="1" customHeight="1"/>
    <row r="18253" ht="7.5" hidden="1" customHeight="1"/>
    <row r="18254" ht="7.5" hidden="1" customHeight="1"/>
    <row r="18255" ht="7.5" hidden="1" customHeight="1"/>
    <row r="18256" ht="7.5" hidden="1" customHeight="1"/>
    <row r="18257" ht="7.5" hidden="1" customHeight="1"/>
    <row r="18258" ht="7.5" hidden="1" customHeight="1"/>
    <row r="18259" ht="7.5" hidden="1" customHeight="1"/>
    <row r="18260" ht="7.5" hidden="1" customHeight="1"/>
    <row r="18261" ht="7.5" hidden="1" customHeight="1"/>
    <row r="18262" ht="7.5" hidden="1" customHeight="1"/>
    <row r="18263" ht="7.5" hidden="1" customHeight="1"/>
    <row r="18264" ht="7.5" hidden="1" customHeight="1"/>
    <row r="18265" ht="7.5" hidden="1" customHeight="1"/>
    <row r="18266" ht="7.5" hidden="1" customHeight="1"/>
    <row r="18267" ht="7.5" hidden="1" customHeight="1"/>
    <row r="18268" ht="7.5" hidden="1" customHeight="1"/>
    <row r="18269" ht="7.5" hidden="1" customHeight="1"/>
    <row r="18270" ht="7.5" hidden="1" customHeight="1"/>
    <row r="18271" ht="7.5" hidden="1" customHeight="1"/>
    <row r="18272" ht="7.5" hidden="1" customHeight="1"/>
    <row r="18273" ht="7.5" hidden="1" customHeight="1"/>
    <row r="18274" ht="7.5" hidden="1" customHeight="1"/>
    <row r="18275" ht="7.5" hidden="1" customHeight="1"/>
    <row r="18276" ht="7.5" hidden="1" customHeight="1"/>
    <row r="18277" ht="7.5" hidden="1" customHeight="1"/>
    <row r="18278" ht="7.5" hidden="1" customHeight="1"/>
    <row r="18279" ht="7.5" hidden="1" customHeight="1"/>
    <row r="18280" ht="7.5" hidden="1" customHeight="1"/>
    <row r="18281" ht="7.5" hidden="1" customHeight="1"/>
    <row r="18282" ht="7.5" hidden="1" customHeight="1"/>
    <row r="18283" ht="7.5" hidden="1" customHeight="1"/>
    <row r="18284" ht="7.5" hidden="1" customHeight="1"/>
    <row r="18285" ht="7.5" hidden="1" customHeight="1"/>
    <row r="18286" ht="7.5" hidden="1" customHeight="1"/>
    <row r="18287" ht="7.5" hidden="1" customHeight="1"/>
    <row r="18288" ht="7.5" hidden="1" customHeight="1"/>
    <row r="18289" ht="7.5" hidden="1" customHeight="1"/>
    <row r="18290" ht="7.5" hidden="1" customHeight="1"/>
    <row r="18291" ht="7.5" hidden="1" customHeight="1"/>
    <row r="18292" ht="7.5" hidden="1" customHeight="1"/>
    <row r="18293" ht="7.5" hidden="1" customHeight="1"/>
    <row r="18294" ht="7.5" hidden="1" customHeight="1"/>
    <row r="18295" ht="7.5" hidden="1" customHeight="1"/>
    <row r="18296" ht="7.5" hidden="1" customHeight="1"/>
    <row r="18297" ht="7.5" hidden="1" customHeight="1"/>
    <row r="18298" ht="7.5" hidden="1" customHeight="1"/>
    <row r="18299" ht="7.5" hidden="1" customHeight="1"/>
    <row r="18300" ht="7.5" hidden="1" customHeight="1"/>
    <row r="18301" ht="7.5" hidden="1" customHeight="1"/>
    <row r="18302" ht="7.5" hidden="1" customHeight="1"/>
    <row r="18303" ht="7.5" hidden="1" customHeight="1"/>
    <row r="18304" ht="7.5" hidden="1" customHeight="1"/>
    <row r="18305" ht="7.5" hidden="1" customHeight="1"/>
    <row r="18306" ht="7.5" hidden="1" customHeight="1"/>
    <row r="18307" ht="7.5" hidden="1" customHeight="1"/>
    <row r="18308" ht="7.5" hidden="1" customHeight="1"/>
    <row r="18309" ht="7.5" hidden="1" customHeight="1"/>
    <row r="18310" ht="7.5" hidden="1" customHeight="1"/>
    <row r="18311" ht="7.5" hidden="1" customHeight="1"/>
    <row r="18312" ht="7.5" hidden="1" customHeight="1"/>
    <row r="18313" ht="7.5" hidden="1" customHeight="1"/>
    <row r="18314" ht="7.5" hidden="1" customHeight="1"/>
    <row r="18315" ht="7.5" hidden="1" customHeight="1"/>
    <row r="18316" ht="7.5" hidden="1" customHeight="1"/>
    <row r="18317" ht="7.5" hidden="1" customHeight="1"/>
    <row r="18318" ht="7.5" hidden="1" customHeight="1"/>
    <row r="18319" ht="7.5" hidden="1" customHeight="1"/>
    <row r="18320" ht="7.5" hidden="1" customHeight="1"/>
    <row r="18321" ht="7.5" hidden="1" customHeight="1"/>
    <row r="18322" ht="7.5" hidden="1" customHeight="1"/>
    <row r="18323" ht="7.5" hidden="1" customHeight="1"/>
    <row r="18324" ht="7.5" hidden="1" customHeight="1"/>
    <row r="18325" ht="7.5" hidden="1" customHeight="1"/>
    <row r="18326" ht="7.5" hidden="1" customHeight="1"/>
    <row r="18327" ht="7.5" hidden="1" customHeight="1"/>
    <row r="18328" ht="7.5" hidden="1" customHeight="1"/>
    <row r="18329" ht="7.5" hidden="1" customHeight="1"/>
    <row r="18330" ht="7.5" hidden="1" customHeight="1"/>
    <row r="18331" ht="7.5" hidden="1" customHeight="1"/>
    <row r="18332" ht="7.5" hidden="1" customHeight="1"/>
    <row r="18333" ht="7.5" hidden="1" customHeight="1"/>
    <row r="18334" ht="7.5" hidden="1" customHeight="1"/>
    <row r="18335" ht="7.5" hidden="1" customHeight="1"/>
    <row r="18336" ht="7.5" hidden="1" customHeight="1"/>
    <row r="18337" ht="7.5" hidden="1" customHeight="1"/>
    <row r="18338" ht="7.5" hidden="1" customHeight="1"/>
    <row r="18339" ht="7.5" hidden="1" customHeight="1"/>
    <row r="18340" ht="7.5" hidden="1" customHeight="1"/>
    <row r="18341" ht="7.5" hidden="1" customHeight="1"/>
    <row r="18342" ht="7.5" hidden="1" customHeight="1"/>
    <row r="18343" ht="7.5" hidden="1" customHeight="1"/>
    <row r="18344" ht="7.5" hidden="1" customHeight="1"/>
    <row r="18345" ht="7.5" hidden="1" customHeight="1"/>
    <row r="18346" ht="7.5" hidden="1" customHeight="1"/>
    <row r="18347" ht="7.5" hidden="1" customHeight="1"/>
    <row r="18348" ht="7.5" hidden="1" customHeight="1"/>
    <row r="18349" ht="7.5" hidden="1" customHeight="1"/>
    <row r="18350" ht="7.5" hidden="1" customHeight="1"/>
    <row r="18351" ht="7.5" hidden="1" customHeight="1"/>
    <row r="18352" ht="7.5" hidden="1" customHeight="1"/>
    <row r="18353" ht="7.5" hidden="1" customHeight="1"/>
    <row r="18354" ht="7.5" hidden="1" customHeight="1"/>
    <row r="18355" ht="7.5" hidden="1" customHeight="1"/>
    <row r="18356" ht="7.5" hidden="1" customHeight="1"/>
    <row r="18357" ht="7.5" hidden="1" customHeight="1"/>
    <row r="18358" ht="7.5" hidden="1" customHeight="1"/>
    <row r="18359" ht="7.5" hidden="1" customHeight="1"/>
    <row r="18360" ht="7.5" hidden="1" customHeight="1"/>
    <row r="18361" ht="7.5" hidden="1" customHeight="1"/>
    <row r="18362" ht="7.5" hidden="1" customHeight="1"/>
    <row r="18363" ht="7.5" hidden="1" customHeight="1"/>
    <row r="18364" ht="7.5" hidden="1" customHeight="1"/>
    <row r="18365" ht="7.5" hidden="1" customHeight="1"/>
    <row r="18366" ht="7.5" hidden="1" customHeight="1"/>
    <row r="18367" ht="7.5" hidden="1" customHeight="1"/>
    <row r="18368" ht="7.5" hidden="1" customHeight="1"/>
    <row r="18369" ht="7.5" hidden="1" customHeight="1"/>
    <row r="18370" ht="7.5" hidden="1" customHeight="1"/>
    <row r="18371" ht="7.5" hidden="1" customHeight="1"/>
    <row r="18372" ht="7.5" hidden="1" customHeight="1"/>
    <row r="18373" ht="7.5" hidden="1" customHeight="1"/>
    <row r="18374" ht="7.5" hidden="1" customHeight="1"/>
    <row r="18375" ht="7.5" hidden="1" customHeight="1"/>
    <row r="18376" ht="7.5" hidden="1" customHeight="1"/>
    <row r="18377" ht="7.5" hidden="1" customHeight="1"/>
    <row r="18378" ht="7.5" hidden="1" customHeight="1"/>
    <row r="18379" ht="7.5" hidden="1" customHeight="1"/>
    <row r="18380" ht="7.5" hidden="1" customHeight="1"/>
    <row r="18381" ht="7.5" hidden="1" customHeight="1"/>
    <row r="18382" ht="7.5" hidden="1" customHeight="1"/>
    <row r="18383" ht="7.5" hidden="1" customHeight="1"/>
    <row r="18384" ht="7.5" hidden="1" customHeight="1"/>
    <row r="18385" ht="7.5" hidden="1" customHeight="1"/>
    <row r="18386" ht="7.5" hidden="1" customHeight="1"/>
    <row r="18387" ht="7.5" hidden="1" customHeight="1"/>
    <row r="18388" ht="7.5" hidden="1" customHeight="1"/>
    <row r="18389" ht="7.5" hidden="1" customHeight="1"/>
    <row r="18390" ht="7.5" hidden="1" customHeight="1"/>
    <row r="18391" ht="7.5" hidden="1" customHeight="1"/>
    <row r="18392" ht="7.5" hidden="1" customHeight="1"/>
    <row r="18393" ht="7.5" hidden="1" customHeight="1"/>
    <row r="18394" ht="7.5" hidden="1" customHeight="1"/>
    <row r="18395" ht="7.5" hidden="1" customHeight="1"/>
    <row r="18396" ht="7.5" hidden="1" customHeight="1"/>
    <row r="18397" ht="7.5" hidden="1" customHeight="1"/>
    <row r="18398" ht="7.5" hidden="1" customHeight="1"/>
    <row r="18399" ht="7.5" hidden="1" customHeight="1"/>
    <row r="18400" ht="7.5" hidden="1" customHeight="1"/>
    <row r="18401" ht="7.5" hidden="1" customHeight="1"/>
    <row r="18402" ht="7.5" hidden="1" customHeight="1"/>
    <row r="18403" ht="7.5" hidden="1" customHeight="1"/>
    <row r="18404" ht="7.5" hidden="1" customHeight="1"/>
    <row r="18405" ht="7.5" hidden="1" customHeight="1"/>
    <row r="18406" ht="7.5" hidden="1" customHeight="1"/>
    <row r="18407" ht="7.5" hidden="1" customHeight="1"/>
    <row r="18408" ht="7.5" hidden="1" customHeight="1"/>
    <row r="18409" ht="7.5" hidden="1" customHeight="1"/>
    <row r="18410" ht="7.5" hidden="1" customHeight="1"/>
    <row r="18411" ht="7.5" hidden="1" customHeight="1"/>
    <row r="18412" ht="7.5" hidden="1" customHeight="1"/>
    <row r="18413" ht="7.5" hidden="1" customHeight="1"/>
    <row r="18414" ht="7.5" hidden="1" customHeight="1"/>
    <row r="18415" ht="7.5" hidden="1" customHeight="1"/>
    <row r="18416" ht="7.5" hidden="1" customHeight="1"/>
    <row r="18417" ht="7.5" hidden="1" customHeight="1"/>
    <row r="18418" ht="7.5" hidden="1" customHeight="1"/>
    <row r="18419" ht="7.5" hidden="1" customHeight="1"/>
    <row r="18420" ht="7.5" hidden="1" customHeight="1"/>
    <row r="18421" ht="7.5" hidden="1" customHeight="1"/>
    <row r="18422" ht="7.5" hidden="1" customHeight="1"/>
    <row r="18423" ht="7.5" hidden="1" customHeight="1"/>
    <row r="18424" ht="7.5" hidden="1" customHeight="1"/>
    <row r="18425" ht="7.5" hidden="1" customHeight="1"/>
    <row r="18426" ht="7.5" hidden="1" customHeight="1"/>
    <row r="18427" ht="7.5" hidden="1" customHeight="1"/>
    <row r="18428" ht="7.5" hidden="1" customHeight="1"/>
    <row r="18429" ht="7.5" hidden="1" customHeight="1"/>
    <row r="18430" ht="7.5" hidden="1" customHeight="1"/>
    <row r="18431" ht="7.5" hidden="1" customHeight="1"/>
    <row r="18432" ht="7.5" hidden="1" customHeight="1"/>
    <row r="18433" ht="7.5" hidden="1" customHeight="1"/>
    <row r="18434" ht="7.5" hidden="1" customHeight="1"/>
    <row r="18435" ht="7.5" hidden="1" customHeight="1"/>
    <row r="18436" ht="7.5" hidden="1" customHeight="1"/>
    <row r="18437" ht="7.5" hidden="1" customHeight="1"/>
    <row r="18438" ht="7.5" hidden="1" customHeight="1"/>
    <row r="18439" ht="7.5" hidden="1" customHeight="1"/>
    <row r="18440" ht="7.5" hidden="1" customHeight="1"/>
    <row r="18441" ht="7.5" hidden="1" customHeight="1"/>
    <row r="18442" ht="7.5" hidden="1" customHeight="1"/>
    <row r="18443" ht="7.5" hidden="1" customHeight="1"/>
    <row r="18444" ht="7.5" hidden="1" customHeight="1"/>
    <row r="18445" ht="7.5" hidden="1" customHeight="1"/>
    <row r="18446" ht="7.5" hidden="1" customHeight="1"/>
    <row r="18447" ht="7.5" hidden="1" customHeight="1"/>
    <row r="18448" ht="7.5" hidden="1" customHeight="1"/>
    <row r="18449" ht="7.5" hidden="1" customHeight="1"/>
    <row r="18450" ht="7.5" hidden="1" customHeight="1"/>
    <row r="18451" ht="7.5" hidden="1" customHeight="1"/>
    <row r="18452" ht="7.5" hidden="1" customHeight="1"/>
    <row r="18453" ht="7.5" hidden="1" customHeight="1"/>
    <row r="18454" ht="7.5" hidden="1" customHeight="1"/>
    <row r="18455" ht="7.5" hidden="1" customHeight="1"/>
    <row r="18456" ht="7.5" hidden="1" customHeight="1"/>
    <row r="18457" ht="7.5" hidden="1" customHeight="1"/>
    <row r="18458" ht="7.5" hidden="1" customHeight="1"/>
    <row r="18459" ht="7.5" hidden="1" customHeight="1"/>
    <row r="18460" ht="7.5" hidden="1" customHeight="1"/>
    <row r="18461" ht="7.5" hidden="1" customHeight="1"/>
    <row r="18462" ht="7.5" hidden="1" customHeight="1"/>
    <row r="18463" ht="7.5" hidden="1" customHeight="1"/>
    <row r="18464" ht="7.5" hidden="1" customHeight="1"/>
    <row r="18465" ht="7.5" hidden="1" customHeight="1"/>
    <row r="18466" ht="7.5" hidden="1" customHeight="1"/>
    <row r="18467" ht="7.5" hidden="1" customHeight="1"/>
    <row r="18468" ht="7.5" hidden="1" customHeight="1"/>
    <row r="18469" ht="7.5" hidden="1" customHeight="1"/>
    <row r="18470" ht="7.5" hidden="1" customHeight="1"/>
    <row r="18471" ht="7.5" hidden="1" customHeight="1"/>
    <row r="18472" ht="7.5" hidden="1" customHeight="1"/>
    <row r="18473" ht="7.5" hidden="1" customHeight="1"/>
    <row r="18474" ht="7.5" hidden="1" customHeight="1"/>
    <row r="18475" ht="7.5" hidden="1" customHeight="1"/>
    <row r="18476" ht="7.5" hidden="1" customHeight="1"/>
    <row r="18477" ht="7.5" hidden="1" customHeight="1"/>
    <row r="18478" ht="7.5" hidden="1" customHeight="1"/>
    <row r="18479" ht="7.5" hidden="1" customHeight="1"/>
    <row r="18480" ht="7.5" hidden="1" customHeight="1"/>
    <row r="18481" ht="7.5" hidden="1" customHeight="1"/>
    <row r="18482" ht="7.5" hidden="1" customHeight="1"/>
    <row r="18483" ht="7.5" hidden="1" customHeight="1"/>
    <row r="18484" ht="7.5" hidden="1" customHeight="1"/>
    <row r="18485" ht="7.5" hidden="1" customHeight="1"/>
    <row r="18486" ht="7.5" hidden="1" customHeight="1"/>
    <row r="18487" ht="7.5" hidden="1" customHeight="1"/>
    <row r="18488" ht="7.5" hidden="1" customHeight="1"/>
    <row r="18489" ht="7.5" hidden="1" customHeight="1"/>
    <row r="18490" ht="7.5" hidden="1" customHeight="1"/>
    <row r="18491" ht="7.5" hidden="1" customHeight="1"/>
    <row r="18492" ht="7.5" hidden="1" customHeight="1"/>
    <row r="18493" ht="7.5" hidden="1" customHeight="1"/>
    <row r="18494" ht="7.5" hidden="1" customHeight="1"/>
    <row r="18495" ht="7.5" hidden="1" customHeight="1"/>
    <row r="18496" ht="7.5" hidden="1" customHeight="1"/>
    <row r="18497" ht="7.5" hidden="1" customHeight="1"/>
    <row r="18498" ht="7.5" hidden="1" customHeight="1"/>
    <row r="18499" ht="7.5" hidden="1" customHeight="1"/>
    <row r="18500" ht="7.5" hidden="1" customHeight="1"/>
    <row r="18501" ht="7.5" hidden="1" customHeight="1"/>
    <row r="18502" ht="7.5" hidden="1" customHeight="1"/>
    <row r="18503" ht="7.5" hidden="1" customHeight="1"/>
    <row r="18504" ht="7.5" hidden="1" customHeight="1"/>
    <row r="18505" ht="7.5" hidden="1" customHeight="1"/>
    <row r="18506" ht="7.5" hidden="1" customHeight="1"/>
    <row r="18507" ht="7.5" hidden="1" customHeight="1"/>
    <row r="18508" ht="7.5" hidden="1" customHeight="1"/>
    <row r="18509" ht="7.5" hidden="1" customHeight="1"/>
    <row r="18510" ht="7.5" hidden="1" customHeight="1"/>
    <row r="18511" ht="7.5" hidden="1" customHeight="1"/>
    <row r="18512" ht="7.5" hidden="1" customHeight="1"/>
    <row r="18513" ht="7.5" hidden="1" customHeight="1"/>
    <row r="18514" ht="7.5" hidden="1" customHeight="1"/>
    <row r="18515" ht="7.5" hidden="1" customHeight="1"/>
    <row r="18516" ht="7.5" hidden="1" customHeight="1"/>
    <row r="18517" ht="7.5" hidden="1" customHeight="1"/>
    <row r="18518" ht="7.5" hidden="1" customHeight="1"/>
    <row r="18519" ht="7.5" hidden="1" customHeight="1"/>
    <row r="18520" ht="7.5" hidden="1" customHeight="1"/>
    <row r="18521" ht="7.5" hidden="1" customHeight="1"/>
    <row r="18522" ht="7.5" hidden="1" customHeight="1"/>
    <row r="18523" ht="7.5" hidden="1" customHeight="1"/>
    <row r="18524" ht="7.5" hidden="1" customHeight="1"/>
    <row r="18525" ht="7.5" hidden="1" customHeight="1"/>
    <row r="18526" ht="7.5" hidden="1" customHeight="1"/>
    <row r="18527" ht="7.5" hidden="1" customHeight="1"/>
    <row r="18528" ht="7.5" hidden="1" customHeight="1"/>
    <row r="18529" ht="7.5" hidden="1" customHeight="1"/>
    <row r="18530" ht="7.5" hidden="1" customHeight="1"/>
    <row r="18531" ht="7.5" hidden="1" customHeight="1"/>
    <row r="18532" ht="7.5" hidden="1" customHeight="1"/>
    <row r="18533" ht="7.5" hidden="1" customHeight="1"/>
    <row r="18534" ht="7.5" hidden="1" customHeight="1"/>
    <row r="18535" ht="7.5" hidden="1" customHeight="1"/>
    <row r="18536" ht="7.5" hidden="1" customHeight="1"/>
    <row r="18537" ht="7.5" hidden="1" customHeight="1"/>
    <row r="18538" ht="7.5" hidden="1" customHeight="1"/>
    <row r="18539" ht="7.5" hidden="1" customHeight="1"/>
    <row r="18540" ht="7.5" hidden="1" customHeight="1"/>
    <row r="18541" ht="7.5" hidden="1" customHeight="1"/>
    <row r="18542" ht="7.5" hidden="1" customHeight="1"/>
    <row r="18543" ht="7.5" hidden="1" customHeight="1"/>
    <row r="18544" ht="7.5" hidden="1" customHeight="1"/>
    <row r="18545" ht="7.5" hidden="1" customHeight="1"/>
    <row r="18546" ht="7.5" hidden="1" customHeight="1"/>
    <row r="18547" ht="7.5" hidden="1" customHeight="1"/>
    <row r="18548" ht="7.5" hidden="1" customHeight="1"/>
    <row r="18549" ht="7.5" hidden="1" customHeight="1"/>
    <row r="18550" ht="7.5" hidden="1" customHeight="1"/>
    <row r="18551" ht="7.5" hidden="1" customHeight="1"/>
    <row r="18552" ht="7.5" hidden="1" customHeight="1"/>
    <row r="18553" ht="7.5" hidden="1" customHeight="1"/>
    <row r="18554" ht="7.5" hidden="1" customHeight="1"/>
    <row r="18555" ht="7.5" hidden="1" customHeight="1"/>
    <row r="18556" ht="7.5" hidden="1" customHeight="1"/>
    <row r="18557" ht="7.5" hidden="1" customHeight="1"/>
    <row r="18558" ht="7.5" hidden="1" customHeight="1"/>
    <row r="18559" ht="7.5" hidden="1" customHeight="1"/>
    <row r="18560" ht="7.5" hidden="1" customHeight="1"/>
    <row r="18561" ht="7.5" hidden="1" customHeight="1"/>
    <row r="18562" ht="7.5" hidden="1" customHeight="1"/>
    <row r="18563" ht="7.5" hidden="1" customHeight="1"/>
    <row r="18564" ht="7.5" hidden="1" customHeight="1"/>
    <row r="18565" ht="7.5" hidden="1" customHeight="1"/>
    <row r="18566" ht="7.5" hidden="1" customHeight="1"/>
    <row r="18567" ht="7.5" hidden="1" customHeight="1"/>
    <row r="18568" ht="7.5" hidden="1" customHeight="1"/>
    <row r="18569" ht="7.5" hidden="1" customHeight="1"/>
    <row r="18570" ht="7.5" hidden="1" customHeight="1"/>
    <row r="18571" ht="7.5" hidden="1" customHeight="1"/>
    <row r="18572" ht="7.5" hidden="1" customHeight="1"/>
    <row r="18573" ht="7.5" hidden="1" customHeight="1"/>
    <row r="18574" ht="7.5" hidden="1" customHeight="1"/>
    <row r="18575" ht="7.5" hidden="1" customHeight="1"/>
    <row r="18576" ht="7.5" hidden="1" customHeight="1"/>
    <row r="18577" ht="7.5" hidden="1" customHeight="1"/>
    <row r="18578" ht="7.5" hidden="1" customHeight="1"/>
    <row r="18579" ht="7.5" hidden="1" customHeight="1"/>
    <row r="18580" ht="7.5" hidden="1" customHeight="1"/>
    <row r="18581" ht="7.5" hidden="1" customHeight="1"/>
    <row r="18582" ht="7.5" hidden="1" customHeight="1"/>
    <row r="18583" ht="7.5" hidden="1" customHeight="1"/>
    <row r="18584" ht="7.5" hidden="1" customHeight="1"/>
    <row r="18585" ht="7.5" hidden="1" customHeight="1"/>
    <row r="18586" ht="7.5" hidden="1" customHeight="1"/>
    <row r="18587" ht="7.5" hidden="1" customHeight="1"/>
    <row r="18588" ht="7.5" hidden="1" customHeight="1"/>
    <row r="18589" ht="7.5" hidden="1" customHeight="1"/>
    <row r="18590" ht="7.5" hidden="1" customHeight="1"/>
    <row r="18591" ht="7.5" hidden="1" customHeight="1"/>
    <row r="18592" ht="7.5" hidden="1" customHeight="1"/>
    <row r="18593" ht="7.5" hidden="1" customHeight="1"/>
    <row r="18594" ht="7.5" hidden="1" customHeight="1"/>
    <row r="18595" ht="7.5" hidden="1" customHeight="1"/>
    <row r="18596" ht="7.5" hidden="1" customHeight="1"/>
    <row r="18597" ht="7.5" hidden="1" customHeight="1"/>
    <row r="18598" ht="7.5" hidden="1" customHeight="1"/>
    <row r="18599" ht="7.5" hidden="1" customHeight="1"/>
    <row r="18600" ht="7.5" hidden="1" customHeight="1"/>
    <row r="18601" ht="7.5" hidden="1" customHeight="1"/>
    <row r="18602" ht="7.5" hidden="1" customHeight="1"/>
    <row r="18603" ht="7.5" hidden="1" customHeight="1"/>
    <row r="18604" ht="7.5" hidden="1" customHeight="1"/>
    <row r="18605" ht="7.5" hidden="1" customHeight="1"/>
    <row r="18606" ht="7.5" hidden="1" customHeight="1"/>
    <row r="18607" ht="7.5" hidden="1" customHeight="1"/>
    <row r="18608" ht="7.5" hidden="1" customHeight="1"/>
    <row r="18609" ht="7.5" hidden="1" customHeight="1"/>
    <row r="18610" ht="7.5" hidden="1" customHeight="1"/>
    <row r="18611" ht="7.5" hidden="1" customHeight="1"/>
    <row r="18612" ht="7.5" hidden="1" customHeight="1"/>
    <row r="18613" ht="7.5" hidden="1" customHeight="1"/>
    <row r="18614" ht="7.5" hidden="1" customHeight="1"/>
    <row r="18615" ht="7.5" hidden="1" customHeight="1"/>
    <row r="18616" ht="7.5" hidden="1" customHeight="1"/>
    <row r="18617" ht="7.5" hidden="1" customHeight="1"/>
    <row r="18618" ht="7.5" hidden="1" customHeight="1"/>
    <row r="18619" ht="7.5" hidden="1" customHeight="1"/>
    <row r="18620" ht="7.5" hidden="1" customHeight="1"/>
    <row r="18621" ht="7.5" hidden="1" customHeight="1"/>
    <row r="18622" ht="7.5" hidden="1" customHeight="1"/>
    <row r="18623" ht="7.5" hidden="1" customHeight="1"/>
    <row r="18624" ht="7.5" hidden="1" customHeight="1"/>
    <row r="18625" ht="7.5" hidden="1" customHeight="1"/>
    <row r="18626" ht="7.5" hidden="1" customHeight="1"/>
    <row r="18627" ht="7.5" hidden="1" customHeight="1"/>
    <row r="18628" ht="7.5" hidden="1" customHeight="1"/>
    <row r="18629" ht="7.5" hidden="1" customHeight="1"/>
    <row r="18630" ht="7.5" hidden="1" customHeight="1"/>
    <row r="18631" ht="7.5" hidden="1" customHeight="1"/>
    <row r="18632" ht="7.5" hidden="1" customHeight="1"/>
    <row r="18633" ht="7.5" hidden="1" customHeight="1"/>
    <row r="18634" ht="7.5" hidden="1" customHeight="1"/>
    <row r="18635" ht="7.5" hidden="1" customHeight="1"/>
    <row r="18636" ht="7.5" hidden="1" customHeight="1"/>
    <row r="18637" ht="7.5" hidden="1" customHeight="1"/>
    <row r="18638" ht="7.5" hidden="1" customHeight="1"/>
    <row r="18639" ht="7.5" hidden="1" customHeight="1"/>
    <row r="18640" ht="7.5" hidden="1" customHeight="1"/>
    <row r="18641" ht="7.5" hidden="1" customHeight="1"/>
    <row r="18642" ht="7.5" hidden="1" customHeight="1"/>
    <row r="18643" ht="7.5" hidden="1" customHeight="1"/>
    <row r="18644" ht="7.5" hidden="1" customHeight="1"/>
    <row r="18645" ht="7.5" hidden="1" customHeight="1"/>
    <row r="18646" ht="7.5" hidden="1" customHeight="1"/>
    <row r="18647" ht="7.5" hidden="1" customHeight="1"/>
    <row r="18648" ht="7.5" hidden="1" customHeight="1"/>
    <row r="18649" ht="7.5" hidden="1" customHeight="1"/>
    <row r="18650" ht="7.5" hidden="1" customHeight="1"/>
    <row r="18651" ht="7.5" hidden="1" customHeight="1"/>
    <row r="18652" ht="7.5" hidden="1" customHeight="1"/>
    <row r="18653" ht="7.5" hidden="1" customHeight="1"/>
    <row r="18654" ht="7.5" hidden="1" customHeight="1"/>
    <row r="18655" ht="7.5" hidden="1" customHeight="1"/>
    <row r="18656" ht="7.5" hidden="1" customHeight="1"/>
    <row r="18657" ht="7.5" hidden="1" customHeight="1"/>
    <row r="18658" ht="7.5" hidden="1" customHeight="1"/>
    <row r="18659" ht="7.5" hidden="1" customHeight="1"/>
    <row r="18660" ht="7.5" hidden="1" customHeight="1"/>
    <row r="18661" ht="7.5" hidden="1" customHeight="1"/>
    <row r="18662" ht="7.5" hidden="1" customHeight="1"/>
    <row r="18663" ht="7.5" hidden="1" customHeight="1"/>
    <row r="18664" ht="7.5" hidden="1" customHeight="1"/>
    <row r="18665" ht="7.5" hidden="1" customHeight="1"/>
    <row r="18666" ht="7.5" hidden="1" customHeight="1"/>
    <row r="18667" ht="7.5" hidden="1" customHeight="1"/>
    <row r="18668" ht="7.5" hidden="1" customHeight="1"/>
    <row r="18669" ht="7.5" hidden="1" customHeight="1"/>
    <row r="18670" ht="7.5" hidden="1" customHeight="1"/>
    <row r="18671" ht="7.5" hidden="1" customHeight="1"/>
    <row r="18672" ht="7.5" hidden="1" customHeight="1"/>
    <row r="18673" ht="7.5" hidden="1" customHeight="1"/>
    <row r="18674" ht="7.5" hidden="1" customHeight="1"/>
    <row r="18675" ht="7.5" hidden="1" customHeight="1"/>
    <row r="18676" ht="7.5" hidden="1" customHeight="1"/>
    <row r="18677" ht="7.5" hidden="1" customHeight="1"/>
    <row r="18678" ht="7.5" hidden="1" customHeight="1"/>
    <row r="18679" ht="7.5" hidden="1" customHeight="1"/>
    <row r="18680" ht="7.5" hidden="1" customHeight="1"/>
    <row r="18681" ht="7.5" hidden="1" customHeight="1"/>
    <row r="18682" ht="7.5" hidden="1" customHeight="1"/>
    <row r="18683" ht="7.5" hidden="1" customHeight="1"/>
    <row r="18684" ht="7.5" hidden="1" customHeight="1"/>
    <row r="18685" ht="7.5" hidden="1" customHeight="1"/>
    <row r="18686" ht="7.5" hidden="1" customHeight="1"/>
    <row r="18687" ht="7.5" hidden="1" customHeight="1"/>
    <row r="18688" ht="7.5" hidden="1" customHeight="1"/>
    <row r="18689" ht="7.5" hidden="1" customHeight="1"/>
    <row r="18690" ht="7.5" hidden="1" customHeight="1"/>
    <row r="18691" ht="7.5" hidden="1" customHeight="1"/>
    <row r="18692" ht="7.5" hidden="1" customHeight="1"/>
    <row r="18693" ht="7.5" hidden="1" customHeight="1"/>
    <row r="18694" ht="7.5" hidden="1" customHeight="1"/>
    <row r="18695" ht="7.5" hidden="1" customHeight="1"/>
    <row r="18696" ht="7.5" hidden="1" customHeight="1"/>
    <row r="18697" ht="7.5" hidden="1" customHeight="1"/>
    <row r="18698" ht="7.5" hidden="1" customHeight="1"/>
    <row r="18699" ht="7.5" hidden="1" customHeight="1"/>
    <row r="18700" ht="7.5" hidden="1" customHeight="1"/>
    <row r="18701" ht="7.5" hidden="1" customHeight="1"/>
    <row r="18702" ht="7.5" hidden="1" customHeight="1"/>
    <row r="18703" ht="7.5" hidden="1" customHeight="1"/>
    <row r="18704" ht="7.5" hidden="1" customHeight="1"/>
    <row r="18705" ht="7.5" hidden="1" customHeight="1"/>
    <row r="18706" ht="7.5" hidden="1" customHeight="1"/>
    <row r="18707" ht="7.5" hidden="1" customHeight="1"/>
    <row r="18708" ht="7.5" hidden="1" customHeight="1"/>
    <row r="18709" ht="7.5" hidden="1" customHeight="1"/>
    <row r="18710" ht="7.5" hidden="1" customHeight="1"/>
    <row r="18711" ht="7.5" hidden="1" customHeight="1"/>
    <row r="18712" ht="7.5" hidden="1" customHeight="1"/>
    <row r="18713" ht="7.5" hidden="1" customHeight="1"/>
    <row r="18714" ht="7.5" hidden="1" customHeight="1"/>
    <row r="18715" ht="7.5" hidden="1" customHeight="1"/>
    <row r="18716" ht="7.5" hidden="1" customHeight="1"/>
    <row r="18717" ht="7.5" hidden="1" customHeight="1"/>
    <row r="18718" ht="7.5" hidden="1" customHeight="1"/>
    <row r="18719" ht="7.5" hidden="1" customHeight="1"/>
    <row r="18720" ht="7.5" hidden="1" customHeight="1"/>
    <row r="18721" ht="7.5" hidden="1" customHeight="1"/>
    <row r="18722" ht="7.5" hidden="1" customHeight="1"/>
    <row r="18723" ht="7.5" hidden="1" customHeight="1"/>
    <row r="18724" ht="7.5" hidden="1" customHeight="1"/>
    <row r="18725" ht="7.5" hidden="1" customHeight="1"/>
    <row r="18726" ht="7.5" hidden="1" customHeight="1"/>
    <row r="18727" ht="7.5" hidden="1" customHeight="1"/>
    <row r="18728" ht="7.5" hidden="1" customHeight="1"/>
    <row r="18729" ht="7.5" hidden="1" customHeight="1"/>
    <row r="18730" ht="7.5" hidden="1" customHeight="1"/>
    <row r="18731" ht="7.5" hidden="1" customHeight="1"/>
    <row r="18732" ht="7.5" hidden="1" customHeight="1"/>
    <row r="18733" ht="7.5" hidden="1" customHeight="1"/>
    <row r="18734" ht="7.5" hidden="1" customHeight="1"/>
    <row r="18735" ht="7.5" hidden="1" customHeight="1"/>
    <row r="18736" ht="7.5" hidden="1" customHeight="1"/>
    <row r="18737" ht="7.5" hidden="1" customHeight="1"/>
    <row r="18738" ht="7.5" hidden="1" customHeight="1"/>
    <row r="18739" ht="7.5" hidden="1" customHeight="1"/>
    <row r="18740" ht="7.5" hidden="1" customHeight="1"/>
    <row r="18741" ht="7.5" hidden="1" customHeight="1"/>
    <row r="18742" ht="7.5" hidden="1" customHeight="1"/>
    <row r="18743" ht="7.5" hidden="1" customHeight="1"/>
    <row r="18744" ht="7.5" hidden="1" customHeight="1"/>
    <row r="18745" ht="7.5" hidden="1" customHeight="1"/>
    <row r="18746" ht="7.5" hidden="1" customHeight="1"/>
    <row r="18747" ht="7.5" hidden="1" customHeight="1"/>
    <row r="18748" ht="7.5" hidden="1" customHeight="1"/>
    <row r="18749" ht="7.5" hidden="1" customHeight="1"/>
    <row r="18750" ht="7.5" hidden="1" customHeight="1"/>
    <row r="18751" ht="7.5" hidden="1" customHeight="1"/>
    <row r="18752" ht="7.5" hidden="1" customHeight="1"/>
    <row r="18753" ht="7.5" hidden="1" customHeight="1"/>
    <row r="18754" ht="7.5" hidden="1" customHeight="1"/>
    <row r="18755" ht="7.5" hidden="1" customHeight="1"/>
    <row r="18756" ht="7.5" hidden="1" customHeight="1"/>
    <row r="18757" ht="7.5" hidden="1" customHeight="1"/>
    <row r="18758" ht="7.5" hidden="1" customHeight="1"/>
    <row r="18759" ht="7.5" hidden="1" customHeight="1"/>
    <row r="18760" ht="7.5" hidden="1" customHeight="1"/>
    <row r="18761" ht="7.5" hidden="1" customHeight="1"/>
    <row r="18762" ht="7.5" hidden="1" customHeight="1"/>
    <row r="18763" ht="7.5" hidden="1" customHeight="1"/>
    <row r="18764" ht="7.5" hidden="1" customHeight="1"/>
    <row r="18765" ht="7.5" hidden="1" customHeight="1"/>
    <row r="18766" ht="7.5" hidden="1" customHeight="1"/>
    <row r="18767" ht="7.5" hidden="1" customHeight="1"/>
    <row r="18768" ht="7.5" hidden="1" customHeight="1"/>
    <row r="18769" ht="7.5" hidden="1" customHeight="1"/>
    <row r="18770" ht="7.5" hidden="1" customHeight="1"/>
    <row r="18771" ht="7.5" hidden="1" customHeight="1"/>
    <row r="18772" ht="7.5" hidden="1" customHeight="1"/>
    <row r="18773" ht="7.5" hidden="1" customHeight="1"/>
    <row r="18774" ht="7.5" hidden="1" customHeight="1"/>
    <row r="18775" ht="7.5" hidden="1" customHeight="1"/>
    <row r="18776" ht="7.5" hidden="1" customHeight="1"/>
    <row r="18777" ht="7.5" hidden="1" customHeight="1"/>
    <row r="18778" ht="7.5" hidden="1" customHeight="1"/>
    <row r="18779" ht="7.5" hidden="1" customHeight="1"/>
    <row r="18780" ht="7.5" hidden="1" customHeight="1"/>
    <row r="18781" ht="7.5" hidden="1" customHeight="1"/>
    <row r="18782" ht="7.5" hidden="1" customHeight="1"/>
    <row r="18783" ht="7.5" hidden="1" customHeight="1"/>
    <row r="18784" ht="7.5" hidden="1" customHeight="1"/>
    <row r="18785" ht="7.5" hidden="1" customHeight="1"/>
    <row r="18786" ht="7.5" hidden="1" customHeight="1"/>
    <row r="18787" ht="7.5" hidden="1" customHeight="1"/>
    <row r="18788" ht="7.5" hidden="1" customHeight="1"/>
    <row r="18789" ht="7.5" hidden="1" customHeight="1"/>
    <row r="18790" ht="7.5" hidden="1" customHeight="1"/>
    <row r="18791" ht="7.5" hidden="1" customHeight="1"/>
    <row r="18792" ht="7.5" hidden="1" customHeight="1"/>
    <row r="18793" ht="7.5" hidden="1" customHeight="1"/>
    <row r="18794" ht="7.5" hidden="1" customHeight="1"/>
    <row r="18795" ht="7.5" hidden="1" customHeight="1"/>
    <row r="18796" ht="7.5" hidden="1" customHeight="1"/>
    <row r="18797" ht="7.5" hidden="1" customHeight="1"/>
    <row r="18798" ht="7.5" hidden="1" customHeight="1"/>
    <row r="18799" ht="7.5" hidden="1" customHeight="1"/>
    <row r="18800" ht="7.5" hidden="1" customHeight="1"/>
    <row r="18801" ht="7.5" hidden="1" customHeight="1"/>
    <row r="18802" ht="7.5" hidden="1" customHeight="1"/>
    <row r="18803" ht="7.5" hidden="1" customHeight="1"/>
    <row r="18804" ht="7.5" hidden="1" customHeight="1"/>
    <row r="18805" ht="7.5" hidden="1" customHeight="1"/>
    <row r="18806" ht="7.5" hidden="1" customHeight="1"/>
    <row r="18807" ht="7.5" hidden="1" customHeight="1"/>
    <row r="18808" ht="7.5" hidden="1" customHeight="1"/>
    <row r="18809" ht="7.5" hidden="1" customHeight="1"/>
    <row r="18810" ht="7.5" hidden="1" customHeight="1"/>
    <row r="18811" ht="7.5" hidden="1" customHeight="1"/>
    <row r="18812" ht="7.5" hidden="1" customHeight="1"/>
    <row r="18813" ht="7.5" hidden="1" customHeight="1"/>
    <row r="18814" ht="7.5" hidden="1" customHeight="1"/>
    <row r="18815" ht="7.5" hidden="1" customHeight="1"/>
    <row r="18816" ht="7.5" hidden="1" customHeight="1"/>
    <row r="18817" ht="7.5" hidden="1" customHeight="1"/>
    <row r="18818" ht="7.5" hidden="1" customHeight="1"/>
    <row r="18819" ht="7.5" hidden="1" customHeight="1"/>
    <row r="18820" ht="7.5" hidden="1" customHeight="1"/>
    <row r="18821" ht="7.5" hidden="1" customHeight="1"/>
    <row r="18822" ht="7.5" hidden="1" customHeight="1"/>
    <row r="18823" ht="7.5" hidden="1" customHeight="1"/>
    <row r="18824" ht="7.5" hidden="1" customHeight="1"/>
    <row r="18825" ht="7.5" hidden="1" customHeight="1"/>
    <row r="18826" ht="7.5" hidden="1" customHeight="1"/>
    <row r="18827" ht="7.5" hidden="1" customHeight="1"/>
    <row r="18828" ht="7.5" hidden="1" customHeight="1"/>
    <row r="18829" ht="7.5" hidden="1" customHeight="1"/>
    <row r="18830" ht="7.5" hidden="1" customHeight="1"/>
    <row r="18831" ht="7.5" hidden="1" customHeight="1"/>
    <row r="18832" ht="7.5" hidden="1" customHeight="1"/>
    <row r="18833" ht="7.5" hidden="1" customHeight="1"/>
    <row r="18834" ht="7.5" hidden="1" customHeight="1"/>
    <row r="18835" ht="7.5" hidden="1" customHeight="1"/>
    <row r="18836" ht="7.5" hidden="1" customHeight="1"/>
    <row r="18837" ht="7.5" hidden="1" customHeight="1"/>
    <row r="18838" ht="7.5" hidden="1" customHeight="1"/>
    <row r="18839" ht="7.5" hidden="1" customHeight="1"/>
    <row r="18840" ht="7.5" hidden="1" customHeight="1"/>
    <row r="18841" ht="7.5" hidden="1" customHeight="1"/>
    <row r="18842" ht="7.5" hidden="1" customHeight="1"/>
    <row r="18843" ht="7.5" hidden="1" customHeight="1"/>
    <row r="18844" ht="7.5" hidden="1" customHeight="1"/>
    <row r="18845" ht="7.5" hidden="1" customHeight="1"/>
    <row r="18846" ht="7.5" hidden="1" customHeight="1"/>
    <row r="18847" ht="7.5" hidden="1" customHeight="1"/>
    <row r="18848" ht="7.5" hidden="1" customHeight="1"/>
    <row r="18849" ht="7.5" hidden="1" customHeight="1"/>
    <row r="18850" ht="7.5" hidden="1" customHeight="1"/>
    <row r="18851" ht="7.5" hidden="1" customHeight="1"/>
    <row r="18852" ht="7.5" hidden="1" customHeight="1"/>
    <row r="18853" ht="7.5" hidden="1" customHeight="1"/>
    <row r="18854" ht="7.5" hidden="1" customHeight="1"/>
    <row r="18855" ht="7.5" hidden="1" customHeight="1"/>
    <row r="18856" ht="7.5" hidden="1" customHeight="1"/>
    <row r="18857" ht="7.5" hidden="1" customHeight="1"/>
    <row r="18858" ht="7.5" hidden="1" customHeight="1"/>
    <row r="18859" ht="7.5" hidden="1" customHeight="1"/>
    <row r="18860" ht="7.5" hidden="1" customHeight="1"/>
    <row r="18861" ht="7.5" hidden="1" customHeight="1"/>
    <row r="18862" ht="7.5" hidden="1" customHeight="1"/>
    <row r="18863" ht="7.5" hidden="1" customHeight="1"/>
    <row r="18864" ht="7.5" hidden="1" customHeight="1"/>
    <row r="18865" ht="7.5" hidden="1" customHeight="1"/>
    <row r="18866" ht="7.5" hidden="1" customHeight="1"/>
    <row r="18867" ht="7.5" hidden="1" customHeight="1"/>
    <row r="18868" ht="7.5" hidden="1" customHeight="1"/>
    <row r="18869" ht="7.5" hidden="1" customHeight="1"/>
    <row r="18870" ht="7.5" hidden="1" customHeight="1"/>
    <row r="18871" ht="7.5" hidden="1" customHeight="1"/>
    <row r="18872" ht="7.5" hidden="1" customHeight="1"/>
    <row r="18873" ht="7.5" hidden="1" customHeight="1"/>
    <row r="18874" ht="7.5" hidden="1" customHeight="1"/>
    <row r="18875" ht="7.5" hidden="1" customHeight="1"/>
    <row r="18876" ht="7.5" hidden="1" customHeight="1"/>
    <row r="18877" ht="7.5" hidden="1" customHeight="1"/>
    <row r="18878" ht="7.5" hidden="1" customHeight="1"/>
    <row r="18879" ht="7.5" hidden="1" customHeight="1"/>
    <row r="18880" ht="7.5" hidden="1" customHeight="1"/>
    <row r="18881" ht="7.5" hidden="1" customHeight="1"/>
    <row r="18882" ht="7.5" hidden="1" customHeight="1"/>
    <row r="18883" ht="7.5" hidden="1" customHeight="1"/>
    <row r="18884" ht="7.5" hidden="1" customHeight="1"/>
    <row r="18885" ht="7.5" hidden="1" customHeight="1"/>
    <row r="18886" ht="7.5" hidden="1" customHeight="1"/>
    <row r="18887" ht="7.5" hidden="1" customHeight="1"/>
    <row r="18888" ht="7.5" hidden="1" customHeight="1"/>
    <row r="18889" ht="7.5" hidden="1" customHeight="1"/>
    <row r="18890" ht="7.5" hidden="1" customHeight="1"/>
    <row r="18891" ht="7.5" hidden="1" customHeight="1"/>
    <row r="18892" ht="7.5" hidden="1" customHeight="1"/>
    <row r="18893" ht="7.5" hidden="1" customHeight="1"/>
    <row r="18894" ht="7.5" hidden="1" customHeight="1"/>
    <row r="18895" ht="7.5" hidden="1" customHeight="1"/>
    <row r="18896" ht="7.5" hidden="1" customHeight="1"/>
    <row r="18897" ht="7.5" hidden="1" customHeight="1"/>
    <row r="18898" ht="7.5" hidden="1" customHeight="1"/>
    <row r="18899" ht="7.5" hidden="1" customHeight="1"/>
    <row r="18900" ht="7.5" hidden="1" customHeight="1"/>
    <row r="18901" ht="7.5" hidden="1" customHeight="1"/>
    <row r="18902" ht="7.5" hidden="1" customHeight="1"/>
    <row r="18903" ht="7.5" hidden="1" customHeight="1"/>
    <row r="18904" ht="7.5" hidden="1" customHeight="1"/>
    <row r="18905" ht="7.5" hidden="1" customHeight="1"/>
    <row r="18906" ht="7.5" hidden="1" customHeight="1"/>
    <row r="18907" ht="7.5" hidden="1" customHeight="1"/>
    <row r="18908" ht="7.5" hidden="1" customHeight="1"/>
    <row r="18909" ht="7.5" hidden="1" customHeight="1"/>
    <row r="18910" ht="7.5" hidden="1" customHeight="1"/>
    <row r="18911" ht="7.5" hidden="1" customHeight="1"/>
    <row r="18912" ht="7.5" hidden="1" customHeight="1"/>
    <row r="18913" ht="7.5" hidden="1" customHeight="1"/>
    <row r="18914" ht="7.5" hidden="1" customHeight="1"/>
    <row r="18915" ht="7.5" hidden="1" customHeight="1"/>
    <row r="18916" ht="7.5" hidden="1" customHeight="1"/>
    <row r="18917" ht="7.5" hidden="1" customHeight="1"/>
    <row r="18918" ht="7.5" hidden="1" customHeight="1"/>
    <row r="18919" ht="7.5" hidden="1" customHeight="1"/>
    <row r="18920" ht="7.5" hidden="1" customHeight="1"/>
    <row r="18921" ht="7.5" hidden="1" customHeight="1"/>
    <row r="18922" ht="7.5" hidden="1" customHeight="1"/>
    <row r="18923" ht="7.5" hidden="1" customHeight="1"/>
    <row r="18924" ht="7.5" hidden="1" customHeight="1"/>
    <row r="18925" ht="7.5" hidden="1" customHeight="1"/>
    <row r="18926" ht="7.5" hidden="1" customHeight="1"/>
    <row r="18927" ht="7.5" hidden="1" customHeight="1"/>
    <row r="18928" ht="7.5" hidden="1" customHeight="1"/>
    <row r="18929" ht="7.5" hidden="1" customHeight="1"/>
    <row r="18930" ht="7.5" hidden="1" customHeight="1"/>
    <row r="18931" ht="7.5" hidden="1" customHeight="1"/>
    <row r="18932" ht="7.5" hidden="1" customHeight="1"/>
    <row r="18933" ht="7.5" hidden="1" customHeight="1"/>
    <row r="18934" ht="7.5" hidden="1" customHeight="1"/>
    <row r="18935" ht="7.5" hidden="1" customHeight="1"/>
    <row r="18936" ht="7.5" hidden="1" customHeight="1"/>
    <row r="18937" ht="7.5" hidden="1" customHeight="1"/>
    <row r="18938" ht="7.5" hidden="1" customHeight="1"/>
    <row r="18939" ht="7.5" hidden="1" customHeight="1"/>
    <row r="18940" ht="7.5" hidden="1" customHeight="1"/>
    <row r="18941" ht="7.5" hidden="1" customHeight="1"/>
    <row r="18942" ht="7.5" hidden="1" customHeight="1"/>
    <row r="18943" ht="7.5" hidden="1" customHeight="1"/>
    <row r="18944" ht="7.5" hidden="1" customHeight="1"/>
    <row r="18945" ht="7.5" hidden="1" customHeight="1"/>
    <row r="18946" ht="7.5" hidden="1" customHeight="1"/>
    <row r="18947" ht="7.5" hidden="1" customHeight="1"/>
    <row r="18948" ht="7.5" hidden="1" customHeight="1"/>
    <row r="18949" ht="7.5" hidden="1" customHeight="1"/>
    <row r="18950" ht="7.5" hidden="1" customHeight="1"/>
    <row r="18951" ht="7.5" hidden="1" customHeight="1"/>
    <row r="18952" ht="7.5" hidden="1" customHeight="1"/>
    <row r="18953" ht="7.5" hidden="1" customHeight="1"/>
    <row r="18954" ht="7.5" hidden="1" customHeight="1"/>
    <row r="18955" ht="7.5" hidden="1" customHeight="1"/>
    <row r="18956" ht="7.5" hidden="1" customHeight="1"/>
    <row r="18957" ht="7.5" hidden="1" customHeight="1"/>
    <row r="18958" ht="7.5" hidden="1" customHeight="1"/>
    <row r="18959" ht="7.5" hidden="1" customHeight="1"/>
    <row r="18960" ht="7.5" hidden="1" customHeight="1"/>
    <row r="18961" ht="7.5" hidden="1" customHeight="1"/>
    <row r="18962" ht="7.5" hidden="1" customHeight="1"/>
    <row r="18963" ht="7.5" hidden="1" customHeight="1"/>
    <row r="18964" ht="7.5" hidden="1" customHeight="1"/>
    <row r="18965" ht="7.5" hidden="1" customHeight="1"/>
    <row r="18966" ht="7.5" hidden="1" customHeight="1"/>
    <row r="18967" ht="7.5" hidden="1" customHeight="1"/>
    <row r="18968" ht="7.5" hidden="1" customHeight="1"/>
    <row r="18969" ht="7.5" hidden="1" customHeight="1"/>
    <row r="18970" ht="7.5" hidden="1" customHeight="1"/>
    <row r="18971" ht="7.5" hidden="1" customHeight="1"/>
    <row r="18972" ht="7.5" hidden="1" customHeight="1"/>
    <row r="18973" ht="7.5" hidden="1" customHeight="1"/>
    <row r="18974" ht="7.5" hidden="1" customHeight="1"/>
    <row r="18975" ht="7.5" hidden="1" customHeight="1"/>
    <row r="18976" ht="7.5" hidden="1" customHeight="1"/>
    <row r="18977" ht="7.5" hidden="1" customHeight="1"/>
    <row r="18978" ht="7.5" hidden="1" customHeight="1"/>
    <row r="18979" ht="7.5" hidden="1" customHeight="1"/>
    <row r="18980" ht="7.5" hidden="1" customHeight="1"/>
    <row r="18981" ht="7.5" hidden="1" customHeight="1"/>
    <row r="18982" ht="7.5" hidden="1" customHeight="1"/>
    <row r="18983" ht="7.5" hidden="1" customHeight="1"/>
    <row r="18984" ht="7.5" hidden="1" customHeight="1"/>
    <row r="18985" ht="7.5" hidden="1" customHeight="1"/>
    <row r="18986" ht="7.5" hidden="1" customHeight="1"/>
    <row r="18987" ht="7.5" hidden="1" customHeight="1"/>
    <row r="18988" ht="7.5" hidden="1" customHeight="1"/>
    <row r="18989" ht="7.5" hidden="1" customHeight="1"/>
    <row r="18990" ht="7.5" hidden="1" customHeight="1"/>
    <row r="18991" ht="7.5" hidden="1" customHeight="1"/>
    <row r="18992" ht="7.5" hidden="1" customHeight="1"/>
    <row r="18993" ht="7.5" hidden="1" customHeight="1"/>
    <row r="18994" ht="7.5" hidden="1" customHeight="1"/>
    <row r="18995" ht="7.5" hidden="1" customHeight="1"/>
    <row r="18996" ht="7.5" hidden="1" customHeight="1"/>
    <row r="18997" ht="7.5" hidden="1" customHeight="1"/>
    <row r="18998" ht="7.5" hidden="1" customHeight="1"/>
    <row r="18999" ht="7.5" hidden="1" customHeight="1"/>
    <row r="19000" ht="7.5" hidden="1" customHeight="1"/>
    <row r="19001" ht="7.5" hidden="1" customHeight="1"/>
    <row r="19002" ht="7.5" hidden="1" customHeight="1"/>
    <row r="19003" ht="7.5" hidden="1" customHeight="1"/>
    <row r="19004" ht="7.5" hidden="1" customHeight="1"/>
    <row r="19005" ht="7.5" hidden="1" customHeight="1"/>
    <row r="19006" ht="7.5" hidden="1" customHeight="1"/>
    <row r="19007" ht="7.5" hidden="1" customHeight="1"/>
    <row r="19008" ht="7.5" hidden="1" customHeight="1"/>
    <row r="19009" ht="7.5" hidden="1" customHeight="1"/>
    <row r="19010" ht="7.5" hidden="1" customHeight="1"/>
    <row r="19011" ht="7.5" hidden="1" customHeight="1"/>
    <row r="19012" ht="7.5" hidden="1" customHeight="1"/>
    <row r="19013" ht="7.5" hidden="1" customHeight="1"/>
    <row r="19014" ht="7.5" hidden="1" customHeight="1"/>
    <row r="19015" ht="7.5" hidden="1" customHeight="1"/>
    <row r="19016" ht="7.5" hidden="1" customHeight="1"/>
    <row r="19017" ht="7.5" hidden="1" customHeight="1"/>
    <row r="19018" ht="7.5" hidden="1" customHeight="1"/>
    <row r="19019" ht="7.5" hidden="1" customHeight="1"/>
    <row r="19020" ht="7.5" hidden="1" customHeight="1"/>
    <row r="19021" ht="7.5" hidden="1" customHeight="1"/>
    <row r="19022" ht="7.5" hidden="1" customHeight="1"/>
    <row r="19023" ht="7.5" hidden="1" customHeight="1"/>
    <row r="19024" ht="7.5" hidden="1" customHeight="1"/>
    <row r="19025" ht="7.5" hidden="1" customHeight="1"/>
    <row r="19026" ht="7.5" hidden="1" customHeight="1"/>
    <row r="19027" ht="7.5" hidden="1" customHeight="1"/>
    <row r="19028" ht="7.5" hidden="1" customHeight="1"/>
    <row r="19029" ht="7.5" hidden="1" customHeight="1"/>
    <row r="19030" ht="7.5" hidden="1" customHeight="1"/>
    <row r="19031" ht="7.5" hidden="1" customHeight="1"/>
    <row r="19032" ht="7.5" hidden="1" customHeight="1"/>
    <row r="19033" ht="7.5" hidden="1" customHeight="1"/>
    <row r="19034" ht="7.5" hidden="1" customHeight="1"/>
    <row r="19035" ht="7.5" hidden="1" customHeight="1"/>
    <row r="19036" ht="7.5" hidden="1" customHeight="1"/>
    <row r="19037" ht="7.5" hidden="1" customHeight="1"/>
    <row r="19038" ht="7.5" hidden="1" customHeight="1"/>
    <row r="19039" ht="7.5" hidden="1" customHeight="1"/>
    <row r="19040" ht="7.5" hidden="1" customHeight="1"/>
    <row r="19041" ht="7.5" hidden="1" customHeight="1"/>
    <row r="19042" ht="7.5" hidden="1" customHeight="1"/>
    <row r="19043" ht="7.5" hidden="1" customHeight="1"/>
    <row r="19044" ht="7.5" hidden="1" customHeight="1"/>
    <row r="19045" ht="7.5" hidden="1" customHeight="1"/>
    <row r="19046" ht="7.5" hidden="1" customHeight="1"/>
    <row r="19047" ht="7.5" hidden="1" customHeight="1"/>
    <row r="19048" ht="7.5" hidden="1" customHeight="1"/>
    <row r="19049" ht="7.5" hidden="1" customHeight="1"/>
    <row r="19050" ht="7.5" hidden="1" customHeight="1"/>
    <row r="19051" ht="7.5" hidden="1" customHeight="1"/>
    <row r="19052" ht="7.5" hidden="1" customHeight="1"/>
    <row r="19053" ht="7.5" hidden="1" customHeight="1"/>
    <row r="19054" ht="7.5" hidden="1" customHeight="1"/>
    <row r="19055" ht="7.5" hidden="1" customHeight="1"/>
    <row r="19056" ht="7.5" hidden="1" customHeight="1"/>
    <row r="19057" ht="7.5" hidden="1" customHeight="1"/>
    <row r="19058" ht="7.5" hidden="1" customHeight="1"/>
    <row r="19059" ht="7.5" hidden="1" customHeight="1"/>
    <row r="19060" ht="7.5" hidden="1" customHeight="1"/>
    <row r="19061" ht="7.5" hidden="1" customHeight="1"/>
    <row r="19062" ht="7.5" hidden="1" customHeight="1"/>
    <row r="19063" ht="7.5" hidden="1" customHeight="1"/>
    <row r="19064" ht="7.5" hidden="1" customHeight="1"/>
    <row r="19065" ht="7.5" hidden="1" customHeight="1"/>
    <row r="19066" ht="7.5" hidden="1" customHeight="1"/>
    <row r="19067" ht="7.5" hidden="1" customHeight="1"/>
    <row r="19068" ht="7.5" hidden="1" customHeight="1"/>
    <row r="19069" ht="7.5" hidden="1" customHeight="1"/>
    <row r="19070" ht="7.5" hidden="1" customHeight="1"/>
    <row r="19071" ht="7.5" hidden="1" customHeight="1"/>
    <row r="19072" ht="7.5" hidden="1" customHeight="1"/>
    <row r="19073" ht="7.5" hidden="1" customHeight="1"/>
    <row r="19074" ht="7.5" hidden="1" customHeight="1"/>
    <row r="19075" ht="7.5" hidden="1" customHeight="1"/>
    <row r="19076" ht="7.5" hidden="1" customHeight="1"/>
    <row r="19077" ht="7.5" hidden="1" customHeight="1"/>
    <row r="19078" ht="7.5" hidden="1" customHeight="1"/>
    <row r="19079" ht="7.5" hidden="1" customHeight="1"/>
    <row r="19080" ht="7.5" hidden="1" customHeight="1"/>
    <row r="19081" ht="7.5" hidden="1" customHeight="1"/>
    <row r="19082" ht="7.5" hidden="1" customHeight="1"/>
    <row r="19083" ht="7.5" hidden="1" customHeight="1"/>
    <row r="19084" ht="7.5" hidden="1" customHeight="1"/>
    <row r="19085" ht="7.5" hidden="1" customHeight="1"/>
    <row r="19086" ht="7.5" hidden="1" customHeight="1"/>
    <row r="19087" ht="7.5" hidden="1" customHeight="1"/>
    <row r="19088" ht="7.5" hidden="1" customHeight="1"/>
    <row r="19089" ht="7.5" hidden="1" customHeight="1"/>
    <row r="19090" ht="7.5" hidden="1" customHeight="1"/>
    <row r="19091" ht="7.5" hidden="1" customHeight="1"/>
    <row r="19092" ht="7.5" hidden="1" customHeight="1"/>
    <row r="19093" ht="7.5" hidden="1" customHeight="1"/>
    <row r="19094" ht="7.5" hidden="1" customHeight="1"/>
    <row r="19095" ht="7.5" hidden="1" customHeight="1"/>
    <row r="19096" ht="7.5" hidden="1" customHeight="1"/>
    <row r="19097" ht="7.5" hidden="1" customHeight="1"/>
    <row r="19098" ht="7.5" hidden="1" customHeight="1"/>
    <row r="19099" ht="7.5" hidden="1" customHeight="1"/>
    <row r="19100" ht="7.5" hidden="1" customHeight="1"/>
    <row r="19101" ht="7.5" hidden="1" customHeight="1"/>
    <row r="19102" ht="7.5" hidden="1" customHeight="1"/>
    <row r="19103" ht="7.5" hidden="1" customHeight="1"/>
    <row r="19104" ht="7.5" hidden="1" customHeight="1"/>
    <row r="19105" ht="7.5" hidden="1" customHeight="1"/>
    <row r="19106" ht="7.5" hidden="1" customHeight="1"/>
    <row r="19107" ht="7.5" hidden="1" customHeight="1"/>
    <row r="19108" ht="7.5" hidden="1" customHeight="1"/>
    <row r="19109" ht="7.5" hidden="1" customHeight="1"/>
    <row r="19110" ht="7.5" hidden="1" customHeight="1"/>
    <row r="19111" ht="7.5" hidden="1" customHeight="1"/>
    <row r="19112" ht="7.5" hidden="1" customHeight="1"/>
    <row r="19113" ht="7.5" hidden="1" customHeight="1"/>
    <row r="19114" ht="7.5" hidden="1" customHeight="1"/>
    <row r="19115" ht="7.5" hidden="1" customHeight="1"/>
    <row r="19116" ht="7.5" hidden="1" customHeight="1"/>
    <row r="19117" ht="7.5" hidden="1" customHeight="1"/>
    <row r="19118" ht="7.5" hidden="1" customHeight="1"/>
    <row r="19119" ht="7.5" hidden="1" customHeight="1"/>
    <row r="19120" ht="7.5" hidden="1" customHeight="1"/>
    <row r="19121" ht="7.5" hidden="1" customHeight="1"/>
    <row r="19122" ht="7.5" hidden="1" customHeight="1"/>
    <row r="19123" ht="7.5" hidden="1" customHeight="1"/>
    <row r="19124" ht="7.5" hidden="1" customHeight="1"/>
    <row r="19125" ht="7.5" hidden="1" customHeight="1"/>
    <row r="19126" ht="7.5" hidden="1" customHeight="1"/>
    <row r="19127" ht="7.5" hidden="1" customHeight="1"/>
    <row r="19128" ht="7.5" hidden="1" customHeight="1"/>
    <row r="19129" ht="7.5" hidden="1" customHeight="1"/>
    <row r="19130" ht="7.5" hidden="1" customHeight="1"/>
    <row r="19131" ht="7.5" hidden="1" customHeight="1"/>
    <row r="19132" ht="7.5" hidden="1" customHeight="1"/>
    <row r="19133" ht="7.5" hidden="1" customHeight="1"/>
    <row r="19134" ht="7.5" hidden="1" customHeight="1"/>
    <row r="19135" ht="7.5" hidden="1" customHeight="1"/>
    <row r="19136" ht="7.5" hidden="1" customHeight="1"/>
    <row r="19137" ht="7.5" hidden="1" customHeight="1"/>
    <row r="19138" ht="7.5" hidden="1" customHeight="1"/>
    <row r="19139" ht="7.5" hidden="1" customHeight="1"/>
    <row r="19140" ht="7.5" hidden="1" customHeight="1"/>
    <row r="19141" ht="7.5" hidden="1" customHeight="1"/>
    <row r="19142" ht="7.5" hidden="1" customHeight="1"/>
    <row r="19143" ht="7.5" hidden="1" customHeight="1"/>
    <row r="19144" ht="7.5" hidden="1" customHeight="1"/>
    <row r="19145" ht="7.5" hidden="1" customHeight="1"/>
    <row r="19146" ht="7.5" hidden="1" customHeight="1"/>
    <row r="19147" ht="7.5" hidden="1" customHeight="1"/>
    <row r="19148" ht="7.5" hidden="1" customHeight="1"/>
    <row r="19149" ht="7.5" hidden="1" customHeight="1"/>
    <row r="19150" ht="7.5" hidden="1" customHeight="1"/>
    <row r="19151" ht="7.5" hidden="1" customHeight="1"/>
    <row r="19152" ht="7.5" hidden="1" customHeight="1"/>
    <row r="19153" ht="7.5" hidden="1" customHeight="1"/>
    <row r="19154" ht="7.5" hidden="1" customHeight="1"/>
    <row r="19155" ht="7.5" hidden="1" customHeight="1"/>
    <row r="19156" ht="7.5" hidden="1" customHeight="1"/>
    <row r="19157" ht="7.5" hidden="1" customHeight="1"/>
    <row r="19158" ht="7.5" hidden="1" customHeight="1"/>
    <row r="19159" ht="7.5" hidden="1" customHeight="1"/>
    <row r="19160" ht="7.5" hidden="1" customHeight="1"/>
    <row r="19161" ht="7.5" hidden="1" customHeight="1"/>
    <row r="19162" ht="7.5" hidden="1" customHeight="1"/>
    <row r="19163" ht="7.5" hidden="1" customHeight="1"/>
    <row r="19164" ht="7.5" hidden="1" customHeight="1"/>
    <row r="19165" ht="7.5" hidden="1" customHeight="1"/>
    <row r="19166" ht="7.5" hidden="1" customHeight="1"/>
    <row r="19167" ht="7.5" hidden="1" customHeight="1"/>
    <row r="19168" ht="7.5" hidden="1" customHeight="1"/>
    <row r="19169" ht="7.5" hidden="1" customHeight="1"/>
    <row r="19170" ht="7.5" hidden="1" customHeight="1"/>
    <row r="19171" ht="7.5" hidden="1" customHeight="1"/>
    <row r="19172" ht="7.5" hidden="1" customHeight="1"/>
    <row r="19173" ht="7.5" hidden="1" customHeight="1"/>
    <row r="19174" ht="7.5" hidden="1" customHeight="1"/>
    <row r="19175" ht="7.5" hidden="1" customHeight="1"/>
    <row r="19176" ht="7.5" hidden="1" customHeight="1"/>
    <row r="19177" ht="7.5" hidden="1" customHeight="1"/>
    <row r="19178" ht="7.5" hidden="1" customHeight="1"/>
    <row r="19179" ht="7.5" hidden="1" customHeight="1"/>
    <row r="19180" ht="7.5" hidden="1" customHeight="1"/>
    <row r="19181" ht="7.5" hidden="1" customHeight="1"/>
    <row r="19182" ht="7.5" hidden="1" customHeight="1"/>
    <row r="19183" ht="7.5" hidden="1" customHeight="1"/>
    <row r="19184" ht="7.5" hidden="1" customHeight="1"/>
    <row r="19185" ht="7.5" hidden="1" customHeight="1"/>
    <row r="19186" ht="7.5" hidden="1" customHeight="1"/>
    <row r="19187" ht="7.5" hidden="1" customHeight="1"/>
    <row r="19188" ht="7.5" hidden="1" customHeight="1"/>
    <row r="19189" ht="7.5" hidden="1" customHeight="1"/>
    <row r="19190" ht="7.5" hidden="1" customHeight="1"/>
    <row r="19191" ht="7.5" hidden="1" customHeight="1"/>
    <row r="19192" ht="7.5" hidden="1" customHeight="1"/>
    <row r="19193" ht="7.5" hidden="1" customHeight="1"/>
    <row r="19194" ht="7.5" hidden="1" customHeight="1"/>
    <row r="19195" ht="7.5" hidden="1" customHeight="1"/>
    <row r="19196" ht="7.5" hidden="1" customHeight="1"/>
    <row r="19197" ht="7.5" hidden="1" customHeight="1"/>
    <row r="19198" ht="7.5" hidden="1" customHeight="1"/>
    <row r="19199" ht="7.5" hidden="1" customHeight="1"/>
    <row r="19200" ht="7.5" hidden="1" customHeight="1"/>
    <row r="19201" ht="7.5" hidden="1" customHeight="1"/>
    <row r="19202" ht="7.5" hidden="1" customHeight="1"/>
    <row r="19203" ht="7.5" hidden="1" customHeight="1"/>
    <row r="19204" ht="7.5" hidden="1" customHeight="1"/>
    <row r="19205" ht="7.5" hidden="1" customHeight="1"/>
    <row r="19206" ht="7.5" hidden="1" customHeight="1"/>
    <row r="19207" ht="7.5" hidden="1" customHeight="1"/>
    <row r="19208" ht="7.5" hidden="1" customHeight="1"/>
    <row r="19209" ht="7.5" hidden="1" customHeight="1"/>
    <row r="19210" ht="7.5" hidden="1" customHeight="1"/>
    <row r="19211" ht="7.5" hidden="1" customHeight="1"/>
    <row r="19212" ht="7.5" hidden="1" customHeight="1"/>
    <row r="19213" ht="7.5" hidden="1" customHeight="1"/>
    <row r="19214" ht="7.5" hidden="1" customHeight="1"/>
    <row r="19215" ht="7.5" hidden="1" customHeight="1"/>
    <row r="19216" ht="7.5" hidden="1" customHeight="1"/>
    <row r="19217" ht="7.5" hidden="1" customHeight="1"/>
    <row r="19218" ht="7.5" hidden="1" customHeight="1"/>
    <row r="19219" ht="7.5" hidden="1" customHeight="1"/>
    <row r="19220" ht="7.5" hidden="1" customHeight="1"/>
    <row r="19221" ht="7.5" hidden="1" customHeight="1"/>
    <row r="19222" ht="7.5" hidden="1" customHeight="1"/>
    <row r="19223" ht="7.5" hidden="1" customHeight="1"/>
    <row r="19224" ht="7.5" hidden="1" customHeight="1"/>
    <row r="19225" ht="7.5" hidden="1" customHeight="1"/>
    <row r="19226" ht="7.5" hidden="1" customHeight="1"/>
    <row r="19227" ht="7.5" hidden="1" customHeight="1"/>
    <row r="19228" ht="7.5" hidden="1" customHeight="1"/>
    <row r="19229" ht="7.5" hidden="1" customHeight="1"/>
    <row r="19230" ht="7.5" hidden="1" customHeight="1"/>
    <row r="19231" ht="7.5" hidden="1" customHeight="1"/>
    <row r="19232" ht="7.5" hidden="1" customHeight="1"/>
    <row r="19233" ht="7.5" hidden="1" customHeight="1"/>
    <row r="19234" ht="7.5" hidden="1" customHeight="1"/>
    <row r="19235" ht="7.5" hidden="1" customHeight="1"/>
    <row r="19236" ht="7.5" hidden="1" customHeight="1"/>
    <row r="19237" ht="7.5" hidden="1" customHeight="1"/>
    <row r="19238" ht="7.5" hidden="1" customHeight="1"/>
    <row r="19239" ht="7.5" hidden="1" customHeight="1"/>
    <row r="19240" ht="7.5" hidden="1" customHeight="1"/>
    <row r="19241" ht="7.5" hidden="1" customHeight="1"/>
    <row r="19242" ht="7.5" hidden="1" customHeight="1"/>
    <row r="19243" ht="7.5" hidden="1" customHeight="1"/>
    <row r="19244" ht="7.5" hidden="1" customHeight="1"/>
    <row r="19245" ht="7.5" hidden="1" customHeight="1"/>
    <row r="19246" ht="7.5" hidden="1" customHeight="1"/>
    <row r="19247" ht="7.5" hidden="1" customHeight="1"/>
    <row r="19248" ht="7.5" hidden="1" customHeight="1"/>
    <row r="19249" ht="7.5" hidden="1" customHeight="1"/>
    <row r="19250" ht="7.5" hidden="1" customHeight="1"/>
    <row r="19251" ht="7.5" hidden="1" customHeight="1"/>
    <row r="19252" ht="7.5" hidden="1" customHeight="1"/>
    <row r="19253" ht="7.5" hidden="1" customHeight="1"/>
    <row r="19254" ht="7.5" hidden="1" customHeight="1"/>
    <row r="19255" ht="7.5" hidden="1" customHeight="1"/>
    <row r="19256" ht="7.5" hidden="1" customHeight="1"/>
    <row r="19257" ht="7.5" hidden="1" customHeight="1"/>
    <row r="19258" ht="7.5" hidden="1" customHeight="1"/>
    <row r="19259" ht="7.5" hidden="1" customHeight="1"/>
    <row r="19260" ht="7.5" hidden="1" customHeight="1"/>
    <row r="19261" ht="7.5" hidden="1" customHeight="1"/>
    <row r="19262" ht="7.5" hidden="1" customHeight="1"/>
    <row r="19263" ht="7.5" hidden="1" customHeight="1"/>
    <row r="19264" ht="7.5" hidden="1" customHeight="1"/>
    <row r="19265" ht="7.5" hidden="1" customHeight="1"/>
    <row r="19266" ht="7.5" hidden="1" customHeight="1"/>
    <row r="19267" ht="7.5" hidden="1" customHeight="1"/>
    <row r="19268" ht="7.5" hidden="1" customHeight="1"/>
    <row r="19269" ht="7.5" hidden="1" customHeight="1"/>
    <row r="19270" ht="7.5" hidden="1" customHeight="1"/>
    <row r="19271" ht="7.5" hidden="1" customHeight="1"/>
    <row r="19272" ht="7.5" hidden="1" customHeight="1"/>
    <row r="19273" ht="7.5" hidden="1" customHeight="1"/>
    <row r="19274" ht="7.5" hidden="1" customHeight="1"/>
    <row r="19275" ht="7.5" hidden="1" customHeight="1"/>
    <row r="19276" ht="7.5" hidden="1" customHeight="1"/>
    <row r="19277" ht="7.5" hidden="1" customHeight="1"/>
    <row r="19278" ht="7.5" hidden="1" customHeight="1"/>
    <row r="19279" ht="7.5" hidden="1" customHeight="1"/>
    <row r="19280" ht="7.5" hidden="1" customHeight="1"/>
    <row r="19281" ht="7.5" hidden="1" customHeight="1"/>
    <row r="19282" ht="7.5" hidden="1" customHeight="1"/>
    <row r="19283" ht="7.5" hidden="1" customHeight="1"/>
    <row r="19284" ht="7.5" hidden="1" customHeight="1"/>
    <row r="19285" ht="7.5" hidden="1" customHeight="1"/>
    <row r="19286" ht="7.5" hidden="1" customHeight="1"/>
    <row r="19287" ht="7.5" hidden="1" customHeight="1"/>
    <row r="19288" ht="7.5" hidden="1" customHeight="1"/>
    <row r="19289" ht="7.5" hidden="1" customHeight="1"/>
    <row r="19290" ht="7.5" hidden="1" customHeight="1"/>
    <row r="19291" ht="7.5" hidden="1" customHeight="1"/>
    <row r="19292" ht="7.5" hidden="1" customHeight="1"/>
    <row r="19293" ht="7.5" hidden="1" customHeight="1"/>
    <row r="19294" ht="7.5" hidden="1" customHeight="1"/>
    <row r="19295" ht="7.5" hidden="1" customHeight="1"/>
    <row r="19296" ht="7.5" hidden="1" customHeight="1"/>
    <row r="19297" ht="7.5" hidden="1" customHeight="1"/>
    <row r="19298" ht="7.5" hidden="1" customHeight="1"/>
    <row r="19299" ht="7.5" hidden="1" customHeight="1"/>
    <row r="19300" ht="7.5" hidden="1" customHeight="1"/>
    <row r="19301" ht="7.5" hidden="1" customHeight="1"/>
    <row r="19302" ht="7.5" hidden="1" customHeight="1"/>
    <row r="19303" ht="7.5" hidden="1" customHeight="1"/>
    <row r="19304" ht="7.5" hidden="1" customHeight="1"/>
    <row r="19305" ht="7.5" hidden="1" customHeight="1"/>
    <row r="19306" ht="7.5" hidden="1" customHeight="1"/>
    <row r="19307" ht="7.5" hidden="1" customHeight="1"/>
    <row r="19308" ht="7.5" hidden="1" customHeight="1"/>
    <row r="19309" ht="7.5" hidden="1" customHeight="1"/>
    <row r="19310" ht="7.5" hidden="1" customHeight="1"/>
    <row r="19311" ht="7.5" hidden="1" customHeight="1"/>
    <row r="19312" ht="7.5" hidden="1" customHeight="1"/>
    <row r="19313" ht="7.5" hidden="1" customHeight="1"/>
    <row r="19314" ht="7.5" hidden="1" customHeight="1"/>
    <row r="19315" ht="7.5" hidden="1" customHeight="1"/>
    <row r="19316" ht="7.5" hidden="1" customHeight="1"/>
    <row r="19317" ht="7.5" hidden="1" customHeight="1"/>
    <row r="19318" ht="7.5" hidden="1" customHeight="1"/>
    <row r="19319" ht="7.5" hidden="1" customHeight="1"/>
    <row r="19320" ht="7.5" hidden="1" customHeight="1"/>
    <row r="19321" ht="7.5" hidden="1" customHeight="1"/>
    <row r="19322" ht="7.5" hidden="1" customHeight="1"/>
    <row r="19323" ht="7.5" hidden="1" customHeight="1"/>
    <row r="19324" ht="7.5" hidden="1" customHeight="1"/>
    <row r="19325" ht="7.5" hidden="1" customHeight="1"/>
    <row r="19326" ht="7.5" hidden="1" customHeight="1"/>
    <row r="19327" ht="7.5" hidden="1" customHeight="1"/>
    <row r="19328" ht="7.5" hidden="1" customHeight="1"/>
    <row r="19329" ht="7.5" hidden="1" customHeight="1"/>
    <row r="19330" ht="7.5" hidden="1" customHeight="1"/>
    <row r="19331" ht="7.5" hidden="1" customHeight="1"/>
    <row r="19332" ht="7.5" hidden="1" customHeight="1"/>
    <row r="19333" ht="7.5" hidden="1" customHeight="1"/>
    <row r="19334" ht="7.5" hidden="1" customHeight="1"/>
    <row r="19335" ht="7.5" hidden="1" customHeight="1"/>
    <row r="19336" ht="7.5" hidden="1" customHeight="1"/>
    <row r="19337" ht="7.5" hidden="1" customHeight="1"/>
    <row r="19338" ht="7.5" hidden="1" customHeight="1"/>
    <row r="19339" ht="7.5" hidden="1" customHeight="1"/>
    <row r="19340" ht="7.5" hidden="1" customHeight="1"/>
    <row r="19341" ht="7.5" hidden="1" customHeight="1"/>
    <row r="19342" ht="7.5" hidden="1" customHeight="1"/>
    <row r="19343" ht="7.5" hidden="1" customHeight="1"/>
    <row r="19344" ht="7.5" hidden="1" customHeight="1"/>
    <row r="19345" ht="7.5" hidden="1" customHeight="1"/>
    <row r="19346" ht="7.5" hidden="1" customHeight="1"/>
    <row r="19347" ht="7.5" hidden="1" customHeight="1"/>
    <row r="19348" ht="7.5" hidden="1" customHeight="1"/>
    <row r="19349" ht="7.5" hidden="1" customHeight="1"/>
    <row r="19350" ht="7.5" hidden="1" customHeight="1"/>
    <row r="19351" ht="7.5" hidden="1" customHeight="1"/>
    <row r="19352" ht="7.5" hidden="1" customHeight="1"/>
    <row r="19353" ht="7.5" hidden="1" customHeight="1"/>
    <row r="19354" ht="7.5" hidden="1" customHeight="1"/>
    <row r="19355" ht="7.5" hidden="1" customHeight="1"/>
    <row r="19356" ht="7.5" hidden="1" customHeight="1"/>
    <row r="19357" ht="7.5" hidden="1" customHeight="1"/>
    <row r="19358" ht="7.5" hidden="1" customHeight="1"/>
    <row r="19359" ht="7.5" hidden="1" customHeight="1"/>
    <row r="19360" ht="7.5" hidden="1" customHeight="1"/>
    <row r="19361" ht="7.5" hidden="1" customHeight="1"/>
    <row r="19362" ht="7.5" hidden="1" customHeight="1"/>
    <row r="19363" ht="7.5" hidden="1" customHeight="1"/>
    <row r="19364" ht="7.5" hidden="1" customHeight="1"/>
    <row r="19365" ht="7.5" hidden="1" customHeight="1"/>
    <row r="19366" ht="7.5" hidden="1" customHeight="1"/>
    <row r="19367" ht="7.5" hidden="1" customHeight="1"/>
    <row r="19368" ht="7.5" hidden="1" customHeight="1"/>
    <row r="19369" ht="7.5" hidden="1" customHeight="1"/>
    <row r="19370" ht="7.5" hidden="1" customHeight="1"/>
    <row r="19371" ht="7.5" hidden="1" customHeight="1"/>
    <row r="19372" ht="7.5" hidden="1" customHeight="1"/>
    <row r="19373" ht="7.5" hidden="1" customHeight="1"/>
    <row r="19374" ht="7.5" hidden="1" customHeight="1"/>
    <row r="19375" ht="7.5" hidden="1" customHeight="1"/>
    <row r="19376" ht="7.5" hidden="1" customHeight="1"/>
    <row r="19377" ht="7.5" hidden="1" customHeight="1"/>
    <row r="19378" ht="7.5" hidden="1" customHeight="1"/>
    <row r="19379" ht="7.5" hidden="1" customHeight="1"/>
    <row r="19380" ht="7.5" hidden="1" customHeight="1"/>
    <row r="19381" ht="7.5" hidden="1" customHeight="1"/>
    <row r="19382" ht="7.5" hidden="1" customHeight="1"/>
    <row r="19383" ht="7.5" hidden="1" customHeight="1"/>
    <row r="19384" ht="7.5" hidden="1" customHeight="1"/>
    <row r="19385" ht="7.5" hidden="1" customHeight="1"/>
    <row r="19386" ht="7.5" hidden="1" customHeight="1"/>
    <row r="19387" ht="7.5" hidden="1" customHeight="1"/>
    <row r="19388" ht="7.5" hidden="1" customHeight="1"/>
    <row r="19389" ht="7.5" hidden="1" customHeight="1"/>
    <row r="19390" ht="7.5" hidden="1" customHeight="1"/>
    <row r="19391" ht="7.5" hidden="1" customHeight="1"/>
    <row r="19392" ht="7.5" hidden="1" customHeight="1"/>
    <row r="19393" ht="7.5" hidden="1" customHeight="1"/>
    <row r="19394" ht="7.5" hidden="1" customHeight="1"/>
    <row r="19395" ht="7.5" hidden="1" customHeight="1"/>
    <row r="19396" ht="7.5" hidden="1" customHeight="1"/>
    <row r="19397" ht="7.5" hidden="1" customHeight="1"/>
    <row r="19398" ht="7.5" hidden="1" customHeight="1"/>
    <row r="19399" ht="7.5" hidden="1" customHeight="1"/>
    <row r="19400" ht="7.5" hidden="1" customHeight="1"/>
    <row r="19401" ht="7.5" hidden="1" customHeight="1"/>
    <row r="19402" ht="7.5" hidden="1" customHeight="1"/>
    <row r="19403" ht="7.5" hidden="1" customHeight="1"/>
    <row r="19404" ht="7.5" hidden="1" customHeight="1"/>
    <row r="19405" ht="7.5" hidden="1" customHeight="1"/>
    <row r="19406" ht="7.5" hidden="1" customHeight="1"/>
    <row r="19407" ht="7.5" hidden="1" customHeight="1"/>
    <row r="19408" ht="7.5" hidden="1" customHeight="1"/>
    <row r="19409" ht="7.5" hidden="1" customHeight="1"/>
    <row r="19410" ht="7.5" hidden="1" customHeight="1"/>
    <row r="19411" ht="7.5" hidden="1" customHeight="1"/>
    <row r="19412" ht="7.5" hidden="1" customHeight="1"/>
    <row r="19413" ht="7.5" hidden="1" customHeight="1"/>
    <row r="19414" ht="7.5" hidden="1" customHeight="1"/>
    <row r="19415" ht="7.5" hidden="1" customHeight="1"/>
    <row r="19416" ht="7.5" hidden="1" customHeight="1"/>
    <row r="19417" ht="7.5" hidden="1" customHeight="1"/>
    <row r="19418" ht="7.5" hidden="1" customHeight="1"/>
    <row r="19419" ht="7.5" hidden="1" customHeight="1"/>
    <row r="19420" ht="7.5" hidden="1" customHeight="1"/>
    <row r="19421" ht="7.5" hidden="1" customHeight="1"/>
    <row r="19422" ht="7.5" hidden="1" customHeight="1"/>
    <row r="19423" ht="7.5" hidden="1" customHeight="1"/>
    <row r="19424" ht="7.5" hidden="1" customHeight="1"/>
    <row r="19425" ht="7.5" hidden="1" customHeight="1"/>
    <row r="19426" ht="7.5" hidden="1" customHeight="1"/>
    <row r="19427" ht="7.5" hidden="1" customHeight="1"/>
    <row r="19428" ht="7.5" hidden="1" customHeight="1"/>
    <row r="19429" ht="7.5" hidden="1" customHeight="1"/>
    <row r="19430" ht="7.5" hidden="1" customHeight="1"/>
    <row r="19431" ht="7.5" hidden="1" customHeight="1"/>
    <row r="19432" ht="7.5" hidden="1" customHeight="1"/>
    <row r="19433" ht="7.5" hidden="1" customHeight="1"/>
    <row r="19434" ht="7.5" hidden="1" customHeight="1"/>
    <row r="19435" ht="7.5" hidden="1" customHeight="1"/>
    <row r="19436" ht="7.5" hidden="1" customHeight="1"/>
    <row r="19437" ht="7.5" hidden="1" customHeight="1"/>
    <row r="19438" ht="7.5" hidden="1" customHeight="1"/>
    <row r="19439" ht="7.5" hidden="1" customHeight="1"/>
    <row r="19440" ht="7.5" hidden="1" customHeight="1"/>
    <row r="19441" ht="7.5" hidden="1" customHeight="1"/>
    <row r="19442" ht="7.5" hidden="1" customHeight="1"/>
    <row r="19443" ht="7.5" hidden="1" customHeight="1"/>
    <row r="19444" ht="7.5" hidden="1" customHeight="1"/>
    <row r="19445" ht="7.5" hidden="1" customHeight="1"/>
    <row r="19446" ht="7.5" hidden="1" customHeight="1"/>
    <row r="19447" ht="7.5" hidden="1" customHeight="1"/>
    <row r="19448" ht="7.5" hidden="1" customHeight="1"/>
    <row r="19449" ht="7.5" hidden="1" customHeight="1"/>
    <row r="19450" ht="7.5" hidden="1" customHeight="1"/>
    <row r="19451" ht="7.5" hidden="1" customHeight="1"/>
    <row r="19452" ht="7.5" hidden="1" customHeight="1"/>
    <row r="19453" ht="7.5" hidden="1" customHeight="1"/>
    <row r="19454" ht="7.5" hidden="1" customHeight="1"/>
    <row r="19455" ht="7.5" hidden="1" customHeight="1"/>
    <row r="19456" ht="7.5" hidden="1" customHeight="1"/>
    <row r="19457" ht="7.5" hidden="1" customHeight="1"/>
    <row r="19458" ht="7.5" hidden="1" customHeight="1"/>
    <row r="19459" ht="7.5" hidden="1" customHeight="1"/>
    <row r="19460" ht="7.5" hidden="1" customHeight="1"/>
    <row r="19461" ht="7.5" hidden="1" customHeight="1"/>
    <row r="19462" ht="7.5" hidden="1" customHeight="1"/>
    <row r="19463" ht="7.5" hidden="1" customHeight="1"/>
    <row r="19464" ht="7.5" hidden="1" customHeight="1"/>
    <row r="19465" ht="7.5" hidden="1" customHeight="1"/>
    <row r="19466" ht="7.5" hidden="1" customHeight="1"/>
    <row r="19467" ht="7.5" hidden="1" customHeight="1"/>
    <row r="19468" ht="7.5" hidden="1" customHeight="1"/>
    <row r="19469" ht="7.5" hidden="1" customHeight="1"/>
    <row r="19470" ht="7.5" hidden="1" customHeight="1"/>
    <row r="19471" ht="7.5" hidden="1" customHeight="1"/>
    <row r="19472" ht="7.5" hidden="1" customHeight="1"/>
    <row r="19473" ht="7.5" hidden="1" customHeight="1"/>
    <row r="19474" ht="7.5" hidden="1" customHeight="1"/>
    <row r="19475" ht="7.5" hidden="1" customHeight="1"/>
    <row r="19476" ht="7.5" hidden="1" customHeight="1"/>
    <row r="19477" ht="7.5" hidden="1" customHeight="1"/>
    <row r="19478" ht="7.5" hidden="1" customHeight="1"/>
    <row r="19479" ht="7.5" hidden="1" customHeight="1"/>
    <row r="19480" ht="7.5" hidden="1" customHeight="1"/>
    <row r="19481" ht="7.5" hidden="1" customHeight="1"/>
    <row r="19482" ht="7.5" hidden="1" customHeight="1"/>
    <row r="19483" ht="7.5" hidden="1" customHeight="1"/>
    <row r="19484" ht="7.5" hidden="1" customHeight="1"/>
    <row r="19485" ht="7.5" hidden="1" customHeight="1"/>
    <row r="19486" ht="7.5" hidden="1" customHeight="1"/>
    <row r="19487" ht="7.5" hidden="1" customHeight="1"/>
    <row r="19488" ht="7.5" hidden="1" customHeight="1"/>
    <row r="19489" ht="7.5" hidden="1" customHeight="1"/>
    <row r="19490" ht="7.5" hidden="1" customHeight="1"/>
    <row r="19491" ht="7.5" hidden="1" customHeight="1"/>
    <row r="19492" ht="7.5" hidden="1" customHeight="1"/>
    <row r="19493" ht="7.5" hidden="1" customHeight="1"/>
    <row r="19494" ht="7.5" hidden="1" customHeight="1"/>
    <row r="19495" ht="7.5" hidden="1" customHeight="1"/>
    <row r="19496" ht="7.5" hidden="1" customHeight="1"/>
    <row r="19497" ht="7.5" hidden="1" customHeight="1"/>
    <row r="19498" ht="7.5" hidden="1" customHeight="1"/>
    <row r="19499" ht="7.5" hidden="1" customHeight="1"/>
    <row r="19500" ht="7.5" hidden="1" customHeight="1"/>
    <row r="19501" ht="7.5" hidden="1" customHeight="1"/>
    <row r="19502" ht="7.5" hidden="1" customHeight="1"/>
    <row r="19503" ht="7.5" hidden="1" customHeight="1"/>
    <row r="19504" ht="7.5" hidden="1" customHeight="1"/>
    <row r="19505" ht="7.5" hidden="1" customHeight="1"/>
    <row r="19506" ht="7.5" hidden="1" customHeight="1"/>
    <row r="19507" ht="7.5" hidden="1" customHeight="1"/>
    <row r="19508" ht="7.5" hidden="1" customHeight="1"/>
    <row r="19509" ht="7.5" hidden="1" customHeight="1"/>
    <row r="19510" ht="7.5" hidden="1" customHeight="1"/>
    <row r="19511" ht="7.5" hidden="1" customHeight="1"/>
    <row r="19512" ht="7.5" hidden="1" customHeight="1"/>
    <row r="19513" ht="7.5" hidden="1" customHeight="1"/>
    <row r="19514" ht="7.5" hidden="1" customHeight="1"/>
    <row r="19515" ht="7.5" hidden="1" customHeight="1"/>
    <row r="19516" ht="7.5" hidden="1" customHeight="1"/>
    <row r="19517" ht="7.5" hidden="1" customHeight="1"/>
    <row r="19518" ht="7.5" hidden="1" customHeight="1"/>
    <row r="19519" ht="7.5" hidden="1" customHeight="1"/>
    <row r="19520" ht="7.5" hidden="1" customHeight="1"/>
    <row r="19521" ht="7.5" hidden="1" customHeight="1"/>
    <row r="19522" ht="7.5" hidden="1" customHeight="1"/>
    <row r="19523" ht="7.5" hidden="1" customHeight="1"/>
    <row r="19524" ht="7.5" hidden="1" customHeight="1"/>
    <row r="19525" ht="7.5" hidden="1" customHeight="1"/>
    <row r="19526" ht="7.5" hidden="1" customHeight="1"/>
    <row r="19527" ht="7.5" hidden="1" customHeight="1"/>
    <row r="19528" ht="7.5" hidden="1" customHeight="1"/>
    <row r="19529" ht="7.5" hidden="1" customHeight="1"/>
    <row r="19530" ht="7.5" hidden="1" customHeight="1"/>
    <row r="19531" ht="7.5" hidden="1" customHeight="1"/>
    <row r="19532" ht="7.5" hidden="1" customHeight="1"/>
    <row r="19533" ht="7.5" hidden="1" customHeight="1"/>
    <row r="19534" ht="7.5" hidden="1" customHeight="1"/>
    <row r="19535" ht="7.5" hidden="1" customHeight="1"/>
    <row r="19536" ht="7.5" hidden="1" customHeight="1"/>
    <row r="19537" ht="7.5" hidden="1" customHeight="1"/>
    <row r="19538" ht="7.5" hidden="1" customHeight="1"/>
    <row r="19539" ht="7.5" hidden="1" customHeight="1"/>
    <row r="19540" ht="7.5" hidden="1" customHeight="1"/>
    <row r="19541" ht="7.5" hidden="1" customHeight="1"/>
    <row r="19542" ht="7.5" hidden="1" customHeight="1"/>
    <row r="19543" ht="7.5" hidden="1" customHeight="1"/>
    <row r="19544" ht="7.5" hidden="1" customHeight="1"/>
    <row r="19545" ht="7.5" hidden="1" customHeight="1"/>
    <row r="19546" ht="7.5" hidden="1" customHeight="1"/>
    <row r="19547" ht="7.5" hidden="1" customHeight="1"/>
    <row r="19548" ht="7.5" hidden="1" customHeight="1"/>
    <row r="19549" ht="7.5" hidden="1" customHeight="1"/>
    <row r="19550" ht="7.5" hidden="1" customHeight="1"/>
    <row r="19551" ht="7.5" hidden="1" customHeight="1"/>
    <row r="19552" ht="7.5" hidden="1" customHeight="1"/>
    <row r="19553" ht="7.5" hidden="1" customHeight="1"/>
    <row r="19554" ht="7.5" hidden="1" customHeight="1"/>
    <row r="19555" ht="7.5" hidden="1" customHeight="1"/>
    <row r="19556" ht="7.5" hidden="1" customHeight="1"/>
    <row r="19557" ht="7.5" hidden="1" customHeight="1"/>
    <row r="19558" ht="7.5" hidden="1" customHeight="1"/>
    <row r="19559" ht="7.5" hidden="1" customHeight="1"/>
    <row r="19560" ht="7.5" hidden="1" customHeight="1"/>
    <row r="19561" ht="7.5" hidden="1" customHeight="1"/>
    <row r="19562" ht="7.5" hidden="1" customHeight="1"/>
    <row r="19563" ht="7.5" hidden="1" customHeight="1"/>
    <row r="19564" ht="7.5" hidden="1" customHeight="1"/>
    <row r="19565" ht="7.5" hidden="1" customHeight="1"/>
    <row r="19566" ht="7.5" hidden="1" customHeight="1"/>
    <row r="19567" ht="7.5" hidden="1" customHeight="1"/>
    <row r="19568" ht="7.5" hidden="1" customHeight="1"/>
    <row r="19569" ht="7.5" hidden="1" customHeight="1"/>
    <row r="19570" ht="7.5" hidden="1" customHeight="1"/>
    <row r="19571" ht="7.5" hidden="1" customHeight="1"/>
    <row r="19572" ht="7.5" hidden="1" customHeight="1"/>
    <row r="19573" ht="7.5" hidden="1" customHeight="1"/>
    <row r="19574" ht="7.5" hidden="1" customHeight="1"/>
    <row r="19575" ht="7.5" hidden="1" customHeight="1"/>
    <row r="19576" ht="7.5" hidden="1" customHeight="1"/>
    <row r="19577" ht="7.5" hidden="1" customHeight="1"/>
    <row r="19578" ht="7.5" hidden="1" customHeight="1"/>
    <row r="19579" ht="7.5" hidden="1" customHeight="1"/>
    <row r="19580" ht="7.5" hidden="1" customHeight="1"/>
    <row r="19581" ht="7.5" hidden="1" customHeight="1"/>
    <row r="19582" ht="7.5" hidden="1" customHeight="1"/>
    <row r="19583" ht="7.5" hidden="1" customHeight="1"/>
    <row r="19584" ht="7.5" hidden="1" customHeight="1"/>
    <row r="19585" ht="7.5" hidden="1" customHeight="1"/>
    <row r="19586" ht="7.5" hidden="1" customHeight="1"/>
    <row r="19587" ht="7.5" hidden="1" customHeight="1"/>
    <row r="19588" ht="7.5" hidden="1" customHeight="1"/>
    <row r="19589" ht="7.5" hidden="1" customHeight="1"/>
    <row r="19590" ht="7.5" hidden="1" customHeight="1"/>
    <row r="19591" ht="7.5" hidden="1" customHeight="1"/>
    <row r="19592" ht="7.5" hidden="1" customHeight="1"/>
    <row r="19593" ht="7.5" hidden="1" customHeight="1"/>
    <row r="19594" ht="7.5" hidden="1" customHeight="1"/>
    <row r="19595" ht="7.5" hidden="1" customHeight="1"/>
    <row r="19596" ht="7.5" hidden="1" customHeight="1"/>
    <row r="19597" ht="7.5" hidden="1" customHeight="1"/>
    <row r="19598" ht="7.5" hidden="1" customHeight="1"/>
    <row r="19599" ht="7.5" hidden="1" customHeight="1"/>
    <row r="19600" ht="7.5" hidden="1" customHeight="1"/>
    <row r="19601" ht="7.5" hidden="1" customHeight="1"/>
    <row r="19602" ht="7.5" hidden="1" customHeight="1"/>
    <row r="19603" ht="7.5" hidden="1" customHeight="1"/>
    <row r="19604" ht="7.5" hidden="1" customHeight="1"/>
    <row r="19605" ht="7.5" hidden="1" customHeight="1"/>
    <row r="19606" ht="7.5" hidden="1" customHeight="1"/>
    <row r="19607" ht="7.5" hidden="1" customHeight="1"/>
    <row r="19608" ht="7.5" hidden="1" customHeight="1"/>
    <row r="19609" ht="7.5" hidden="1" customHeight="1"/>
    <row r="19610" ht="7.5" hidden="1" customHeight="1"/>
    <row r="19611" ht="7.5" hidden="1" customHeight="1"/>
    <row r="19612" ht="7.5" hidden="1" customHeight="1"/>
    <row r="19613" ht="7.5" hidden="1" customHeight="1"/>
    <row r="19614" ht="7.5" hidden="1" customHeight="1"/>
    <row r="19615" ht="7.5" hidden="1" customHeight="1"/>
    <row r="19616" ht="7.5" hidden="1" customHeight="1"/>
    <row r="19617" ht="7.5" hidden="1" customHeight="1"/>
    <row r="19618" ht="7.5" hidden="1" customHeight="1"/>
    <row r="19619" ht="7.5" hidden="1" customHeight="1"/>
    <row r="19620" ht="7.5" hidden="1" customHeight="1"/>
    <row r="19621" ht="7.5" hidden="1" customHeight="1"/>
    <row r="19622" ht="7.5" hidden="1" customHeight="1"/>
    <row r="19623" ht="7.5" hidden="1" customHeight="1"/>
    <row r="19624" ht="7.5" hidden="1" customHeight="1"/>
    <row r="19625" ht="7.5" hidden="1" customHeight="1"/>
    <row r="19626" ht="7.5" hidden="1" customHeight="1"/>
    <row r="19627" ht="7.5" hidden="1" customHeight="1"/>
    <row r="19628" ht="7.5" hidden="1" customHeight="1"/>
    <row r="19629" ht="7.5" hidden="1" customHeight="1"/>
    <row r="19630" ht="7.5" hidden="1" customHeight="1"/>
    <row r="19631" ht="7.5" hidden="1" customHeight="1"/>
    <row r="19632" ht="7.5" hidden="1" customHeight="1"/>
    <row r="19633" ht="7.5" hidden="1" customHeight="1"/>
    <row r="19634" ht="7.5" hidden="1" customHeight="1"/>
    <row r="19635" ht="7.5" hidden="1" customHeight="1"/>
    <row r="19636" ht="7.5" hidden="1" customHeight="1"/>
    <row r="19637" ht="7.5" hidden="1" customHeight="1"/>
    <row r="19638" ht="7.5" hidden="1" customHeight="1"/>
    <row r="19639" ht="7.5" hidden="1" customHeight="1"/>
    <row r="19640" ht="7.5" hidden="1" customHeight="1"/>
    <row r="19641" ht="7.5" hidden="1" customHeight="1"/>
    <row r="19642" ht="7.5" hidden="1" customHeight="1"/>
    <row r="19643" ht="7.5" hidden="1" customHeight="1"/>
    <row r="19644" ht="7.5" hidden="1" customHeight="1"/>
    <row r="19645" ht="7.5" hidden="1" customHeight="1"/>
    <row r="19646" ht="7.5" hidden="1" customHeight="1"/>
    <row r="19647" ht="7.5" hidden="1" customHeight="1"/>
    <row r="19648" ht="7.5" hidden="1" customHeight="1"/>
    <row r="19649" ht="7.5" hidden="1" customHeight="1"/>
    <row r="19650" ht="7.5" hidden="1" customHeight="1"/>
    <row r="19651" ht="7.5" hidden="1" customHeight="1"/>
    <row r="19652" ht="7.5" hidden="1" customHeight="1"/>
    <row r="19653" ht="7.5" hidden="1" customHeight="1"/>
    <row r="19654" ht="7.5" hidden="1" customHeight="1"/>
    <row r="19655" ht="7.5" hidden="1" customHeight="1"/>
    <row r="19656" ht="7.5" hidden="1" customHeight="1"/>
    <row r="19657" ht="7.5" hidden="1" customHeight="1"/>
    <row r="19658" ht="7.5" hidden="1" customHeight="1"/>
    <row r="19659" ht="7.5" hidden="1" customHeight="1"/>
    <row r="19660" ht="7.5" hidden="1" customHeight="1"/>
    <row r="19661" ht="7.5" hidden="1" customHeight="1"/>
    <row r="19662" ht="7.5" hidden="1" customHeight="1"/>
    <row r="19663" ht="7.5" hidden="1" customHeight="1"/>
    <row r="19664" ht="7.5" hidden="1" customHeight="1"/>
    <row r="19665" ht="7.5" hidden="1" customHeight="1"/>
    <row r="19666" ht="7.5" hidden="1" customHeight="1"/>
    <row r="19667" ht="7.5" hidden="1" customHeight="1"/>
    <row r="19668" ht="7.5" hidden="1" customHeight="1"/>
    <row r="19669" ht="7.5" hidden="1" customHeight="1"/>
    <row r="19670" ht="7.5" hidden="1" customHeight="1"/>
    <row r="19671" ht="7.5" hidden="1" customHeight="1"/>
    <row r="19672" ht="7.5" hidden="1" customHeight="1"/>
    <row r="19673" ht="7.5" hidden="1" customHeight="1"/>
    <row r="19674" ht="7.5" hidden="1" customHeight="1"/>
    <row r="19675" ht="7.5" hidden="1" customHeight="1"/>
    <row r="19676" ht="7.5" hidden="1" customHeight="1"/>
    <row r="19677" ht="7.5" hidden="1" customHeight="1"/>
    <row r="19678" ht="7.5" hidden="1" customHeight="1"/>
    <row r="19679" ht="7.5" hidden="1" customHeight="1"/>
    <row r="19680" ht="7.5" hidden="1" customHeight="1"/>
    <row r="19681" ht="7.5" hidden="1" customHeight="1"/>
    <row r="19682" ht="7.5" hidden="1" customHeight="1"/>
    <row r="19683" ht="7.5" hidden="1" customHeight="1"/>
    <row r="19684" ht="7.5" hidden="1" customHeight="1"/>
    <row r="19685" ht="7.5" hidden="1" customHeight="1"/>
    <row r="19686" ht="7.5" hidden="1" customHeight="1"/>
    <row r="19687" ht="7.5" hidden="1" customHeight="1"/>
    <row r="19688" ht="7.5" hidden="1" customHeight="1"/>
    <row r="19689" ht="7.5" hidden="1" customHeight="1"/>
    <row r="19690" ht="7.5" hidden="1" customHeight="1"/>
    <row r="19691" ht="7.5" hidden="1" customHeight="1"/>
    <row r="19692" ht="7.5" hidden="1" customHeight="1"/>
    <row r="19693" ht="7.5" hidden="1" customHeight="1"/>
    <row r="19694" ht="7.5" hidden="1" customHeight="1"/>
    <row r="19695" ht="7.5" hidden="1" customHeight="1"/>
    <row r="19696" ht="7.5" hidden="1" customHeight="1"/>
    <row r="19697" ht="7.5" hidden="1" customHeight="1"/>
    <row r="19698" ht="7.5" hidden="1" customHeight="1"/>
    <row r="19699" ht="7.5" hidden="1" customHeight="1"/>
    <row r="19700" ht="7.5" hidden="1" customHeight="1"/>
    <row r="19701" ht="7.5" hidden="1" customHeight="1"/>
    <row r="19702" ht="7.5" hidden="1" customHeight="1"/>
    <row r="19703" ht="7.5" hidden="1" customHeight="1"/>
    <row r="19704" ht="7.5" hidden="1" customHeight="1"/>
    <row r="19705" ht="7.5" hidden="1" customHeight="1"/>
    <row r="19706" ht="7.5" hidden="1" customHeight="1"/>
    <row r="19707" ht="7.5" hidden="1" customHeight="1"/>
    <row r="19708" ht="7.5" hidden="1" customHeight="1"/>
    <row r="19709" ht="7.5" hidden="1" customHeight="1"/>
    <row r="19710" ht="7.5" hidden="1" customHeight="1"/>
    <row r="19711" ht="7.5" hidden="1" customHeight="1"/>
    <row r="19712" ht="7.5" hidden="1" customHeight="1"/>
    <row r="19713" ht="7.5" hidden="1" customHeight="1"/>
    <row r="19714" ht="7.5" hidden="1" customHeight="1"/>
    <row r="19715" ht="7.5" hidden="1" customHeight="1"/>
    <row r="19716" ht="7.5" hidden="1" customHeight="1"/>
    <row r="19717" ht="7.5" hidden="1" customHeight="1"/>
    <row r="19718" ht="7.5" hidden="1" customHeight="1"/>
    <row r="19719" ht="7.5" hidden="1" customHeight="1"/>
    <row r="19720" ht="7.5" hidden="1" customHeight="1"/>
    <row r="19721" ht="7.5" hidden="1" customHeight="1"/>
    <row r="19722" ht="7.5" hidden="1" customHeight="1"/>
    <row r="19723" ht="7.5" hidden="1" customHeight="1"/>
    <row r="19724" ht="7.5" hidden="1" customHeight="1"/>
    <row r="19725" ht="7.5" hidden="1" customHeight="1"/>
    <row r="19726" ht="7.5" hidden="1" customHeight="1"/>
    <row r="19727" ht="7.5" hidden="1" customHeight="1"/>
    <row r="19728" ht="7.5" hidden="1" customHeight="1"/>
    <row r="19729" ht="7.5" hidden="1" customHeight="1"/>
    <row r="19730" ht="7.5" hidden="1" customHeight="1"/>
    <row r="19731" ht="7.5" hidden="1" customHeight="1"/>
    <row r="19732" ht="7.5" hidden="1" customHeight="1"/>
    <row r="19733" ht="7.5" hidden="1" customHeight="1"/>
    <row r="19734" ht="7.5" hidden="1" customHeight="1"/>
    <row r="19735" ht="7.5" hidden="1" customHeight="1"/>
    <row r="19736" ht="7.5" hidden="1" customHeight="1"/>
    <row r="19737" ht="7.5" hidden="1" customHeight="1"/>
    <row r="19738" ht="7.5" hidden="1" customHeight="1"/>
    <row r="19739" ht="7.5" hidden="1" customHeight="1"/>
    <row r="19740" ht="7.5" hidden="1" customHeight="1"/>
    <row r="19741" ht="7.5" hidden="1" customHeight="1"/>
    <row r="19742" ht="7.5" hidden="1" customHeight="1"/>
    <row r="19743" ht="7.5" hidden="1" customHeight="1"/>
    <row r="19744" ht="7.5" hidden="1" customHeight="1"/>
    <row r="19745" ht="7.5" hidden="1" customHeight="1"/>
    <row r="19746" ht="7.5" hidden="1" customHeight="1"/>
    <row r="19747" ht="7.5" hidden="1" customHeight="1"/>
    <row r="19748" ht="7.5" hidden="1" customHeight="1"/>
    <row r="19749" ht="7.5" hidden="1" customHeight="1"/>
    <row r="19750" ht="7.5" hidden="1" customHeight="1"/>
    <row r="19751" ht="7.5" hidden="1" customHeight="1"/>
    <row r="19752" ht="7.5" hidden="1" customHeight="1"/>
    <row r="19753" ht="7.5" hidden="1" customHeight="1"/>
    <row r="19754" ht="7.5" hidden="1" customHeight="1"/>
    <row r="19755" ht="7.5" hidden="1" customHeight="1"/>
    <row r="19756" ht="7.5" hidden="1" customHeight="1"/>
    <row r="19757" ht="7.5" hidden="1" customHeight="1"/>
    <row r="19758" ht="7.5" hidden="1" customHeight="1"/>
    <row r="19759" ht="7.5" hidden="1" customHeight="1"/>
    <row r="19760" ht="7.5" hidden="1" customHeight="1"/>
    <row r="19761" ht="7.5" hidden="1" customHeight="1"/>
    <row r="19762" ht="7.5" hidden="1" customHeight="1"/>
    <row r="19763" ht="7.5" hidden="1" customHeight="1"/>
    <row r="19764" ht="7.5" hidden="1" customHeight="1"/>
    <row r="19765" ht="7.5" hidden="1" customHeight="1"/>
    <row r="19766" ht="7.5" hidden="1" customHeight="1"/>
    <row r="19767" ht="7.5" hidden="1" customHeight="1"/>
    <row r="19768" ht="7.5" hidden="1" customHeight="1"/>
    <row r="19769" ht="7.5" hidden="1" customHeight="1"/>
    <row r="19770" ht="7.5" hidden="1" customHeight="1"/>
    <row r="19771" ht="7.5" hidden="1" customHeight="1"/>
    <row r="19772" ht="7.5" hidden="1" customHeight="1"/>
    <row r="19773" ht="7.5" hidden="1" customHeight="1"/>
    <row r="19774" ht="7.5" hidden="1" customHeight="1"/>
    <row r="19775" ht="7.5" hidden="1" customHeight="1"/>
    <row r="19776" ht="7.5" hidden="1" customHeight="1"/>
    <row r="19777" ht="7.5" hidden="1" customHeight="1"/>
    <row r="19778" ht="7.5" hidden="1" customHeight="1"/>
    <row r="19779" ht="7.5" hidden="1" customHeight="1"/>
    <row r="19780" ht="7.5" hidden="1" customHeight="1"/>
    <row r="19781" ht="7.5" hidden="1" customHeight="1"/>
    <row r="19782" ht="7.5" hidden="1" customHeight="1"/>
    <row r="19783" ht="7.5" hidden="1" customHeight="1"/>
    <row r="19784" ht="7.5" hidden="1" customHeight="1"/>
    <row r="19785" ht="7.5" hidden="1" customHeight="1"/>
    <row r="19786" ht="7.5" hidden="1" customHeight="1"/>
    <row r="19787" ht="7.5" hidden="1" customHeight="1"/>
    <row r="19788" ht="7.5" hidden="1" customHeight="1"/>
    <row r="19789" ht="7.5" hidden="1" customHeight="1"/>
    <row r="19790" ht="7.5" hidden="1" customHeight="1"/>
    <row r="19791" ht="7.5" hidden="1" customHeight="1"/>
    <row r="19792" ht="7.5" hidden="1" customHeight="1"/>
    <row r="19793" ht="7.5" hidden="1" customHeight="1"/>
    <row r="19794" ht="7.5" hidden="1" customHeight="1"/>
    <row r="19795" ht="7.5" hidden="1" customHeight="1"/>
    <row r="19796" ht="7.5" hidden="1" customHeight="1"/>
    <row r="19797" ht="7.5" hidden="1" customHeight="1"/>
    <row r="19798" ht="7.5" hidden="1" customHeight="1"/>
    <row r="19799" ht="7.5" hidden="1" customHeight="1"/>
    <row r="19800" ht="7.5" hidden="1" customHeight="1"/>
    <row r="19801" ht="7.5" hidden="1" customHeight="1"/>
    <row r="19802" ht="7.5" hidden="1" customHeight="1"/>
    <row r="19803" ht="7.5" hidden="1" customHeight="1"/>
    <row r="19804" ht="7.5" hidden="1" customHeight="1"/>
    <row r="19805" ht="7.5" hidden="1" customHeight="1"/>
    <row r="19806" ht="7.5" hidden="1" customHeight="1"/>
    <row r="19807" ht="7.5" hidden="1" customHeight="1"/>
    <row r="19808" ht="7.5" hidden="1" customHeight="1"/>
    <row r="19809" ht="7.5" hidden="1" customHeight="1"/>
    <row r="19810" ht="7.5" hidden="1" customHeight="1"/>
    <row r="19811" ht="7.5" hidden="1" customHeight="1"/>
    <row r="19812" ht="7.5" hidden="1" customHeight="1"/>
    <row r="19813" ht="7.5" hidden="1" customHeight="1"/>
    <row r="19814" ht="7.5" hidden="1" customHeight="1"/>
    <row r="19815" ht="7.5" hidden="1" customHeight="1"/>
    <row r="19816" ht="7.5" hidden="1" customHeight="1"/>
    <row r="19817" ht="7.5" hidden="1" customHeight="1"/>
    <row r="19818" ht="7.5" hidden="1" customHeight="1"/>
    <row r="19819" ht="7.5" hidden="1" customHeight="1"/>
    <row r="19820" ht="7.5" hidden="1" customHeight="1"/>
    <row r="19821" ht="7.5" hidden="1" customHeight="1"/>
    <row r="19822" ht="7.5" hidden="1" customHeight="1"/>
    <row r="19823" ht="7.5" hidden="1" customHeight="1"/>
    <row r="19824" ht="7.5" hidden="1" customHeight="1"/>
    <row r="19825" ht="7.5" hidden="1" customHeight="1"/>
    <row r="19826" ht="7.5" hidden="1" customHeight="1"/>
    <row r="19827" ht="7.5" hidden="1" customHeight="1"/>
    <row r="19828" ht="7.5" hidden="1" customHeight="1"/>
    <row r="19829" ht="7.5" hidden="1" customHeight="1"/>
    <row r="19830" ht="7.5" hidden="1" customHeight="1"/>
    <row r="19831" ht="7.5" hidden="1" customHeight="1"/>
    <row r="19832" ht="7.5" hidden="1" customHeight="1"/>
    <row r="19833" ht="7.5" hidden="1" customHeight="1"/>
    <row r="19834" ht="7.5" hidden="1" customHeight="1"/>
    <row r="19835" ht="7.5" hidden="1" customHeight="1"/>
    <row r="19836" ht="7.5" hidden="1" customHeight="1"/>
    <row r="19837" ht="7.5" hidden="1" customHeight="1"/>
    <row r="19838" ht="7.5" hidden="1" customHeight="1"/>
    <row r="19839" ht="7.5" hidden="1" customHeight="1"/>
    <row r="19840" ht="7.5" hidden="1" customHeight="1"/>
    <row r="19841" ht="7.5" hidden="1" customHeight="1"/>
    <row r="19842" ht="7.5" hidden="1" customHeight="1"/>
    <row r="19843" ht="7.5" hidden="1" customHeight="1"/>
    <row r="19844" ht="7.5" hidden="1" customHeight="1"/>
    <row r="19845" ht="7.5" hidden="1" customHeight="1"/>
    <row r="19846" ht="7.5" hidden="1" customHeight="1"/>
    <row r="19847" ht="7.5" hidden="1" customHeight="1"/>
    <row r="19848" ht="7.5" hidden="1" customHeight="1"/>
    <row r="19849" ht="7.5" hidden="1" customHeight="1"/>
    <row r="19850" ht="7.5" hidden="1" customHeight="1"/>
    <row r="19851" ht="7.5" hidden="1" customHeight="1"/>
    <row r="19852" ht="7.5" hidden="1" customHeight="1"/>
    <row r="19853" ht="7.5" hidden="1" customHeight="1"/>
    <row r="19854" ht="7.5" hidden="1" customHeight="1"/>
    <row r="19855" ht="7.5" hidden="1" customHeight="1"/>
    <row r="19856" ht="7.5" hidden="1" customHeight="1"/>
    <row r="19857" ht="7.5" hidden="1" customHeight="1"/>
    <row r="19858" ht="7.5" hidden="1" customHeight="1"/>
    <row r="19859" ht="7.5" hidden="1" customHeight="1"/>
    <row r="19860" ht="7.5" hidden="1" customHeight="1"/>
    <row r="19861" ht="7.5" hidden="1" customHeight="1"/>
    <row r="19862" ht="7.5" hidden="1" customHeight="1"/>
    <row r="19863" ht="7.5" hidden="1" customHeight="1"/>
    <row r="19864" ht="7.5" hidden="1" customHeight="1"/>
    <row r="19865" ht="7.5" hidden="1" customHeight="1"/>
    <row r="19866" ht="7.5" hidden="1" customHeight="1"/>
    <row r="19867" ht="7.5" hidden="1" customHeight="1"/>
    <row r="19868" ht="7.5" hidden="1" customHeight="1"/>
    <row r="19869" ht="7.5" hidden="1" customHeight="1"/>
    <row r="19870" ht="7.5" hidden="1" customHeight="1"/>
    <row r="19871" ht="7.5" hidden="1" customHeight="1"/>
    <row r="19872" ht="7.5" hidden="1" customHeight="1"/>
    <row r="19873" ht="7.5" hidden="1" customHeight="1"/>
    <row r="19874" ht="7.5" hidden="1" customHeight="1"/>
    <row r="19875" ht="7.5" hidden="1" customHeight="1"/>
    <row r="19876" ht="7.5" hidden="1" customHeight="1"/>
    <row r="19877" ht="7.5" hidden="1" customHeight="1"/>
    <row r="19878" ht="7.5" hidden="1" customHeight="1"/>
    <row r="19879" ht="7.5" hidden="1" customHeight="1"/>
    <row r="19880" ht="7.5" hidden="1" customHeight="1"/>
    <row r="19881" ht="7.5" hidden="1" customHeight="1"/>
    <row r="19882" ht="7.5" hidden="1" customHeight="1"/>
    <row r="19883" ht="7.5" hidden="1" customHeight="1"/>
    <row r="19884" ht="7.5" hidden="1" customHeight="1"/>
    <row r="19885" ht="7.5" hidden="1" customHeight="1"/>
    <row r="19886" ht="7.5" hidden="1" customHeight="1"/>
    <row r="19887" ht="7.5" hidden="1" customHeight="1"/>
    <row r="19888" ht="7.5" hidden="1" customHeight="1"/>
    <row r="19889" ht="7.5" hidden="1" customHeight="1"/>
    <row r="19890" ht="7.5" hidden="1" customHeight="1"/>
    <row r="19891" ht="7.5" hidden="1" customHeight="1"/>
    <row r="19892" ht="7.5" hidden="1" customHeight="1"/>
    <row r="19893" ht="7.5" hidden="1" customHeight="1"/>
    <row r="19894" ht="7.5" hidden="1" customHeight="1"/>
    <row r="19895" ht="7.5" hidden="1" customHeight="1"/>
    <row r="19896" ht="7.5" hidden="1" customHeight="1"/>
    <row r="19897" ht="7.5" hidden="1" customHeight="1"/>
    <row r="19898" ht="7.5" hidden="1" customHeight="1"/>
    <row r="19899" ht="7.5" hidden="1" customHeight="1"/>
    <row r="19900" ht="7.5" hidden="1" customHeight="1"/>
    <row r="19901" ht="7.5" hidden="1" customHeight="1"/>
    <row r="19902" ht="7.5" hidden="1" customHeight="1"/>
    <row r="19903" ht="7.5" hidden="1" customHeight="1"/>
    <row r="19904" ht="7.5" hidden="1" customHeight="1"/>
    <row r="19905" ht="7.5" hidden="1" customHeight="1"/>
    <row r="19906" ht="7.5" hidden="1" customHeight="1"/>
    <row r="19907" ht="7.5" hidden="1" customHeight="1"/>
    <row r="19908" ht="7.5" hidden="1" customHeight="1"/>
    <row r="19909" ht="7.5" hidden="1" customHeight="1"/>
    <row r="19910" ht="7.5" hidden="1" customHeight="1"/>
    <row r="19911" ht="7.5" hidden="1" customHeight="1"/>
    <row r="19912" ht="7.5" hidden="1" customHeight="1"/>
    <row r="19913" ht="7.5" hidden="1" customHeight="1"/>
    <row r="19914" ht="7.5" hidden="1" customHeight="1"/>
    <row r="19915" ht="7.5" hidden="1" customHeight="1"/>
    <row r="19916" ht="7.5" hidden="1" customHeight="1"/>
    <row r="19917" ht="7.5" hidden="1" customHeight="1"/>
    <row r="19918" ht="7.5" hidden="1" customHeight="1"/>
    <row r="19919" ht="7.5" hidden="1" customHeight="1"/>
    <row r="19920" ht="7.5" hidden="1" customHeight="1"/>
    <row r="19921" ht="7.5" hidden="1" customHeight="1"/>
    <row r="19922" ht="7.5" hidden="1" customHeight="1"/>
    <row r="19923" ht="7.5" hidden="1" customHeight="1"/>
    <row r="19924" ht="7.5" hidden="1" customHeight="1"/>
    <row r="19925" ht="7.5" hidden="1" customHeight="1"/>
    <row r="19926" ht="7.5" hidden="1" customHeight="1"/>
    <row r="19927" ht="7.5" hidden="1" customHeight="1"/>
    <row r="19928" ht="7.5" hidden="1" customHeight="1"/>
    <row r="19929" ht="7.5" hidden="1" customHeight="1"/>
    <row r="19930" ht="7.5" hidden="1" customHeight="1"/>
    <row r="19931" ht="7.5" hidden="1" customHeight="1"/>
    <row r="19932" ht="7.5" hidden="1" customHeight="1"/>
    <row r="19933" ht="7.5" hidden="1" customHeight="1"/>
    <row r="19934" ht="7.5" hidden="1" customHeight="1"/>
    <row r="19935" ht="7.5" hidden="1" customHeight="1"/>
    <row r="19936" ht="7.5" hidden="1" customHeight="1"/>
    <row r="19937" ht="7.5" hidden="1" customHeight="1"/>
    <row r="19938" ht="7.5" hidden="1" customHeight="1"/>
    <row r="19939" ht="7.5" hidden="1" customHeight="1"/>
    <row r="19940" ht="7.5" hidden="1" customHeight="1"/>
    <row r="19941" ht="7.5" hidden="1" customHeight="1"/>
    <row r="19942" ht="7.5" hidden="1" customHeight="1"/>
    <row r="19943" ht="7.5" hidden="1" customHeight="1"/>
    <row r="19944" ht="7.5" hidden="1" customHeight="1"/>
    <row r="19945" ht="7.5" hidden="1" customHeight="1"/>
    <row r="19946" ht="7.5" hidden="1" customHeight="1"/>
    <row r="19947" ht="7.5" hidden="1" customHeight="1"/>
    <row r="19948" ht="7.5" hidden="1" customHeight="1"/>
    <row r="19949" ht="7.5" hidden="1" customHeight="1"/>
    <row r="19950" ht="7.5" hidden="1" customHeight="1"/>
    <row r="19951" ht="7.5" hidden="1" customHeight="1"/>
    <row r="19952" ht="7.5" hidden="1" customHeight="1"/>
    <row r="19953" ht="7.5" hidden="1" customHeight="1"/>
    <row r="19954" ht="7.5" hidden="1" customHeight="1"/>
    <row r="19955" ht="7.5" hidden="1" customHeight="1"/>
    <row r="19956" ht="7.5" hidden="1" customHeight="1"/>
    <row r="19957" ht="7.5" hidden="1" customHeight="1"/>
    <row r="19958" ht="7.5" hidden="1" customHeight="1"/>
    <row r="19959" ht="7.5" hidden="1" customHeight="1"/>
    <row r="19960" ht="7.5" hidden="1" customHeight="1"/>
    <row r="19961" ht="7.5" hidden="1" customHeight="1"/>
    <row r="19962" ht="7.5" hidden="1" customHeight="1"/>
    <row r="19963" ht="7.5" hidden="1" customHeight="1"/>
    <row r="19964" ht="7.5" hidden="1" customHeight="1"/>
    <row r="19965" ht="7.5" hidden="1" customHeight="1"/>
    <row r="19966" ht="7.5" hidden="1" customHeight="1"/>
    <row r="19967" ht="7.5" hidden="1" customHeight="1"/>
    <row r="19968" ht="7.5" hidden="1" customHeight="1"/>
    <row r="19969" ht="7.5" hidden="1" customHeight="1"/>
    <row r="19970" ht="7.5" hidden="1" customHeight="1"/>
    <row r="19971" ht="7.5" hidden="1" customHeight="1"/>
    <row r="19972" ht="7.5" hidden="1" customHeight="1"/>
    <row r="19973" ht="7.5" hidden="1" customHeight="1"/>
    <row r="19974" ht="7.5" hidden="1" customHeight="1"/>
    <row r="19975" ht="7.5" hidden="1" customHeight="1"/>
    <row r="19976" ht="7.5" hidden="1" customHeight="1"/>
    <row r="19977" ht="7.5" hidden="1" customHeight="1"/>
    <row r="19978" ht="7.5" hidden="1" customHeight="1"/>
    <row r="19979" ht="7.5" hidden="1" customHeight="1"/>
    <row r="19980" ht="7.5" hidden="1" customHeight="1"/>
    <row r="19981" ht="7.5" hidden="1" customHeight="1"/>
    <row r="19982" ht="7.5" hidden="1" customHeight="1"/>
    <row r="19983" ht="7.5" hidden="1" customHeight="1"/>
    <row r="19984" ht="7.5" hidden="1" customHeight="1"/>
    <row r="19985" ht="7.5" hidden="1" customHeight="1"/>
    <row r="19986" ht="7.5" hidden="1" customHeight="1"/>
    <row r="19987" ht="7.5" hidden="1" customHeight="1"/>
    <row r="19988" ht="7.5" hidden="1" customHeight="1"/>
    <row r="19989" ht="7.5" hidden="1" customHeight="1"/>
    <row r="19990" ht="7.5" hidden="1" customHeight="1"/>
    <row r="19991" ht="7.5" hidden="1" customHeight="1"/>
    <row r="19992" ht="7.5" hidden="1" customHeight="1"/>
    <row r="19993" ht="7.5" hidden="1" customHeight="1"/>
    <row r="19994" ht="7.5" hidden="1" customHeight="1"/>
    <row r="19995" ht="7.5" hidden="1" customHeight="1"/>
    <row r="19996" ht="7.5" hidden="1" customHeight="1"/>
    <row r="19997" ht="7.5" hidden="1" customHeight="1"/>
    <row r="19998" ht="7.5" hidden="1" customHeight="1"/>
    <row r="19999" ht="7.5" hidden="1" customHeight="1"/>
    <row r="20000" ht="7.5" hidden="1" customHeight="1"/>
    <row r="20001" ht="7.5" hidden="1" customHeight="1"/>
    <row r="20002" ht="7.5" hidden="1" customHeight="1"/>
    <row r="20003" ht="7.5" hidden="1" customHeight="1"/>
    <row r="20004" ht="7.5" hidden="1" customHeight="1"/>
    <row r="20005" ht="7.5" hidden="1" customHeight="1"/>
    <row r="20006" ht="7.5" hidden="1" customHeight="1"/>
    <row r="20007" ht="7.5" hidden="1" customHeight="1"/>
    <row r="20008" ht="7.5" hidden="1" customHeight="1"/>
    <row r="20009" ht="7.5" hidden="1" customHeight="1"/>
    <row r="20010" ht="7.5" hidden="1" customHeight="1"/>
    <row r="20011" ht="7.5" hidden="1" customHeight="1"/>
    <row r="20012" ht="7.5" hidden="1" customHeight="1"/>
    <row r="20013" ht="7.5" hidden="1" customHeight="1"/>
    <row r="20014" ht="7.5" hidden="1" customHeight="1"/>
    <row r="20015" ht="7.5" hidden="1" customHeight="1"/>
    <row r="20016" ht="7.5" hidden="1" customHeight="1"/>
    <row r="20017" ht="7.5" hidden="1" customHeight="1"/>
    <row r="20018" ht="7.5" hidden="1" customHeight="1"/>
    <row r="20019" ht="7.5" hidden="1" customHeight="1"/>
    <row r="20020" ht="7.5" hidden="1" customHeight="1"/>
    <row r="20021" ht="7.5" hidden="1" customHeight="1"/>
    <row r="20022" ht="7.5" hidden="1" customHeight="1"/>
    <row r="20023" ht="7.5" hidden="1" customHeight="1"/>
    <row r="20024" ht="7.5" hidden="1" customHeight="1"/>
    <row r="20025" ht="7.5" hidden="1" customHeight="1"/>
    <row r="20026" ht="7.5" hidden="1" customHeight="1"/>
    <row r="20027" ht="7.5" hidden="1" customHeight="1"/>
    <row r="20028" ht="7.5" hidden="1" customHeight="1"/>
    <row r="20029" ht="7.5" hidden="1" customHeight="1"/>
    <row r="20030" ht="7.5" hidden="1" customHeight="1"/>
    <row r="20031" ht="7.5" hidden="1" customHeight="1"/>
    <row r="20032" ht="7.5" hidden="1" customHeight="1"/>
    <row r="20033" ht="7.5" hidden="1" customHeight="1"/>
    <row r="20034" ht="7.5" hidden="1" customHeight="1"/>
    <row r="20035" ht="7.5" hidden="1" customHeight="1"/>
    <row r="20036" ht="7.5" hidden="1" customHeight="1"/>
    <row r="20037" ht="7.5" hidden="1" customHeight="1"/>
    <row r="20038" ht="7.5" hidden="1" customHeight="1"/>
    <row r="20039" ht="7.5" hidden="1" customHeight="1"/>
    <row r="20040" ht="7.5" hidden="1" customHeight="1"/>
    <row r="20041" ht="7.5" hidden="1" customHeight="1"/>
    <row r="20042" ht="7.5" hidden="1" customHeight="1"/>
    <row r="20043" ht="7.5" hidden="1" customHeight="1"/>
    <row r="20044" ht="7.5" hidden="1" customHeight="1"/>
    <row r="20045" ht="7.5" hidden="1" customHeight="1"/>
    <row r="20046" ht="7.5" hidden="1" customHeight="1"/>
    <row r="20047" ht="7.5" hidden="1" customHeight="1"/>
    <row r="20048" ht="7.5" hidden="1" customHeight="1"/>
    <row r="20049" ht="7.5" hidden="1" customHeight="1"/>
    <row r="20050" ht="7.5" hidden="1" customHeight="1"/>
    <row r="20051" ht="7.5" hidden="1" customHeight="1"/>
    <row r="20052" ht="7.5" hidden="1" customHeight="1"/>
    <row r="20053" ht="7.5" hidden="1" customHeight="1"/>
    <row r="20054" ht="7.5" hidden="1" customHeight="1"/>
    <row r="20055" ht="7.5" hidden="1" customHeight="1"/>
    <row r="20056" ht="7.5" hidden="1" customHeight="1"/>
    <row r="20057" ht="7.5" hidden="1" customHeight="1"/>
    <row r="20058" ht="7.5" hidden="1" customHeight="1"/>
    <row r="20059" ht="7.5" hidden="1" customHeight="1"/>
    <row r="20060" ht="7.5" hidden="1" customHeight="1"/>
    <row r="20061" ht="7.5" hidden="1" customHeight="1"/>
    <row r="20062" ht="7.5" hidden="1" customHeight="1"/>
    <row r="20063" ht="7.5" hidden="1" customHeight="1"/>
    <row r="20064" ht="7.5" hidden="1" customHeight="1"/>
    <row r="20065" ht="7.5" hidden="1" customHeight="1"/>
    <row r="20066" ht="7.5" hidden="1" customHeight="1"/>
    <row r="20067" ht="7.5" hidden="1" customHeight="1"/>
    <row r="20068" ht="7.5" hidden="1" customHeight="1"/>
    <row r="20069" ht="7.5" hidden="1" customHeight="1"/>
    <row r="20070" ht="7.5" hidden="1" customHeight="1"/>
    <row r="20071" ht="7.5" hidden="1" customHeight="1"/>
    <row r="20072" ht="7.5" hidden="1" customHeight="1"/>
    <row r="20073" ht="7.5" hidden="1" customHeight="1"/>
    <row r="20074" ht="7.5" hidden="1" customHeight="1"/>
    <row r="20075" ht="7.5" hidden="1" customHeight="1"/>
    <row r="20076" ht="7.5" hidden="1" customHeight="1"/>
    <row r="20077" ht="7.5" hidden="1" customHeight="1"/>
    <row r="20078" ht="7.5" hidden="1" customHeight="1"/>
    <row r="20079" ht="7.5" hidden="1" customHeight="1"/>
    <row r="20080" ht="7.5" hidden="1" customHeight="1"/>
    <row r="20081" ht="7.5" hidden="1" customHeight="1"/>
    <row r="20082" ht="7.5" hidden="1" customHeight="1"/>
    <row r="20083" ht="7.5" hidden="1" customHeight="1"/>
    <row r="20084" ht="7.5" hidden="1" customHeight="1"/>
    <row r="20085" ht="7.5" hidden="1" customHeight="1"/>
    <row r="20086" ht="7.5" hidden="1" customHeight="1"/>
    <row r="20087" ht="7.5" hidden="1" customHeight="1"/>
    <row r="20088" ht="7.5" hidden="1" customHeight="1"/>
    <row r="20089" ht="7.5" hidden="1" customHeight="1"/>
    <row r="20090" ht="7.5" hidden="1" customHeight="1"/>
    <row r="20091" ht="7.5" hidden="1" customHeight="1"/>
    <row r="20092" ht="7.5" hidden="1" customHeight="1"/>
    <row r="20093" ht="7.5" hidden="1" customHeight="1"/>
    <row r="20094" ht="7.5" hidden="1" customHeight="1"/>
    <row r="20095" ht="7.5" hidden="1" customHeight="1"/>
    <row r="20096" ht="7.5" hidden="1" customHeight="1"/>
    <row r="20097" ht="7.5" hidden="1" customHeight="1"/>
    <row r="20098" ht="7.5" hidden="1" customHeight="1"/>
    <row r="20099" ht="7.5" hidden="1" customHeight="1"/>
    <row r="20100" ht="7.5" hidden="1" customHeight="1"/>
    <row r="20101" ht="7.5" hidden="1" customHeight="1"/>
    <row r="20102" ht="7.5" hidden="1" customHeight="1"/>
    <row r="20103" ht="7.5" hidden="1" customHeight="1"/>
    <row r="20104" ht="7.5" hidden="1" customHeight="1"/>
    <row r="20105" ht="7.5" hidden="1" customHeight="1"/>
    <row r="20106" ht="7.5" hidden="1" customHeight="1"/>
    <row r="20107" ht="7.5" hidden="1" customHeight="1"/>
    <row r="20108" ht="7.5" hidden="1" customHeight="1"/>
    <row r="20109" ht="7.5" hidden="1" customHeight="1"/>
    <row r="20110" ht="7.5" hidden="1" customHeight="1"/>
    <row r="20111" ht="7.5" hidden="1" customHeight="1"/>
    <row r="20112" ht="7.5" hidden="1" customHeight="1"/>
    <row r="20113" ht="7.5" hidden="1" customHeight="1"/>
    <row r="20114" ht="7.5" hidden="1" customHeight="1"/>
    <row r="20115" ht="7.5" hidden="1" customHeight="1"/>
    <row r="20116" ht="7.5" hidden="1" customHeight="1"/>
    <row r="20117" ht="7.5" hidden="1" customHeight="1"/>
    <row r="20118" ht="7.5" hidden="1" customHeight="1"/>
    <row r="20119" ht="7.5" hidden="1" customHeight="1"/>
    <row r="20120" ht="7.5" hidden="1" customHeight="1"/>
    <row r="20121" ht="7.5" hidden="1" customHeight="1"/>
    <row r="20122" ht="7.5" hidden="1" customHeight="1"/>
    <row r="20123" ht="7.5" hidden="1" customHeight="1"/>
    <row r="20124" ht="7.5" hidden="1" customHeight="1"/>
    <row r="20125" ht="7.5" hidden="1" customHeight="1"/>
    <row r="20126" ht="7.5" hidden="1" customHeight="1"/>
    <row r="20127" ht="7.5" hidden="1" customHeight="1"/>
    <row r="20128" ht="7.5" hidden="1" customHeight="1"/>
    <row r="20129" ht="7.5" hidden="1" customHeight="1"/>
    <row r="20130" ht="7.5" hidden="1" customHeight="1"/>
    <row r="20131" ht="7.5" hidden="1" customHeight="1"/>
    <row r="20132" ht="7.5" hidden="1" customHeight="1"/>
    <row r="20133" ht="7.5" hidden="1" customHeight="1"/>
    <row r="20134" ht="7.5" hidden="1" customHeight="1"/>
    <row r="20135" ht="7.5" hidden="1" customHeight="1"/>
    <row r="20136" ht="7.5" hidden="1" customHeight="1"/>
    <row r="20137" ht="7.5" hidden="1" customHeight="1"/>
    <row r="20138" ht="7.5" hidden="1" customHeight="1"/>
    <row r="20139" ht="7.5" hidden="1" customHeight="1"/>
    <row r="20140" ht="7.5" hidden="1" customHeight="1"/>
    <row r="20141" ht="7.5" hidden="1" customHeight="1"/>
    <row r="20142" ht="7.5" hidden="1" customHeight="1"/>
    <row r="20143" ht="7.5" hidden="1" customHeight="1"/>
    <row r="20144" ht="7.5" hidden="1" customHeight="1"/>
    <row r="20145" ht="7.5" hidden="1" customHeight="1"/>
    <row r="20146" ht="7.5" hidden="1" customHeight="1"/>
    <row r="20147" ht="7.5" hidden="1" customHeight="1"/>
    <row r="20148" ht="7.5" hidden="1" customHeight="1"/>
    <row r="20149" ht="7.5" hidden="1" customHeight="1"/>
    <row r="20150" ht="7.5" hidden="1" customHeight="1"/>
    <row r="20151" ht="7.5" hidden="1" customHeight="1"/>
    <row r="20152" ht="7.5" hidden="1" customHeight="1"/>
    <row r="20153" ht="7.5" hidden="1" customHeight="1"/>
    <row r="20154" ht="7.5" hidden="1" customHeight="1"/>
    <row r="20155" ht="7.5" hidden="1" customHeight="1"/>
    <row r="20156" ht="7.5" hidden="1" customHeight="1"/>
    <row r="20157" ht="7.5" hidden="1" customHeight="1"/>
    <row r="20158" ht="7.5" hidden="1" customHeight="1"/>
    <row r="20159" ht="7.5" hidden="1" customHeight="1"/>
    <row r="20160" ht="7.5" hidden="1" customHeight="1"/>
    <row r="20161" ht="7.5" hidden="1" customHeight="1"/>
    <row r="20162" ht="7.5" hidden="1" customHeight="1"/>
    <row r="20163" ht="7.5" hidden="1" customHeight="1"/>
    <row r="20164" ht="7.5" hidden="1" customHeight="1"/>
    <row r="20165" ht="7.5" hidden="1" customHeight="1"/>
    <row r="20166" ht="7.5" hidden="1" customHeight="1"/>
    <row r="20167" ht="7.5" hidden="1" customHeight="1"/>
    <row r="20168" ht="7.5" hidden="1" customHeight="1"/>
    <row r="20169" ht="7.5" hidden="1" customHeight="1"/>
    <row r="20170" ht="7.5" hidden="1" customHeight="1"/>
    <row r="20171" ht="7.5" hidden="1" customHeight="1"/>
    <row r="20172" ht="7.5" hidden="1" customHeight="1"/>
    <row r="20173" ht="7.5" hidden="1" customHeight="1"/>
    <row r="20174" ht="7.5" hidden="1" customHeight="1"/>
    <row r="20175" ht="7.5" hidden="1" customHeight="1"/>
    <row r="20176" ht="7.5" hidden="1" customHeight="1"/>
    <row r="20177" ht="7.5" hidden="1" customHeight="1"/>
    <row r="20178" ht="7.5" hidden="1" customHeight="1"/>
    <row r="20179" ht="7.5" hidden="1" customHeight="1"/>
    <row r="20180" ht="7.5" hidden="1" customHeight="1"/>
    <row r="20181" ht="7.5" hidden="1" customHeight="1"/>
    <row r="20182" ht="7.5" hidden="1" customHeight="1"/>
    <row r="20183" ht="7.5" hidden="1" customHeight="1"/>
    <row r="20184" ht="7.5" hidden="1" customHeight="1"/>
    <row r="20185" ht="7.5" hidden="1" customHeight="1"/>
    <row r="20186" ht="7.5" hidden="1" customHeight="1"/>
    <row r="20187" ht="7.5" hidden="1" customHeight="1"/>
    <row r="20188" ht="7.5" hidden="1" customHeight="1"/>
    <row r="20189" ht="7.5" hidden="1" customHeight="1"/>
    <row r="20190" ht="7.5" hidden="1" customHeight="1"/>
    <row r="20191" ht="7.5" hidden="1" customHeight="1"/>
    <row r="20192" ht="7.5" hidden="1" customHeight="1"/>
    <row r="20193" ht="7.5" hidden="1" customHeight="1"/>
    <row r="20194" ht="7.5" hidden="1" customHeight="1"/>
    <row r="20195" ht="7.5" hidden="1" customHeight="1"/>
    <row r="20196" ht="7.5" hidden="1" customHeight="1"/>
    <row r="20197" ht="7.5" hidden="1" customHeight="1"/>
    <row r="20198" ht="7.5" hidden="1" customHeight="1"/>
    <row r="20199" ht="7.5" hidden="1" customHeight="1"/>
    <row r="20200" ht="7.5" hidden="1" customHeight="1"/>
    <row r="20201" ht="7.5" hidden="1" customHeight="1"/>
    <row r="20202" ht="7.5" hidden="1" customHeight="1"/>
    <row r="20203" ht="7.5" hidden="1" customHeight="1"/>
    <row r="20204" ht="7.5" hidden="1" customHeight="1"/>
    <row r="20205" ht="7.5" hidden="1" customHeight="1"/>
    <row r="20206" ht="7.5" hidden="1" customHeight="1"/>
    <row r="20207" ht="7.5" hidden="1" customHeight="1"/>
    <row r="20208" ht="7.5" hidden="1" customHeight="1"/>
    <row r="20209" ht="7.5" hidden="1" customHeight="1"/>
    <row r="20210" ht="7.5" hidden="1" customHeight="1"/>
    <row r="20211" ht="7.5" hidden="1" customHeight="1"/>
    <row r="20212" ht="7.5" hidden="1" customHeight="1"/>
    <row r="20213" ht="7.5" hidden="1" customHeight="1"/>
    <row r="20214" ht="7.5" hidden="1" customHeight="1"/>
    <row r="20215" ht="7.5" hidden="1" customHeight="1"/>
    <row r="20216" ht="7.5" hidden="1" customHeight="1"/>
    <row r="20217" ht="7.5" hidden="1" customHeight="1"/>
    <row r="20218" ht="7.5" hidden="1" customHeight="1"/>
    <row r="20219" ht="7.5" hidden="1" customHeight="1"/>
    <row r="20220" ht="7.5" hidden="1" customHeight="1"/>
    <row r="20221" ht="7.5" hidden="1" customHeight="1"/>
    <row r="20222" ht="7.5" hidden="1" customHeight="1"/>
    <row r="20223" ht="7.5" hidden="1" customHeight="1"/>
    <row r="20224" ht="7.5" hidden="1" customHeight="1"/>
    <row r="20225" ht="7.5" hidden="1" customHeight="1"/>
    <row r="20226" ht="7.5" hidden="1" customHeight="1"/>
    <row r="20227" ht="7.5" hidden="1" customHeight="1"/>
    <row r="20228" ht="7.5" hidden="1" customHeight="1"/>
    <row r="20229" ht="7.5" hidden="1" customHeight="1"/>
    <row r="20230" ht="7.5" hidden="1" customHeight="1"/>
    <row r="20231" ht="7.5" hidden="1" customHeight="1"/>
    <row r="20232" ht="7.5" hidden="1" customHeight="1"/>
    <row r="20233" ht="7.5" hidden="1" customHeight="1"/>
    <row r="20234" ht="7.5" hidden="1" customHeight="1"/>
    <row r="20235" ht="7.5" hidden="1" customHeight="1"/>
    <row r="20236" ht="7.5" hidden="1" customHeight="1"/>
    <row r="20237" ht="7.5" hidden="1" customHeight="1"/>
    <row r="20238" ht="7.5" hidden="1" customHeight="1"/>
    <row r="20239" ht="7.5" hidden="1" customHeight="1"/>
    <row r="20240" ht="7.5" hidden="1" customHeight="1"/>
    <row r="20241" ht="7.5" hidden="1" customHeight="1"/>
    <row r="20242" ht="7.5" hidden="1" customHeight="1"/>
    <row r="20243" ht="7.5" hidden="1" customHeight="1"/>
    <row r="20244" ht="7.5" hidden="1" customHeight="1"/>
    <row r="20245" ht="7.5" hidden="1" customHeight="1"/>
    <row r="20246" ht="7.5" hidden="1" customHeight="1"/>
    <row r="20247" ht="7.5" hidden="1" customHeight="1"/>
    <row r="20248" ht="7.5" hidden="1" customHeight="1"/>
    <row r="20249" ht="7.5" hidden="1" customHeight="1"/>
    <row r="20250" ht="7.5" hidden="1" customHeight="1"/>
    <row r="20251" ht="7.5" hidden="1" customHeight="1"/>
    <row r="20252" ht="7.5" hidden="1" customHeight="1"/>
    <row r="20253" ht="7.5" hidden="1" customHeight="1"/>
    <row r="20254" ht="7.5" hidden="1" customHeight="1"/>
    <row r="20255" ht="7.5" hidden="1" customHeight="1"/>
    <row r="20256" ht="7.5" hidden="1" customHeight="1"/>
    <row r="20257" ht="7.5" hidden="1" customHeight="1"/>
    <row r="20258" ht="7.5" hidden="1" customHeight="1"/>
    <row r="20259" ht="7.5" hidden="1" customHeight="1"/>
    <row r="20260" ht="7.5" hidden="1" customHeight="1"/>
    <row r="20261" ht="7.5" hidden="1" customHeight="1"/>
    <row r="20262" ht="7.5" hidden="1" customHeight="1"/>
    <row r="20263" ht="7.5" hidden="1" customHeight="1"/>
    <row r="20264" ht="7.5" hidden="1" customHeight="1"/>
    <row r="20265" ht="7.5" hidden="1" customHeight="1"/>
    <row r="20266" ht="7.5" hidden="1" customHeight="1"/>
    <row r="20267" ht="7.5" hidden="1" customHeight="1"/>
    <row r="20268" ht="7.5" hidden="1" customHeight="1"/>
    <row r="20269" ht="7.5" hidden="1" customHeight="1"/>
    <row r="20270" ht="7.5" hidden="1" customHeight="1"/>
    <row r="20271" ht="7.5" hidden="1" customHeight="1"/>
    <row r="20272" ht="7.5" hidden="1" customHeight="1"/>
    <row r="20273" ht="7.5" hidden="1" customHeight="1"/>
    <row r="20274" ht="7.5" hidden="1" customHeight="1"/>
    <row r="20275" ht="7.5" hidden="1" customHeight="1"/>
    <row r="20276" ht="7.5" hidden="1" customHeight="1"/>
    <row r="20277" ht="7.5" hidden="1" customHeight="1"/>
    <row r="20278" ht="7.5" hidden="1" customHeight="1"/>
    <row r="20279" ht="7.5" hidden="1" customHeight="1"/>
    <row r="20280" ht="7.5" hidden="1" customHeight="1"/>
    <row r="20281" ht="7.5" hidden="1" customHeight="1"/>
    <row r="20282" ht="7.5" hidden="1" customHeight="1"/>
    <row r="20283" ht="7.5" hidden="1" customHeight="1"/>
    <row r="20284" ht="7.5" hidden="1" customHeight="1"/>
    <row r="20285" ht="7.5" hidden="1" customHeight="1"/>
    <row r="20286" ht="7.5" hidden="1" customHeight="1"/>
    <row r="20287" ht="7.5" hidden="1" customHeight="1"/>
    <row r="20288" ht="7.5" hidden="1" customHeight="1"/>
    <row r="20289" ht="7.5" hidden="1" customHeight="1"/>
    <row r="20290" ht="7.5" hidden="1" customHeight="1"/>
    <row r="20291" ht="7.5" hidden="1" customHeight="1"/>
    <row r="20292" ht="7.5" hidden="1" customHeight="1"/>
    <row r="20293" ht="7.5" hidden="1" customHeight="1"/>
    <row r="20294" ht="7.5" hidden="1" customHeight="1"/>
    <row r="20295" ht="7.5" hidden="1" customHeight="1"/>
    <row r="20296" ht="7.5" hidden="1" customHeight="1"/>
    <row r="20297" ht="7.5" hidden="1" customHeight="1"/>
    <row r="20298" ht="7.5" hidden="1" customHeight="1"/>
    <row r="20299" ht="7.5" hidden="1" customHeight="1"/>
    <row r="20300" ht="7.5" hidden="1" customHeight="1"/>
    <row r="20301" ht="7.5" hidden="1" customHeight="1"/>
    <row r="20302" ht="7.5" hidden="1" customHeight="1"/>
    <row r="20303" ht="7.5" hidden="1" customHeight="1"/>
    <row r="20304" ht="7.5" hidden="1" customHeight="1"/>
    <row r="20305" ht="7.5" hidden="1" customHeight="1"/>
    <row r="20306" ht="7.5" hidden="1" customHeight="1"/>
    <row r="20307" ht="7.5" hidden="1" customHeight="1"/>
    <row r="20308" ht="7.5" hidden="1" customHeight="1"/>
    <row r="20309" ht="7.5" hidden="1" customHeight="1"/>
    <row r="20310" ht="7.5" hidden="1" customHeight="1"/>
    <row r="20311" ht="7.5" hidden="1" customHeight="1"/>
    <row r="20312" ht="7.5" hidden="1" customHeight="1"/>
    <row r="20313" ht="7.5" hidden="1" customHeight="1"/>
    <row r="20314" ht="7.5" hidden="1" customHeight="1"/>
    <row r="20315" ht="7.5" hidden="1" customHeight="1"/>
    <row r="20316" ht="7.5" hidden="1" customHeight="1"/>
    <row r="20317" ht="7.5" hidden="1" customHeight="1"/>
    <row r="20318" ht="7.5" hidden="1" customHeight="1"/>
    <row r="20319" ht="7.5" hidden="1" customHeight="1"/>
    <row r="20320" ht="7.5" hidden="1" customHeight="1"/>
    <row r="20321" ht="7.5" hidden="1" customHeight="1"/>
    <row r="20322" ht="7.5" hidden="1" customHeight="1"/>
    <row r="20323" ht="7.5" hidden="1" customHeight="1"/>
    <row r="20324" ht="7.5" hidden="1" customHeight="1"/>
    <row r="20325" ht="7.5" hidden="1" customHeight="1"/>
    <row r="20326" ht="7.5" hidden="1" customHeight="1"/>
    <row r="20327" ht="7.5" hidden="1" customHeight="1"/>
    <row r="20328" ht="7.5" hidden="1" customHeight="1"/>
    <row r="20329" ht="7.5" hidden="1" customHeight="1"/>
    <row r="20330" ht="7.5" hidden="1" customHeight="1"/>
    <row r="20331" ht="7.5" hidden="1" customHeight="1"/>
    <row r="20332" ht="7.5" hidden="1" customHeight="1"/>
    <row r="20333" ht="7.5" hidden="1" customHeight="1"/>
    <row r="20334" ht="7.5" hidden="1" customHeight="1"/>
    <row r="20335" ht="7.5" hidden="1" customHeight="1"/>
    <row r="20336" ht="7.5" hidden="1" customHeight="1"/>
    <row r="20337" ht="7.5" hidden="1" customHeight="1"/>
    <row r="20338" ht="7.5" hidden="1" customHeight="1"/>
    <row r="20339" ht="7.5" hidden="1" customHeight="1"/>
    <row r="20340" ht="7.5" hidden="1" customHeight="1"/>
    <row r="20341" ht="7.5" hidden="1" customHeight="1"/>
    <row r="20342" ht="7.5" hidden="1" customHeight="1"/>
    <row r="20343" ht="7.5" hidden="1" customHeight="1"/>
    <row r="20344" ht="7.5" hidden="1" customHeight="1"/>
    <row r="20345" ht="7.5" hidden="1" customHeight="1"/>
    <row r="20346" ht="7.5" hidden="1" customHeight="1"/>
    <row r="20347" ht="7.5" hidden="1" customHeight="1"/>
    <row r="20348" ht="7.5" hidden="1" customHeight="1"/>
    <row r="20349" ht="7.5" hidden="1" customHeight="1"/>
    <row r="20350" ht="7.5" hidden="1" customHeight="1"/>
    <row r="20351" ht="7.5" hidden="1" customHeight="1"/>
    <row r="20352" ht="7.5" hidden="1" customHeight="1"/>
    <row r="20353" ht="7.5" hidden="1" customHeight="1"/>
    <row r="20354" ht="7.5" hidden="1" customHeight="1"/>
    <row r="20355" ht="7.5" hidden="1" customHeight="1"/>
    <row r="20356" ht="7.5" hidden="1" customHeight="1"/>
    <row r="20357" ht="7.5" hidden="1" customHeight="1"/>
    <row r="20358" ht="7.5" hidden="1" customHeight="1"/>
    <row r="20359" ht="7.5" hidden="1" customHeight="1"/>
    <row r="20360" ht="7.5" hidden="1" customHeight="1"/>
    <row r="20361" ht="7.5" hidden="1" customHeight="1"/>
    <row r="20362" ht="7.5" hidden="1" customHeight="1"/>
    <row r="20363" ht="7.5" hidden="1" customHeight="1"/>
    <row r="20364" ht="7.5" hidden="1" customHeight="1"/>
    <row r="20365" ht="7.5" hidden="1" customHeight="1"/>
    <row r="20366" ht="7.5" hidden="1" customHeight="1"/>
    <row r="20367" ht="7.5" hidden="1" customHeight="1"/>
    <row r="20368" ht="7.5" hidden="1" customHeight="1"/>
    <row r="20369" ht="7.5" hidden="1" customHeight="1"/>
    <row r="20370" ht="7.5" hidden="1" customHeight="1"/>
    <row r="20371" ht="7.5" hidden="1" customHeight="1"/>
    <row r="20372" ht="7.5" hidden="1" customHeight="1"/>
    <row r="20373" ht="7.5" hidden="1" customHeight="1"/>
    <row r="20374" ht="7.5" hidden="1" customHeight="1"/>
    <row r="20375" ht="7.5" hidden="1" customHeight="1"/>
    <row r="20376" ht="7.5" hidden="1" customHeight="1"/>
    <row r="20377" ht="7.5" hidden="1" customHeight="1"/>
    <row r="20378" ht="7.5" hidden="1" customHeight="1"/>
    <row r="20379" ht="7.5" hidden="1" customHeight="1"/>
    <row r="20380" ht="7.5" hidden="1" customHeight="1"/>
    <row r="20381" ht="7.5" hidden="1" customHeight="1"/>
    <row r="20382" ht="7.5" hidden="1" customHeight="1"/>
    <row r="20383" ht="7.5" hidden="1" customHeight="1"/>
    <row r="20384" ht="7.5" hidden="1" customHeight="1"/>
    <row r="20385" ht="7.5" hidden="1" customHeight="1"/>
    <row r="20386" ht="7.5" hidden="1" customHeight="1"/>
    <row r="20387" ht="7.5" hidden="1" customHeight="1"/>
    <row r="20388" ht="7.5" hidden="1" customHeight="1"/>
    <row r="20389" ht="7.5" hidden="1" customHeight="1"/>
    <row r="20390" ht="7.5" hidden="1" customHeight="1"/>
    <row r="20391" ht="7.5" hidden="1" customHeight="1"/>
    <row r="20392" ht="7.5" hidden="1" customHeight="1"/>
    <row r="20393" ht="7.5" hidden="1" customHeight="1"/>
    <row r="20394" ht="7.5" hidden="1" customHeight="1"/>
    <row r="20395" ht="7.5" hidden="1" customHeight="1"/>
    <row r="20396" ht="7.5" hidden="1" customHeight="1"/>
    <row r="20397" ht="7.5" hidden="1" customHeight="1"/>
    <row r="20398" ht="7.5" hidden="1" customHeight="1"/>
    <row r="20399" ht="7.5" hidden="1" customHeight="1"/>
    <row r="20400" ht="7.5" hidden="1" customHeight="1"/>
    <row r="20401" ht="7.5" hidden="1" customHeight="1"/>
    <row r="20402" ht="7.5" hidden="1" customHeight="1"/>
    <row r="20403" ht="7.5" hidden="1" customHeight="1"/>
    <row r="20404" ht="7.5" hidden="1" customHeight="1"/>
    <row r="20405" ht="7.5" hidden="1" customHeight="1"/>
    <row r="20406" ht="7.5" hidden="1" customHeight="1"/>
    <row r="20407" ht="7.5" hidden="1" customHeight="1"/>
    <row r="20408" ht="7.5" hidden="1" customHeight="1"/>
    <row r="20409" ht="7.5" hidden="1" customHeight="1"/>
    <row r="20410" ht="7.5" hidden="1" customHeight="1"/>
    <row r="20411" ht="7.5" hidden="1" customHeight="1"/>
    <row r="20412" ht="7.5" hidden="1" customHeight="1"/>
    <row r="20413" ht="7.5" hidden="1" customHeight="1"/>
    <row r="20414" ht="7.5" hidden="1" customHeight="1"/>
    <row r="20415" ht="7.5" hidden="1" customHeight="1"/>
    <row r="20416" ht="7.5" hidden="1" customHeight="1"/>
    <row r="20417" ht="7.5" hidden="1" customHeight="1"/>
    <row r="20418" ht="7.5" hidden="1" customHeight="1"/>
    <row r="20419" ht="7.5" hidden="1" customHeight="1"/>
    <row r="20420" ht="7.5" hidden="1" customHeight="1"/>
    <row r="20421" ht="7.5" hidden="1" customHeight="1"/>
    <row r="20422" ht="7.5" hidden="1" customHeight="1"/>
    <row r="20423" ht="7.5" hidden="1" customHeight="1"/>
    <row r="20424" ht="7.5" hidden="1" customHeight="1"/>
    <row r="20425" ht="7.5" hidden="1" customHeight="1"/>
    <row r="20426" ht="7.5" hidden="1" customHeight="1"/>
    <row r="20427" ht="7.5" hidden="1" customHeight="1"/>
    <row r="20428" ht="7.5" hidden="1" customHeight="1"/>
    <row r="20429" ht="7.5" hidden="1" customHeight="1"/>
    <row r="20430" ht="7.5" hidden="1" customHeight="1"/>
    <row r="20431" ht="7.5" hidden="1" customHeight="1"/>
    <row r="20432" ht="7.5" hidden="1" customHeight="1"/>
    <row r="20433" ht="7.5" hidden="1" customHeight="1"/>
    <row r="20434" ht="7.5" hidden="1" customHeight="1"/>
    <row r="20435" ht="7.5" hidden="1" customHeight="1"/>
    <row r="20436" ht="7.5" hidden="1" customHeight="1"/>
    <row r="20437" ht="7.5" hidden="1" customHeight="1"/>
    <row r="20438" ht="7.5" hidden="1" customHeight="1"/>
    <row r="20439" ht="7.5" hidden="1" customHeight="1"/>
    <row r="20440" ht="7.5" hidden="1" customHeight="1"/>
    <row r="20441" ht="7.5" hidden="1" customHeight="1"/>
    <row r="20442" ht="7.5" hidden="1" customHeight="1"/>
    <row r="20443" ht="7.5" hidden="1" customHeight="1"/>
    <row r="20444" ht="7.5" hidden="1" customHeight="1"/>
    <row r="20445" ht="7.5" hidden="1" customHeight="1"/>
    <row r="20446" ht="7.5" hidden="1" customHeight="1"/>
    <row r="20447" ht="7.5" hidden="1" customHeight="1"/>
    <row r="20448" ht="7.5" hidden="1" customHeight="1"/>
    <row r="20449" ht="7.5" hidden="1" customHeight="1"/>
    <row r="20450" ht="7.5" hidden="1" customHeight="1"/>
    <row r="20451" ht="7.5" hidden="1" customHeight="1"/>
    <row r="20452" ht="7.5" hidden="1" customHeight="1"/>
    <row r="20453" ht="7.5" hidden="1" customHeight="1"/>
    <row r="20454" ht="7.5" hidden="1" customHeight="1"/>
    <row r="20455" ht="7.5" hidden="1" customHeight="1"/>
    <row r="20456" ht="7.5" hidden="1" customHeight="1"/>
    <row r="20457" ht="7.5" hidden="1" customHeight="1"/>
    <row r="20458" ht="7.5" hidden="1" customHeight="1"/>
    <row r="20459" ht="7.5" hidden="1" customHeight="1"/>
    <row r="20460" ht="7.5" hidden="1" customHeight="1"/>
    <row r="20461" ht="7.5" hidden="1" customHeight="1"/>
    <row r="20462" ht="7.5" hidden="1" customHeight="1"/>
    <row r="20463" ht="7.5" hidden="1" customHeight="1"/>
    <row r="20464" ht="7.5" hidden="1" customHeight="1"/>
    <row r="20465" ht="7.5" hidden="1" customHeight="1"/>
    <row r="20466" ht="7.5" hidden="1" customHeight="1"/>
    <row r="20467" ht="7.5" hidden="1" customHeight="1"/>
    <row r="20468" ht="7.5" hidden="1" customHeight="1"/>
    <row r="20469" ht="7.5" hidden="1" customHeight="1"/>
    <row r="20470" ht="7.5" hidden="1" customHeight="1"/>
    <row r="20471" ht="7.5" hidden="1" customHeight="1"/>
    <row r="20472" ht="7.5" hidden="1" customHeight="1"/>
    <row r="20473" ht="7.5" hidden="1" customHeight="1"/>
    <row r="20474" ht="7.5" hidden="1" customHeight="1"/>
    <row r="20475" ht="7.5" hidden="1" customHeight="1"/>
    <row r="20476" ht="7.5" hidden="1" customHeight="1"/>
    <row r="20477" ht="7.5" hidden="1" customHeight="1"/>
    <row r="20478" ht="7.5" hidden="1" customHeight="1"/>
    <row r="20479" ht="7.5" hidden="1" customHeight="1"/>
    <row r="20480" ht="7.5" hidden="1" customHeight="1"/>
    <row r="20481" ht="7.5" hidden="1" customHeight="1"/>
    <row r="20482" ht="7.5" hidden="1" customHeight="1"/>
    <row r="20483" ht="7.5" hidden="1" customHeight="1"/>
    <row r="20484" ht="7.5" hidden="1" customHeight="1"/>
    <row r="20485" ht="7.5" hidden="1" customHeight="1"/>
    <row r="20486" ht="7.5" hidden="1" customHeight="1"/>
    <row r="20487" ht="7.5" hidden="1" customHeight="1"/>
    <row r="20488" ht="7.5" hidden="1" customHeight="1"/>
    <row r="20489" ht="7.5" hidden="1" customHeight="1"/>
    <row r="20490" ht="7.5" hidden="1" customHeight="1"/>
    <row r="20491" ht="7.5" hidden="1" customHeight="1"/>
    <row r="20492" ht="7.5" hidden="1" customHeight="1"/>
    <row r="20493" ht="7.5" hidden="1" customHeight="1"/>
    <row r="20494" ht="7.5" hidden="1" customHeight="1"/>
    <row r="20495" ht="7.5" hidden="1" customHeight="1"/>
    <row r="20496" ht="7.5" hidden="1" customHeight="1"/>
    <row r="20497" ht="7.5" hidden="1" customHeight="1"/>
    <row r="20498" ht="7.5" hidden="1" customHeight="1"/>
    <row r="20499" ht="7.5" hidden="1" customHeight="1"/>
    <row r="20500" ht="7.5" hidden="1" customHeight="1"/>
    <row r="20501" ht="7.5" hidden="1" customHeight="1"/>
    <row r="20502" ht="7.5" hidden="1" customHeight="1"/>
    <row r="20503" ht="7.5" hidden="1" customHeight="1"/>
    <row r="20504" ht="7.5" hidden="1" customHeight="1"/>
    <row r="20505" ht="7.5" hidden="1" customHeight="1"/>
    <row r="20506" ht="7.5" hidden="1" customHeight="1"/>
    <row r="20507" ht="7.5" hidden="1" customHeight="1"/>
    <row r="20508" ht="7.5" hidden="1" customHeight="1"/>
    <row r="20509" ht="7.5" hidden="1" customHeight="1"/>
    <row r="20510" ht="7.5" hidden="1" customHeight="1"/>
    <row r="20511" ht="7.5" hidden="1" customHeight="1"/>
    <row r="20512" ht="7.5" hidden="1" customHeight="1"/>
    <row r="20513" ht="7.5" hidden="1" customHeight="1"/>
    <row r="20514" ht="7.5" hidden="1" customHeight="1"/>
    <row r="20515" ht="7.5" hidden="1" customHeight="1"/>
    <row r="20516" ht="7.5" hidden="1" customHeight="1"/>
    <row r="20517" ht="7.5" hidden="1" customHeight="1"/>
    <row r="20518" ht="7.5" hidden="1" customHeight="1"/>
    <row r="20519" ht="7.5" hidden="1" customHeight="1"/>
    <row r="20520" ht="7.5" hidden="1" customHeight="1"/>
    <row r="20521" ht="7.5" hidden="1" customHeight="1"/>
    <row r="20522" ht="7.5" hidden="1" customHeight="1"/>
    <row r="20523" ht="7.5" hidden="1" customHeight="1"/>
    <row r="20524" ht="7.5" hidden="1" customHeight="1"/>
    <row r="20525" ht="7.5" hidden="1" customHeight="1"/>
    <row r="20526" ht="7.5" hidden="1" customHeight="1"/>
    <row r="20527" ht="7.5" hidden="1" customHeight="1"/>
    <row r="20528" ht="7.5" hidden="1" customHeight="1"/>
    <row r="20529" ht="7.5" hidden="1" customHeight="1"/>
    <row r="20530" ht="7.5" hidden="1" customHeight="1"/>
    <row r="20531" ht="7.5" hidden="1" customHeight="1"/>
    <row r="20532" ht="7.5" hidden="1" customHeight="1"/>
    <row r="20533" ht="7.5" hidden="1" customHeight="1"/>
    <row r="20534" ht="7.5" hidden="1" customHeight="1"/>
    <row r="20535" ht="7.5" hidden="1" customHeight="1"/>
    <row r="20536" ht="7.5" hidden="1" customHeight="1"/>
    <row r="20537" ht="7.5" hidden="1" customHeight="1"/>
    <row r="20538" ht="7.5" hidden="1" customHeight="1"/>
    <row r="20539" ht="7.5" hidden="1" customHeight="1"/>
    <row r="20540" ht="7.5" hidden="1" customHeight="1"/>
    <row r="20541" ht="7.5" hidden="1" customHeight="1"/>
    <row r="20542" ht="7.5" hidden="1" customHeight="1"/>
    <row r="20543" ht="7.5" hidden="1" customHeight="1"/>
    <row r="20544" ht="7.5" hidden="1" customHeight="1"/>
    <row r="20545" ht="7.5" hidden="1" customHeight="1"/>
    <row r="20546" ht="7.5" hidden="1" customHeight="1"/>
    <row r="20547" ht="7.5" hidden="1" customHeight="1"/>
    <row r="20548" ht="7.5" hidden="1" customHeight="1"/>
    <row r="20549" ht="7.5" hidden="1" customHeight="1"/>
    <row r="20550" ht="7.5" hidden="1" customHeight="1"/>
    <row r="20551" ht="7.5" hidden="1" customHeight="1"/>
    <row r="20552" ht="7.5" hidden="1" customHeight="1"/>
    <row r="20553" ht="7.5" hidden="1" customHeight="1"/>
    <row r="20554" ht="7.5" hidden="1" customHeight="1"/>
    <row r="20555" ht="7.5" hidden="1" customHeight="1"/>
    <row r="20556" ht="7.5" hidden="1" customHeight="1"/>
    <row r="20557" ht="7.5" hidden="1" customHeight="1"/>
    <row r="20558" ht="7.5" hidden="1" customHeight="1"/>
    <row r="20559" ht="7.5" hidden="1" customHeight="1"/>
    <row r="20560" ht="7.5" hidden="1" customHeight="1"/>
    <row r="20561" ht="7.5" hidden="1" customHeight="1"/>
    <row r="20562" ht="7.5" hidden="1" customHeight="1"/>
    <row r="20563" ht="7.5" hidden="1" customHeight="1"/>
    <row r="20564" ht="7.5" hidden="1" customHeight="1"/>
    <row r="20565" ht="7.5" hidden="1" customHeight="1"/>
    <row r="20566" ht="7.5" hidden="1" customHeight="1"/>
    <row r="20567" ht="7.5" hidden="1" customHeight="1"/>
    <row r="20568" ht="7.5" hidden="1" customHeight="1"/>
    <row r="20569" ht="7.5" hidden="1" customHeight="1"/>
    <row r="20570" ht="7.5" hidden="1" customHeight="1"/>
    <row r="20571" ht="7.5" hidden="1" customHeight="1"/>
    <row r="20572" ht="7.5" hidden="1" customHeight="1"/>
    <row r="20573" ht="7.5" hidden="1" customHeight="1"/>
    <row r="20574" ht="7.5" hidden="1" customHeight="1"/>
    <row r="20575" ht="7.5" hidden="1" customHeight="1"/>
    <row r="20576" ht="7.5" hidden="1" customHeight="1"/>
    <row r="20577" ht="7.5" hidden="1" customHeight="1"/>
    <row r="20578" ht="7.5" hidden="1" customHeight="1"/>
    <row r="20579" ht="7.5" hidden="1" customHeight="1"/>
    <row r="20580" ht="7.5" hidden="1" customHeight="1"/>
    <row r="20581" ht="7.5" hidden="1" customHeight="1"/>
    <row r="20582" ht="7.5" hidden="1" customHeight="1"/>
    <row r="20583" ht="7.5" hidden="1" customHeight="1"/>
    <row r="20584" ht="7.5" hidden="1" customHeight="1"/>
    <row r="20585" ht="7.5" hidden="1" customHeight="1"/>
    <row r="20586" ht="7.5" hidden="1" customHeight="1"/>
    <row r="20587" ht="7.5" hidden="1" customHeight="1"/>
    <row r="20588" ht="7.5" hidden="1" customHeight="1"/>
    <row r="20589" ht="7.5" hidden="1" customHeight="1"/>
    <row r="20590" ht="7.5" hidden="1" customHeight="1"/>
    <row r="20591" ht="7.5" hidden="1" customHeight="1"/>
    <row r="20592" ht="7.5" hidden="1" customHeight="1"/>
    <row r="20593" ht="7.5" hidden="1" customHeight="1"/>
    <row r="20594" ht="7.5" hidden="1" customHeight="1"/>
    <row r="20595" ht="7.5" hidden="1" customHeight="1"/>
    <row r="20596" ht="7.5" hidden="1" customHeight="1"/>
    <row r="20597" ht="7.5" hidden="1" customHeight="1"/>
    <row r="20598" ht="7.5" hidden="1" customHeight="1"/>
    <row r="20599" ht="7.5" hidden="1" customHeight="1"/>
    <row r="20600" ht="7.5" hidden="1" customHeight="1"/>
    <row r="20601" ht="7.5" hidden="1" customHeight="1"/>
    <row r="20602" ht="7.5" hidden="1" customHeight="1"/>
    <row r="20603" ht="7.5" hidden="1" customHeight="1"/>
    <row r="20604" ht="7.5" hidden="1" customHeight="1"/>
    <row r="20605" ht="7.5" hidden="1" customHeight="1"/>
    <row r="20606" ht="7.5" hidden="1" customHeight="1"/>
    <row r="20607" ht="7.5" hidden="1" customHeight="1"/>
    <row r="20608" ht="7.5" hidden="1" customHeight="1"/>
    <row r="20609" ht="7.5" hidden="1" customHeight="1"/>
    <row r="20610" ht="7.5" hidden="1" customHeight="1"/>
    <row r="20611" ht="7.5" hidden="1" customHeight="1"/>
    <row r="20612" ht="7.5" hidden="1" customHeight="1"/>
    <row r="20613" ht="7.5" hidden="1" customHeight="1"/>
    <row r="20614" ht="7.5" hidden="1" customHeight="1"/>
    <row r="20615" ht="7.5" hidden="1" customHeight="1"/>
    <row r="20616" ht="7.5" hidden="1" customHeight="1"/>
    <row r="20617" ht="7.5" hidden="1" customHeight="1"/>
    <row r="20618" ht="7.5" hidden="1" customHeight="1"/>
    <row r="20619" ht="7.5" hidden="1" customHeight="1"/>
    <row r="20620" ht="7.5" hidden="1" customHeight="1"/>
    <row r="20621" ht="7.5" hidden="1" customHeight="1"/>
    <row r="20622" ht="7.5" hidden="1" customHeight="1"/>
    <row r="20623" ht="7.5" hidden="1" customHeight="1"/>
    <row r="20624" ht="7.5" hidden="1" customHeight="1"/>
    <row r="20625" ht="7.5" hidden="1" customHeight="1"/>
    <row r="20626" ht="7.5" hidden="1" customHeight="1"/>
    <row r="20627" ht="7.5" hidden="1" customHeight="1"/>
    <row r="20628" ht="7.5" hidden="1" customHeight="1"/>
    <row r="20629" ht="7.5" hidden="1" customHeight="1"/>
    <row r="20630" ht="7.5" hidden="1" customHeight="1"/>
    <row r="20631" ht="7.5" hidden="1" customHeight="1"/>
    <row r="20632" ht="7.5" hidden="1" customHeight="1"/>
    <row r="20633" ht="7.5" hidden="1" customHeight="1"/>
    <row r="20634" ht="7.5" hidden="1" customHeight="1"/>
    <row r="20635" ht="7.5" hidden="1" customHeight="1"/>
    <row r="20636" ht="7.5" hidden="1" customHeight="1"/>
    <row r="20637" ht="7.5" hidden="1" customHeight="1"/>
    <row r="20638" ht="7.5" hidden="1" customHeight="1"/>
    <row r="20639" ht="7.5" hidden="1" customHeight="1"/>
    <row r="20640" ht="7.5" hidden="1" customHeight="1"/>
    <row r="20641" ht="7.5" hidden="1" customHeight="1"/>
    <row r="20642" ht="7.5" hidden="1" customHeight="1"/>
    <row r="20643" ht="7.5" hidden="1" customHeight="1"/>
    <row r="20644" ht="7.5" hidden="1" customHeight="1"/>
    <row r="20645" ht="7.5" hidden="1" customHeight="1"/>
    <row r="20646" ht="7.5" hidden="1" customHeight="1"/>
    <row r="20647" ht="7.5" hidden="1" customHeight="1"/>
    <row r="20648" ht="7.5" hidden="1" customHeight="1"/>
    <row r="20649" ht="7.5" hidden="1" customHeight="1"/>
    <row r="20650" ht="7.5" hidden="1" customHeight="1"/>
    <row r="20651" ht="7.5" hidden="1" customHeight="1"/>
    <row r="20652" ht="7.5" hidden="1" customHeight="1"/>
    <row r="20653" ht="7.5" hidden="1" customHeight="1"/>
    <row r="20654" ht="7.5" hidden="1" customHeight="1"/>
    <row r="20655" ht="7.5" hidden="1" customHeight="1"/>
    <row r="20656" ht="7.5" hidden="1" customHeight="1"/>
    <row r="20657" ht="7.5" hidden="1" customHeight="1"/>
    <row r="20658" ht="7.5" hidden="1" customHeight="1"/>
    <row r="20659" ht="7.5" hidden="1" customHeight="1"/>
    <row r="20660" ht="7.5" hidden="1" customHeight="1"/>
    <row r="20661" ht="7.5" hidden="1" customHeight="1"/>
    <row r="20662" ht="7.5" hidden="1" customHeight="1"/>
    <row r="20663" ht="7.5" hidden="1" customHeight="1"/>
    <row r="20664" ht="7.5" hidden="1" customHeight="1"/>
    <row r="20665" ht="7.5" hidden="1" customHeight="1"/>
    <row r="20666" ht="7.5" hidden="1" customHeight="1"/>
    <row r="20667" ht="7.5" hidden="1" customHeight="1"/>
    <row r="20668" ht="7.5" hidden="1" customHeight="1"/>
    <row r="20669" ht="7.5" hidden="1" customHeight="1"/>
    <row r="20670" ht="7.5" hidden="1" customHeight="1"/>
    <row r="20671" ht="7.5" hidden="1" customHeight="1"/>
    <row r="20672" ht="7.5" hidden="1" customHeight="1"/>
    <row r="20673" ht="7.5" hidden="1" customHeight="1"/>
    <row r="20674" ht="7.5" hidden="1" customHeight="1"/>
    <row r="20675" ht="7.5" hidden="1" customHeight="1"/>
    <row r="20676" ht="7.5" hidden="1" customHeight="1"/>
    <row r="20677" ht="7.5" hidden="1" customHeight="1"/>
    <row r="20678" ht="7.5" hidden="1" customHeight="1"/>
    <row r="20679" ht="7.5" hidden="1" customHeight="1"/>
    <row r="20680" ht="7.5" hidden="1" customHeight="1"/>
    <row r="20681" ht="7.5" hidden="1" customHeight="1"/>
    <row r="20682" ht="7.5" hidden="1" customHeight="1"/>
    <row r="20683" ht="7.5" hidden="1" customHeight="1"/>
    <row r="20684" ht="7.5" hidden="1" customHeight="1"/>
    <row r="20685" ht="7.5" hidden="1" customHeight="1"/>
    <row r="20686" ht="7.5" hidden="1" customHeight="1"/>
    <row r="20687" ht="7.5" hidden="1" customHeight="1"/>
    <row r="20688" ht="7.5" hidden="1" customHeight="1"/>
    <row r="20689" ht="7.5" hidden="1" customHeight="1"/>
    <row r="20690" ht="7.5" hidden="1" customHeight="1"/>
    <row r="20691" ht="7.5" hidden="1" customHeight="1"/>
    <row r="20692" ht="7.5" hidden="1" customHeight="1"/>
    <row r="20693" ht="7.5" hidden="1" customHeight="1"/>
    <row r="20694" ht="7.5" hidden="1" customHeight="1"/>
    <row r="20695" ht="7.5" hidden="1" customHeight="1"/>
    <row r="20696" ht="7.5" hidden="1" customHeight="1"/>
    <row r="20697" ht="7.5" hidden="1" customHeight="1"/>
    <row r="20698" ht="7.5" hidden="1" customHeight="1"/>
    <row r="20699" ht="7.5" hidden="1" customHeight="1"/>
    <row r="20700" ht="7.5" hidden="1" customHeight="1"/>
    <row r="20701" ht="7.5" hidden="1" customHeight="1"/>
    <row r="20702" ht="7.5" hidden="1" customHeight="1"/>
    <row r="20703" ht="7.5" hidden="1" customHeight="1"/>
    <row r="20704" ht="7.5" hidden="1" customHeight="1"/>
    <row r="20705" ht="7.5" hidden="1" customHeight="1"/>
    <row r="20706" ht="7.5" hidden="1" customHeight="1"/>
    <row r="20707" ht="7.5" hidden="1" customHeight="1"/>
    <row r="20708" ht="7.5" hidden="1" customHeight="1"/>
    <row r="20709" ht="7.5" hidden="1" customHeight="1"/>
    <row r="20710" ht="7.5" hidden="1" customHeight="1"/>
    <row r="20711" ht="7.5" hidden="1" customHeight="1"/>
    <row r="20712" ht="7.5" hidden="1" customHeight="1"/>
    <row r="20713" ht="7.5" hidden="1" customHeight="1"/>
    <row r="20714" ht="7.5" hidden="1" customHeight="1"/>
    <row r="20715" ht="7.5" hidden="1" customHeight="1"/>
    <row r="20716" ht="7.5" hidden="1" customHeight="1"/>
    <row r="20717" ht="7.5" hidden="1" customHeight="1"/>
    <row r="20718" ht="7.5" hidden="1" customHeight="1"/>
    <row r="20719" ht="7.5" hidden="1" customHeight="1"/>
    <row r="20720" ht="7.5" hidden="1" customHeight="1"/>
    <row r="20721" ht="7.5" hidden="1" customHeight="1"/>
    <row r="20722" ht="7.5" hidden="1" customHeight="1"/>
    <row r="20723" ht="7.5" hidden="1" customHeight="1"/>
    <row r="20724" ht="7.5" hidden="1" customHeight="1"/>
    <row r="20725" ht="7.5" hidden="1" customHeight="1"/>
    <row r="20726" ht="7.5" hidden="1" customHeight="1"/>
    <row r="20727" ht="7.5" hidden="1" customHeight="1"/>
    <row r="20728" ht="7.5" hidden="1" customHeight="1"/>
    <row r="20729" ht="7.5" hidden="1" customHeight="1"/>
    <row r="20730" ht="7.5" hidden="1" customHeight="1"/>
    <row r="20731" ht="7.5" hidden="1" customHeight="1"/>
    <row r="20732" ht="7.5" hidden="1" customHeight="1"/>
    <row r="20733" ht="7.5" hidden="1" customHeight="1"/>
    <row r="20734" ht="7.5" hidden="1" customHeight="1"/>
    <row r="20735" ht="7.5" hidden="1" customHeight="1"/>
    <row r="20736" ht="7.5" hidden="1" customHeight="1"/>
    <row r="20737" ht="7.5" hidden="1" customHeight="1"/>
    <row r="20738" ht="7.5" hidden="1" customHeight="1"/>
    <row r="20739" ht="7.5" hidden="1" customHeight="1"/>
    <row r="20740" ht="7.5" hidden="1" customHeight="1"/>
    <row r="20741" ht="7.5" hidden="1" customHeight="1"/>
    <row r="20742" ht="7.5" hidden="1" customHeight="1"/>
    <row r="20743" ht="7.5" hidden="1" customHeight="1"/>
    <row r="20744" ht="7.5" hidden="1" customHeight="1"/>
    <row r="20745" ht="7.5" hidden="1" customHeight="1"/>
    <row r="20746" ht="7.5" hidden="1" customHeight="1"/>
    <row r="20747" ht="7.5" hidden="1" customHeight="1"/>
    <row r="20748" ht="7.5" hidden="1" customHeight="1"/>
    <row r="20749" ht="7.5" hidden="1" customHeight="1"/>
    <row r="20750" ht="7.5" hidden="1" customHeight="1"/>
    <row r="20751" ht="7.5" hidden="1" customHeight="1"/>
    <row r="20752" ht="7.5" hidden="1" customHeight="1"/>
    <row r="20753" ht="7.5" hidden="1" customHeight="1"/>
    <row r="20754" ht="7.5" hidden="1" customHeight="1"/>
    <row r="20755" ht="7.5" hidden="1" customHeight="1"/>
    <row r="20756" ht="7.5" hidden="1" customHeight="1"/>
    <row r="20757" ht="7.5" hidden="1" customHeight="1"/>
    <row r="20758" ht="7.5" hidden="1" customHeight="1"/>
    <row r="20759" ht="7.5" hidden="1" customHeight="1"/>
    <row r="20760" ht="7.5" hidden="1" customHeight="1"/>
    <row r="20761" ht="7.5" hidden="1" customHeight="1"/>
    <row r="20762" ht="7.5" hidden="1" customHeight="1"/>
    <row r="20763" ht="7.5" hidden="1" customHeight="1"/>
    <row r="20764" ht="7.5" hidden="1" customHeight="1"/>
    <row r="20765" ht="7.5" hidden="1" customHeight="1"/>
    <row r="20766" ht="7.5" hidden="1" customHeight="1"/>
    <row r="20767" ht="7.5" hidden="1" customHeight="1"/>
    <row r="20768" ht="7.5" hidden="1" customHeight="1"/>
    <row r="20769" ht="7.5" hidden="1" customHeight="1"/>
    <row r="20770" ht="7.5" hidden="1" customHeight="1"/>
    <row r="20771" ht="7.5" hidden="1" customHeight="1"/>
    <row r="20772" ht="7.5" hidden="1" customHeight="1"/>
    <row r="20773" ht="7.5" hidden="1" customHeight="1"/>
    <row r="20774" ht="7.5" hidden="1" customHeight="1"/>
    <row r="20775" ht="7.5" hidden="1" customHeight="1"/>
    <row r="20776" ht="7.5" hidden="1" customHeight="1"/>
    <row r="20777" ht="7.5" hidden="1" customHeight="1"/>
    <row r="20778" ht="7.5" hidden="1" customHeight="1"/>
    <row r="20779" ht="7.5" hidden="1" customHeight="1"/>
    <row r="20780" ht="7.5" hidden="1" customHeight="1"/>
    <row r="20781" ht="7.5" hidden="1" customHeight="1"/>
    <row r="20782" ht="7.5" hidden="1" customHeight="1"/>
    <row r="20783" ht="7.5" hidden="1" customHeight="1"/>
    <row r="20784" ht="7.5" hidden="1" customHeight="1"/>
    <row r="20785" ht="7.5" hidden="1" customHeight="1"/>
    <row r="20786" ht="7.5" hidden="1" customHeight="1"/>
    <row r="20787" ht="7.5" hidden="1" customHeight="1"/>
    <row r="20788" ht="7.5" hidden="1" customHeight="1"/>
    <row r="20789" ht="7.5" hidden="1" customHeight="1"/>
    <row r="20790" ht="7.5" hidden="1" customHeight="1"/>
    <row r="20791" ht="7.5" hidden="1" customHeight="1"/>
    <row r="20792" ht="7.5" hidden="1" customHeight="1"/>
    <row r="20793" ht="7.5" hidden="1" customHeight="1"/>
    <row r="20794" ht="7.5" hidden="1" customHeight="1"/>
    <row r="20795" ht="7.5" hidden="1" customHeight="1"/>
    <row r="20796" ht="7.5" hidden="1" customHeight="1"/>
    <row r="20797" ht="7.5" hidden="1" customHeight="1"/>
    <row r="20798" ht="7.5" hidden="1" customHeight="1"/>
    <row r="20799" ht="7.5" hidden="1" customHeight="1"/>
    <row r="20800" ht="7.5" hidden="1" customHeight="1"/>
    <row r="20801" ht="7.5" hidden="1" customHeight="1"/>
    <row r="20802" ht="7.5" hidden="1" customHeight="1"/>
    <row r="20803" ht="7.5" hidden="1" customHeight="1"/>
    <row r="20804" ht="7.5" hidden="1" customHeight="1"/>
    <row r="20805" ht="7.5" hidden="1" customHeight="1"/>
    <row r="20806" ht="7.5" hidden="1" customHeight="1"/>
    <row r="20807" ht="7.5" hidden="1" customHeight="1"/>
    <row r="20808" ht="7.5" hidden="1" customHeight="1"/>
    <row r="20809" ht="7.5" hidden="1" customHeight="1"/>
    <row r="20810" ht="7.5" hidden="1" customHeight="1"/>
    <row r="20811" ht="7.5" hidden="1" customHeight="1"/>
    <row r="20812" ht="7.5" hidden="1" customHeight="1"/>
    <row r="20813" ht="7.5" hidden="1" customHeight="1"/>
    <row r="20814" ht="7.5" hidden="1" customHeight="1"/>
    <row r="20815" ht="7.5" hidden="1" customHeight="1"/>
    <row r="20816" ht="7.5" hidden="1" customHeight="1"/>
    <row r="20817" ht="7.5" hidden="1" customHeight="1"/>
    <row r="20818" ht="7.5" hidden="1" customHeight="1"/>
    <row r="20819" ht="7.5" hidden="1" customHeight="1"/>
    <row r="20820" ht="7.5" hidden="1" customHeight="1"/>
    <row r="20821" ht="7.5" hidden="1" customHeight="1"/>
    <row r="20822" ht="7.5" hidden="1" customHeight="1"/>
    <row r="20823" ht="7.5" hidden="1" customHeight="1"/>
    <row r="20824" ht="7.5" hidden="1" customHeight="1"/>
    <row r="20825" ht="7.5" hidden="1" customHeight="1"/>
    <row r="20826" ht="7.5" hidden="1" customHeight="1"/>
    <row r="20827" ht="7.5" hidden="1" customHeight="1"/>
    <row r="20828" ht="7.5" hidden="1" customHeight="1"/>
    <row r="20829" ht="7.5" hidden="1" customHeight="1"/>
    <row r="20830" ht="7.5" hidden="1" customHeight="1"/>
    <row r="20831" ht="7.5" hidden="1" customHeight="1"/>
    <row r="20832" ht="7.5" hidden="1" customHeight="1"/>
    <row r="20833" ht="7.5" hidden="1" customHeight="1"/>
    <row r="20834" ht="7.5" hidden="1" customHeight="1"/>
    <row r="20835" ht="7.5" hidden="1" customHeight="1"/>
    <row r="20836" ht="7.5" hidden="1" customHeight="1"/>
    <row r="20837" ht="7.5" hidden="1" customHeight="1"/>
    <row r="20838" ht="7.5" hidden="1" customHeight="1"/>
    <row r="20839" ht="7.5" hidden="1" customHeight="1"/>
    <row r="20840" ht="7.5" hidden="1" customHeight="1"/>
    <row r="20841" ht="7.5" hidden="1" customHeight="1"/>
    <row r="20842" ht="7.5" hidden="1" customHeight="1"/>
    <row r="20843" ht="7.5" hidden="1" customHeight="1"/>
    <row r="20844" ht="7.5" hidden="1" customHeight="1"/>
    <row r="20845" ht="7.5" hidden="1" customHeight="1"/>
    <row r="20846" ht="7.5" hidden="1" customHeight="1"/>
    <row r="20847" ht="7.5" hidden="1" customHeight="1"/>
    <row r="20848" ht="7.5" hidden="1" customHeight="1"/>
    <row r="20849" ht="7.5" hidden="1" customHeight="1"/>
    <row r="20850" ht="7.5" hidden="1" customHeight="1"/>
    <row r="20851" ht="7.5" hidden="1" customHeight="1"/>
    <row r="20852" ht="7.5" hidden="1" customHeight="1"/>
    <row r="20853" ht="7.5" hidden="1" customHeight="1"/>
    <row r="20854" ht="7.5" hidden="1" customHeight="1"/>
    <row r="20855" ht="7.5" hidden="1" customHeight="1"/>
    <row r="20856" ht="7.5" hidden="1" customHeight="1"/>
    <row r="20857" ht="7.5" hidden="1" customHeight="1"/>
    <row r="20858" ht="7.5" hidden="1" customHeight="1"/>
    <row r="20859" ht="7.5" hidden="1" customHeight="1"/>
    <row r="20860" ht="7.5" hidden="1" customHeight="1"/>
    <row r="20861" ht="7.5" hidden="1" customHeight="1"/>
    <row r="20862" ht="7.5" hidden="1" customHeight="1"/>
    <row r="20863" ht="7.5" hidden="1" customHeight="1"/>
    <row r="20864" ht="7.5" hidden="1" customHeight="1"/>
    <row r="20865" ht="7.5" hidden="1" customHeight="1"/>
    <row r="20866" ht="7.5" hidden="1" customHeight="1"/>
    <row r="20867" ht="7.5" hidden="1" customHeight="1"/>
    <row r="20868" ht="7.5" hidden="1" customHeight="1"/>
    <row r="20869" ht="7.5" hidden="1" customHeight="1"/>
    <row r="20870" ht="7.5" hidden="1" customHeight="1"/>
    <row r="20871" ht="7.5" hidden="1" customHeight="1"/>
    <row r="20872" ht="7.5" hidden="1" customHeight="1"/>
    <row r="20873" ht="7.5" hidden="1" customHeight="1"/>
    <row r="20874" ht="7.5" hidden="1" customHeight="1"/>
    <row r="20875" ht="7.5" hidden="1" customHeight="1"/>
    <row r="20876" ht="7.5" hidden="1" customHeight="1"/>
    <row r="20877" ht="7.5" hidden="1" customHeight="1"/>
    <row r="20878" ht="7.5" hidden="1" customHeight="1"/>
    <row r="20879" ht="7.5" hidden="1" customHeight="1"/>
    <row r="20880" ht="7.5" hidden="1" customHeight="1"/>
    <row r="20881" ht="7.5" hidden="1" customHeight="1"/>
    <row r="20882" ht="7.5" hidden="1" customHeight="1"/>
    <row r="20883" ht="7.5" hidden="1" customHeight="1"/>
    <row r="20884" ht="7.5" hidden="1" customHeight="1"/>
    <row r="20885" ht="7.5" hidden="1" customHeight="1"/>
    <row r="20886" ht="7.5" hidden="1" customHeight="1"/>
    <row r="20887" ht="7.5" hidden="1" customHeight="1"/>
    <row r="20888" ht="7.5" hidden="1" customHeight="1"/>
    <row r="20889" ht="7.5" hidden="1" customHeight="1"/>
    <row r="20890" ht="7.5" hidden="1" customHeight="1"/>
    <row r="20891" ht="7.5" hidden="1" customHeight="1"/>
    <row r="20892" ht="7.5" hidden="1" customHeight="1"/>
    <row r="20893" ht="7.5" hidden="1" customHeight="1"/>
    <row r="20894" ht="7.5" hidden="1" customHeight="1"/>
    <row r="20895" ht="7.5" hidden="1" customHeight="1"/>
    <row r="20896" ht="7.5" hidden="1" customHeight="1"/>
    <row r="20897" ht="7.5" hidden="1" customHeight="1"/>
    <row r="20898" ht="7.5" hidden="1" customHeight="1"/>
    <row r="20899" ht="7.5" hidden="1" customHeight="1"/>
    <row r="20900" ht="7.5" hidden="1" customHeight="1"/>
    <row r="20901" ht="7.5" hidden="1" customHeight="1"/>
    <row r="20902" ht="7.5" hidden="1" customHeight="1"/>
    <row r="20903" ht="7.5" hidden="1" customHeight="1"/>
    <row r="20904" ht="7.5" hidden="1" customHeight="1"/>
    <row r="20905" ht="7.5" hidden="1" customHeight="1"/>
    <row r="20906" ht="7.5" hidden="1" customHeight="1"/>
    <row r="20907" ht="7.5" hidden="1" customHeight="1"/>
    <row r="20908" ht="7.5" hidden="1" customHeight="1"/>
    <row r="20909" ht="7.5" hidden="1" customHeight="1"/>
    <row r="20910" ht="7.5" hidden="1" customHeight="1"/>
    <row r="20911" ht="7.5" hidden="1" customHeight="1"/>
    <row r="20912" ht="7.5" hidden="1" customHeight="1"/>
    <row r="20913" ht="7.5" hidden="1" customHeight="1"/>
    <row r="20914" ht="7.5" hidden="1" customHeight="1"/>
    <row r="20915" ht="7.5" hidden="1" customHeight="1"/>
    <row r="20916" ht="7.5" hidden="1" customHeight="1"/>
    <row r="20917" ht="7.5" hidden="1" customHeight="1"/>
    <row r="20918" ht="7.5" hidden="1" customHeight="1"/>
    <row r="20919" ht="7.5" hidden="1" customHeight="1"/>
    <row r="20920" ht="7.5" hidden="1" customHeight="1"/>
    <row r="20921" ht="7.5" hidden="1" customHeight="1"/>
    <row r="20922" ht="7.5" hidden="1" customHeight="1"/>
    <row r="20923" ht="7.5" hidden="1" customHeight="1"/>
    <row r="20924" ht="7.5" hidden="1" customHeight="1"/>
    <row r="20925" ht="7.5" hidden="1" customHeight="1"/>
    <row r="20926" ht="7.5" hidden="1" customHeight="1"/>
    <row r="20927" ht="7.5" hidden="1" customHeight="1"/>
    <row r="20928" ht="7.5" hidden="1" customHeight="1"/>
    <row r="20929" ht="7.5" hidden="1" customHeight="1"/>
    <row r="20930" ht="7.5" hidden="1" customHeight="1"/>
    <row r="20931" ht="7.5" hidden="1" customHeight="1"/>
    <row r="20932" ht="7.5" hidden="1" customHeight="1"/>
    <row r="20933" ht="7.5" hidden="1" customHeight="1"/>
    <row r="20934" ht="7.5" hidden="1" customHeight="1"/>
    <row r="20935" ht="7.5" hidden="1" customHeight="1"/>
    <row r="20936" ht="7.5" hidden="1" customHeight="1"/>
    <row r="20937" ht="7.5" hidden="1" customHeight="1"/>
    <row r="20938" ht="7.5" hidden="1" customHeight="1"/>
    <row r="20939" ht="7.5" hidden="1" customHeight="1"/>
    <row r="20940" ht="7.5" hidden="1" customHeight="1"/>
    <row r="20941" ht="7.5" hidden="1" customHeight="1"/>
    <row r="20942" ht="7.5" hidden="1" customHeight="1"/>
    <row r="20943" ht="7.5" hidden="1" customHeight="1"/>
    <row r="20944" ht="7.5" hidden="1" customHeight="1"/>
    <row r="20945" ht="7.5" hidden="1" customHeight="1"/>
    <row r="20946" ht="7.5" hidden="1" customHeight="1"/>
    <row r="20947" ht="7.5" hidden="1" customHeight="1"/>
    <row r="20948" ht="7.5" hidden="1" customHeight="1"/>
    <row r="20949" ht="7.5" hidden="1" customHeight="1"/>
    <row r="20950" ht="7.5" hidden="1" customHeight="1"/>
    <row r="20951" ht="7.5" hidden="1" customHeight="1"/>
    <row r="20952" ht="7.5" hidden="1" customHeight="1"/>
    <row r="20953" ht="7.5" hidden="1" customHeight="1"/>
    <row r="20954" ht="7.5" hidden="1" customHeight="1"/>
    <row r="20955" ht="7.5" hidden="1" customHeight="1"/>
    <row r="20956" ht="7.5" hidden="1" customHeight="1"/>
    <row r="20957" ht="7.5" hidden="1" customHeight="1"/>
    <row r="20958" ht="7.5" hidden="1" customHeight="1"/>
    <row r="20959" ht="7.5" hidden="1" customHeight="1"/>
    <row r="20960" ht="7.5" hidden="1" customHeight="1"/>
    <row r="20961" ht="7.5" hidden="1" customHeight="1"/>
    <row r="20962" ht="7.5" hidden="1" customHeight="1"/>
    <row r="20963" ht="7.5" hidden="1" customHeight="1"/>
    <row r="20964" ht="7.5" hidden="1" customHeight="1"/>
    <row r="20965" ht="7.5" hidden="1" customHeight="1"/>
    <row r="20966" ht="7.5" hidden="1" customHeight="1"/>
    <row r="20967" ht="7.5" hidden="1" customHeight="1"/>
    <row r="20968" ht="7.5" hidden="1" customHeight="1"/>
    <row r="20969" ht="7.5" hidden="1" customHeight="1"/>
    <row r="20970" ht="7.5" hidden="1" customHeight="1"/>
    <row r="20971" ht="7.5" hidden="1" customHeight="1"/>
    <row r="20972" ht="7.5" hidden="1" customHeight="1"/>
    <row r="20973" ht="7.5" hidden="1" customHeight="1"/>
    <row r="20974" ht="7.5" hidden="1" customHeight="1"/>
    <row r="20975" ht="7.5" hidden="1" customHeight="1"/>
    <row r="20976" ht="7.5" hidden="1" customHeight="1"/>
    <row r="20977" ht="7.5" hidden="1" customHeight="1"/>
    <row r="20978" ht="7.5" hidden="1" customHeight="1"/>
    <row r="20979" ht="7.5" hidden="1" customHeight="1"/>
    <row r="20980" ht="7.5" hidden="1" customHeight="1"/>
    <row r="20981" ht="7.5" hidden="1" customHeight="1"/>
    <row r="20982" ht="7.5" hidden="1" customHeight="1"/>
    <row r="20983" ht="7.5" hidden="1" customHeight="1"/>
    <row r="20984" ht="7.5" hidden="1" customHeight="1"/>
    <row r="20985" ht="7.5" hidden="1" customHeight="1"/>
    <row r="20986" ht="7.5" hidden="1" customHeight="1"/>
    <row r="20987" ht="7.5" hidden="1" customHeight="1"/>
    <row r="20988" ht="7.5" hidden="1" customHeight="1"/>
    <row r="20989" ht="7.5" hidden="1" customHeight="1"/>
    <row r="20990" ht="7.5" hidden="1" customHeight="1"/>
    <row r="20991" ht="7.5" hidden="1" customHeight="1"/>
    <row r="20992" ht="7.5" hidden="1" customHeight="1"/>
    <row r="20993" ht="7.5" hidden="1" customHeight="1"/>
    <row r="20994" ht="7.5" hidden="1" customHeight="1"/>
    <row r="20995" ht="7.5" hidden="1" customHeight="1"/>
    <row r="20996" ht="7.5" hidden="1" customHeight="1"/>
    <row r="20997" ht="7.5" hidden="1" customHeight="1"/>
    <row r="20998" ht="7.5" hidden="1" customHeight="1"/>
    <row r="20999" ht="7.5" hidden="1" customHeight="1"/>
    <row r="21000" ht="7.5" hidden="1" customHeight="1"/>
    <row r="21001" ht="7.5" hidden="1" customHeight="1"/>
    <row r="21002" ht="7.5" hidden="1" customHeight="1"/>
    <row r="21003" ht="7.5" hidden="1" customHeight="1"/>
    <row r="21004" ht="7.5" hidden="1" customHeight="1"/>
    <row r="21005" ht="7.5" hidden="1" customHeight="1"/>
    <row r="21006" ht="7.5" hidden="1" customHeight="1"/>
    <row r="21007" ht="7.5" hidden="1" customHeight="1"/>
    <row r="21008" ht="7.5" hidden="1" customHeight="1"/>
    <row r="21009" ht="7.5" hidden="1" customHeight="1"/>
    <row r="21010" ht="7.5" hidden="1" customHeight="1"/>
    <row r="21011" ht="7.5" hidden="1" customHeight="1"/>
    <row r="21012" ht="7.5" hidden="1" customHeight="1"/>
    <row r="21013" ht="7.5" hidden="1" customHeight="1"/>
    <row r="21014" ht="7.5" hidden="1" customHeight="1"/>
    <row r="21015" ht="7.5" hidden="1" customHeight="1"/>
    <row r="21016" ht="7.5" hidden="1" customHeight="1"/>
    <row r="21017" ht="7.5" hidden="1" customHeight="1"/>
    <row r="21018" ht="7.5" hidden="1" customHeight="1"/>
    <row r="21019" ht="7.5" hidden="1" customHeight="1"/>
    <row r="21020" ht="7.5" hidden="1" customHeight="1"/>
    <row r="21021" ht="7.5" hidden="1" customHeight="1"/>
    <row r="21022" ht="7.5" hidden="1" customHeight="1"/>
    <row r="21023" ht="7.5" hidden="1" customHeight="1"/>
    <row r="21024" ht="7.5" hidden="1" customHeight="1"/>
    <row r="21025" ht="7.5" hidden="1" customHeight="1"/>
    <row r="21026" ht="7.5" hidden="1" customHeight="1"/>
    <row r="21027" ht="7.5" hidden="1" customHeight="1"/>
    <row r="21028" ht="7.5" hidden="1" customHeight="1"/>
    <row r="21029" ht="7.5" hidden="1" customHeight="1"/>
    <row r="21030" ht="7.5" hidden="1" customHeight="1"/>
    <row r="21031" ht="7.5" hidden="1" customHeight="1"/>
    <row r="21032" ht="7.5" hidden="1" customHeight="1"/>
    <row r="21033" ht="7.5" hidden="1" customHeight="1"/>
    <row r="21034" ht="7.5" hidden="1" customHeight="1"/>
    <row r="21035" ht="7.5" hidden="1" customHeight="1"/>
    <row r="21036" ht="7.5" hidden="1" customHeight="1"/>
    <row r="21037" ht="7.5" hidden="1" customHeight="1"/>
    <row r="21038" ht="7.5" hidden="1" customHeight="1"/>
    <row r="21039" ht="7.5" hidden="1" customHeight="1"/>
    <row r="21040" ht="7.5" hidden="1" customHeight="1"/>
    <row r="21041" ht="7.5" hidden="1" customHeight="1"/>
    <row r="21042" ht="7.5" hidden="1" customHeight="1"/>
    <row r="21043" ht="7.5" hidden="1" customHeight="1"/>
    <row r="21044" ht="7.5" hidden="1" customHeight="1"/>
    <row r="21045" ht="7.5" hidden="1" customHeight="1"/>
    <row r="21046" ht="7.5" hidden="1" customHeight="1"/>
    <row r="21047" ht="7.5" hidden="1" customHeight="1"/>
    <row r="21048" ht="7.5" hidden="1" customHeight="1"/>
    <row r="21049" ht="7.5" hidden="1" customHeight="1"/>
    <row r="21050" ht="7.5" hidden="1" customHeight="1"/>
    <row r="21051" ht="7.5" hidden="1" customHeight="1"/>
    <row r="21052" ht="7.5" hidden="1" customHeight="1"/>
    <row r="21053" ht="7.5" hidden="1" customHeight="1"/>
    <row r="21054" ht="7.5" hidden="1" customHeight="1"/>
    <row r="21055" ht="7.5" hidden="1" customHeight="1"/>
    <row r="21056" ht="7.5" hidden="1" customHeight="1"/>
    <row r="21057" ht="7.5" hidden="1" customHeight="1"/>
    <row r="21058" ht="7.5" hidden="1" customHeight="1"/>
    <row r="21059" ht="7.5" hidden="1" customHeight="1"/>
    <row r="21060" ht="7.5" hidden="1" customHeight="1"/>
    <row r="21061" ht="7.5" hidden="1" customHeight="1"/>
    <row r="21062" ht="7.5" hidden="1" customHeight="1"/>
    <row r="21063" ht="7.5" hidden="1" customHeight="1"/>
    <row r="21064" ht="7.5" hidden="1" customHeight="1"/>
    <row r="21065" ht="7.5" hidden="1" customHeight="1"/>
    <row r="21066" ht="7.5" hidden="1" customHeight="1"/>
    <row r="21067" ht="7.5" hidden="1" customHeight="1"/>
    <row r="21068" ht="7.5" hidden="1" customHeight="1"/>
    <row r="21069" ht="7.5" hidden="1" customHeight="1"/>
    <row r="21070" ht="7.5" hidden="1" customHeight="1"/>
    <row r="21071" ht="7.5" hidden="1" customHeight="1"/>
    <row r="21072" ht="7.5" hidden="1" customHeight="1"/>
    <row r="21073" ht="7.5" hidden="1" customHeight="1"/>
    <row r="21074" ht="7.5" hidden="1" customHeight="1"/>
    <row r="21075" ht="7.5" hidden="1" customHeight="1"/>
    <row r="21076" ht="7.5" hidden="1" customHeight="1"/>
    <row r="21077" ht="7.5" hidden="1" customHeight="1"/>
    <row r="21078" ht="7.5" hidden="1" customHeight="1"/>
    <row r="21079" ht="7.5" hidden="1" customHeight="1"/>
    <row r="21080" ht="7.5" hidden="1" customHeight="1"/>
    <row r="21081" ht="7.5" hidden="1" customHeight="1"/>
    <row r="21082" ht="7.5" hidden="1" customHeight="1"/>
    <row r="21083" ht="7.5" hidden="1" customHeight="1"/>
    <row r="21084" ht="7.5" hidden="1" customHeight="1"/>
    <row r="21085" ht="7.5" hidden="1" customHeight="1"/>
    <row r="21086" ht="7.5" hidden="1" customHeight="1"/>
    <row r="21087" ht="7.5" hidden="1" customHeight="1"/>
    <row r="21088" ht="7.5" hidden="1" customHeight="1"/>
    <row r="21089" ht="7.5" hidden="1" customHeight="1"/>
    <row r="21090" ht="7.5" hidden="1" customHeight="1"/>
    <row r="21091" ht="7.5" hidden="1" customHeight="1"/>
    <row r="21092" ht="7.5" hidden="1" customHeight="1"/>
    <row r="21093" ht="7.5" hidden="1" customHeight="1"/>
    <row r="21094" ht="7.5" hidden="1" customHeight="1"/>
    <row r="21095" ht="7.5" hidden="1" customHeight="1"/>
    <row r="21096" ht="7.5" hidden="1" customHeight="1"/>
    <row r="21097" ht="7.5" hidden="1" customHeight="1"/>
    <row r="21098" ht="7.5" hidden="1" customHeight="1"/>
    <row r="21099" ht="7.5" hidden="1" customHeight="1"/>
    <row r="21100" ht="7.5" hidden="1" customHeight="1"/>
    <row r="21101" ht="7.5" hidden="1" customHeight="1"/>
    <row r="21102" ht="7.5" hidden="1" customHeight="1"/>
    <row r="21103" ht="7.5" hidden="1" customHeight="1"/>
    <row r="21104" ht="7.5" hidden="1" customHeight="1"/>
    <row r="21105" ht="7.5" hidden="1" customHeight="1"/>
    <row r="21106" ht="7.5" hidden="1" customHeight="1"/>
    <row r="21107" ht="7.5" hidden="1" customHeight="1"/>
    <row r="21108" ht="7.5" hidden="1" customHeight="1"/>
    <row r="21109" ht="7.5" hidden="1" customHeight="1"/>
    <row r="21110" ht="7.5" hidden="1" customHeight="1"/>
    <row r="21111" ht="7.5" hidden="1" customHeight="1"/>
    <row r="21112" ht="7.5" hidden="1" customHeight="1"/>
    <row r="21113" ht="7.5" hidden="1" customHeight="1"/>
    <row r="21114" ht="7.5" hidden="1" customHeight="1"/>
    <row r="21115" ht="7.5" hidden="1" customHeight="1"/>
    <row r="21116" ht="7.5" hidden="1" customHeight="1"/>
    <row r="21117" ht="7.5" hidden="1" customHeight="1"/>
    <row r="21118" ht="7.5" hidden="1" customHeight="1"/>
    <row r="21119" ht="7.5" hidden="1" customHeight="1"/>
    <row r="21120" ht="7.5" hidden="1" customHeight="1"/>
    <row r="21121" ht="7.5" hidden="1" customHeight="1"/>
    <row r="21122" ht="7.5" hidden="1" customHeight="1"/>
    <row r="21123" ht="7.5" hidden="1" customHeight="1"/>
    <row r="21124" ht="7.5" hidden="1" customHeight="1"/>
    <row r="21125" ht="7.5" hidden="1" customHeight="1"/>
    <row r="21126" ht="7.5" hidden="1" customHeight="1"/>
    <row r="21127" ht="7.5" hidden="1" customHeight="1"/>
    <row r="21128" ht="7.5" hidden="1" customHeight="1"/>
    <row r="21129" ht="7.5" hidden="1" customHeight="1"/>
    <row r="21130" ht="7.5" hidden="1" customHeight="1"/>
    <row r="21131" ht="7.5" hidden="1" customHeight="1"/>
    <row r="21132" ht="7.5" hidden="1" customHeight="1"/>
    <row r="21133" ht="7.5" hidden="1" customHeight="1"/>
    <row r="21134" ht="7.5" hidden="1" customHeight="1"/>
    <row r="21135" ht="7.5" hidden="1" customHeight="1"/>
    <row r="21136" ht="7.5" hidden="1" customHeight="1"/>
    <row r="21137" ht="7.5" hidden="1" customHeight="1"/>
    <row r="21138" ht="7.5" hidden="1" customHeight="1"/>
    <row r="21139" ht="7.5" hidden="1" customHeight="1"/>
    <row r="21140" ht="7.5" hidden="1" customHeight="1"/>
    <row r="21141" ht="7.5" hidden="1" customHeight="1"/>
    <row r="21142" ht="7.5" hidden="1" customHeight="1"/>
    <row r="21143" ht="7.5" hidden="1" customHeight="1"/>
    <row r="21144" ht="7.5" hidden="1" customHeight="1"/>
    <row r="21145" ht="7.5" hidden="1" customHeight="1"/>
    <row r="21146" ht="7.5" hidden="1" customHeight="1"/>
    <row r="21147" ht="7.5" hidden="1" customHeight="1"/>
    <row r="21148" ht="7.5" hidden="1" customHeight="1"/>
    <row r="21149" ht="7.5" hidden="1" customHeight="1"/>
    <row r="21150" ht="7.5" hidden="1" customHeight="1"/>
    <row r="21151" ht="7.5" hidden="1" customHeight="1"/>
    <row r="21152" ht="7.5" hidden="1" customHeight="1"/>
    <row r="21153" ht="7.5" hidden="1" customHeight="1"/>
    <row r="21154" ht="7.5" hidden="1" customHeight="1"/>
    <row r="21155" ht="7.5" hidden="1" customHeight="1"/>
    <row r="21156" ht="7.5" hidden="1" customHeight="1"/>
    <row r="21157" ht="7.5" hidden="1" customHeight="1"/>
    <row r="21158" ht="7.5" hidden="1" customHeight="1"/>
    <row r="21159" ht="7.5" hidden="1" customHeight="1"/>
    <row r="21160" ht="7.5" hidden="1" customHeight="1"/>
    <row r="21161" ht="7.5" hidden="1" customHeight="1"/>
    <row r="21162" ht="7.5" hidden="1" customHeight="1"/>
    <row r="21163" ht="7.5" hidden="1" customHeight="1"/>
    <row r="21164" ht="7.5" hidden="1" customHeight="1"/>
    <row r="21165" ht="7.5" hidden="1" customHeight="1"/>
    <row r="21166" ht="7.5" hidden="1" customHeight="1"/>
    <row r="21167" ht="7.5" hidden="1" customHeight="1"/>
    <row r="21168" ht="7.5" hidden="1" customHeight="1"/>
    <row r="21169" ht="7.5" hidden="1" customHeight="1"/>
    <row r="21170" ht="7.5" hidden="1" customHeight="1"/>
    <row r="21171" ht="7.5" hidden="1" customHeight="1"/>
    <row r="21172" ht="7.5" hidden="1" customHeight="1"/>
    <row r="21173" ht="7.5" hidden="1" customHeight="1"/>
    <row r="21174" ht="7.5" hidden="1" customHeight="1"/>
    <row r="21175" ht="7.5" hidden="1" customHeight="1"/>
    <row r="21176" ht="7.5" hidden="1" customHeight="1"/>
    <row r="21177" ht="7.5" hidden="1" customHeight="1"/>
    <row r="21178" ht="7.5" hidden="1" customHeight="1"/>
    <row r="21179" ht="7.5" hidden="1" customHeight="1"/>
    <row r="21180" ht="7.5" hidden="1" customHeight="1"/>
    <row r="21181" ht="7.5" hidden="1" customHeight="1"/>
    <row r="21182" ht="7.5" hidden="1" customHeight="1"/>
    <row r="21183" ht="7.5" hidden="1" customHeight="1"/>
    <row r="21184" ht="7.5" hidden="1" customHeight="1"/>
    <row r="21185" ht="7.5" hidden="1" customHeight="1"/>
    <row r="21186" ht="7.5" hidden="1" customHeight="1"/>
    <row r="21187" ht="7.5" hidden="1" customHeight="1"/>
    <row r="21188" ht="7.5" hidden="1" customHeight="1"/>
    <row r="21189" ht="7.5" hidden="1" customHeight="1"/>
    <row r="21190" ht="7.5" hidden="1" customHeight="1"/>
    <row r="21191" ht="7.5" hidden="1" customHeight="1"/>
    <row r="21192" ht="7.5" hidden="1" customHeight="1"/>
    <row r="21193" ht="7.5" hidden="1" customHeight="1"/>
    <row r="21194" ht="7.5" hidden="1" customHeight="1"/>
    <row r="21195" ht="7.5" hidden="1" customHeight="1"/>
    <row r="21196" ht="7.5" hidden="1" customHeight="1"/>
    <row r="21197" ht="7.5" hidden="1" customHeight="1"/>
    <row r="21198" ht="7.5" hidden="1" customHeight="1"/>
    <row r="21199" ht="7.5" hidden="1" customHeight="1"/>
    <row r="21200" ht="7.5" hidden="1" customHeight="1"/>
    <row r="21201" ht="7.5" hidden="1" customHeight="1"/>
    <row r="21202" ht="7.5" hidden="1" customHeight="1"/>
    <row r="21203" ht="7.5" hidden="1" customHeight="1"/>
    <row r="21204" ht="7.5" hidden="1" customHeight="1"/>
    <row r="21205" ht="7.5" hidden="1" customHeight="1"/>
    <row r="21206" ht="7.5" hidden="1" customHeight="1"/>
    <row r="21207" ht="7.5" hidden="1" customHeight="1"/>
    <row r="21208" ht="7.5" hidden="1" customHeight="1"/>
    <row r="21209" ht="7.5" hidden="1" customHeight="1"/>
    <row r="21210" ht="7.5" hidden="1" customHeight="1"/>
    <row r="21211" ht="7.5" hidden="1" customHeight="1"/>
    <row r="21212" ht="7.5" hidden="1" customHeight="1"/>
    <row r="21213" ht="7.5" hidden="1" customHeight="1"/>
    <row r="21214" ht="7.5" hidden="1" customHeight="1"/>
    <row r="21215" ht="7.5" hidden="1" customHeight="1"/>
    <row r="21216" ht="7.5" hidden="1" customHeight="1"/>
    <row r="21217" ht="7.5" hidden="1" customHeight="1"/>
    <row r="21218" ht="7.5" hidden="1" customHeight="1"/>
    <row r="21219" ht="7.5" hidden="1" customHeight="1"/>
    <row r="21220" ht="7.5" hidden="1" customHeight="1"/>
    <row r="21221" ht="7.5" hidden="1" customHeight="1"/>
    <row r="21222" ht="7.5" hidden="1" customHeight="1"/>
    <row r="21223" ht="7.5" hidden="1" customHeight="1"/>
    <row r="21224" ht="7.5" hidden="1" customHeight="1"/>
    <row r="21225" ht="7.5" hidden="1" customHeight="1"/>
    <row r="21226" ht="7.5" hidden="1" customHeight="1"/>
    <row r="21227" ht="7.5" hidden="1" customHeight="1"/>
    <row r="21228" ht="7.5" hidden="1" customHeight="1"/>
    <row r="21229" ht="7.5" hidden="1" customHeight="1"/>
    <row r="21230" ht="7.5" hidden="1" customHeight="1"/>
    <row r="21231" ht="7.5" hidden="1" customHeight="1"/>
    <row r="21232" ht="7.5" hidden="1" customHeight="1"/>
    <row r="21233" ht="7.5" hidden="1" customHeight="1"/>
    <row r="21234" ht="7.5" hidden="1" customHeight="1"/>
    <row r="21235" ht="7.5" hidden="1" customHeight="1"/>
    <row r="21236" ht="7.5" hidden="1" customHeight="1"/>
    <row r="21237" ht="7.5" hidden="1" customHeight="1"/>
    <row r="21238" ht="7.5" hidden="1" customHeight="1"/>
    <row r="21239" ht="7.5" hidden="1" customHeight="1"/>
    <row r="21240" ht="7.5" hidden="1" customHeight="1"/>
    <row r="21241" ht="7.5" hidden="1" customHeight="1"/>
    <row r="21242" ht="7.5" hidden="1" customHeight="1"/>
    <row r="21243" ht="7.5" hidden="1" customHeight="1"/>
    <row r="21244" ht="7.5" hidden="1" customHeight="1"/>
    <row r="21245" ht="7.5" hidden="1" customHeight="1"/>
    <row r="21246" ht="7.5" hidden="1" customHeight="1"/>
    <row r="21247" ht="7.5" hidden="1" customHeight="1"/>
    <row r="21248" ht="7.5" hidden="1" customHeight="1"/>
    <row r="21249" ht="7.5" hidden="1" customHeight="1"/>
    <row r="21250" ht="7.5" hidden="1" customHeight="1"/>
    <row r="21251" ht="7.5" hidden="1" customHeight="1"/>
    <row r="21252" ht="7.5" hidden="1" customHeight="1"/>
    <row r="21253" ht="7.5" hidden="1" customHeight="1"/>
    <row r="21254" ht="7.5" hidden="1" customHeight="1"/>
    <row r="21255" ht="7.5" hidden="1" customHeight="1"/>
    <row r="21256" ht="7.5" hidden="1" customHeight="1"/>
    <row r="21257" ht="7.5" hidden="1" customHeight="1"/>
    <row r="21258" ht="7.5" hidden="1" customHeight="1"/>
    <row r="21259" ht="7.5" hidden="1" customHeight="1"/>
    <row r="21260" ht="7.5" hidden="1" customHeight="1"/>
    <row r="21261" ht="7.5" hidden="1" customHeight="1"/>
    <row r="21262" ht="7.5" hidden="1" customHeight="1"/>
    <row r="21263" ht="7.5" hidden="1" customHeight="1"/>
    <row r="21264" ht="7.5" hidden="1" customHeight="1"/>
    <row r="21265" ht="7.5" hidden="1" customHeight="1"/>
    <row r="21266" ht="7.5" hidden="1" customHeight="1"/>
    <row r="21267" ht="7.5" hidden="1" customHeight="1"/>
    <row r="21268" ht="7.5" hidden="1" customHeight="1"/>
    <row r="21269" ht="7.5" hidden="1" customHeight="1"/>
    <row r="21270" ht="7.5" hidden="1" customHeight="1"/>
    <row r="21271" ht="7.5" hidden="1" customHeight="1"/>
    <row r="21272" ht="7.5" hidden="1" customHeight="1"/>
    <row r="21273" ht="7.5" hidden="1" customHeight="1"/>
    <row r="21274" ht="7.5" hidden="1" customHeight="1"/>
    <row r="21275" ht="7.5" hidden="1" customHeight="1"/>
    <row r="21276" ht="7.5" hidden="1" customHeight="1"/>
    <row r="21277" ht="7.5" hidden="1" customHeight="1"/>
    <row r="21278" ht="7.5" hidden="1" customHeight="1"/>
    <row r="21279" ht="7.5" hidden="1" customHeight="1"/>
    <row r="21280" ht="7.5" hidden="1" customHeight="1"/>
    <row r="21281" ht="7.5" hidden="1" customHeight="1"/>
    <row r="21282" ht="7.5" hidden="1" customHeight="1"/>
    <row r="21283" ht="7.5" hidden="1" customHeight="1"/>
    <row r="21284" ht="7.5" hidden="1" customHeight="1"/>
    <row r="21285" ht="7.5" hidden="1" customHeight="1"/>
    <row r="21286" ht="7.5" hidden="1" customHeight="1"/>
    <row r="21287" ht="7.5" hidden="1" customHeight="1"/>
    <row r="21288" ht="7.5" hidden="1" customHeight="1"/>
    <row r="21289" ht="7.5" hidden="1" customHeight="1"/>
    <row r="21290" ht="7.5" hidden="1" customHeight="1"/>
    <row r="21291" ht="7.5" hidden="1" customHeight="1"/>
    <row r="21292" ht="7.5" hidden="1" customHeight="1"/>
    <row r="21293" ht="7.5" hidden="1" customHeight="1"/>
    <row r="21294" ht="7.5" hidden="1" customHeight="1"/>
    <row r="21295" ht="7.5" hidden="1" customHeight="1"/>
    <row r="21296" ht="7.5" hidden="1" customHeight="1"/>
    <row r="21297" ht="7.5" hidden="1" customHeight="1"/>
    <row r="21298" ht="7.5" hidden="1" customHeight="1"/>
    <row r="21299" ht="7.5" hidden="1" customHeight="1"/>
    <row r="21300" ht="7.5" hidden="1" customHeight="1"/>
    <row r="21301" ht="7.5" hidden="1" customHeight="1"/>
    <row r="21302" ht="7.5" hidden="1" customHeight="1"/>
    <row r="21303" ht="7.5" hidden="1" customHeight="1"/>
    <row r="21304" ht="7.5" hidden="1" customHeight="1"/>
    <row r="21305" ht="7.5" hidden="1" customHeight="1"/>
    <row r="21306" ht="7.5" hidden="1" customHeight="1"/>
    <row r="21307" ht="7.5" hidden="1" customHeight="1"/>
    <row r="21308" ht="7.5" hidden="1" customHeight="1"/>
    <row r="21309" ht="7.5" hidden="1" customHeight="1"/>
    <row r="21310" ht="7.5" hidden="1" customHeight="1"/>
    <row r="21311" ht="7.5" hidden="1" customHeight="1"/>
    <row r="21312" ht="7.5" hidden="1" customHeight="1"/>
    <row r="21313" ht="7.5" hidden="1" customHeight="1"/>
    <row r="21314" ht="7.5" hidden="1" customHeight="1"/>
    <row r="21315" ht="7.5" hidden="1" customHeight="1"/>
    <row r="21316" ht="7.5" hidden="1" customHeight="1"/>
    <row r="21317" ht="7.5" hidden="1" customHeight="1"/>
    <row r="21318" ht="7.5" hidden="1" customHeight="1"/>
    <row r="21319" ht="7.5" hidden="1" customHeight="1"/>
    <row r="21320" ht="7.5" hidden="1" customHeight="1"/>
    <row r="21321" ht="7.5" hidden="1" customHeight="1"/>
    <row r="21322" ht="7.5" hidden="1" customHeight="1"/>
    <row r="21323" ht="7.5" hidden="1" customHeight="1"/>
    <row r="21324" ht="7.5" hidden="1" customHeight="1"/>
    <row r="21325" ht="7.5" hidden="1" customHeight="1"/>
    <row r="21326" ht="7.5" hidden="1" customHeight="1"/>
    <row r="21327" ht="7.5" hidden="1" customHeight="1"/>
    <row r="21328" ht="7.5" hidden="1" customHeight="1"/>
    <row r="21329" ht="7.5" hidden="1" customHeight="1"/>
    <row r="21330" ht="7.5" hidden="1" customHeight="1"/>
    <row r="21331" ht="7.5" hidden="1" customHeight="1"/>
    <row r="21332" ht="7.5" hidden="1" customHeight="1"/>
    <row r="21333" ht="7.5" hidden="1" customHeight="1"/>
    <row r="21334" ht="7.5" hidden="1" customHeight="1"/>
    <row r="21335" ht="7.5" hidden="1" customHeight="1"/>
    <row r="21336" ht="7.5" hidden="1" customHeight="1"/>
    <row r="21337" ht="7.5" hidden="1" customHeight="1"/>
    <row r="21338" ht="7.5" hidden="1" customHeight="1"/>
    <row r="21339" ht="7.5" hidden="1" customHeight="1"/>
    <row r="21340" ht="7.5" hidden="1" customHeight="1"/>
    <row r="21341" ht="7.5" hidden="1" customHeight="1"/>
    <row r="21342" ht="7.5" hidden="1" customHeight="1"/>
    <row r="21343" ht="7.5" hidden="1" customHeight="1"/>
    <row r="21344" ht="7.5" hidden="1" customHeight="1"/>
    <row r="21345" ht="7.5" hidden="1" customHeight="1"/>
    <row r="21346" ht="7.5" hidden="1" customHeight="1"/>
    <row r="21347" ht="7.5" hidden="1" customHeight="1"/>
    <row r="21348" ht="7.5" hidden="1" customHeight="1"/>
    <row r="21349" ht="7.5" hidden="1" customHeight="1"/>
    <row r="21350" ht="7.5" hidden="1" customHeight="1"/>
    <row r="21351" ht="7.5" hidden="1" customHeight="1"/>
    <row r="21352" ht="7.5" hidden="1" customHeight="1"/>
    <row r="21353" ht="7.5" hidden="1" customHeight="1"/>
    <row r="21354" ht="7.5" hidden="1" customHeight="1"/>
    <row r="21355" ht="7.5" hidden="1" customHeight="1"/>
    <row r="21356" ht="7.5" hidden="1" customHeight="1"/>
    <row r="21357" ht="7.5" hidden="1" customHeight="1"/>
    <row r="21358" ht="7.5" hidden="1" customHeight="1"/>
    <row r="21359" ht="7.5" hidden="1" customHeight="1"/>
    <row r="21360" ht="7.5" hidden="1" customHeight="1"/>
    <row r="21361" ht="7.5" hidden="1" customHeight="1"/>
    <row r="21362" ht="7.5" hidden="1" customHeight="1"/>
    <row r="21363" ht="7.5" hidden="1" customHeight="1"/>
    <row r="21364" ht="7.5" hidden="1" customHeight="1"/>
    <row r="21365" ht="7.5" hidden="1" customHeight="1"/>
    <row r="21366" ht="7.5" hidden="1" customHeight="1"/>
    <row r="21367" ht="7.5" hidden="1" customHeight="1"/>
    <row r="21368" ht="7.5" hidden="1" customHeight="1"/>
    <row r="21369" ht="7.5" hidden="1" customHeight="1"/>
    <row r="21370" ht="7.5" hidden="1" customHeight="1"/>
    <row r="21371" ht="7.5" hidden="1" customHeight="1"/>
    <row r="21372" ht="7.5" hidden="1" customHeight="1"/>
    <row r="21373" ht="7.5" hidden="1" customHeight="1"/>
    <row r="21374" ht="7.5" hidden="1" customHeight="1"/>
    <row r="21375" ht="7.5" hidden="1" customHeight="1"/>
    <row r="21376" ht="7.5" hidden="1" customHeight="1"/>
    <row r="21377" ht="7.5" hidden="1" customHeight="1"/>
    <row r="21378" ht="7.5" hidden="1" customHeight="1"/>
    <row r="21379" ht="7.5" hidden="1" customHeight="1"/>
    <row r="21380" ht="7.5" hidden="1" customHeight="1"/>
    <row r="21381" ht="7.5" hidden="1" customHeight="1"/>
    <row r="21382" ht="7.5" hidden="1" customHeight="1"/>
    <row r="21383" ht="7.5" hidden="1" customHeight="1"/>
    <row r="21384" ht="7.5" hidden="1" customHeight="1"/>
    <row r="21385" ht="7.5" hidden="1" customHeight="1"/>
    <row r="21386" ht="7.5" hidden="1" customHeight="1"/>
    <row r="21387" ht="7.5" hidden="1" customHeight="1"/>
    <row r="21388" ht="7.5" hidden="1" customHeight="1"/>
    <row r="21389" ht="7.5" hidden="1" customHeight="1"/>
    <row r="21390" ht="7.5" hidden="1" customHeight="1"/>
    <row r="21391" ht="7.5" hidden="1" customHeight="1"/>
    <row r="21392" ht="7.5" hidden="1" customHeight="1"/>
    <row r="21393" ht="7.5" hidden="1" customHeight="1"/>
    <row r="21394" ht="7.5" hidden="1" customHeight="1"/>
    <row r="21395" ht="7.5" hidden="1" customHeight="1"/>
    <row r="21396" ht="7.5" hidden="1" customHeight="1"/>
    <row r="21397" ht="7.5" hidden="1" customHeight="1"/>
    <row r="21398" ht="7.5" hidden="1" customHeight="1"/>
    <row r="21399" ht="7.5" hidden="1" customHeight="1"/>
    <row r="21400" ht="7.5" hidden="1" customHeight="1"/>
    <row r="21401" ht="7.5" hidden="1" customHeight="1"/>
    <row r="21402" ht="7.5" hidden="1" customHeight="1"/>
    <row r="21403" ht="7.5" hidden="1" customHeight="1"/>
    <row r="21404" ht="7.5" hidden="1" customHeight="1"/>
    <row r="21405" ht="7.5" hidden="1" customHeight="1"/>
    <row r="21406" ht="7.5" hidden="1" customHeight="1"/>
    <row r="21407" ht="7.5" hidden="1" customHeight="1"/>
    <row r="21408" ht="7.5" hidden="1" customHeight="1"/>
    <row r="21409" ht="7.5" hidden="1" customHeight="1"/>
    <row r="21410" ht="7.5" hidden="1" customHeight="1"/>
    <row r="21411" ht="7.5" hidden="1" customHeight="1"/>
    <row r="21412" ht="7.5" hidden="1" customHeight="1"/>
    <row r="21413" ht="7.5" hidden="1" customHeight="1"/>
    <row r="21414" ht="7.5" hidden="1" customHeight="1"/>
    <row r="21415" ht="7.5" hidden="1" customHeight="1"/>
    <row r="21416" ht="7.5" hidden="1" customHeight="1"/>
    <row r="21417" ht="7.5" hidden="1" customHeight="1"/>
    <row r="21418" ht="7.5" hidden="1" customHeight="1"/>
    <row r="21419" ht="7.5" hidden="1" customHeight="1"/>
    <row r="21420" ht="7.5" hidden="1" customHeight="1"/>
    <row r="21421" ht="7.5" hidden="1" customHeight="1"/>
    <row r="21422" ht="7.5" hidden="1" customHeight="1"/>
    <row r="21423" ht="7.5" hidden="1" customHeight="1"/>
    <row r="21424" ht="7.5" hidden="1" customHeight="1"/>
    <row r="21425" ht="7.5" hidden="1" customHeight="1"/>
    <row r="21426" ht="7.5" hidden="1" customHeight="1"/>
    <row r="21427" ht="7.5" hidden="1" customHeight="1"/>
    <row r="21428" ht="7.5" hidden="1" customHeight="1"/>
    <row r="21429" ht="7.5" hidden="1" customHeight="1"/>
    <row r="21430" ht="7.5" hidden="1" customHeight="1"/>
    <row r="21431" ht="7.5" hidden="1" customHeight="1"/>
    <row r="21432" ht="7.5" hidden="1" customHeight="1"/>
    <row r="21433" ht="7.5" hidden="1" customHeight="1"/>
    <row r="21434" ht="7.5" hidden="1" customHeight="1"/>
    <row r="21435" ht="7.5" hidden="1" customHeight="1"/>
    <row r="21436" ht="7.5" hidden="1" customHeight="1"/>
    <row r="21437" ht="7.5" hidden="1" customHeight="1"/>
    <row r="21438" ht="7.5" hidden="1" customHeight="1"/>
    <row r="21439" ht="7.5" hidden="1" customHeight="1"/>
    <row r="21440" ht="7.5" hidden="1" customHeight="1"/>
    <row r="21441" ht="7.5" hidden="1" customHeight="1"/>
    <row r="21442" ht="7.5" hidden="1" customHeight="1"/>
    <row r="21443" ht="7.5" hidden="1" customHeight="1"/>
    <row r="21444" ht="7.5" hidden="1" customHeight="1"/>
    <row r="21445" ht="7.5" hidden="1" customHeight="1"/>
    <row r="21446" ht="7.5" hidden="1" customHeight="1"/>
    <row r="21447" ht="7.5" hidden="1" customHeight="1"/>
    <row r="21448" ht="7.5" hidden="1" customHeight="1"/>
    <row r="21449" ht="7.5" hidden="1" customHeight="1"/>
    <row r="21450" ht="7.5" hidden="1" customHeight="1"/>
    <row r="21451" ht="7.5" hidden="1" customHeight="1"/>
    <row r="21452" ht="7.5" hidden="1" customHeight="1"/>
    <row r="21453" ht="7.5" hidden="1" customHeight="1"/>
    <row r="21454" ht="7.5" hidden="1" customHeight="1"/>
    <row r="21455" ht="7.5" hidden="1" customHeight="1"/>
    <row r="21456" ht="7.5" hidden="1" customHeight="1"/>
    <row r="21457" ht="7.5" hidden="1" customHeight="1"/>
    <row r="21458" ht="7.5" hidden="1" customHeight="1"/>
    <row r="21459" ht="7.5" hidden="1" customHeight="1"/>
    <row r="21460" ht="7.5" hidden="1" customHeight="1"/>
    <row r="21461" ht="7.5" hidden="1" customHeight="1"/>
    <row r="21462" ht="7.5" hidden="1" customHeight="1"/>
    <row r="21463" ht="7.5" hidden="1" customHeight="1"/>
    <row r="21464" ht="7.5" hidden="1" customHeight="1"/>
    <row r="21465" ht="7.5" hidden="1" customHeight="1"/>
    <row r="21466" ht="7.5" hidden="1" customHeight="1"/>
    <row r="21467" ht="7.5" hidden="1" customHeight="1"/>
    <row r="21468" ht="7.5" hidden="1" customHeight="1"/>
    <row r="21469" ht="7.5" hidden="1" customHeight="1"/>
    <row r="21470" ht="7.5" hidden="1" customHeight="1"/>
    <row r="21471" ht="7.5" hidden="1" customHeight="1"/>
    <row r="21472" ht="7.5" hidden="1" customHeight="1"/>
    <row r="21473" ht="7.5" hidden="1" customHeight="1"/>
    <row r="21474" ht="7.5" hidden="1" customHeight="1"/>
    <row r="21475" ht="7.5" hidden="1" customHeight="1"/>
    <row r="21476" ht="7.5" hidden="1" customHeight="1"/>
    <row r="21477" ht="7.5" hidden="1" customHeight="1"/>
    <row r="21478" ht="7.5" hidden="1" customHeight="1"/>
    <row r="21479" ht="7.5" hidden="1" customHeight="1"/>
    <row r="21480" ht="7.5" hidden="1" customHeight="1"/>
    <row r="21481" ht="7.5" hidden="1" customHeight="1"/>
    <row r="21482" ht="7.5" hidden="1" customHeight="1"/>
    <row r="21483" ht="7.5" hidden="1" customHeight="1"/>
    <row r="21484" ht="7.5" hidden="1" customHeight="1"/>
    <row r="21485" ht="7.5" hidden="1" customHeight="1"/>
    <row r="21486" ht="7.5" hidden="1" customHeight="1"/>
    <row r="21487" ht="7.5" hidden="1" customHeight="1"/>
    <row r="21488" ht="7.5" hidden="1" customHeight="1"/>
    <row r="21489" ht="7.5" hidden="1" customHeight="1"/>
    <row r="21490" ht="7.5" hidden="1" customHeight="1"/>
    <row r="21491" ht="7.5" hidden="1" customHeight="1"/>
    <row r="21492" ht="7.5" hidden="1" customHeight="1"/>
    <row r="21493" ht="7.5" hidden="1" customHeight="1"/>
    <row r="21494" ht="7.5" hidden="1" customHeight="1"/>
    <row r="21495" ht="7.5" hidden="1" customHeight="1"/>
    <row r="21496" ht="7.5" hidden="1" customHeight="1"/>
    <row r="21497" ht="7.5" hidden="1" customHeight="1"/>
    <row r="21498" ht="7.5" hidden="1" customHeight="1"/>
    <row r="21499" ht="7.5" hidden="1" customHeight="1"/>
    <row r="21500" ht="7.5" hidden="1" customHeight="1"/>
    <row r="21501" ht="7.5" hidden="1" customHeight="1"/>
    <row r="21502" ht="7.5" hidden="1" customHeight="1"/>
    <row r="21503" ht="7.5" hidden="1" customHeight="1"/>
    <row r="21504" ht="7.5" hidden="1" customHeight="1"/>
    <row r="21505" ht="7.5" hidden="1" customHeight="1"/>
    <row r="21506" ht="7.5" hidden="1" customHeight="1"/>
    <row r="21507" ht="7.5" hidden="1" customHeight="1"/>
    <row r="21508" ht="7.5" hidden="1" customHeight="1"/>
    <row r="21509" ht="7.5" hidden="1" customHeight="1"/>
    <row r="21510" ht="7.5" hidden="1" customHeight="1"/>
    <row r="21511" ht="7.5" hidden="1" customHeight="1"/>
    <row r="21512" ht="7.5" hidden="1" customHeight="1"/>
    <row r="21513" ht="7.5" hidden="1" customHeight="1"/>
    <row r="21514" ht="7.5" hidden="1" customHeight="1"/>
    <row r="21515" ht="7.5" hidden="1" customHeight="1"/>
    <row r="21516" ht="7.5" hidden="1" customHeight="1"/>
    <row r="21517" ht="7.5" hidden="1" customHeight="1"/>
    <row r="21518" ht="7.5" hidden="1" customHeight="1"/>
    <row r="21519" ht="7.5" hidden="1" customHeight="1"/>
    <row r="21520" ht="7.5" hidden="1" customHeight="1"/>
    <row r="21521" ht="7.5" hidden="1" customHeight="1"/>
    <row r="21522" ht="7.5" hidden="1" customHeight="1"/>
    <row r="21523" ht="7.5" hidden="1" customHeight="1"/>
    <row r="21524" ht="7.5" hidden="1" customHeight="1"/>
    <row r="21525" ht="7.5" hidden="1" customHeight="1"/>
    <row r="21526" ht="7.5" hidden="1" customHeight="1"/>
    <row r="21527" ht="7.5" hidden="1" customHeight="1"/>
    <row r="21528" ht="7.5" hidden="1" customHeight="1"/>
    <row r="21529" ht="7.5" hidden="1" customHeight="1"/>
    <row r="21530" ht="7.5" hidden="1" customHeight="1"/>
    <row r="21531" ht="7.5" hidden="1" customHeight="1"/>
    <row r="21532" ht="7.5" hidden="1" customHeight="1"/>
    <row r="21533" ht="7.5" hidden="1" customHeight="1"/>
    <row r="21534" ht="7.5" hidden="1" customHeight="1"/>
    <row r="21535" ht="7.5" hidden="1" customHeight="1"/>
    <row r="21536" ht="7.5" hidden="1" customHeight="1"/>
    <row r="21537" ht="7.5" hidden="1" customHeight="1"/>
    <row r="21538" ht="7.5" hidden="1" customHeight="1"/>
    <row r="21539" ht="7.5" hidden="1" customHeight="1"/>
    <row r="21540" ht="7.5" hidden="1" customHeight="1"/>
    <row r="21541" ht="7.5" hidden="1" customHeight="1"/>
    <row r="21542" ht="7.5" hidden="1" customHeight="1"/>
    <row r="21543" ht="7.5" hidden="1" customHeight="1"/>
    <row r="21544" ht="7.5" hidden="1" customHeight="1"/>
    <row r="21545" ht="7.5" hidden="1" customHeight="1"/>
    <row r="21546" ht="7.5" hidden="1" customHeight="1"/>
    <row r="21547" ht="7.5" hidden="1" customHeight="1"/>
    <row r="21548" ht="7.5" hidden="1" customHeight="1"/>
    <row r="21549" ht="7.5" hidden="1" customHeight="1"/>
    <row r="21550" ht="7.5" hidden="1" customHeight="1"/>
    <row r="21551" ht="7.5" hidden="1" customHeight="1"/>
    <row r="21552" ht="7.5" hidden="1" customHeight="1"/>
    <row r="21553" ht="7.5" hidden="1" customHeight="1"/>
    <row r="21554" ht="7.5" hidden="1" customHeight="1"/>
    <row r="21555" ht="7.5" hidden="1" customHeight="1"/>
    <row r="21556" ht="7.5" hidden="1" customHeight="1"/>
    <row r="21557" ht="7.5" hidden="1" customHeight="1"/>
    <row r="21558" ht="7.5" hidden="1" customHeight="1"/>
    <row r="21559" ht="7.5" hidden="1" customHeight="1"/>
    <row r="21560" ht="7.5" hidden="1" customHeight="1"/>
    <row r="21561" ht="7.5" hidden="1" customHeight="1"/>
    <row r="21562" ht="7.5" hidden="1" customHeight="1"/>
    <row r="21563" ht="7.5" hidden="1" customHeight="1"/>
    <row r="21564" ht="7.5" hidden="1" customHeight="1"/>
    <row r="21565" ht="7.5" hidden="1" customHeight="1"/>
    <row r="21566" ht="7.5" hidden="1" customHeight="1"/>
    <row r="21567" ht="7.5" hidden="1" customHeight="1"/>
    <row r="21568" ht="7.5" hidden="1" customHeight="1"/>
    <row r="21569" ht="7.5" hidden="1" customHeight="1"/>
    <row r="21570" ht="7.5" hidden="1" customHeight="1"/>
    <row r="21571" ht="7.5" hidden="1" customHeight="1"/>
    <row r="21572" ht="7.5" hidden="1" customHeight="1"/>
    <row r="21573" ht="7.5" hidden="1" customHeight="1"/>
    <row r="21574" ht="7.5" hidden="1" customHeight="1"/>
    <row r="21575" ht="7.5" hidden="1" customHeight="1"/>
    <row r="21576" ht="7.5" hidden="1" customHeight="1"/>
    <row r="21577" ht="7.5" hidden="1" customHeight="1"/>
    <row r="21578" ht="7.5" hidden="1" customHeight="1"/>
    <row r="21579" ht="7.5" hidden="1" customHeight="1"/>
    <row r="21580" ht="7.5" hidden="1" customHeight="1"/>
    <row r="21581" ht="7.5" hidden="1" customHeight="1"/>
    <row r="21582" ht="7.5" hidden="1" customHeight="1"/>
    <row r="21583" ht="7.5" hidden="1" customHeight="1"/>
    <row r="21584" ht="7.5" hidden="1" customHeight="1"/>
    <row r="21585" ht="7.5" hidden="1" customHeight="1"/>
    <row r="21586" ht="7.5" hidden="1" customHeight="1"/>
    <row r="21587" ht="7.5" hidden="1" customHeight="1"/>
    <row r="21588" ht="7.5" hidden="1" customHeight="1"/>
    <row r="21589" ht="7.5" hidden="1" customHeight="1"/>
    <row r="21590" ht="7.5" hidden="1" customHeight="1"/>
    <row r="21591" ht="7.5" hidden="1" customHeight="1"/>
    <row r="21592" ht="7.5" hidden="1" customHeight="1"/>
    <row r="21593" ht="7.5" hidden="1" customHeight="1"/>
    <row r="21594" ht="7.5" hidden="1" customHeight="1"/>
    <row r="21595" ht="7.5" hidden="1" customHeight="1"/>
    <row r="21596" ht="7.5" hidden="1" customHeight="1"/>
    <row r="21597" ht="7.5" hidden="1" customHeight="1"/>
    <row r="21598" ht="7.5" hidden="1" customHeight="1"/>
    <row r="21599" ht="7.5" hidden="1" customHeight="1"/>
    <row r="21600" ht="7.5" hidden="1" customHeight="1"/>
    <row r="21601" ht="7.5" hidden="1" customHeight="1"/>
    <row r="21602" ht="7.5" hidden="1" customHeight="1"/>
    <row r="21603" ht="7.5" hidden="1" customHeight="1"/>
    <row r="21604" ht="7.5" hidden="1" customHeight="1"/>
    <row r="21605" ht="7.5" hidden="1" customHeight="1"/>
    <row r="21606" ht="7.5" hidden="1" customHeight="1"/>
    <row r="21607" ht="7.5" hidden="1" customHeight="1"/>
    <row r="21608" ht="7.5" hidden="1" customHeight="1"/>
    <row r="21609" ht="7.5" hidden="1" customHeight="1"/>
    <row r="21610" ht="7.5" hidden="1" customHeight="1"/>
    <row r="21611" ht="7.5" hidden="1" customHeight="1"/>
    <row r="21612" ht="7.5" hidden="1" customHeight="1"/>
    <row r="21613" ht="7.5" hidden="1" customHeight="1"/>
    <row r="21614" ht="7.5" hidden="1" customHeight="1"/>
    <row r="21615" ht="7.5" hidden="1" customHeight="1"/>
    <row r="21616" ht="7.5" hidden="1" customHeight="1"/>
    <row r="21617" ht="7.5" hidden="1" customHeight="1"/>
    <row r="21618" ht="7.5" hidden="1" customHeight="1"/>
    <row r="21619" ht="7.5" hidden="1" customHeight="1"/>
    <row r="21620" ht="7.5" hidden="1" customHeight="1"/>
    <row r="21621" ht="7.5" hidden="1" customHeight="1"/>
    <row r="21622" ht="7.5" hidden="1" customHeight="1"/>
    <row r="21623" ht="7.5" hidden="1" customHeight="1"/>
    <row r="21624" ht="7.5" hidden="1" customHeight="1"/>
    <row r="21625" ht="7.5" hidden="1" customHeight="1"/>
    <row r="21626" ht="7.5" hidden="1" customHeight="1"/>
    <row r="21627" ht="7.5" hidden="1" customHeight="1"/>
    <row r="21628" ht="7.5" hidden="1" customHeight="1"/>
    <row r="21629" ht="7.5" hidden="1" customHeight="1"/>
    <row r="21630" ht="7.5" hidden="1" customHeight="1"/>
    <row r="21631" ht="7.5" hidden="1" customHeight="1"/>
    <row r="21632" ht="7.5" hidden="1" customHeight="1"/>
    <row r="21633" ht="7.5" hidden="1" customHeight="1"/>
    <row r="21634" ht="7.5" hidden="1" customHeight="1"/>
    <row r="21635" ht="7.5" hidden="1" customHeight="1"/>
    <row r="21636" ht="7.5" hidden="1" customHeight="1"/>
    <row r="21637" ht="7.5" hidden="1" customHeight="1"/>
    <row r="21638" ht="7.5" hidden="1" customHeight="1"/>
    <row r="21639" ht="7.5" hidden="1" customHeight="1"/>
    <row r="21640" ht="7.5" hidden="1" customHeight="1"/>
    <row r="21641" ht="7.5" hidden="1" customHeight="1"/>
    <row r="21642" ht="7.5" hidden="1" customHeight="1"/>
    <row r="21643" ht="7.5" hidden="1" customHeight="1"/>
    <row r="21644" ht="7.5" hidden="1" customHeight="1"/>
    <row r="21645" ht="7.5" hidden="1" customHeight="1"/>
    <row r="21646" ht="7.5" hidden="1" customHeight="1"/>
    <row r="21647" ht="7.5" hidden="1" customHeight="1"/>
    <row r="21648" ht="7.5" hidden="1" customHeight="1"/>
    <row r="21649" ht="7.5" hidden="1" customHeight="1"/>
    <row r="21650" ht="7.5" hidden="1" customHeight="1"/>
    <row r="21651" ht="7.5" hidden="1" customHeight="1"/>
    <row r="21652" ht="7.5" hidden="1" customHeight="1"/>
    <row r="21653" ht="7.5" hidden="1" customHeight="1"/>
    <row r="21654" ht="7.5" hidden="1" customHeight="1"/>
    <row r="21655" ht="7.5" hidden="1" customHeight="1"/>
    <row r="21656" ht="7.5" hidden="1" customHeight="1"/>
    <row r="21657" ht="7.5" hidden="1" customHeight="1"/>
    <row r="21658" ht="7.5" hidden="1" customHeight="1"/>
    <row r="21659" ht="7.5" hidden="1" customHeight="1"/>
    <row r="21660" ht="7.5" hidden="1" customHeight="1"/>
    <row r="21661" ht="7.5" hidden="1" customHeight="1"/>
    <row r="21662" ht="7.5" hidden="1" customHeight="1"/>
    <row r="21663" ht="7.5" hidden="1" customHeight="1"/>
    <row r="21664" ht="7.5" hidden="1" customHeight="1"/>
    <row r="21665" ht="7.5" hidden="1" customHeight="1"/>
    <row r="21666" ht="7.5" hidden="1" customHeight="1"/>
    <row r="21667" ht="7.5" hidden="1" customHeight="1"/>
    <row r="21668" ht="7.5" hidden="1" customHeight="1"/>
    <row r="21669" ht="7.5" hidden="1" customHeight="1"/>
    <row r="21670" ht="7.5" hidden="1" customHeight="1"/>
    <row r="21671" ht="7.5" hidden="1" customHeight="1"/>
    <row r="21672" ht="7.5" hidden="1" customHeight="1"/>
    <row r="21673" ht="7.5" hidden="1" customHeight="1"/>
    <row r="21674" ht="7.5" hidden="1" customHeight="1"/>
    <row r="21675" ht="7.5" hidden="1" customHeight="1"/>
    <row r="21676" ht="7.5" hidden="1" customHeight="1"/>
    <row r="21677" ht="7.5" hidden="1" customHeight="1"/>
    <row r="21678" ht="7.5" hidden="1" customHeight="1"/>
    <row r="21679" ht="7.5" hidden="1" customHeight="1"/>
    <row r="21680" ht="7.5" hidden="1" customHeight="1"/>
    <row r="21681" ht="7.5" hidden="1" customHeight="1"/>
    <row r="21682" ht="7.5" hidden="1" customHeight="1"/>
    <row r="21683" ht="7.5" hidden="1" customHeight="1"/>
    <row r="21684" ht="7.5" hidden="1" customHeight="1"/>
    <row r="21685" ht="7.5" hidden="1" customHeight="1"/>
    <row r="21686" ht="7.5" hidden="1" customHeight="1"/>
    <row r="21687" ht="7.5" hidden="1" customHeight="1"/>
    <row r="21688" ht="7.5" hidden="1" customHeight="1"/>
    <row r="21689" ht="7.5" hidden="1" customHeight="1"/>
    <row r="21690" ht="7.5" hidden="1" customHeight="1"/>
    <row r="21691" ht="7.5" hidden="1" customHeight="1"/>
    <row r="21692" ht="7.5" hidden="1" customHeight="1"/>
    <row r="21693" ht="7.5" hidden="1" customHeight="1"/>
    <row r="21694" ht="7.5" hidden="1" customHeight="1"/>
    <row r="21695" ht="7.5" hidden="1" customHeight="1"/>
    <row r="21696" ht="7.5" hidden="1" customHeight="1"/>
    <row r="21697" ht="7.5" hidden="1" customHeight="1"/>
    <row r="21698" ht="7.5" hidden="1" customHeight="1"/>
    <row r="21699" ht="7.5" hidden="1" customHeight="1"/>
    <row r="21700" ht="7.5" hidden="1" customHeight="1"/>
    <row r="21701" ht="7.5" hidden="1" customHeight="1"/>
    <row r="21702" ht="7.5" hidden="1" customHeight="1"/>
    <row r="21703" ht="7.5" hidden="1" customHeight="1"/>
    <row r="21704" ht="7.5" hidden="1" customHeight="1"/>
    <row r="21705" ht="7.5" hidden="1" customHeight="1"/>
    <row r="21706" ht="7.5" hidden="1" customHeight="1"/>
    <row r="21707" ht="7.5" hidden="1" customHeight="1"/>
    <row r="21708" ht="7.5" hidden="1" customHeight="1"/>
    <row r="21709" ht="7.5" hidden="1" customHeight="1"/>
    <row r="21710" ht="7.5" hidden="1" customHeight="1"/>
    <row r="21711" ht="7.5" hidden="1" customHeight="1"/>
    <row r="21712" ht="7.5" hidden="1" customHeight="1"/>
    <row r="21713" ht="7.5" hidden="1" customHeight="1"/>
    <row r="21714" ht="7.5" hidden="1" customHeight="1"/>
    <row r="21715" ht="7.5" hidden="1" customHeight="1"/>
    <row r="21716" ht="7.5" hidden="1" customHeight="1"/>
    <row r="21717" ht="7.5" hidden="1" customHeight="1"/>
    <row r="21718" ht="7.5" hidden="1" customHeight="1"/>
    <row r="21719" ht="7.5" hidden="1" customHeight="1"/>
    <row r="21720" ht="7.5" hidden="1" customHeight="1"/>
    <row r="21721" ht="7.5" hidden="1" customHeight="1"/>
    <row r="21722" ht="7.5" hidden="1" customHeight="1"/>
    <row r="21723" ht="7.5" hidden="1" customHeight="1"/>
    <row r="21724" ht="7.5" hidden="1" customHeight="1"/>
    <row r="21725" ht="7.5" hidden="1" customHeight="1"/>
    <row r="21726" ht="7.5" hidden="1" customHeight="1"/>
    <row r="21727" ht="7.5" hidden="1" customHeight="1"/>
    <row r="21728" ht="7.5" hidden="1" customHeight="1"/>
    <row r="21729" ht="7.5" hidden="1" customHeight="1"/>
    <row r="21730" ht="7.5" hidden="1" customHeight="1"/>
    <row r="21731" ht="7.5" hidden="1" customHeight="1"/>
    <row r="21732" ht="7.5" hidden="1" customHeight="1"/>
    <row r="21733" ht="7.5" hidden="1" customHeight="1"/>
    <row r="21734" ht="7.5" hidden="1" customHeight="1"/>
    <row r="21735" ht="7.5" hidden="1" customHeight="1"/>
    <row r="21736" ht="7.5" hidden="1" customHeight="1"/>
    <row r="21737" ht="7.5" hidden="1" customHeight="1"/>
    <row r="21738" ht="7.5" hidden="1" customHeight="1"/>
    <row r="21739" ht="7.5" hidden="1" customHeight="1"/>
    <row r="21740" ht="7.5" hidden="1" customHeight="1"/>
    <row r="21741" ht="7.5" hidden="1" customHeight="1"/>
    <row r="21742" ht="7.5" hidden="1" customHeight="1"/>
    <row r="21743" ht="7.5" hidden="1" customHeight="1"/>
    <row r="21744" ht="7.5" hidden="1" customHeight="1"/>
    <row r="21745" ht="7.5" hidden="1" customHeight="1"/>
    <row r="21746" ht="7.5" hidden="1" customHeight="1"/>
    <row r="21747" ht="7.5" hidden="1" customHeight="1"/>
    <row r="21748" ht="7.5" hidden="1" customHeight="1"/>
    <row r="21749" ht="7.5" hidden="1" customHeight="1"/>
    <row r="21750" ht="7.5" hidden="1" customHeight="1"/>
    <row r="21751" ht="7.5" hidden="1" customHeight="1"/>
    <row r="21752" ht="7.5" hidden="1" customHeight="1"/>
    <row r="21753" ht="7.5" hidden="1" customHeight="1"/>
    <row r="21754" ht="7.5" hidden="1" customHeight="1"/>
    <row r="21755" ht="7.5" hidden="1" customHeight="1"/>
    <row r="21756" ht="7.5" hidden="1" customHeight="1"/>
    <row r="21757" ht="7.5" hidden="1" customHeight="1"/>
    <row r="21758" ht="7.5" hidden="1" customHeight="1"/>
    <row r="21759" ht="7.5" hidden="1" customHeight="1"/>
    <row r="21760" ht="7.5" hidden="1" customHeight="1"/>
    <row r="21761" ht="7.5" hidden="1" customHeight="1"/>
    <row r="21762" ht="7.5" hidden="1" customHeight="1"/>
    <row r="21763" ht="7.5" hidden="1" customHeight="1"/>
    <row r="21764" ht="7.5" hidden="1" customHeight="1"/>
    <row r="21765" ht="7.5" hidden="1" customHeight="1"/>
    <row r="21766" ht="7.5" hidden="1" customHeight="1"/>
    <row r="21767" ht="7.5" hidden="1" customHeight="1"/>
    <row r="21768" ht="7.5" hidden="1" customHeight="1"/>
    <row r="21769" ht="7.5" hidden="1" customHeight="1"/>
    <row r="21770" ht="7.5" hidden="1" customHeight="1"/>
    <row r="21771" ht="7.5" hidden="1" customHeight="1"/>
    <row r="21772" ht="7.5" hidden="1" customHeight="1"/>
    <row r="21773" ht="7.5" hidden="1" customHeight="1"/>
    <row r="21774" ht="7.5" hidden="1" customHeight="1"/>
    <row r="21775" ht="7.5" hidden="1" customHeight="1"/>
    <row r="21776" ht="7.5" hidden="1" customHeight="1"/>
    <row r="21777" ht="7.5" hidden="1" customHeight="1"/>
    <row r="21778" ht="7.5" hidden="1" customHeight="1"/>
    <row r="21779" ht="7.5" hidden="1" customHeight="1"/>
    <row r="21780" ht="7.5" hidden="1" customHeight="1"/>
    <row r="21781" ht="7.5" hidden="1" customHeight="1"/>
    <row r="21782" ht="7.5" hidden="1" customHeight="1"/>
    <row r="21783" ht="7.5" hidden="1" customHeight="1"/>
    <row r="21784" ht="7.5" hidden="1" customHeight="1"/>
    <row r="21785" ht="7.5" hidden="1" customHeight="1"/>
    <row r="21786" ht="7.5" hidden="1" customHeight="1"/>
    <row r="21787" ht="7.5" hidden="1" customHeight="1"/>
    <row r="21788" ht="7.5" hidden="1" customHeight="1"/>
    <row r="21789" ht="7.5" hidden="1" customHeight="1"/>
    <row r="21790" ht="7.5" hidden="1" customHeight="1"/>
    <row r="21791" ht="7.5" hidden="1" customHeight="1"/>
    <row r="21792" ht="7.5" hidden="1" customHeight="1"/>
    <row r="21793" ht="7.5" hidden="1" customHeight="1"/>
    <row r="21794" ht="7.5" hidden="1" customHeight="1"/>
    <row r="21795" ht="7.5" hidden="1" customHeight="1"/>
    <row r="21796" ht="7.5" hidden="1" customHeight="1"/>
    <row r="21797" ht="7.5" hidden="1" customHeight="1"/>
    <row r="21798" ht="7.5" hidden="1" customHeight="1"/>
    <row r="21799" ht="7.5" hidden="1" customHeight="1"/>
    <row r="21800" ht="7.5" hidden="1" customHeight="1"/>
    <row r="21801" ht="7.5" hidden="1" customHeight="1"/>
    <row r="21802" ht="7.5" hidden="1" customHeight="1"/>
    <row r="21803" ht="7.5" hidden="1" customHeight="1"/>
    <row r="21804" ht="7.5" hidden="1" customHeight="1"/>
    <row r="21805" ht="7.5" hidden="1" customHeight="1"/>
    <row r="21806" ht="7.5" hidden="1" customHeight="1"/>
    <row r="21807" ht="7.5" hidden="1" customHeight="1"/>
    <row r="21808" ht="7.5" hidden="1" customHeight="1"/>
    <row r="21809" ht="7.5" hidden="1" customHeight="1"/>
    <row r="21810" ht="7.5" hidden="1" customHeight="1"/>
    <row r="21811" ht="7.5" hidden="1" customHeight="1"/>
    <row r="21812" ht="7.5" hidden="1" customHeight="1"/>
    <row r="21813" ht="7.5" hidden="1" customHeight="1"/>
    <row r="21814" ht="7.5" hidden="1" customHeight="1"/>
    <row r="21815" ht="7.5" hidden="1" customHeight="1"/>
    <row r="21816" ht="7.5" hidden="1" customHeight="1"/>
    <row r="21817" ht="7.5" hidden="1" customHeight="1"/>
    <row r="21818" ht="7.5" hidden="1" customHeight="1"/>
    <row r="21819" ht="7.5" hidden="1" customHeight="1"/>
    <row r="21820" ht="7.5" hidden="1" customHeight="1"/>
    <row r="21821" ht="7.5" hidden="1" customHeight="1"/>
    <row r="21822" ht="7.5" hidden="1" customHeight="1"/>
    <row r="21823" ht="7.5" hidden="1" customHeight="1"/>
    <row r="21824" ht="7.5" hidden="1" customHeight="1"/>
    <row r="21825" ht="7.5" hidden="1" customHeight="1"/>
    <row r="21826" ht="7.5" hidden="1" customHeight="1"/>
    <row r="21827" ht="7.5" hidden="1" customHeight="1"/>
    <row r="21828" ht="7.5" hidden="1" customHeight="1"/>
    <row r="21829" ht="7.5" hidden="1" customHeight="1"/>
    <row r="21830" ht="7.5" hidden="1" customHeight="1"/>
    <row r="21831" ht="7.5" hidden="1" customHeight="1"/>
    <row r="21832" ht="7.5" hidden="1" customHeight="1"/>
    <row r="21833" ht="7.5" hidden="1" customHeight="1"/>
    <row r="21834" ht="7.5" hidden="1" customHeight="1"/>
    <row r="21835" ht="7.5" hidden="1" customHeight="1"/>
    <row r="21836" ht="7.5" hidden="1" customHeight="1"/>
    <row r="21837" ht="7.5" hidden="1" customHeight="1"/>
    <row r="21838" ht="7.5" hidden="1" customHeight="1"/>
    <row r="21839" ht="7.5" hidden="1" customHeight="1"/>
    <row r="21840" ht="7.5" hidden="1" customHeight="1"/>
    <row r="21841" ht="7.5" hidden="1" customHeight="1"/>
    <row r="21842" ht="7.5" hidden="1" customHeight="1"/>
    <row r="21843" ht="7.5" hidden="1" customHeight="1"/>
    <row r="21844" ht="7.5" hidden="1" customHeight="1"/>
    <row r="21845" ht="7.5" hidden="1" customHeight="1"/>
    <row r="21846" ht="7.5" hidden="1" customHeight="1"/>
    <row r="21847" ht="7.5" hidden="1" customHeight="1"/>
    <row r="21848" ht="7.5" hidden="1" customHeight="1"/>
    <row r="21849" ht="7.5" hidden="1" customHeight="1"/>
    <row r="21850" ht="7.5" hidden="1" customHeight="1"/>
    <row r="21851" ht="7.5" hidden="1" customHeight="1"/>
    <row r="21852" ht="7.5" hidden="1" customHeight="1"/>
    <row r="21853" ht="7.5" hidden="1" customHeight="1"/>
    <row r="21854" ht="7.5" hidden="1" customHeight="1"/>
    <row r="21855" ht="7.5" hidden="1" customHeight="1"/>
    <row r="21856" ht="7.5" hidden="1" customHeight="1"/>
    <row r="21857" ht="7.5" hidden="1" customHeight="1"/>
    <row r="21858" ht="7.5" hidden="1" customHeight="1"/>
    <row r="21859" ht="7.5" hidden="1" customHeight="1"/>
    <row r="21860" ht="7.5" hidden="1" customHeight="1"/>
    <row r="21861" ht="7.5" hidden="1" customHeight="1"/>
    <row r="21862" ht="7.5" hidden="1" customHeight="1"/>
    <row r="21863" ht="7.5" hidden="1" customHeight="1"/>
    <row r="21864" ht="7.5" hidden="1" customHeight="1"/>
    <row r="21865" ht="7.5" hidden="1" customHeight="1"/>
    <row r="21866" ht="7.5" hidden="1" customHeight="1"/>
    <row r="21867" ht="7.5" hidden="1" customHeight="1"/>
    <row r="21868" ht="7.5" hidden="1" customHeight="1"/>
    <row r="21869" ht="7.5" hidden="1" customHeight="1"/>
    <row r="21870" ht="7.5" hidden="1" customHeight="1"/>
    <row r="21871" ht="7.5" hidden="1" customHeight="1"/>
    <row r="21872" ht="7.5" hidden="1" customHeight="1"/>
    <row r="21873" ht="7.5" hidden="1" customHeight="1"/>
    <row r="21874" ht="7.5" hidden="1" customHeight="1"/>
    <row r="21875" ht="7.5" hidden="1" customHeight="1"/>
    <row r="21876" ht="7.5" hidden="1" customHeight="1"/>
    <row r="21877" ht="7.5" hidden="1" customHeight="1"/>
    <row r="21878" ht="7.5" hidden="1" customHeight="1"/>
    <row r="21879" ht="7.5" hidden="1" customHeight="1"/>
    <row r="21880" ht="7.5" hidden="1" customHeight="1"/>
    <row r="21881" ht="7.5" hidden="1" customHeight="1"/>
    <row r="21882" ht="7.5" hidden="1" customHeight="1"/>
    <row r="21883" ht="7.5" hidden="1" customHeight="1"/>
    <row r="21884" ht="7.5" hidden="1" customHeight="1"/>
    <row r="21885" ht="7.5" hidden="1" customHeight="1"/>
    <row r="21886" ht="7.5" hidden="1" customHeight="1"/>
    <row r="21887" ht="7.5" hidden="1" customHeight="1"/>
    <row r="21888" ht="7.5" hidden="1" customHeight="1"/>
    <row r="21889" ht="7.5" hidden="1" customHeight="1"/>
    <row r="21890" ht="7.5" hidden="1" customHeight="1"/>
    <row r="21891" ht="7.5" hidden="1" customHeight="1"/>
    <row r="21892" ht="7.5" hidden="1" customHeight="1"/>
    <row r="21893" ht="7.5" hidden="1" customHeight="1"/>
    <row r="21894" ht="7.5" hidden="1" customHeight="1"/>
    <row r="21895" ht="7.5" hidden="1" customHeight="1"/>
    <row r="21896" ht="7.5" hidden="1" customHeight="1"/>
    <row r="21897" ht="7.5" hidden="1" customHeight="1"/>
    <row r="21898" ht="7.5" hidden="1" customHeight="1"/>
    <row r="21899" ht="7.5" hidden="1" customHeight="1"/>
    <row r="21900" ht="7.5" hidden="1" customHeight="1"/>
    <row r="21901" ht="7.5" hidden="1" customHeight="1"/>
    <row r="21902" ht="7.5" hidden="1" customHeight="1"/>
    <row r="21903" ht="7.5" hidden="1" customHeight="1"/>
    <row r="21904" ht="7.5" hidden="1" customHeight="1"/>
    <row r="21905" ht="7.5" hidden="1" customHeight="1"/>
    <row r="21906" ht="7.5" hidden="1" customHeight="1"/>
    <row r="21907" ht="7.5" hidden="1" customHeight="1"/>
    <row r="21908" ht="7.5" hidden="1" customHeight="1"/>
    <row r="21909" ht="7.5" hidden="1" customHeight="1"/>
    <row r="21910" ht="7.5" hidden="1" customHeight="1"/>
    <row r="21911" ht="7.5" hidden="1" customHeight="1"/>
    <row r="21912" ht="7.5" hidden="1" customHeight="1"/>
    <row r="21913" ht="7.5" hidden="1" customHeight="1"/>
    <row r="21914" ht="7.5" hidden="1" customHeight="1"/>
    <row r="21915" ht="7.5" hidden="1" customHeight="1"/>
    <row r="21916" ht="7.5" hidden="1" customHeight="1"/>
    <row r="21917" ht="7.5" hidden="1" customHeight="1"/>
    <row r="21918" ht="7.5" hidden="1" customHeight="1"/>
    <row r="21919" ht="7.5" hidden="1" customHeight="1"/>
    <row r="21920" ht="7.5" hidden="1" customHeight="1"/>
    <row r="21921" ht="7.5" hidden="1" customHeight="1"/>
    <row r="21922" ht="7.5" hidden="1" customHeight="1"/>
    <row r="21923" ht="7.5" hidden="1" customHeight="1"/>
    <row r="21924" ht="7.5" hidden="1" customHeight="1"/>
    <row r="21925" ht="7.5" hidden="1" customHeight="1"/>
    <row r="21926" ht="7.5" hidden="1" customHeight="1"/>
    <row r="21927" ht="7.5" hidden="1" customHeight="1"/>
    <row r="21928" ht="7.5" hidden="1" customHeight="1"/>
    <row r="21929" ht="7.5" hidden="1" customHeight="1"/>
    <row r="21930" ht="7.5" hidden="1" customHeight="1"/>
    <row r="21931" ht="7.5" hidden="1" customHeight="1"/>
    <row r="21932" ht="7.5" hidden="1" customHeight="1"/>
    <row r="21933" ht="7.5" hidden="1" customHeight="1"/>
    <row r="21934" ht="7.5" hidden="1" customHeight="1"/>
    <row r="21935" ht="7.5" hidden="1" customHeight="1"/>
    <row r="21936" ht="7.5" hidden="1" customHeight="1"/>
    <row r="21937" ht="7.5" hidden="1" customHeight="1"/>
    <row r="21938" ht="7.5" hidden="1" customHeight="1"/>
    <row r="21939" ht="7.5" hidden="1" customHeight="1"/>
    <row r="21940" ht="7.5" hidden="1" customHeight="1"/>
    <row r="21941" ht="7.5" hidden="1" customHeight="1"/>
    <row r="21942" ht="7.5" hidden="1" customHeight="1"/>
    <row r="21943" ht="7.5" hidden="1" customHeight="1"/>
    <row r="21944" ht="7.5" hidden="1" customHeight="1"/>
    <row r="21945" ht="7.5" hidden="1" customHeight="1"/>
    <row r="21946" ht="7.5" hidden="1" customHeight="1"/>
    <row r="21947" ht="7.5" hidden="1" customHeight="1"/>
    <row r="21948" ht="7.5" hidden="1" customHeight="1"/>
    <row r="21949" ht="7.5" hidden="1" customHeight="1"/>
    <row r="21950" ht="7.5" hidden="1" customHeight="1"/>
    <row r="21951" ht="7.5" hidden="1" customHeight="1"/>
    <row r="21952" ht="7.5" hidden="1" customHeight="1"/>
    <row r="21953" ht="7.5" hidden="1" customHeight="1"/>
    <row r="21954" ht="7.5" hidden="1" customHeight="1"/>
    <row r="21955" ht="7.5" hidden="1" customHeight="1"/>
    <row r="21956" ht="7.5" hidden="1" customHeight="1"/>
    <row r="21957" ht="7.5" hidden="1" customHeight="1"/>
    <row r="21958" ht="7.5" hidden="1" customHeight="1"/>
    <row r="21959" ht="7.5" hidden="1" customHeight="1"/>
    <row r="21960" ht="7.5" hidden="1" customHeight="1"/>
    <row r="21961" ht="7.5" hidden="1" customHeight="1"/>
    <row r="21962" ht="7.5" hidden="1" customHeight="1"/>
    <row r="21963" ht="7.5" hidden="1" customHeight="1"/>
    <row r="21964" ht="7.5" hidden="1" customHeight="1"/>
    <row r="21965" ht="7.5" hidden="1" customHeight="1"/>
    <row r="21966" ht="7.5" hidden="1" customHeight="1"/>
    <row r="21967" ht="7.5" hidden="1" customHeight="1"/>
    <row r="21968" ht="7.5" hidden="1" customHeight="1"/>
    <row r="21969" ht="7.5" hidden="1" customHeight="1"/>
    <row r="21970" ht="7.5" hidden="1" customHeight="1"/>
    <row r="21971" ht="7.5" hidden="1" customHeight="1"/>
    <row r="21972" ht="7.5" hidden="1" customHeight="1"/>
    <row r="21973" ht="7.5" hidden="1" customHeight="1"/>
    <row r="21974" ht="7.5" hidden="1" customHeight="1"/>
    <row r="21975" ht="7.5" hidden="1" customHeight="1"/>
    <row r="21976" ht="7.5" hidden="1" customHeight="1"/>
    <row r="21977" ht="7.5" hidden="1" customHeight="1"/>
    <row r="21978" ht="7.5" hidden="1" customHeight="1"/>
    <row r="21979" ht="7.5" hidden="1" customHeight="1"/>
    <row r="21980" ht="7.5" hidden="1" customHeight="1"/>
    <row r="21981" ht="7.5" hidden="1" customHeight="1"/>
    <row r="21982" ht="7.5" hidden="1" customHeight="1"/>
    <row r="21983" ht="7.5" hidden="1" customHeight="1"/>
    <row r="21984" ht="7.5" hidden="1" customHeight="1"/>
    <row r="21985" ht="7.5" hidden="1" customHeight="1"/>
    <row r="21986" ht="7.5" hidden="1" customHeight="1"/>
    <row r="21987" ht="7.5" hidden="1" customHeight="1"/>
    <row r="21988" ht="7.5" hidden="1" customHeight="1"/>
    <row r="21989" ht="7.5" hidden="1" customHeight="1"/>
    <row r="21990" ht="7.5" hidden="1" customHeight="1"/>
    <row r="21991" ht="7.5" hidden="1" customHeight="1"/>
    <row r="21992" ht="7.5" hidden="1" customHeight="1"/>
    <row r="21993" ht="7.5" hidden="1" customHeight="1"/>
    <row r="21994" ht="7.5" hidden="1" customHeight="1"/>
    <row r="21995" ht="7.5" hidden="1" customHeight="1"/>
    <row r="21996" ht="7.5" hidden="1" customHeight="1"/>
    <row r="21997" ht="7.5" hidden="1" customHeight="1"/>
    <row r="21998" ht="7.5" hidden="1" customHeight="1"/>
    <row r="21999" ht="7.5" hidden="1" customHeight="1"/>
    <row r="22000" ht="7.5" hidden="1" customHeight="1"/>
    <row r="22001" ht="7.5" hidden="1" customHeight="1"/>
    <row r="22002" ht="7.5" hidden="1" customHeight="1"/>
    <row r="22003" ht="7.5" hidden="1" customHeight="1"/>
    <row r="22004" ht="7.5" hidden="1" customHeight="1"/>
    <row r="22005" ht="7.5" hidden="1" customHeight="1"/>
    <row r="22006" ht="7.5" hidden="1" customHeight="1"/>
    <row r="22007" ht="7.5" hidden="1" customHeight="1"/>
    <row r="22008" ht="7.5" hidden="1" customHeight="1"/>
    <row r="22009" ht="7.5" hidden="1" customHeight="1"/>
    <row r="22010" ht="7.5" hidden="1" customHeight="1"/>
    <row r="22011" ht="7.5" hidden="1" customHeight="1"/>
    <row r="22012" ht="7.5" hidden="1" customHeight="1"/>
    <row r="22013" ht="7.5" hidden="1" customHeight="1"/>
    <row r="22014" ht="7.5" hidden="1" customHeight="1"/>
    <row r="22015" ht="7.5" hidden="1" customHeight="1"/>
    <row r="22016" ht="7.5" hidden="1" customHeight="1"/>
    <row r="22017" ht="7.5" hidden="1" customHeight="1"/>
    <row r="22018" ht="7.5" hidden="1" customHeight="1"/>
    <row r="22019" ht="7.5" hidden="1" customHeight="1"/>
    <row r="22020" ht="7.5" hidden="1" customHeight="1"/>
    <row r="22021" ht="7.5" hidden="1" customHeight="1"/>
    <row r="22022" ht="7.5" hidden="1" customHeight="1"/>
    <row r="22023" ht="7.5" hidden="1" customHeight="1"/>
    <row r="22024" ht="7.5" hidden="1" customHeight="1"/>
    <row r="22025" ht="7.5" hidden="1" customHeight="1"/>
    <row r="22026" ht="7.5" hidden="1" customHeight="1"/>
    <row r="22027" ht="7.5" hidden="1" customHeight="1"/>
    <row r="22028" ht="7.5" hidden="1" customHeight="1"/>
    <row r="22029" ht="7.5" hidden="1" customHeight="1"/>
    <row r="22030" ht="7.5" hidden="1" customHeight="1"/>
    <row r="22031" ht="7.5" hidden="1" customHeight="1"/>
    <row r="22032" ht="7.5" hidden="1" customHeight="1"/>
    <row r="22033" ht="7.5" hidden="1" customHeight="1"/>
    <row r="22034" ht="7.5" hidden="1" customHeight="1"/>
    <row r="22035" ht="7.5" hidden="1" customHeight="1"/>
    <row r="22036" ht="7.5" hidden="1" customHeight="1"/>
    <row r="22037" ht="7.5" hidden="1" customHeight="1"/>
    <row r="22038" ht="7.5" hidden="1" customHeight="1"/>
    <row r="22039" ht="7.5" hidden="1" customHeight="1"/>
    <row r="22040" ht="7.5" hidden="1" customHeight="1"/>
    <row r="22041" ht="7.5" hidden="1" customHeight="1"/>
    <row r="22042" ht="7.5" hidden="1" customHeight="1"/>
    <row r="22043" ht="7.5" hidden="1" customHeight="1"/>
    <row r="22044" ht="7.5" hidden="1" customHeight="1"/>
    <row r="22045" ht="7.5" hidden="1" customHeight="1"/>
    <row r="22046" ht="7.5" hidden="1" customHeight="1"/>
    <row r="22047" ht="7.5" hidden="1" customHeight="1"/>
    <row r="22048" ht="7.5" hidden="1" customHeight="1"/>
    <row r="22049" ht="7.5" hidden="1" customHeight="1"/>
    <row r="22050" ht="7.5" hidden="1" customHeight="1"/>
    <row r="22051" ht="7.5" hidden="1" customHeight="1"/>
    <row r="22052" ht="7.5" hidden="1" customHeight="1"/>
    <row r="22053" ht="7.5" hidden="1" customHeight="1"/>
    <row r="22054" ht="7.5" hidden="1" customHeight="1"/>
    <row r="22055" ht="7.5" hidden="1" customHeight="1"/>
    <row r="22056" ht="7.5" hidden="1" customHeight="1"/>
    <row r="22057" ht="7.5" hidden="1" customHeight="1"/>
    <row r="22058" ht="7.5" hidden="1" customHeight="1"/>
    <row r="22059" ht="7.5" hidden="1" customHeight="1"/>
    <row r="22060" ht="7.5" hidden="1" customHeight="1"/>
    <row r="22061" ht="7.5" hidden="1" customHeight="1"/>
    <row r="22062" ht="7.5" hidden="1" customHeight="1"/>
    <row r="22063" ht="7.5" hidden="1" customHeight="1"/>
    <row r="22064" ht="7.5" hidden="1" customHeight="1"/>
    <row r="22065" ht="7.5" hidden="1" customHeight="1"/>
    <row r="22066" ht="7.5" hidden="1" customHeight="1"/>
    <row r="22067" ht="7.5" hidden="1" customHeight="1"/>
    <row r="22068" ht="7.5" hidden="1" customHeight="1"/>
    <row r="22069" ht="7.5" hidden="1" customHeight="1"/>
    <row r="22070" ht="7.5" hidden="1" customHeight="1"/>
    <row r="22071" ht="7.5" hidden="1" customHeight="1"/>
    <row r="22072" ht="7.5" hidden="1" customHeight="1"/>
    <row r="22073" ht="7.5" hidden="1" customHeight="1"/>
    <row r="22074" ht="7.5" hidden="1" customHeight="1"/>
    <row r="22075" ht="7.5" hidden="1" customHeight="1"/>
    <row r="22076" ht="7.5" hidden="1" customHeight="1"/>
    <row r="22077" ht="7.5" hidden="1" customHeight="1"/>
    <row r="22078" ht="7.5" hidden="1" customHeight="1"/>
    <row r="22079" ht="7.5" hidden="1" customHeight="1"/>
    <row r="22080" ht="7.5" hidden="1" customHeight="1"/>
    <row r="22081" ht="7.5" hidden="1" customHeight="1"/>
    <row r="22082" ht="7.5" hidden="1" customHeight="1"/>
    <row r="22083" ht="7.5" hidden="1" customHeight="1"/>
    <row r="22084" ht="7.5" hidden="1" customHeight="1"/>
    <row r="22085" ht="7.5" hidden="1" customHeight="1"/>
    <row r="22086" ht="7.5" hidden="1" customHeight="1"/>
    <row r="22087" ht="7.5" hidden="1" customHeight="1"/>
    <row r="22088" ht="7.5" hidden="1" customHeight="1"/>
    <row r="22089" ht="7.5" hidden="1" customHeight="1"/>
    <row r="22090" ht="7.5" hidden="1" customHeight="1"/>
    <row r="22091" ht="7.5" hidden="1" customHeight="1"/>
    <row r="22092" ht="7.5" hidden="1" customHeight="1"/>
    <row r="22093" ht="7.5" hidden="1" customHeight="1"/>
    <row r="22094" ht="7.5" hidden="1" customHeight="1"/>
    <row r="22095" ht="7.5" hidden="1" customHeight="1"/>
    <row r="22096" ht="7.5" hidden="1" customHeight="1"/>
    <row r="22097" ht="7.5" hidden="1" customHeight="1"/>
    <row r="22098" ht="7.5" hidden="1" customHeight="1"/>
    <row r="22099" ht="7.5" hidden="1" customHeight="1"/>
    <row r="22100" ht="7.5" hidden="1" customHeight="1"/>
    <row r="22101" ht="7.5" hidden="1" customHeight="1"/>
    <row r="22102" ht="7.5" hidden="1" customHeight="1"/>
    <row r="22103" ht="7.5" hidden="1" customHeight="1"/>
    <row r="22104" ht="7.5" hidden="1" customHeight="1"/>
    <row r="22105" ht="7.5" hidden="1" customHeight="1"/>
    <row r="22106" ht="7.5" hidden="1" customHeight="1"/>
    <row r="22107" ht="7.5" hidden="1" customHeight="1"/>
    <row r="22108" ht="7.5" hidden="1" customHeight="1"/>
    <row r="22109" ht="7.5" hidden="1" customHeight="1"/>
    <row r="22110" ht="7.5" hidden="1" customHeight="1"/>
    <row r="22111" ht="7.5" hidden="1" customHeight="1"/>
    <row r="22112" ht="7.5" hidden="1" customHeight="1"/>
    <row r="22113" ht="7.5" hidden="1" customHeight="1"/>
    <row r="22114" ht="7.5" hidden="1" customHeight="1"/>
    <row r="22115" ht="7.5" hidden="1" customHeight="1"/>
    <row r="22116" ht="7.5" hidden="1" customHeight="1"/>
    <row r="22117" ht="7.5" hidden="1" customHeight="1"/>
    <row r="22118" ht="7.5" hidden="1" customHeight="1"/>
    <row r="22119" ht="7.5" hidden="1" customHeight="1"/>
    <row r="22120" ht="7.5" hidden="1" customHeight="1"/>
    <row r="22121" ht="7.5" hidden="1" customHeight="1"/>
    <row r="22122" ht="7.5" hidden="1" customHeight="1"/>
    <row r="22123" ht="7.5" hidden="1" customHeight="1"/>
    <row r="22124" ht="7.5" hidden="1" customHeight="1"/>
    <row r="22125" ht="7.5" hidden="1" customHeight="1"/>
    <row r="22126" ht="7.5" hidden="1" customHeight="1"/>
    <row r="22127" ht="7.5" hidden="1" customHeight="1"/>
    <row r="22128" ht="7.5" hidden="1" customHeight="1"/>
    <row r="22129" ht="7.5" hidden="1" customHeight="1"/>
    <row r="22130" ht="7.5" hidden="1" customHeight="1"/>
    <row r="22131" ht="7.5" hidden="1" customHeight="1"/>
    <row r="22132" ht="7.5" hidden="1" customHeight="1"/>
    <row r="22133" ht="7.5" hidden="1" customHeight="1"/>
    <row r="22134" ht="7.5" hidden="1" customHeight="1"/>
    <row r="22135" ht="7.5" hidden="1" customHeight="1"/>
    <row r="22136" ht="7.5" hidden="1" customHeight="1"/>
    <row r="22137" ht="7.5" hidden="1" customHeight="1"/>
    <row r="22138" ht="7.5" hidden="1" customHeight="1"/>
    <row r="22139" ht="7.5" hidden="1" customHeight="1"/>
    <row r="22140" ht="7.5" hidden="1" customHeight="1"/>
    <row r="22141" ht="7.5" hidden="1" customHeight="1"/>
    <row r="22142" ht="7.5" hidden="1" customHeight="1"/>
    <row r="22143" ht="7.5" hidden="1" customHeight="1"/>
    <row r="22144" ht="7.5" hidden="1" customHeight="1"/>
    <row r="22145" ht="7.5" hidden="1" customHeight="1"/>
    <row r="22146" ht="7.5" hidden="1" customHeight="1"/>
    <row r="22147" ht="7.5" hidden="1" customHeight="1"/>
    <row r="22148" ht="7.5" hidden="1" customHeight="1"/>
    <row r="22149" ht="7.5" hidden="1" customHeight="1"/>
    <row r="22150" ht="7.5" hidden="1" customHeight="1"/>
    <row r="22151" ht="7.5" hidden="1" customHeight="1"/>
    <row r="22152" ht="7.5" hidden="1" customHeight="1"/>
    <row r="22153" ht="7.5" hidden="1" customHeight="1"/>
    <row r="22154" ht="7.5" hidden="1" customHeight="1"/>
    <row r="22155" ht="7.5" hidden="1" customHeight="1"/>
    <row r="22156" ht="7.5" hidden="1" customHeight="1"/>
    <row r="22157" ht="7.5" hidden="1" customHeight="1"/>
    <row r="22158" ht="7.5" hidden="1" customHeight="1"/>
    <row r="22159" ht="7.5" hidden="1" customHeight="1"/>
    <row r="22160" ht="7.5" hidden="1" customHeight="1"/>
    <row r="22161" ht="7.5" hidden="1" customHeight="1"/>
    <row r="22162" ht="7.5" hidden="1" customHeight="1"/>
    <row r="22163" ht="7.5" hidden="1" customHeight="1"/>
    <row r="22164" ht="7.5" hidden="1" customHeight="1"/>
    <row r="22165" ht="7.5" hidden="1" customHeight="1"/>
    <row r="22166" ht="7.5" hidden="1" customHeight="1"/>
    <row r="22167" ht="7.5" hidden="1" customHeight="1"/>
    <row r="22168" ht="7.5" hidden="1" customHeight="1"/>
    <row r="22169" ht="7.5" hidden="1" customHeight="1"/>
    <row r="22170" ht="7.5" hidden="1" customHeight="1"/>
    <row r="22171" ht="7.5" hidden="1" customHeight="1"/>
    <row r="22172" ht="7.5" hidden="1" customHeight="1"/>
    <row r="22173" ht="7.5" hidden="1" customHeight="1"/>
    <row r="22174" ht="7.5" hidden="1" customHeight="1"/>
    <row r="22175" ht="7.5" hidden="1" customHeight="1"/>
    <row r="22176" ht="7.5" hidden="1" customHeight="1"/>
    <row r="22177" ht="7.5" hidden="1" customHeight="1"/>
    <row r="22178" ht="7.5" hidden="1" customHeight="1"/>
    <row r="22179" ht="7.5" hidden="1" customHeight="1"/>
    <row r="22180" ht="7.5" hidden="1" customHeight="1"/>
    <row r="22181" ht="7.5" hidden="1" customHeight="1"/>
    <row r="22182" ht="7.5" hidden="1" customHeight="1"/>
    <row r="22183" ht="7.5" hidden="1" customHeight="1"/>
    <row r="22184" ht="7.5" hidden="1" customHeight="1"/>
    <row r="22185" ht="7.5" hidden="1" customHeight="1"/>
    <row r="22186" ht="7.5" hidden="1" customHeight="1"/>
    <row r="22187" ht="7.5" hidden="1" customHeight="1"/>
    <row r="22188" ht="7.5" hidden="1" customHeight="1"/>
    <row r="22189" ht="7.5" hidden="1" customHeight="1"/>
    <row r="22190" ht="7.5" hidden="1" customHeight="1"/>
    <row r="22191" ht="7.5" hidden="1" customHeight="1"/>
    <row r="22192" ht="7.5" hidden="1" customHeight="1"/>
    <row r="22193" ht="7.5" hidden="1" customHeight="1"/>
    <row r="22194" ht="7.5" hidden="1" customHeight="1"/>
    <row r="22195" ht="7.5" hidden="1" customHeight="1"/>
    <row r="22196" ht="7.5" hidden="1" customHeight="1"/>
    <row r="22197" ht="7.5" hidden="1" customHeight="1"/>
    <row r="22198" ht="7.5" hidden="1" customHeight="1"/>
    <row r="22199" ht="7.5" hidden="1" customHeight="1"/>
    <row r="22200" ht="7.5" hidden="1" customHeight="1"/>
    <row r="22201" ht="7.5" hidden="1" customHeight="1"/>
    <row r="22202" ht="7.5" hidden="1" customHeight="1"/>
    <row r="22203" ht="7.5" hidden="1" customHeight="1"/>
    <row r="22204" ht="7.5" hidden="1" customHeight="1"/>
    <row r="22205" ht="7.5" hidden="1" customHeight="1"/>
    <row r="22206" ht="7.5" hidden="1" customHeight="1"/>
    <row r="22207" ht="7.5" hidden="1" customHeight="1"/>
    <row r="22208" ht="7.5" hidden="1" customHeight="1"/>
    <row r="22209" ht="7.5" hidden="1" customHeight="1"/>
    <row r="22210" ht="7.5" hidden="1" customHeight="1"/>
    <row r="22211" ht="7.5" hidden="1" customHeight="1"/>
    <row r="22212" ht="7.5" hidden="1" customHeight="1"/>
    <row r="22213" ht="7.5" hidden="1" customHeight="1"/>
    <row r="22214" ht="7.5" hidden="1" customHeight="1"/>
    <row r="22215" ht="7.5" hidden="1" customHeight="1"/>
    <row r="22216" ht="7.5" hidden="1" customHeight="1"/>
    <row r="22217" ht="7.5" hidden="1" customHeight="1"/>
    <row r="22218" ht="7.5" hidden="1" customHeight="1"/>
    <row r="22219" ht="7.5" hidden="1" customHeight="1"/>
    <row r="22220" ht="7.5" hidden="1" customHeight="1"/>
    <row r="22221" ht="7.5" hidden="1" customHeight="1"/>
    <row r="22222" ht="7.5" hidden="1" customHeight="1"/>
    <row r="22223" ht="7.5" hidden="1" customHeight="1"/>
    <row r="22224" ht="7.5" hidden="1" customHeight="1"/>
    <row r="22225" ht="7.5" hidden="1" customHeight="1"/>
    <row r="22226" ht="7.5" hidden="1" customHeight="1"/>
    <row r="22227" ht="7.5" hidden="1" customHeight="1"/>
    <row r="22228" ht="7.5" hidden="1" customHeight="1"/>
    <row r="22229" ht="7.5" hidden="1" customHeight="1"/>
    <row r="22230" ht="7.5" hidden="1" customHeight="1"/>
    <row r="22231" ht="7.5" hidden="1" customHeight="1"/>
    <row r="22232" ht="7.5" hidden="1" customHeight="1"/>
    <row r="22233" ht="7.5" hidden="1" customHeight="1"/>
    <row r="22234" ht="7.5" hidden="1" customHeight="1"/>
    <row r="22235" ht="7.5" hidden="1" customHeight="1"/>
    <row r="22236" ht="7.5" hidden="1" customHeight="1"/>
    <row r="22237" ht="7.5" hidden="1" customHeight="1"/>
    <row r="22238" ht="7.5" hidden="1" customHeight="1"/>
    <row r="22239" ht="7.5" hidden="1" customHeight="1"/>
    <row r="22240" ht="7.5" hidden="1" customHeight="1"/>
    <row r="22241" ht="7.5" hidden="1" customHeight="1"/>
    <row r="22242" ht="7.5" hidden="1" customHeight="1"/>
    <row r="22243" ht="7.5" hidden="1" customHeight="1"/>
    <row r="22244" ht="7.5" hidden="1" customHeight="1"/>
    <row r="22245" ht="7.5" hidden="1" customHeight="1"/>
    <row r="22246" ht="7.5" hidden="1" customHeight="1"/>
    <row r="22247" ht="7.5" hidden="1" customHeight="1"/>
    <row r="22248" ht="7.5" hidden="1" customHeight="1"/>
    <row r="22249" ht="7.5" hidden="1" customHeight="1"/>
    <row r="22250" ht="7.5" hidden="1" customHeight="1"/>
    <row r="22251" ht="7.5" hidden="1" customHeight="1"/>
    <row r="22252" ht="7.5" hidden="1" customHeight="1"/>
    <row r="22253" ht="7.5" hidden="1" customHeight="1"/>
    <row r="22254" ht="7.5" hidden="1" customHeight="1"/>
    <row r="22255" ht="7.5" hidden="1" customHeight="1"/>
    <row r="22256" ht="7.5" hidden="1" customHeight="1"/>
    <row r="22257" ht="7.5" hidden="1" customHeight="1"/>
    <row r="22258" ht="7.5" hidden="1" customHeight="1"/>
    <row r="22259" ht="7.5" hidden="1" customHeight="1"/>
    <row r="22260" ht="7.5" hidden="1" customHeight="1"/>
    <row r="22261" ht="7.5" hidden="1" customHeight="1"/>
    <row r="22262" ht="7.5" hidden="1" customHeight="1"/>
    <row r="22263" ht="7.5" hidden="1" customHeight="1"/>
    <row r="22264" ht="7.5" hidden="1" customHeight="1"/>
    <row r="22265" ht="7.5" hidden="1" customHeight="1"/>
    <row r="22266" ht="7.5" hidden="1" customHeight="1"/>
    <row r="22267" ht="7.5" hidden="1" customHeight="1"/>
    <row r="22268" ht="7.5" hidden="1" customHeight="1"/>
    <row r="22269" ht="7.5" hidden="1" customHeight="1"/>
    <row r="22270" ht="7.5" hidden="1" customHeight="1"/>
    <row r="22271" ht="7.5" hidden="1" customHeight="1"/>
    <row r="22272" ht="7.5" hidden="1" customHeight="1"/>
    <row r="22273" ht="7.5" hidden="1" customHeight="1"/>
    <row r="22274" ht="7.5" hidden="1" customHeight="1"/>
    <row r="22275" ht="7.5" hidden="1" customHeight="1"/>
    <row r="22276" ht="7.5" hidden="1" customHeight="1"/>
    <row r="22277" ht="7.5" hidden="1" customHeight="1"/>
    <row r="22278" ht="7.5" hidden="1" customHeight="1"/>
    <row r="22279" ht="7.5" hidden="1" customHeight="1"/>
    <row r="22280" ht="7.5" hidden="1" customHeight="1"/>
    <row r="22281" ht="7.5" hidden="1" customHeight="1"/>
    <row r="22282" ht="7.5" hidden="1" customHeight="1"/>
    <row r="22283" ht="7.5" hidden="1" customHeight="1"/>
    <row r="22284" ht="7.5" hidden="1" customHeight="1"/>
    <row r="22285" ht="7.5" hidden="1" customHeight="1"/>
    <row r="22286" ht="7.5" hidden="1" customHeight="1"/>
    <row r="22287" ht="7.5" hidden="1" customHeight="1"/>
    <row r="22288" ht="7.5" hidden="1" customHeight="1"/>
    <row r="22289" ht="7.5" hidden="1" customHeight="1"/>
    <row r="22290" ht="7.5" hidden="1" customHeight="1"/>
    <row r="22291" ht="7.5" hidden="1" customHeight="1"/>
    <row r="22292" ht="7.5" hidden="1" customHeight="1"/>
    <row r="22293" ht="7.5" hidden="1" customHeight="1"/>
    <row r="22294" ht="7.5" hidden="1" customHeight="1"/>
    <row r="22295" ht="7.5" hidden="1" customHeight="1"/>
    <row r="22296" ht="7.5" hidden="1" customHeight="1"/>
    <row r="22297" ht="7.5" hidden="1" customHeight="1"/>
    <row r="22298" ht="7.5" hidden="1" customHeight="1"/>
    <row r="22299" ht="7.5" hidden="1" customHeight="1"/>
    <row r="22300" ht="7.5" hidden="1" customHeight="1"/>
    <row r="22301" ht="7.5" hidden="1" customHeight="1"/>
    <row r="22302" ht="7.5" hidden="1" customHeight="1"/>
    <row r="22303" ht="7.5" hidden="1" customHeight="1"/>
    <row r="22304" ht="7.5" hidden="1" customHeight="1"/>
    <row r="22305" ht="7.5" hidden="1" customHeight="1"/>
    <row r="22306" ht="7.5" hidden="1" customHeight="1"/>
    <row r="22307" ht="7.5" hidden="1" customHeight="1"/>
    <row r="22308" ht="7.5" hidden="1" customHeight="1"/>
    <row r="22309" ht="7.5" hidden="1" customHeight="1"/>
    <row r="22310" ht="7.5" hidden="1" customHeight="1"/>
    <row r="22311" ht="7.5" hidden="1" customHeight="1"/>
    <row r="22312" ht="7.5" hidden="1" customHeight="1"/>
    <row r="22313" ht="7.5" hidden="1" customHeight="1"/>
    <row r="22314" ht="7.5" hidden="1" customHeight="1"/>
    <row r="22315" ht="7.5" hidden="1" customHeight="1"/>
    <row r="22316" ht="7.5" hidden="1" customHeight="1"/>
    <row r="22317" ht="7.5" hidden="1" customHeight="1"/>
    <row r="22318" ht="7.5" hidden="1" customHeight="1"/>
    <row r="22319" ht="7.5" hidden="1" customHeight="1"/>
    <row r="22320" ht="7.5" hidden="1" customHeight="1"/>
    <row r="22321" ht="7.5" hidden="1" customHeight="1"/>
    <row r="22322" ht="7.5" hidden="1" customHeight="1"/>
    <row r="22323" ht="7.5" hidden="1" customHeight="1"/>
    <row r="22324" ht="7.5" hidden="1" customHeight="1"/>
    <row r="22325" ht="7.5" hidden="1" customHeight="1"/>
    <row r="22326" ht="7.5" hidden="1" customHeight="1"/>
    <row r="22327" ht="7.5" hidden="1" customHeight="1"/>
    <row r="22328" ht="7.5" hidden="1" customHeight="1"/>
    <row r="22329" ht="7.5" hidden="1" customHeight="1"/>
    <row r="22330" ht="7.5" hidden="1" customHeight="1"/>
    <row r="22331" ht="7.5" hidden="1" customHeight="1"/>
    <row r="22332" ht="7.5" hidden="1" customHeight="1"/>
    <row r="22333" ht="7.5" hidden="1" customHeight="1"/>
    <row r="22334" ht="7.5" hidden="1" customHeight="1"/>
    <row r="22335" ht="7.5" hidden="1" customHeight="1"/>
    <row r="22336" ht="7.5" hidden="1" customHeight="1"/>
    <row r="22337" ht="7.5" hidden="1" customHeight="1"/>
    <row r="22338" ht="7.5" hidden="1" customHeight="1"/>
    <row r="22339" ht="7.5" hidden="1" customHeight="1"/>
    <row r="22340" ht="7.5" hidden="1" customHeight="1"/>
    <row r="22341" ht="7.5" hidden="1" customHeight="1"/>
    <row r="22342" ht="7.5" hidden="1" customHeight="1"/>
    <row r="22343" ht="7.5" hidden="1" customHeight="1"/>
    <row r="22344" ht="7.5" hidden="1" customHeight="1"/>
    <row r="22345" ht="7.5" hidden="1" customHeight="1"/>
    <row r="22346" ht="7.5" hidden="1" customHeight="1"/>
    <row r="22347" ht="7.5" hidden="1" customHeight="1"/>
    <row r="22348" ht="7.5" hidden="1" customHeight="1"/>
    <row r="22349" ht="7.5" hidden="1" customHeight="1"/>
    <row r="22350" ht="7.5" hidden="1" customHeight="1"/>
    <row r="22351" ht="7.5" hidden="1" customHeight="1"/>
    <row r="22352" ht="7.5" hidden="1" customHeight="1"/>
    <row r="22353" ht="7.5" hidden="1" customHeight="1"/>
    <row r="22354" ht="7.5" hidden="1" customHeight="1"/>
    <row r="22355" ht="7.5" hidden="1" customHeight="1"/>
    <row r="22356" ht="7.5" hidden="1" customHeight="1"/>
    <row r="22357" ht="7.5" hidden="1" customHeight="1"/>
    <row r="22358" ht="7.5" hidden="1" customHeight="1"/>
    <row r="22359" ht="7.5" hidden="1" customHeight="1"/>
    <row r="22360" ht="7.5" hidden="1" customHeight="1"/>
    <row r="22361" ht="7.5" hidden="1" customHeight="1"/>
    <row r="22362" ht="7.5" hidden="1" customHeight="1"/>
    <row r="22363" ht="7.5" hidden="1" customHeight="1"/>
    <row r="22364" ht="7.5" hidden="1" customHeight="1"/>
    <row r="22365" ht="7.5" hidden="1" customHeight="1"/>
    <row r="22366" ht="7.5" hidden="1" customHeight="1"/>
    <row r="22367" ht="7.5" hidden="1" customHeight="1"/>
    <row r="22368" ht="7.5" hidden="1" customHeight="1"/>
    <row r="22369" ht="7.5" hidden="1" customHeight="1"/>
    <row r="22370" ht="7.5" hidden="1" customHeight="1"/>
    <row r="22371" ht="7.5" hidden="1" customHeight="1"/>
    <row r="22372" ht="7.5" hidden="1" customHeight="1"/>
    <row r="22373" ht="7.5" hidden="1" customHeight="1"/>
    <row r="22374" ht="7.5" hidden="1" customHeight="1"/>
    <row r="22375" ht="7.5" hidden="1" customHeight="1"/>
    <row r="22376" ht="7.5" hidden="1" customHeight="1"/>
    <row r="22377" ht="7.5" hidden="1" customHeight="1"/>
    <row r="22378" ht="7.5" hidden="1" customHeight="1"/>
    <row r="22379" ht="7.5" hidden="1" customHeight="1"/>
    <row r="22380" ht="7.5" hidden="1" customHeight="1"/>
    <row r="22381" ht="7.5" hidden="1" customHeight="1"/>
    <row r="22382" ht="7.5" hidden="1" customHeight="1"/>
    <row r="22383" ht="7.5" hidden="1" customHeight="1"/>
    <row r="22384" ht="7.5" hidden="1" customHeight="1"/>
    <row r="22385" ht="7.5" hidden="1" customHeight="1"/>
    <row r="22386" ht="7.5" hidden="1" customHeight="1"/>
    <row r="22387" ht="7.5" hidden="1" customHeight="1"/>
    <row r="22388" ht="7.5" hidden="1" customHeight="1"/>
    <row r="22389" ht="7.5" hidden="1" customHeight="1"/>
    <row r="22390" ht="7.5" hidden="1" customHeight="1"/>
    <row r="22391" ht="7.5" hidden="1" customHeight="1"/>
    <row r="22392" ht="7.5" hidden="1" customHeight="1"/>
    <row r="22393" ht="7.5" hidden="1" customHeight="1"/>
    <row r="22394" ht="7.5" hidden="1" customHeight="1"/>
    <row r="22395" ht="7.5" hidden="1" customHeight="1"/>
    <row r="22396" ht="7.5" hidden="1" customHeight="1"/>
    <row r="22397" ht="7.5" hidden="1" customHeight="1"/>
    <row r="22398" ht="7.5" hidden="1" customHeight="1"/>
    <row r="22399" ht="7.5" hidden="1" customHeight="1"/>
    <row r="22400" ht="7.5" hidden="1" customHeight="1"/>
    <row r="22401" ht="7.5" hidden="1" customHeight="1"/>
    <row r="22402" ht="7.5" hidden="1" customHeight="1"/>
    <row r="22403" ht="7.5" hidden="1" customHeight="1"/>
    <row r="22404" ht="7.5" hidden="1" customHeight="1"/>
    <row r="22405" ht="7.5" hidden="1" customHeight="1"/>
    <row r="22406" ht="7.5" hidden="1" customHeight="1"/>
    <row r="22407" ht="7.5" hidden="1" customHeight="1"/>
    <row r="22408" ht="7.5" hidden="1" customHeight="1"/>
    <row r="22409" ht="7.5" hidden="1" customHeight="1"/>
    <row r="22410" ht="7.5" hidden="1" customHeight="1"/>
    <row r="22411" ht="7.5" hidden="1" customHeight="1"/>
    <row r="22412" ht="7.5" hidden="1" customHeight="1"/>
    <row r="22413" ht="7.5" hidden="1" customHeight="1"/>
    <row r="22414" ht="7.5" hidden="1" customHeight="1"/>
    <row r="22415" ht="7.5" hidden="1" customHeight="1"/>
    <row r="22416" ht="7.5" hidden="1" customHeight="1"/>
    <row r="22417" ht="7.5" hidden="1" customHeight="1"/>
    <row r="22418" ht="7.5" hidden="1" customHeight="1"/>
    <row r="22419" ht="7.5" hidden="1" customHeight="1"/>
    <row r="22420" ht="7.5" hidden="1" customHeight="1"/>
    <row r="22421" ht="7.5" hidden="1" customHeight="1"/>
    <row r="22422" ht="7.5" hidden="1" customHeight="1"/>
    <row r="22423" ht="7.5" hidden="1" customHeight="1"/>
    <row r="22424" ht="7.5" hidden="1" customHeight="1"/>
    <row r="22425" ht="7.5" hidden="1" customHeight="1"/>
    <row r="22426" ht="7.5" hidden="1" customHeight="1"/>
    <row r="22427" ht="7.5" hidden="1" customHeight="1"/>
    <row r="22428" ht="7.5" hidden="1" customHeight="1"/>
    <row r="22429" ht="7.5" hidden="1" customHeight="1"/>
    <row r="22430" ht="7.5" hidden="1" customHeight="1"/>
    <row r="22431" ht="7.5" hidden="1" customHeight="1"/>
    <row r="22432" ht="7.5" hidden="1" customHeight="1"/>
    <row r="22433" ht="7.5" hidden="1" customHeight="1"/>
    <row r="22434" ht="7.5" hidden="1" customHeight="1"/>
    <row r="22435" ht="7.5" hidden="1" customHeight="1"/>
    <row r="22436" ht="7.5" hidden="1" customHeight="1"/>
    <row r="22437" ht="7.5" hidden="1" customHeight="1"/>
    <row r="22438" ht="7.5" hidden="1" customHeight="1"/>
    <row r="22439" ht="7.5" hidden="1" customHeight="1"/>
    <row r="22440" ht="7.5" hidden="1" customHeight="1"/>
    <row r="22441" ht="7.5" hidden="1" customHeight="1"/>
    <row r="22442" ht="7.5" hidden="1" customHeight="1"/>
    <row r="22443" ht="7.5" hidden="1" customHeight="1"/>
    <row r="22444" ht="7.5" hidden="1" customHeight="1"/>
    <row r="22445" ht="7.5" hidden="1" customHeight="1"/>
    <row r="22446" ht="7.5" hidden="1" customHeight="1"/>
    <row r="22447" ht="7.5" hidden="1" customHeight="1"/>
    <row r="22448" ht="7.5" hidden="1" customHeight="1"/>
    <row r="22449" ht="7.5" hidden="1" customHeight="1"/>
    <row r="22450" ht="7.5" hidden="1" customHeight="1"/>
    <row r="22451" ht="7.5" hidden="1" customHeight="1"/>
    <row r="22452" ht="7.5" hidden="1" customHeight="1"/>
    <row r="22453" ht="7.5" hidden="1" customHeight="1"/>
    <row r="22454" ht="7.5" hidden="1" customHeight="1"/>
    <row r="22455" ht="7.5" hidden="1" customHeight="1"/>
    <row r="22456" ht="7.5" hidden="1" customHeight="1"/>
    <row r="22457" ht="7.5" hidden="1" customHeight="1"/>
    <row r="22458" ht="7.5" hidden="1" customHeight="1"/>
    <row r="22459" ht="7.5" hidden="1" customHeight="1"/>
    <row r="22460" ht="7.5" hidden="1" customHeight="1"/>
    <row r="22461" ht="7.5" hidden="1" customHeight="1"/>
    <row r="22462" ht="7.5" hidden="1" customHeight="1"/>
    <row r="22463" ht="7.5" hidden="1" customHeight="1"/>
    <row r="22464" ht="7.5" hidden="1" customHeight="1"/>
    <row r="22465" ht="7.5" hidden="1" customHeight="1"/>
    <row r="22466" ht="7.5" hidden="1" customHeight="1"/>
    <row r="22467" ht="7.5" hidden="1" customHeight="1"/>
    <row r="22468" ht="7.5" hidden="1" customHeight="1"/>
    <row r="22469" ht="7.5" hidden="1" customHeight="1"/>
    <row r="22470" ht="7.5" hidden="1" customHeight="1"/>
    <row r="22471" ht="7.5" hidden="1" customHeight="1"/>
    <row r="22472" ht="7.5" hidden="1" customHeight="1"/>
    <row r="22473" ht="7.5" hidden="1" customHeight="1"/>
    <row r="22474" ht="7.5" hidden="1" customHeight="1"/>
    <row r="22475" ht="7.5" hidden="1" customHeight="1"/>
    <row r="22476" ht="7.5" hidden="1" customHeight="1"/>
    <row r="22477" ht="7.5" hidden="1" customHeight="1"/>
    <row r="22478" ht="7.5" hidden="1" customHeight="1"/>
    <row r="22479" ht="7.5" hidden="1" customHeight="1"/>
    <row r="22480" ht="7.5" hidden="1" customHeight="1"/>
    <row r="22481" ht="7.5" hidden="1" customHeight="1"/>
    <row r="22482" ht="7.5" hidden="1" customHeight="1"/>
    <row r="22483" ht="7.5" hidden="1" customHeight="1"/>
    <row r="22484" ht="7.5" hidden="1" customHeight="1"/>
    <row r="22485" ht="7.5" hidden="1" customHeight="1"/>
    <row r="22486" ht="7.5" hidden="1" customHeight="1"/>
    <row r="22487" ht="7.5" hidden="1" customHeight="1"/>
    <row r="22488" ht="7.5" hidden="1" customHeight="1"/>
    <row r="22489" ht="7.5" hidden="1" customHeight="1"/>
    <row r="22490" ht="7.5" hidden="1" customHeight="1"/>
    <row r="22491" ht="7.5" hidden="1" customHeight="1"/>
    <row r="22492" ht="7.5" hidden="1" customHeight="1"/>
    <row r="22493" ht="7.5" hidden="1" customHeight="1"/>
    <row r="22494" ht="7.5" hidden="1" customHeight="1"/>
    <row r="22495" ht="7.5" hidden="1" customHeight="1"/>
    <row r="22496" ht="7.5" hidden="1" customHeight="1"/>
    <row r="22497" ht="7.5" hidden="1" customHeight="1"/>
    <row r="22498" ht="7.5" hidden="1" customHeight="1"/>
    <row r="22499" ht="7.5" hidden="1" customHeight="1"/>
    <row r="22500" ht="7.5" hidden="1" customHeight="1"/>
    <row r="22501" ht="7.5" hidden="1" customHeight="1"/>
    <row r="22502" ht="7.5" hidden="1" customHeight="1"/>
    <row r="22503" ht="7.5" hidden="1" customHeight="1"/>
    <row r="22504" ht="7.5" hidden="1" customHeight="1"/>
    <row r="22505" ht="7.5" hidden="1" customHeight="1"/>
    <row r="22506" ht="7.5" hidden="1" customHeight="1"/>
    <row r="22507" ht="7.5" hidden="1" customHeight="1"/>
    <row r="22508" ht="7.5" hidden="1" customHeight="1"/>
    <row r="22509" ht="7.5" hidden="1" customHeight="1"/>
    <row r="22510" ht="7.5" hidden="1" customHeight="1"/>
    <row r="22511" ht="7.5" hidden="1" customHeight="1"/>
    <row r="22512" ht="7.5" hidden="1" customHeight="1"/>
    <row r="22513" ht="7.5" hidden="1" customHeight="1"/>
    <row r="22514" ht="7.5" hidden="1" customHeight="1"/>
    <row r="22515" ht="7.5" hidden="1" customHeight="1"/>
    <row r="22516" ht="7.5" hidden="1" customHeight="1"/>
    <row r="22517" ht="7.5" hidden="1" customHeight="1"/>
    <row r="22518" ht="7.5" hidden="1" customHeight="1"/>
    <row r="22519" ht="7.5" hidden="1" customHeight="1"/>
    <row r="22520" ht="7.5" hidden="1" customHeight="1"/>
    <row r="22521" ht="7.5" hidden="1" customHeight="1"/>
    <row r="22522" ht="7.5" hidden="1" customHeight="1"/>
    <row r="22523" ht="7.5" hidden="1" customHeight="1"/>
    <row r="22524" ht="7.5" hidden="1" customHeight="1"/>
    <row r="22525" ht="7.5" hidden="1" customHeight="1"/>
    <row r="22526" ht="7.5" hidden="1" customHeight="1"/>
    <row r="22527" ht="7.5" hidden="1" customHeight="1"/>
    <row r="22528" ht="7.5" hidden="1" customHeight="1"/>
    <row r="22529" ht="7.5" hidden="1" customHeight="1"/>
    <row r="22530" ht="7.5" hidden="1" customHeight="1"/>
    <row r="22531" ht="7.5" hidden="1" customHeight="1"/>
    <row r="22532" ht="7.5" hidden="1" customHeight="1"/>
    <row r="22533" ht="7.5" hidden="1" customHeight="1"/>
    <row r="22534" ht="7.5" hidden="1" customHeight="1"/>
    <row r="22535" ht="7.5" hidden="1" customHeight="1"/>
    <row r="22536" ht="7.5" hidden="1" customHeight="1"/>
    <row r="22537" ht="7.5" hidden="1" customHeight="1"/>
    <row r="22538" ht="7.5" hidden="1" customHeight="1"/>
    <row r="22539" ht="7.5" hidden="1" customHeight="1"/>
    <row r="22540" ht="7.5" hidden="1" customHeight="1"/>
    <row r="22541" ht="7.5" hidden="1" customHeight="1"/>
    <row r="22542" ht="7.5" hidden="1" customHeight="1"/>
    <row r="22543" ht="7.5" hidden="1" customHeight="1"/>
    <row r="22544" ht="7.5" hidden="1" customHeight="1"/>
    <row r="22545" ht="7.5" hidden="1" customHeight="1"/>
    <row r="22546" ht="7.5" hidden="1" customHeight="1"/>
    <row r="22547" ht="7.5" hidden="1" customHeight="1"/>
    <row r="22548" ht="7.5" hidden="1" customHeight="1"/>
    <row r="22549" ht="7.5" hidden="1" customHeight="1"/>
    <row r="22550" ht="7.5" hidden="1" customHeight="1"/>
    <row r="22551" ht="7.5" hidden="1" customHeight="1"/>
    <row r="22552" ht="7.5" hidden="1" customHeight="1"/>
    <row r="22553" ht="7.5" hidden="1" customHeight="1"/>
    <row r="22554" ht="7.5" hidden="1" customHeight="1"/>
    <row r="22555" ht="7.5" hidden="1" customHeight="1"/>
    <row r="22556" ht="7.5" hidden="1" customHeight="1"/>
    <row r="22557" ht="7.5" hidden="1" customHeight="1"/>
    <row r="22558" ht="7.5" hidden="1" customHeight="1"/>
    <row r="22559" ht="7.5" hidden="1" customHeight="1"/>
    <row r="22560" ht="7.5" hidden="1" customHeight="1"/>
    <row r="22561" ht="7.5" hidden="1" customHeight="1"/>
    <row r="22562" ht="7.5" hidden="1" customHeight="1"/>
    <row r="22563" ht="7.5" hidden="1" customHeight="1"/>
    <row r="22564" ht="7.5" hidden="1" customHeight="1"/>
    <row r="22565" ht="7.5" hidden="1" customHeight="1"/>
    <row r="22566" ht="7.5" hidden="1" customHeight="1"/>
    <row r="22567" ht="7.5" hidden="1" customHeight="1"/>
    <row r="22568" ht="7.5" hidden="1" customHeight="1"/>
    <row r="22569" ht="7.5" hidden="1" customHeight="1"/>
    <row r="22570" ht="7.5" hidden="1" customHeight="1"/>
    <row r="22571" ht="7.5" hidden="1" customHeight="1"/>
    <row r="22572" ht="7.5" hidden="1" customHeight="1"/>
    <row r="22573" ht="7.5" hidden="1" customHeight="1"/>
    <row r="22574" ht="7.5" hidden="1" customHeight="1"/>
    <row r="22575" ht="7.5" hidden="1" customHeight="1"/>
    <row r="22576" ht="7.5" hidden="1" customHeight="1"/>
    <row r="22577" ht="7.5" hidden="1" customHeight="1"/>
    <row r="22578" ht="7.5" hidden="1" customHeight="1"/>
    <row r="22579" ht="7.5" hidden="1" customHeight="1"/>
    <row r="22580" ht="7.5" hidden="1" customHeight="1"/>
    <row r="22581" ht="7.5" hidden="1" customHeight="1"/>
    <row r="22582" ht="7.5" hidden="1" customHeight="1"/>
    <row r="22583" ht="7.5" hidden="1" customHeight="1"/>
    <row r="22584" ht="7.5" hidden="1" customHeight="1"/>
    <row r="22585" ht="7.5" hidden="1" customHeight="1"/>
    <row r="22586" ht="7.5" hidden="1" customHeight="1"/>
    <row r="22587" ht="7.5" hidden="1" customHeight="1"/>
    <row r="22588" ht="7.5" hidden="1" customHeight="1"/>
    <row r="22589" ht="7.5" hidden="1" customHeight="1"/>
    <row r="22590" ht="7.5" hidden="1" customHeight="1"/>
    <row r="22591" ht="7.5" hidden="1" customHeight="1"/>
    <row r="22592" ht="7.5" hidden="1" customHeight="1"/>
    <row r="22593" ht="7.5" hidden="1" customHeight="1"/>
    <row r="22594" ht="7.5" hidden="1" customHeight="1"/>
    <row r="22595" ht="7.5" hidden="1" customHeight="1"/>
    <row r="22596" ht="7.5" hidden="1" customHeight="1"/>
    <row r="22597" ht="7.5" hidden="1" customHeight="1"/>
    <row r="22598" ht="7.5" hidden="1" customHeight="1"/>
    <row r="22599" ht="7.5" hidden="1" customHeight="1"/>
    <row r="22600" ht="7.5" hidden="1" customHeight="1"/>
    <row r="22601" ht="7.5" hidden="1" customHeight="1"/>
    <row r="22602" ht="7.5" hidden="1" customHeight="1"/>
    <row r="22603" ht="7.5" hidden="1" customHeight="1"/>
    <row r="22604" ht="7.5" hidden="1" customHeight="1"/>
    <row r="22605" ht="7.5" hidden="1" customHeight="1"/>
    <row r="22606" ht="7.5" hidden="1" customHeight="1"/>
    <row r="22607" ht="7.5" hidden="1" customHeight="1"/>
    <row r="22608" ht="7.5" hidden="1" customHeight="1"/>
    <row r="22609" ht="7.5" hidden="1" customHeight="1"/>
    <row r="22610" ht="7.5" hidden="1" customHeight="1"/>
    <row r="22611" ht="7.5" hidden="1" customHeight="1"/>
    <row r="22612" ht="7.5" hidden="1" customHeight="1"/>
    <row r="22613" ht="7.5" hidden="1" customHeight="1"/>
    <row r="22614" ht="7.5" hidden="1" customHeight="1"/>
    <row r="22615" ht="7.5" hidden="1" customHeight="1"/>
    <row r="22616" ht="7.5" hidden="1" customHeight="1"/>
    <row r="22617" ht="7.5" hidden="1" customHeight="1"/>
    <row r="22618" ht="7.5" hidden="1" customHeight="1"/>
    <row r="22619" ht="7.5" hidden="1" customHeight="1"/>
    <row r="22620" ht="7.5" hidden="1" customHeight="1"/>
    <row r="22621" ht="7.5" hidden="1" customHeight="1"/>
    <row r="22622" ht="7.5" hidden="1" customHeight="1"/>
    <row r="22623" ht="7.5" hidden="1" customHeight="1"/>
    <row r="22624" ht="7.5" hidden="1" customHeight="1"/>
    <row r="22625" ht="7.5" hidden="1" customHeight="1"/>
    <row r="22626" ht="7.5" hidden="1" customHeight="1"/>
    <row r="22627" ht="7.5" hidden="1" customHeight="1"/>
    <row r="22628" ht="7.5" hidden="1" customHeight="1"/>
    <row r="22629" ht="7.5" hidden="1" customHeight="1"/>
    <row r="22630" ht="7.5" hidden="1" customHeight="1"/>
    <row r="22631" ht="7.5" hidden="1" customHeight="1"/>
    <row r="22632" ht="7.5" hidden="1" customHeight="1"/>
    <row r="22633" ht="7.5" hidden="1" customHeight="1"/>
    <row r="22634" ht="7.5" hidden="1" customHeight="1"/>
    <row r="22635" ht="7.5" hidden="1" customHeight="1"/>
    <row r="22636" ht="7.5" hidden="1" customHeight="1"/>
    <row r="22637" ht="7.5" hidden="1" customHeight="1"/>
    <row r="22638" ht="7.5" hidden="1" customHeight="1"/>
    <row r="22639" ht="7.5" hidden="1" customHeight="1"/>
    <row r="22640" ht="7.5" hidden="1" customHeight="1"/>
    <row r="22641" ht="7.5" hidden="1" customHeight="1"/>
    <row r="22642" ht="7.5" hidden="1" customHeight="1"/>
    <row r="22643" ht="7.5" hidden="1" customHeight="1"/>
    <row r="22644" ht="7.5" hidden="1" customHeight="1"/>
    <row r="22645" ht="7.5" hidden="1" customHeight="1"/>
    <row r="22646" ht="7.5" hidden="1" customHeight="1"/>
    <row r="22647" ht="7.5" hidden="1" customHeight="1"/>
    <row r="22648" ht="7.5" hidden="1" customHeight="1"/>
    <row r="22649" ht="7.5" hidden="1" customHeight="1"/>
    <row r="22650" ht="7.5" hidden="1" customHeight="1"/>
    <row r="22651" ht="7.5" hidden="1" customHeight="1"/>
    <row r="22652" ht="7.5" hidden="1" customHeight="1"/>
    <row r="22653" ht="7.5" hidden="1" customHeight="1"/>
    <row r="22654" ht="7.5" hidden="1" customHeight="1"/>
    <row r="22655" ht="7.5" hidden="1" customHeight="1"/>
    <row r="22656" ht="7.5" hidden="1" customHeight="1"/>
    <row r="22657" ht="7.5" hidden="1" customHeight="1"/>
    <row r="22658" ht="7.5" hidden="1" customHeight="1"/>
    <row r="22659" ht="7.5" hidden="1" customHeight="1"/>
    <row r="22660" ht="7.5" hidden="1" customHeight="1"/>
    <row r="22661" ht="7.5" hidden="1" customHeight="1"/>
    <row r="22662" ht="7.5" hidden="1" customHeight="1"/>
    <row r="22663" ht="7.5" hidden="1" customHeight="1"/>
    <row r="22664" ht="7.5" hidden="1" customHeight="1"/>
    <row r="22665" ht="7.5" hidden="1" customHeight="1"/>
    <row r="22666" ht="7.5" hidden="1" customHeight="1"/>
    <row r="22667" ht="7.5" hidden="1" customHeight="1"/>
    <row r="22668" ht="7.5" hidden="1" customHeight="1"/>
    <row r="22669" ht="7.5" hidden="1" customHeight="1"/>
    <row r="22670" ht="7.5" hidden="1" customHeight="1"/>
    <row r="22671" ht="7.5" hidden="1" customHeight="1"/>
    <row r="22672" ht="7.5" hidden="1" customHeight="1"/>
    <row r="22673" ht="7.5" hidden="1" customHeight="1"/>
    <row r="22674" ht="7.5" hidden="1" customHeight="1"/>
    <row r="22675" ht="7.5" hidden="1" customHeight="1"/>
    <row r="22676" ht="7.5" hidden="1" customHeight="1"/>
    <row r="22677" ht="7.5" hidden="1" customHeight="1"/>
    <row r="22678" ht="7.5" hidden="1" customHeight="1"/>
    <row r="22679" ht="7.5" hidden="1" customHeight="1"/>
    <row r="22680" ht="7.5" hidden="1" customHeight="1"/>
    <row r="22681" ht="7.5" hidden="1" customHeight="1"/>
    <row r="22682" ht="7.5" hidden="1" customHeight="1"/>
    <row r="22683" ht="7.5" hidden="1" customHeight="1"/>
    <row r="22684" ht="7.5" hidden="1" customHeight="1"/>
    <row r="22685" ht="7.5" hidden="1" customHeight="1"/>
    <row r="22686" ht="7.5" hidden="1" customHeight="1"/>
    <row r="22687" ht="7.5" hidden="1" customHeight="1"/>
    <row r="22688" ht="7.5" hidden="1" customHeight="1"/>
    <row r="22689" ht="7.5" hidden="1" customHeight="1"/>
    <row r="22690" ht="7.5" hidden="1" customHeight="1"/>
    <row r="22691" ht="7.5" hidden="1" customHeight="1"/>
    <row r="22692" ht="7.5" hidden="1" customHeight="1"/>
    <row r="22693" ht="7.5" hidden="1" customHeight="1"/>
    <row r="22694" ht="7.5" hidden="1" customHeight="1"/>
    <row r="22695" ht="7.5" hidden="1" customHeight="1"/>
    <row r="22696" ht="7.5" hidden="1" customHeight="1"/>
    <row r="22697" ht="7.5" hidden="1" customHeight="1"/>
    <row r="22698" ht="7.5" hidden="1" customHeight="1"/>
    <row r="22699" ht="7.5" hidden="1" customHeight="1"/>
    <row r="22700" ht="7.5" hidden="1" customHeight="1"/>
    <row r="22701" ht="7.5" hidden="1" customHeight="1"/>
    <row r="22702" ht="7.5" hidden="1" customHeight="1"/>
    <row r="22703" ht="7.5" hidden="1" customHeight="1"/>
    <row r="22704" ht="7.5" hidden="1" customHeight="1"/>
    <row r="22705" ht="7.5" hidden="1" customHeight="1"/>
    <row r="22706" ht="7.5" hidden="1" customHeight="1"/>
    <row r="22707" ht="7.5" hidden="1" customHeight="1"/>
    <row r="22708" ht="7.5" hidden="1" customHeight="1"/>
    <row r="22709" ht="7.5" hidden="1" customHeight="1"/>
    <row r="22710" ht="7.5" hidden="1" customHeight="1"/>
    <row r="22711" ht="7.5" hidden="1" customHeight="1"/>
    <row r="22712" ht="7.5" hidden="1" customHeight="1"/>
    <row r="22713" ht="7.5" hidden="1" customHeight="1"/>
    <row r="22714" ht="7.5" hidden="1" customHeight="1"/>
    <row r="22715" ht="7.5" hidden="1" customHeight="1"/>
    <row r="22716" ht="7.5" hidden="1" customHeight="1"/>
    <row r="22717" ht="7.5" hidden="1" customHeight="1"/>
    <row r="22718" ht="7.5" hidden="1" customHeight="1"/>
    <row r="22719" ht="7.5" hidden="1" customHeight="1"/>
    <row r="22720" ht="7.5" hidden="1" customHeight="1"/>
    <row r="22721" ht="7.5" hidden="1" customHeight="1"/>
    <row r="22722" ht="7.5" hidden="1" customHeight="1"/>
    <row r="22723" ht="7.5" hidden="1" customHeight="1"/>
    <row r="22724" ht="7.5" hidden="1" customHeight="1"/>
    <row r="22725" ht="7.5" hidden="1" customHeight="1"/>
    <row r="22726" ht="7.5" hidden="1" customHeight="1"/>
    <row r="22727" ht="7.5" hidden="1" customHeight="1"/>
    <row r="22728" ht="7.5" hidden="1" customHeight="1"/>
    <row r="22729" ht="7.5" hidden="1" customHeight="1"/>
    <row r="22730" ht="7.5" hidden="1" customHeight="1"/>
    <row r="22731" ht="7.5" hidden="1" customHeight="1"/>
    <row r="22732" ht="7.5" hidden="1" customHeight="1"/>
    <row r="22733" ht="7.5" hidden="1" customHeight="1"/>
    <row r="22734" ht="7.5" hidden="1" customHeight="1"/>
    <row r="22735" ht="7.5" hidden="1" customHeight="1"/>
    <row r="22736" ht="7.5" hidden="1" customHeight="1"/>
    <row r="22737" ht="7.5" hidden="1" customHeight="1"/>
    <row r="22738" ht="7.5" hidden="1" customHeight="1"/>
    <row r="22739" ht="7.5" hidden="1" customHeight="1"/>
    <row r="22740" ht="7.5" hidden="1" customHeight="1"/>
    <row r="22741" ht="7.5" hidden="1" customHeight="1"/>
    <row r="22742" ht="7.5" hidden="1" customHeight="1"/>
    <row r="22743" ht="7.5" hidden="1" customHeight="1"/>
    <row r="22744" ht="7.5" hidden="1" customHeight="1"/>
    <row r="22745" ht="7.5" hidden="1" customHeight="1"/>
    <row r="22746" ht="7.5" hidden="1" customHeight="1"/>
    <row r="22747" ht="7.5" hidden="1" customHeight="1"/>
    <row r="22748" ht="7.5" hidden="1" customHeight="1"/>
    <row r="22749" ht="7.5" hidden="1" customHeight="1"/>
    <row r="22750" ht="7.5" hidden="1" customHeight="1"/>
    <row r="22751" ht="7.5" hidden="1" customHeight="1"/>
    <row r="22752" ht="7.5" hidden="1" customHeight="1"/>
    <row r="22753" ht="7.5" hidden="1" customHeight="1"/>
    <row r="22754" ht="7.5" hidden="1" customHeight="1"/>
    <row r="22755" ht="7.5" hidden="1" customHeight="1"/>
    <row r="22756" ht="7.5" hidden="1" customHeight="1"/>
    <row r="22757" ht="7.5" hidden="1" customHeight="1"/>
    <row r="22758" ht="7.5" hidden="1" customHeight="1"/>
    <row r="22759" ht="7.5" hidden="1" customHeight="1"/>
    <row r="22760" ht="7.5" hidden="1" customHeight="1"/>
    <row r="22761" ht="7.5" hidden="1" customHeight="1"/>
    <row r="22762" ht="7.5" hidden="1" customHeight="1"/>
    <row r="22763" ht="7.5" hidden="1" customHeight="1"/>
    <row r="22764" ht="7.5" hidden="1" customHeight="1"/>
    <row r="22765" ht="7.5" hidden="1" customHeight="1"/>
    <row r="22766" ht="7.5" hidden="1" customHeight="1"/>
    <row r="22767" ht="7.5" hidden="1" customHeight="1"/>
    <row r="22768" ht="7.5" hidden="1" customHeight="1"/>
    <row r="22769" ht="7.5" hidden="1" customHeight="1"/>
    <row r="22770" ht="7.5" hidden="1" customHeight="1"/>
    <row r="22771" ht="7.5" hidden="1" customHeight="1"/>
    <row r="22772" ht="7.5" hidden="1" customHeight="1"/>
    <row r="22773" ht="7.5" hidden="1" customHeight="1"/>
    <row r="22774" ht="7.5" hidden="1" customHeight="1"/>
    <row r="22775" ht="7.5" hidden="1" customHeight="1"/>
    <row r="22776" ht="7.5" hidden="1" customHeight="1"/>
    <row r="22777" ht="7.5" hidden="1" customHeight="1"/>
    <row r="22778" ht="7.5" hidden="1" customHeight="1"/>
    <row r="22779" ht="7.5" hidden="1" customHeight="1"/>
    <row r="22780" ht="7.5" hidden="1" customHeight="1"/>
    <row r="22781" ht="7.5" hidden="1" customHeight="1"/>
    <row r="22782" ht="7.5" hidden="1" customHeight="1"/>
    <row r="22783" ht="7.5" hidden="1" customHeight="1"/>
    <row r="22784" ht="7.5" hidden="1" customHeight="1"/>
    <row r="22785" ht="7.5" hidden="1" customHeight="1"/>
    <row r="22786" ht="7.5" hidden="1" customHeight="1"/>
    <row r="22787" ht="7.5" hidden="1" customHeight="1"/>
    <row r="22788" ht="7.5" hidden="1" customHeight="1"/>
    <row r="22789" ht="7.5" hidden="1" customHeight="1"/>
    <row r="22790" ht="7.5" hidden="1" customHeight="1"/>
    <row r="22791" ht="7.5" hidden="1" customHeight="1"/>
    <row r="22792" ht="7.5" hidden="1" customHeight="1"/>
    <row r="22793" ht="7.5" hidden="1" customHeight="1"/>
    <row r="22794" ht="7.5" hidden="1" customHeight="1"/>
    <row r="22795" ht="7.5" hidden="1" customHeight="1"/>
    <row r="22796" ht="7.5" hidden="1" customHeight="1"/>
    <row r="22797" ht="7.5" hidden="1" customHeight="1"/>
    <row r="22798" ht="7.5" hidden="1" customHeight="1"/>
    <row r="22799" ht="7.5" hidden="1" customHeight="1"/>
    <row r="22800" ht="7.5" hidden="1" customHeight="1"/>
    <row r="22801" ht="7.5" hidden="1" customHeight="1"/>
    <row r="22802" ht="7.5" hidden="1" customHeight="1"/>
    <row r="22803" ht="7.5" hidden="1" customHeight="1"/>
    <row r="22804" ht="7.5" hidden="1" customHeight="1"/>
    <row r="22805" ht="7.5" hidden="1" customHeight="1"/>
    <row r="22806" ht="7.5" hidden="1" customHeight="1"/>
    <row r="22807" ht="7.5" hidden="1" customHeight="1"/>
    <row r="22808" ht="7.5" hidden="1" customHeight="1"/>
    <row r="22809" ht="7.5" hidden="1" customHeight="1"/>
    <row r="22810" ht="7.5" hidden="1" customHeight="1"/>
    <row r="22811" ht="7.5" hidden="1" customHeight="1"/>
    <row r="22812" ht="7.5" hidden="1" customHeight="1"/>
    <row r="22813" ht="7.5" hidden="1" customHeight="1"/>
    <row r="22814" ht="7.5" hidden="1" customHeight="1"/>
    <row r="22815" ht="7.5" hidden="1" customHeight="1"/>
    <row r="22816" ht="7.5" hidden="1" customHeight="1"/>
    <row r="22817" ht="7.5" hidden="1" customHeight="1"/>
    <row r="22818" ht="7.5" hidden="1" customHeight="1"/>
    <row r="22819" ht="7.5" hidden="1" customHeight="1"/>
    <row r="22820" ht="7.5" hidden="1" customHeight="1"/>
    <row r="22821" ht="7.5" hidden="1" customHeight="1"/>
    <row r="22822" ht="7.5" hidden="1" customHeight="1"/>
    <row r="22823" ht="7.5" hidden="1" customHeight="1"/>
    <row r="22824" ht="7.5" hidden="1" customHeight="1"/>
    <row r="22825" ht="7.5" hidden="1" customHeight="1"/>
    <row r="22826" ht="7.5" hidden="1" customHeight="1"/>
    <row r="22827" ht="7.5" hidden="1" customHeight="1"/>
    <row r="22828" ht="7.5" hidden="1" customHeight="1"/>
    <row r="22829" ht="7.5" hidden="1" customHeight="1"/>
    <row r="22830" ht="7.5" hidden="1" customHeight="1"/>
    <row r="22831" ht="7.5" hidden="1" customHeight="1"/>
    <row r="22832" ht="7.5" hidden="1" customHeight="1"/>
    <row r="22833" ht="7.5" hidden="1" customHeight="1"/>
    <row r="22834" ht="7.5" hidden="1" customHeight="1"/>
    <row r="22835" ht="7.5" hidden="1" customHeight="1"/>
    <row r="22836" ht="7.5" hidden="1" customHeight="1"/>
    <row r="22837" ht="7.5" hidden="1" customHeight="1"/>
    <row r="22838" ht="7.5" hidden="1" customHeight="1"/>
    <row r="22839" ht="7.5" hidden="1" customHeight="1"/>
    <row r="22840" ht="7.5" hidden="1" customHeight="1"/>
    <row r="22841" ht="7.5" hidden="1" customHeight="1"/>
    <row r="22842" ht="7.5" hidden="1" customHeight="1"/>
    <row r="22843" ht="7.5" hidden="1" customHeight="1"/>
    <row r="22844" ht="7.5" hidden="1" customHeight="1"/>
    <row r="22845" ht="7.5" hidden="1" customHeight="1"/>
    <row r="22846" ht="7.5" hidden="1" customHeight="1"/>
    <row r="22847" ht="7.5" hidden="1" customHeight="1"/>
    <row r="22848" ht="7.5" hidden="1" customHeight="1"/>
    <row r="22849" ht="7.5" hidden="1" customHeight="1"/>
    <row r="22850" ht="7.5" hidden="1" customHeight="1"/>
    <row r="22851" ht="7.5" hidden="1" customHeight="1"/>
    <row r="22852" ht="7.5" hidden="1" customHeight="1"/>
    <row r="22853" ht="7.5" hidden="1" customHeight="1"/>
    <row r="22854" ht="7.5" hidden="1" customHeight="1"/>
    <row r="22855" ht="7.5" hidden="1" customHeight="1"/>
    <row r="22856" ht="7.5" hidden="1" customHeight="1"/>
    <row r="22857" ht="7.5" hidden="1" customHeight="1"/>
    <row r="22858" ht="7.5" hidden="1" customHeight="1"/>
    <row r="22859" ht="7.5" hidden="1" customHeight="1"/>
    <row r="22860" ht="7.5" hidden="1" customHeight="1"/>
    <row r="22861" ht="7.5" hidden="1" customHeight="1"/>
    <row r="22862" ht="7.5" hidden="1" customHeight="1"/>
    <row r="22863" ht="7.5" hidden="1" customHeight="1"/>
    <row r="22864" ht="7.5" hidden="1" customHeight="1"/>
    <row r="22865" ht="7.5" hidden="1" customHeight="1"/>
    <row r="22866" ht="7.5" hidden="1" customHeight="1"/>
    <row r="22867" ht="7.5" hidden="1" customHeight="1"/>
    <row r="22868" ht="7.5" hidden="1" customHeight="1"/>
    <row r="22869" ht="7.5" hidden="1" customHeight="1"/>
    <row r="22870" ht="7.5" hidden="1" customHeight="1"/>
    <row r="22871" ht="7.5" hidden="1" customHeight="1"/>
    <row r="22872" ht="7.5" hidden="1" customHeight="1"/>
    <row r="22873" ht="7.5" hidden="1" customHeight="1"/>
    <row r="22874" ht="7.5" hidden="1" customHeight="1"/>
    <row r="22875" ht="7.5" hidden="1" customHeight="1"/>
    <row r="22876" ht="7.5" hidden="1" customHeight="1"/>
    <row r="22877" ht="7.5" hidden="1" customHeight="1"/>
    <row r="22878" ht="7.5" hidden="1" customHeight="1"/>
    <row r="22879" ht="7.5" hidden="1" customHeight="1"/>
    <row r="22880" ht="7.5" hidden="1" customHeight="1"/>
    <row r="22881" ht="7.5" hidden="1" customHeight="1"/>
    <row r="22882" ht="7.5" hidden="1" customHeight="1"/>
    <row r="22883" ht="7.5" hidden="1" customHeight="1"/>
    <row r="22884" ht="7.5" hidden="1" customHeight="1"/>
    <row r="22885" ht="7.5" hidden="1" customHeight="1"/>
    <row r="22886" ht="7.5" hidden="1" customHeight="1"/>
    <row r="22887" ht="7.5" hidden="1" customHeight="1"/>
    <row r="22888" ht="7.5" hidden="1" customHeight="1"/>
    <row r="22889" ht="7.5" hidden="1" customHeight="1"/>
    <row r="22890" ht="7.5" hidden="1" customHeight="1"/>
    <row r="22891" ht="7.5" hidden="1" customHeight="1"/>
    <row r="22892" ht="7.5" hidden="1" customHeight="1"/>
    <row r="22893" ht="7.5" hidden="1" customHeight="1"/>
    <row r="22894" ht="7.5" hidden="1" customHeight="1"/>
    <row r="22895" ht="7.5" hidden="1" customHeight="1"/>
    <row r="22896" ht="7.5" hidden="1" customHeight="1"/>
    <row r="22897" ht="7.5" hidden="1" customHeight="1"/>
    <row r="22898" ht="7.5" hidden="1" customHeight="1"/>
    <row r="22899" ht="7.5" hidden="1" customHeight="1"/>
    <row r="22900" ht="7.5" hidden="1" customHeight="1"/>
    <row r="22901" ht="7.5" hidden="1" customHeight="1"/>
    <row r="22902" ht="7.5" hidden="1" customHeight="1"/>
    <row r="22903" ht="7.5" hidden="1" customHeight="1"/>
    <row r="22904" ht="7.5" hidden="1" customHeight="1"/>
    <row r="22905" ht="7.5" hidden="1" customHeight="1"/>
    <row r="22906" ht="7.5" hidden="1" customHeight="1"/>
    <row r="22907" ht="7.5" hidden="1" customHeight="1"/>
    <row r="22908" ht="7.5" hidden="1" customHeight="1"/>
    <row r="22909" ht="7.5" hidden="1" customHeight="1"/>
    <row r="22910" ht="7.5" hidden="1" customHeight="1"/>
    <row r="22911" ht="7.5" hidden="1" customHeight="1"/>
    <row r="22912" ht="7.5" hidden="1" customHeight="1"/>
    <row r="22913" ht="7.5" hidden="1" customHeight="1"/>
    <row r="22914" ht="7.5" hidden="1" customHeight="1"/>
    <row r="22915" ht="7.5" hidden="1" customHeight="1"/>
    <row r="22916" ht="7.5" hidden="1" customHeight="1"/>
    <row r="22917" ht="7.5" hidden="1" customHeight="1"/>
    <row r="22918" ht="7.5" hidden="1" customHeight="1"/>
    <row r="22919" ht="7.5" hidden="1" customHeight="1"/>
    <row r="22920" ht="7.5" hidden="1" customHeight="1"/>
    <row r="22921" ht="7.5" hidden="1" customHeight="1"/>
    <row r="22922" ht="7.5" hidden="1" customHeight="1"/>
    <row r="22923" ht="7.5" hidden="1" customHeight="1"/>
    <row r="22924" ht="7.5" hidden="1" customHeight="1"/>
    <row r="22925" ht="7.5" hidden="1" customHeight="1"/>
    <row r="22926" ht="7.5" hidden="1" customHeight="1"/>
    <row r="22927" ht="7.5" hidden="1" customHeight="1"/>
    <row r="22928" ht="7.5" hidden="1" customHeight="1"/>
    <row r="22929" ht="7.5" hidden="1" customHeight="1"/>
    <row r="22930" ht="7.5" hidden="1" customHeight="1"/>
    <row r="22931" ht="7.5" hidden="1" customHeight="1"/>
    <row r="22932" ht="7.5" hidden="1" customHeight="1"/>
    <row r="22933" ht="7.5" hidden="1" customHeight="1"/>
    <row r="22934" ht="7.5" hidden="1" customHeight="1"/>
    <row r="22935" ht="7.5" hidden="1" customHeight="1"/>
    <row r="22936" ht="7.5" hidden="1" customHeight="1"/>
    <row r="22937" ht="7.5" hidden="1" customHeight="1"/>
    <row r="22938" ht="7.5" hidden="1" customHeight="1"/>
    <row r="22939" ht="7.5" hidden="1" customHeight="1"/>
    <row r="22940" ht="7.5" hidden="1" customHeight="1"/>
    <row r="22941" ht="7.5" hidden="1" customHeight="1"/>
    <row r="22942" ht="7.5" hidden="1" customHeight="1"/>
    <row r="22943" ht="7.5" hidden="1" customHeight="1"/>
    <row r="22944" ht="7.5" hidden="1" customHeight="1"/>
    <row r="22945" ht="7.5" hidden="1" customHeight="1"/>
    <row r="22946" ht="7.5" hidden="1" customHeight="1"/>
    <row r="22947" ht="7.5" hidden="1" customHeight="1"/>
    <row r="22948" ht="7.5" hidden="1" customHeight="1"/>
    <row r="22949" ht="7.5" hidden="1" customHeight="1"/>
    <row r="22950" ht="7.5" hidden="1" customHeight="1"/>
    <row r="22951" ht="7.5" hidden="1" customHeight="1"/>
    <row r="22952" ht="7.5" hidden="1" customHeight="1"/>
    <row r="22953" ht="7.5" hidden="1" customHeight="1"/>
    <row r="22954" ht="7.5" hidden="1" customHeight="1"/>
    <row r="22955" ht="7.5" hidden="1" customHeight="1"/>
    <row r="22956" ht="7.5" hidden="1" customHeight="1"/>
    <row r="22957" ht="7.5" hidden="1" customHeight="1"/>
    <row r="22958" ht="7.5" hidden="1" customHeight="1"/>
    <row r="22959" ht="7.5" hidden="1" customHeight="1"/>
    <row r="22960" ht="7.5" hidden="1" customHeight="1"/>
    <row r="22961" ht="7.5" hidden="1" customHeight="1"/>
    <row r="22962" ht="7.5" hidden="1" customHeight="1"/>
    <row r="22963" ht="7.5" hidden="1" customHeight="1"/>
    <row r="22964" ht="7.5" hidden="1" customHeight="1"/>
    <row r="22965" ht="7.5" hidden="1" customHeight="1"/>
    <row r="22966" ht="7.5" hidden="1" customHeight="1"/>
    <row r="22967" ht="7.5" hidden="1" customHeight="1"/>
    <row r="22968" ht="7.5" hidden="1" customHeight="1"/>
    <row r="22969" ht="7.5" hidden="1" customHeight="1"/>
    <row r="22970" ht="7.5" hidden="1" customHeight="1"/>
    <row r="22971" ht="7.5" hidden="1" customHeight="1"/>
    <row r="22972" ht="7.5" hidden="1" customHeight="1"/>
    <row r="22973" ht="7.5" hidden="1" customHeight="1"/>
    <row r="22974" ht="7.5" hidden="1" customHeight="1"/>
    <row r="22975" ht="7.5" hidden="1" customHeight="1"/>
    <row r="22976" ht="7.5" hidden="1" customHeight="1"/>
    <row r="22977" ht="7.5" hidden="1" customHeight="1"/>
    <row r="22978" ht="7.5" hidden="1" customHeight="1"/>
    <row r="22979" ht="7.5" hidden="1" customHeight="1"/>
    <row r="22980" ht="7.5" hidden="1" customHeight="1"/>
    <row r="22981" ht="7.5" hidden="1" customHeight="1"/>
    <row r="22982" ht="7.5" hidden="1" customHeight="1"/>
    <row r="22983" ht="7.5" hidden="1" customHeight="1"/>
    <row r="22984" ht="7.5" hidden="1" customHeight="1"/>
    <row r="22985" ht="7.5" hidden="1" customHeight="1"/>
    <row r="22986" ht="7.5" hidden="1" customHeight="1"/>
    <row r="22987" ht="7.5" hidden="1" customHeight="1"/>
    <row r="22988" ht="7.5" hidden="1" customHeight="1"/>
    <row r="22989" ht="7.5" hidden="1" customHeight="1"/>
    <row r="22990" ht="7.5" hidden="1" customHeight="1"/>
    <row r="22991" ht="7.5" hidden="1" customHeight="1"/>
    <row r="22992" ht="7.5" hidden="1" customHeight="1"/>
    <row r="22993" ht="7.5" hidden="1" customHeight="1"/>
    <row r="22994" ht="7.5" hidden="1" customHeight="1"/>
    <row r="22995" ht="7.5" hidden="1" customHeight="1"/>
    <row r="22996" ht="7.5" hidden="1" customHeight="1"/>
    <row r="22997" ht="7.5" hidden="1" customHeight="1"/>
    <row r="22998" ht="7.5" hidden="1" customHeight="1"/>
    <row r="22999" ht="7.5" hidden="1" customHeight="1"/>
    <row r="23000" ht="7.5" hidden="1" customHeight="1"/>
    <row r="23001" ht="7.5" hidden="1" customHeight="1"/>
    <row r="23002" ht="7.5" hidden="1" customHeight="1"/>
    <row r="23003" ht="7.5" hidden="1" customHeight="1"/>
    <row r="23004" ht="7.5" hidden="1" customHeight="1"/>
    <row r="23005" ht="7.5" hidden="1" customHeight="1"/>
    <row r="23006" ht="7.5" hidden="1" customHeight="1"/>
    <row r="23007" ht="7.5" hidden="1" customHeight="1"/>
    <row r="23008" ht="7.5" hidden="1" customHeight="1"/>
    <row r="23009" ht="7.5" hidden="1" customHeight="1"/>
    <row r="23010" ht="7.5" hidden="1" customHeight="1"/>
    <row r="23011" ht="7.5" hidden="1" customHeight="1"/>
    <row r="23012" ht="7.5" hidden="1" customHeight="1"/>
    <row r="23013" ht="7.5" hidden="1" customHeight="1"/>
    <row r="23014" ht="7.5" hidden="1" customHeight="1"/>
    <row r="23015" ht="7.5" hidden="1" customHeight="1"/>
    <row r="23016" ht="7.5" hidden="1" customHeight="1"/>
    <row r="23017" ht="7.5" hidden="1" customHeight="1"/>
    <row r="23018" ht="7.5" hidden="1" customHeight="1"/>
    <row r="23019" ht="7.5" hidden="1" customHeight="1"/>
    <row r="23020" ht="7.5" hidden="1" customHeight="1"/>
    <row r="23021" ht="7.5" hidden="1" customHeight="1"/>
    <row r="23022" ht="7.5" hidden="1" customHeight="1"/>
    <row r="23023" ht="7.5" hidden="1" customHeight="1"/>
    <row r="23024" ht="7.5" hidden="1" customHeight="1"/>
    <row r="23025" ht="7.5" hidden="1" customHeight="1"/>
    <row r="23026" ht="7.5" hidden="1" customHeight="1"/>
    <row r="23027" ht="7.5" hidden="1" customHeight="1"/>
    <row r="23028" ht="7.5" hidden="1" customHeight="1"/>
    <row r="23029" ht="7.5" hidden="1" customHeight="1"/>
    <row r="23030" ht="7.5" hidden="1" customHeight="1"/>
    <row r="23031" ht="7.5" hidden="1" customHeight="1"/>
    <row r="23032" ht="7.5" hidden="1" customHeight="1"/>
    <row r="23033" ht="7.5" hidden="1" customHeight="1"/>
    <row r="23034" ht="7.5" hidden="1" customHeight="1"/>
    <row r="23035" ht="7.5" hidden="1" customHeight="1"/>
    <row r="23036" ht="7.5" hidden="1" customHeight="1"/>
    <row r="23037" ht="7.5" hidden="1" customHeight="1"/>
    <row r="23038" ht="7.5" hidden="1" customHeight="1"/>
    <row r="23039" ht="7.5" hidden="1" customHeight="1"/>
    <row r="23040" ht="7.5" hidden="1" customHeight="1"/>
    <row r="23041" ht="7.5" hidden="1" customHeight="1"/>
    <row r="23042" ht="7.5" hidden="1" customHeight="1"/>
    <row r="23043" ht="7.5" hidden="1" customHeight="1"/>
    <row r="23044" ht="7.5" hidden="1" customHeight="1"/>
    <row r="23045" ht="7.5" hidden="1" customHeight="1"/>
    <row r="23046" ht="7.5" hidden="1" customHeight="1"/>
    <row r="23047" ht="7.5" hidden="1" customHeight="1"/>
    <row r="23048" ht="7.5" hidden="1" customHeight="1"/>
    <row r="23049" ht="7.5" hidden="1" customHeight="1"/>
    <row r="23050" ht="7.5" hidden="1" customHeight="1"/>
    <row r="23051" ht="7.5" hidden="1" customHeight="1"/>
    <row r="23052" ht="7.5" hidden="1" customHeight="1"/>
    <row r="23053" ht="7.5" hidden="1" customHeight="1"/>
    <row r="23054" ht="7.5" hidden="1" customHeight="1"/>
    <row r="23055" ht="7.5" hidden="1" customHeight="1"/>
    <row r="23056" ht="7.5" hidden="1" customHeight="1"/>
    <row r="23057" ht="7.5" hidden="1" customHeight="1"/>
    <row r="23058" ht="7.5" hidden="1" customHeight="1"/>
    <row r="23059" ht="7.5" hidden="1" customHeight="1"/>
    <row r="23060" ht="7.5" hidden="1" customHeight="1"/>
    <row r="23061" ht="7.5" hidden="1" customHeight="1"/>
    <row r="23062" ht="7.5" hidden="1" customHeight="1"/>
    <row r="23063" ht="7.5" hidden="1" customHeight="1"/>
    <row r="23064" ht="7.5" hidden="1" customHeight="1"/>
    <row r="23065" ht="7.5" hidden="1" customHeight="1"/>
    <row r="23066" ht="7.5" hidden="1" customHeight="1"/>
    <row r="23067" ht="7.5" hidden="1" customHeight="1"/>
    <row r="23068" ht="7.5" hidden="1" customHeight="1"/>
    <row r="23069" ht="7.5" hidden="1" customHeight="1"/>
    <row r="23070" ht="7.5" hidden="1" customHeight="1"/>
    <row r="23071" ht="7.5" hidden="1" customHeight="1"/>
    <row r="23072" ht="7.5" hidden="1" customHeight="1"/>
    <row r="23073" ht="7.5" hidden="1" customHeight="1"/>
    <row r="23074" ht="7.5" hidden="1" customHeight="1"/>
    <row r="23075" ht="7.5" hidden="1" customHeight="1"/>
    <row r="23076" ht="7.5" hidden="1" customHeight="1"/>
    <row r="23077" ht="7.5" hidden="1" customHeight="1"/>
    <row r="23078" ht="7.5" hidden="1" customHeight="1"/>
    <row r="23079" ht="7.5" hidden="1" customHeight="1"/>
    <row r="23080" ht="7.5" hidden="1" customHeight="1"/>
    <row r="23081" ht="7.5" hidden="1" customHeight="1"/>
    <row r="23082" ht="7.5" hidden="1" customHeight="1"/>
    <row r="23083" ht="7.5" hidden="1" customHeight="1"/>
    <row r="23084" ht="7.5" hidden="1" customHeight="1"/>
    <row r="23085" ht="7.5" hidden="1" customHeight="1"/>
    <row r="23086" ht="7.5" hidden="1" customHeight="1"/>
    <row r="23087" ht="7.5" hidden="1" customHeight="1"/>
    <row r="23088" ht="7.5" hidden="1" customHeight="1"/>
    <row r="23089" ht="7.5" hidden="1" customHeight="1"/>
    <row r="23090" ht="7.5" hidden="1" customHeight="1"/>
    <row r="23091" ht="7.5" hidden="1" customHeight="1"/>
    <row r="23092" ht="7.5" hidden="1" customHeight="1"/>
    <row r="23093" ht="7.5" hidden="1" customHeight="1"/>
    <row r="23094" ht="7.5" hidden="1" customHeight="1"/>
    <row r="23095" ht="7.5" hidden="1" customHeight="1"/>
    <row r="23096" ht="7.5" hidden="1" customHeight="1"/>
    <row r="23097" ht="7.5" hidden="1" customHeight="1"/>
    <row r="23098" ht="7.5" hidden="1" customHeight="1"/>
    <row r="23099" ht="7.5" hidden="1" customHeight="1"/>
    <row r="23100" ht="7.5" hidden="1" customHeight="1"/>
    <row r="23101" ht="7.5" hidden="1" customHeight="1"/>
    <row r="23102" ht="7.5" hidden="1" customHeight="1"/>
    <row r="23103" ht="7.5" hidden="1" customHeight="1"/>
    <row r="23104" ht="7.5" hidden="1" customHeight="1"/>
    <row r="23105" ht="7.5" hidden="1" customHeight="1"/>
    <row r="23106" ht="7.5" hidden="1" customHeight="1"/>
    <row r="23107" ht="7.5" hidden="1" customHeight="1"/>
    <row r="23108" ht="7.5" hidden="1" customHeight="1"/>
    <row r="23109" ht="7.5" hidden="1" customHeight="1"/>
    <row r="23110" ht="7.5" hidden="1" customHeight="1"/>
    <row r="23111" ht="7.5" hidden="1" customHeight="1"/>
    <row r="23112" ht="7.5" hidden="1" customHeight="1"/>
    <row r="23113" ht="7.5" hidden="1" customHeight="1"/>
    <row r="23114" ht="7.5" hidden="1" customHeight="1"/>
    <row r="23115" ht="7.5" hidden="1" customHeight="1"/>
    <row r="23116" ht="7.5" hidden="1" customHeight="1"/>
    <row r="23117" ht="7.5" hidden="1" customHeight="1"/>
    <row r="23118" ht="7.5" hidden="1" customHeight="1"/>
    <row r="23119" ht="7.5" hidden="1" customHeight="1"/>
    <row r="23120" ht="7.5" hidden="1" customHeight="1"/>
    <row r="23121" ht="7.5" hidden="1" customHeight="1"/>
    <row r="23122" ht="7.5" hidden="1" customHeight="1"/>
    <row r="23123" ht="7.5" hidden="1" customHeight="1"/>
    <row r="23124" ht="7.5" hidden="1" customHeight="1"/>
    <row r="23125" ht="7.5" hidden="1" customHeight="1"/>
    <row r="23126" ht="7.5" hidden="1" customHeight="1"/>
    <row r="23127" ht="7.5" hidden="1" customHeight="1"/>
    <row r="23128" ht="7.5" hidden="1" customHeight="1"/>
    <row r="23129" ht="7.5" hidden="1" customHeight="1"/>
    <row r="23130" ht="7.5" hidden="1" customHeight="1"/>
    <row r="23131" ht="7.5" hidden="1" customHeight="1"/>
    <row r="23132" ht="7.5" hidden="1" customHeight="1"/>
    <row r="23133" ht="7.5" hidden="1" customHeight="1"/>
    <row r="23134" ht="7.5" hidden="1" customHeight="1"/>
    <row r="23135" ht="7.5" hidden="1" customHeight="1"/>
    <row r="23136" ht="7.5" hidden="1" customHeight="1"/>
    <row r="23137" ht="7.5" hidden="1" customHeight="1"/>
    <row r="23138" ht="7.5" hidden="1" customHeight="1"/>
    <row r="23139" ht="7.5" hidden="1" customHeight="1"/>
    <row r="23140" ht="7.5" hidden="1" customHeight="1"/>
    <row r="23141" ht="7.5" hidden="1" customHeight="1"/>
    <row r="23142" ht="7.5" hidden="1" customHeight="1"/>
    <row r="23143" ht="7.5" hidden="1" customHeight="1"/>
    <row r="23144" ht="7.5" hidden="1" customHeight="1"/>
    <row r="23145" ht="7.5" hidden="1" customHeight="1"/>
    <row r="23146" ht="7.5" hidden="1" customHeight="1"/>
    <row r="23147" ht="7.5" hidden="1" customHeight="1"/>
    <row r="23148" ht="7.5" hidden="1" customHeight="1"/>
    <row r="23149" ht="7.5" hidden="1" customHeight="1"/>
    <row r="23150" ht="7.5" hidden="1" customHeight="1"/>
    <row r="23151" ht="7.5" hidden="1" customHeight="1"/>
    <row r="23152" ht="7.5" hidden="1" customHeight="1"/>
    <row r="23153" ht="7.5" hidden="1" customHeight="1"/>
    <row r="23154" ht="7.5" hidden="1" customHeight="1"/>
    <row r="23155" ht="7.5" hidden="1" customHeight="1"/>
    <row r="23156" ht="7.5" hidden="1" customHeight="1"/>
    <row r="23157" ht="7.5" hidden="1" customHeight="1"/>
    <row r="23158" ht="7.5" hidden="1" customHeight="1"/>
    <row r="23159" ht="7.5" hidden="1" customHeight="1"/>
    <row r="23160" ht="7.5" hidden="1" customHeight="1"/>
    <row r="23161" ht="7.5" hidden="1" customHeight="1"/>
    <row r="23162" ht="7.5" hidden="1" customHeight="1"/>
    <row r="23163" ht="7.5" hidden="1" customHeight="1"/>
    <row r="23164" ht="7.5" hidden="1" customHeight="1"/>
    <row r="23165" ht="7.5" hidden="1" customHeight="1"/>
    <row r="23166" ht="7.5" hidden="1" customHeight="1"/>
    <row r="23167" ht="7.5" hidden="1" customHeight="1"/>
    <row r="23168" ht="7.5" hidden="1" customHeight="1"/>
    <row r="23169" ht="7.5" hidden="1" customHeight="1"/>
    <row r="23170" ht="7.5" hidden="1" customHeight="1"/>
    <row r="23171" ht="7.5" hidden="1" customHeight="1"/>
    <row r="23172" ht="7.5" hidden="1" customHeight="1"/>
    <row r="23173" ht="7.5" hidden="1" customHeight="1"/>
    <row r="23174" ht="7.5" hidden="1" customHeight="1"/>
    <row r="23175" ht="7.5" hidden="1" customHeight="1"/>
    <row r="23176" ht="7.5" hidden="1" customHeight="1"/>
    <row r="23177" ht="7.5" hidden="1" customHeight="1"/>
    <row r="23178" ht="7.5" hidden="1" customHeight="1"/>
    <row r="23179" ht="7.5" hidden="1" customHeight="1"/>
    <row r="23180" ht="7.5" hidden="1" customHeight="1"/>
    <row r="23181" ht="7.5" hidden="1" customHeight="1"/>
    <row r="23182" ht="7.5" hidden="1" customHeight="1"/>
    <row r="23183" ht="7.5" hidden="1" customHeight="1"/>
    <row r="23184" ht="7.5" hidden="1" customHeight="1"/>
    <row r="23185" ht="7.5" hidden="1" customHeight="1"/>
    <row r="23186" ht="7.5" hidden="1" customHeight="1"/>
    <row r="23187" ht="7.5" hidden="1" customHeight="1"/>
    <row r="23188" ht="7.5" hidden="1" customHeight="1"/>
    <row r="23189" ht="7.5" hidden="1" customHeight="1"/>
    <row r="23190" ht="7.5" hidden="1" customHeight="1"/>
    <row r="23191" ht="7.5" hidden="1" customHeight="1"/>
    <row r="23192" ht="7.5" hidden="1" customHeight="1"/>
    <row r="23193" ht="7.5" hidden="1" customHeight="1"/>
    <row r="23194" ht="7.5" hidden="1" customHeight="1"/>
    <row r="23195" ht="7.5" hidden="1" customHeight="1"/>
    <row r="23196" ht="7.5" hidden="1" customHeight="1"/>
    <row r="23197" ht="7.5" hidden="1" customHeight="1"/>
    <row r="23198" ht="7.5" hidden="1" customHeight="1"/>
    <row r="23199" ht="7.5" hidden="1" customHeight="1"/>
    <row r="23200" ht="7.5" hidden="1" customHeight="1"/>
    <row r="23201" ht="7.5" hidden="1" customHeight="1"/>
    <row r="23202" ht="7.5" hidden="1" customHeight="1"/>
    <row r="23203" ht="7.5" hidden="1" customHeight="1"/>
    <row r="23204" ht="7.5" hidden="1" customHeight="1"/>
    <row r="23205" ht="7.5" hidden="1" customHeight="1"/>
    <row r="23206" ht="7.5" hidden="1" customHeight="1"/>
    <row r="23207" ht="7.5" hidden="1" customHeight="1"/>
    <row r="23208" ht="7.5" hidden="1" customHeight="1"/>
    <row r="23209" ht="7.5" hidden="1" customHeight="1"/>
    <row r="23210" ht="7.5" hidden="1" customHeight="1"/>
    <row r="23211" ht="7.5" hidden="1" customHeight="1"/>
    <row r="23212" ht="7.5" hidden="1" customHeight="1"/>
    <row r="23213" ht="7.5" hidden="1" customHeight="1"/>
    <row r="23214" ht="7.5" hidden="1" customHeight="1"/>
    <row r="23215" ht="7.5" hidden="1" customHeight="1"/>
    <row r="23216" ht="7.5" hidden="1" customHeight="1"/>
    <row r="23217" ht="7.5" hidden="1" customHeight="1"/>
    <row r="23218" ht="7.5" hidden="1" customHeight="1"/>
    <row r="23219" ht="7.5" hidden="1" customHeight="1"/>
    <row r="23220" ht="7.5" hidden="1" customHeight="1"/>
    <row r="23221" ht="7.5" hidden="1" customHeight="1"/>
    <row r="23222" ht="7.5" hidden="1" customHeight="1"/>
    <row r="23223" ht="7.5" hidden="1" customHeight="1"/>
    <row r="23224" ht="7.5" hidden="1" customHeight="1"/>
    <row r="23225" ht="7.5" hidden="1" customHeight="1"/>
    <row r="23226" ht="7.5" hidden="1" customHeight="1"/>
    <row r="23227" ht="7.5" hidden="1" customHeight="1"/>
    <row r="23228" ht="7.5" hidden="1" customHeight="1"/>
    <row r="23229" ht="7.5" hidden="1" customHeight="1"/>
    <row r="23230" ht="7.5" hidden="1" customHeight="1"/>
    <row r="23231" ht="7.5" hidden="1" customHeight="1"/>
    <row r="23232" ht="7.5" hidden="1" customHeight="1"/>
    <row r="23233" ht="7.5" hidden="1" customHeight="1"/>
    <row r="23234" ht="7.5" hidden="1" customHeight="1"/>
    <row r="23235" ht="7.5" hidden="1" customHeight="1"/>
    <row r="23236" ht="7.5" hidden="1" customHeight="1"/>
    <row r="23237" ht="7.5" hidden="1" customHeight="1"/>
    <row r="23238" ht="7.5" hidden="1" customHeight="1"/>
    <row r="23239" ht="7.5" hidden="1" customHeight="1"/>
    <row r="23240" ht="7.5" hidden="1" customHeight="1"/>
    <row r="23241" ht="7.5" hidden="1" customHeight="1"/>
    <row r="23242" ht="7.5" hidden="1" customHeight="1"/>
    <row r="23243" ht="7.5" hidden="1" customHeight="1"/>
    <row r="23244" ht="7.5" hidden="1" customHeight="1"/>
    <row r="23245" ht="7.5" hidden="1" customHeight="1"/>
    <row r="23246" ht="7.5" hidden="1" customHeight="1"/>
    <row r="23247" ht="7.5" hidden="1" customHeight="1"/>
    <row r="23248" ht="7.5" hidden="1" customHeight="1"/>
    <row r="23249" ht="7.5" hidden="1" customHeight="1"/>
    <row r="23250" ht="7.5" hidden="1" customHeight="1"/>
    <row r="23251" ht="7.5" hidden="1" customHeight="1"/>
    <row r="23252" ht="7.5" hidden="1" customHeight="1"/>
    <row r="23253" ht="7.5" hidden="1" customHeight="1"/>
    <row r="23254" ht="7.5" hidden="1" customHeight="1"/>
    <row r="23255" ht="7.5" hidden="1" customHeight="1"/>
    <row r="23256" ht="7.5" hidden="1" customHeight="1"/>
    <row r="23257" ht="7.5" hidden="1" customHeight="1"/>
    <row r="23258" ht="7.5" hidden="1" customHeight="1"/>
    <row r="23259" ht="7.5" hidden="1" customHeight="1"/>
    <row r="23260" ht="7.5" hidden="1" customHeight="1"/>
    <row r="23261" ht="7.5" hidden="1" customHeight="1"/>
    <row r="23262" ht="7.5" hidden="1" customHeight="1"/>
    <row r="23263" ht="7.5" hidden="1" customHeight="1"/>
    <row r="23264" ht="7.5" hidden="1" customHeight="1"/>
    <row r="23265" ht="7.5" hidden="1" customHeight="1"/>
    <row r="23266" ht="7.5" hidden="1" customHeight="1"/>
    <row r="23267" ht="7.5" hidden="1" customHeight="1"/>
    <row r="23268" ht="7.5" hidden="1" customHeight="1"/>
    <row r="23269" ht="7.5" hidden="1" customHeight="1"/>
    <row r="23270" ht="7.5" hidden="1" customHeight="1"/>
    <row r="23271" ht="7.5" hidden="1" customHeight="1"/>
    <row r="23272" ht="7.5" hidden="1" customHeight="1"/>
    <row r="23273" ht="7.5" hidden="1" customHeight="1"/>
    <row r="23274" ht="7.5" hidden="1" customHeight="1"/>
    <row r="23275" ht="7.5" hidden="1" customHeight="1"/>
    <row r="23276" ht="7.5" hidden="1" customHeight="1"/>
    <row r="23277" ht="7.5" hidden="1" customHeight="1"/>
    <row r="23278" ht="7.5" hidden="1" customHeight="1"/>
    <row r="23279" ht="7.5" hidden="1" customHeight="1"/>
    <row r="23280" ht="7.5" hidden="1" customHeight="1"/>
    <row r="23281" ht="7.5" hidden="1" customHeight="1"/>
    <row r="23282" ht="7.5" hidden="1" customHeight="1"/>
    <row r="23283" ht="7.5" hidden="1" customHeight="1"/>
    <row r="23284" ht="7.5" hidden="1" customHeight="1"/>
    <row r="23285" ht="7.5" hidden="1" customHeight="1"/>
    <row r="23286" ht="7.5" hidden="1" customHeight="1"/>
    <row r="23287" ht="7.5" hidden="1" customHeight="1"/>
    <row r="23288" ht="7.5" hidden="1" customHeight="1"/>
    <row r="23289" ht="7.5" hidden="1" customHeight="1"/>
    <row r="23290" ht="7.5" hidden="1" customHeight="1"/>
    <row r="23291" ht="7.5" hidden="1" customHeight="1"/>
    <row r="23292" ht="7.5" hidden="1" customHeight="1"/>
    <row r="23293" ht="7.5" hidden="1" customHeight="1"/>
    <row r="23294" ht="7.5" hidden="1" customHeight="1"/>
    <row r="23295" ht="7.5" hidden="1" customHeight="1"/>
    <row r="23296" ht="7.5" hidden="1" customHeight="1"/>
    <row r="23297" ht="7.5" hidden="1" customHeight="1"/>
    <row r="23298" ht="7.5" hidden="1" customHeight="1"/>
    <row r="23299" ht="7.5" hidden="1" customHeight="1"/>
    <row r="23300" ht="7.5" hidden="1" customHeight="1"/>
    <row r="23301" ht="7.5" hidden="1" customHeight="1"/>
    <row r="23302" ht="7.5" hidden="1" customHeight="1"/>
    <row r="23303" ht="7.5" hidden="1" customHeight="1"/>
    <row r="23304" ht="7.5" hidden="1" customHeight="1"/>
    <row r="23305" ht="7.5" hidden="1" customHeight="1"/>
    <row r="23306" ht="7.5" hidden="1" customHeight="1"/>
    <row r="23307" ht="7.5" hidden="1" customHeight="1"/>
    <row r="23308" ht="7.5" hidden="1" customHeight="1"/>
    <row r="23309" ht="7.5" hidden="1" customHeight="1"/>
    <row r="23310" ht="7.5" hidden="1" customHeight="1"/>
    <row r="23311" ht="7.5" hidden="1" customHeight="1"/>
    <row r="23312" ht="7.5" hidden="1" customHeight="1"/>
    <row r="23313" ht="7.5" hidden="1" customHeight="1"/>
    <row r="23314" ht="7.5" hidden="1" customHeight="1"/>
    <row r="23315" ht="7.5" hidden="1" customHeight="1"/>
    <row r="23316" ht="7.5" hidden="1" customHeight="1"/>
    <row r="23317" ht="7.5" hidden="1" customHeight="1"/>
    <row r="23318" ht="7.5" hidden="1" customHeight="1"/>
    <row r="23319" ht="7.5" hidden="1" customHeight="1"/>
    <row r="23320" ht="7.5" hidden="1" customHeight="1"/>
    <row r="23321" ht="7.5" hidden="1" customHeight="1"/>
    <row r="23322" ht="7.5" hidden="1" customHeight="1"/>
    <row r="23323" ht="7.5" hidden="1" customHeight="1"/>
    <row r="23324" ht="7.5" hidden="1" customHeight="1"/>
    <row r="23325" ht="7.5" hidden="1" customHeight="1"/>
    <row r="23326" ht="7.5" hidden="1" customHeight="1"/>
    <row r="23327" ht="7.5" hidden="1" customHeight="1"/>
    <row r="23328" ht="7.5" hidden="1" customHeight="1"/>
    <row r="23329" ht="7.5" hidden="1" customHeight="1"/>
    <row r="23330" ht="7.5" hidden="1" customHeight="1"/>
    <row r="23331" ht="7.5" hidden="1" customHeight="1"/>
    <row r="23332" ht="7.5" hidden="1" customHeight="1"/>
    <row r="23333" ht="7.5" hidden="1" customHeight="1"/>
    <row r="23334" ht="7.5" hidden="1" customHeight="1"/>
    <row r="23335" ht="7.5" hidden="1" customHeight="1"/>
    <row r="23336" ht="7.5" hidden="1" customHeight="1"/>
    <row r="23337" ht="7.5" hidden="1" customHeight="1"/>
    <row r="23338" ht="7.5" hidden="1" customHeight="1"/>
    <row r="23339" ht="7.5" hidden="1" customHeight="1"/>
    <row r="23340" ht="7.5" hidden="1" customHeight="1"/>
    <row r="23341" ht="7.5" hidden="1" customHeight="1"/>
    <row r="23342" ht="7.5" hidden="1" customHeight="1"/>
    <row r="23343" ht="7.5" hidden="1" customHeight="1"/>
    <row r="23344" ht="7.5" hidden="1" customHeight="1"/>
    <row r="23345" ht="7.5" hidden="1" customHeight="1"/>
    <row r="23346" ht="7.5" hidden="1" customHeight="1"/>
    <row r="23347" ht="7.5" hidden="1" customHeight="1"/>
    <row r="23348" ht="7.5" hidden="1" customHeight="1"/>
    <row r="23349" ht="7.5" hidden="1" customHeight="1"/>
    <row r="23350" ht="7.5" hidden="1" customHeight="1"/>
    <row r="23351" ht="7.5" hidden="1" customHeight="1"/>
    <row r="23352" ht="7.5" hidden="1" customHeight="1"/>
    <row r="23353" ht="7.5" hidden="1" customHeight="1"/>
    <row r="23354" ht="7.5" hidden="1" customHeight="1"/>
    <row r="23355" ht="7.5" hidden="1" customHeight="1"/>
    <row r="23356" ht="7.5" hidden="1" customHeight="1"/>
    <row r="23357" ht="7.5" hidden="1" customHeight="1"/>
    <row r="23358" ht="7.5" hidden="1" customHeight="1"/>
    <row r="23359" ht="7.5" hidden="1" customHeight="1"/>
    <row r="23360" ht="7.5" hidden="1" customHeight="1"/>
    <row r="23361" ht="7.5" hidden="1" customHeight="1"/>
    <row r="23362" ht="7.5" hidden="1" customHeight="1"/>
    <row r="23363" ht="7.5" hidden="1" customHeight="1"/>
    <row r="23364" ht="7.5" hidden="1" customHeight="1"/>
    <row r="23365" ht="7.5" hidden="1" customHeight="1"/>
    <row r="23366" ht="7.5" hidden="1" customHeight="1"/>
    <row r="23367" ht="7.5" hidden="1" customHeight="1"/>
    <row r="23368" ht="7.5" hidden="1" customHeight="1"/>
    <row r="23369" ht="7.5" hidden="1" customHeight="1"/>
    <row r="23370" ht="7.5" hidden="1" customHeight="1"/>
    <row r="23371" ht="7.5" hidden="1" customHeight="1"/>
    <row r="23372" ht="7.5" hidden="1" customHeight="1"/>
    <row r="23373" ht="7.5" hidden="1" customHeight="1"/>
    <row r="23374" ht="7.5" hidden="1" customHeight="1"/>
    <row r="23375" ht="7.5" hidden="1" customHeight="1"/>
    <row r="23376" ht="7.5" hidden="1" customHeight="1"/>
    <row r="23377" ht="7.5" hidden="1" customHeight="1"/>
    <row r="23378" ht="7.5" hidden="1" customHeight="1"/>
    <row r="23379" ht="7.5" hidden="1" customHeight="1"/>
    <row r="23380" ht="7.5" hidden="1" customHeight="1"/>
    <row r="23381" ht="7.5" hidden="1" customHeight="1"/>
    <row r="23382" ht="7.5" hidden="1" customHeight="1"/>
    <row r="23383" ht="7.5" hidden="1" customHeight="1"/>
    <row r="23384" ht="7.5" hidden="1" customHeight="1"/>
    <row r="23385" ht="7.5" hidden="1" customHeight="1"/>
    <row r="23386" ht="7.5" hidden="1" customHeight="1"/>
    <row r="23387" ht="7.5" hidden="1" customHeight="1"/>
    <row r="23388" ht="7.5" hidden="1" customHeight="1"/>
    <row r="23389" ht="7.5" hidden="1" customHeight="1"/>
    <row r="23390" ht="7.5" hidden="1" customHeight="1"/>
    <row r="23391" ht="7.5" hidden="1" customHeight="1"/>
    <row r="23392" ht="7.5" hidden="1" customHeight="1"/>
    <row r="23393" ht="7.5" hidden="1" customHeight="1"/>
    <row r="23394" ht="7.5" hidden="1" customHeight="1"/>
    <row r="23395" ht="7.5" hidden="1" customHeight="1"/>
    <row r="23396" ht="7.5" hidden="1" customHeight="1"/>
    <row r="23397" ht="7.5" hidden="1" customHeight="1"/>
    <row r="23398" ht="7.5" hidden="1" customHeight="1"/>
    <row r="23399" ht="7.5" hidden="1" customHeight="1"/>
    <row r="23400" ht="7.5" hidden="1" customHeight="1"/>
    <row r="23401" ht="7.5" hidden="1" customHeight="1"/>
    <row r="23402" ht="7.5" hidden="1" customHeight="1"/>
    <row r="23403" ht="7.5" hidden="1" customHeight="1"/>
    <row r="23404" ht="7.5" hidden="1" customHeight="1"/>
    <row r="23405" ht="7.5" hidden="1" customHeight="1"/>
    <row r="23406" ht="7.5" hidden="1" customHeight="1"/>
    <row r="23407" ht="7.5" hidden="1" customHeight="1"/>
    <row r="23408" ht="7.5" hidden="1" customHeight="1"/>
    <row r="23409" ht="7.5" hidden="1" customHeight="1"/>
    <row r="23410" ht="7.5" hidden="1" customHeight="1"/>
    <row r="23411" ht="7.5" hidden="1" customHeight="1"/>
    <row r="23412" ht="7.5" hidden="1" customHeight="1"/>
    <row r="23413" ht="7.5" hidden="1" customHeight="1"/>
    <row r="23414" ht="7.5" hidden="1" customHeight="1"/>
    <row r="23415" ht="7.5" hidden="1" customHeight="1"/>
    <row r="23416" ht="7.5" hidden="1" customHeight="1"/>
    <row r="23417" ht="7.5" hidden="1" customHeight="1"/>
    <row r="23418" ht="7.5" hidden="1" customHeight="1"/>
    <row r="23419" ht="7.5" hidden="1" customHeight="1"/>
    <row r="23420" ht="7.5" hidden="1" customHeight="1"/>
    <row r="23421" ht="7.5" hidden="1" customHeight="1"/>
    <row r="23422" ht="7.5" hidden="1" customHeight="1"/>
    <row r="23423" ht="7.5" hidden="1" customHeight="1"/>
    <row r="23424" ht="7.5" hidden="1" customHeight="1"/>
    <row r="23425" ht="7.5" hidden="1" customHeight="1"/>
    <row r="23426" ht="7.5" hidden="1" customHeight="1"/>
    <row r="23427" ht="7.5" hidden="1" customHeight="1"/>
    <row r="23428" ht="7.5" hidden="1" customHeight="1"/>
    <row r="23429" ht="7.5" hidden="1" customHeight="1"/>
    <row r="23430" ht="7.5" hidden="1" customHeight="1"/>
    <row r="23431" ht="7.5" hidden="1" customHeight="1"/>
    <row r="23432" ht="7.5" hidden="1" customHeight="1"/>
    <row r="23433" ht="7.5" hidden="1" customHeight="1"/>
    <row r="23434" ht="7.5" hidden="1" customHeight="1"/>
    <row r="23435" ht="7.5" hidden="1" customHeight="1"/>
    <row r="23436" ht="7.5" hidden="1" customHeight="1"/>
    <row r="23437" ht="7.5" hidden="1" customHeight="1"/>
    <row r="23438" ht="7.5" hidden="1" customHeight="1"/>
    <row r="23439" ht="7.5" hidden="1" customHeight="1"/>
    <row r="23440" ht="7.5" hidden="1" customHeight="1"/>
    <row r="23441" ht="7.5" hidden="1" customHeight="1"/>
    <row r="23442" ht="7.5" hidden="1" customHeight="1"/>
    <row r="23443" ht="7.5" hidden="1" customHeight="1"/>
    <row r="23444" ht="7.5" hidden="1" customHeight="1"/>
    <row r="23445" ht="7.5" hidden="1" customHeight="1"/>
    <row r="23446" ht="7.5" hidden="1" customHeight="1"/>
    <row r="23447" ht="7.5" hidden="1" customHeight="1"/>
    <row r="23448" ht="7.5" hidden="1" customHeight="1"/>
    <row r="23449" ht="7.5" hidden="1" customHeight="1"/>
    <row r="23450" ht="7.5" hidden="1" customHeight="1"/>
    <row r="23451" ht="7.5" hidden="1" customHeight="1"/>
    <row r="23452" ht="7.5" hidden="1" customHeight="1"/>
    <row r="23453" ht="7.5" hidden="1" customHeight="1"/>
    <row r="23454" ht="7.5" hidden="1" customHeight="1"/>
    <row r="23455" ht="7.5" hidden="1" customHeight="1"/>
    <row r="23456" ht="7.5" hidden="1" customHeight="1"/>
    <row r="23457" ht="7.5" hidden="1" customHeight="1"/>
    <row r="23458" ht="7.5" hidden="1" customHeight="1"/>
    <row r="23459" ht="7.5" hidden="1" customHeight="1"/>
    <row r="23460" ht="7.5" hidden="1" customHeight="1"/>
    <row r="23461" ht="7.5" hidden="1" customHeight="1"/>
    <row r="23462" ht="7.5" hidden="1" customHeight="1"/>
    <row r="23463" ht="7.5" hidden="1" customHeight="1"/>
    <row r="23464" ht="7.5" hidden="1" customHeight="1"/>
    <row r="23465" ht="7.5" hidden="1" customHeight="1"/>
    <row r="23466" ht="7.5" hidden="1" customHeight="1"/>
    <row r="23467" ht="7.5" hidden="1" customHeight="1"/>
    <row r="23468" ht="7.5" hidden="1" customHeight="1"/>
    <row r="23469" ht="7.5" hidden="1" customHeight="1"/>
    <row r="23470" ht="7.5" hidden="1" customHeight="1"/>
    <row r="23471" ht="7.5" hidden="1" customHeight="1"/>
    <row r="23472" ht="7.5" hidden="1" customHeight="1"/>
    <row r="23473" ht="7.5" hidden="1" customHeight="1"/>
    <row r="23474" ht="7.5" hidden="1" customHeight="1"/>
    <row r="23475" ht="7.5" hidden="1" customHeight="1"/>
    <row r="23476" ht="7.5" hidden="1" customHeight="1"/>
    <row r="23477" ht="7.5" hidden="1" customHeight="1"/>
    <row r="23478" ht="7.5" hidden="1" customHeight="1"/>
    <row r="23479" ht="7.5" hidden="1" customHeight="1"/>
    <row r="23480" ht="7.5" hidden="1" customHeight="1"/>
    <row r="23481" ht="7.5" hidden="1" customHeight="1"/>
    <row r="23482" ht="7.5" hidden="1" customHeight="1"/>
    <row r="23483" ht="7.5" hidden="1" customHeight="1"/>
    <row r="23484" ht="7.5" hidden="1" customHeight="1"/>
    <row r="23485" ht="7.5" hidden="1" customHeight="1"/>
    <row r="23486" ht="7.5" hidden="1" customHeight="1"/>
    <row r="23487" ht="7.5" hidden="1" customHeight="1"/>
    <row r="23488" ht="7.5" hidden="1" customHeight="1"/>
    <row r="23489" ht="7.5" hidden="1" customHeight="1"/>
    <row r="23490" ht="7.5" hidden="1" customHeight="1"/>
    <row r="23491" ht="7.5" hidden="1" customHeight="1"/>
    <row r="23492" ht="7.5" hidden="1" customHeight="1"/>
    <row r="23493" ht="7.5" hidden="1" customHeight="1"/>
    <row r="23494" ht="7.5" hidden="1" customHeight="1"/>
    <row r="23495" ht="7.5" hidden="1" customHeight="1"/>
    <row r="23496" ht="7.5" hidden="1" customHeight="1"/>
    <row r="23497" ht="7.5" hidden="1" customHeight="1"/>
    <row r="23498" ht="7.5" hidden="1" customHeight="1"/>
    <row r="23499" ht="7.5" hidden="1" customHeight="1"/>
    <row r="23500" ht="7.5" hidden="1" customHeight="1"/>
    <row r="23501" ht="7.5" hidden="1" customHeight="1"/>
    <row r="23502" ht="7.5" hidden="1" customHeight="1"/>
    <row r="23503" ht="7.5" hidden="1" customHeight="1"/>
    <row r="23504" ht="7.5" hidden="1" customHeight="1"/>
    <row r="23505" ht="7.5" hidden="1" customHeight="1"/>
    <row r="23506" ht="7.5" hidden="1" customHeight="1"/>
    <row r="23507" ht="7.5" hidden="1" customHeight="1"/>
    <row r="23508" ht="7.5" hidden="1" customHeight="1"/>
    <row r="23509" ht="7.5" hidden="1" customHeight="1"/>
    <row r="23510" ht="7.5" hidden="1" customHeight="1"/>
    <row r="23511" ht="7.5" hidden="1" customHeight="1"/>
    <row r="23512" ht="7.5" hidden="1" customHeight="1"/>
    <row r="23513" ht="7.5" hidden="1" customHeight="1"/>
    <row r="23514" ht="7.5" hidden="1" customHeight="1"/>
    <row r="23515" ht="7.5" hidden="1" customHeight="1"/>
    <row r="23516" ht="7.5" hidden="1" customHeight="1"/>
    <row r="23517" ht="7.5" hidden="1" customHeight="1"/>
    <row r="23518" ht="7.5" hidden="1" customHeight="1"/>
    <row r="23519" ht="7.5" hidden="1" customHeight="1"/>
    <row r="23520" ht="7.5" hidden="1" customHeight="1"/>
    <row r="23521" ht="7.5" hidden="1" customHeight="1"/>
    <row r="23522" ht="7.5" hidden="1" customHeight="1"/>
    <row r="23523" ht="7.5" hidden="1" customHeight="1"/>
    <row r="23524" ht="7.5" hidden="1" customHeight="1"/>
    <row r="23525" ht="7.5" hidden="1" customHeight="1"/>
    <row r="23526" ht="7.5" hidden="1" customHeight="1"/>
    <row r="23527" ht="7.5" hidden="1" customHeight="1"/>
    <row r="23528" ht="7.5" hidden="1" customHeight="1"/>
    <row r="23529" ht="7.5" hidden="1" customHeight="1"/>
    <row r="23530" ht="7.5" hidden="1" customHeight="1"/>
    <row r="23531" ht="7.5" hidden="1" customHeight="1"/>
    <row r="23532" ht="7.5" hidden="1" customHeight="1"/>
    <row r="23533" ht="7.5" hidden="1" customHeight="1"/>
    <row r="23534" ht="7.5" hidden="1" customHeight="1"/>
    <row r="23535" ht="7.5" hidden="1" customHeight="1"/>
    <row r="23536" ht="7.5" hidden="1" customHeight="1"/>
    <row r="23537" ht="7.5" hidden="1" customHeight="1"/>
    <row r="23538" ht="7.5" hidden="1" customHeight="1"/>
    <row r="23539" ht="7.5" hidden="1" customHeight="1"/>
    <row r="23540" ht="7.5" hidden="1" customHeight="1"/>
    <row r="23541" ht="7.5" hidden="1" customHeight="1"/>
    <row r="23542" ht="7.5" hidden="1" customHeight="1"/>
    <row r="23543" ht="7.5" hidden="1" customHeight="1"/>
    <row r="23544" ht="7.5" hidden="1" customHeight="1"/>
    <row r="23545" ht="7.5" hidden="1" customHeight="1"/>
    <row r="23546" ht="7.5" hidden="1" customHeight="1"/>
    <row r="23547" ht="7.5" hidden="1" customHeight="1"/>
    <row r="23548" ht="7.5" hidden="1" customHeight="1"/>
    <row r="23549" ht="7.5" hidden="1" customHeight="1"/>
    <row r="23550" ht="7.5" hidden="1" customHeight="1"/>
    <row r="23551" ht="7.5" hidden="1" customHeight="1"/>
    <row r="23552" ht="7.5" hidden="1" customHeight="1"/>
    <row r="23553" ht="7.5" hidden="1" customHeight="1"/>
    <row r="23554" ht="7.5" hidden="1" customHeight="1"/>
    <row r="23555" ht="7.5" hidden="1" customHeight="1"/>
    <row r="23556" ht="7.5" hidden="1" customHeight="1"/>
    <row r="23557" ht="7.5" hidden="1" customHeight="1"/>
    <row r="23558" ht="7.5" hidden="1" customHeight="1"/>
    <row r="23559" ht="7.5" hidden="1" customHeight="1"/>
    <row r="23560" ht="7.5" hidden="1" customHeight="1"/>
    <row r="23561" ht="7.5" hidden="1" customHeight="1"/>
    <row r="23562" ht="7.5" hidden="1" customHeight="1"/>
    <row r="23563" ht="7.5" hidden="1" customHeight="1"/>
    <row r="23564" ht="7.5" hidden="1" customHeight="1"/>
    <row r="23565" ht="7.5" hidden="1" customHeight="1"/>
    <row r="23566" ht="7.5" hidden="1" customHeight="1"/>
    <row r="23567" ht="7.5" hidden="1" customHeight="1"/>
    <row r="23568" ht="7.5" hidden="1" customHeight="1"/>
    <row r="23569" ht="7.5" hidden="1" customHeight="1"/>
    <row r="23570" ht="7.5" hidden="1" customHeight="1"/>
    <row r="23571" ht="7.5" hidden="1" customHeight="1"/>
    <row r="23572" ht="7.5" hidden="1" customHeight="1"/>
    <row r="23573" ht="7.5" hidden="1" customHeight="1"/>
    <row r="23574" ht="7.5" hidden="1" customHeight="1"/>
    <row r="23575" ht="7.5" hidden="1" customHeight="1"/>
    <row r="23576" ht="7.5" hidden="1" customHeight="1"/>
    <row r="23577" ht="7.5" hidden="1" customHeight="1"/>
    <row r="23578" ht="7.5" hidden="1" customHeight="1"/>
    <row r="23579" ht="7.5" hidden="1" customHeight="1"/>
    <row r="23580" ht="7.5" hidden="1" customHeight="1"/>
    <row r="23581" ht="7.5" hidden="1" customHeight="1"/>
    <row r="23582" ht="7.5" hidden="1" customHeight="1"/>
    <row r="23583" ht="7.5" hidden="1" customHeight="1"/>
    <row r="23584" ht="7.5" hidden="1" customHeight="1"/>
    <row r="23585" ht="7.5" hidden="1" customHeight="1"/>
    <row r="23586" ht="7.5" hidden="1" customHeight="1"/>
    <row r="23587" ht="7.5" hidden="1" customHeight="1"/>
    <row r="23588" ht="7.5" hidden="1" customHeight="1"/>
    <row r="23589" ht="7.5" hidden="1" customHeight="1"/>
    <row r="23590" ht="7.5" hidden="1" customHeight="1"/>
    <row r="23591" ht="7.5" hidden="1" customHeight="1"/>
    <row r="23592" ht="7.5" hidden="1" customHeight="1"/>
    <row r="23593" ht="7.5" hidden="1" customHeight="1"/>
    <row r="23594" ht="7.5" hidden="1" customHeight="1"/>
    <row r="23595" ht="7.5" hidden="1" customHeight="1"/>
    <row r="23596" ht="7.5" hidden="1" customHeight="1"/>
    <row r="23597" ht="7.5" hidden="1" customHeight="1"/>
    <row r="23598" ht="7.5" hidden="1" customHeight="1"/>
    <row r="23599" ht="7.5" hidden="1" customHeight="1"/>
    <row r="23600" ht="7.5" hidden="1" customHeight="1"/>
    <row r="23601" ht="7.5" hidden="1" customHeight="1"/>
    <row r="23602" ht="7.5" hidden="1" customHeight="1"/>
    <row r="23603" ht="7.5" hidden="1" customHeight="1"/>
    <row r="23604" ht="7.5" hidden="1" customHeight="1"/>
    <row r="23605" ht="7.5" hidden="1" customHeight="1"/>
    <row r="23606" ht="7.5" hidden="1" customHeight="1"/>
    <row r="23607" ht="7.5" hidden="1" customHeight="1"/>
    <row r="23608" ht="7.5" hidden="1" customHeight="1"/>
    <row r="23609" ht="7.5" hidden="1" customHeight="1"/>
    <row r="23610" ht="7.5" hidden="1" customHeight="1"/>
    <row r="23611" ht="7.5" hidden="1" customHeight="1"/>
    <row r="23612" ht="7.5" hidden="1" customHeight="1"/>
    <row r="23613" ht="7.5" hidden="1" customHeight="1"/>
    <row r="23614" ht="7.5" hidden="1" customHeight="1"/>
    <row r="23615" ht="7.5" hidden="1" customHeight="1"/>
    <row r="23616" ht="7.5" hidden="1" customHeight="1"/>
    <row r="23617" ht="7.5" hidden="1" customHeight="1"/>
    <row r="23618" ht="7.5" hidden="1" customHeight="1"/>
    <row r="23619" ht="7.5" hidden="1" customHeight="1"/>
    <row r="23620" ht="7.5" hidden="1" customHeight="1"/>
    <row r="23621" ht="7.5" hidden="1" customHeight="1"/>
    <row r="23622" ht="7.5" hidden="1" customHeight="1"/>
    <row r="23623" ht="7.5" hidden="1" customHeight="1"/>
    <row r="23624" ht="7.5" hidden="1" customHeight="1"/>
    <row r="23625" ht="7.5" hidden="1" customHeight="1"/>
    <row r="23626" ht="7.5" hidden="1" customHeight="1"/>
    <row r="23627" ht="7.5" hidden="1" customHeight="1"/>
    <row r="23628" ht="7.5" hidden="1" customHeight="1"/>
    <row r="23629" ht="7.5" hidden="1" customHeight="1"/>
    <row r="23630" ht="7.5" hidden="1" customHeight="1"/>
    <row r="23631" ht="7.5" hidden="1" customHeight="1"/>
    <row r="23632" ht="7.5" hidden="1" customHeight="1"/>
    <row r="23633" ht="7.5" hidden="1" customHeight="1"/>
    <row r="23634" ht="7.5" hidden="1" customHeight="1"/>
    <row r="23635" ht="7.5" hidden="1" customHeight="1"/>
    <row r="23636" ht="7.5" hidden="1" customHeight="1"/>
    <row r="23637" ht="7.5" hidden="1" customHeight="1"/>
    <row r="23638" ht="7.5" hidden="1" customHeight="1"/>
    <row r="23639" ht="7.5" hidden="1" customHeight="1"/>
    <row r="23640" ht="7.5" hidden="1" customHeight="1"/>
    <row r="23641" ht="7.5" hidden="1" customHeight="1"/>
    <row r="23642" ht="7.5" hidden="1" customHeight="1"/>
    <row r="23643" ht="7.5" hidden="1" customHeight="1"/>
    <row r="23644" ht="7.5" hidden="1" customHeight="1"/>
    <row r="23645" ht="7.5" hidden="1" customHeight="1"/>
    <row r="23646" ht="7.5" hidden="1" customHeight="1"/>
    <row r="23647" ht="7.5" hidden="1" customHeight="1"/>
    <row r="23648" ht="7.5" hidden="1" customHeight="1"/>
    <row r="23649" ht="7.5" hidden="1" customHeight="1"/>
    <row r="23650" ht="7.5" hidden="1" customHeight="1"/>
    <row r="23651" ht="7.5" hidden="1" customHeight="1"/>
    <row r="23652" ht="7.5" hidden="1" customHeight="1"/>
    <row r="23653" ht="7.5" hidden="1" customHeight="1"/>
    <row r="23654" ht="7.5" hidden="1" customHeight="1"/>
    <row r="23655" ht="7.5" hidden="1" customHeight="1"/>
    <row r="23656" ht="7.5" hidden="1" customHeight="1"/>
    <row r="23657" ht="7.5" hidden="1" customHeight="1"/>
    <row r="23658" ht="7.5" hidden="1" customHeight="1"/>
    <row r="23659" ht="7.5" hidden="1" customHeight="1"/>
    <row r="23660" ht="7.5" hidden="1" customHeight="1"/>
    <row r="23661" ht="7.5" hidden="1" customHeight="1"/>
    <row r="23662" ht="7.5" hidden="1" customHeight="1"/>
    <row r="23663" ht="7.5" hidden="1" customHeight="1"/>
    <row r="23664" ht="7.5" hidden="1" customHeight="1"/>
    <row r="23665" ht="7.5" hidden="1" customHeight="1"/>
    <row r="23666" ht="7.5" hidden="1" customHeight="1"/>
    <row r="23667" ht="7.5" hidden="1" customHeight="1"/>
    <row r="23668" ht="7.5" hidden="1" customHeight="1"/>
    <row r="23669" ht="7.5" hidden="1" customHeight="1"/>
    <row r="23670" ht="7.5" hidden="1" customHeight="1"/>
    <row r="23671" ht="7.5" hidden="1" customHeight="1"/>
    <row r="23672" ht="7.5" hidden="1" customHeight="1"/>
    <row r="23673" ht="7.5" hidden="1" customHeight="1"/>
    <row r="23674" ht="7.5" hidden="1" customHeight="1"/>
    <row r="23675" ht="7.5" hidden="1" customHeight="1"/>
    <row r="23676" ht="7.5" hidden="1" customHeight="1"/>
    <row r="23677" ht="7.5" hidden="1" customHeight="1"/>
    <row r="23678" ht="7.5" hidden="1" customHeight="1"/>
    <row r="23679" ht="7.5" hidden="1" customHeight="1"/>
    <row r="23680" ht="7.5" hidden="1" customHeight="1"/>
    <row r="23681" ht="7.5" hidden="1" customHeight="1"/>
    <row r="23682" ht="7.5" hidden="1" customHeight="1"/>
    <row r="23683" ht="7.5" hidden="1" customHeight="1"/>
    <row r="23684" ht="7.5" hidden="1" customHeight="1"/>
    <row r="23685" ht="7.5" hidden="1" customHeight="1"/>
    <row r="23686" ht="7.5" hidden="1" customHeight="1"/>
    <row r="23687" ht="7.5" hidden="1" customHeight="1"/>
    <row r="23688" ht="7.5" hidden="1" customHeight="1"/>
    <row r="23689" ht="7.5" hidden="1" customHeight="1"/>
    <row r="23690" ht="7.5" hidden="1" customHeight="1"/>
    <row r="23691" ht="7.5" hidden="1" customHeight="1"/>
    <row r="23692" ht="7.5" hidden="1" customHeight="1"/>
    <row r="23693" ht="7.5" hidden="1" customHeight="1"/>
    <row r="23694" ht="7.5" hidden="1" customHeight="1"/>
    <row r="23695" ht="7.5" hidden="1" customHeight="1"/>
    <row r="23696" ht="7.5" hidden="1" customHeight="1"/>
    <row r="23697" ht="7.5" hidden="1" customHeight="1"/>
    <row r="23698" ht="7.5" hidden="1" customHeight="1"/>
    <row r="23699" ht="7.5" hidden="1" customHeight="1"/>
    <row r="23700" ht="7.5" hidden="1" customHeight="1"/>
    <row r="23701" ht="7.5" hidden="1" customHeight="1"/>
    <row r="23702" ht="7.5" hidden="1" customHeight="1"/>
    <row r="23703" ht="7.5" hidden="1" customHeight="1"/>
    <row r="23704" ht="7.5" hidden="1" customHeight="1"/>
    <row r="23705" ht="7.5" hidden="1" customHeight="1"/>
    <row r="23706" ht="7.5" hidden="1" customHeight="1"/>
    <row r="23707" ht="7.5" hidden="1" customHeight="1"/>
    <row r="23708" ht="7.5" hidden="1" customHeight="1"/>
    <row r="23709" ht="7.5" hidden="1" customHeight="1"/>
    <row r="23710" ht="7.5" hidden="1" customHeight="1"/>
    <row r="23711" ht="7.5" hidden="1" customHeight="1"/>
    <row r="23712" ht="7.5" hidden="1" customHeight="1"/>
    <row r="23713" ht="7.5" hidden="1" customHeight="1"/>
    <row r="23714" ht="7.5" hidden="1" customHeight="1"/>
    <row r="23715" ht="7.5" hidden="1" customHeight="1"/>
    <row r="23716" ht="7.5" hidden="1" customHeight="1"/>
    <row r="23717" ht="7.5" hidden="1" customHeight="1"/>
    <row r="23718" ht="7.5" hidden="1" customHeight="1"/>
    <row r="23719" ht="7.5" hidden="1" customHeight="1"/>
    <row r="23720" ht="7.5" hidden="1" customHeight="1"/>
    <row r="23721" ht="7.5" hidden="1" customHeight="1"/>
    <row r="23722" ht="7.5" hidden="1" customHeight="1"/>
    <row r="23723" ht="7.5" hidden="1" customHeight="1"/>
    <row r="23724" ht="7.5" hidden="1" customHeight="1"/>
    <row r="23725" ht="7.5" hidden="1" customHeight="1"/>
    <row r="23726" ht="7.5" hidden="1" customHeight="1"/>
    <row r="23727" ht="7.5" hidden="1" customHeight="1"/>
    <row r="23728" ht="7.5" hidden="1" customHeight="1"/>
    <row r="23729" ht="7.5" hidden="1" customHeight="1"/>
    <row r="23730" ht="7.5" hidden="1" customHeight="1"/>
    <row r="23731" ht="7.5" hidden="1" customHeight="1"/>
    <row r="23732" ht="7.5" hidden="1" customHeight="1"/>
    <row r="23733" ht="7.5" hidden="1" customHeight="1"/>
    <row r="23734" ht="7.5" hidden="1" customHeight="1"/>
    <row r="23735" ht="7.5" hidden="1" customHeight="1"/>
    <row r="23736" ht="7.5" hidden="1" customHeight="1"/>
    <row r="23737" ht="7.5" hidden="1" customHeight="1"/>
    <row r="23738" ht="7.5" hidden="1" customHeight="1"/>
    <row r="23739" ht="7.5" hidden="1" customHeight="1"/>
    <row r="23740" ht="7.5" hidden="1" customHeight="1"/>
    <row r="23741" ht="7.5" hidden="1" customHeight="1"/>
    <row r="23742" ht="7.5" hidden="1" customHeight="1"/>
    <row r="23743" ht="7.5" hidden="1" customHeight="1"/>
    <row r="23744" ht="7.5" hidden="1" customHeight="1"/>
    <row r="23745" ht="7.5" hidden="1" customHeight="1"/>
    <row r="23746" ht="7.5" hidden="1" customHeight="1"/>
    <row r="23747" ht="7.5" hidden="1" customHeight="1"/>
    <row r="23748" ht="7.5" hidden="1" customHeight="1"/>
    <row r="23749" ht="7.5" hidden="1" customHeight="1"/>
    <row r="23750" ht="7.5" hidden="1" customHeight="1"/>
    <row r="23751" ht="7.5" hidden="1" customHeight="1"/>
    <row r="23752" ht="7.5" hidden="1" customHeight="1"/>
    <row r="23753" ht="7.5" hidden="1" customHeight="1"/>
    <row r="23754" ht="7.5" hidden="1" customHeight="1"/>
    <row r="23755" ht="7.5" hidden="1" customHeight="1"/>
    <row r="23756" ht="7.5" hidden="1" customHeight="1"/>
    <row r="23757" ht="7.5" hidden="1" customHeight="1"/>
    <row r="23758" ht="7.5" hidden="1" customHeight="1"/>
    <row r="23759" ht="7.5" hidden="1" customHeight="1"/>
    <row r="23760" ht="7.5" hidden="1" customHeight="1"/>
    <row r="23761" ht="7.5" hidden="1" customHeight="1"/>
    <row r="23762" ht="7.5" hidden="1" customHeight="1"/>
    <row r="23763" ht="7.5" hidden="1" customHeight="1"/>
    <row r="23764" ht="7.5" hidden="1" customHeight="1"/>
    <row r="23765" ht="7.5" hidden="1" customHeight="1"/>
    <row r="23766" ht="7.5" hidden="1" customHeight="1"/>
    <row r="23767" ht="7.5" hidden="1" customHeight="1"/>
    <row r="23768" ht="7.5" hidden="1" customHeight="1"/>
    <row r="23769" ht="7.5" hidden="1" customHeight="1"/>
    <row r="23770" ht="7.5" hidden="1" customHeight="1"/>
    <row r="23771" ht="7.5" hidden="1" customHeight="1"/>
    <row r="23772" ht="7.5" hidden="1" customHeight="1"/>
    <row r="23773" ht="7.5" hidden="1" customHeight="1"/>
    <row r="23774" ht="7.5" hidden="1" customHeight="1"/>
    <row r="23775" ht="7.5" hidden="1" customHeight="1"/>
    <row r="23776" ht="7.5" hidden="1" customHeight="1"/>
    <row r="23777" ht="7.5" hidden="1" customHeight="1"/>
    <row r="23778" ht="7.5" hidden="1" customHeight="1"/>
    <row r="23779" ht="7.5" hidden="1" customHeight="1"/>
    <row r="23780" ht="7.5" hidden="1" customHeight="1"/>
    <row r="23781" ht="7.5" hidden="1" customHeight="1"/>
    <row r="23782" ht="7.5" hidden="1" customHeight="1"/>
    <row r="23783" ht="7.5" hidden="1" customHeight="1"/>
    <row r="23784" ht="7.5" hidden="1" customHeight="1"/>
    <row r="23785" ht="7.5" hidden="1" customHeight="1"/>
    <row r="23786" ht="7.5" hidden="1" customHeight="1"/>
    <row r="23787" ht="7.5" hidden="1" customHeight="1"/>
    <row r="23788" ht="7.5" hidden="1" customHeight="1"/>
    <row r="23789" ht="7.5" hidden="1" customHeight="1"/>
    <row r="23790" ht="7.5" hidden="1" customHeight="1"/>
    <row r="23791" ht="7.5" hidden="1" customHeight="1"/>
    <row r="23792" ht="7.5" hidden="1" customHeight="1"/>
    <row r="23793" ht="7.5" hidden="1" customHeight="1"/>
    <row r="23794" ht="7.5" hidden="1" customHeight="1"/>
    <row r="23795" ht="7.5" hidden="1" customHeight="1"/>
    <row r="23796" ht="7.5" hidden="1" customHeight="1"/>
    <row r="23797" ht="7.5" hidden="1" customHeight="1"/>
    <row r="23798" ht="7.5" hidden="1" customHeight="1"/>
    <row r="23799" ht="7.5" hidden="1" customHeight="1"/>
    <row r="23800" ht="7.5" hidden="1" customHeight="1"/>
    <row r="23801" ht="7.5" hidden="1" customHeight="1"/>
    <row r="23802" ht="7.5" hidden="1" customHeight="1"/>
    <row r="23803" ht="7.5" hidden="1" customHeight="1"/>
    <row r="23804" ht="7.5" hidden="1" customHeight="1"/>
    <row r="23805" ht="7.5" hidden="1" customHeight="1"/>
    <row r="23806" ht="7.5" hidden="1" customHeight="1"/>
    <row r="23807" ht="7.5" hidden="1" customHeight="1"/>
    <row r="23808" ht="7.5" hidden="1" customHeight="1"/>
    <row r="23809" ht="7.5" hidden="1" customHeight="1"/>
    <row r="23810" ht="7.5" hidden="1" customHeight="1"/>
    <row r="23811" ht="7.5" hidden="1" customHeight="1"/>
    <row r="23812" ht="7.5" hidden="1" customHeight="1"/>
    <row r="23813" ht="7.5" hidden="1" customHeight="1"/>
    <row r="23814" ht="7.5" hidden="1" customHeight="1"/>
    <row r="23815" ht="7.5" hidden="1" customHeight="1"/>
    <row r="23816" ht="7.5" hidden="1" customHeight="1"/>
    <row r="23817" ht="7.5" hidden="1" customHeight="1"/>
    <row r="23818" ht="7.5" hidden="1" customHeight="1"/>
    <row r="23819" ht="7.5" hidden="1" customHeight="1"/>
    <row r="23820" ht="7.5" hidden="1" customHeight="1"/>
    <row r="23821" ht="7.5" hidden="1" customHeight="1"/>
    <row r="23822" ht="7.5" hidden="1" customHeight="1"/>
    <row r="23823" ht="7.5" hidden="1" customHeight="1"/>
    <row r="23824" ht="7.5" hidden="1" customHeight="1"/>
    <row r="23825" ht="7.5" hidden="1" customHeight="1"/>
    <row r="23826" ht="7.5" hidden="1" customHeight="1"/>
    <row r="23827" ht="7.5" hidden="1" customHeight="1"/>
    <row r="23828" ht="7.5" hidden="1" customHeight="1"/>
    <row r="23829" ht="7.5" hidden="1" customHeight="1"/>
    <row r="23830" ht="7.5" hidden="1" customHeight="1"/>
    <row r="23831" ht="7.5" hidden="1" customHeight="1"/>
    <row r="23832" ht="7.5" hidden="1" customHeight="1"/>
    <row r="23833" ht="7.5" hidden="1" customHeight="1"/>
    <row r="23834" ht="7.5" hidden="1" customHeight="1"/>
    <row r="23835" ht="7.5" hidden="1" customHeight="1"/>
    <row r="23836" ht="7.5" hidden="1" customHeight="1"/>
    <row r="23837" ht="7.5" hidden="1" customHeight="1"/>
    <row r="23838" ht="7.5" hidden="1" customHeight="1"/>
    <row r="23839" ht="7.5" hidden="1" customHeight="1"/>
    <row r="23840" ht="7.5" hidden="1" customHeight="1"/>
    <row r="23841" ht="7.5" hidden="1" customHeight="1"/>
    <row r="23842" ht="7.5" hidden="1" customHeight="1"/>
    <row r="23843" ht="7.5" hidden="1" customHeight="1"/>
    <row r="23844" ht="7.5" hidden="1" customHeight="1"/>
    <row r="23845" ht="7.5" hidden="1" customHeight="1"/>
    <row r="23846" ht="7.5" hidden="1" customHeight="1"/>
    <row r="23847" ht="7.5" hidden="1" customHeight="1"/>
    <row r="23848" ht="7.5" hidden="1" customHeight="1"/>
    <row r="23849" ht="7.5" hidden="1" customHeight="1"/>
    <row r="23850" ht="7.5" hidden="1" customHeight="1"/>
    <row r="23851" ht="7.5" hidden="1" customHeight="1"/>
    <row r="23852" ht="7.5" hidden="1" customHeight="1"/>
    <row r="23853" ht="7.5" hidden="1" customHeight="1"/>
    <row r="23854" ht="7.5" hidden="1" customHeight="1"/>
    <row r="23855" ht="7.5" hidden="1" customHeight="1"/>
    <row r="23856" ht="7.5" hidden="1" customHeight="1"/>
    <row r="23857" ht="7.5" hidden="1" customHeight="1"/>
    <row r="23858" ht="7.5" hidden="1" customHeight="1"/>
    <row r="23859" ht="7.5" hidden="1" customHeight="1"/>
    <row r="23860" ht="7.5" hidden="1" customHeight="1"/>
    <row r="23861" ht="7.5" hidden="1" customHeight="1"/>
    <row r="23862" ht="7.5" hidden="1" customHeight="1"/>
    <row r="23863" ht="7.5" hidden="1" customHeight="1"/>
    <row r="23864" ht="7.5" hidden="1" customHeight="1"/>
    <row r="23865" ht="7.5" hidden="1" customHeight="1"/>
    <row r="23866" ht="7.5" hidden="1" customHeight="1"/>
    <row r="23867" ht="7.5" hidden="1" customHeight="1"/>
    <row r="23868" ht="7.5" hidden="1" customHeight="1"/>
    <row r="23869" ht="7.5" hidden="1" customHeight="1"/>
    <row r="23870" ht="7.5" hidden="1" customHeight="1"/>
    <row r="23871" ht="7.5" hidden="1" customHeight="1"/>
    <row r="23872" ht="7.5" hidden="1" customHeight="1"/>
    <row r="23873" ht="7.5" hidden="1" customHeight="1"/>
    <row r="23874" ht="7.5" hidden="1" customHeight="1"/>
    <row r="23875" ht="7.5" hidden="1" customHeight="1"/>
    <row r="23876" ht="7.5" hidden="1" customHeight="1"/>
    <row r="23877" ht="7.5" hidden="1" customHeight="1"/>
    <row r="23878" ht="7.5" hidden="1" customHeight="1"/>
    <row r="23879" ht="7.5" hidden="1" customHeight="1"/>
    <row r="23880" ht="7.5" hidden="1" customHeight="1"/>
    <row r="23881" ht="7.5" hidden="1" customHeight="1"/>
    <row r="23882" ht="7.5" hidden="1" customHeight="1"/>
    <row r="23883" ht="7.5" hidden="1" customHeight="1"/>
    <row r="23884" ht="7.5" hidden="1" customHeight="1"/>
    <row r="23885" ht="7.5" hidden="1" customHeight="1"/>
    <row r="23886" ht="7.5" hidden="1" customHeight="1"/>
    <row r="23887" ht="7.5" hidden="1" customHeight="1"/>
    <row r="23888" ht="7.5" hidden="1" customHeight="1"/>
    <row r="23889" ht="7.5" hidden="1" customHeight="1"/>
    <row r="23890" ht="7.5" hidden="1" customHeight="1"/>
    <row r="23891" ht="7.5" hidden="1" customHeight="1"/>
    <row r="23892" ht="7.5" hidden="1" customHeight="1"/>
    <row r="23893" ht="7.5" hidden="1" customHeight="1"/>
    <row r="23894" ht="7.5" hidden="1" customHeight="1"/>
    <row r="23895" ht="7.5" hidden="1" customHeight="1"/>
    <row r="23896" ht="7.5" hidden="1" customHeight="1"/>
    <row r="23897" ht="7.5" hidden="1" customHeight="1"/>
    <row r="23898" ht="7.5" hidden="1" customHeight="1"/>
    <row r="23899" ht="7.5" hidden="1" customHeight="1"/>
    <row r="23900" ht="7.5" hidden="1" customHeight="1"/>
    <row r="23901" ht="7.5" hidden="1" customHeight="1"/>
    <row r="23902" ht="7.5" hidden="1" customHeight="1"/>
    <row r="23903" ht="7.5" hidden="1" customHeight="1"/>
    <row r="23904" ht="7.5" hidden="1" customHeight="1"/>
    <row r="23905" ht="7.5" hidden="1" customHeight="1"/>
    <row r="23906" ht="7.5" hidden="1" customHeight="1"/>
    <row r="23907" ht="7.5" hidden="1" customHeight="1"/>
    <row r="23908" ht="7.5" hidden="1" customHeight="1"/>
    <row r="23909" ht="7.5" hidden="1" customHeight="1"/>
    <row r="23910" ht="7.5" hidden="1" customHeight="1"/>
    <row r="23911" ht="7.5" hidden="1" customHeight="1"/>
    <row r="23912" ht="7.5" hidden="1" customHeight="1"/>
    <row r="23913" ht="7.5" hidden="1" customHeight="1"/>
    <row r="23914" ht="7.5" hidden="1" customHeight="1"/>
    <row r="23915" ht="7.5" hidden="1" customHeight="1"/>
    <row r="23916" ht="7.5" hidden="1" customHeight="1"/>
    <row r="23917" ht="7.5" hidden="1" customHeight="1"/>
    <row r="23918" ht="7.5" hidden="1" customHeight="1"/>
    <row r="23919" ht="7.5" hidden="1" customHeight="1"/>
    <row r="23920" ht="7.5" hidden="1" customHeight="1"/>
    <row r="23921" ht="7.5" hidden="1" customHeight="1"/>
    <row r="23922" ht="7.5" hidden="1" customHeight="1"/>
    <row r="23923" ht="7.5" hidden="1" customHeight="1"/>
    <row r="23924" ht="7.5" hidden="1" customHeight="1"/>
    <row r="23925" ht="7.5" hidden="1" customHeight="1"/>
    <row r="23926" ht="7.5" hidden="1" customHeight="1"/>
    <row r="23927" ht="7.5" hidden="1" customHeight="1"/>
    <row r="23928" ht="7.5" hidden="1" customHeight="1"/>
    <row r="23929" ht="7.5" hidden="1" customHeight="1"/>
    <row r="23930" ht="7.5" hidden="1" customHeight="1"/>
    <row r="23931" ht="7.5" hidden="1" customHeight="1"/>
    <row r="23932" ht="7.5" hidden="1" customHeight="1"/>
    <row r="23933" ht="7.5" hidden="1" customHeight="1"/>
    <row r="23934" ht="7.5" hidden="1" customHeight="1"/>
    <row r="23935" ht="7.5" hidden="1" customHeight="1"/>
    <row r="23936" ht="7.5" hidden="1" customHeight="1"/>
    <row r="23937" ht="7.5" hidden="1" customHeight="1"/>
    <row r="23938" ht="7.5" hidden="1" customHeight="1"/>
    <row r="23939" ht="7.5" hidden="1" customHeight="1"/>
    <row r="23940" ht="7.5" hidden="1" customHeight="1"/>
    <row r="23941" ht="7.5" hidden="1" customHeight="1"/>
    <row r="23942" ht="7.5" hidden="1" customHeight="1"/>
    <row r="23943" ht="7.5" hidden="1" customHeight="1"/>
    <row r="23944" ht="7.5" hidden="1" customHeight="1"/>
    <row r="23945" ht="7.5" hidden="1" customHeight="1"/>
    <row r="23946" ht="7.5" hidden="1" customHeight="1"/>
    <row r="23947" ht="7.5" hidden="1" customHeight="1"/>
    <row r="23948" ht="7.5" hidden="1" customHeight="1"/>
    <row r="23949" ht="7.5" hidden="1" customHeight="1"/>
    <row r="23950" ht="7.5" hidden="1" customHeight="1"/>
    <row r="23951" ht="7.5" hidden="1" customHeight="1"/>
    <row r="23952" ht="7.5" hidden="1" customHeight="1"/>
    <row r="23953" ht="7.5" hidden="1" customHeight="1"/>
    <row r="23954" ht="7.5" hidden="1" customHeight="1"/>
    <row r="23955" ht="7.5" hidden="1" customHeight="1"/>
    <row r="23956" ht="7.5" hidden="1" customHeight="1"/>
    <row r="23957" ht="7.5" hidden="1" customHeight="1"/>
    <row r="23958" ht="7.5" hidden="1" customHeight="1"/>
    <row r="23959" ht="7.5" hidden="1" customHeight="1"/>
    <row r="23960" ht="7.5" hidden="1" customHeight="1"/>
    <row r="23961" ht="7.5" hidden="1" customHeight="1"/>
    <row r="23962" ht="7.5" hidden="1" customHeight="1"/>
    <row r="23963" ht="7.5" hidden="1" customHeight="1"/>
    <row r="23964" ht="7.5" hidden="1" customHeight="1"/>
    <row r="23965" ht="7.5" hidden="1" customHeight="1"/>
    <row r="23966" ht="7.5" hidden="1" customHeight="1"/>
    <row r="23967" ht="7.5" hidden="1" customHeight="1"/>
    <row r="23968" ht="7.5" hidden="1" customHeight="1"/>
    <row r="23969" ht="7.5" hidden="1" customHeight="1"/>
    <row r="23970" ht="7.5" hidden="1" customHeight="1"/>
    <row r="23971" ht="7.5" hidden="1" customHeight="1"/>
    <row r="23972" ht="7.5" hidden="1" customHeight="1"/>
    <row r="23973" ht="7.5" hidden="1" customHeight="1"/>
    <row r="23974" ht="7.5" hidden="1" customHeight="1"/>
    <row r="23975" ht="7.5" hidden="1" customHeight="1"/>
    <row r="23976" ht="7.5" hidden="1" customHeight="1"/>
    <row r="23977" ht="7.5" hidden="1" customHeight="1"/>
    <row r="23978" ht="7.5" hidden="1" customHeight="1"/>
    <row r="23979" ht="7.5" hidden="1" customHeight="1"/>
    <row r="23980" ht="7.5" hidden="1" customHeight="1"/>
    <row r="23981" ht="7.5" hidden="1" customHeight="1"/>
    <row r="23982" ht="7.5" hidden="1" customHeight="1"/>
    <row r="23983" ht="7.5" hidden="1" customHeight="1"/>
    <row r="23984" ht="7.5" hidden="1" customHeight="1"/>
    <row r="23985" ht="7.5" hidden="1" customHeight="1"/>
    <row r="23986" ht="7.5" hidden="1" customHeight="1"/>
    <row r="23987" ht="7.5" hidden="1" customHeight="1"/>
    <row r="23988" ht="7.5" hidden="1" customHeight="1"/>
    <row r="23989" ht="7.5" hidden="1" customHeight="1"/>
    <row r="23990" ht="7.5" hidden="1" customHeight="1"/>
    <row r="23991" ht="7.5" hidden="1" customHeight="1"/>
    <row r="23992" ht="7.5" hidden="1" customHeight="1"/>
    <row r="23993" ht="7.5" hidden="1" customHeight="1"/>
    <row r="23994" ht="7.5" hidden="1" customHeight="1"/>
    <row r="23995" ht="7.5" hidden="1" customHeight="1"/>
    <row r="23996" ht="7.5" hidden="1" customHeight="1"/>
    <row r="23997" ht="7.5" hidden="1" customHeight="1"/>
    <row r="23998" ht="7.5" hidden="1" customHeight="1"/>
    <row r="23999" ht="7.5" hidden="1" customHeight="1"/>
    <row r="24000" ht="7.5" hidden="1" customHeight="1"/>
    <row r="24001" ht="7.5" hidden="1" customHeight="1"/>
    <row r="24002" ht="7.5" hidden="1" customHeight="1"/>
    <row r="24003" ht="7.5" hidden="1" customHeight="1"/>
    <row r="24004" ht="7.5" hidden="1" customHeight="1"/>
    <row r="24005" ht="7.5" hidden="1" customHeight="1"/>
    <row r="24006" ht="7.5" hidden="1" customHeight="1"/>
    <row r="24007" ht="7.5" hidden="1" customHeight="1"/>
    <row r="24008" ht="7.5" hidden="1" customHeight="1"/>
    <row r="24009" ht="7.5" hidden="1" customHeight="1"/>
    <row r="24010" ht="7.5" hidden="1" customHeight="1"/>
    <row r="24011" ht="7.5" hidden="1" customHeight="1"/>
    <row r="24012" ht="7.5" hidden="1" customHeight="1"/>
    <row r="24013" ht="7.5" hidden="1" customHeight="1"/>
    <row r="24014" ht="7.5" hidden="1" customHeight="1"/>
    <row r="24015" ht="7.5" hidden="1" customHeight="1"/>
    <row r="24016" ht="7.5" hidden="1" customHeight="1"/>
    <row r="24017" ht="7.5" hidden="1" customHeight="1"/>
    <row r="24018" ht="7.5" hidden="1" customHeight="1"/>
    <row r="24019" ht="7.5" hidden="1" customHeight="1"/>
    <row r="24020" ht="7.5" hidden="1" customHeight="1"/>
    <row r="24021" ht="7.5" hidden="1" customHeight="1"/>
    <row r="24022" ht="7.5" hidden="1" customHeight="1"/>
    <row r="24023" ht="7.5" hidden="1" customHeight="1"/>
    <row r="24024" ht="7.5" hidden="1" customHeight="1"/>
    <row r="24025" ht="7.5" hidden="1" customHeight="1"/>
    <row r="24026" ht="7.5" hidden="1" customHeight="1"/>
    <row r="24027" ht="7.5" hidden="1" customHeight="1"/>
    <row r="24028" ht="7.5" hidden="1" customHeight="1"/>
    <row r="24029" ht="7.5" hidden="1" customHeight="1"/>
    <row r="24030" ht="7.5" hidden="1" customHeight="1"/>
    <row r="24031" ht="7.5" hidden="1" customHeight="1"/>
    <row r="24032" ht="7.5" hidden="1" customHeight="1"/>
    <row r="24033" ht="7.5" hidden="1" customHeight="1"/>
    <row r="24034" ht="7.5" hidden="1" customHeight="1"/>
    <row r="24035" ht="7.5" hidden="1" customHeight="1"/>
    <row r="24036" ht="7.5" hidden="1" customHeight="1"/>
    <row r="24037" ht="7.5" hidden="1" customHeight="1"/>
    <row r="24038" ht="7.5" hidden="1" customHeight="1"/>
    <row r="24039" ht="7.5" hidden="1" customHeight="1"/>
    <row r="24040" ht="7.5" hidden="1" customHeight="1"/>
    <row r="24041" ht="7.5" hidden="1" customHeight="1"/>
    <row r="24042" ht="7.5" hidden="1" customHeight="1"/>
    <row r="24043" ht="7.5" hidden="1" customHeight="1"/>
    <row r="24044" ht="7.5" hidden="1" customHeight="1"/>
    <row r="24045" ht="7.5" hidden="1" customHeight="1"/>
    <row r="24046" ht="7.5" hidden="1" customHeight="1"/>
    <row r="24047" ht="7.5" hidden="1" customHeight="1"/>
    <row r="24048" ht="7.5" hidden="1" customHeight="1"/>
    <row r="24049" ht="7.5" hidden="1" customHeight="1"/>
    <row r="24050" ht="7.5" hidden="1" customHeight="1"/>
    <row r="24051" ht="7.5" hidden="1" customHeight="1"/>
    <row r="24052" ht="7.5" hidden="1" customHeight="1"/>
    <row r="24053" ht="7.5" hidden="1" customHeight="1"/>
    <row r="24054" ht="7.5" hidden="1" customHeight="1"/>
    <row r="24055" ht="7.5" hidden="1" customHeight="1"/>
    <row r="24056" ht="7.5" hidden="1" customHeight="1"/>
    <row r="24057" ht="7.5" hidden="1" customHeight="1"/>
    <row r="24058" ht="7.5" hidden="1" customHeight="1"/>
    <row r="24059" ht="7.5" hidden="1" customHeight="1"/>
    <row r="24060" ht="7.5" hidden="1" customHeight="1"/>
    <row r="24061" ht="7.5" hidden="1" customHeight="1"/>
    <row r="24062" ht="7.5" hidden="1" customHeight="1"/>
    <row r="24063" ht="7.5" hidden="1" customHeight="1"/>
    <row r="24064" ht="7.5" hidden="1" customHeight="1"/>
    <row r="24065" ht="7.5" hidden="1" customHeight="1"/>
    <row r="24066" ht="7.5" hidden="1" customHeight="1"/>
    <row r="24067" ht="7.5" hidden="1" customHeight="1"/>
    <row r="24068" ht="7.5" hidden="1" customHeight="1"/>
    <row r="24069" ht="7.5" hidden="1" customHeight="1"/>
    <row r="24070" ht="7.5" hidden="1" customHeight="1"/>
    <row r="24071" ht="7.5" hidden="1" customHeight="1"/>
    <row r="24072" ht="7.5" hidden="1" customHeight="1"/>
    <row r="24073" ht="7.5" hidden="1" customHeight="1"/>
    <row r="24074" ht="7.5" hidden="1" customHeight="1"/>
    <row r="24075" ht="7.5" hidden="1" customHeight="1"/>
    <row r="24076" ht="7.5" hidden="1" customHeight="1"/>
    <row r="24077" ht="7.5" hidden="1" customHeight="1"/>
    <row r="24078" ht="7.5" hidden="1" customHeight="1"/>
    <row r="24079" ht="7.5" hidden="1" customHeight="1"/>
    <row r="24080" ht="7.5" hidden="1" customHeight="1"/>
    <row r="24081" ht="7.5" hidden="1" customHeight="1"/>
    <row r="24082" ht="7.5" hidden="1" customHeight="1"/>
    <row r="24083" ht="7.5" hidden="1" customHeight="1"/>
    <row r="24084" ht="7.5" hidden="1" customHeight="1"/>
    <row r="24085" ht="7.5" hidden="1" customHeight="1"/>
    <row r="24086" ht="7.5" hidden="1" customHeight="1"/>
    <row r="24087" ht="7.5" hidden="1" customHeight="1"/>
    <row r="24088" ht="7.5" hidden="1" customHeight="1"/>
    <row r="24089" ht="7.5" hidden="1" customHeight="1"/>
    <row r="24090" ht="7.5" hidden="1" customHeight="1"/>
    <row r="24091" ht="7.5" hidden="1" customHeight="1"/>
    <row r="24092" ht="7.5" hidden="1" customHeight="1"/>
    <row r="24093" ht="7.5" hidden="1" customHeight="1"/>
    <row r="24094" ht="7.5" hidden="1" customHeight="1"/>
    <row r="24095" ht="7.5" hidden="1" customHeight="1"/>
    <row r="24096" ht="7.5" hidden="1" customHeight="1"/>
    <row r="24097" ht="7.5" hidden="1" customHeight="1"/>
    <row r="24098" ht="7.5" hidden="1" customHeight="1"/>
    <row r="24099" ht="7.5" hidden="1" customHeight="1"/>
    <row r="24100" ht="7.5" hidden="1" customHeight="1"/>
    <row r="24101" ht="7.5" hidden="1" customHeight="1"/>
    <row r="24102" ht="7.5" hidden="1" customHeight="1"/>
    <row r="24103" ht="7.5" hidden="1" customHeight="1"/>
    <row r="24104" ht="7.5" hidden="1" customHeight="1"/>
    <row r="24105" ht="7.5" hidden="1" customHeight="1"/>
    <row r="24106" ht="7.5" hidden="1" customHeight="1"/>
    <row r="24107" ht="7.5" hidden="1" customHeight="1"/>
    <row r="24108" ht="7.5" hidden="1" customHeight="1"/>
    <row r="24109" ht="7.5" hidden="1" customHeight="1"/>
    <row r="24110" ht="7.5" hidden="1" customHeight="1"/>
    <row r="24111" ht="7.5" hidden="1" customHeight="1"/>
    <row r="24112" ht="7.5" hidden="1" customHeight="1"/>
    <row r="24113" ht="7.5" hidden="1" customHeight="1"/>
    <row r="24114" ht="7.5" hidden="1" customHeight="1"/>
    <row r="24115" ht="7.5" hidden="1" customHeight="1"/>
    <row r="24116" ht="7.5" hidden="1" customHeight="1"/>
    <row r="24117" ht="7.5" hidden="1" customHeight="1"/>
    <row r="24118" ht="7.5" hidden="1" customHeight="1"/>
    <row r="24119" ht="7.5" hidden="1" customHeight="1"/>
    <row r="24120" ht="7.5" hidden="1" customHeight="1"/>
    <row r="24121" ht="7.5" hidden="1" customHeight="1"/>
    <row r="24122" ht="7.5" hidden="1" customHeight="1"/>
    <row r="24123" ht="7.5" hidden="1" customHeight="1"/>
    <row r="24124" ht="7.5" hidden="1" customHeight="1"/>
    <row r="24125" ht="7.5" hidden="1" customHeight="1"/>
    <row r="24126" ht="7.5" hidden="1" customHeight="1"/>
    <row r="24127" ht="7.5" hidden="1" customHeight="1"/>
    <row r="24128" ht="7.5" hidden="1" customHeight="1"/>
    <row r="24129" ht="7.5" hidden="1" customHeight="1"/>
    <row r="24130" ht="7.5" hidden="1" customHeight="1"/>
    <row r="24131" ht="7.5" hidden="1" customHeight="1"/>
    <row r="24132" ht="7.5" hidden="1" customHeight="1"/>
    <row r="24133" ht="7.5" hidden="1" customHeight="1"/>
    <row r="24134" ht="7.5" hidden="1" customHeight="1"/>
    <row r="24135" ht="7.5" hidden="1" customHeight="1"/>
    <row r="24136" ht="7.5" hidden="1" customHeight="1"/>
    <row r="24137" ht="7.5" hidden="1" customHeight="1"/>
    <row r="24138" ht="7.5" hidden="1" customHeight="1"/>
    <row r="24139" ht="7.5" hidden="1" customHeight="1"/>
    <row r="24140" ht="7.5" hidden="1" customHeight="1"/>
    <row r="24141" ht="7.5" hidden="1" customHeight="1"/>
    <row r="24142" ht="7.5" hidden="1" customHeight="1"/>
    <row r="24143" ht="7.5" hidden="1" customHeight="1"/>
    <row r="24144" ht="7.5" hidden="1" customHeight="1"/>
    <row r="24145" ht="7.5" hidden="1" customHeight="1"/>
    <row r="24146" ht="7.5" hidden="1" customHeight="1"/>
    <row r="24147" ht="7.5" hidden="1" customHeight="1"/>
    <row r="24148" ht="7.5" hidden="1" customHeight="1"/>
    <row r="24149" ht="7.5" hidden="1" customHeight="1"/>
    <row r="24150" ht="7.5" hidden="1" customHeight="1"/>
    <row r="24151" ht="7.5" hidden="1" customHeight="1"/>
    <row r="24152" ht="7.5" hidden="1" customHeight="1"/>
    <row r="24153" ht="7.5" hidden="1" customHeight="1"/>
    <row r="24154" ht="7.5" hidden="1" customHeight="1"/>
    <row r="24155" ht="7.5" hidden="1" customHeight="1"/>
    <row r="24156" ht="7.5" hidden="1" customHeight="1"/>
    <row r="24157" ht="7.5" hidden="1" customHeight="1"/>
    <row r="24158" ht="7.5" hidden="1" customHeight="1"/>
    <row r="24159" ht="7.5" hidden="1" customHeight="1"/>
    <row r="24160" ht="7.5" hidden="1" customHeight="1"/>
    <row r="24161" ht="7.5" hidden="1" customHeight="1"/>
    <row r="24162" ht="7.5" hidden="1" customHeight="1"/>
    <row r="24163" ht="7.5" hidden="1" customHeight="1"/>
    <row r="24164" ht="7.5" hidden="1" customHeight="1"/>
    <row r="24165" ht="7.5" hidden="1" customHeight="1"/>
    <row r="24166" ht="7.5" hidden="1" customHeight="1"/>
    <row r="24167" ht="7.5" hidden="1" customHeight="1"/>
    <row r="24168" ht="7.5" hidden="1" customHeight="1"/>
    <row r="24169" ht="7.5" hidden="1" customHeight="1"/>
    <row r="24170" ht="7.5" hidden="1" customHeight="1"/>
    <row r="24171" ht="7.5" hidden="1" customHeight="1"/>
    <row r="24172" ht="7.5" hidden="1" customHeight="1"/>
    <row r="24173" ht="7.5" hidden="1" customHeight="1"/>
    <row r="24174" ht="7.5" hidden="1" customHeight="1"/>
    <row r="24175" ht="7.5" hidden="1" customHeight="1"/>
    <row r="24176" ht="7.5" hidden="1" customHeight="1"/>
    <row r="24177" ht="7.5" hidden="1" customHeight="1"/>
    <row r="24178" ht="7.5" hidden="1" customHeight="1"/>
    <row r="24179" ht="7.5" hidden="1" customHeight="1"/>
    <row r="24180" ht="7.5" hidden="1" customHeight="1"/>
    <row r="24181" ht="7.5" hidden="1" customHeight="1"/>
    <row r="24182" ht="7.5" hidden="1" customHeight="1"/>
    <row r="24183" ht="7.5" hidden="1" customHeight="1"/>
    <row r="24184" ht="7.5" hidden="1" customHeight="1"/>
    <row r="24185" ht="7.5" hidden="1" customHeight="1"/>
    <row r="24186" ht="7.5" hidden="1" customHeight="1"/>
    <row r="24187" ht="7.5" hidden="1" customHeight="1"/>
    <row r="24188" ht="7.5" hidden="1" customHeight="1"/>
    <row r="24189" ht="7.5" hidden="1" customHeight="1"/>
    <row r="24190" ht="7.5" hidden="1" customHeight="1"/>
    <row r="24191" ht="7.5" hidden="1" customHeight="1"/>
    <row r="24192" ht="7.5" hidden="1" customHeight="1"/>
    <row r="24193" ht="7.5" hidden="1" customHeight="1"/>
    <row r="24194" ht="7.5" hidden="1" customHeight="1"/>
    <row r="24195" ht="7.5" hidden="1" customHeight="1"/>
    <row r="24196" ht="7.5" hidden="1" customHeight="1"/>
    <row r="24197" ht="7.5" hidden="1" customHeight="1"/>
    <row r="24198" ht="7.5" hidden="1" customHeight="1"/>
    <row r="24199" ht="7.5" hidden="1" customHeight="1"/>
    <row r="24200" ht="7.5" hidden="1" customHeight="1"/>
    <row r="24201" ht="7.5" hidden="1" customHeight="1"/>
    <row r="24202" ht="7.5" hidden="1" customHeight="1"/>
    <row r="24203" ht="7.5" hidden="1" customHeight="1"/>
    <row r="24204" ht="7.5" hidden="1" customHeight="1"/>
    <row r="24205" ht="7.5" hidden="1" customHeight="1"/>
    <row r="24206" ht="7.5" hidden="1" customHeight="1"/>
    <row r="24207" ht="7.5" hidden="1" customHeight="1"/>
    <row r="24208" ht="7.5" hidden="1" customHeight="1"/>
    <row r="24209" ht="7.5" hidden="1" customHeight="1"/>
    <row r="24210" ht="7.5" hidden="1" customHeight="1"/>
    <row r="24211" ht="7.5" hidden="1" customHeight="1"/>
    <row r="24212" ht="7.5" hidden="1" customHeight="1"/>
    <row r="24213" ht="7.5" hidden="1" customHeight="1"/>
    <row r="24214" ht="7.5" hidden="1" customHeight="1"/>
    <row r="24215" ht="7.5" hidden="1" customHeight="1"/>
    <row r="24216" ht="7.5" hidden="1" customHeight="1"/>
    <row r="24217" ht="7.5" hidden="1" customHeight="1"/>
    <row r="24218" ht="7.5" hidden="1" customHeight="1"/>
    <row r="24219" ht="7.5" hidden="1" customHeight="1"/>
    <row r="24220" ht="7.5" hidden="1" customHeight="1"/>
    <row r="24221" ht="7.5" hidden="1" customHeight="1"/>
    <row r="24222" ht="7.5" hidden="1" customHeight="1"/>
    <row r="24223" ht="7.5" hidden="1" customHeight="1"/>
    <row r="24224" ht="7.5" hidden="1" customHeight="1"/>
    <row r="24225" ht="7.5" hidden="1" customHeight="1"/>
    <row r="24226" ht="7.5" hidden="1" customHeight="1"/>
    <row r="24227" ht="7.5" hidden="1" customHeight="1"/>
    <row r="24228" ht="7.5" hidden="1" customHeight="1"/>
    <row r="24229" ht="7.5" hidden="1" customHeight="1"/>
    <row r="24230" ht="7.5" hidden="1" customHeight="1"/>
    <row r="24231" ht="7.5" hidden="1" customHeight="1"/>
    <row r="24232" ht="7.5" hidden="1" customHeight="1"/>
    <row r="24233" ht="7.5" hidden="1" customHeight="1"/>
    <row r="24234" ht="7.5" hidden="1" customHeight="1"/>
    <row r="24235" ht="7.5" hidden="1" customHeight="1"/>
    <row r="24236" ht="7.5" hidden="1" customHeight="1"/>
    <row r="24237" ht="7.5" hidden="1" customHeight="1"/>
    <row r="24238" ht="7.5" hidden="1" customHeight="1"/>
    <row r="24239" ht="7.5" hidden="1" customHeight="1"/>
    <row r="24240" ht="7.5" hidden="1" customHeight="1"/>
    <row r="24241" ht="7.5" hidden="1" customHeight="1"/>
    <row r="24242" ht="7.5" hidden="1" customHeight="1"/>
    <row r="24243" ht="7.5" hidden="1" customHeight="1"/>
    <row r="24244" ht="7.5" hidden="1" customHeight="1"/>
    <row r="24245" ht="7.5" hidden="1" customHeight="1"/>
    <row r="24246" ht="7.5" hidden="1" customHeight="1"/>
    <row r="24247" ht="7.5" hidden="1" customHeight="1"/>
    <row r="24248" ht="7.5" hidden="1" customHeight="1"/>
    <row r="24249" ht="7.5" hidden="1" customHeight="1"/>
    <row r="24250" ht="7.5" hidden="1" customHeight="1"/>
    <row r="24251" ht="7.5" hidden="1" customHeight="1"/>
    <row r="24252" ht="7.5" hidden="1" customHeight="1"/>
    <row r="24253" ht="7.5" hidden="1" customHeight="1"/>
    <row r="24254" ht="7.5" hidden="1" customHeight="1"/>
    <row r="24255" ht="7.5" hidden="1" customHeight="1"/>
    <row r="24256" ht="7.5" hidden="1" customHeight="1"/>
    <row r="24257" ht="7.5" hidden="1" customHeight="1"/>
    <row r="24258" ht="7.5" hidden="1" customHeight="1"/>
    <row r="24259" ht="7.5" hidden="1" customHeight="1"/>
    <row r="24260" ht="7.5" hidden="1" customHeight="1"/>
    <row r="24261" ht="7.5" hidden="1" customHeight="1"/>
    <row r="24262" ht="7.5" hidden="1" customHeight="1"/>
    <row r="24263" ht="7.5" hidden="1" customHeight="1"/>
    <row r="24264" ht="7.5" hidden="1" customHeight="1"/>
    <row r="24265" ht="7.5" hidden="1" customHeight="1"/>
    <row r="24266" ht="7.5" hidden="1" customHeight="1"/>
    <row r="24267" ht="7.5" hidden="1" customHeight="1"/>
    <row r="24268" ht="7.5" hidden="1" customHeight="1"/>
    <row r="24269" ht="7.5" hidden="1" customHeight="1"/>
    <row r="24270" ht="7.5" hidden="1" customHeight="1"/>
    <row r="24271" ht="7.5" hidden="1" customHeight="1"/>
    <row r="24272" ht="7.5" hidden="1" customHeight="1"/>
    <row r="24273" ht="7.5" hidden="1" customHeight="1"/>
    <row r="24274" ht="7.5" hidden="1" customHeight="1"/>
    <row r="24275" ht="7.5" hidden="1" customHeight="1"/>
    <row r="24276" ht="7.5" hidden="1" customHeight="1"/>
    <row r="24277" ht="7.5" hidden="1" customHeight="1"/>
    <row r="24278" ht="7.5" hidden="1" customHeight="1"/>
    <row r="24279" ht="7.5" hidden="1" customHeight="1"/>
    <row r="24280" ht="7.5" hidden="1" customHeight="1"/>
    <row r="24281" ht="7.5" hidden="1" customHeight="1"/>
    <row r="24282" ht="7.5" hidden="1" customHeight="1"/>
    <row r="24283" ht="7.5" hidden="1" customHeight="1"/>
    <row r="24284" ht="7.5" hidden="1" customHeight="1"/>
    <row r="24285" ht="7.5" hidden="1" customHeight="1"/>
    <row r="24286" ht="7.5" hidden="1" customHeight="1"/>
    <row r="24287" ht="7.5" hidden="1" customHeight="1"/>
    <row r="24288" ht="7.5" hidden="1" customHeight="1"/>
    <row r="24289" ht="7.5" hidden="1" customHeight="1"/>
    <row r="24290" ht="7.5" hidden="1" customHeight="1"/>
    <row r="24291" ht="7.5" hidden="1" customHeight="1"/>
    <row r="24292" ht="7.5" hidden="1" customHeight="1"/>
    <row r="24293" ht="7.5" hidden="1" customHeight="1"/>
    <row r="24294" ht="7.5" hidden="1" customHeight="1"/>
    <row r="24295" ht="7.5" hidden="1" customHeight="1"/>
    <row r="24296" ht="7.5" hidden="1" customHeight="1"/>
    <row r="24297" ht="7.5" hidden="1" customHeight="1"/>
    <row r="24298" ht="7.5" hidden="1" customHeight="1"/>
    <row r="24299" ht="7.5" hidden="1" customHeight="1"/>
    <row r="24300" ht="7.5" hidden="1" customHeight="1"/>
    <row r="24301" ht="7.5" hidden="1" customHeight="1"/>
    <row r="24302" ht="7.5" hidden="1" customHeight="1"/>
    <row r="24303" ht="7.5" hidden="1" customHeight="1"/>
    <row r="24304" ht="7.5" hidden="1" customHeight="1"/>
    <row r="24305" ht="7.5" hidden="1" customHeight="1"/>
    <row r="24306" ht="7.5" hidden="1" customHeight="1"/>
    <row r="24307" ht="7.5" hidden="1" customHeight="1"/>
    <row r="24308" ht="7.5" hidden="1" customHeight="1"/>
    <row r="24309" ht="7.5" hidden="1" customHeight="1"/>
    <row r="24310" ht="7.5" hidden="1" customHeight="1"/>
    <row r="24311" ht="7.5" hidden="1" customHeight="1"/>
    <row r="24312" ht="7.5" hidden="1" customHeight="1"/>
    <row r="24313" ht="7.5" hidden="1" customHeight="1"/>
    <row r="24314" ht="7.5" hidden="1" customHeight="1"/>
    <row r="24315" ht="7.5" hidden="1" customHeight="1"/>
    <row r="24316" ht="7.5" hidden="1" customHeight="1"/>
    <row r="24317" ht="7.5" hidden="1" customHeight="1"/>
    <row r="24318" ht="7.5" hidden="1" customHeight="1"/>
    <row r="24319" ht="7.5" hidden="1" customHeight="1"/>
    <row r="24320" ht="7.5" hidden="1" customHeight="1"/>
    <row r="24321" ht="7.5" hidden="1" customHeight="1"/>
    <row r="24322" ht="7.5" hidden="1" customHeight="1"/>
    <row r="24323" ht="7.5" hidden="1" customHeight="1"/>
    <row r="24324" ht="7.5" hidden="1" customHeight="1"/>
    <row r="24325" ht="7.5" hidden="1" customHeight="1"/>
    <row r="24326" ht="7.5" hidden="1" customHeight="1"/>
    <row r="24327" ht="7.5" hidden="1" customHeight="1"/>
    <row r="24328" ht="7.5" hidden="1" customHeight="1"/>
    <row r="24329" ht="7.5" hidden="1" customHeight="1"/>
    <row r="24330" ht="7.5" hidden="1" customHeight="1"/>
    <row r="24331" ht="7.5" hidden="1" customHeight="1"/>
    <row r="24332" ht="7.5" hidden="1" customHeight="1"/>
    <row r="24333" ht="7.5" hidden="1" customHeight="1"/>
    <row r="24334" ht="7.5" hidden="1" customHeight="1"/>
    <row r="24335" ht="7.5" hidden="1" customHeight="1"/>
    <row r="24336" ht="7.5" hidden="1" customHeight="1"/>
    <row r="24337" ht="7.5" hidden="1" customHeight="1"/>
    <row r="24338" ht="7.5" hidden="1" customHeight="1"/>
    <row r="24339" ht="7.5" hidden="1" customHeight="1"/>
    <row r="24340" ht="7.5" hidden="1" customHeight="1"/>
    <row r="24341" ht="7.5" hidden="1" customHeight="1"/>
    <row r="24342" ht="7.5" hidden="1" customHeight="1"/>
    <row r="24343" ht="7.5" hidden="1" customHeight="1"/>
    <row r="24344" ht="7.5" hidden="1" customHeight="1"/>
    <row r="24345" ht="7.5" hidden="1" customHeight="1"/>
    <row r="24346" ht="7.5" hidden="1" customHeight="1"/>
    <row r="24347" ht="7.5" hidden="1" customHeight="1"/>
    <row r="24348" ht="7.5" hidden="1" customHeight="1"/>
    <row r="24349" ht="7.5" hidden="1" customHeight="1"/>
    <row r="24350" ht="7.5" hidden="1" customHeight="1"/>
    <row r="24351" ht="7.5" hidden="1" customHeight="1"/>
    <row r="24352" ht="7.5" hidden="1" customHeight="1"/>
    <row r="24353" ht="7.5" hidden="1" customHeight="1"/>
    <row r="24354" ht="7.5" hidden="1" customHeight="1"/>
    <row r="24355" ht="7.5" hidden="1" customHeight="1"/>
    <row r="24356" ht="7.5" hidden="1" customHeight="1"/>
    <row r="24357" ht="7.5" hidden="1" customHeight="1"/>
    <row r="24358" ht="7.5" hidden="1" customHeight="1"/>
    <row r="24359" ht="7.5" hidden="1" customHeight="1"/>
    <row r="24360" ht="7.5" hidden="1" customHeight="1"/>
    <row r="24361" ht="7.5" hidden="1" customHeight="1"/>
    <row r="24362" ht="7.5" hidden="1" customHeight="1"/>
    <row r="24363" ht="7.5" hidden="1" customHeight="1"/>
    <row r="24364" ht="7.5" hidden="1" customHeight="1"/>
    <row r="24365" ht="7.5" hidden="1" customHeight="1"/>
    <row r="24366" ht="7.5" hidden="1" customHeight="1"/>
    <row r="24367" ht="7.5" hidden="1" customHeight="1"/>
    <row r="24368" ht="7.5" hidden="1" customHeight="1"/>
    <row r="24369" ht="7.5" hidden="1" customHeight="1"/>
    <row r="24370" ht="7.5" hidden="1" customHeight="1"/>
    <row r="24371" ht="7.5" hidden="1" customHeight="1"/>
    <row r="24372" ht="7.5" hidden="1" customHeight="1"/>
    <row r="24373" ht="7.5" hidden="1" customHeight="1"/>
    <row r="24374" ht="7.5" hidden="1" customHeight="1"/>
    <row r="24375" ht="7.5" hidden="1" customHeight="1"/>
    <row r="24376" ht="7.5" hidden="1" customHeight="1"/>
    <row r="24377" ht="7.5" hidden="1" customHeight="1"/>
    <row r="24378" ht="7.5" hidden="1" customHeight="1"/>
    <row r="24379" ht="7.5" hidden="1" customHeight="1"/>
    <row r="24380" ht="7.5" hidden="1" customHeight="1"/>
    <row r="24381" ht="7.5" hidden="1" customHeight="1"/>
    <row r="24382" ht="7.5" hidden="1" customHeight="1"/>
    <row r="24383" ht="7.5" hidden="1" customHeight="1"/>
    <row r="24384" ht="7.5" hidden="1" customHeight="1"/>
    <row r="24385" ht="7.5" hidden="1" customHeight="1"/>
    <row r="24386" ht="7.5" hidden="1" customHeight="1"/>
    <row r="24387" ht="7.5" hidden="1" customHeight="1"/>
    <row r="24388" ht="7.5" hidden="1" customHeight="1"/>
    <row r="24389" ht="7.5" hidden="1" customHeight="1"/>
    <row r="24390" ht="7.5" hidden="1" customHeight="1"/>
    <row r="24391" ht="7.5" hidden="1" customHeight="1"/>
    <row r="24392" ht="7.5" hidden="1" customHeight="1"/>
    <row r="24393" ht="7.5" hidden="1" customHeight="1"/>
    <row r="24394" ht="7.5" hidden="1" customHeight="1"/>
    <row r="24395" ht="7.5" hidden="1" customHeight="1"/>
    <row r="24396" ht="7.5" hidden="1" customHeight="1"/>
    <row r="24397" ht="7.5" hidden="1" customHeight="1"/>
    <row r="24398" ht="7.5" hidden="1" customHeight="1"/>
    <row r="24399" ht="7.5" hidden="1" customHeight="1"/>
    <row r="24400" ht="7.5" hidden="1" customHeight="1"/>
    <row r="24401" ht="7.5" hidden="1" customHeight="1"/>
    <row r="24402" ht="7.5" hidden="1" customHeight="1"/>
    <row r="24403" ht="7.5" hidden="1" customHeight="1"/>
    <row r="24404" ht="7.5" hidden="1" customHeight="1"/>
    <row r="24405" ht="7.5" hidden="1" customHeight="1"/>
    <row r="24406" ht="7.5" hidden="1" customHeight="1"/>
    <row r="24407" ht="7.5" hidden="1" customHeight="1"/>
    <row r="24408" ht="7.5" hidden="1" customHeight="1"/>
    <row r="24409" ht="7.5" hidden="1" customHeight="1"/>
    <row r="24410" ht="7.5" hidden="1" customHeight="1"/>
    <row r="24411" ht="7.5" hidden="1" customHeight="1"/>
    <row r="24412" ht="7.5" hidden="1" customHeight="1"/>
    <row r="24413" ht="7.5" hidden="1" customHeight="1"/>
    <row r="24414" ht="7.5" hidden="1" customHeight="1"/>
    <row r="24415" ht="7.5" hidden="1" customHeight="1"/>
    <row r="24416" ht="7.5" hidden="1" customHeight="1"/>
    <row r="24417" ht="7.5" hidden="1" customHeight="1"/>
    <row r="24418" ht="7.5" hidden="1" customHeight="1"/>
    <row r="24419" ht="7.5" hidden="1" customHeight="1"/>
    <row r="24420" ht="7.5" hidden="1" customHeight="1"/>
    <row r="24421" ht="7.5" hidden="1" customHeight="1"/>
    <row r="24422" ht="7.5" hidden="1" customHeight="1"/>
    <row r="24423" ht="7.5" hidden="1" customHeight="1"/>
    <row r="24424" ht="7.5" hidden="1" customHeight="1"/>
    <row r="24425" ht="7.5" hidden="1" customHeight="1"/>
    <row r="24426" ht="7.5" hidden="1" customHeight="1"/>
    <row r="24427" ht="7.5" hidden="1" customHeight="1"/>
    <row r="24428" ht="7.5" hidden="1" customHeight="1"/>
    <row r="24429" ht="7.5" hidden="1" customHeight="1"/>
    <row r="24430" ht="7.5" hidden="1" customHeight="1"/>
    <row r="24431" ht="7.5" hidden="1" customHeight="1"/>
    <row r="24432" ht="7.5" hidden="1" customHeight="1"/>
    <row r="24433" ht="7.5" hidden="1" customHeight="1"/>
    <row r="24434" ht="7.5" hidden="1" customHeight="1"/>
    <row r="24435" ht="7.5" hidden="1" customHeight="1"/>
    <row r="24436" ht="7.5" hidden="1" customHeight="1"/>
    <row r="24437" ht="7.5" hidden="1" customHeight="1"/>
    <row r="24438" ht="7.5" hidden="1" customHeight="1"/>
    <row r="24439" ht="7.5" hidden="1" customHeight="1"/>
    <row r="24440" ht="7.5" hidden="1" customHeight="1"/>
    <row r="24441" ht="7.5" hidden="1" customHeight="1"/>
    <row r="24442" ht="7.5" hidden="1" customHeight="1"/>
    <row r="24443" ht="7.5" hidden="1" customHeight="1"/>
    <row r="24444" ht="7.5" hidden="1" customHeight="1"/>
    <row r="24445" ht="7.5" hidden="1" customHeight="1"/>
    <row r="24446" ht="7.5" hidden="1" customHeight="1"/>
    <row r="24447" ht="7.5" hidden="1" customHeight="1"/>
    <row r="24448" ht="7.5" hidden="1" customHeight="1"/>
    <row r="24449" ht="7.5" hidden="1" customHeight="1"/>
    <row r="24450" ht="7.5" hidden="1" customHeight="1"/>
    <row r="24451" ht="7.5" hidden="1" customHeight="1"/>
    <row r="24452" ht="7.5" hidden="1" customHeight="1"/>
    <row r="24453" ht="7.5" hidden="1" customHeight="1"/>
    <row r="24454" ht="7.5" hidden="1" customHeight="1"/>
    <row r="24455" ht="7.5" hidden="1" customHeight="1"/>
    <row r="24456" ht="7.5" hidden="1" customHeight="1"/>
    <row r="24457" ht="7.5" hidden="1" customHeight="1"/>
    <row r="24458" ht="7.5" hidden="1" customHeight="1"/>
    <row r="24459" ht="7.5" hidden="1" customHeight="1"/>
    <row r="24460" ht="7.5" hidden="1" customHeight="1"/>
    <row r="24461" ht="7.5" hidden="1" customHeight="1"/>
    <row r="24462" ht="7.5" hidden="1" customHeight="1"/>
    <row r="24463" ht="7.5" hidden="1" customHeight="1"/>
    <row r="24464" ht="7.5" hidden="1" customHeight="1"/>
    <row r="24465" ht="7.5" hidden="1" customHeight="1"/>
    <row r="24466" ht="7.5" hidden="1" customHeight="1"/>
    <row r="24467" ht="7.5" hidden="1" customHeight="1"/>
    <row r="24468" ht="7.5" hidden="1" customHeight="1"/>
    <row r="24469" ht="7.5" hidden="1" customHeight="1"/>
    <row r="24470" ht="7.5" hidden="1" customHeight="1"/>
    <row r="24471" ht="7.5" hidden="1" customHeight="1"/>
    <row r="24472" ht="7.5" hidden="1" customHeight="1"/>
    <row r="24473" ht="7.5" hidden="1" customHeight="1"/>
    <row r="24474" ht="7.5" hidden="1" customHeight="1"/>
    <row r="24475" ht="7.5" hidden="1" customHeight="1"/>
    <row r="24476" ht="7.5" hidden="1" customHeight="1"/>
    <row r="24477" ht="7.5" hidden="1" customHeight="1"/>
    <row r="24478" ht="7.5" hidden="1" customHeight="1"/>
    <row r="24479" ht="7.5" hidden="1" customHeight="1"/>
    <row r="24480" ht="7.5" hidden="1" customHeight="1"/>
    <row r="24481" ht="7.5" hidden="1" customHeight="1"/>
    <row r="24482" ht="7.5" hidden="1" customHeight="1"/>
    <row r="24483" ht="7.5" hidden="1" customHeight="1"/>
    <row r="24484" ht="7.5" hidden="1" customHeight="1"/>
    <row r="24485" ht="7.5" hidden="1" customHeight="1"/>
    <row r="24486" ht="7.5" hidden="1" customHeight="1"/>
    <row r="24487" ht="7.5" hidden="1" customHeight="1"/>
    <row r="24488" ht="7.5" hidden="1" customHeight="1"/>
    <row r="24489" ht="7.5" hidden="1" customHeight="1"/>
    <row r="24490" ht="7.5" hidden="1" customHeight="1"/>
    <row r="24491" ht="7.5" hidden="1" customHeight="1"/>
    <row r="24492" ht="7.5" hidden="1" customHeight="1"/>
    <row r="24493" ht="7.5" hidden="1" customHeight="1"/>
    <row r="24494" ht="7.5" hidden="1" customHeight="1"/>
    <row r="24495" ht="7.5" hidden="1" customHeight="1"/>
    <row r="24496" ht="7.5" hidden="1" customHeight="1"/>
    <row r="24497" ht="7.5" hidden="1" customHeight="1"/>
    <row r="24498" ht="7.5" hidden="1" customHeight="1"/>
    <row r="24499" ht="7.5" hidden="1" customHeight="1"/>
    <row r="24500" ht="7.5" hidden="1" customHeight="1"/>
    <row r="24501" ht="7.5" hidden="1" customHeight="1"/>
    <row r="24502" ht="7.5" hidden="1" customHeight="1"/>
    <row r="24503" ht="7.5" hidden="1" customHeight="1"/>
    <row r="24504" ht="7.5" hidden="1" customHeight="1"/>
    <row r="24505" ht="7.5" hidden="1" customHeight="1"/>
    <row r="24506" ht="7.5" hidden="1" customHeight="1"/>
    <row r="24507" ht="7.5" hidden="1" customHeight="1"/>
    <row r="24508" ht="7.5" hidden="1" customHeight="1"/>
    <row r="24509" ht="7.5" hidden="1" customHeight="1"/>
    <row r="24510" ht="7.5" hidden="1" customHeight="1"/>
    <row r="24511" ht="7.5" hidden="1" customHeight="1"/>
    <row r="24512" ht="7.5" hidden="1" customHeight="1"/>
    <row r="24513" ht="7.5" hidden="1" customHeight="1"/>
    <row r="24514" ht="7.5" hidden="1" customHeight="1"/>
    <row r="24515" ht="7.5" hidden="1" customHeight="1"/>
    <row r="24516" ht="7.5" hidden="1" customHeight="1"/>
    <row r="24517" ht="7.5" hidden="1" customHeight="1"/>
    <row r="24518" ht="7.5" hidden="1" customHeight="1"/>
    <row r="24519" ht="7.5" hidden="1" customHeight="1"/>
    <row r="24520" ht="7.5" hidden="1" customHeight="1"/>
    <row r="24521" ht="7.5" hidden="1" customHeight="1"/>
    <row r="24522" ht="7.5" hidden="1" customHeight="1"/>
    <row r="24523" ht="7.5" hidden="1" customHeight="1"/>
    <row r="24524" ht="7.5" hidden="1" customHeight="1"/>
    <row r="24525" ht="7.5" hidden="1" customHeight="1"/>
    <row r="24526" ht="7.5" hidden="1" customHeight="1"/>
    <row r="24527" ht="7.5" hidden="1" customHeight="1"/>
    <row r="24528" ht="7.5" hidden="1" customHeight="1"/>
    <row r="24529" ht="7.5" hidden="1" customHeight="1"/>
    <row r="24530" ht="7.5" hidden="1" customHeight="1"/>
    <row r="24531" ht="7.5" hidden="1" customHeight="1"/>
    <row r="24532" ht="7.5" hidden="1" customHeight="1"/>
    <row r="24533" ht="7.5" hidden="1" customHeight="1"/>
    <row r="24534" ht="7.5" hidden="1" customHeight="1"/>
    <row r="24535" ht="7.5" hidden="1" customHeight="1"/>
    <row r="24536" ht="7.5" hidden="1" customHeight="1"/>
    <row r="24537" ht="7.5" hidden="1" customHeight="1"/>
    <row r="24538" ht="7.5" hidden="1" customHeight="1"/>
    <row r="24539" ht="7.5" hidden="1" customHeight="1"/>
    <row r="24540" ht="7.5" hidden="1" customHeight="1"/>
    <row r="24541" ht="7.5" hidden="1" customHeight="1"/>
    <row r="24542" ht="7.5" hidden="1" customHeight="1"/>
    <row r="24543" ht="7.5" hidden="1" customHeight="1"/>
    <row r="24544" ht="7.5" hidden="1" customHeight="1"/>
    <row r="24545" ht="7.5" hidden="1" customHeight="1"/>
    <row r="24546" ht="7.5" hidden="1" customHeight="1"/>
    <row r="24547" ht="7.5" hidden="1" customHeight="1"/>
    <row r="24548" ht="7.5" hidden="1" customHeight="1"/>
    <row r="24549" ht="7.5" hidden="1" customHeight="1"/>
    <row r="24550" ht="7.5" hidden="1" customHeight="1"/>
    <row r="24551" ht="7.5" hidden="1" customHeight="1"/>
    <row r="24552" ht="7.5" hidden="1" customHeight="1"/>
    <row r="24553" ht="7.5" hidden="1" customHeight="1"/>
    <row r="24554" ht="7.5" hidden="1" customHeight="1"/>
    <row r="24555" ht="7.5" hidden="1" customHeight="1"/>
    <row r="24556" ht="7.5" hidden="1" customHeight="1"/>
    <row r="24557" ht="7.5" hidden="1" customHeight="1"/>
    <row r="24558" ht="7.5" hidden="1" customHeight="1"/>
    <row r="24559" ht="7.5" hidden="1" customHeight="1"/>
    <row r="24560" ht="7.5" hidden="1" customHeight="1"/>
    <row r="24561" ht="7.5" hidden="1" customHeight="1"/>
    <row r="24562" ht="7.5" hidden="1" customHeight="1"/>
    <row r="24563" ht="7.5" hidden="1" customHeight="1"/>
    <row r="24564" ht="7.5" hidden="1" customHeight="1"/>
    <row r="24565" ht="7.5" hidden="1" customHeight="1"/>
    <row r="24566" ht="7.5" hidden="1" customHeight="1"/>
    <row r="24567" ht="7.5" hidden="1" customHeight="1"/>
    <row r="24568" ht="7.5" hidden="1" customHeight="1"/>
    <row r="24569" ht="7.5" hidden="1" customHeight="1"/>
    <row r="24570" ht="7.5" hidden="1" customHeight="1"/>
    <row r="24571" ht="7.5" hidden="1" customHeight="1"/>
    <row r="24572" ht="7.5" hidden="1" customHeight="1"/>
    <row r="24573" ht="7.5" hidden="1" customHeight="1"/>
    <row r="24574" ht="7.5" hidden="1" customHeight="1"/>
    <row r="24575" ht="7.5" hidden="1" customHeight="1"/>
    <row r="24576" ht="7.5" hidden="1" customHeight="1"/>
    <row r="24577" ht="7.5" hidden="1" customHeight="1"/>
    <row r="24578" ht="7.5" hidden="1" customHeight="1"/>
    <row r="24579" ht="7.5" hidden="1" customHeight="1"/>
    <row r="24580" ht="7.5" hidden="1" customHeight="1"/>
    <row r="24581" ht="7.5" hidden="1" customHeight="1"/>
    <row r="24582" ht="7.5" hidden="1" customHeight="1"/>
    <row r="24583" ht="7.5" hidden="1" customHeight="1"/>
    <row r="24584" ht="7.5" hidden="1" customHeight="1"/>
    <row r="24585" ht="7.5" hidden="1" customHeight="1"/>
    <row r="24586" ht="7.5" hidden="1" customHeight="1"/>
    <row r="24587" ht="7.5" hidden="1" customHeight="1"/>
    <row r="24588" ht="7.5" hidden="1" customHeight="1"/>
    <row r="24589" ht="7.5" hidden="1" customHeight="1"/>
    <row r="24590" ht="7.5" hidden="1" customHeight="1"/>
    <row r="24591" ht="7.5" hidden="1" customHeight="1"/>
    <row r="24592" ht="7.5" hidden="1" customHeight="1"/>
    <row r="24593" ht="7.5" hidden="1" customHeight="1"/>
    <row r="24594" ht="7.5" hidden="1" customHeight="1"/>
    <row r="24595" ht="7.5" hidden="1" customHeight="1"/>
    <row r="24596" ht="7.5" hidden="1" customHeight="1"/>
    <row r="24597" ht="7.5" hidden="1" customHeight="1"/>
    <row r="24598" ht="7.5" hidden="1" customHeight="1"/>
    <row r="24599" ht="7.5" hidden="1" customHeight="1"/>
    <row r="24600" ht="7.5" hidden="1" customHeight="1"/>
    <row r="24601" ht="7.5" hidden="1" customHeight="1"/>
    <row r="24602" ht="7.5" hidden="1" customHeight="1"/>
    <row r="24603" ht="7.5" hidden="1" customHeight="1"/>
    <row r="24604" ht="7.5" hidden="1" customHeight="1"/>
    <row r="24605" ht="7.5" hidden="1" customHeight="1"/>
    <row r="24606" ht="7.5" hidden="1" customHeight="1"/>
    <row r="24607" ht="7.5" hidden="1" customHeight="1"/>
    <row r="24608" ht="7.5" hidden="1" customHeight="1"/>
    <row r="24609" ht="7.5" hidden="1" customHeight="1"/>
    <row r="24610" ht="7.5" hidden="1" customHeight="1"/>
    <row r="24611" ht="7.5" hidden="1" customHeight="1"/>
    <row r="24612" ht="7.5" hidden="1" customHeight="1"/>
    <row r="24613" ht="7.5" hidden="1" customHeight="1"/>
    <row r="24614" ht="7.5" hidden="1" customHeight="1"/>
    <row r="24615" ht="7.5" hidden="1" customHeight="1"/>
    <row r="24616" ht="7.5" hidden="1" customHeight="1"/>
    <row r="24617" ht="7.5" hidden="1" customHeight="1"/>
    <row r="24618" ht="7.5" hidden="1" customHeight="1"/>
    <row r="24619" ht="7.5" hidden="1" customHeight="1"/>
    <row r="24620" ht="7.5" hidden="1" customHeight="1"/>
    <row r="24621" ht="7.5" hidden="1" customHeight="1"/>
    <row r="24622" ht="7.5" hidden="1" customHeight="1"/>
    <row r="24623" ht="7.5" hidden="1" customHeight="1"/>
    <row r="24624" ht="7.5" hidden="1" customHeight="1"/>
    <row r="24625" ht="7.5" hidden="1" customHeight="1"/>
    <row r="24626" ht="7.5" hidden="1" customHeight="1"/>
    <row r="24627" ht="7.5" hidden="1" customHeight="1"/>
    <row r="24628" ht="7.5" hidden="1" customHeight="1"/>
    <row r="24629" ht="7.5" hidden="1" customHeight="1"/>
    <row r="24630" ht="7.5" hidden="1" customHeight="1"/>
    <row r="24631" ht="7.5" hidden="1" customHeight="1"/>
    <row r="24632" ht="7.5" hidden="1" customHeight="1"/>
    <row r="24633" ht="7.5" hidden="1" customHeight="1"/>
    <row r="24634" ht="7.5" hidden="1" customHeight="1"/>
    <row r="24635" ht="7.5" hidden="1" customHeight="1"/>
    <row r="24636" ht="7.5" hidden="1" customHeight="1"/>
    <row r="24637" ht="7.5" hidden="1" customHeight="1"/>
    <row r="24638" ht="7.5" hidden="1" customHeight="1"/>
    <row r="24639" ht="7.5" hidden="1" customHeight="1"/>
    <row r="24640" ht="7.5" hidden="1" customHeight="1"/>
    <row r="24641" ht="7.5" hidden="1" customHeight="1"/>
    <row r="24642" ht="7.5" hidden="1" customHeight="1"/>
    <row r="24643" ht="7.5" hidden="1" customHeight="1"/>
    <row r="24644" ht="7.5" hidden="1" customHeight="1"/>
    <row r="24645" ht="7.5" hidden="1" customHeight="1"/>
    <row r="24646" ht="7.5" hidden="1" customHeight="1"/>
    <row r="24647" ht="7.5" hidden="1" customHeight="1"/>
    <row r="24648" ht="7.5" hidden="1" customHeight="1"/>
    <row r="24649" ht="7.5" hidden="1" customHeight="1"/>
    <row r="24650" ht="7.5" hidden="1" customHeight="1"/>
    <row r="24651" ht="7.5" hidden="1" customHeight="1"/>
    <row r="24652" ht="7.5" hidden="1" customHeight="1"/>
    <row r="24653" ht="7.5" hidden="1" customHeight="1"/>
    <row r="24654" ht="7.5" hidden="1" customHeight="1"/>
    <row r="24655" ht="7.5" hidden="1" customHeight="1"/>
    <row r="24656" ht="7.5" hidden="1" customHeight="1"/>
    <row r="24657" ht="7.5" hidden="1" customHeight="1"/>
    <row r="24658" ht="7.5" hidden="1" customHeight="1"/>
    <row r="24659" ht="7.5" hidden="1" customHeight="1"/>
    <row r="24660" ht="7.5" hidden="1" customHeight="1"/>
    <row r="24661" ht="7.5" hidden="1" customHeight="1"/>
    <row r="24662" ht="7.5" hidden="1" customHeight="1"/>
    <row r="24663" ht="7.5" hidden="1" customHeight="1"/>
    <row r="24664" ht="7.5" hidden="1" customHeight="1"/>
    <row r="24665" ht="7.5" hidden="1" customHeight="1"/>
    <row r="24666" ht="7.5" hidden="1" customHeight="1"/>
    <row r="24667" ht="7.5" hidden="1" customHeight="1"/>
    <row r="24668" ht="7.5" hidden="1" customHeight="1"/>
    <row r="24669" ht="7.5" hidden="1" customHeight="1"/>
    <row r="24670" ht="7.5" hidden="1" customHeight="1"/>
    <row r="24671" ht="7.5" hidden="1" customHeight="1"/>
    <row r="24672" ht="7.5" hidden="1" customHeight="1"/>
    <row r="24673" ht="7.5" hidden="1" customHeight="1"/>
    <row r="24674" ht="7.5" hidden="1" customHeight="1"/>
    <row r="24675" ht="7.5" hidden="1" customHeight="1"/>
    <row r="24676" ht="7.5" hidden="1" customHeight="1"/>
    <row r="24677" ht="7.5" hidden="1" customHeight="1"/>
    <row r="24678" ht="7.5" hidden="1" customHeight="1"/>
    <row r="24679" ht="7.5" hidden="1" customHeight="1"/>
    <row r="24680" ht="7.5" hidden="1" customHeight="1"/>
    <row r="24681" ht="7.5" hidden="1" customHeight="1"/>
    <row r="24682" ht="7.5" hidden="1" customHeight="1"/>
    <row r="24683" ht="7.5" hidden="1" customHeight="1"/>
    <row r="24684" ht="7.5" hidden="1" customHeight="1"/>
    <row r="24685" ht="7.5" hidden="1" customHeight="1"/>
    <row r="24686" ht="7.5" hidden="1" customHeight="1"/>
    <row r="24687" ht="7.5" hidden="1" customHeight="1"/>
    <row r="24688" ht="7.5" hidden="1" customHeight="1"/>
    <row r="24689" ht="7.5" hidden="1" customHeight="1"/>
    <row r="24690" ht="7.5" hidden="1" customHeight="1"/>
    <row r="24691" ht="7.5" hidden="1" customHeight="1"/>
    <row r="24692" ht="7.5" hidden="1" customHeight="1"/>
    <row r="24693" ht="7.5" hidden="1" customHeight="1"/>
    <row r="24694" ht="7.5" hidden="1" customHeight="1"/>
    <row r="24695" ht="7.5" hidden="1" customHeight="1"/>
    <row r="24696" ht="7.5" hidden="1" customHeight="1"/>
    <row r="24697" ht="7.5" hidden="1" customHeight="1"/>
    <row r="24698" ht="7.5" hidden="1" customHeight="1"/>
    <row r="24699" ht="7.5" hidden="1" customHeight="1"/>
    <row r="24700" ht="7.5" hidden="1" customHeight="1"/>
    <row r="24701" ht="7.5" hidden="1" customHeight="1"/>
    <row r="24702" ht="7.5" hidden="1" customHeight="1"/>
    <row r="24703" ht="7.5" hidden="1" customHeight="1"/>
    <row r="24704" ht="7.5" hidden="1" customHeight="1"/>
    <row r="24705" ht="7.5" hidden="1" customHeight="1"/>
    <row r="24706" ht="7.5" hidden="1" customHeight="1"/>
    <row r="24707" ht="7.5" hidden="1" customHeight="1"/>
    <row r="24708" ht="7.5" hidden="1" customHeight="1"/>
    <row r="24709" ht="7.5" hidden="1" customHeight="1"/>
    <row r="24710" ht="7.5" hidden="1" customHeight="1"/>
    <row r="24711" ht="7.5" hidden="1" customHeight="1"/>
    <row r="24712" ht="7.5" hidden="1" customHeight="1"/>
    <row r="24713" ht="7.5" hidden="1" customHeight="1"/>
    <row r="24714" ht="7.5" hidden="1" customHeight="1"/>
    <row r="24715" ht="7.5" hidden="1" customHeight="1"/>
    <row r="24716" ht="7.5" hidden="1" customHeight="1"/>
    <row r="24717" ht="7.5" hidden="1" customHeight="1"/>
    <row r="24718" ht="7.5" hidden="1" customHeight="1"/>
    <row r="24719" ht="7.5" hidden="1" customHeight="1"/>
    <row r="24720" ht="7.5" hidden="1" customHeight="1"/>
    <row r="24721" ht="7.5" hidden="1" customHeight="1"/>
    <row r="24722" ht="7.5" hidden="1" customHeight="1"/>
    <row r="24723" ht="7.5" hidden="1" customHeight="1"/>
    <row r="24724" ht="7.5" hidden="1" customHeight="1"/>
    <row r="24725" ht="7.5" hidden="1" customHeight="1"/>
    <row r="24726" ht="7.5" hidden="1" customHeight="1"/>
    <row r="24727" ht="7.5" hidden="1" customHeight="1"/>
    <row r="24728" ht="7.5" hidden="1" customHeight="1"/>
    <row r="24729" ht="7.5" hidden="1" customHeight="1"/>
    <row r="24730" ht="7.5" hidden="1" customHeight="1"/>
    <row r="24731" ht="7.5" hidden="1" customHeight="1"/>
    <row r="24732" ht="7.5" hidden="1" customHeight="1"/>
    <row r="24733" ht="7.5" hidden="1" customHeight="1"/>
    <row r="24734" ht="7.5" hidden="1" customHeight="1"/>
    <row r="24735" ht="7.5" hidden="1" customHeight="1"/>
    <row r="24736" ht="7.5" hidden="1" customHeight="1"/>
    <row r="24737" ht="7.5" hidden="1" customHeight="1"/>
    <row r="24738" ht="7.5" hidden="1" customHeight="1"/>
    <row r="24739" ht="7.5" hidden="1" customHeight="1"/>
    <row r="24740" ht="7.5" hidden="1" customHeight="1"/>
    <row r="24741" ht="7.5" hidden="1" customHeight="1"/>
    <row r="24742" ht="7.5" hidden="1" customHeight="1"/>
    <row r="24743" ht="7.5" hidden="1" customHeight="1"/>
    <row r="24744" ht="7.5" hidden="1" customHeight="1"/>
    <row r="24745" ht="7.5" hidden="1" customHeight="1"/>
    <row r="24746" ht="7.5" hidden="1" customHeight="1"/>
    <row r="24747" ht="7.5" hidden="1" customHeight="1"/>
    <row r="24748" ht="7.5" hidden="1" customHeight="1"/>
    <row r="24749" ht="7.5" hidden="1" customHeight="1"/>
    <row r="24750" ht="7.5" hidden="1" customHeight="1"/>
    <row r="24751" ht="7.5" hidden="1" customHeight="1"/>
    <row r="24752" ht="7.5" hidden="1" customHeight="1"/>
    <row r="24753" ht="7.5" hidden="1" customHeight="1"/>
    <row r="24754" ht="7.5" hidden="1" customHeight="1"/>
    <row r="24755" ht="7.5" hidden="1" customHeight="1"/>
    <row r="24756" ht="7.5" hidden="1" customHeight="1"/>
    <row r="24757" ht="7.5" hidden="1" customHeight="1"/>
    <row r="24758" ht="7.5" hidden="1" customHeight="1"/>
    <row r="24759" ht="7.5" hidden="1" customHeight="1"/>
    <row r="24760" ht="7.5" hidden="1" customHeight="1"/>
    <row r="24761" ht="7.5" hidden="1" customHeight="1"/>
    <row r="24762" ht="7.5" hidden="1" customHeight="1"/>
    <row r="24763" ht="7.5" hidden="1" customHeight="1"/>
    <row r="24764" ht="7.5" hidden="1" customHeight="1"/>
    <row r="24765" ht="7.5" hidden="1" customHeight="1"/>
    <row r="24766" ht="7.5" hidden="1" customHeight="1"/>
    <row r="24767" ht="7.5" hidden="1" customHeight="1"/>
    <row r="24768" ht="7.5" hidden="1" customHeight="1"/>
    <row r="24769" ht="7.5" hidden="1" customHeight="1"/>
    <row r="24770" ht="7.5" hidden="1" customHeight="1"/>
    <row r="24771" ht="7.5" hidden="1" customHeight="1"/>
    <row r="24772" ht="7.5" hidden="1" customHeight="1"/>
    <row r="24773" ht="7.5" hidden="1" customHeight="1"/>
    <row r="24774" ht="7.5" hidden="1" customHeight="1"/>
    <row r="24775" ht="7.5" hidden="1" customHeight="1"/>
    <row r="24776" ht="7.5" hidden="1" customHeight="1"/>
    <row r="24777" ht="7.5" hidden="1" customHeight="1"/>
    <row r="24778" ht="7.5" hidden="1" customHeight="1"/>
    <row r="24779" ht="7.5" hidden="1" customHeight="1"/>
    <row r="24780" ht="7.5" hidden="1" customHeight="1"/>
    <row r="24781" ht="7.5" hidden="1" customHeight="1"/>
    <row r="24782" ht="7.5" hidden="1" customHeight="1"/>
    <row r="24783" ht="7.5" hidden="1" customHeight="1"/>
    <row r="24784" ht="7.5" hidden="1" customHeight="1"/>
    <row r="24785" ht="7.5" hidden="1" customHeight="1"/>
    <row r="24786" ht="7.5" hidden="1" customHeight="1"/>
    <row r="24787" ht="7.5" hidden="1" customHeight="1"/>
    <row r="24788" ht="7.5" hidden="1" customHeight="1"/>
    <row r="24789" ht="7.5" hidden="1" customHeight="1"/>
    <row r="24790" ht="7.5" hidden="1" customHeight="1"/>
    <row r="24791" ht="7.5" hidden="1" customHeight="1"/>
    <row r="24792" ht="7.5" hidden="1" customHeight="1"/>
    <row r="24793" ht="7.5" hidden="1" customHeight="1"/>
    <row r="24794" ht="7.5" hidden="1" customHeight="1"/>
    <row r="24795" ht="7.5" hidden="1" customHeight="1"/>
    <row r="24796" ht="7.5" hidden="1" customHeight="1"/>
    <row r="24797" ht="7.5" hidden="1" customHeight="1"/>
    <row r="24798" ht="7.5" hidden="1" customHeight="1"/>
    <row r="24799" ht="7.5" hidden="1" customHeight="1"/>
    <row r="24800" ht="7.5" hidden="1" customHeight="1"/>
    <row r="24801" ht="7.5" hidden="1" customHeight="1"/>
    <row r="24802" ht="7.5" hidden="1" customHeight="1"/>
    <row r="24803" ht="7.5" hidden="1" customHeight="1"/>
    <row r="24804" ht="7.5" hidden="1" customHeight="1"/>
    <row r="24805" ht="7.5" hidden="1" customHeight="1"/>
    <row r="24806" ht="7.5" hidden="1" customHeight="1"/>
    <row r="24807" ht="7.5" hidden="1" customHeight="1"/>
    <row r="24808" ht="7.5" hidden="1" customHeight="1"/>
    <row r="24809" ht="7.5" hidden="1" customHeight="1"/>
    <row r="24810" ht="7.5" hidden="1" customHeight="1"/>
    <row r="24811" ht="7.5" hidden="1" customHeight="1"/>
    <row r="24812" ht="7.5" hidden="1" customHeight="1"/>
    <row r="24813" ht="7.5" hidden="1" customHeight="1"/>
    <row r="24814" ht="7.5" hidden="1" customHeight="1"/>
    <row r="24815" ht="7.5" hidden="1" customHeight="1"/>
    <row r="24816" ht="7.5" hidden="1" customHeight="1"/>
    <row r="24817" ht="7.5" hidden="1" customHeight="1"/>
    <row r="24818" ht="7.5" hidden="1" customHeight="1"/>
    <row r="24819" ht="7.5" hidden="1" customHeight="1"/>
    <row r="24820" ht="7.5" hidden="1" customHeight="1"/>
    <row r="24821" ht="7.5" hidden="1" customHeight="1"/>
    <row r="24822" ht="7.5" hidden="1" customHeight="1"/>
    <row r="24823" ht="7.5" hidden="1" customHeight="1"/>
    <row r="24824" ht="7.5" hidden="1" customHeight="1"/>
    <row r="24825" ht="7.5" hidden="1" customHeight="1"/>
    <row r="24826" ht="7.5" hidden="1" customHeight="1"/>
    <row r="24827" ht="7.5" hidden="1" customHeight="1"/>
    <row r="24828" ht="7.5" hidden="1" customHeight="1"/>
    <row r="24829" ht="7.5" hidden="1" customHeight="1"/>
    <row r="24830" ht="7.5" hidden="1" customHeight="1"/>
    <row r="24831" ht="7.5" hidden="1" customHeight="1"/>
    <row r="24832" ht="7.5" hidden="1" customHeight="1"/>
    <row r="24833" ht="7.5" hidden="1" customHeight="1"/>
    <row r="24834" ht="7.5" hidden="1" customHeight="1"/>
    <row r="24835" ht="7.5" hidden="1" customHeight="1"/>
    <row r="24836" ht="7.5" hidden="1" customHeight="1"/>
    <row r="24837" ht="7.5" hidden="1" customHeight="1"/>
    <row r="24838" ht="7.5" hidden="1" customHeight="1"/>
    <row r="24839" ht="7.5" hidden="1" customHeight="1"/>
    <row r="24840" ht="7.5" hidden="1" customHeight="1"/>
    <row r="24841" ht="7.5" hidden="1" customHeight="1"/>
    <row r="24842" ht="7.5" hidden="1" customHeight="1"/>
    <row r="24843" ht="7.5" hidden="1" customHeight="1"/>
    <row r="24844" ht="7.5" hidden="1" customHeight="1"/>
    <row r="24845" ht="7.5" hidden="1" customHeight="1"/>
    <row r="24846" ht="7.5" hidden="1" customHeight="1"/>
    <row r="24847" ht="7.5" hidden="1" customHeight="1"/>
    <row r="24848" ht="7.5" hidden="1" customHeight="1"/>
    <row r="24849" ht="7.5" hidden="1" customHeight="1"/>
    <row r="24850" ht="7.5" hidden="1" customHeight="1"/>
    <row r="24851" ht="7.5" hidden="1" customHeight="1"/>
    <row r="24852" ht="7.5" hidden="1" customHeight="1"/>
    <row r="24853" ht="7.5" hidden="1" customHeight="1"/>
    <row r="24854" ht="7.5" hidden="1" customHeight="1"/>
    <row r="24855" ht="7.5" hidden="1" customHeight="1"/>
    <row r="24856" ht="7.5" hidden="1" customHeight="1"/>
    <row r="24857" ht="7.5" hidden="1" customHeight="1"/>
    <row r="24858" ht="7.5" hidden="1" customHeight="1"/>
    <row r="24859" ht="7.5" hidden="1" customHeight="1"/>
    <row r="24860" ht="7.5" hidden="1" customHeight="1"/>
    <row r="24861" ht="7.5" hidden="1" customHeight="1"/>
    <row r="24862" ht="7.5" hidden="1" customHeight="1"/>
    <row r="24863" ht="7.5" hidden="1" customHeight="1"/>
    <row r="24864" ht="7.5" hidden="1" customHeight="1"/>
    <row r="24865" ht="7.5" hidden="1" customHeight="1"/>
    <row r="24866" ht="7.5" hidden="1" customHeight="1"/>
    <row r="24867" ht="7.5" hidden="1" customHeight="1"/>
    <row r="24868" ht="7.5" hidden="1" customHeight="1"/>
    <row r="24869" ht="7.5" hidden="1" customHeight="1"/>
    <row r="24870" ht="7.5" hidden="1" customHeight="1"/>
    <row r="24871" ht="7.5" hidden="1" customHeight="1"/>
    <row r="24872" ht="7.5" hidden="1" customHeight="1"/>
    <row r="24873" ht="7.5" hidden="1" customHeight="1"/>
    <row r="24874" ht="7.5" hidden="1" customHeight="1"/>
    <row r="24875" ht="7.5" hidden="1" customHeight="1"/>
    <row r="24876" ht="7.5" hidden="1" customHeight="1"/>
    <row r="24877" ht="7.5" hidden="1" customHeight="1"/>
    <row r="24878" ht="7.5" hidden="1" customHeight="1"/>
    <row r="24879" ht="7.5" hidden="1" customHeight="1"/>
    <row r="24880" ht="7.5" hidden="1" customHeight="1"/>
    <row r="24881" ht="7.5" hidden="1" customHeight="1"/>
    <row r="24882" ht="7.5" hidden="1" customHeight="1"/>
    <row r="24883" ht="7.5" hidden="1" customHeight="1"/>
    <row r="24884" ht="7.5" hidden="1" customHeight="1"/>
    <row r="24885" ht="7.5" hidden="1" customHeight="1"/>
    <row r="24886" ht="7.5" hidden="1" customHeight="1"/>
    <row r="24887" ht="7.5" hidden="1" customHeight="1"/>
    <row r="24888" ht="7.5" hidden="1" customHeight="1"/>
    <row r="24889" ht="7.5" hidden="1" customHeight="1"/>
    <row r="24890" ht="7.5" hidden="1" customHeight="1"/>
    <row r="24891" ht="7.5" hidden="1" customHeight="1"/>
    <row r="24892" ht="7.5" hidden="1" customHeight="1"/>
    <row r="24893" ht="7.5" hidden="1" customHeight="1"/>
    <row r="24894" ht="7.5" hidden="1" customHeight="1"/>
    <row r="24895" ht="7.5" hidden="1" customHeight="1"/>
    <row r="24896" ht="7.5" hidden="1" customHeight="1"/>
    <row r="24897" ht="7.5" hidden="1" customHeight="1"/>
    <row r="24898" ht="7.5" hidden="1" customHeight="1"/>
    <row r="24899" ht="7.5" hidden="1" customHeight="1"/>
    <row r="24900" ht="7.5" hidden="1" customHeight="1"/>
    <row r="24901" ht="7.5" hidden="1" customHeight="1"/>
    <row r="24902" ht="7.5" hidden="1" customHeight="1"/>
    <row r="24903" ht="7.5" hidden="1" customHeight="1"/>
    <row r="24904" ht="7.5" hidden="1" customHeight="1"/>
    <row r="24905" ht="7.5" hidden="1" customHeight="1"/>
    <row r="24906" ht="7.5" hidden="1" customHeight="1"/>
    <row r="24907" ht="7.5" hidden="1" customHeight="1"/>
    <row r="24908" ht="7.5" hidden="1" customHeight="1"/>
    <row r="24909" ht="7.5" hidden="1" customHeight="1"/>
    <row r="24910" ht="7.5" hidden="1" customHeight="1"/>
    <row r="24911" ht="7.5" hidden="1" customHeight="1"/>
    <row r="24912" ht="7.5" hidden="1" customHeight="1"/>
    <row r="24913" ht="7.5" hidden="1" customHeight="1"/>
    <row r="24914" ht="7.5" hidden="1" customHeight="1"/>
    <row r="24915" ht="7.5" hidden="1" customHeight="1"/>
    <row r="24916" ht="7.5" hidden="1" customHeight="1"/>
    <row r="24917" ht="7.5" hidden="1" customHeight="1"/>
    <row r="24918" ht="7.5" hidden="1" customHeight="1"/>
    <row r="24919" ht="7.5" hidden="1" customHeight="1"/>
    <row r="24920" ht="7.5" hidden="1" customHeight="1"/>
    <row r="24921" ht="7.5" hidden="1" customHeight="1"/>
    <row r="24922" ht="7.5" hidden="1" customHeight="1"/>
    <row r="24923" ht="7.5" hidden="1" customHeight="1"/>
    <row r="24924" ht="7.5" hidden="1" customHeight="1"/>
    <row r="24925" ht="7.5" hidden="1" customHeight="1"/>
    <row r="24926" ht="7.5" hidden="1" customHeight="1"/>
    <row r="24927" ht="7.5" hidden="1" customHeight="1"/>
    <row r="24928" ht="7.5" hidden="1" customHeight="1"/>
    <row r="24929" ht="7.5" hidden="1" customHeight="1"/>
    <row r="24930" ht="7.5" hidden="1" customHeight="1"/>
    <row r="24931" ht="7.5" hidden="1" customHeight="1"/>
    <row r="24932" ht="7.5" hidden="1" customHeight="1"/>
    <row r="24933" ht="7.5" hidden="1" customHeight="1"/>
    <row r="24934" ht="7.5" hidden="1" customHeight="1"/>
    <row r="24935" ht="7.5" hidden="1" customHeight="1"/>
    <row r="24936" ht="7.5" hidden="1" customHeight="1"/>
    <row r="24937" ht="7.5" hidden="1" customHeight="1"/>
    <row r="24938" ht="7.5" hidden="1" customHeight="1"/>
    <row r="24939" ht="7.5" hidden="1" customHeight="1"/>
    <row r="24940" ht="7.5" hidden="1" customHeight="1"/>
    <row r="24941" ht="7.5" hidden="1" customHeight="1"/>
    <row r="24942" ht="7.5" hidden="1" customHeight="1"/>
    <row r="24943" ht="7.5" hidden="1" customHeight="1"/>
    <row r="24944" ht="7.5" hidden="1" customHeight="1"/>
    <row r="24945" ht="7.5" hidden="1" customHeight="1"/>
    <row r="24946" ht="7.5" hidden="1" customHeight="1"/>
    <row r="24947" ht="7.5" hidden="1" customHeight="1"/>
    <row r="24948" ht="7.5" hidden="1" customHeight="1"/>
    <row r="24949" ht="7.5" hidden="1" customHeight="1"/>
    <row r="24950" ht="7.5" hidden="1" customHeight="1"/>
    <row r="24951" ht="7.5" hidden="1" customHeight="1"/>
    <row r="24952" ht="7.5" hidden="1" customHeight="1"/>
    <row r="24953" ht="7.5" hidden="1" customHeight="1"/>
    <row r="24954" ht="7.5" hidden="1" customHeight="1"/>
    <row r="24955" ht="7.5" hidden="1" customHeight="1"/>
    <row r="24956" ht="7.5" hidden="1" customHeight="1"/>
    <row r="24957" ht="7.5" hidden="1" customHeight="1"/>
    <row r="24958" ht="7.5" hidden="1" customHeight="1"/>
    <row r="24959" ht="7.5" hidden="1" customHeight="1"/>
    <row r="24960" ht="7.5" hidden="1" customHeight="1"/>
    <row r="24961" ht="7.5" hidden="1" customHeight="1"/>
    <row r="24962" ht="7.5" hidden="1" customHeight="1"/>
    <row r="24963" ht="7.5" hidden="1" customHeight="1"/>
    <row r="24964" ht="7.5" hidden="1" customHeight="1"/>
    <row r="24965" ht="7.5" hidden="1" customHeight="1"/>
    <row r="24966" ht="7.5" hidden="1" customHeight="1"/>
    <row r="24967" ht="7.5" hidden="1" customHeight="1"/>
    <row r="24968" ht="7.5" hidden="1" customHeight="1"/>
    <row r="24969" ht="7.5" hidden="1" customHeight="1"/>
    <row r="24970" ht="7.5" hidden="1" customHeight="1"/>
    <row r="24971" ht="7.5" hidden="1" customHeight="1"/>
    <row r="24972" ht="7.5" hidden="1" customHeight="1"/>
    <row r="24973" ht="7.5" hidden="1" customHeight="1"/>
    <row r="24974" ht="7.5" hidden="1" customHeight="1"/>
    <row r="24975" ht="7.5" hidden="1" customHeight="1"/>
    <row r="24976" ht="7.5" hidden="1" customHeight="1"/>
    <row r="24977" ht="7.5" hidden="1" customHeight="1"/>
    <row r="24978" ht="7.5" hidden="1" customHeight="1"/>
    <row r="24979" ht="7.5" hidden="1" customHeight="1"/>
    <row r="24980" ht="7.5" hidden="1" customHeight="1"/>
    <row r="24981" ht="7.5" hidden="1" customHeight="1"/>
    <row r="24982" ht="7.5" hidden="1" customHeight="1"/>
    <row r="24983" ht="7.5" hidden="1" customHeight="1"/>
    <row r="24984" ht="7.5" hidden="1" customHeight="1"/>
    <row r="24985" ht="7.5" hidden="1" customHeight="1"/>
    <row r="24986" ht="7.5" hidden="1" customHeight="1"/>
    <row r="24987" ht="7.5" hidden="1" customHeight="1"/>
    <row r="24988" ht="7.5" hidden="1" customHeight="1"/>
    <row r="24989" ht="7.5" hidden="1" customHeight="1"/>
    <row r="24990" ht="7.5" hidden="1" customHeight="1"/>
    <row r="24991" ht="7.5" hidden="1" customHeight="1"/>
    <row r="24992" ht="7.5" hidden="1" customHeight="1"/>
    <row r="24993" ht="7.5" hidden="1" customHeight="1"/>
    <row r="24994" ht="7.5" hidden="1" customHeight="1"/>
    <row r="24995" ht="7.5" hidden="1" customHeight="1"/>
    <row r="24996" ht="7.5" hidden="1" customHeight="1"/>
    <row r="24997" ht="7.5" hidden="1" customHeight="1"/>
    <row r="24998" ht="7.5" hidden="1" customHeight="1"/>
    <row r="24999" ht="7.5" hidden="1" customHeight="1"/>
    <row r="25000" ht="7.5" hidden="1" customHeight="1"/>
    <row r="25001" ht="7.5" hidden="1" customHeight="1"/>
    <row r="25002" ht="7.5" hidden="1" customHeight="1"/>
    <row r="25003" ht="7.5" hidden="1" customHeight="1"/>
    <row r="25004" ht="7.5" hidden="1" customHeight="1"/>
    <row r="25005" ht="7.5" hidden="1" customHeight="1"/>
    <row r="25006" ht="7.5" hidden="1" customHeight="1"/>
    <row r="25007" ht="7.5" hidden="1" customHeight="1"/>
    <row r="25008" ht="7.5" hidden="1" customHeight="1"/>
    <row r="25009" ht="7.5" hidden="1" customHeight="1"/>
    <row r="25010" ht="7.5" hidden="1" customHeight="1"/>
    <row r="25011" ht="7.5" hidden="1" customHeight="1"/>
    <row r="25012" ht="7.5" hidden="1" customHeight="1"/>
    <row r="25013" ht="7.5" hidden="1" customHeight="1"/>
    <row r="25014" ht="7.5" hidden="1" customHeight="1"/>
    <row r="25015" ht="7.5" hidden="1" customHeight="1"/>
    <row r="25016" ht="7.5" hidden="1" customHeight="1"/>
    <row r="25017" ht="7.5" hidden="1" customHeight="1"/>
    <row r="25018" ht="7.5" hidden="1" customHeight="1"/>
    <row r="25019" ht="7.5" hidden="1" customHeight="1"/>
    <row r="25020" ht="7.5" hidden="1" customHeight="1"/>
    <row r="25021" ht="7.5" hidden="1" customHeight="1"/>
    <row r="25022" ht="7.5" hidden="1" customHeight="1"/>
    <row r="25023" ht="7.5" hidden="1" customHeight="1"/>
    <row r="25024" ht="7.5" hidden="1" customHeight="1"/>
    <row r="25025" ht="7.5" hidden="1" customHeight="1"/>
    <row r="25026" ht="7.5" hidden="1" customHeight="1"/>
    <row r="25027" ht="7.5" hidden="1" customHeight="1"/>
    <row r="25028" ht="7.5" hidden="1" customHeight="1"/>
    <row r="25029" ht="7.5" hidden="1" customHeight="1"/>
    <row r="25030" ht="7.5" hidden="1" customHeight="1"/>
    <row r="25031" ht="7.5" hidden="1" customHeight="1"/>
    <row r="25032" ht="7.5" hidden="1" customHeight="1"/>
    <row r="25033" ht="7.5" hidden="1" customHeight="1"/>
    <row r="25034" ht="7.5" hidden="1" customHeight="1"/>
    <row r="25035" ht="7.5" hidden="1" customHeight="1"/>
    <row r="25036" ht="7.5" hidden="1" customHeight="1"/>
    <row r="25037" ht="7.5" hidden="1" customHeight="1"/>
    <row r="25038" ht="7.5" hidden="1" customHeight="1"/>
    <row r="25039" ht="7.5" hidden="1" customHeight="1"/>
    <row r="25040" ht="7.5" hidden="1" customHeight="1"/>
    <row r="25041" ht="7.5" hidden="1" customHeight="1"/>
    <row r="25042" ht="7.5" hidden="1" customHeight="1"/>
    <row r="25043" ht="7.5" hidden="1" customHeight="1"/>
    <row r="25044" ht="7.5" hidden="1" customHeight="1"/>
    <row r="25045" ht="7.5" hidden="1" customHeight="1"/>
    <row r="25046" ht="7.5" hidden="1" customHeight="1"/>
    <row r="25047" ht="7.5" hidden="1" customHeight="1"/>
    <row r="25048" ht="7.5" hidden="1" customHeight="1"/>
    <row r="25049" ht="7.5" hidden="1" customHeight="1"/>
    <row r="25050" ht="7.5" hidden="1" customHeight="1"/>
    <row r="25051" ht="7.5" hidden="1" customHeight="1"/>
    <row r="25052" ht="7.5" hidden="1" customHeight="1"/>
    <row r="25053" ht="7.5" hidden="1" customHeight="1"/>
    <row r="25054" ht="7.5" hidden="1" customHeight="1"/>
    <row r="25055" ht="7.5" hidden="1" customHeight="1"/>
    <row r="25056" ht="7.5" hidden="1" customHeight="1"/>
    <row r="25057" ht="7.5" hidden="1" customHeight="1"/>
    <row r="25058" ht="7.5" hidden="1" customHeight="1"/>
    <row r="25059" ht="7.5" hidden="1" customHeight="1"/>
    <row r="25060" ht="7.5" hidden="1" customHeight="1"/>
    <row r="25061" ht="7.5" hidden="1" customHeight="1"/>
    <row r="25062" ht="7.5" hidden="1" customHeight="1"/>
    <row r="25063" ht="7.5" hidden="1" customHeight="1"/>
    <row r="25064" ht="7.5" hidden="1" customHeight="1"/>
    <row r="25065" ht="7.5" hidden="1" customHeight="1"/>
    <row r="25066" ht="7.5" hidden="1" customHeight="1"/>
    <row r="25067" ht="7.5" hidden="1" customHeight="1"/>
    <row r="25068" ht="7.5" hidden="1" customHeight="1"/>
    <row r="25069" ht="7.5" hidden="1" customHeight="1"/>
    <row r="25070" ht="7.5" hidden="1" customHeight="1"/>
    <row r="25071" ht="7.5" hidden="1" customHeight="1"/>
    <row r="25072" ht="7.5" hidden="1" customHeight="1"/>
    <row r="25073" ht="7.5" hidden="1" customHeight="1"/>
    <row r="25074" ht="7.5" hidden="1" customHeight="1"/>
    <row r="25075" ht="7.5" hidden="1" customHeight="1"/>
    <row r="25076" ht="7.5" hidden="1" customHeight="1"/>
    <row r="25077" ht="7.5" hidden="1" customHeight="1"/>
    <row r="25078" ht="7.5" hidden="1" customHeight="1"/>
    <row r="25079" ht="7.5" hidden="1" customHeight="1"/>
    <row r="25080" ht="7.5" hidden="1" customHeight="1"/>
    <row r="25081" ht="7.5" hidden="1" customHeight="1"/>
    <row r="25082" ht="7.5" hidden="1" customHeight="1"/>
    <row r="25083" ht="7.5" hidden="1" customHeight="1"/>
    <row r="25084" ht="7.5" hidden="1" customHeight="1"/>
    <row r="25085" ht="7.5" hidden="1" customHeight="1"/>
    <row r="25086" ht="7.5" hidden="1" customHeight="1"/>
    <row r="25087" ht="7.5" hidden="1" customHeight="1"/>
    <row r="25088" ht="7.5" hidden="1" customHeight="1"/>
    <row r="25089" ht="7.5" hidden="1" customHeight="1"/>
    <row r="25090" ht="7.5" hidden="1" customHeight="1"/>
    <row r="25091" ht="7.5" hidden="1" customHeight="1"/>
    <row r="25092" ht="7.5" hidden="1" customHeight="1"/>
    <row r="25093" ht="7.5" hidden="1" customHeight="1"/>
    <row r="25094" ht="7.5" hidden="1" customHeight="1"/>
    <row r="25095" ht="7.5" hidden="1" customHeight="1"/>
    <row r="25096" ht="7.5" hidden="1" customHeight="1"/>
    <row r="25097" ht="7.5" hidden="1" customHeight="1"/>
    <row r="25098" ht="7.5" hidden="1" customHeight="1"/>
    <row r="25099" ht="7.5" hidden="1" customHeight="1"/>
    <row r="25100" ht="7.5" hidden="1" customHeight="1"/>
    <row r="25101" ht="7.5" hidden="1" customHeight="1"/>
    <row r="25102" ht="7.5" hidden="1" customHeight="1"/>
    <row r="25103" ht="7.5" hidden="1" customHeight="1"/>
    <row r="25104" ht="7.5" hidden="1" customHeight="1"/>
    <row r="25105" ht="7.5" hidden="1" customHeight="1"/>
    <row r="25106" ht="7.5" hidden="1" customHeight="1"/>
    <row r="25107" ht="7.5" hidden="1" customHeight="1"/>
    <row r="25108" ht="7.5" hidden="1" customHeight="1"/>
    <row r="25109" ht="7.5" hidden="1" customHeight="1"/>
    <row r="25110" ht="7.5" hidden="1" customHeight="1"/>
    <row r="25111" ht="7.5" hidden="1" customHeight="1"/>
    <row r="25112" ht="7.5" hidden="1" customHeight="1"/>
    <row r="25113" ht="7.5" hidden="1" customHeight="1"/>
    <row r="25114" ht="7.5" hidden="1" customHeight="1"/>
    <row r="25115" ht="7.5" hidden="1" customHeight="1"/>
    <row r="25116" ht="7.5" hidden="1" customHeight="1"/>
    <row r="25117" ht="7.5" hidden="1" customHeight="1"/>
    <row r="25118" ht="7.5" hidden="1" customHeight="1"/>
    <row r="25119" ht="7.5" hidden="1" customHeight="1"/>
    <row r="25120" ht="7.5" hidden="1" customHeight="1"/>
    <row r="25121" ht="7.5" hidden="1" customHeight="1"/>
    <row r="25122" ht="7.5" hidden="1" customHeight="1"/>
    <row r="25123" ht="7.5" hidden="1" customHeight="1"/>
    <row r="25124" ht="7.5" hidden="1" customHeight="1"/>
    <row r="25125" ht="7.5" hidden="1" customHeight="1"/>
    <row r="25126" ht="7.5" hidden="1" customHeight="1"/>
    <row r="25127" ht="7.5" hidden="1" customHeight="1"/>
    <row r="25128" ht="7.5" hidden="1" customHeight="1"/>
    <row r="25129" ht="7.5" hidden="1" customHeight="1"/>
    <row r="25130" ht="7.5" hidden="1" customHeight="1"/>
    <row r="25131" ht="7.5" hidden="1" customHeight="1"/>
    <row r="25132" ht="7.5" hidden="1" customHeight="1"/>
    <row r="25133" ht="7.5" hidden="1" customHeight="1"/>
    <row r="25134" ht="7.5" hidden="1" customHeight="1"/>
    <row r="25135" ht="7.5" hidden="1" customHeight="1"/>
    <row r="25136" ht="7.5" hidden="1" customHeight="1"/>
    <row r="25137" ht="7.5" hidden="1" customHeight="1"/>
    <row r="25138" ht="7.5" hidden="1" customHeight="1"/>
    <row r="25139" ht="7.5" hidden="1" customHeight="1"/>
    <row r="25140" ht="7.5" hidden="1" customHeight="1"/>
    <row r="25141" ht="7.5" hidden="1" customHeight="1"/>
    <row r="25142" ht="7.5" hidden="1" customHeight="1"/>
    <row r="25143" ht="7.5" hidden="1" customHeight="1"/>
    <row r="25144" ht="7.5" hidden="1" customHeight="1"/>
    <row r="25145" ht="7.5" hidden="1" customHeight="1"/>
    <row r="25146" ht="7.5" hidden="1" customHeight="1"/>
    <row r="25147" ht="7.5" hidden="1" customHeight="1"/>
    <row r="25148" ht="7.5" hidden="1" customHeight="1"/>
    <row r="25149" ht="7.5" hidden="1" customHeight="1"/>
    <row r="25150" ht="7.5" hidden="1" customHeight="1"/>
    <row r="25151" ht="7.5" hidden="1" customHeight="1"/>
    <row r="25152" ht="7.5" hidden="1" customHeight="1"/>
    <row r="25153" ht="7.5" hidden="1" customHeight="1"/>
    <row r="25154" ht="7.5" hidden="1" customHeight="1"/>
    <row r="25155" ht="7.5" hidden="1" customHeight="1"/>
    <row r="25156" ht="7.5" hidden="1" customHeight="1"/>
    <row r="25157" ht="7.5" hidden="1" customHeight="1"/>
    <row r="25158" ht="7.5" hidden="1" customHeight="1"/>
    <row r="25159" ht="7.5" hidden="1" customHeight="1"/>
    <row r="25160" ht="7.5" hidden="1" customHeight="1"/>
    <row r="25161" ht="7.5" hidden="1" customHeight="1"/>
    <row r="25162" ht="7.5" hidden="1" customHeight="1"/>
    <row r="25163" ht="7.5" hidden="1" customHeight="1"/>
    <row r="25164" ht="7.5" hidden="1" customHeight="1"/>
    <row r="25165" ht="7.5" hidden="1" customHeight="1"/>
    <row r="25166" ht="7.5" hidden="1" customHeight="1"/>
    <row r="25167" ht="7.5" hidden="1" customHeight="1"/>
    <row r="25168" ht="7.5" hidden="1" customHeight="1"/>
    <row r="25169" ht="7.5" hidden="1" customHeight="1"/>
    <row r="25170" ht="7.5" hidden="1" customHeight="1"/>
    <row r="25171" ht="7.5" hidden="1" customHeight="1"/>
    <row r="25172" ht="7.5" hidden="1" customHeight="1"/>
    <row r="25173" ht="7.5" hidden="1" customHeight="1"/>
    <row r="25174" ht="7.5" hidden="1" customHeight="1"/>
    <row r="25175" ht="7.5" hidden="1" customHeight="1"/>
    <row r="25176" ht="7.5" hidden="1" customHeight="1"/>
    <row r="25177" ht="7.5" hidden="1" customHeight="1"/>
    <row r="25178" ht="7.5" hidden="1" customHeight="1"/>
    <row r="25179" ht="7.5" hidden="1" customHeight="1"/>
    <row r="25180" ht="7.5" hidden="1" customHeight="1"/>
    <row r="25181" ht="7.5" hidden="1" customHeight="1"/>
    <row r="25182" ht="7.5" hidden="1" customHeight="1"/>
    <row r="25183" ht="7.5" hidden="1" customHeight="1"/>
    <row r="25184" ht="7.5" hidden="1" customHeight="1"/>
    <row r="25185" ht="7.5" hidden="1" customHeight="1"/>
    <row r="25186" ht="7.5" hidden="1" customHeight="1"/>
    <row r="25187" ht="7.5" hidden="1" customHeight="1"/>
    <row r="25188" ht="7.5" hidden="1" customHeight="1"/>
    <row r="25189" ht="7.5" hidden="1" customHeight="1"/>
    <row r="25190" ht="7.5" hidden="1" customHeight="1"/>
    <row r="25191" ht="7.5" hidden="1" customHeight="1"/>
    <row r="25192" ht="7.5" hidden="1" customHeight="1"/>
    <row r="25193" ht="7.5" hidden="1" customHeight="1"/>
    <row r="25194" ht="7.5" hidden="1" customHeight="1"/>
    <row r="25195" ht="7.5" hidden="1" customHeight="1"/>
    <row r="25196" ht="7.5" hidden="1" customHeight="1"/>
    <row r="25197" ht="7.5" hidden="1" customHeight="1"/>
    <row r="25198" ht="7.5" hidden="1" customHeight="1"/>
    <row r="25199" ht="7.5" hidden="1" customHeight="1"/>
    <row r="25200" ht="7.5" hidden="1" customHeight="1"/>
    <row r="25201" ht="7.5" hidden="1" customHeight="1"/>
    <row r="25202" ht="7.5" hidden="1" customHeight="1"/>
    <row r="25203" ht="7.5" hidden="1" customHeight="1"/>
    <row r="25204" ht="7.5" hidden="1" customHeight="1"/>
    <row r="25205" ht="7.5" hidden="1" customHeight="1"/>
    <row r="25206" ht="7.5" hidden="1" customHeight="1"/>
    <row r="25207" ht="7.5" hidden="1" customHeight="1"/>
    <row r="25208" ht="7.5" hidden="1" customHeight="1"/>
    <row r="25209" ht="7.5" hidden="1" customHeight="1"/>
    <row r="25210" ht="7.5" hidden="1" customHeight="1"/>
    <row r="25211" ht="7.5" hidden="1" customHeight="1"/>
    <row r="25212" ht="7.5" hidden="1" customHeight="1"/>
    <row r="25213" ht="7.5" hidden="1" customHeight="1"/>
    <row r="25214" ht="7.5" hidden="1" customHeight="1"/>
    <row r="25215" ht="7.5" hidden="1" customHeight="1"/>
    <row r="25216" ht="7.5" hidden="1" customHeight="1"/>
    <row r="25217" ht="7.5" hidden="1" customHeight="1"/>
    <row r="25218" ht="7.5" hidden="1" customHeight="1"/>
    <row r="25219" ht="7.5" hidden="1" customHeight="1"/>
    <row r="25220" ht="7.5" hidden="1" customHeight="1"/>
    <row r="25221" ht="7.5" hidden="1" customHeight="1"/>
    <row r="25222" ht="7.5" hidden="1" customHeight="1"/>
    <row r="25223" ht="7.5" hidden="1" customHeight="1"/>
    <row r="25224" ht="7.5" hidden="1" customHeight="1"/>
    <row r="25225" ht="7.5" hidden="1" customHeight="1"/>
    <row r="25226" ht="7.5" hidden="1" customHeight="1"/>
    <row r="25227" ht="7.5" hidden="1" customHeight="1"/>
    <row r="25228" ht="7.5" hidden="1" customHeight="1"/>
    <row r="25229" ht="7.5" hidden="1" customHeight="1"/>
    <row r="25230" ht="7.5" hidden="1" customHeight="1"/>
    <row r="25231" ht="7.5" hidden="1" customHeight="1"/>
    <row r="25232" ht="7.5" hidden="1" customHeight="1"/>
    <row r="25233" ht="7.5" hidden="1" customHeight="1"/>
    <row r="25234" ht="7.5" hidden="1" customHeight="1"/>
    <row r="25235" ht="7.5" hidden="1" customHeight="1"/>
    <row r="25236" ht="7.5" hidden="1" customHeight="1"/>
    <row r="25237" ht="7.5" hidden="1" customHeight="1"/>
    <row r="25238" ht="7.5" hidden="1" customHeight="1"/>
    <row r="25239" ht="7.5" hidden="1" customHeight="1"/>
    <row r="25240" ht="7.5" hidden="1" customHeight="1"/>
    <row r="25241" ht="7.5" hidden="1" customHeight="1"/>
    <row r="25242" ht="7.5" hidden="1" customHeight="1"/>
    <row r="25243" ht="7.5" hidden="1" customHeight="1"/>
    <row r="25244" ht="7.5" hidden="1" customHeight="1"/>
    <row r="25245" ht="7.5" hidden="1" customHeight="1"/>
    <row r="25246" ht="7.5" hidden="1" customHeight="1"/>
    <row r="25247" ht="7.5" hidden="1" customHeight="1"/>
    <row r="25248" ht="7.5" hidden="1" customHeight="1"/>
    <row r="25249" ht="7.5" hidden="1" customHeight="1"/>
    <row r="25250" ht="7.5" hidden="1" customHeight="1"/>
    <row r="25251" ht="7.5" hidden="1" customHeight="1"/>
    <row r="25252" ht="7.5" hidden="1" customHeight="1"/>
    <row r="25253" ht="7.5" hidden="1" customHeight="1"/>
    <row r="25254" ht="7.5" hidden="1" customHeight="1"/>
    <row r="25255" ht="7.5" hidden="1" customHeight="1"/>
    <row r="25256" ht="7.5" hidden="1" customHeight="1"/>
    <row r="25257" ht="7.5" hidden="1" customHeight="1"/>
    <row r="25258" ht="7.5" hidden="1" customHeight="1"/>
    <row r="25259" ht="7.5" hidden="1" customHeight="1"/>
    <row r="25260" ht="7.5" hidden="1" customHeight="1"/>
    <row r="25261" ht="7.5" hidden="1" customHeight="1"/>
    <row r="25262" ht="7.5" hidden="1" customHeight="1"/>
    <row r="25263" ht="7.5" hidden="1" customHeight="1"/>
    <row r="25264" ht="7.5" hidden="1" customHeight="1"/>
    <row r="25265" ht="7.5" hidden="1" customHeight="1"/>
    <row r="25266" ht="7.5" hidden="1" customHeight="1"/>
    <row r="25267" ht="7.5" hidden="1" customHeight="1"/>
    <row r="25268" ht="7.5" hidden="1" customHeight="1"/>
    <row r="25269" ht="7.5" hidden="1" customHeight="1"/>
    <row r="25270" ht="7.5" hidden="1" customHeight="1"/>
    <row r="25271" ht="7.5" hidden="1" customHeight="1"/>
    <row r="25272" ht="7.5" hidden="1" customHeight="1"/>
    <row r="25273" ht="7.5" hidden="1" customHeight="1"/>
    <row r="25274" ht="7.5" hidden="1" customHeight="1"/>
    <row r="25275" ht="7.5" hidden="1" customHeight="1"/>
    <row r="25276" ht="7.5" hidden="1" customHeight="1"/>
    <row r="25277" ht="7.5" hidden="1" customHeight="1"/>
    <row r="25278" ht="7.5" hidden="1" customHeight="1"/>
    <row r="25279" ht="7.5" hidden="1" customHeight="1"/>
    <row r="25280" ht="7.5" hidden="1" customHeight="1"/>
    <row r="25281" ht="7.5" hidden="1" customHeight="1"/>
    <row r="25282" ht="7.5" hidden="1" customHeight="1"/>
    <row r="25283" ht="7.5" hidden="1" customHeight="1"/>
    <row r="25284" ht="7.5" hidden="1" customHeight="1"/>
    <row r="25285" ht="7.5" hidden="1" customHeight="1"/>
    <row r="25286" ht="7.5" hidden="1" customHeight="1"/>
    <row r="25287" ht="7.5" hidden="1" customHeight="1"/>
    <row r="25288" ht="7.5" hidden="1" customHeight="1"/>
    <row r="25289" ht="7.5" hidden="1" customHeight="1"/>
    <row r="25290" ht="7.5" hidden="1" customHeight="1"/>
    <row r="25291" ht="7.5" hidden="1" customHeight="1"/>
    <row r="25292" ht="7.5" hidden="1" customHeight="1"/>
    <row r="25293" ht="7.5" hidden="1" customHeight="1"/>
    <row r="25294" ht="7.5" hidden="1" customHeight="1"/>
    <row r="25295" ht="7.5" hidden="1" customHeight="1"/>
    <row r="25296" ht="7.5" hidden="1" customHeight="1"/>
    <row r="25297" ht="7.5" hidden="1" customHeight="1"/>
    <row r="25298" ht="7.5" hidden="1" customHeight="1"/>
    <row r="25299" ht="7.5" hidden="1" customHeight="1"/>
    <row r="25300" ht="7.5" hidden="1" customHeight="1"/>
    <row r="25301" ht="7.5" hidden="1" customHeight="1"/>
    <row r="25302" ht="7.5" hidden="1" customHeight="1"/>
    <row r="25303" ht="7.5" hidden="1" customHeight="1"/>
    <row r="25304" ht="7.5" hidden="1" customHeight="1"/>
    <row r="25305" ht="7.5" hidden="1" customHeight="1"/>
    <row r="25306" ht="7.5" hidden="1" customHeight="1"/>
    <row r="25307" ht="7.5" hidden="1" customHeight="1"/>
    <row r="25308" ht="7.5" hidden="1" customHeight="1"/>
    <row r="25309" ht="7.5" hidden="1" customHeight="1"/>
    <row r="25310" ht="7.5" hidden="1" customHeight="1"/>
    <row r="25311" ht="7.5" hidden="1" customHeight="1"/>
    <row r="25312" ht="7.5" hidden="1" customHeight="1"/>
    <row r="25313" ht="7.5" hidden="1" customHeight="1"/>
    <row r="25314" ht="7.5" hidden="1" customHeight="1"/>
    <row r="25315" ht="7.5" hidden="1" customHeight="1"/>
    <row r="25316" ht="7.5" hidden="1" customHeight="1"/>
    <row r="25317" ht="7.5" hidden="1" customHeight="1"/>
    <row r="25318" ht="7.5" hidden="1" customHeight="1"/>
    <row r="25319" ht="7.5" hidden="1" customHeight="1"/>
    <row r="25320" ht="7.5" hidden="1" customHeight="1"/>
    <row r="25321" ht="7.5" hidden="1" customHeight="1"/>
    <row r="25322" ht="7.5" hidden="1" customHeight="1"/>
    <row r="25323" ht="7.5" hidden="1" customHeight="1"/>
    <row r="25324" ht="7.5" hidden="1" customHeight="1"/>
    <row r="25325" ht="7.5" hidden="1" customHeight="1"/>
    <row r="25326" ht="7.5" hidden="1" customHeight="1"/>
    <row r="25327" ht="7.5" hidden="1" customHeight="1"/>
    <row r="25328" ht="7.5" hidden="1" customHeight="1"/>
    <row r="25329" ht="7.5" hidden="1" customHeight="1"/>
    <row r="25330" ht="7.5" hidden="1" customHeight="1"/>
    <row r="25331" ht="7.5" hidden="1" customHeight="1"/>
    <row r="25332" ht="7.5" hidden="1" customHeight="1"/>
    <row r="25333" ht="7.5" hidden="1" customHeight="1"/>
    <row r="25334" ht="7.5" hidden="1" customHeight="1"/>
    <row r="25335" ht="7.5" hidden="1" customHeight="1"/>
    <row r="25336" ht="7.5" hidden="1" customHeight="1"/>
    <row r="25337" ht="7.5" hidden="1" customHeight="1"/>
    <row r="25338" ht="7.5" hidden="1" customHeight="1"/>
    <row r="25339" ht="7.5" hidden="1" customHeight="1"/>
    <row r="25340" ht="7.5" hidden="1" customHeight="1"/>
    <row r="25341" ht="7.5" hidden="1" customHeight="1"/>
    <row r="25342" ht="7.5" hidden="1" customHeight="1"/>
    <row r="25343" ht="7.5" hidden="1" customHeight="1"/>
    <row r="25344" ht="7.5" hidden="1" customHeight="1"/>
    <row r="25345" ht="7.5" hidden="1" customHeight="1"/>
    <row r="25346" ht="7.5" hidden="1" customHeight="1"/>
    <row r="25347" ht="7.5" hidden="1" customHeight="1"/>
    <row r="25348" ht="7.5" hidden="1" customHeight="1"/>
    <row r="25349" ht="7.5" hidden="1" customHeight="1"/>
    <row r="25350" ht="7.5" hidden="1" customHeight="1"/>
    <row r="25351" ht="7.5" hidden="1" customHeight="1"/>
    <row r="25352" ht="7.5" hidden="1" customHeight="1"/>
    <row r="25353" ht="7.5" hidden="1" customHeight="1"/>
    <row r="25354" ht="7.5" hidden="1" customHeight="1"/>
    <row r="25355" ht="7.5" hidden="1" customHeight="1"/>
    <row r="25356" ht="7.5" hidden="1" customHeight="1"/>
    <row r="25357" ht="7.5" hidden="1" customHeight="1"/>
    <row r="25358" ht="7.5" hidden="1" customHeight="1"/>
    <row r="25359" ht="7.5" hidden="1" customHeight="1"/>
    <row r="25360" ht="7.5" hidden="1" customHeight="1"/>
    <row r="25361" ht="7.5" hidden="1" customHeight="1"/>
    <row r="25362" ht="7.5" hidden="1" customHeight="1"/>
    <row r="25363" ht="7.5" hidden="1" customHeight="1"/>
    <row r="25364" ht="7.5" hidden="1" customHeight="1"/>
    <row r="25365" ht="7.5" hidden="1" customHeight="1"/>
    <row r="25366" ht="7.5" hidden="1" customHeight="1"/>
    <row r="25367" ht="7.5" hidden="1" customHeight="1"/>
    <row r="25368" ht="7.5" hidden="1" customHeight="1"/>
    <row r="25369" ht="7.5" hidden="1" customHeight="1"/>
    <row r="25370" ht="7.5" hidden="1" customHeight="1"/>
    <row r="25371" ht="7.5" hidden="1" customHeight="1"/>
    <row r="25372" ht="7.5" hidden="1" customHeight="1"/>
    <row r="25373" ht="7.5" hidden="1" customHeight="1"/>
    <row r="25374" ht="7.5" hidden="1" customHeight="1"/>
    <row r="25375" ht="7.5" hidden="1" customHeight="1"/>
    <row r="25376" ht="7.5" hidden="1" customHeight="1"/>
    <row r="25377" ht="7.5" hidden="1" customHeight="1"/>
    <row r="25378" ht="7.5" hidden="1" customHeight="1"/>
    <row r="25379" ht="7.5" hidden="1" customHeight="1"/>
    <row r="25380" ht="7.5" hidden="1" customHeight="1"/>
    <row r="25381" ht="7.5" hidden="1" customHeight="1"/>
    <row r="25382" ht="7.5" hidden="1" customHeight="1"/>
    <row r="25383" ht="7.5" hidden="1" customHeight="1"/>
    <row r="25384" ht="7.5" hidden="1" customHeight="1"/>
    <row r="25385" ht="7.5" hidden="1" customHeight="1"/>
    <row r="25386" ht="7.5" hidden="1" customHeight="1"/>
    <row r="25387" ht="7.5" hidden="1" customHeight="1"/>
    <row r="25388" ht="7.5" hidden="1" customHeight="1"/>
    <row r="25389" ht="7.5" hidden="1" customHeight="1"/>
    <row r="25390" ht="7.5" hidden="1" customHeight="1"/>
    <row r="25391" ht="7.5" hidden="1" customHeight="1"/>
    <row r="25392" ht="7.5" hidden="1" customHeight="1"/>
    <row r="25393" ht="7.5" hidden="1" customHeight="1"/>
    <row r="25394" ht="7.5" hidden="1" customHeight="1"/>
    <row r="25395" ht="7.5" hidden="1" customHeight="1"/>
    <row r="25396" ht="7.5" hidden="1" customHeight="1"/>
    <row r="25397" ht="7.5" hidden="1" customHeight="1"/>
    <row r="25398" ht="7.5" hidden="1" customHeight="1"/>
    <row r="25399" ht="7.5" hidden="1" customHeight="1"/>
    <row r="25400" ht="7.5" hidden="1" customHeight="1"/>
    <row r="25401" ht="7.5" hidden="1" customHeight="1"/>
    <row r="25402" ht="7.5" hidden="1" customHeight="1"/>
    <row r="25403" ht="7.5" hidden="1" customHeight="1"/>
    <row r="25404" ht="7.5" hidden="1" customHeight="1"/>
    <row r="25405" ht="7.5" hidden="1" customHeight="1"/>
    <row r="25406" ht="7.5" hidden="1" customHeight="1"/>
    <row r="25407" ht="7.5" hidden="1" customHeight="1"/>
    <row r="25408" ht="7.5" hidden="1" customHeight="1"/>
    <row r="25409" ht="7.5" hidden="1" customHeight="1"/>
    <row r="25410" ht="7.5" hidden="1" customHeight="1"/>
    <row r="25411" ht="7.5" hidden="1" customHeight="1"/>
    <row r="25412" ht="7.5" hidden="1" customHeight="1"/>
    <row r="25413" ht="7.5" hidden="1" customHeight="1"/>
    <row r="25414" ht="7.5" hidden="1" customHeight="1"/>
    <row r="25415" ht="7.5" hidden="1" customHeight="1"/>
    <row r="25416" ht="7.5" hidden="1" customHeight="1"/>
    <row r="25417" ht="7.5" hidden="1" customHeight="1"/>
    <row r="25418" ht="7.5" hidden="1" customHeight="1"/>
    <row r="25419" ht="7.5" hidden="1" customHeight="1"/>
    <row r="25420" ht="7.5" hidden="1" customHeight="1"/>
    <row r="25421" ht="7.5" hidden="1" customHeight="1"/>
    <row r="25422" ht="7.5" hidden="1" customHeight="1"/>
    <row r="25423" ht="7.5" hidden="1" customHeight="1"/>
    <row r="25424" ht="7.5" hidden="1" customHeight="1"/>
    <row r="25425" ht="7.5" hidden="1" customHeight="1"/>
    <row r="25426" ht="7.5" hidden="1" customHeight="1"/>
    <row r="25427" ht="7.5" hidden="1" customHeight="1"/>
    <row r="25428" ht="7.5" hidden="1" customHeight="1"/>
    <row r="25429" ht="7.5" hidden="1" customHeight="1"/>
    <row r="25430" ht="7.5" hidden="1" customHeight="1"/>
    <row r="25431" ht="7.5" hidden="1" customHeight="1"/>
    <row r="25432" ht="7.5" hidden="1" customHeight="1"/>
    <row r="25433" ht="7.5" hidden="1" customHeight="1"/>
    <row r="25434" ht="7.5" hidden="1" customHeight="1"/>
    <row r="25435" ht="7.5" hidden="1" customHeight="1"/>
    <row r="25436" ht="7.5" hidden="1" customHeight="1"/>
    <row r="25437" ht="7.5" hidden="1" customHeight="1"/>
    <row r="25438" ht="7.5" hidden="1" customHeight="1"/>
    <row r="25439" ht="7.5" hidden="1" customHeight="1"/>
    <row r="25440" ht="7.5" hidden="1" customHeight="1"/>
    <row r="25441" ht="7.5" hidden="1" customHeight="1"/>
    <row r="25442" ht="7.5" hidden="1" customHeight="1"/>
    <row r="25443" ht="7.5" hidden="1" customHeight="1"/>
    <row r="25444" ht="7.5" hidden="1" customHeight="1"/>
    <row r="25445" ht="7.5" hidden="1" customHeight="1"/>
    <row r="25446" ht="7.5" hidden="1" customHeight="1"/>
    <row r="25447" ht="7.5" hidden="1" customHeight="1"/>
    <row r="25448" ht="7.5" hidden="1" customHeight="1"/>
    <row r="25449" ht="7.5" hidden="1" customHeight="1"/>
    <row r="25450" ht="7.5" hidden="1" customHeight="1"/>
    <row r="25451" ht="7.5" hidden="1" customHeight="1"/>
    <row r="25452" ht="7.5" hidden="1" customHeight="1"/>
    <row r="25453" ht="7.5" hidden="1" customHeight="1"/>
    <row r="25454" ht="7.5" hidden="1" customHeight="1"/>
    <row r="25455" ht="7.5" hidden="1" customHeight="1"/>
    <row r="25456" ht="7.5" hidden="1" customHeight="1"/>
    <row r="25457" ht="7.5" hidden="1" customHeight="1"/>
    <row r="25458" ht="7.5" hidden="1" customHeight="1"/>
    <row r="25459" ht="7.5" hidden="1" customHeight="1"/>
    <row r="25460" ht="7.5" hidden="1" customHeight="1"/>
    <row r="25461" ht="7.5" hidden="1" customHeight="1"/>
    <row r="25462" ht="7.5" hidden="1" customHeight="1"/>
    <row r="25463" ht="7.5" hidden="1" customHeight="1"/>
    <row r="25464" ht="7.5" hidden="1" customHeight="1"/>
    <row r="25465" ht="7.5" hidden="1" customHeight="1"/>
    <row r="25466" ht="7.5" hidden="1" customHeight="1"/>
    <row r="25467" ht="7.5" hidden="1" customHeight="1"/>
    <row r="25468" ht="7.5" hidden="1" customHeight="1"/>
    <row r="25469" ht="7.5" hidden="1" customHeight="1"/>
    <row r="25470" ht="7.5" hidden="1" customHeight="1"/>
    <row r="25471" ht="7.5" hidden="1" customHeight="1"/>
    <row r="25472" ht="7.5" hidden="1" customHeight="1"/>
    <row r="25473" ht="7.5" hidden="1" customHeight="1"/>
    <row r="25474" ht="7.5" hidden="1" customHeight="1"/>
    <row r="25475" ht="7.5" hidden="1" customHeight="1"/>
    <row r="25476" ht="7.5" hidden="1" customHeight="1"/>
    <row r="25477" ht="7.5" hidden="1" customHeight="1"/>
    <row r="25478" ht="7.5" hidden="1" customHeight="1"/>
    <row r="25479" ht="7.5" hidden="1" customHeight="1"/>
    <row r="25480" ht="7.5" hidden="1" customHeight="1"/>
    <row r="25481" ht="7.5" hidden="1" customHeight="1"/>
    <row r="25482" ht="7.5" hidden="1" customHeight="1"/>
    <row r="25483" ht="7.5" hidden="1" customHeight="1"/>
    <row r="25484" ht="7.5" hidden="1" customHeight="1"/>
    <row r="25485" ht="7.5" hidden="1" customHeight="1"/>
    <row r="25486" ht="7.5" hidden="1" customHeight="1"/>
    <row r="25487" ht="7.5" hidden="1" customHeight="1"/>
    <row r="25488" ht="7.5" hidden="1" customHeight="1"/>
    <row r="25489" ht="7.5" hidden="1" customHeight="1"/>
    <row r="25490" ht="7.5" hidden="1" customHeight="1"/>
    <row r="25491" ht="7.5" hidden="1" customHeight="1"/>
    <row r="25492" ht="7.5" hidden="1" customHeight="1"/>
    <row r="25493" ht="7.5" hidden="1" customHeight="1"/>
    <row r="25494" ht="7.5" hidden="1" customHeight="1"/>
    <row r="25495" ht="7.5" hidden="1" customHeight="1"/>
    <row r="25496" ht="7.5" hidden="1" customHeight="1"/>
    <row r="25497" ht="7.5" hidden="1" customHeight="1"/>
    <row r="25498" ht="7.5" hidden="1" customHeight="1"/>
    <row r="25499" ht="7.5" hidden="1" customHeight="1"/>
    <row r="25500" ht="7.5" hidden="1" customHeight="1"/>
    <row r="25501" ht="7.5" hidden="1" customHeight="1"/>
    <row r="25502" ht="7.5" hidden="1" customHeight="1"/>
    <row r="25503" ht="7.5" hidden="1" customHeight="1"/>
    <row r="25504" ht="7.5" hidden="1" customHeight="1"/>
    <row r="25505" ht="7.5" hidden="1" customHeight="1"/>
    <row r="25506" ht="7.5" hidden="1" customHeight="1"/>
    <row r="25507" ht="7.5" hidden="1" customHeight="1"/>
    <row r="25508" ht="7.5" hidden="1" customHeight="1"/>
    <row r="25509" ht="7.5" hidden="1" customHeight="1"/>
    <row r="25510" ht="7.5" hidden="1" customHeight="1"/>
    <row r="25511" ht="7.5" hidden="1" customHeight="1"/>
    <row r="25512" ht="7.5" hidden="1" customHeight="1"/>
    <row r="25513" ht="7.5" hidden="1" customHeight="1"/>
    <row r="25514" ht="7.5" hidden="1" customHeight="1"/>
    <row r="25515" ht="7.5" hidden="1" customHeight="1"/>
    <row r="25516" ht="7.5" hidden="1" customHeight="1"/>
    <row r="25517" ht="7.5" hidden="1" customHeight="1"/>
    <row r="25518" ht="7.5" hidden="1" customHeight="1"/>
    <row r="25519" ht="7.5" hidden="1" customHeight="1"/>
    <row r="25520" ht="7.5" hidden="1" customHeight="1"/>
    <row r="25521" ht="7.5" hidden="1" customHeight="1"/>
    <row r="25522" ht="7.5" hidden="1" customHeight="1"/>
    <row r="25523" ht="7.5" hidden="1" customHeight="1"/>
    <row r="25524" ht="7.5" hidden="1" customHeight="1"/>
    <row r="25525" ht="7.5" hidden="1" customHeight="1"/>
    <row r="25526" ht="7.5" hidden="1" customHeight="1"/>
    <row r="25527" ht="7.5" hidden="1" customHeight="1"/>
    <row r="25528" ht="7.5" hidden="1" customHeight="1"/>
    <row r="25529" ht="7.5" hidden="1" customHeight="1"/>
    <row r="25530" ht="7.5" hidden="1" customHeight="1"/>
    <row r="25531" ht="7.5" hidden="1" customHeight="1"/>
    <row r="25532" ht="7.5" hidden="1" customHeight="1"/>
    <row r="25533" ht="7.5" hidden="1" customHeight="1"/>
    <row r="25534" ht="7.5" hidden="1" customHeight="1"/>
    <row r="25535" ht="7.5" hidden="1" customHeight="1"/>
    <row r="25536" ht="7.5" hidden="1" customHeight="1"/>
    <row r="25537" ht="7.5" hidden="1" customHeight="1"/>
    <row r="25538" ht="7.5" hidden="1" customHeight="1"/>
    <row r="25539" ht="7.5" hidden="1" customHeight="1"/>
    <row r="25540" ht="7.5" hidden="1" customHeight="1"/>
    <row r="25541" ht="7.5" hidden="1" customHeight="1"/>
    <row r="25542" ht="7.5" hidden="1" customHeight="1"/>
    <row r="25543" ht="7.5" hidden="1" customHeight="1"/>
    <row r="25544" ht="7.5" hidden="1" customHeight="1"/>
    <row r="25545" ht="7.5" hidden="1" customHeight="1"/>
    <row r="25546" ht="7.5" hidden="1" customHeight="1"/>
    <row r="25547" ht="7.5" hidden="1" customHeight="1"/>
    <row r="25548" ht="7.5" hidden="1" customHeight="1"/>
    <row r="25549" ht="7.5" hidden="1" customHeight="1"/>
    <row r="25550" ht="7.5" hidden="1" customHeight="1"/>
    <row r="25551" ht="7.5" hidden="1" customHeight="1"/>
    <row r="25552" ht="7.5" hidden="1" customHeight="1"/>
    <row r="25553" ht="7.5" hidden="1" customHeight="1"/>
    <row r="25554" ht="7.5" hidden="1" customHeight="1"/>
    <row r="25555" ht="7.5" hidden="1" customHeight="1"/>
    <row r="25556" ht="7.5" hidden="1" customHeight="1"/>
    <row r="25557" ht="7.5" hidden="1" customHeight="1"/>
    <row r="25558" ht="7.5" hidden="1" customHeight="1"/>
    <row r="25559" ht="7.5" hidden="1" customHeight="1"/>
    <row r="25560" ht="7.5" hidden="1" customHeight="1"/>
    <row r="25561" ht="7.5" hidden="1" customHeight="1"/>
    <row r="25562" ht="7.5" hidden="1" customHeight="1"/>
    <row r="25563" ht="7.5" hidden="1" customHeight="1"/>
    <row r="25564" ht="7.5" hidden="1" customHeight="1"/>
    <row r="25565" ht="7.5" hidden="1" customHeight="1"/>
    <row r="25566" ht="7.5" hidden="1" customHeight="1"/>
    <row r="25567" ht="7.5" hidden="1" customHeight="1"/>
    <row r="25568" ht="7.5" hidden="1" customHeight="1"/>
    <row r="25569" ht="7.5" hidden="1" customHeight="1"/>
    <row r="25570" ht="7.5" hidden="1" customHeight="1"/>
    <row r="25571" ht="7.5" hidden="1" customHeight="1"/>
    <row r="25572" ht="7.5" hidden="1" customHeight="1"/>
    <row r="25573" ht="7.5" hidden="1" customHeight="1"/>
    <row r="25574" ht="7.5" hidden="1" customHeight="1"/>
    <row r="25575" ht="7.5" hidden="1" customHeight="1"/>
    <row r="25576" ht="7.5" hidden="1" customHeight="1"/>
    <row r="25577" ht="7.5" hidden="1" customHeight="1"/>
    <row r="25578" ht="7.5" hidden="1" customHeight="1"/>
    <row r="25579" ht="7.5" hidden="1" customHeight="1"/>
    <row r="25580" ht="7.5" hidden="1" customHeight="1"/>
    <row r="25581" ht="7.5" hidden="1" customHeight="1"/>
    <row r="25582" ht="7.5" hidden="1" customHeight="1"/>
    <row r="25583" ht="7.5" hidden="1" customHeight="1"/>
    <row r="25584" ht="7.5" hidden="1" customHeight="1"/>
    <row r="25585" ht="7.5" hidden="1" customHeight="1"/>
    <row r="25586" ht="7.5" hidden="1" customHeight="1"/>
    <row r="25587" ht="7.5" hidden="1" customHeight="1"/>
    <row r="25588" ht="7.5" hidden="1" customHeight="1"/>
    <row r="25589" ht="7.5" hidden="1" customHeight="1"/>
    <row r="25590" ht="7.5" hidden="1" customHeight="1"/>
    <row r="25591" ht="7.5" hidden="1" customHeight="1"/>
    <row r="25592" ht="7.5" hidden="1" customHeight="1"/>
    <row r="25593" ht="7.5" hidden="1" customHeight="1"/>
    <row r="25594" ht="7.5" hidden="1" customHeight="1"/>
    <row r="25595" ht="7.5" hidden="1" customHeight="1"/>
    <row r="25596" ht="7.5" hidden="1" customHeight="1"/>
    <row r="25597" ht="7.5" hidden="1" customHeight="1"/>
    <row r="25598" ht="7.5" hidden="1" customHeight="1"/>
    <row r="25599" ht="7.5" hidden="1" customHeight="1"/>
    <row r="25600" ht="7.5" hidden="1" customHeight="1"/>
    <row r="25601" ht="7.5" hidden="1" customHeight="1"/>
    <row r="25602" ht="7.5" hidden="1" customHeight="1"/>
    <row r="25603" ht="7.5" hidden="1" customHeight="1"/>
    <row r="25604" ht="7.5" hidden="1" customHeight="1"/>
    <row r="25605" ht="7.5" hidden="1" customHeight="1"/>
    <row r="25606" ht="7.5" hidden="1" customHeight="1"/>
    <row r="25607" ht="7.5" hidden="1" customHeight="1"/>
    <row r="25608" ht="7.5" hidden="1" customHeight="1"/>
    <row r="25609" ht="7.5" hidden="1" customHeight="1"/>
    <row r="25610" ht="7.5" hidden="1" customHeight="1"/>
    <row r="25611" ht="7.5" hidden="1" customHeight="1"/>
    <row r="25612" ht="7.5" hidden="1" customHeight="1"/>
    <row r="25613" ht="7.5" hidden="1" customHeight="1"/>
    <row r="25614" ht="7.5" hidden="1" customHeight="1"/>
    <row r="25615" ht="7.5" hidden="1" customHeight="1"/>
    <row r="25616" ht="7.5" hidden="1" customHeight="1"/>
    <row r="25617" ht="7.5" hidden="1" customHeight="1"/>
    <row r="25618" ht="7.5" hidden="1" customHeight="1"/>
    <row r="25619" ht="7.5" hidden="1" customHeight="1"/>
    <row r="25620" ht="7.5" hidden="1" customHeight="1"/>
    <row r="25621" ht="7.5" hidden="1" customHeight="1"/>
    <row r="25622" ht="7.5" hidden="1" customHeight="1"/>
    <row r="25623" ht="7.5" hidden="1" customHeight="1"/>
    <row r="25624" ht="7.5" hidden="1" customHeight="1"/>
    <row r="25625" ht="7.5" hidden="1" customHeight="1"/>
    <row r="25626" ht="7.5" hidden="1" customHeight="1"/>
    <row r="25627" ht="7.5" hidden="1" customHeight="1"/>
    <row r="25628" ht="7.5" hidden="1" customHeight="1"/>
    <row r="25629" ht="7.5" hidden="1" customHeight="1"/>
    <row r="25630" ht="7.5" hidden="1" customHeight="1"/>
    <row r="25631" ht="7.5" hidden="1" customHeight="1"/>
    <row r="25632" ht="7.5" hidden="1" customHeight="1"/>
    <row r="25633" ht="7.5" hidden="1" customHeight="1"/>
    <row r="25634" ht="7.5" hidden="1" customHeight="1"/>
    <row r="25635" ht="7.5" hidden="1" customHeight="1"/>
    <row r="25636" ht="7.5" hidden="1" customHeight="1"/>
    <row r="25637" ht="7.5" hidden="1" customHeight="1"/>
    <row r="25638" ht="7.5" hidden="1" customHeight="1"/>
    <row r="25639" ht="7.5" hidden="1" customHeight="1"/>
    <row r="25640" ht="7.5" hidden="1" customHeight="1"/>
    <row r="25641" ht="7.5" hidden="1" customHeight="1"/>
    <row r="25642" ht="7.5" hidden="1" customHeight="1"/>
    <row r="25643" ht="7.5" hidden="1" customHeight="1"/>
    <row r="25644" ht="7.5" hidden="1" customHeight="1"/>
    <row r="25645" ht="7.5" hidden="1" customHeight="1"/>
    <row r="25646" ht="7.5" hidden="1" customHeight="1"/>
    <row r="25647" ht="7.5" hidden="1" customHeight="1"/>
    <row r="25648" ht="7.5" hidden="1" customHeight="1"/>
    <row r="25649" ht="7.5" hidden="1" customHeight="1"/>
    <row r="25650" ht="7.5" hidden="1" customHeight="1"/>
    <row r="25651" ht="7.5" hidden="1" customHeight="1"/>
    <row r="25652" ht="7.5" hidden="1" customHeight="1"/>
    <row r="25653" ht="7.5" hidden="1" customHeight="1"/>
    <row r="25654" ht="7.5" hidden="1" customHeight="1"/>
    <row r="25655" ht="7.5" hidden="1" customHeight="1"/>
    <row r="25656" ht="7.5" hidden="1" customHeight="1"/>
    <row r="25657" ht="7.5" hidden="1" customHeight="1"/>
    <row r="25658" ht="7.5" hidden="1" customHeight="1"/>
    <row r="25659" ht="7.5" hidden="1" customHeight="1"/>
    <row r="25660" ht="7.5" hidden="1" customHeight="1"/>
    <row r="25661" ht="7.5" hidden="1" customHeight="1"/>
    <row r="25662" ht="7.5" hidden="1" customHeight="1"/>
    <row r="25663" ht="7.5" hidden="1" customHeight="1"/>
    <row r="25664" ht="7.5" hidden="1" customHeight="1"/>
    <row r="25665" ht="7.5" hidden="1" customHeight="1"/>
    <row r="25666" ht="7.5" hidden="1" customHeight="1"/>
    <row r="25667" ht="7.5" hidden="1" customHeight="1"/>
    <row r="25668" ht="7.5" hidden="1" customHeight="1"/>
    <row r="25669" ht="7.5" hidden="1" customHeight="1"/>
    <row r="25670" ht="7.5" hidden="1" customHeight="1"/>
    <row r="25671" ht="7.5" hidden="1" customHeight="1"/>
    <row r="25672" ht="7.5" hidden="1" customHeight="1"/>
    <row r="25673" ht="7.5" hidden="1" customHeight="1"/>
    <row r="25674" ht="7.5" hidden="1" customHeight="1"/>
    <row r="25675" ht="7.5" hidden="1" customHeight="1"/>
    <row r="25676" ht="7.5" hidden="1" customHeight="1"/>
    <row r="25677" ht="7.5" hidden="1" customHeight="1"/>
    <row r="25678" ht="7.5" hidden="1" customHeight="1"/>
    <row r="25679" ht="7.5" hidden="1" customHeight="1"/>
    <row r="25680" ht="7.5" hidden="1" customHeight="1"/>
    <row r="25681" ht="7.5" hidden="1" customHeight="1"/>
    <row r="25682" ht="7.5" hidden="1" customHeight="1"/>
    <row r="25683" ht="7.5" hidden="1" customHeight="1"/>
    <row r="25684" ht="7.5" hidden="1" customHeight="1"/>
    <row r="25685" ht="7.5" hidden="1" customHeight="1"/>
    <row r="25686" ht="7.5" hidden="1" customHeight="1"/>
    <row r="25687" ht="7.5" hidden="1" customHeight="1"/>
    <row r="25688" ht="7.5" hidden="1" customHeight="1"/>
    <row r="25689" ht="7.5" hidden="1" customHeight="1"/>
    <row r="25690" ht="7.5" hidden="1" customHeight="1"/>
    <row r="25691" ht="7.5" hidden="1" customHeight="1"/>
    <row r="25692" ht="7.5" hidden="1" customHeight="1"/>
    <row r="25693" ht="7.5" hidden="1" customHeight="1"/>
    <row r="25694" ht="7.5" hidden="1" customHeight="1"/>
    <row r="25695" ht="7.5" hidden="1" customHeight="1"/>
    <row r="25696" ht="7.5" hidden="1" customHeight="1"/>
    <row r="25697" ht="7.5" hidden="1" customHeight="1"/>
    <row r="25698" ht="7.5" hidden="1" customHeight="1"/>
    <row r="25699" ht="7.5" hidden="1" customHeight="1"/>
    <row r="25700" ht="7.5" hidden="1" customHeight="1"/>
    <row r="25701" ht="7.5" hidden="1" customHeight="1"/>
    <row r="25702" ht="7.5" hidden="1" customHeight="1"/>
    <row r="25703" ht="7.5" hidden="1" customHeight="1"/>
    <row r="25704" ht="7.5" hidden="1" customHeight="1"/>
    <row r="25705" ht="7.5" hidden="1" customHeight="1"/>
    <row r="25706" ht="7.5" hidden="1" customHeight="1"/>
    <row r="25707" ht="7.5" hidden="1" customHeight="1"/>
    <row r="25708" ht="7.5" hidden="1" customHeight="1"/>
    <row r="25709" ht="7.5" hidden="1" customHeight="1"/>
    <row r="25710" ht="7.5" hidden="1" customHeight="1"/>
    <row r="25711" ht="7.5" hidden="1" customHeight="1"/>
    <row r="25712" ht="7.5" hidden="1" customHeight="1"/>
    <row r="25713" ht="7.5" hidden="1" customHeight="1"/>
    <row r="25714" ht="7.5" hidden="1" customHeight="1"/>
    <row r="25715" ht="7.5" hidden="1" customHeight="1"/>
    <row r="25716" ht="7.5" hidden="1" customHeight="1"/>
    <row r="25717" ht="7.5" hidden="1" customHeight="1"/>
    <row r="25718" ht="7.5" hidden="1" customHeight="1"/>
    <row r="25719" ht="7.5" hidden="1" customHeight="1"/>
    <row r="25720" ht="7.5" hidden="1" customHeight="1"/>
    <row r="25721" ht="7.5" hidden="1" customHeight="1"/>
    <row r="25722" ht="7.5" hidden="1" customHeight="1"/>
    <row r="25723" ht="7.5" hidden="1" customHeight="1"/>
    <row r="25724" ht="7.5" hidden="1" customHeight="1"/>
    <row r="25725" ht="7.5" hidden="1" customHeight="1"/>
    <row r="25726" ht="7.5" hidden="1" customHeight="1"/>
    <row r="25727" ht="7.5" hidden="1" customHeight="1"/>
    <row r="25728" ht="7.5" hidden="1" customHeight="1"/>
    <row r="25729" ht="7.5" hidden="1" customHeight="1"/>
    <row r="25730" ht="7.5" hidden="1" customHeight="1"/>
    <row r="25731" ht="7.5" hidden="1" customHeight="1"/>
    <row r="25732" ht="7.5" hidden="1" customHeight="1"/>
    <row r="25733" ht="7.5" hidden="1" customHeight="1"/>
    <row r="25734" ht="7.5" hidden="1" customHeight="1"/>
    <row r="25735" ht="7.5" hidden="1" customHeight="1"/>
    <row r="25736" ht="7.5" hidden="1" customHeight="1"/>
    <row r="25737" ht="7.5" hidden="1" customHeight="1"/>
    <row r="25738" ht="7.5" hidden="1" customHeight="1"/>
    <row r="25739" ht="7.5" hidden="1" customHeight="1"/>
    <row r="25740" ht="7.5" hidden="1" customHeight="1"/>
    <row r="25741" ht="7.5" hidden="1" customHeight="1"/>
    <row r="25742" ht="7.5" hidden="1" customHeight="1"/>
    <row r="25743" ht="7.5" hidden="1" customHeight="1"/>
    <row r="25744" ht="7.5" hidden="1" customHeight="1"/>
    <row r="25745" ht="7.5" hidden="1" customHeight="1"/>
    <row r="25746" ht="7.5" hidden="1" customHeight="1"/>
    <row r="25747" ht="7.5" hidden="1" customHeight="1"/>
    <row r="25748" ht="7.5" hidden="1" customHeight="1"/>
    <row r="25749" ht="7.5" hidden="1" customHeight="1"/>
    <row r="25750" ht="7.5" hidden="1" customHeight="1"/>
    <row r="25751" ht="7.5" hidden="1" customHeight="1"/>
    <row r="25752" ht="7.5" hidden="1" customHeight="1"/>
    <row r="25753" ht="7.5" hidden="1" customHeight="1"/>
    <row r="25754" ht="7.5" hidden="1" customHeight="1"/>
    <row r="25755" ht="7.5" hidden="1" customHeight="1"/>
    <row r="25756" ht="7.5" hidden="1" customHeight="1"/>
    <row r="25757" ht="7.5" hidden="1" customHeight="1"/>
    <row r="25758" ht="7.5" hidden="1" customHeight="1"/>
    <row r="25759" ht="7.5" hidden="1" customHeight="1"/>
    <row r="25760" ht="7.5" hidden="1" customHeight="1"/>
    <row r="25761" ht="7.5" hidden="1" customHeight="1"/>
    <row r="25762" ht="7.5" hidden="1" customHeight="1"/>
    <row r="25763" ht="7.5" hidden="1" customHeight="1"/>
    <row r="25764" ht="7.5" hidden="1" customHeight="1"/>
    <row r="25765" ht="7.5" hidden="1" customHeight="1"/>
    <row r="25766" ht="7.5" hidden="1" customHeight="1"/>
    <row r="25767" ht="7.5" hidden="1" customHeight="1"/>
    <row r="25768" ht="7.5" hidden="1" customHeight="1"/>
    <row r="25769" ht="7.5" hidden="1" customHeight="1"/>
    <row r="25770" ht="7.5" hidden="1" customHeight="1"/>
    <row r="25771" ht="7.5" hidden="1" customHeight="1"/>
    <row r="25772" ht="7.5" hidden="1" customHeight="1"/>
    <row r="25773" ht="7.5" hidden="1" customHeight="1"/>
    <row r="25774" ht="7.5" hidden="1" customHeight="1"/>
    <row r="25775" ht="7.5" hidden="1" customHeight="1"/>
    <row r="25776" ht="7.5" hidden="1" customHeight="1"/>
    <row r="25777" ht="7.5" hidden="1" customHeight="1"/>
    <row r="25778" ht="7.5" hidden="1" customHeight="1"/>
    <row r="25779" ht="7.5" hidden="1" customHeight="1"/>
    <row r="25780" ht="7.5" hidden="1" customHeight="1"/>
    <row r="25781" ht="7.5" hidden="1" customHeight="1"/>
    <row r="25782" ht="7.5" hidden="1" customHeight="1"/>
    <row r="25783" ht="7.5" hidden="1" customHeight="1"/>
    <row r="25784" ht="7.5" hidden="1" customHeight="1"/>
    <row r="25785" ht="7.5" hidden="1" customHeight="1"/>
    <row r="25786" ht="7.5" hidden="1" customHeight="1"/>
    <row r="25787" ht="7.5" hidden="1" customHeight="1"/>
    <row r="25788" ht="7.5" hidden="1" customHeight="1"/>
    <row r="25789" ht="7.5" hidden="1" customHeight="1"/>
    <row r="25790" ht="7.5" hidden="1" customHeight="1"/>
    <row r="25791" ht="7.5" hidden="1" customHeight="1"/>
    <row r="25792" ht="7.5" hidden="1" customHeight="1"/>
    <row r="25793" ht="7.5" hidden="1" customHeight="1"/>
    <row r="25794" ht="7.5" hidden="1" customHeight="1"/>
    <row r="25795" ht="7.5" hidden="1" customHeight="1"/>
    <row r="25796" ht="7.5" hidden="1" customHeight="1"/>
    <row r="25797" ht="7.5" hidden="1" customHeight="1"/>
    <row r="25798" ht="7.5" hidden="1" customHeight="1"/>
    <row r="25799" ht="7.5" hidden="1" customHeight="1"/>
    <row r="25800" ht="7.5" hidden="1" customHeight="1"/>
    <row r="25801" ht="7.5" hidden="1" customHeight="1"/>
    <row r="25802" ht="7.5" hidden="1" customHeight="1"/>
    <row r="25803" ht="7.5" hidden="1" customHeight="1"/>
    <row r="25804" ht="7.5" hidden="1" customHeight="1"/>
    <row r="25805" ht="7.5" hidden="1" customHeight="1"/>
    <row r="25806" ht="7.5" hidden="1" customHeight="1"/>
    <row r="25807" ht="7.5" hidden="1" customHeight="1"/>
    <row r="25808" ht="7.5" hidden="1" customHeight="1"/>
    <row r="25809" ht="7.5" hidden="1" customHeight="1"/>
    <row r="25810" ht="7.5" hidden="1" customHeight="1"/>
    <row r="25811" ht="7.5" hidden="1" customHeight="1"/>
    <row r="25812" ht="7.5" hidden="1" customHeight="1"/>
    <row r="25813" ht="7.5" hidden="1" customHeight="1"/>
    <row r="25814" ht="7.5" hidden="1" customHeight="1"/>
    <row r="25815" ht="7.5" hidden="1" customHeight="1"/>
    <row r="25816" ht="7.5" hidden="1" customHeight="1"/>
    <row r="25817" ht="7.5" hidden="1" customHeight="1"/>
    <row r="25818" ht="7.5" hidden="1" customHeight="1"/>
    <row r="25819" ht="7.5" hidden="1" customHeight="1"/>
    <row r="25820" ht="7.5" hidden="1" customHeight="1"/>
    <row r="25821" ht="7.5" hidden="1" customHeight="1"/>
    <row r="25822" ht="7.5" hidden="1" customHeight="1"/>
    <row r="25823" ht="7.5" hidden="1" customHeight="1"/>
    <row r="25824" ht="7.5" hidden="1" customHeight="1"/>
    <row r="25825" ht="7.5" hidden="1" customHeight="1"/>
    <row r="25826" ht="7.5" hidden="1" customHeight="1"/>
    <row r="25827" ht="7.5" hidden="1" customHeight="1"/>
    <row r="25828" ht="7.5" hidden="1" customHeight="1"/>
    <row r="25829" ht="7.5" hidden="1" customHeight="1"/>
    <row r="25830" ht="7.5" hidden="1" customHeight="1"/>
    <row r="25831" ht="7.5" hidden="1" customHeight="1"/>
    <row r="25832" ht="7.5" hidden="1" customHeight="1"/>
    <row r="25833" ht="7.5" hidden="1" customHeight="1"/>
    <row r="25834" ht="7.5" hidden="1" customHeight="1"/>
    <row r="25835" ht="7.5" hidden="1" customHeight="1"/>
    <row r="25836" ht="7.5" hidden="1" customHeight="1"/>
    <row r="25837" ht="7.5" hidden="1" customHeight="1"/>
    <row r="25838" ht="7.5" hidden="1" customHeight="1"/>
    <row r="25839" ht="7.5" hidden="1" customHeight="1"/>
    <row r="25840" ht="7.5" hidden="1" customHeight="1"/>
    <row r="25841" ht="7.5" hidden="1" customHeight="1"/>
    <row r="25842" ht="7.5" hidden="1" customHeight="1"/>
    <row r="25843" ht="7.5" hidden="1" customHeight="1"/>
    <row r="25844" ht="7.5" hidden="1" customHeight="1"/>
    <row r="25845" ht="7.5" hidden="1" customHeight="1"/>
    <row r="25846" ht="7.5" hidden="1" customHeight="1"/>
    <row r="25847" ht="7.5" hidden="1" customHeight="1"/>
    <row r="25848" ht="7.5" hidden="1" customHeight="1"/>
    <row r="25849" ht="7.5" hidden="1" customHeight="1"/>
    <row r="25850" ht="7.5" hidden="1" customHeight="1"/>
    <row r="25851" ht="7.5" hidden="1" customHeight="1"/>
    <row r="25852" ht="7.5" hidden="1" customHeight="1"/>
    <row r="25853" ht="7.5" hidden="1" customHeight="1"/>
    <row r="25854" ht="7.5" hidden="1" customHeight="1"/>
    <row r="25855" ht="7.5" hidden="1" customHeight="1"/>
    <row r="25856" ht="7.5" hidden="1" customHeight="1"/>
    <row r="25857" ht="7.5" hidden="1" customHeight="1"/>
    <row r="25858" ht="7.5" hidden="1" customHeight="1"/>
    <row r="25859" ht="7.5" hidden="1" customHeight="1"/>
    <row r="25860" ht="7.5" hidden="1" customHeight="1"/>
    <row r="25861" ht="7.5" hidden="1" customHeight="1"/>
    <row r="25862" ht="7.5" hidden="1" customHeight="1"/>
    <row r="25863" ht="7.5" hidden="1" customHeight="1"/>
    <row r="25864" ht="7.5" hidden="1" customHeight="1"/>
    <row r="25865" ht="7.5" hidden="1" customHeight="1"/>
    <row r="25866" ht="7.5" hidden="1" customHeight="1"/>
    <row r="25867" ht="7.5" hidden="1" customHeight="1"/>
    <row r="25868" ht="7.5" hidden="1" customHeight="1"/>
    <row r="25869" ht="7.5" hidden="1" customHeight="1"/>
    <row r="25870" ht="7.5" hidden="1" customHeight="1"/>
    <row r="25871" ht="7.5" hidden="1" customHeight="1"/>
    <row r="25872" ht="7.5" hidden="1" customHeight="1"/>
    <row r="25873" ht="7.5" hidden="1" customHeight="1"/>
    <row r="25874" ht="7.5" hidden="1" customHeight="1"/>
    <row r="25875" ht="7.5" hidden="1" customHeight="1"/>
    <row r="25876" ht="7.5" hidden="1" customHeight="1"/>
    <row r="25877" ht="7.5" hidden="1" customHeight="1"/>
    <row r="25878" ht="7.5" hidden="1" customHeight="1"/>
    <row r="25879" ht="7.5" hidden="1" customHeight="1"/>
    <row r="25880" ht="7.5" hidden="1" customHeight="1"/>
    <row r="25881" ht="7.5" hidden="1" customHeight="1"/>
    <row r="25882" ht="7.5" hidden="1" customHeight="1"/>
    <row r="25883" ht="7.5" hidden="1" customHeight="1"/>
    <row r="25884" ht="7.5" hidden="1" customHeight="1"/>
    <row r="25885" ht="7.5" hidden="1" customHeight="1"/>
    <row r="25886" ht="7.5" hidden="1" customHeight="1"/>
    <row r="25887" ht="7.5" hidden="1" customHeight="1"/>
    <row r="25888" ht="7.5" hidden="1" customHeight="1"/>
    <row r="25889" ht="7.5" hidden="1" customHeight="1"/>
    <row r="25890" ht="7.5" hidden="1" customHeight="1"/>
    <row r="25891" ht="7.5" hidden="1" customHeight="1"/>
    <row r="25892" ht="7.5" hidden="1" customHeight="1"/>
    <row r="25893" ht="7.5" hidden="1" customHeight="1"/>
    <row r="25894" ht="7.5" hidden="1" customHeight="1"/>
    <row r="25895" ht="7.5" hidden="1" customHeight="1"/>
    <row r="25896" ht="7.5" hidden="1" customHeight="1"/>
    <row r="25897" ht="7.5" hidden="1" customHeight="1"/>
    <row r="25898" ht="7.5" hidden="1" customHeight="1"/>
    <row r="25899" ht="7.5" hidden="1" customHeight="1"/>
    <row r="25900" ht="7.5" hidden="1" customHeight="1"/>
    <row r="25901" ht="7.5" hidden="1" customHeight="1"/>
    <row r="25902" ht="7.5" hidden="1" customHeight="1"/>
    <row r="25903" ht="7.5" hidden="1" customHeight="1"/>
    <row r="25904" ht="7.5" hidden="1" customHeight="1"/>
    <row r="25905" ht="7.5" hidden="1" customHeight="1"/>
    <row r="25906" ht="7.5" hidden="1" customHeight="1"/>
    <row r="25907" ht="7.5" hidden="1" customHeight="1"/>
    <row r="25908" ht="7.5" hidden="1" customHeight="1"/>
    <row r="25909" ht="7.5" hidden="1" customHeight="1"/>
    <row r="25910" ht="7.5" hidden="1" customHeight="1"/>
    <row r="25911" ht="7.5" hidden="1" customHeight="1"/>
    <row r="25912" ht="7.5" hidden="1" customHeight="1"/>
    <row r="25913" ht="7.5" hidden="1" customHeight="1"/>
    <row r="25914" ht="7.5" hidden="1" customHeight="1"/>
    <row r="25915" ht="7.5" hidden="1" customHeight="1"/>
    <row r="25916" ht="7.5" hidden="1" customHeight="1"/>
    <row r="25917" ht="7.5" hidden="1" customHeight="1"/>
    <row r="25918" ht="7.5" hidden="1" customHeight="1"/>
    <row r="25919" ht="7.5" hidden="1" customHeight="1"/>
    <row r="25920" ht="7.5" hidden="1" customHeight="1"/>
    <row r="25921" ht="7.5" hidden="1" customHeight="1"/>
    <row r="25922" ht="7.5" hidden="1" customHeight="1"/>
    <row r="25923" ht="7.5" hidden="1" customHeight="1"/>
    <row r="25924" ht="7.5" hidden="1" customHeight="1"/>
    <row r="25925" ht="7.5" hidden="1" customHeight="1"/>
    <row r="25926" ht="7.5" hidden="1" customHeight="1"/>
    <row r="25927" ht="7.5" hidden="1" customHeight="1"/>
    <row r="25928" ht="7.5" hidden="1" customHeight="1"/>
    <row r="25929" ht="7.5" hidden="1" customHeight="1"/>
    <row r="25930" ht="7.5" hidden="1" customHeight="1"/>
    <row r="25931" ht="7.5" hidden="1" customHeight="1"/>
    <row r="25932" ht="7.5" hidden="1" customHeight="1"/>
    <row r="25933" ht="7.5" hidden="1" customHeight="1"/>
    <row r="25934" ht="7.5" hidden="1" customHeight="1"/>
    <row r="25935" ht="7.5" hidden="1" customHeight="1"/>
    <row r="25936" ht="7.5" hidden="1" customHeight="1"/>
    <row r="25937" ht="7.5" hidden="1" customHeight="1"/>
    <row r="25938" ht="7.5" hidden="1" customHeight="1"/>
    <row r="25939" ht="7.5" hidden="1" customHeight="1"/>
    <row r="25940" ht="7.5" hidden="1" customHeight="1"/>
    <row r="25941" ht="7.5" hidden="1" customHeight="1"/>
    <row r="25942" ht="7.5" hidden="1" customHeight="1"/>
    <row r="25943" ht="7.5" hidden="1" customHeight="1"/>
    <row r="25944" ht="7.5" hidden="1" customHeight="1"/>
    <row r="25945" ht="7.5" hidden="1" customHeight="1"/>
    <row r="25946" ht="7.5" hidden="1" customHeight="1"/>
    <row r="25947" ht="7.5" hidden="1" customHeight="1"/>
    <row r="25948" ht="7.5" hidden="1" customHeight="1"/>
    <row r="25949" ht="7.5" hidden="1" customHeight="1"/>
    <row r="25950" ht="7.5" hidden="1" customHeight="1"/>
    <row r="25951" ht="7.5" hidden="1" customHeight="1"/>
    <row r="25952" ht="7.5" hidden="1" customHeight="1"/>
    <row r="25953" ht="7.5" hidden="1" customHeight="1"/>
    <row r="25954" ht="7.5" hidden="1" customHeight="1"/>
    <row r="25955" ht="7.5" hidden="1" customHeight="1"/>
    <row r="25956" ht="7.5" hidden="1" customHeight="1"/>
    <row r="25957" ht="7.5" hidden="1" customHeight="1"/>
    <row r="25958" ht="7.5" hidden="1" customHeight="1"/>
    <row r="25959" ht="7.5" hidden="1" customHeight="1"/>
    <row r="25960" ht="7.5" hidden="1" customHeight="1"/>
    <row r="25961" ht="7.5" hidden="1" customHeight="1"/>
    <row r="25962" ht="7.5" hidden="1" customHeight="1"/>
    <row r="25963" ht="7.5" hidden="1" customHeight="1"/>
    <row r="25964" ht="7.5" hidden="1" customHeight="1"/>
    <row r="25965" ht="7.5" hidden="1" customHeight="1"/>
    <row r="25966" ht="7.5" hidden="1" customHeight="1"/>
    <row r="25967" ht="7.5" hidden="1" customHeight="1"/>
    <row r="25968" ht="7.5" hidden="1" customHeight="1"/>
    <row r="25969" ht="7.5" hidden="1" customHeight="1"/>
    <row r="25970" ht="7.5" hidden="1" customHeight="1"/>
    <row r="25971" ht="7.5" hidden="1" customHeight="1"/>
    <row r="25972" ht="7.5" hidden="1" customHeight="1"/>
    <row r="25973" ht="7.5" hidden="1" customHeight="1"/>
    <row r="25974" ht="7.5" hidden="1" customHeight="1"/>
    <row r="25975" ht="7.5" hidden="1" customHeight="1"/>
    <row r="25976" ht="7.5" hidden="1" customHeight="1"/>
    <row r="25977" ht="7.5" hidden="1" customHeight="1"/>
    <row r="25978" ht="7.5" hidden="1" customHeight="1"/>
    <row r="25979" ht="7.5" hidden="1" customHeight="1"/>
    <row r="25980" ht="7.5" hidden="1" customHeight="1"/>
    <row r="25981" ht="7.5" hidden="1" customHeight="1"/>
    <row r="25982" ht="7.5" hidden="1" customHeight="1"/>
    <row r="25983" ht="7.5" hidden="1" customHeight="1"/>
    <row r="25984" ht="7.5" hidden="1" customHeight="1"/>
    <row r="25985" ht="7.5" hidden="1" customHeight="1"/>
    <row r="25986" ht="7.5" hidden="1" customHeight="1"/>
    <row r="25987" ht="7.5" hidden="1" customHeight="1"/>
    <row r="25988" ht="7.5" hidden="1" customHeight="1"/>
    <row r="25989" ht="7.5" hidden="1" customHeight="1"/>
    <row r="25990" ht="7.5" hidden="1" customHeight="1"/>
    <row r="25991" ht="7.5" hidden="1" customHeight="1"/>
    <row r="25992" ht="7.5" hidden="1" customHeight="1"/>
    <row r="25993" ht="7.5" hidden="1" customHeight="1"/>
    <row r="25994" ht="7.5" hidden="1" customHeight="1"/>
    <row r="25995" ht="7.5" hidden="1" customHeight="1"/>
    <row r="25996" ht="7.5" hidden="1" customHeight="1"/>
    <row r="25997" ht="7.5" hidden="1" customHeight="1"/>
    <row r="25998" ht="7.5" hidden="1" customHeight="1"/>
    <row r="25999" ht="7.5" hidden="1" customHeight="1"/>
    <row r="26000" ht="7.5" hidden="1" customHeight="1"/>
    <row r="26001" ht="7.5" hidden="1" customHeight="1"/>
    <row r="26002" ht="7.5" hidden="1" customHeight="1"/>
    <row r="26003" ht="7.5" hidden="1" customHeight="1"/>
    <row r="26004" ht="7.5" hidden="1" customHeight="1"/>
    <row r="26005" ht="7.5" hidden="1" customHeight="1"/>
    <row r="26006" ht="7.5" hidden="1" customHeight="1"/>
    <row r="26007" ht="7.5" hidden="1" customHeight="1"/>
    <row r="26008" ht="7.5" hidden="1" customHeight="1"/>
    <row r="26009" ht="7.5" hidden="1" customHeight="1"/>
    <row r="26010" ht="7.5" hidden="1" customHeight="1"/>
    <row r="26011" ht="7.5" hidden="1" customHeight="1"/>
    <row r="26012" ht="7.5" hidden="1" customHeight="1"/>
    <row r="26013" ht="7.5" hidden="1" customHeight="1"/>
    <row r="26014" ht="7.5" hidden="1" customHeight="1"/>
    <row r="26015" ht="7.5" hidden="1" customHeight="1"/>
    <row r="26016" ht="7.5" hidden="1" customHeight="1"/>
    <row r="26017" ht="7.5" hidden="1" customHeight="1"/>
    <row r="26018" ht="7.5" hidden="1" customHeight="1"/>
    <row r="26019" ht="7.5" hidden="1" customHeight="1"/>
    <row r="26020" ht="7.5" hidden="1" customHeight="1"/>
    <row r="26021" ht="7.5" hidden="1" customHeight="1"/>
    <row r="26022" ht="7.5" hidden="1" customHeight="1"/>
    <row r="26023" ht="7.5" hidden="1" customHeight="1"/>
    <row r="26024" ht="7.5" hidden="1" customHeight="1"/>
    <row r="26025" ht="7.5" hidden="1" customHeight="1"/>
    <row r="26026" ht="7.5" hidden="1" customHeight="1"/>
    <row r="26027" ht="7.5" hidden="1" customHeight="1"/>
    <row r="26028" ht="7.5" hidden="1" customHeight="1"/>
    <row r="26029" ht="7.5" hidden="1" customHeight="1"/>
    <row r="26030" ht="7.5" hidden="1" customHeight="1"/>
    <row r="26031" ht="7.5" hidden="1" customHeight="1"/>
    <row r="26032" ht="7.5" hidden="1" customHeight="1"/>
    <row r="26033" ht="7.5" hidden="1" customHeight="1"/>
    <row r="26034" ht="7.5" hidden="1" customHeight="1"/>
    <row r="26035" ht="7.5" hidden="1" customHeight="1"/>
    <row r="26036" ht="7.5" hidden="1" customHeight="1"/>
    <row r="26037" ht="7.5" hidden="1" customHeight="1"/>
    <row r="26038" ht="7.5" hidden="1" customHeight="1"/>
    <row r="26039" ht="7.5" hidden="1" customHeight="1"/>
    <row r="26040" ht="7.5" hidden="1" customHeight="1"/>
    <row r="26041" ht="7.5" hidden="1" customHeight="1"/>
    <row r="26042" ht="7.5" hidden="1" customHeight="1"/>
    <row r="26043" ht="7.5" hidden="1" customHeight="1"/>
    <row r="26044" ht="7.5" hidden="1" customHeight="1"/>
    <row r="26045" ht="7.5" hidden="1" customHeight="1"/>
    <row r="26046" ht="7.5" hidden="1" customHeight="1"/>
    <row r="26047" ht="7.5" hidden="1" customHeight="1"/>
    <row r="26048" ht="7.5" hidden="1" customHeight="1"/>
    <row r="26049" ht="7.5" hidden="1" customHeight="1"/>
    <row r="26050" ht="7.5" hidden="1" customHeight="1"/>
    <row r="26051" ht="7.5" hidden="1" customHeight="1"/>
    <row r="26052" ht="7.5" hidden="1" customHeight="1"/>
    <row r="26053" ht="7.5" hidden="1" customHeight="1"/>
    <row r="26054" ht="7.5" hidden="1" customHeight="1"/>
    <row r="26055" ht="7.5" hidden="1" customHeight="1"/>
    <row r="26056" ht="7.5" hidden="1" customHeight="1"/>
    <row r="26057" ht="7.5" hidden="1" customHeight="1"/>
    <row r="26058" ht="7.5" hidden="1" customHeight="1"/>
    <row r="26059" ht="7.5" hidden="1" customHeight="1"/>
    <row r="26060" ht="7.5" hidden="1" customHeight="1"/>
    <row r="26061" ht="7.5" hidden="1" customHeight="1"/>
    <row r="26062" ht="7.5" hidden="1" customHeight="1"/>
    <row r="26063" ht="7.5" hidden="1" customHeight="1"/>
    <row r="26064" ht="7.5" hidden="1" customHeight="1"/>
    <row r="26065" ht="7.5" hidden="1" customHeight="1"/>
    <row r="26066" ht="7.5" hidden="1" customHeight="1"/>
    <row r="26067" ht="7.5" hidden="1" customHeight="1"/>
    <row r="26068" ht="7.5" hidden="1" customHeight="1"/>
    <row r="26069" ht="7.5" hidden="1" customHeight="1"/>
    <row r="26070" ht="7.5" hidden="1" customHeight="1"/>
    <row r="26071" ht="7.5" hidden="1" customHeight="1"/>
    <row r="26072" ht="7.5" hidden="1" customHeight="1"/>
    <row r="26073" ht="7.5" hidden="1" customHeight="1"/>
    <row r="26074" ht="7.5" hidden="1" customHeight="1"/>
    <row r="26075" ht="7.5" hidden="1" customHeight="1"/>
    <row r="26076" ht="7.5" hidden="1" customHeight="1"/>
    <row r="26077" ht="7.5" hidden="1" customHeight="1"/>
    <row r="26078" ht="7.5" hidden="1" customHeight="1"/>
    <row r="26079" ht="7.5" hidden="1" customHeight="1"/>
    <row r="26080" ht="7.5" hidden="1" customHeight="1"/>
    <row r="26081" ht="7.5" hidden="1" customHeight="1"/>
    <row r="26082" ht="7.5" hidden="1" customHeight="1"/>
    <row r="26083" ht="7.5" hidden="1" customHeight="1"/>
    <row r="26084" ht="7.5" hidden="1" customHeight="1"/>
    <row r="26085" ht="7.5" hidden="1" customHeight="1"/>
    <row r="26086" ht="7.5" hidden="1" customHeight="1"/>
    <row r="26087" ht="7.5" hidden="1" customHeight="1"/>
    <row r="26088" ht="7.5" hidden="1" customHeight="1"/>
    <row r="26089" ht="7.5" hidden="1" customHeight="1"/>
    <row r="26090" ht="7.5" hidden="1" customHeight="1"/>
    <row r="26091" ht="7.5" hidden="1" customHeight="1"/>
    <row r="26092" ht="7.5" hidden="1" customHeight="1"/>
    <row r="26093" ht="7.5" hidden="1" customHeight="1"/>
    <row r="26094" ht="7.5" hidden="1" customHeight="1"/>
    <row r="26095" ht="7.5" hidden="1" customHeight="1"/>
    <row r="26096" ht="7.5" hidden="1" customHeight="1"/>
    <row r="26097" ht="7.5" hidden="1" customHeight="1"/>
    <row r="26098" ht="7.5" hidden="1" customHeight="1"/>
    <row r="26099" ht="7.5" hidden="1" customHeight="1"/>
    <row r="26100" ht="7.5" hidden="1" customHeight="1"/>
    <row r="26101" ht="7.5" hidden="1" customHeight="1"/>
    <row r="26102" ht="7.5" hidden="1" customHeight="1"/>
    <row r="26103" ht="7.5" hidden="1" customHeight="1"/>
    <row r="26104" ht="7.5" hidden="1" customHeight="1"/>
    <row r="26105" ht="7.5" hidden="1" customHeight="1"/>
    <row r="26106" ht="7.5" hidden="1" customHeight="1"/>
    <row r="26107" ht="7.5" hidden="1" customHeight="1"/>
    <row r="26108" ht="7.5" hidden="1" customHeight="1"/>
    <row r="26109" ht="7.5" hidden="1" customHeight="1"/>
    <row r="26110" ht="7.5" hidden="1" customHeight="1"/>
    <row r="26111" ht="7.5" hidden="1" customHeight="1"/>
    <row r="26112" ht="7.5" hidden="1" customHeight="1"/>
    <row r="26113" ht="7.5" hidden="1" customHeight="1"/>
    <row r="26114" ht="7.5" hidden="1" customHeight="1"/>
    <row r="26115" ht="7.5" hidden="1" customHeight="1"/>
    <row r="26116" ht="7.5" hidden="1" customHeight="1"/>
    <row r="26117" ht="7.5" hidden="1" customHeight="1"/>
    <row r="26118" ht="7.5" hidden="1" customHeight="1"/>
    <row r="26119" ht="7.5" hidden="1" customHeight="1"/>
    <row r="26120" ht="7.5" hidden="1" customHeight="1"/>
    <row r="26121" ht="7.5" hidden="1" customHeight="1"/>
    <row r="26122" ht="7.5" hidden="1" customHeight="1"/>
    <row r="26123" ht="7.5" hidden="1" customHeight="1"/>
    <row r="26124" ht="7.5" hidden="1" customHeight="1"/>
    <row r="26125" ht="7.5" hidden="1" customHeight="1"/>
    <row r="26126" ht="7.5" hidden="1" customHeight="1"/>
    <row r="26127" ht="7.5" hidden="1" customHeight="1"/>
    <row r="26128" ht="7.5" hidden="1" customHeight="1"/>
    <row r="26129" ht="7.5" hidden="1" customHeight="1"/>
    <row r="26130" ht="7.5" hidden="1" customHeight="1"/>
    <row r="26131" ht="7.5" hidden="1" customHeight="1"/>
    <row r="26132" ht="7.5" hidden="1" customHeight="1"/>
    <row r="26133" ht="7.5" hidden="1" customHeight="1"/>
    <row r="26134" ht="7.5" hidden="1" customHeight="1"/>
    <row r="26135" ht="7.5" hidden="1" customHeight="1"/>
    <row r="26136" ht="7.5" hidden="1" customHeight="1"/>
    <row r="26137" ht="7.5" hidden="1" customHeight="1"/>
    <row r="26138" ht="7.5" hidden="1" customHeight="1"/>
    <row r="26139" ht="7.5" hidden="1" customHeight="1"/>
    <row r="26140" ht="7.5" hidden="1" customHeight="1"/>
    <row r="26141" ht="7.5" hidden="1" customHeight="1"/>
    <row r="26142" ht="7.5" hidden="1" customHeight="1"/>
    <row r="26143" ht="7.5" hidden="1" customHeight="1"/>
    <row r="26144" ht="7.5" hidden="1" customHeight="1"/>
    <row r="26145" ht="7.5" hidden="1" customHeight="1"/>
    <row r="26146" ht="7.5" hidden="1" customHeight="1"/>
    <row r="26147" ht="7.5" hidden="1" customHeight="1"/>
    <row r="26148" ht="7.5" hidden="1" customHeight="1"/>
    <row r="26149" ht="7.5" hidden="1" customHeight="1"/>
    <row r="26150" ht="7.5" hidden="1" customHeight="1"/>
    <row r="26151" ht="7.5" hidden="1" customHeight="1"/>
    <row r="26152" ht="7.5" hidden="1" customHeight="1"/>
    <row r="26153" ht="7.5" hidden="1" customHeight="1"/>
    <row r="26154" ht="7.5" hidden="1" customHeight="1"/>
    <row r="26155" ht="7.5" hidden="1" customHeight="1"/>
    <row r="26156" ht="7.5" hidden="1" customHeight="1"/>
    <row r="26157" ht="7.5" hidden="1" customHeight="1"/>
    <row r="26158" ht="7.5" hidden="1" customHeight="1"/>
    <row r="26159" ht="7.5" hidden="1" customHeight="1"/>
    <row r="26160" ht="7.5" hidden="1" customHeight="1"/>
    <row r="26161" ht="7.5" hidden="1" customHeight="1"/>
    <row r="26162" ht="7.5" hidden="1" customHeight="1"/>
    <row r="26163" ht="7.5" hidden="1" customHeight="1"/>
    <row r="26164" ht="7.5" hidden="1" customHeight="1"/>
    <row r="26165" ht="7.5" hidden="1" customHeight="1"/>
    <row r="26166" ht="7.5" hidden="1" customHeight="1"/>
    <row r="26167" ht="7.5" hidden="1" customHeight="1"/>
    <row r="26168" ht="7.5" hidden="1" customHeight="1"/>
    <row r="26169" ht="7.5" hidden="1" customHeight="1"/>
    <row r="26170" ht="7.5" hidden="1" customHeight="1"/>
    <row r="26171" ht="7.5" hidden="1" customHeight="1"/>
    <row r="26172" ht="7.5" hidden="1" customHeight="1"/>
    <row r="26173" ht="7.5" hidden="1" customHeight="1"/>
    <row r="26174" ht="7.5" hidden="1" customHeight="1"/>
    <row r="26175" ht="7.5" hidden="1" customHeight="1"/>
    <row r="26176" ht="7.5" hidden="1" customHeight="1"/>
    <row r="26177" ht="7.5" hidden="1" customHeight="1"/>
    <row r="26178" ht="7.5" hidden="1" customHeight="1"/>
    <row r="26179" ht="7.5" hidden="1" customHeight="1"/>
    <row r="26180" ht="7.5" hidden="1" customHeight="1"/>
    <row r="26181" ht="7.5" hidden="1" customHeight="1"/>
    <row r="26182" ht="7.5" hidden="1" customHeight="1"/>
    <row r="26183" ht="7.5" hidden="1" customHeight="1"/>
    <row r="26184" ht="7.5" hidden="1" customHeight="1"/>
    <row r="26185" ht="7.5" hidden="1" customHeight="1"/>
    <row r="26186" ht="7.5" hidden="1" customHeight="1"/>
    <row r="26187" ht="7.5" hidden="1" customHeight="1"/>
    <row r="26188" ht="7.5" hidden="1" customHeight="1"/>
    <row r="26189" ht="7.5" hidden="1" customHeight="1"/>
    <row r="26190" ht="7.5" hidden="1" customHeight="1"/>
    <row r="26191" ht="7.5" hidden="1" customHeight="1"/>
    <row r="26192" ht="7.5" hidden="1" customHeight="1"/>
    <row r="26193" ht="7.5" hidden="1" customHeight="1"/>
    <row r="26194" ht="7.5" hidden="1" customHeight="1"/>
    <row r="26195" ht="7.5" hidden="1" customHeight="1"/>
    <row r="26196" ht="7.5" hidden="1" customHeight="1"/>
    <row r="26197" ht="7.5" hidden="1" customHeight="1"/>
    <row r="26198" ht="7.5" hidden="1" customHeight="1"/>
    <row r="26199" ht="7.5" hidden="1" customHeight="1"/>
    <row r="26200" ht="7.5" hidden="1" customHeight="1"/>
    <row r="26201" ht="7.5" hidden="1" customHeight="1"/>
    <row r="26202" ht="7.5" hidden="1" customHeight="1"/>
    <row r="26203" ht="7.5" hidden="1" customHeight="1"/>
    <row r="26204" ht="7.5" hidden="1" customHeight="1"/>
    <row r="26205" ht="7.5" hidden="1" customHeight="1"/>
    <row r="26206" ht="7.5" hidden="1" customHeight="1"/>
    <row r="26207" ht="7.5" hidden="1" customHeight="1"/>
    <row r="26208" ht="7.5" hidden="1" customHeight="1"/>
    <row r="26209" ht="7.5" hidden="1" customHeight="1"/>
    <row r="26210" ht="7.5" hidden="1" customHeight="1"/>
    <row r="26211" ht="7.5" hidden="1" customHeight="1"/>
    <row r="26212" ht="7.5" hidden="1" customHeight="1"/>
    <row r="26213" ht="7.5" hidden="1" customHeight="1"/>
    <row r="26214" ht="7.5" hidden="1" customHeight="1"/>
    <row r="26215" ht="7.5" hidden="1" customHeight="1"/>
    <row r="26216" ht="7.5" hidden="1" customHeight="1"/>
    <row r="26217" ht="7.5" hidden="1" customHeight="1"/>
    <row r="26218" ht="7.5" hidden="1" customHeight="1"/>
    <row r="26219" ht="7.5" hidden="1" customHeight="1"/>
    <row r="26220" ht="7.5" hidden="1" customHeight="1"/>
    <row r="26221" ht="7.5" hidden="1" customHeight="1"/>
    <row r="26222" ht="7.5" hidden="1" customHeight="1"/>
    <row r="26223" ht="7.5" hidden="1" customHeight="1"/>
    <row r="26224" ht="7.5" hidden="1" customHeight="1"/>
    <row r="26225" ht="7.5" hidden="1" customHeight="1"/>
    <row r="26226" ht="7.5" hidden="1" customHeight="1"/>
    <row r="26227" ht="7.5" hidden="1" customHeight="1"/>
    <row r="26228" ht="7.5" hidden="1" customHeight="1"/>
    <row r="26229" ht="7.5" hidden="1" customHeight="1"/>
    <row r="26230" ht="7.5" hidden="1" customHeight="1"/>
    <row r="26231" ht="7.5" hidden="1" customHeight="1"/>
    <row r="26232" ht="7.5" hidden="1" customHeight="1"/>
    <row r="26233" ht="7.5" hidden="1" customHeight="1"/>
    <row r="26234" ht="7.5" hidden="1" customHeight="1"/>
    <row r="26235" ht="7.5" hidden="1" customHeight="1"/>
    <row r="26236" ht="7.5" hidden="1" customHeight="1"/>
    <row r="26237" ht="7.5" hidden="1" customHeight="1"/>
    <row r="26238" ht="7.5" hidden="1" customHeight="1"/>
    <row r="26239" ht="7.5" hidden="1" customHeight="1"/>
    <row r="26240" ht="7.5" hidden="1" customHeight="1"/>
    <row r="26241" ht="7.5" hidden="1" customHeight="1"/>
    <row r="26242" ht="7.5" hidden="1" customHeight="1"/>
    <row r="26243" ht="7.5" hidden="1" customHeight="1"/>
    <row r="26244" ht="7.5" hidden="1" customHeight="1"/>
    <row r="26245" ht="7.5" hidden="1" customHeight="1"/>
    <row r="26246" ht="7.5" hidden="1" customHeight="1"/>
    <row r="26247" ht="7.5" hidden="1" customHeight="1"/>
    <row r="26248" ht="7.5" hidden="1" customHeight="1"/>
    <row r="26249" ht="7.5" hidden="1" customHeight="1"/>
    <row r="26250" ht="7.5" hidden="1" customHeight="1"/>
    <row r="26251" ht="7.5" hidden="1" customHeight="1"/>
    <row r="26252" ht="7.5" hidden="1" customHeight="1"/>
    <row r="26253" ht="7.5" hidden="1" customHeight="1"/>
    <row r="26254" ht="7.5" hidden="1" customHeight="1"/>
    <row r="26255" ht="7.5" hidden="1" customHeight="1"/>
    <row r="26256" ht="7.5" hidden="1" customHeight="1"/>
    <row r="26257" ht="7.5" hidden="1" customHeight="1"/>
    <row r="26258" ht="7.5" hidden="1" customHeight="1"/>
    <row r="26259" ht="7.5" hidden="1" customHeight="1"/>
    <row r="26260" ht="7.5" hidden="1" customHeight="1"/>
    <row r="26261" ht="7.5" hidden="1" customHeight="1"/>
    <row r="26262" ht="7.5" hidden="1" customHeight="1"/>
    <row r="26263" ht="7.5" hidden="1" customHeight="1"/>
    <row r="26264" ht="7.5" hidden="1" customHeight="1"/>
    <row r="26265" ht="7.5" hidden="1" customHeight="1"/>
    <row r="26266" ht="7.5" hidden="1" customHeight="1"/>
    <row r="26267" ht="7.5" hidden="1" customHeight="1"/>
    <row r="26268" ht="7.5" hidden="1" customHeight="1"/>
    <row r="26269" ht="7.5" hidden="1" customHeight="1"/>
    <row r="26270" ht="7.5" hidden="1" customHeight="1"/>
    <row r="26271" ht="7.5" hidden="1" customHeight="1"/>
    <row r="26272" ht="7.5" hidden="1" customHeight="1"/>
    <row r="26273" ht="7.5" hidden="1" customHeight="1"/>
    <row r="26274" ht="7.5" hidden="1" customHeight="1"/>
    <row r="26275" ht="7.5" hidden="1" customHeight="1"/>
    <row r="26276" ht="7.5" hidden="1" customHeight="1"/>
    <row r="26277" ht="7.5" hidden="1" customHeight="1"/>
    <row r="26278" ht="7.5" hidden="1" customHeight="1"/>
    <row r="26279" ht="7.5" hidden="1" customHeight="1"/>
    <row r="26280" ht="7.5" hidden="1" customHeight="1"/>
    <row r="26281" ht="7.5" hidden="1" customHeight="1"/>
    <row r="26282" ht="7.5" hidden="1" customHeight="1"/>
    <row r="26283" ht="7.5" hidden="1" customHeight="1"/>
    <row r="26284" ht="7.5" hidden="1" customHeight="1"/>
    <row r="26285" ht="7.5" hidden="1" customHeight="1"/>
    <row r="26286" ht="7.5" hidden="1" customHeight="1"/>
    <row r="26287" ht="7.5" hidden="1" customHeight="1"/>
    <row r="26288" ht="7.5" hidden="1" customHeight="1"/>
    <row r="26289" ht="7.5" hidden="1" customHeight="1"/>
    <row r="26290" ht="7.5" hidden="1" customHeight="1"/>
    <row r="26291" ht="7.5" hidden="1" customHeight="1"/>
    <row r="26292" ht="7.5" hidden="1" customHeight="1"/>
    <row r="26293" ht="7.5" hidden="1" customHeight="1"/>
    <row r="26294" ht="7.5" hidden="1" customHeight="1"/>
    <row r="26295" ht="7.5" hidden="1" customHeight="1"/>
    <row r="26296" ht="7.5" hidden="1" customHeight="1"/>
    <row r="26297" ht="7.5" hidden="1" customHeight="1"/>
    <row r="26298" ht="7.5" hidden="1" customHeight="1"/>
    <row r="26299" ht="7.5" hidden="1" customHeight="1"/>
    <row r="26300" ht="7.5" hidden="1" customHeight="1"/>
    <row r="26301" ht="7.5" hidden="1" customHeight="1"/>
    <row r="26302" ht="7.5" hidden="1" customHeight="1"/>
    <row r="26303" ht="7.5" hidden="1" customHeight="1"/>
    <row r="26304" ht="7.5" hidden="1" customHeight="1"/>
    <row r="26305" ht="7.5" hidden="1" customHeight="1"/>
    <row r="26306" ht="7.5" hidden="1" customHeight="1"/>
    <row r="26307" ht="7.5" hidden="1" customHeight="1"/>
    <row r="26308" ht="7.5" hidden="1" customHeight="1"/>
    <row r="26309" ht="7.5" hidden="1" customHeight="1"/>
    <row r="26310" ht="7.5" hidden="1" customHeight="1"/>
    <row r="26311" ht="7.5" hidden="1" customHeight="1"/>
    <row r="26312" ht="7.5" hidden="1" customHeight="1"/>
    <row r="26313" ht="7.5" hidden="1" customHeight="1"/>
    <row r="26314" ht="7.5" hidden="1" customHeight="1"/>
    <row r="26315" ht="7.5" hidden="1" customHeight="1"/>
    <row r="26316" ht="7.5" hidden="1" customHeight="1"/>
    <row r="26317" ht="7.5" hidden="1" customHeight="1"/>
    <row r="26318" ht="7.5" hidden="1" customHeight="1"/>
    <row r="26319" ht="7.5" hidden="1" customHeight="1"/>
    <row r="26320" ht="7.5" hidden="1" customHeight="1"/>
    <row r="26321" ht="7.5" hidden="1" customHeight="1"/>
    <row r="26322" ht="7.5" hidden="1" customHeight="1"/>
    <row r="26323" ht="7.5" hidden="1" customHeight="1"/>
    <row r="26324" ht="7.5" hidden="1" customHeight="1"/>
    <row r="26325" ht="7.5" hidden="1" customHeight="1"/>
    <row r="26326" ht="7.5" hidden="1" customHeight="1"/>
    <row r="26327" ht="7.5" hidden="1" customHeight="1"/>
    <row r="26328" ht="7.5" hidden="1" customHeight="1"/>
    <row r="26329" ht="7.5" hidden="1" customHeight="1"/>
    <row r="26330" ht="7.5" hidden="1" customHeight="1"/>
    <row r="26331" ht="7.5" hidden="1" customHeight="1"/>
    <row r="26332" ht="7.5" hidden="1" customHeight="1"/>
    <row r="26333" ht="7.5" hidden="1" customHeight="1"/>
    <row r="26334" ht="7.5" hidden="1" customHeight="1"/>
    <row r="26335" ht="7.5" hidden="1" customHeight="1"/>
    <row r="26336" ht="7.5" hidden="1" customHeight="1"/>
    <row r="26337" ht="7.5" hidden="1" customHeight="1"/>
    <row r="26338" ht="7.5" hidden="1" customHeight="1"/>
    <row r="26339" ht="7.5" hidden="1" customHeight="1"/>
    <row r="26340" ht="7.5" hidden="1" customHeight="1"/>
    <row r="26341" ht="7.5" hidden="1" customHeight="1"/>
    <row r="26342" ht="7.5" hidden="1" customHeight="1"/>
    <row r="26343" ht="7.5" hidden="1" customHeight="1"/>
    <row r="26344" ht="7.5" hidden="1" customHeight="1"/>
    <row r="26345" ht="7.5" hidden="1" customHeight="1"/>
    <row r="26346" ht="7.5" hidden="1" customHeight="1"/>
    <row r="26347" ht="7.5" hidden="1" customHeight="1"/>
    <row r="26348" ht="7.5" hidden="1" customHeight="1"/>
    <row r="26349" ht="7.5" hidden="1" customHeight="1"/>
    <row r="26350" ht="7.5" hidden="1" customHeight="1"/>
    <row r="26351" ht="7.5" hidden="1" customHeight="1"/>
    <row r="26352" ht="7.5" hidden="1" customHeight="1"/>
    <row r="26353" ht="7.5" hidden="1" customHeight="1"/>
    <row r="26354" ht="7.5" hidden="1" customHeight="1"/>
    <row r="26355" ht="7.5" hidden="1" customHeight="1"/>
    <row r="26356" ht="7.5" hidden="1" customHeight="1"/>
    <row r="26357" ht="7.5" hidden="1" customHeight="1"/>
    <row r="26358" ht="7.5" hidden="1" customHeight="1"/>
    <row r="26359" ht="7.5" hidden="1" customHeight="1"/>
    <row r="26360" ht="7.5" hidden="1" customHeight="1"/>
    <row r="26361" ht="7.5" hidden="1" customHeight="1"/>
    <row r="26362" ht="7.5" hidden="1" customHeight="1"/>
    <row r="26363" ht="7.5" hidden="1" customHeight="1"/>
    <row r="26364" ht="7.5" hidden="1" customHeight="1"/>
    <row r="26365" ht="7.5" hidden="1" customHeight="1"/>
    <row r="26366" ht="7.5" hidden="1" customHeight="1"/>
    <row r="26367" ht="7.5" hidden="1" customHeight="1"/>
    <row r="26368" ht="7.5" hidden="1" customHeight="1"/>
    <row r="26369" ht="7.5" hidden="1" customHeight="1"/>
    <row r="26370" ht="7.5" hidden="1" customHeight="1"/>
    <row r="26371" ht="7.5" hidden="1" customHeight="1"/>
    <row r="26372" ht="7.5" hidden="1" customHeight="1"/>
    <row r="26373" ht="7.5" hidden="1" customHeight="1"/>
    <row r="26374" ht="7.5" hidden="1" customHeight="1"/>
    <row r="26375" ht="7.5" hidden="1" customHeight="1"/>
    <row r="26376" ht="7.5" hidden="1" customHeight="1"/>
    <row r="26377" ht="7.5" hidden="1" customHeight="1"/>
    <row r="26378" ht="7.5" hidden="1" customHeight="1"/>
    <row r="26379" ht="7.5" hidden="1" customHeight="1"/>
    <row r="26380" ht="7.5" hidden="1" customHeight="1"/>
    <row r="26381" ht="7.5" hidden="1" customHeight="1"/>
    <row r="26382" ht="7.5" hidden="1" customHeight="1"/>
    <row r="26383" ht="7.5" hidden="1" customHeight="1"/>
    <row r="26384" ht="7.5" hidden="1" customHeight="1"/>
    <row r="26385" ht="7.5" hidden="1" customHeight="1"/>
    <row r="26386" ht="7.5" hidden="1" customHeight="1"/>
    <row r="26387" ht="7.5" hidden="1" customHeight="1"/>
    <row r="26388" ht="7.5" hidden="1" customHeight="1"/>
    <row r="26389" ht="7.5" hidden="1" customHeight="1"/>
    <row r="26390" ht="7.5" hidden="1" customHeight="1"/>
    <row r="26391" ht="7.5" hidden="1" customHeight="1"/>
    <row r="26392" ht="7.5" hidden="1" customHeight="1"/>
    <row r="26393" ht="7.5" hidden="1" customHeight="1"/>
    <row r="26394" ht="7.5" hidden="1" customHeight="1"/>
    <row r="26395" ht="7.5" hidden="1" customHeight="1"/>
    <row r="26396" ht="7.5" hidden="1" customHeight="1"/>
    <row r="26397" ht="7.5" hidden="1" customHeight="1"/>
    <row r="26398" ht="7.5" hidden="1" customHeight="1"/>
    <row r="26399" ht="7.5" hidden="1" customHeight="1"/>
    <row r="26400" ht="7.5" hidden="1" customHeight="1"/>
    <row r="26401" ht="7.5" hidden="1" customHeight="1"/>
    <row r="26402" ht="7.5" hidden="1" customHeight="1"/>
    <row r="26403" ht="7.5" hidden="1" customHeight="1"/>
    <row r="26404" ht="7.5" hidden="1" customHeight="1"/>
    <row r="26405" ht="7.5" hidden="1" customHeight="1"/>
    <row r="26406" ht="7.5" hidden="1" customHeight="1"/>
    <row r="26407" ht="7.5" hidden="1" customHeight="1"/>
    <row r="26408" ht="7.5" hidden="1" customHeight="1"/>
    <row r="26409" ht="7.5" hidden="1" customHeight="1"/>
    <row r="26410" ht="7.5" hidden="1" customHeight="1"/>
    <row r="26411" ht="7.5" hidden="1" customHeight="1"/>
    <row r="26412" ht="7.5" hidden="1" customHeight="1"/>
    <row r="26413" ht="7.5" hidden="1" customHeight="1"/>
    <row r="26414" ht="7.5" hidden="1" customHeight="1"/>
    <row r="26415" ht="7.5" hidden="1" customHeight="1"/>
    <row r="26416" ht="7.5" hidden="1" customHeight="1"/>
    <row r="26417" ht="7.5" hidden="1" customHeight="1"/>
    <row r="26418" ht="7.5" hidden="1" customHeight="1"/>
    <row r="26419" ht="7.5" hidden="1" customHeight="1"/>
    <row r="26420" ht="7.5" hidden="1" customHeight="1"/>
    <row r="26421" ht="7.5" hidden="1" customHeight="1"/>
    <row r="26422" ht="7.5" hidden="1" customHeight="1"/>
    <row r="26423" ht="7.5" hidden="1" customHeight="1"/>
    <row r="26424" ht="7.5" hidden="1" customHeight="1"/>
    <row r="26425" ht="7.5" hidden="1" customHeight="1"/>
    <row r="26426" ht="7.5" hidden="1" customHeight="1"/>
    <row r="26427" ht="7.5" hidden="1" customHeight="1"/>
    <row r="26428" ht="7.5" hidden="1" customHeight="1"/>
    <row r="26429" ht="7.5" hidden="1" customHeight="1"/>
    <row r="26430" ht="7.5" hidden="1" customHeight="1"/>
    <row r="26431" ht="7.5" hidden="1" customHeight="1"/>
    <row r="26432" ht="7.5" hidden="1" customHeight="1"/>
    <row r="26433" ht="7.5" hidden="1" customHeight="1"/>
    <row r="26434" ht="7.5" hidden="1" customHeight="1"/>
    <row r="26435" ht="7.5" hidden="1" customHeight="1"/>
    <row r="26436" ht="7.5" hidden="1" customHeight="1"/>
    <row r="26437" ht="7.5" hidden="1" customHeight="1"/>
    <row r="26438" ht="7.5" hidden="1" customHeight="1"/>
    <row r="26439" ht="7.5" hidden="1" customHeight="1"/>
    <row r="26440" ht="7.5" hidden="1" customHeight="1"/>
    <row r="26441" ht="7.5" hidden="1" customHeight="1"/>
    <row r="26442" ht="7.5" hidden="1" customHeight="1"/>
    <row r="26443" ht="7.5" hidden="1" customHeight="1"/>
    <row r="26444" ht="7.5" hidden="1" customHeight="1"/>
    <row r="26445" ht="7.5" hidden="1" customHeight="1"/>
    <row r="26446" ht="7.5" hidden="1" customHeight="1"/>
    <row r="26447" ht="7.5" hidden="1" customHeight="1"/>
    <row r="26448" ht="7.5" hidden="1" customHeight="1"/>
    <row r="26449" ht="7.5" hidden="1" customHeight="1"/>
    <row r="26450" ht="7.5" hidden="1" customHeight="1"/>
    <row r="26451" ht="7.5" hidden="1" customHeight="1"/>
    <row r="26452" ht="7.5" hidden="1" customHeight="1"/>
    <row r="26453" ht="7.5" hidden="1" customHeight="1"/>
    <row r="26454" ht="7.5" hidden="1" customHeight="1"/>
    <row r="26455" ht="7.5" hidden="1" customHeight="1"/>
    <row r="26456" ht="7.5" hidden="1" customHeight="1"/>
    <row r="26457" ht="7.5" hidden="1" customHeight="1"/>
    <row r="26458" ht="7.5" hidden="1" customHeight="1"/>
    <row r="26459" ht="7.5" hidden="1" customHeight="1"/>
    <row r="26460" ht="7.5" hidden="1" customHeight="1"/>
    <row r="26461" ht="7.5" hidden="1" customHeight="1"/>
    <row r="26462" ht="7.5" hidden="1" customHeight="1"/>
    <row r="26463" ht="7.5" hidden="1" customHeight="1"/>
    <row r="26464" ht="7.5" hidden="1" customHeight="1"/>
    <row r="26465" ht="7.5" hidden="1" customHeight="1"/>
    <row r="26466" ht="7.5" hidden="1" customHeight="1"/>
    <row r="26467" ht="7.5" hidden="1" customHeight="1"/>
    <row r="26468" ht="7.5" hidden="1" customHeight="1"/>
    <row r="26469" ht="7.5" hidden="1" customHeight="1"/>
    <row r="26470" ht="7.5" hidden="1" customHeight="1"/>
    <row r="26471" ht="7.5" hidden="1" customHeight="1"/>
    <row r="26472" ht="7.5" hidden="1" customHeight="1"/>
    <row r="26473" ht="7.5" hidden="1" customHeight="1"/>
    <row r="26474" ht="7.5" hidden="1" customHeight="1"/>
    <row r="26475" ht="7.5" hidden="1" customHeight="1"/>
    <row r="26476" ht="7.5" hidden="1" customHeight="1"/>
    <row r="26477" ht="7.5" hidden="1" customHeight="1"/>
    <row r="26478" ht="7.5" hidden="1" customHeight="1"/>
    <row r="26479" ht="7.5" hidden="1" customHeight="1"/>
    <row r="26480" ht="7.5" hidden="1" customHeight="1"/>
    <row r="26481" ht="7.5" hidden="1" customHeight="1"/>
    <row r="26482" ht="7.5" hidden="1" customHeight="1"/>
    <row r="26483" ht="7.5" hidden="1" customHeight="1"/>
    <row r="26484" ht="7.5" hidden="1" customHeight="1"/>
    <row r="26485" ht="7.5" hidden="1" customHeight="1"/>
    <row r="26486" ht="7.5" hidden="1" customHeight="1"/>
    <row r="26487" ht="7.5" hidden="1" customHeight="1"/>
    <row r="26488" ht="7.5" hidden="1" customHeight="1"/>
    <row r="26489" ht="7.5" hidden="1" customHeight="1"/>
    <row r="26490" ht="7.5" hidden="1" customHeight="1"/>
    <row r="26491" ht="7.5" hidden="1" customHeight="1"/>
    <row r="26492" ht="7.5" hidden="1" customHeight="1"/>
    <row r="26493" ht="7.5" hidden="1" customHeight="1"/>
    <row r="26494" ht="7.5" hidden="1" customHeight="1"/>
    <row r="26495" ht="7.5" hidden="1" customHeight="1"/>
    <row r="26496" ht="7.5" hidden="1" customHeight="1"/>
    <row r="26497" ht="7.5" hidden="1" customHeight="1"/>
    <row r="26498" ht="7.5" hidden="1" customHeight="1"/>
    <row r="26499" ht="7.5" hidden="1" customHeight="1"/>
    <row r="26500" ht="7.5" hidden="1" customHeight="1"/>
    <row r="26501" ht="7.5" hidden="1" customHeight="1"/>
    <row r="26502" ht="7.5" hidden="1" customHeight="1"/>
    <row r="26503" ht="7.5" hidden="1" customHeight="1"/>
    <row r="26504" ht="7.5" hidden="1" customHeight="1"/>
    <row r="26505" ht="7.5" hidden="1" customHeight="1"/>
    <row r="26506" ht="7.5" hidden="1" customHeight="1"/>
    <row r="26507" ht="7.5" hidden="1" customHeight="1"/>
    <row r="26508" ht="7.5" hidden="1" customHeight="1"/>
    <row r="26509" ht="7.5" hidden="1" customHeight="1"/>
    <row r="26510" ht="7.5" hidden="1" customHeight="1"/>
    <row r="26511" ht="7.5" hidden="1" customHeight="1"/>
    <row r="26512" ht="7.5" hidden="1" customHeight="1"/>
    <row r="26513" ht="7.5" hidden="1" customHeight="1"/>
    <row r="26514" ht="7.5" hidden="1" customHeight="1"/>
    <row r="26515" ht="7.5" hidden="1" customHeight="1"/>
    <row r="26516" ht="7.5" hidden="1" customHeight="1"/>
    <row r="26517" ht="7.5" hidden="1" customHeight="1"/>
    <row r="26518" ht="7.5" hidden="1" customHeight="1"/>
    <row r="26519" ht="7.5" hidden="1" customHeight="1"/>
    <row r="26520" ht="7.5" hidden="1" customHeight="1"/>
    <row r="26521" ht="7.5" hidden="1" customHeight="1"/>
    <row r="26522" ht="7.5" hidden="1" customHeight="1"/>
    <row r="26523" ht="7.5" hidden="1" customHeight="1"/>
    <row r="26524" ht="7.5" hidden="1" customHeight="1"/>
    <row r="26525" ht="7.5" hidden="1" customHeight="1"/>
    <row r="26526" ht="7.5" hidden="1" customHeight="1"/>
    <row r="26527" ht="7.5" hidden="1" customHeight="1"/>
    <row r="26528" ht="7.5" hidden="1" customHeight="1"/>
    <row r="26529" ht="7.5" hidden="1" customHeight="1"/>
    <row r="26530" ht="7.5" hidden="1" customHeight="1"/>
    <row r="26531" ht="7.5" hidden="1" customHeight="1"/>
    <row r="26532" ht="7.5" hidden="1" customHeight="1"/>
    <row r="26533" ht="7.5" hidden="1" customHeight="1"/>
    <row r="26534" ht="7.5" hidden="1" customHeight="1"/>
    <row r="26535" ht="7.5" hidden="1" customHeight="1"/>
    <row r="26536" ht="7.5" hidden="1" customHeight="1"/>
    <row r="26537" ht="7.5" hidden="1" customHeight="1"/>
    <row r="26538" ht="7.5" hidden="1" customHeight="1"/>
    <row r="26539" ht="7.5" hidden="1" customHeight="1"/>
    <row r="26540" ht="7.5" hidden="1" customHeight="1"/>
    <row r="26541" ht="7.5" hidden="1" customHeight="1"/>
    <row r="26542" ht="7.5" hidden="1" customHeight="1"/>
    <row r="26543" ht="7.5" hidden="1" customHeight="1"/>
    <row r="26544" ht="7.5" hidden="1" customHeight="1"/>
    <row r="26545" ht="7.5" hidden="1" customHeight="1"/>
    <row r="26546" ht="7.5" hidden="1" customHeight="1"/>
    <row r="26547" ht="7.5" hidden="1" customHeight="1"/>
    <row r="26548" ht="7.5" hidden="1" customHeight="1"/>
    <row r="26549" ht="7.5" hidden="1" customHeight="1"/>
    <row r="26550" ht="7.5" hidden="1" customHeight="1"/>
    <row r="26551" ht="7.5" hidden="1" customHeight="1"/>
    <row r="26552" ht="7.5" hidden="1" customHeight="1"/>
    <row r="26553" ht="7.5" hidden="1" customHeight="1"/>
    <row r="26554" ht="7.5" hidden="1" customHeight="1"/>
    <row r="26555" ht="7.5" hidden="1" customHeight="1"/>
    <row r="26556" ht="7.5" hidden="1" customHeight="1"/>
    <row r="26557" ht="7.5" hidden="1" customHeight="1"/>
    <row r="26558" ht="7.5" hidden="1" customHeight="1"/>
    <row r="26559" ht="7.5" hidden="1" customHeight="1"/>
    <row r="26560" ht="7.5" hidden="1" customHeight="1"/>
    <row r="26561" ht="7.5" hidden="1" customHeight="1"/>
    <row r="26562" ht="7.5" hidden="1" customHeight="1"/>
    <row r="26563" ht="7.5" hidden="1" customHeight="1"/>
    <row r="26564" ht="7.5" hidden="1" customHeight="1"/>
    <row r="26565" ht="7.5" hidden="1" customHeight="1"/>
    <row r="26566" ht="7.5" hidden="1" customHeight="1"/>
    <row r="26567" ht="7.5" hidden="1" customHeight="1"/>
    <row r="26568" ht="7.5" hidden="1" customHeight="1"/>
    <row r="26569" ht="7.5" hidden="1" customHeight="1"/>
    <row r="26570" ht="7.5" hidden="1" customHeight="1"/>
    <row r="26571" ht="7.5" hidden="1" customHeight="1"/>
    <row r="26572" ht="7.5" hidden="1" customHeight="1"/>
    <row r="26573" ht="7.5" hidden="1" customHeight="1"/>
    <row r="26574" ht="7.5" hidden="1" customHeight="1"/>
    <row r="26575" ht="7.5" hidden="1" customHeight="1"/>
    <row r="26576" ht="7.5" hidden="1" customHeight="1"/>
    <row r="26577" ht="7.5" hidden="1" customHeight="1"/>
    <row r="26578" ht="7.5" hidden="1" customHeight="1"/>
    <row r="26579" ht="7.5" hidden="1" customHeight="1"/>
    <row r="26580" ht="7.5" hidden="1" customHeight="1"/>
    <row r="26581" ht="7.5" hidden="1" customHeight="1"/>
    <row r="26582" ht="7.5" hidden="1" customHeight="1"/>
    <row r="26583" ht="7.5" hidden="1" customHeight="1"/>
    <row r="26584" ht="7.5" hidden="1" customHeight="1"/>
    <row r="26585" ht="7.5" hidden="1" customHeight="1"/>
    <row r="26586" ht="7.5" hidden="1" customHeight="1"/>
    <row r="26587" ht="7.5" hidden="1" customHeight="1"/>
    <row r="26588" ht="7.5" hidden="1" customHeight="1"/>
    <row r="26589" ht="7.5" hidden="1" customHeight="1"/>
    <row r="26590" ht="7.5" hidden="1" customHeight="1"/>
    <row r="26591" ht="7.5" hidden="1" customHeight="1"/>
    <row r="26592" ht="7.5" hidden="1" customHeight="1"/>
    <row r="26593" ht="7.5" hidden="1" customHeight="1"/>
    <row r="26594" ht="7.5" hidden="1" customHeight="1"/>
    <row r="26595" ht="7.5" hidden="1" customHeight="1"/>
    <row r="26596" ht="7.5" hidden="1" customHeight="1"/>
    <row r="26597" ht="7.5" hidden="1" customHeight="1"/>
    <row r="26598" ht="7.5" hidden="1" customHeight="1"/>
    <row r="26599" ht="7.5" hidden="1" customHeight="1"/>
    <row r="26600" ht="7.5" hidden="1" customHeight="1"/>
    <row r="26601" ht="7.5" hidden="1" customHeight="1"/>
    <row r="26602" ht="7.5" hidden="1" customHeight="1"/>
    <row r="26603" ht="7.5" hidden="1" customHeight="1"/>
    <row r="26604" ht="7.5" hidden="1" customHeight="1"/>
    <row r="26605" ht="7.5" hidden="1" customHeight="1"/>
    <row r="26606" ht="7.5" hidden="1" customHeight="1"/>
    <row r="26607" ht="7.5" hidden="1" customHeight="1"/>
    <row r="26608" ht="7.5" hidden="1" customHeight="1"/>
    <row r="26609" ht="7.5" hidden="1" customHeight="1"/>
    <row r="26610" ht="7.5" hidden="1" customHeight="1"/>
    <row r="26611" ht="7.5" hidden="1" customHeight="1"/>
    <row r="26612" ht="7.5" hidden="1" customHeight="1"/>
    <row r="26613" ht="7.5" hidden="1" customHeight="1"/>
    <row r="26614" ht="7.5" hidden="1" customHeight="1"/>
    <row r="26615" ht="7.5" hidden="1" customHeight="1"/>
    <row r="26616" ht="7.5" hidden="1" customHeight="1"/>
    <row r="26617" ht="7.5" hidden="1" customHeight="1"/>
    <row r="26618" ht="7.5" hidden="1" customHeight="1"/>
    <row r="26619" ht="7.5" hidden="1" customHeight="1"/>
    <row r="26620" ht="7.5" hidden="1" customHeight="1"/>
    <row r="26621" ht="7.5" hidden="1" customHeight="1"/>
    <row r="26622" ht="7.5" hidden="1" customHeight="1"/>
    <row r="26623" ht="7.5" hidden="1" customHeight="1"/>
    <row r="26624" ht="7.5" hidden="1" customHeight="1"/>
    <row r="26625" ht="7.5" hidden="1" customHeight="1"/>
    <row r="26626" ht="7.5" hidden="1" customHeight="1"/>
    <row r="26627" ht="7.5" hidden="1" customHeight="1"/>
    <row r="26628" ht="7.5" hidden="1" customHeight="1"/>
    <row r="26629" ht="7.5" hidden="1" customHeight="1"/>
    <row r="26630" ht="7.5" hidden="1" customHeight="1"/>
    <row r="26631" ht="7.5" hidden="1" customHeight="1"/>
    <row r="26632" ht="7.5" hidden="1" customHeight="1"/>
    <row r="26633" ht="7.5" hidden="1" customHeight="1"/>
    <row r="26634" ht="7.5" hidden="1" customHeight="1"/>
    <row r="26635" ht="7.5" hidden="1" customHeight="1"/>
    <row r="26636" ht="7.5" hidden="1" customHeight="1"/>
    <row r="26637" ht="7.5" hidden="1" customHeight="1"/>
    <row r="26638" ht="7.5" hidden="1" customHeight="1"/>
    <row r="26639" ht="7.5" hidden="1" customHeight="1"/>
    <row r="26640" ht="7.5" hidden="1" customHeight="1"/>
    <row r="26641" ht="7.5" hidden="1" customHeight="1"/>
    <row r="26642" ht="7.5" hidden="1" customHeight="1"/>
    <row r="26643" ht="7.5" hidden="1" customHeight="1"/>
    <row r="26644" ht="7.5" hidden="1" customHeight="1"/>
    <row r="26645" ht="7.5" hidden="1" customHeight="1"/>
    <row r="26646" ht="7.5" hidden="1" customHeight="1"/>
    <row r="26647" ht="7.5" hidden="1" customHeight="1"/>
    <row r="26648" ht="7.5" hidden="1" customHeight="1"/>
    <row r="26649" ht="7.5" hidden="1" customHeight="1"/>
    <row r="26650" ht="7.5" hidden="1" customHeight="1"/>
    <row r="26651" ht="7.5" hidden="1" customHeight="1"/>
    <row r="26652" ht="7.5" hidden="1" customHeight="1"/>
    <row r="26653" ht="7.5" hidden="1" customHeight="1"/>
    <row r="26654" ht="7.5" hidden="1" customHeight="1"/>
    <row r="26655" ht="7.5" hidden="1" customHeight="1"/>
    <row r="26656" ht="7.5" hidden="1" customHeight="1"/>
    <row r="26657" ht="7.5" hidden="1" customHeight="1"/>
    <row r="26658" ht="7.5" hidden="1" customHeight="1"/>
    <row r="26659" ht="7.5" hidden="1" customHeight="1"/>
    <row r="26660" ht="7.5" hidden="1" customHeight="1"/>
    <row r="26661" ht="7.5" hidden="1" customHeight="1"/>
    <row r="26662" ht="7.5" hidden="1" customHeight="1"/>
    <row r="26663" ht="7.5" hidden="1" customHeight="1"/>
    <row r="26664" ht="7.5" hidden="1" customHeight="1"/>
    <row r="26665" ht="7.5" hidden="1" customHeight="1"/>
    <row r="26666" ht="7.5" hidden="1" customHeight="1"/>
    <row r="26667" ht="7.5" hidden="1" customHeight="1"/>
    <row r="26668" ht="7.5" hidden="1" customHeight="1"/>
    <row r="26669" ht="7.5" hidden="1" customHeight="1"/>
    <row r="26670" ht="7.5" hidden="1" customHeight="1"/>
    <row r="26671" ht="7.5" hidden="1" customHeight="1"/>
    <row r="26672" ht="7.5" hidden="1" customHeight="1"/>
    <row r="26673" ht="7.5" hidden="1" customHeight="1"/>
    <row r="26674" ht="7.5" hidden="1" customHeight="1"/>
    <row r="26675" ht="7.5" hidden="1" customHeight="1"/>
    <row r="26676" ht="7.5" hidden="1" customHeight="1"/>
    <row r="26677" ht="7.5" hidden="1" customHeight="1"/>
    <row r="26678" ht="7.5" hidden="1" customHeight="1"/>
    <row r="26679" ht="7.5" hidden="1" customHeight="1"/>
    <row r="26680" ht="7.5" hidden="1" customHeight="1"/>
    <row r="26681" ht="7.5" hidden="1" customHeight="1"/>
    <row r="26682" ht="7.5" hidden="1" customHeight="1"/>
    <row r="26683" ht="7.5" hidden="1" customHeight="1"/>
    <row r="26684" ht="7.5" hidden="1" customHeight="1"/>
    <row r="26685" ht="7.5" hidden="1" customHeight="1"/>
    <row r="26686" ht="7.5" hidden="1" customHeight="1"/>
    <row r="26687" ht="7.5" hidden="1" customHeight="1"/>
    <row r="26688" ht="7.5" hidden="1" customHeight="1"/>
    <row r="26689" ht="7.5" hidden="1" customHeight="1"/>
    <row r="26690" ht="7.5" hidden="1" customHeight="1"/>
    <row r="26691" ht="7.5" hidden="1" customHeight="1"/>
    <row r="26692" ht="7.5" hidden="1" customHeight="1"/>
    <row r="26693" ht="7.5" hidden="1" customHeight="1"/>
    <row r="26694" ht="7.5" hidden="1" customHeight="1"/>
    <row r="26695" ht="7.5" hidden="1" customHeight="1"/>
    <row r="26696" ht="7.5" hidden="1" customHeight="1"/>
    <row r="26697" ht="7.5" hidden="1" customHeight="1"/>
    <row r="26698" ht="7.5" hidden="1" customHeight="1"/>
    <row r="26699" ht="7.5" hidden="1" customHeight="1"/>
    <row r="26700" ht="7.5" hidden="1" customHeight="1"/>
    <row r="26701" ht="7.5" hidden="1" customHeight="1"/>
    <row r="26702" ht="7.5" hidden="1" customHeight="1"/>
    <row r="26703" ht="7.5" hidden="1" customHeight="1"/>
    <row r="26704" ht="7.5" hidden="1" customHeight="1"/>
    <row r="26705" ht="7.5" hidden="1" customHeight="1"/>
    <row r="26706" ht="7.5" hidden="1" customHeight="1"/>
    <row r="26707" ht="7.5" hidden="1" customHeight="1"/>
    <row r="26708" ht="7.5" hidden="1" customHeight="1"/>
    <row r="26709" ht="7.5" hidden="1" customHeight="1"/>
    <row r="26710" ht="7.5" hidden="1" customHeight="1"/>
    <row r="26711" ht="7.5" hidden="1" customHeight="1"/>
    <row r="26712" ht="7.5" hidden="1" customHeight="1"/>
    <row r="26713" ht="7.5" hidden="1" customHeight="1"/>
    <row r="26714" ht="7.5" hidden="1" customHeight="1"/>
    <row r="26715" ht="7.5" hidden="1" customHeight="1"/>
    <row r="26716" ht="7.5" hidden="1" customHeight="1"/>
    <row r="26717" ht="7.5" hidden="1" customHeight="1"/>
    <row r="26718" ht="7.5" hidden="1" customHeight="1"/>
    <row r="26719" ht="7.5" hidden="1" customHeight="1"/>
    <row r="26720" ht="7.5" hidden="1" customHeight="1"/>
    <row r="26721" ht="7.5" hidden="1" customHeight="1"/>
    <row r="26722" ht="7.5" hidden="1" customHeight="1"/>
    <row r="26723" ht="7.5" hidden="1" customHeight="1"/>
    <row r="26724" ht="7.5" hidden="1" customHeight="1"/>
    <row r="26725" ht="7.5" hidden="1" customHeight="1"/>
    <row r="26726" ht="7.5" hidden="1" customHeight="1"/>
    <row r="26727" ht="7.5" hidden="1" customHeight="1"/>
    <row r="26728" ht="7.5" hidden="1" customHeight="1"/>
    <row r="26729" ht="7.5" hidden="1" customHeight="1"/>
    <row r="26730" ht="7.5" hidden="1" customHeight="1"/>
    <row r="26731" ht="7.5" hidden="1" customHeight="1"/>
    <row r="26732" ht="7.5" hidden="1" customHeight="1"/>
    <row r="26733" ht="7.5" hidden="1" customHeight="1"/>
    <row r="26734" ht="7.5" hidden="1" customHeight="1"/>
    <row r="26735" ht="7.5" hidden="1" customHeight="1"/>
    <row r="26736" ht="7.5" hidden="1" customHeight="1"/>
    <row r="26737" ht="7.5" hidden="1" customHeight="1"/>
    <row r="26738" ht="7.5" hidden="1" customHeight="1"/>
    <row r="26739" ht="7.5" hidden="1" customHeight="1"/>
    <row r="26740" ht="7.5" hidden="1" customHeight="1"/>
    <row r="26741" ht="7.5" hidden="1" customHeight="1"/>
    <row r="26742" ht="7.5" hidden="1" customHeight="1"/>
    <row r="26743" ht="7.5" hidden="1" customHeight="1"/>
    <row r="26744" ht="7.5" hidden="1" customHeight="1"/>
    <row r="26745" ht="7.5" hidden="1" customHeight="1"/>
    <row r="26746" ht="7.5" hidden="1" customHeight="1"/>
    <row r="26747" ht="7.5" hidden="1" customHeight="1"/>
    <row r="26748" ht="7.5" hidden="1" customHeight="1"/>
    <row r="26749" ht="7.5" hidden="1" customHeight="1"/>
    <row r="26750" ht="7.5" hidden="1" customHeight="1"/>
    <row r="26751" ht="7.5" hidden="1" customHeight="1"/>
    <row r="26752" ht="7.5" hidden="1" customHeight="1"/>
    <row r="26753" ht="7.5" hidden="1" customHeight="1"/>
    <row r="26754" ht="7.5" hidden="1" customHeight="1"/>
    <row r="26755" ht="7.5" hidden="1" customHeight="1"/>
    <row r="26756" ht="7.5" hidden="1" customHeight="1"/>
    <row r="26757" ht="7.5" hidden="1" customHeight="1"/>
    <row r="26758" ht="7.5" hidden="1" customHeight="1"/>
    <row r="26759" ht="7.5" hidden="1" customHeight="1"/>
    <row r="26760" ht="7.5" hidden="1" customHeight="1"/>
    <row r="26761" ht="7.5" hidden="1" customHeight="1"/>
    <row r="26762" ht="7.5" hidden="1" customHeight="1"/>
    <row r="26763" ht="7.5" hidden="1" customHeight="1"/>
    <row r="26764" ht="7.5" hidden="1" customHeight="1"/>
    <row r="26765" ht="7.5" hidden="1" customHeight="1"/>
    <row r="26766" ht="7.5" hidden="1" customHeight="1"/>
    <row r="26767" ht="7.5" hidden="1" customHeight="1"/>
    <row r="26768" ht="7.5" hidden="1" customHeight="1"/>
    <row r="26769" ht="7.5" hidden="1" customHeight="1"/>
    <row r="26770" ht="7.5" hidden="1" customHeight="1"/>
    <row r="26771" ht="7.5" hidden="1" customHeight="1"/>
    <row r="26772" ht="7.5" hidden="1" customHeight="1"/>
    <row r="26773" ht="7.5" hidden="1" customHeight="1"/>
    <row r="26774" ht="7.5" hidden="1" customHeight="1"/>
    <row r="26775" ht="7.5" hidden="1" customHeight="1"/>
    <row r="26776" ht="7.5" hidden="1" customHeight="1"/>
    <row r="26777" ht="7.5" hidden="1" customHeight="1"/>
    <row r="26778" ht="7.5" hidden="1" customHeight="1"/>
    <row r="26779" ht="7.5" hidden="1" customHeight="1"/>
    <row r="26780" ht="7.5" hidden="1" customHeight="1"/>
    <row r="26781" ht="7.5" hidden="1" customHeight="1"/>
    <row r="26782" ht="7.5" hidden="1" customHeight="1"/>
    <row r="26783" ht="7.5" hidden="1" customHeight="1"/>
    <row r="26784" ht="7.5" hidden="1" customHeight="1"/>
    <row r="26785" ht="7.5" hidden="1" customHeight="1"/>
    <row r="26786" ht="7.5" hidden="1" customHeight="1"/>
    <row r="26787" ht="7.5" hidden="1" customHeight="1"/>
    <row r="26788" ht="7.5" hidden="1" customHeight="1"/>
    <row r="26789" ht="7.5" hidden="1" customHeight="1"/>
    <row r="26790" ht="7.5" hidden="1" customHeight="1"/>
    <row r="26791" ht="7.5" hidden="1" customHeight="1"/>
    <row r="26792" ht="7.5" hidden="1" customHeight="1"/>
    <row r="26793" ht="7.5" hidden="1" customHeight="1"/>
    <row r="26794" ht="7.5" hidden="1" customHeight="1"/>
    <row r="26795" ht="7.5" hidden="1" customHeight="1"/>
    <row r="26796" ht="7.5" hidden="1" customHeight="1"/>
    <row r="26797" ht="7.5" hidden="1" customHeight="1"/>
    <row r="26798" ht="7.5" hidden="1" customHeight="1"/>
    <row r="26799" ht="7.5" hidden="1" customHeight="1"/>
    <row r="26800" ht="7.5" hidden="1" customHeight="1"/>
    <row r="26801" ht="7.5" hidden="1" customHeight="1"/>
    <row r="26802" ht="7.5" hidden="1" customHeight="1"/>
    <row r="26803" ht="7.5" hidden="1" customHeight="1"/>
    <row r="26804" ht="7.5" hidden="1" customHeight="1"/>
    <row r="26805" ht="7.5" hidden="1" customHeight="1"/>
    <row r="26806" ht="7.5" hidden="1" customHeight="1"/>
    <row r="26807" ht="7.5" hidden="1" customHeight="1"/>
    <row r="26808" ht="7.5" hidden="1" customHeight="1"/>
    <row r="26809" ht="7.5" hidden="1" customHeight="1"/>
    <row r="26810" ht="7.5" hidden="1" customHeight="1"/>
    <row r="26811" ht="7.5" hidden="1" customHeight="1"/>
    <row r="26812" ht="7.5" hidden="1" customHeight="1"/>
    <row r="26813" ht="7.5" hidden="1" customHeight="1"/>
    <row r="26814" ht="7.5" hidden="1" customHeight="1"/>
    <row r="26815" ht="7.5" hidden="1" customHeight="1"/>
    <row r="26816" ht="7.5" hidden="1" customHeight="1"/>
    <row r="26817" ht="7.5" hidden="1" customHeight="1"/>
    <row r="26818" ht="7.5" hidden="1" customHeight="1"/>
    <row r="26819" ht="7.5" hidden="1" customHeight="1"/>
    <row r="26820" ht="7.5" hidden="1" customHeight="1"/>
    <row r="26821" ht="7.5" hidden="1" customHeight="1"/>
    <row r="26822" ht="7.5" hidden="1" customHeight="1"/>
    <row r="26823" ht="7.5" hidden="1" customHeight="1"/>
    <row r="26824" ht="7.5" hidden="1" customHeight="1"/>
    <row r="26825" ht="7.5" hidden="1" customHeight="1"/>
    <row r="26826" ht="7.5" hidden="1" customHeight="1"/>
    <row r="26827" ht="7.5" hidden="1" customHeight="1"/>
    <row r="26828" ht="7.5" hidden="1" customHeight="1"/>
    <row r="26829" ht="7.5" hidden="1" customHeight="1"/>
    <row r="26830" ht="7.5" hidden="1" customHeight="1"/>
    <row r="26831" ht="7.5" hidden="1" customHeight="1"/>
    <row r="26832" ht="7.5" hidden="1" customHeight="1"/>
    <row r="26833" ht="7.5" hidden="1" customHeight="1"/>
    <row r="26834" ht="7.5" hidden="1" customHeight="1"/>
    <row r="26835" ht="7.5" hidden="1" customHeight="1"/>
    <row r="26836" ht="7.5" hidden="1" customHeight="1"/>
    <row r="26837" ht="7.5" hidden="1" customHeight="1"/>
    <row r="26838" ht="7.5" hidden="1" customHeight="1"/>
    <row r="26839" ht="7.5" hidden="1" customHeight="1"/>
    <row r="26840" ht="7.5" hidden="1" customHeight="1"/>
    <row r="26841" ht="7.5" hidden="1" customHeight="1"/>
    <row r="26842" ht="7.5" hidden="1" customHeight="1"/>
    <row r="26843" ht="7.5" hidden="1" customHeight="1"/>
    <row r="26844" ht="7.5" hidden="1" customHeight="1"/>
    <row r="26845" ht="7.5" hidden="1" customHeight="1"/>
    <row r="26846" ht="7.5" hidden="1" customHeight="1"/>
    <row r="26847" ht="7.5" hidden="1" customHeight="1"/>
    <row r="26848" ht="7.5" hidden="1" customHeight="1"/>
    <row r="26849" ht="7.5" hidden="1" customHeight="1"/>
    <row r="26850" ht="7.5" hidden="1" customHeight="1"/>
    <row r="26851" ht="7.5" hidden="1" customHeight="1"/>
    <row r="26852" ht="7.5" hidden="1" customHeight="1"/>
    <row r="26853" ht="7.5" hidden="1" customHeight="1"/>
    <row r="26854" ht="7.5" hidden="1" customHeight="1"/>
    <row r="26855" ht="7.5" hidden="1" customHeight="1"/>
    <row r="26856" ht="7.5" hidden="1" customHeight="1"/>
    <row r="26857" ht="7.5" hidden="1" customHeight="1"/>
    <row r="26858" ht="7.5" hidden="1" customHeight="1"/>
    <row r="26859" ht="7.5" hidden="1" customHeight="1"/>
    <row r="26860" ht="7.5" hidden="1" customHeight="1"/>
    <row r="26861" ht="7.5" hidden="1" customHeight="1"/>
    <row r="26862" ht="7.5" hidden="1" customHeight="1"/>
    <row r="26863" ht="7.5" hidden="1" customHeight="1"/>
    <row r="26864" ht="7.5" hidden="1" customHeight="1"/>
    <row r="26865" ht="7.5" hidden="1" customHeight="1"/>
    <row r="26866" ht="7.5" hidden="1" customHeight="1"/>
    <row r="26867" ht="7.5" hidden="1" customHeight="1"/>
    <row r="26868" ht="7.5" hidden="1" customHeight="1"/>
    <row r="26869" ht="7.5" hidden="1" customHeight="1"/>
    <row r="26870" ht="7.5" hidden="1" customHeight="1"/>
    <row r="26871" ht="7.5" hidden="1" customHeight="1"/>
    <row r="26872" ht="7.5" hidden="1" customHeight="1"/>
    <row r="26873" ht="7.5" hidden="1" customHeight="1"/>
    <row r="26874" ht="7.5" hidden="1" customHeight="1"/>
    <row r="26875" ht="7.5" hidden="1" customHeight="1"/>
    <row r="26876" ht="7.5" hidden="1" customHeight="1"/>
    <row r="26877" ht="7.5" hidden="1" customHeight="1"/>
    <row r="26878" ht="7.5" hidden="1" customHeight="1"/>
    <row r="26879" ht="7.5" hidden="1" customHeight="1"/>
    <row r="26880" ht="7.5" hidden="1" customHeight="1"/>
    <row r="26881" ht="7.5" hidden="1" customHeight="1"/>
    <row r="26882" ht="7.5" hidden="1" customHeight="1"/>
    <row r="26883" ht="7.5" hidden="1" customHeight="1"/>
    <row r="26884" ht="7.5" hidden="1" customHeight="1"/>
    <row r="26885" ht="7.5" hidden="1" customHeight="1"/>
    <row r="26886" ht="7.5" hidden="1" customHeight="1"/>
    <row r="26887" ht="7.5" hidden="1" customHeight="1"/>
    <row r="26888" ht="7.5" hidden="1" customHeight="1"/>
    <row r="26889" ht="7.5" hidden="1" customHeight="1"/>
    <row r="26890" ht="7.5" hidden="1" customHeight="1"/>
    <row r="26891" ht="7.5" hidden="1" customHeight="1"/>
    <row r="26892" ht="7.5" hidden="1" customHeight="1"/>
    <row r="26893" ht="7.5" hidden="1" customHeight="1"/>
    <row r="26894" ht="7.5" hidden="1" customHeight="1"/>
    <row r="26895" ht="7.5" hidden="1" customHeight="1"/>
    <row r="26896" ht="7.5" hidden="1" customHeight="1"/>
    <row r="26897" ht="7.5" hidden="1" customHeight="1"/>
    <row r="26898" ht="7.5" hidden="1" customHeight="1"/>
    <row r="26899" ht="7.5" hidden="1" customHeight="1"/>
    <row r="26900" ht="7.5" hidden="1" customHeight="1"/>
    <row r="26901" ht="7.5" hidden="1" customHeight="1"/>
    <row r="26902" ht="7.5" hidden="1" customHeight="1"/>
    <row r="26903" ht="7.5" hidden="1" customHeight="1"/>
    <row r="26904" ht="7.5" hidden="1" customHeight="1"/>
    <row r="26905" ht="7.5" hidden="1" customHeight="1"/>
    <row r="26906" ht="7.5" hidden="1" customHeight="1"/>
    <row r="26907" ht="7.5" hidden="1" customHeight="1"/>
    <row r="26908" ht="7.5" hidden="1" customHeight="1"/>
    <row r="26909" ht="7.5" hidden="1" customHeight="1"/>
    <row r="26910" ht="7.5" hidden="1" customHeight="1"/>
    <row r="26911" ht="7.5" hidden="1" customHeight="1"/>
    <row r="26912" ht="7.5" hidden="1" customHeight="1"/>
    <row r="26913" ht="7.5" hidden="1" customHeight="1"/>
    <row r="26914" ht="7.5" hidden="1" customHeight="1"/>
    <row r="26915" ht="7.5" hidden="1" customHeight="1"/>
    <row r="26916" ht="7.5" hidden="1" customHeight="1"/>
    <row r="26917" ht="7.5" hidden="1" customHeight="1"/>
    <row r="26918" ht="7.5" hidden="1" customHeight="1"/>
    <row r="26919" ht="7.5" hidden="1" customHeight="1"/>
    <row r="26920" ht="7.5" hidden="1" customHeight="1"/>
    <row r="26921" ht="7.5" hidden="1" customHeight="1"/>
    <row r="26922" ht="7.5" hidden="1" customHeight="1"/>
    <row r="26923" ht="7.5" hidden="1" customHeight="1"/>
    <row r="26924" ht="7.5" hidden="1" customHeight="1"/>
    <row r="26925" ht="7.5" hidden="1" customHeight="1"/>
    <row r="26926" ht="7.5" hidden="1" customHeight="1"/>
    <row r="26927" ht="7.5" hidden="1" customHeight="1"/>
    <row r="26928" ht="7.5" hidden="1" customHeight="1"/>
    <row r="26929" ht="7.5" hidden="1" customHeight="1"/>
    <row r="26930" ht="7.5" hidden="1" customHeight="1"/>
    <row r="26931" ht="7.5" hidden="1" customHeight="1"/>
    <row r="26932" ht="7.5" hidden="1" customHeight="1"/>
    <row r="26933" ht="7.5" hidden="1" customHeight="1"/>
    <row r="26934" ht="7.5" hidden="1" customHeight="1"/>
    <row r="26935" ht="7.5" hidden="1" customHeight="1"/>
    <row r="26936" ht="7.5" hidden="1" customHeight="1"/>
    <row r="26937" ht="7.5" hidden="1" customHeight="1"/>
    <row r="26938" ht="7.5" hidden="1" customHeight="1"/>
    <row r="26939" ht="7.5" hidden="1" customHeight="1"/>
    <row r="26940" ht="7.5" hidden="1" customHeight="1"/>
    <row r="26941" ht="7.5" hidden="1" customHeight="1"/>
    <row r="26942" ht="7.5" hidden="1" customHeight="1"/>
    <row r="26943" ht="7.5" hidden="1" customHeight="1"/>
    <row r="26944" ht="7.5" hidden="1" customHeight="1"/>
    <row r="26945" ht="7.5" hidden="1" customHeight="1"/>
    <row r="26946" ht="7.5" hidden="1" customHeight="1"/>
    <row r="26947" ht="7.5" hidden="1" customHeight="1"/>
    <row r="26948" ht="7.5" hidden="1" customHeight="1"/>
    <row r="26949" ht="7.5" hidden="1" customHeight="1"/>
    <row r="26950" ht="7.5" hidden="1" customHeight="1"/>
    <row r="26951" ht="7.5" hidden="1" customHeight="1"/>
    <row r="26952" ht="7.5" hidden="1" customHeight="1"/>
    <row r="26953" ht="7.5" hidden="1" customHeight="1"/>
    <row r="26954" ht="7.5" hidden="1" customHeight="1"/>
    <row r="26955" ht="7.5" hidden="1" customHeight="1"/>
    <row r="26956" ht="7.5" hidden="1" customHeight="1"/>
    <row r="26957" ht="7.5" hidden="1" customHeight="1"/>
    <row r="26958" ht="7.5" hidden="1" customHeight="1"/>
    <row r="26959" ht="7.5" hidden="1" customHeight="1"/>
    <row r="26960" ht="7.5" hidden="1" customHeight="1"/>
    <row r="26961" ht="7.5" hidden="1" customHeight="1"/>
    <row r="26962" ht="7.5" hidden="1" customHeight="1"/>
    <row r="26963" ht="7.5" hidden="1" customHeight="1"/>
    <row r="26964" ht="7.5" hidden="1" customHeight="1"/>
    <row r="26965" ht="7.5" hidden="1" customHeight="1"/>
    <row r="26966" ht="7.5" hidden="1" customHeight="1"/>
    <row r="26967" ht="7.5" hidden="1" customHeight="1"/>
    <row r="26968" ht="7.5" hidden="1" customHeight="1"/>
    <row r="26969" ht="7.5" hidden="1" customHeight="1"/>
    <row r="26970" ht="7.5" hidden="1" customHeight="1"/>
    <row r="26971" ht="7.5" hidden="1" customHeight="1"/>
    <row r="26972" ht="7.5" hidden="1" customHeight="1"/>
    <row r="26973" ht="7.5" hidden="1" customHeight="1"/>
    <row r="26974" ht="7.5" hidden="1" customHeight="1"/>
    <row r="26975" ht="7.5" hidden="1" customHeight="1"/>
    <row r="26976" ht="7.5" hidden="1" customHeight="1"/>
    <row r="26977" ht="7.5" hidden="1" customHeight="1"/>
    <row r="26978" ht="7.5" hidden="1" customHeight="1"/>
    <row r="26979" ht="7.5" hidden="1" customHeight="1"/>
    <row r="26980" ht="7.5" hidden="1" customHeight="1"/>
    <row r="26981" ht="7.5" hidden="1" customHeight="1"/>
    <row r="26982" ht="7.5" hidden="1" customHeight="1"/>
    <row r="26983" ht="7.5" hidden="1" customHeight="1"/>
    <row r="26984" ht="7.5" hidden="1" customHeight="1"/>
    <row r="26985" ht="7.5" hidden="1" customHeight="1"/>
    <row r="26986" ht="7.5" hidden="1" customHeight="1"/>
    <row r="26987" ht="7.5" hidden="1" customHeight="1"/>
    <row r="26988" ht="7.5" hidden="1" customHeight="1"/>
    <row r="26989" ht="7.5" hidden="1" customHeight="1"/>
    <row r="26990" ht="7.5" hidden="1" customHeight="1"/>
    <row r="26991" ht="7.5" hidden="1" customHeight="1"/>
    <row r="26992" ht="7.5" hidden="1" customHeight="1"/>
    <row r="26993" ht="7.5" hidden="1" customHeight="1"/>
    <row r="26994" ht="7.5" hidden="1" customHeight="1"/>
    <row r="26995" ht="7.5" hidden="1" customHeight="1"/>
    <row r="26996" ht="7.5" hidden="1" customHeight="1"/>
    <row r="26997" ht="7.5" hidden="1" customHeight="1"/>
    <row r="26998" ht="7.5" hidden="1" customHeight="1"/>
    <row r="26999" ht="7.5" hidden="1" customHeight="1"/>
    <row r="27000" ht="7.5" hidden="1" customHeight="1"/>
    <row r="27001" ht="7.5" hidden="1" customHeight="1"/>
    <row r="27002" ht="7.5" hidden="1" customHeight="1"/>
    <row r="27003" ht="7.5" hidden="1" customHeight="1"/>
    <row r="27004" ht="7.5" hidden="1" customHeight="1"/>
    <row r="27005" ht="7.5" hidden="1" customHeight="1"/>
    <row r="27006" ht="7.5" hidden="1" customHeight="1"/>
    <row r="27007" ht="7.5" hidden="1" customHeight="1"/>
    <row r="27008" ht="7.5" hidden="1" customHeight="1"/>
    <row r="27009" ht="7.5" hidden="1" customHeight="1"/>
    <row r="27010" ht="7.5" hidden="1" customHeight="1"/>
    <row r="27011" ht="7.5" hidden="1" customHeight="1"/>
    <row r="27012" ht="7.5" hidden="1" customHeight="1"/>
    <row r="27013" ht="7.5" hidden="1" customHeight="1"/>
    <row r="27014" ht="7.5" hidden="1" customHeight="1"/>
    <row r="27015" ht="7.5" hidden="1" customHeight="1"/>
    <row r="27016" ht="7.5" hidden="1" customHeight="1"/>
    <row r="27017" ht="7.5" hidden="1" customHeight="1"/>
    <row r="27018" ht="7.5" hidden="1" customHeight="1"/>
    <row r="27019" ht="7.5" hidden="1" customHeight="1"/>
    <row r="27020" ht="7.5" hidden="1" customHeight="1"/>
    <row r="27021" ht="7.5" hidden="1" customHeight="1"/>
    <row r="27022" ht="7.5" hidden="1" customHeight="1"/>
    <row r="27023" ht="7.5" hidden="1" customHeight="1"/>
    <row r="27024" ht="7.5" hidden="1" customHeight="1"/>
    <row r="27025" ht="7.5" hidden="1" customHeight="1"/>
    <row r="27026" ht="7.5" hidden="1" customHeight="1"/>
    <row r="27027" ht="7.5" hidden="1" customHeight="1"/>
    <row r="27028" ht="7.5" hidden="1" customHeight="1"/>
    <row r="27029" ht="7.5" hidden="1" customHeight="1"/>
    <row r="27030" ht="7.5" hidden="1" customHeight="1"/>
    <row r="27031" ht="7.5" hidden="1" customHeight="1"/>
    <row r="27032" ht="7.5" hidden="1" customHeight="1"/>
    <row r="27033" ht="7.5" hidden="1" customHeight="1"/>
    <row r="27034" ht="7.5" hidden="1" customHeight="1"/>
    <row r="27035" ht="7.5" hidden="1" customHeight="1"/>
    <row r="27036" ht="7.5" hidden="1" customHeight="1"/>
    <row r="27037" ht="7.5" hidden="1" customHeight="1"/>
    <row r="27038" ht="7.5" hidden="1" customHeight="1"/>
    <row r="27039" ht="7.5" hidden="1" customHeight="1"/>
    <row r="27040" ht="7.5" hidden="1" customHeight="1"/>
    <row r="27041" ht="7.5" hidden="1" customHeight="1"/>
    <row r="27042" ht="7.5" hidden="1" customHeight="1"/>
    <row r="27043" ht="7.5" hidden="1" customHeight="1"/>
    <row r="27044" ht="7.5" hidden="1" customHeight="1"/>
    <row r="27045" ht="7.5" hidden="1" customHeight="1"/>
    <row r="27046" ht="7.5" hidden="1" customHeight="1"/>
    <row r="27047" ht="7.5" hidden="1" customHeight="1"/>
    <row r="27048" ht="7.5" hidden="1" customHeight="1"/>
    <row r="27049" ht="7.5" hidden="1" customHeight="1"/>
    <row r="27050" ht="7.5" hidden="1" customHeight="1"/>
    <row r="27051" ht="7.5" hidden="1" customHeight="1"/>
    <row r="27052" ht="7.5" hidden="1" customHeight="1"/>
    <row r="27053" ht="7.5" hidden="1" customHeight="1"/>
    <row r="27054" ht="7.5" hidden="1" customHeight="1"/>
    <row r="27055" ht="7.5" hidden="1" customHeight="1"/>
    <row r="27056" ht="7.5" hidden="1" customHeight="1"/>
    <row r="27057" ht="7.5" hidden="1" customHeight="1"/>
    <row r="27058" ht="7.5" hidden="1" customHeight="1"/>
    <row r="27059" ht="7.5" hidden="1" customHeight="1"/>
    <row r="27060" ht="7.5" hidden="1" customHeight="1"/>
    <row r="27061" ht="7.5" hidden="1" customHeight="1"/>
    <row r="27062" ht="7.5" hidden="1" customHeight="1"/>
    <row r="27063" ht="7.5" hidden="1" customHeight="1"/>
    <row r="27064" ht="7.5" hidden="1" customHeight="1"/>
    <row r="27065" ht="7.5" hidden="1" customHeight="1"/>
    <row r="27066" ht="7.5" hidden="1" customHeight="1"/>
    <row r="27067" ht="7.5" hidden="1" customHeight="1"/>
    <row r="27068" ht="7.5" hidden="1" customHeight="1"/>
    <row r="27069" ht="7.5" hidden="1" customHeight="1"/>
    <row r="27070" ht="7.5" hidden="1" customHeight="1"/>
    <row r="27071" ht="7.5" hidden="1" customHeight="1"/>
    <row r="27072" ht="7.5" hidden="1" customHeight="1"/>
    <row r="27073" ht="7.5" hidden="1" customHeight="1"/>
    <row r="27074" ht="7.5" hidden="1" customHeight="1"/>
    <row r="27075" ht="7.5" hidden="1" customHeight="1"/>
    <row r="27076" ht="7.5" hidden="1" customHeight="1"/>
    <row r="27077" ht="7.5" hidden="1" customHeight="1"/>
    <row r="27078" ht="7.5" hidden="1" customHeight="1"/>
    <row r="27079" ht="7.5" hidden="1" customHeight="1"/>
    <row r="27080" ht="7.5" hidden="1" customHeight="1"/>
    <row r="27081" ht="7.5" hidden="1" customHeight="1"/>
    <row r="27082" ht="7.5" hidden="1" customHeight="1"/>
    <row r="27083" ht="7.5" hidden="1" customHeight="1"/>
    <row r="27084" ht="7.5" hidden="1" customHeight="1"/>
    <row r="27085" ht="7.5" hidden="1" customHeight="1"/>
    <row r="27086" ht="7.5" hidden="1" customHeight="1"/>
    <row r="27087" ht="7.5" hidden="1" customHeight="1"/>
    <row r="27088" ht="7.5" hidden="1" customHeight="1"/>
    <row r="27089" ht="7.5" hidden="1" customHeight="1"/>
    <row r="27090" ht="7.5" hidden="1" customHeight="1"/>
    <row r="27091" ht="7.5" hidden="1" customHeight="1"/>
    <row r="27092" ht="7.5" hidden="1" customHeight="1"/>
    <row r="27093" ht="7.5" hidden="1" customHeight="1"/>
    <row r="27094" ht="7.5" hidden="1" customHeight="1"/>
    <row r="27095" ht="7.5" hidden="1" customHeight="1"/>
    <row r="27096" ht="7.5" hidden="1" customHeight="1"/>
    <row r="27097" ht="7.5" hidden="1" customHeight="1"/>
    <row r="27098" ht="7.5" hidden="1" customHeight="1"/>
    <row r="27099" ht="7.5" hidden="1" customHeight="1"/>
    <row r="27100" ht="7.5" hidden="1" customHeight="1"/>
    <row r="27101" ht="7.5" hidden="1" customHeight="1"/>
    <row r="27102" ht="7.5" hidden="1" customHeight="1"/>
    <row r="27103" ht="7.5" hidden="1" customHeight="1"/>
    <row r="27104" ht="7.5" hidden="1" customHeight="1"/>
    <row r="27105" ht="7.5" hidden="1" customHeight="1"/>
    <row r="27106" ht="7.5" hidden="1" customHeight="1"/>
    <row r="27107" ht="7.5" hidden="1" customHeight="1"/>
    <row r="27108" ht="7.5" hidden="1" customHeight="1"/>
    <row r="27109" ht="7.5" hidden="1" customHeight="1"/>
    <row r="27110" ht="7.5" hidden="1" customHeight="1"/>
    <row r="27111" ht="7.5" hidden="1" customHeight="1"/>
    <row r="27112" ht="7.5" hidden="1" customHeight="1"/>
    <row r="27113" ht="7.5" hidden="1" customHeight="1"/>
    <row r="27114" ht="7.5" hidden="1" customHeight="1"/>
    <row r="27115" ht="7.5" hidden="1" customHeight="1"/>
    <row r="27116" ht="7.5" hidden="1" customHeight="1"/>
    <row r="27117" ht="7.5" hidden="1" customHeight="1"/>
    <row r="27118" ht="7.5" hidden="1" customHeight="1"/>
    <row r="27119" ht="7.5" hidden="1" customHeight="1"/>
    <row r="27120" ht="7.5" hidden="1" customHeight="1"/>
    <row r="27121" ht="7.5" hidden="1" customHeight="1"/>
    <row r="27122" ht="7.5" hidden="1" customHeight="1"/>
    <row r="27123" ht="7.5" hidden="1" customHeight="1"/>
    <row r="27124" ht="7.5" hidden="1" customHeight="1"/>
    <row r="27125" ht="7.5" hidden="1" customHeight="1"/>
    <row r="27126" ht="7.5" hidden="1" customHeight="1"/>
    <row r="27127" ht="7.5" hidden="1" customHeight="1"/>
    <row r="27128" ht="7.5" hidden="1" customHeight="1"/>
    <row r="27129" ht="7.5" hidden="1" customHeight="1"/>
    <row r="27130" ht="7.5" hidden="1" customHeight="1"/>
    <row r="27131" ht="7.5" hidden="1" customHeight="1"/>
    <row r="27132" ht="7.5" hidden="1" customHeight="1"/>
    <row r="27133" ht="7.5" hidden="1" customHeight="1"/>
    <row r="27134" ht="7.5" hidden="1" customHeight="1"/>
    <row r="27135" ht="7.5" hidden="1" customHeight="1"/>
    <row r="27136" ht="7.5" hidden="1" customHeight="1"/>
    <row r="27137" ht="7.5" hidden="1" customHeight="1"/>
    <row r="27138" ht="7.5" hidden="1" customHeight="1"/>
    <row r="27139" ht="7.5" hidden="1" customHeight="1"/>
    <row r="27140" ht="7.5" hidden="1" customHeight="1"/>
    <row r="27141" ht="7.5" hidden="1" customHeight="1"/>
    <row r="27142" ht="7.5" hidden="1" customHeight="1"/>
    <row r="27143" ht="7.5" hidden="1" customHeight="1"/>
    <row r="27144" ht="7.5" hidden="1" customHeight="1"/>
    <row r="27145" ht="7.5" hidden="1" customHeight="1"/>
    <row r="27146" ht="7.5" hidden="1" customHeight="1"/>
    <row r="27147" ht="7.5" hidden="1" customHeight="1"/>
    <row r="27148" ht="7.5" hidden="1" customHeight="1"/>
    <row r="27149" ht="7.5" hidden="1" customHeight="1"/>
    <row r="27150" ht="7.5" hidden="1" customHeight="1"/>
    <row r="27151" ht="7.5" hidden="1" customHeight="1"/>
    <row r="27152" ht="7.5" hidden="1" customHeight="1"/>
    <row r="27153" ht="7.5" hidden="1" customHeight="1"/>
    <row r="27154" ht="7.5" hidden="1" customHeight="1"/>
    <row r="27155" ht="7.5" hidden="1" customHeight="1"/>
    <row r="27156" ht="7.5" hidden="1" customHeight="1"/>
    <row r="27157" ht="7.5" hidden="1" customHeight="1"/>
    <row r="27158" ht="7.5" hidden="1" customHeight="1"/>
    <row r="27159" ht="7.5" hidden="1" customHeight="1"/>
    <row r="27160" ht="7.5" hidden="1" customHeight="1"/>
    <row r="27161" ht="7.5" hidden="1" customHeight="1"/>
    <row r="27162" ht="7.5" hidden="1" customHeight="1"/>
    <row r="27163" ht="7.5" hidden="1" customHeight="1"/>
    <row r="27164" ht="7.5" hidden="1" customHeight="1"/>
    <row r="27165" ht="7.5" hidden="1" customHeight="1"/>
    <row r="27166" ht="7.5" hidden="1" customHeight="1"/>
    <row r="27167" ht="7.5" hidden="1" customHeight="1"/>
    <row r="27168" ht="7.5" hidden="1" customHeight="1"/>
    <row r="27169" ht="7.5" hidden="1" customHeight="1"/>
    <row r="27170" ht="7.5" hidden="1" customHeight="1"/>
    <row r="27171" ht="7.5" hidden="1" customHeight="1"/>
    <row r="27172" ht="7.5" hidden="1" customHeight="1"/>
    <row r="27173" ht="7.5" hidden="1" customHeight="1"/>
    <row r="27174" ht="7.5" hidden="1" customHeight="1"/>
    <row r="27175" ht="7.5" hidden="1" customHeight="1"/>
    <row r="27176" ht="7.5" hidden="1" customHeight="1"/>
    <row r="27177" ht="7.5" hidden="1" customHeight="1"/>
    <row r="27178" ht="7.5" hidden="1" customHeight="1"/>
    <row r="27179" ht="7.5" hidden="1" customHeight="1"/>
    <row r="27180" ht="7.5" hidden="1" customHeight="1"/>
    <row r="27181" ht="7.5" hidden="1" customHeight="1"/>
    <row r="27182" ht="7.5" hidden="1" customHeight="1"/>
    <row r="27183" ht="7.5" hidden="1" customHeight="1"/>
    <row r="27184" ht="7.5" hidden="1" customHeight="1"/>
    <row r="27185" ht="7.5" hidden="1" customHeight="1"/>
    <row r="27186" ht="7.5" hidden="1" customHeight="1"/>
    <row r="27187" ht="7.5" hidden="1" customHeight="1"/>
    <row r="27188" ht="7.5" hidden="1" customHeight="1"/>
    <row r="27189" ht="7.5" hidden="1" customHeight="1"/>
    <row r="27190" ht="7.5" hidden="1" customHeight="1"/>
    <row r="27191" ht="7.5" hidden="1" customHeight="1"/>
    <row r="27192" ht="7.5" hidden="1" customHeight="1"/>
    <row r="27193" ht="7.5" hidden="1" customHeight="1"/>
    <row r="27194" ht="7.5" hidden="1" customHeight="1"/>
    <row r="27195" ht="7.5" hidden="1" customHeight="1"/>
    <row r="27196" ht="7.5" hidden="1" customHeight="1"/>
    <row r="27197" ht="7.5" hidden="1" customHeight="1"/>
    <row r="27198" ht="7.5" hidden="1" customHeight="1"/>
    <row r="27199" ht="7.5" hidden="1" customHeight="1"/>
    <row r="27200" ht="7.5" hidden="1" customHeight="1"/>
    <row r="27201" ht="7.5" hidden="1" customHeight="1"/>
    <row r="27202" ht="7.5" hidden="1" customHeight="1"/>
    <row r="27203" ht="7.5" hidden="1" customHeight="1"/>
    <row r="27204" ht="7.5" hidden="1" customHeight="1"/>
    <row r="27205" ht="7.5" hidden="1" customHeight="1"/>
    <row r="27206" ht="7.5" hidden="1" customHeight="1"/>
    <row r="27207" ht="7.5" hidden="1" customHeight="1"/>
    <row r="27208" ht="7.5" hidden="1" customHeight="1"/>
    <row r="27209" ht="7.5" hidden="1" customHeight="1"/>
    <row r="27210" ht="7.5" hidden="1" customHeight="1"/>
    <row r="27211" ht="7.5" hidden="1" customHeight="1"/>
    <row r="27212" ht="7.5" hidden="1" customHeight="1"/>
    <row r="27213" ht="7.5" hidden="1" customHeight="1"/>
    <row r="27214" ht="7.5" hidden="1" customHeight="1"/>
    <row r="27215" ht="7.5" hidden="1" customHeight="1"/>
    <row r="27216" ht="7.5" hidden="1" customHeight="1"/>
    <row r="27217" ht="7.5" hidden="1" customHeight="1"/>
    <row r="27218" ht="7.5" hidden="1" customHeight="1"/>
    <row r="27219" ht="7.5" hidden="1" customHeight="1"/>
    <row r="27220" ht="7.5" hidden="1" customHeight="1"/>
    <row r="27221" ht="7.5" hidden="1" customHeight="1"/>
    <row r="27222" ht="7.5" hidden="1" customHeight="1"/>
    <row r="27223" ht="7.5" hidden="1" customHeight="1"/>
    <row r="27224" ht="7.5" hidden="1" customHeight="1"/>
    <row r="27225" ht="7.5" hidden="1" customHeight="1"/>
    <row r="27226" ht="7.5" hidden="1" customHeight="1"/>
    <row r="27227" ht="7.5" hidden="1" customHeight="1"/>
    <row r="27228" ht="7.5" hidden="1" customHeight="1"/>
    <row r="27229" ht="7.5" hidden="1" customHeight="1"/>
    <row r="27230" ht="7.5" hidden="1" customHeight="1"/>
    <row r="27231" ht="7.5" hidden="1" customHeight="1"/>
    <row r="27232" ht="7.5" hidden="1" customHeight="1"/>
    <row r="27233" ht="7.5" hidden="1" customHeight="1"/>
    <row r="27234" ht="7.5" hidden="1" customHeight="1"/>
    <row r="27235" ht="7.5" hidden="1" customHeight="1"/>
    <row r="27236" ht="7.5" hidden="1" customHeight="1"/>
    <row r="27237" ht="7.5" hidden="1" customHeight="1"/>
    <row r="27238" ht="7.5" hidden="1" customHeight="1"/>
    <row r="27239" ht="7.5" hidden="1" customHeight="1"/>
    <row r="27240" ht="7.5" hidden="1" customHeight="1"/>
    <row r="27241" ht="7.5" hidden="1" customHeight="1"/>
    <row r="27242" ht="7.5" hidden="1" customHeight="1"/>
    <row r="27243" ht="7.5" hidden="1" customHeight="1"/>
    <row r="27244" ht="7.5" hidden="1" customHeight="1"/>
    <row r="27245" ht="7.5" hidden="1" customHeight="1"/>
    <row r="27246" ht="7.5" hidden="1" customHeight="1"/>
    <row r="27247" ht="7.5" hidden="1" customHeight="1"/>
    <row r="27248" ht="7.5" hidden="1" customHeight="1"/>
    <row r="27249" ht="7.5" hidden="1" customHeight="1"/>
    <row r="27250" ht="7.5" hidden="1" customHeight="1"/>
    <row r="27251" ht="7.5" hidden="1" customHeight="1"/>
    <row r="27252" ht="7.5" hidden="1" customHeight="1"/>
    <row r="27253" ht="7.5" hidden="1" customHeight="1"/>
    <row r="27254" ht="7.5" hidden="1" customHeight="1"/>
    <row r="27255" ht="7.5" hidden="1" customHeight="1"/>
    <row r="27256" ht="7.5" hidden="1" customHeight="1"/>
    <row r="27257" ht="7.5" hidden="1" customHeight="1"/>
    <row r="27258" ht="7.5" hidden="1" customHeight="1"/>
    <row r="27259" ht="7.5" hidden="1" customHeight="1"/>
    <row r="27260" ht="7.5" hidden="1" customHeight="1"/>
    <row r="27261" ht="7.5" hidden="1" customHeight="1"/>
    <row r="27262" ht="7.5" hidden="1" customHeight="1"/>
    <row r="27263" ht="7.5" hidden="1" customHeight="1"/>
    <row r="27264" ht="7.5" hidden="1" customHeight="1"/>
    <row r="27265" ht="7.5" hidden="1" customHeight="1"/>
    <row r="27266" ht="7.5" hidden="1" customHeight="1"/>
    <row r="27267" ht="7.5" hidden="1" customHeight="1"/>
    <row r="27268" ht="7.5" hidden="1" customHeight="1"/>
    <row r="27269" ht="7.5" hidden="1" customHeight="1"/>
    <row r="27270" ht="7.5" hidden="1" customHeight="1"/>
    <row r="27271" ht="7.5" hidden="1" customHeight="1"/>
    <row r="27272" ht="7.5" hidden="1" customHeight="1"/>
    <row r="27273" ht="7.5" hidden="1" customHeight="1"/>
    <row r="27274" ht="7.5" hidden="1" customHeight="1"/>
    <row r="27275" ht="7.5" hidden="1" customHeight="1"/>
    <row r="27276" ht="7.5" hidden="1" customHeight="1"/>
    <row r="27277" ht="7.5" hidden="1" customHeight="1"/>
    <row r="27278" ht="7.5" hidden="1" customHeight="1"/>
    <row r="27279" ht="7.5" hidden="1" customHeight="1"/>
    <row r="27280" ht="7.5" hidden="1" customHeight="1"/>
    <row r="27281" ht="7.5" hidden="1" customHeight="1"/>
    <row r="27282" ht="7.5" hidden="1" customHeight="1"/>
    <row r="27283" ht="7.5" hidden="1" customHeight="1"/>
    <row r="27284" ht="7.5" hidden="1" customHeight="1"/>
    <row r="27285" ht="7.5" hidden="1" customHeight="1"/>
    <row r="27286" ht="7.5" hidden="1" customHeight="1"/>
    <row r="27287" ht="7.5" hidden="1" customHeight="1"/>
    <row r="27288" ht="7.5" hidden="1" customHeight="1"/>
    <row r="27289" ht="7.5" hidden="1" customHeight="1"/>
    <row r="27290" ht="7.5" hidden="1" customHeight="1"/>
    <row r="27291" ht="7.5" hidden="1" customHeight="1"/>
    <row r="27292" ht="7.5" hidden="1" customHeight="1"/>
    <row r="27293" ht="7.5" hidden="1" customHeight="1"/>
    <row r="27294" ht="7.5" hidden="1" customHeight="1"/>
    <row r="27295" ht="7.5" hidden="1" customHeight="1"/>
    <row r="27296" ht="7.5" hidden="1" customHeight="1"/>
    <row r="27297" ht="7.5" hidden="1" customHeight="1"/>
    <row r="27298" ht="7.5" hidden="1" customHeight="1"/>
    <row r="27299" ht="7.5" hidden="1" customHeight="1"/>
    <row r="27300" ht="7.5" hidden="1" customHeight="1"/>
    <row r="27301" ht="7.5" hidden="1" customHeight="1"/>
    <row r="27302" ht="7.5" hidden="1" customHeight="1"/>
    <row r="27303" ht="7.5" hidden="1" customHeight="1"/>
    <row r="27304" ht="7.5" hidden="1" customHeight="1"/>
    <row r="27305" ht="7.5" hidden="1" customHeight="1"/>
    <row r="27306" ht="7.5" hidden="1" customHeight="1"/>
    <row r="27307" ht="7.5" hidden="1" customHeight="1"/>
    <row r="27308" ht="7.5" hidden="1" customHeight="1"/>
    <row r="27309" ht="7.5" hidden="1" customHeight="1"/>
    <row r="27310" ht="7.5" hidden="1" customHeight="1"/>
    <row r="27311" ht="7.5" hidden="1" customHeight="1"/>
    <row r="27312" ht="7.5" hidden="1" customHeight="1"/>
    <row r="27313" ht="7.5" hidden="1" customHeight="1"/>
    <row r="27314" ht="7.5" hidden="1" customHeight="1"/>
    <row r="27315" ht="7.5" hidden="1" customHeight="1"/>
    <row r="27316" ht="7.5" hidden="1" customHeight="1"/>
    <row r="27317" ht="7.5" hidden="1" customHeight="1"/>
    <row r="27318" ht="7.5" hidden="1" customHeight="1"/>
    <row r="27319" ht="7.5" hidden="1" customHeight="1"/>
    <row r="27320" ht="7.5" hidden="1" customHeight="1"/>
    <row r="27321" ht="7.5" hidden="1" customHeight="1"/>
    <row r="27322" ht="7.5" hidden="1" customHeight="1"/>
    <row r="27323" ht="7.5" hidden="1" customHeight="1"/>
    <row r="27324" ht="7.5" hidden="1" customHeight="1"/>
    <row r="27325" ht="7.5" hidden="1" customHeight="1"/>
    <row r="27326" ht="7.5" hidden="1" customHeight="1"/>
    <row r="27327" ht="7.5" hidden="1" customHeight="1"/>
    <row r="27328" ht="7.5" hidden="1" customHeight="1"/>
    <row r="27329" ht="7.5" hidden="1" customHeight="1"/>
    <row r="27330" ht="7.5" hidden="1" customHeight="1"/>
    <row r="27331" ht="7.5" hidden="1" customHeight="1"/>
    <row r="27332" ht="7.5" hidden="1" customHeight="1"/>
    <row r="27333" ht="7.5" hidden="1" customHeight="1"/>
    <row r="27334" ht="7.5" hidden="1" customHeight="1"/>
    <row r="27335" ht="7.5" hidden="1" customHeight="1"/>
    <row r="27336" ht="7.5" hidden="1" customHeight="1"/>
    <row r="27337" ht="7.5" hidden="1" customHeight="1"/>
    <row r="27338" ht="7.5" hidden="1" customHeight="1"/>
    <row r="27339" ht="7.5" hidden="1" customHeight="1"/>
    <row r="27340" ht="7.5" hidden="1" customHeight="1"/>
    <row r="27341" ht="7.5" hidden="1" customHeight="1"/>
    <row r="27342" ht="7.5" hidden="1" customHeight="1"/>
    <row r="27343" ht="7.5" hidden="1" customHeight="1"/>
    <row r="27344" ht="7.5" hidden="1" customHeight="1"/>
    <row r="27345" ht="7.5" hidden="1" customHeight="1"/>
    <row r="27346" ht="7.5" hidden="1" customHeight="1"/>
    <row r="27347" ht="7.5" hidden="1" customHeight="1"/>
    <row r="27348" ht="7.5" hidden="1" customHeight="1"/>
    <row r="27349" ht="7.5" hidden="1" customHeight="1"/>
    <row r="27350" ht="7.5" hidden="1" customHeight="1"/>
    <row r="27351" ht="7.5" hidden="1" customHeight="1"/>
    <row r="27352" ht="7.5" hidden="1" customHeight="1"/>
    <row r="27353" ht="7.5" hidden="1" customHeight="1"/>
    <row r="27354" ht="7.5" hidden="1" customHeight="1"/>
    <row r="27355" ht="7.5" hidden="1" customHeight="1"/>
    <row r="27356" ht="7.5" hidden="1" customHeight="1"/>
    <row r="27357" ht="7.5" hidden="1" customHeight="1"/>
    <row r="27358" ht="7.5" hidden="1" customHeight="1"/>
    <row r="27359" ht="7.5" hidden="1" customHeight="1"/>
    <row r="27360" ht="7.5" hidden="1" customHeight="1"/>
    <row r="27361" ht="7.5" hidden="1" customHeight="1"/>
    <row r="27362" ht="7.5" hidden="1" customHeight="1"/>
    <row r="27363" ht="7.5" hidden="1" customHeight="1"/>
    <row r="27364" ht="7.5" hidden="1" customHeight="1"/>
    <row r="27365" ht="7.5" hidden="1" customHeight="1"/>
    <row r="27366" ht="7.5" hidden="1" customHeight="1"/>
    <row r="27367" ht="7.5" hidden="1" customHeight="1"/>
    <row r="27368" ht="7.5" hidden="1" customHeight="1"/>
    <row r="27369" ht="7.5" hidden="1" customHeight="1"/>
    <row r="27370" ht="7.5" hidden="1" customHeight="1"/>
    <row r="27371" ht="7.5" hidden="1" customHeight="1"/>
    <row r="27372" ht="7.5" hidden="1" customHeight="1"/>
    <row r="27373" ht="7.5" hidden="1" customHeight="1"/>
    <row r="27374" ht="7.5" hidden="1" customHeight="1"/>
    <row r="27375" ht="7.5" hidden="1" customHeight="1"/>
    <row r="27376" ht="7.5" hidden="1" customHeight="1"/>
    <row r="27377" ht="7.5" hidden="1" customHeight="1"/>
    <row r="27378" ht="7.5" hidden="1" customHeight="1"/>
    <row r="27379" ht="7.5" hidden="1" customHeight="1"/>
    <row r="27380" ht="7.5" hidden="1" customHeight="1"/>
    <row r="27381" ht="7.5" hidden="1" customHeight="1"/>
    <row r="27382" ht="7.5" hidden="1" customHeight="1"/>
    <row r="27383" ht="7.5" hidden="1" customHeight="1"/>
    <row r="27384" ht="7.5" hidden="1" customHeight="1"/>
    <row r="27385" ht="7.5" hidden="1" customHeight="1"/>
    <row r="27386" ht="7.5" hidden="1" customHeight="1"/>
    <row r="27387" ht="7.5" hidden="1" customHeight="1"/>
    <row r="27388" ht="7.5" hidden="1" customHeight="1"/>
    <row r="27389" ht="7.5" hidden="1" customHeight="1"/>
    <row r="27390" ht="7.5" hidden="1" customHeight="1"/>
    <row r="27391" ht="7.5" hidden="1" customHeight="1"/>
    <row r="27392" ht="7.5" hidden="1" customHeight="1"/>
    <row r="27393" ht="7.5" hidden="1" customHeight="1"/>
    <row r="27394" ht="7.5" hidden="1" customHeight="1"/>
    <row r="27395" ht="7.5" hidden="1" customHeight="1"/>
    <row r="27396" ht="7.5" hidden="1" customHeight="1"/>
    <row r="27397" ht="7.5" hidden="1" customHeight="1"/>
    <row r="27398" ht="7.5" hidden="1" customHeight="1"/>
    <row r="27399" ht="7.5" hidden="1" customHeight="1"/>
    <row r="27400" ht="7.5" hidden="1" customHeight="1"/>
    <row r="27401" ht="7.5" hidden="1" customHeight="1"/>
    <row r="27402" ht="7.5" hidden="1" customHeight="1"/>
    <row r="27403" ht="7.5" hidden="1" customHeight="1"/>
    <row r="27404" ht="7.5" hidden="1" customHeight="1"/>
    <row r="27405" ht="7.5" hidden="1" customHeight="1"/>
    <row r="27406" ht="7.5" hidden="1" customHeight="1"/>
    <row r="27407" ht="7.5" hidden="1" customHeight="1"/>
    <row r="27408" ht="7.5" hidden="1" customHeight="1"/>
    <row r="27409" ht="7.5" hidden="1" customHeight="1"/>
    <row r="27410" ht="7.5" hidden="1" customHeight="1"/>
    <row r="27411" ht="7.5" hidden="1" customHeight="1"/>
    <row r="27412" ht="7.5" hidden="1" customHeight="1"/>
    <row r="27413" ht="7.5" hidden="1" customHeight="1"/>
    <row r="27414" ht="7.5" hidden="1" customHeight="1"/>
    <row r="27415" ht="7.5" hidden="1" customHeight="1"/>
    <row r="27416" ht="7.5" hidden="1" customHeight="1"/>
    <row r="27417" ht="7.5" hidden="1" customHeight="1"/>
    <row r="27418" ht="7.5" hidden="1" customHeight="1"/>
    <row r="27419" ht="7.5" hidden="1" customHeight="1"/>
    <row r="27420" ht="7.5" hidden="1" customHeight="1"/>
    <row r="27421" ht="7.5" hidden="1" customHeight="1"/>
    <row r="27422" ht="7.5" hidden="1" customHeight="1"/>
    <row r="27423" ht="7.5" hidden="1" customHeight="1"/>
    <row r="27424" ht="7.5" hidden="1" customHeight="1"/>
    <row r="27425" ht="7.5" hidden="1" customHeight="1"/>
    <row r="27426" ht="7.5" hidden="1" customHeight="1"/>
    <row r="27427" ht="7.5" hidden="1" customHeight="1"/>
    <row r="27428" ht="7.5" hidden="1" customHeight="1"/>
    <row r="27429" ht="7.5" hidden="1" customHeight="1"/>
    <row r="27430" ht="7.5" hidden="1" customHeight="1"/>
    <row r="27431" ht="7.5" hidden="1" customHeight="1"/>
    <row r="27432" ht="7.5" hidden="1" customHeight="1"/>
    <row r="27433" ht="7.5" hidden="1" customHeight="1"/>
    <row r="27434" ht="7.5" hidden="1" customHeight="1"/>
    <row r="27435" ht="7.5" hidden="1" customHeight="1"/>
    <row r="27436" ht="7.5" hidden="1" customHeight="1"/>
    <row r="27437" ht="7.5" hidden="1" customHeight="1"/>
    <row r="27438" ht="7.5" hidden="1" customHeight="1"/>
    <row r="27439" ht="7.5" hidden="1" customHeight="1"/>
    <row r="27440" ht="7.5" hidden="1" customHeight="1"/>
    <row r="27441" ht="7.5" hidden="1" customHeight="1"/>
    <row r="27442" ht="7.5" hidden="1" customHeight="1"/>
    <row r="27443" ht="7.5" hidden="1" customHeight="1"/>
    <row r="27444" ht="7.5" hidden="1" customHeight="1"/>
    <row r="27445" ht="7.5" hidden="1" customHeight="1"/>
    <row r="27446" ht="7.5" hidden="1" customHeight="1"/>
    <row r="27447" ht="7.5" hidden="1" customHeight="1"/>
    <row r="27448" ht="7.5" hidden="1" customHeight="1"/>
    <row r="27449" ht="7.5" hidden="1" customHeight="1"/>
    <row r="27450" ht="7.5" hidden="1" customHeight="1"/>
    <row r="27451" ht="7.5" hidden="1" customHeight="1"/>
    <row r="27452" ht="7.5" hidden="1" customHeight="1"/>
    <row r="27453" ht="7.5" hidden="1" customHeight="1"/>
    <row r="27454" ht="7.5" hidden="1" customHeight="1"/>
    <row r="27455" ht="7.5" hidden="1" customHeight="1"/>
    <row r="27456" ht="7.5" hidden="1" customHeight="1"/>
    <row r="27457" ht="7.5" hidden="1" customHeight="1"/>
    <row r="27458" ht="7.5" hidden="1" customHeight="1"/>
    <row r="27459" ht="7.5" hidden="1" customHeight="1"/>
    <row r="27460" ht="7.5" hidden="1" customHeight="1"/>
    <row r="27461" ht="7.5" hidden="1" customHeight="1"/>
    <row r="27462" ht="7.5" hidden="1" customHeight="1"/>
    <row r="27463" ht="7.5" hidden="1" customHeight="1"/>
    <row r="27464" ht="7.5" hidden="1" customHeight="1"/>
    <row r="27465" ht="7.5" hidden="1" customHeight="1"/>
    <row r="27466" ht="7.5" hidden="1" customHeight="1"/>
    <row r="27467" ht="7.5" hidden="1" customHeight="1"/>
    <row r="27468" ht="7.5" hidden="1" customHeight="1"/>
    <row r="27469" ht="7.5" hidden="1" customHeight="1"/>
    <row r="27470" ht="7.5" hidden="1" customHeight="1"/>
    <row r="27471" ht="7.5" hidden="1" customHeight="1"/>
    <row r="27472" ht="7.5" hidden="1" customHeight="1"/>
    <row r="27473" ht="7.5" hidden="1" customHeight="1"/>
    <row r="27474" ht="7.5" hidden="1" customHeight="1"/>
    <row r="27475" ht="7.5" hidden="1" customHeight="1"/>
    <row r="27476" ht="7.5" hidden="1" customHeight="1"/>
    <row r="27477" ht="7.5" hidden="1" customHeight="1"/>
    <row r="27478" ht="7.5" hidden="1" customHeight="1"/>
    <row r="27479" ht="7.5" hidden="1" customHeight="1"/>
    <row r="27480" ht="7.5" hidden="1" customHeight="1"/>
    <row r="27481" ht="7.5" hidden="1" customHeight="1"/>
    <row r="27482" ht="7.5" hidden="1" customHeight="1"/>
    <row r="27483" ht="7.5" hidden="1" customHeight="1"/>
    <row r="27484" ht="7.5" hidden="1" customHeight="1"/>
    <row r="27485" ht="7.5" hidden="1" customHeight="1"/>
    <row r="27486" ht="7.5" hidden="1" customHeight="1"/>
    <row r="27487" ht="7.5" hidden="1" customHeight="1"/>
    <row r="27488" ht="7.5" hidden="1" customHeight="1"/>
    <row r="27489" ht="7.5" hidden="1" customHeight="1"/>
    <row r="27490" ht="7.5" hidden="1" customHeight="1"/>
    <row r="27491" ht="7.5" hidden="1" customHeight="1"/>
    <row r="27492" ht="7.5" hidden="1" customHeight="1"/>
    <row r="27493" ht="7.5" hidden="1" customHeight="1"/>
    <row r="27494" ht="7.5" hidden="1" customHeight="1"/>
    <row r="27495" ht="7.5" hidden="1" customHeight="1"/>
    <row r="27496" ht="7.5" hidden="1" customHeight="1"/>
    <row r="27497" ht="7.5" hidden="1" customHeight="1"/>
    <row r="27498" ht="7.5" hidden="1" customHeight="1"/>
    <row r="27499" ht="7.5" hidden="1" customHeight="1"/>
    <row r="27500" ht="7.5" hidden="1" customHeight="1"/>
    <row r="27501" ht="7.5" hidden="1" customHeight="1"/>
    <row r="27502" ht="7.5" hidden="1" customHeight="1"/>
    <row r="27503" ht="7.5" hidden="1" customHeight="1"/>
    <row r="27504" ht="7.5" hidden="1" customHeight="1"/>
    <row r="27505" ht="7.5" hidden="1" customHeight="1"/>
    <row r="27506" ht="7.5" hidden="1" customHeight="1"/>
    <row r="27507" ht="7.5" hidden="1" customHeight="1"/>
    <row r="27508" ht="7.5" hidden="1" customHeight="1"/>
    <row r="27509" ht="7.5" hidden="1" customHeight="1"/>
    <row r="27510" ht="7.5" hidden="1" customHeight="1"/>
    <row r="27511" ht="7.5" hidden="1" customHeight="1"/>
    <row r="27512" ht="7.5" hidden="1" customHeight="1"/>
    <row r="27513" ht="7.5" hidden="1" customHeight="1"/>
    <row r="27514" ht="7.5" hidden="1" customHeight="1"/>
    <row r="27515" ht="7.5" hidden="1" customHeight="1"/>
    <row r="27516" ht="7.5" hidden="1" customHeight="1"/>
    <row r="27517" ht="7.5" hidden="1" customHeight="1"/>
    <row r="27518" ht="7.5" hidden="1" customHeight="1"/>
    <row r="27519" ht="7.5" hidden="1" customHeight="1"/>
    <row r="27520" ht="7.5" hidden="1" customHeight="1"/>
    <row r="27521" ht="7.5" hidden="1" customHeight="1"/>
    <row r="27522" ht="7.5" hidden="1" customHeight="1"/>
    <row r="27523" ht="7.5" hidden="1" customHeight="1"/>
    <row r="27524" ht="7.5" hidden="1" customHeight="1"/>
    <row r="27525" ht="7.5" hidden="1" customHeight="1"/>
    <row r="27526" ht="7.5" hidden="1" customHeight="1"/>
    <row r="27527" ht="7.5" hidden="1" customHeight="1"/>
    <row r="27528" ht="7.5" hidden="1" customHeight="1"/>
    <row r="27529" ht="7.5" hidden="1" customHeight="1"/>
    <row r="27530" ht="7.5" hidden="1" customHeight="1"/>
    <row r="27531" ht="7.5" hidden="1" customHeight="1"/>
    <row r="27532" ht="7.5" hidden="1" customHeight="1"/>
    <row r="27533" ht="7.5" hidden="1" customHeight="1"/>
    <row r="27534" ht="7.5" hidden="1" customHeight="1"/>
    <row r="27535" ht="7.5" hidden="1" customHeight="1"/>
    <row r="27536" ht="7.5" hidden="1" customHeight="1"/>
    <row r="27537" ht="7.5" hidden="1" customHeight="1"/>
    <row r="27538" ht="7.5" hidden="1" customHeight="1"/>
    <row r="27539" ht="7.5" hidden="1" customHeight="1"/>
    <row r="27540" ht="7.5" hidden="1" customHeight="1"/>
    <row r="27541" ht="7.5" hidden="1" customHeight="1"/>
    <row r="27542" ht="7.5" hidden="1" customHeight="1"/>
    <row r="27543" ht="7.5" hidden="1" customHeight="1"/>
    <row r="27544" ht="7.5" hidden="1" customHeight="1"/>
    <row r="27545" ht="7.5" hidden="1" customHeight="1"/>
    <row r="27546" ht="7.5" hidden="1" customHeight="1"/>
    <row r="27547" ht="7.5" hidden="1" customHeight="1"/>
    <row r="27548" ht="7.5" hidden="1" customHeight="1"/>
    <row r="27549" ht="7.5" hidden="1" customHeight="1"/>
    <row r="27550" ht="7.5" hidden="1" customHeight="1"/>
    <row r="27551" ht="7.5" hidden="1" customHeight="1"/>
    <row r="27552" ht="7.5" hidden="1" customHeight="1"/>
    <row r="27553" ht="7.5" hidden="1" customHeight="1"/>
    <row r="27554" ht="7.5" hidden="1" customHeight="1"/>
    <row r="27555" ht="7.5" hidden="1" customHeight="1"/>
    <row r="27556" ht="7.5" hidden="1" customHeight="1"/>
    <row r="27557" ht="7.5" hidden="1" customHeight="1"/>
    <row r="27558" ht="7.5" hidden="1" customHeight="1"/>
    <row r="27559" ht="7.5" hidden="1" customHeight="1"/>
    <row r="27560" ht="7.5" hidden="1" customHeight="1"/>
    <row r="27561" ht="7.5" hidden="1" customHeight="1"/>
    <row r="27562" ht="7.5" hidden="1" customHeight="1"/>
    <row r="27563" ht="7.5" hidden="1" customHeight="1"/>
    <row r="27564" ht="7.5" hidden="1" customHeight="1"/>
    <row r="27565" ht="7.5" hidden="1" customHeight="1"/>
    <row r="27566" ht="7.5" hidden="1" customHeight="1"/>
    <row r="27567" ht="7.5" hidden="1" customHeight="1"/>
    <row r="27568" ht="7.5" hidden="1" customHeight="1"/>
    <row r="27569" ht="7.5" hidden="1" customHeight="1"/>
    <row r="27570" ht="7.5" hidden="1" customHeight="1"/>
    <row r="27571" ht="7.5" hidden="1" customHeight="1"/>
    <row r="27572" ht="7.5" hidden="1" customHeight="1"/>
    <row r="27573" ht="7.5" hidden="1" customHeight="1"/>
    <row r="27574" ht="7.5" hidden="1" customHeight="1"/>
    <row r="27575" ht="7.5" hidden="1" customHeight="1"/>
    <row r="27576" ht="7.5" hidden="1" customHeight="1"/>
    <row r="27577" ht="7.5" hidden="1" customHeight="1"/>
    <row r="27578" ht="7.5" hidden="1" customHeight="1"/>
    <row r="27579" ht="7.5" hidden="1" customHeight="1"/>
    <row r="27580" ht="7.5" hidden="1" customHeight="1"/>
    <row r="27581" ht="7.5" hidden="1" customHeight="1"/>
    <row r="27582" ht="7.5" hidden="1" customHeight="1"/>
    <row r="27583" ht="7.5" hidden="1" customHeight="1"/>
    <row r="27584" ht="7.5" hidden="1" customHeight="1"/>
    <row r="27585" ht="7.5" hidden="1" customHeight="1"/>
    <row r="27586" ht="7.5" hidden="1" customHeight="1"/>
    <row r="27587" ht="7.5" hidden="1" customHeight="1"/>
    <row r="27588" ht="7.5" hidden="1" customHeight="1"/>
    <row r="27589" ht="7.5" hidden="1" customHeight="1"/>
    <row r="27590" ht="7.5" hidden="1" customHeight="1"/>
    <row r="27591" ht="7.5" hidden="1" customHeight="1"/>
    <row r="27592" ht="7.5" hidden="1" customHeight="1"/>
    <row r="27593" ht="7.5" hidden="1" customHeight="1"/>
    <row r="27594" ht="7.5" hidden="1" customHeight="1"/>
    <row r="27595" ht="7.5" hidden="1" customHeight="1"/>
    <row r="27596" ht="7.5" hidden="1" customHeight="1"/>
    <row r="27597" ht="7.5" hidden="1" customHeight="1"/>
    <row r="27598" ht="7.5" hidden="1" customHeight="1"/>
    <row r="27599" ht="7.5" hidden="1" customHeight="1"/>
    <row r="27600" ht="7.5" hidden="1" customHeight="1"/>
    <row r="27601" ht="7.5" hidden="1" customHeight="1"/>
    <row r="27602" ht="7.5" hidden="1" customHeight="1"/>
    <row r="27603" ht="7.5" hidden="1" customHeight="1"/>
    <row r="27604" ht="7.5" hidden="1" customHeight="1"/>
    <row r="27605" ht="7.5" hidden="1" customHeight="1"/>
    <row r="27606" ht="7.5" hidden="1" customHeight="1"/>
    <row r="27607" ht="7.5" hidden="1" customHeight="1"/>
    <row r="27608" ht="7.5" hidden="1" customHeight="1"/>
    <row r="27609" ht="7.5" hidden="1" customHeight="1"/>
    <row r="27610" ht="7.5" hidden="1" customHeight="1"/>
    <row r="27611" ht="7.5" hidden="1" customHeight="1"/>
    <row r="27612" ht="7.5" hidden="1" customHeight="1"/>
    <row r="27613" ht="7.5" hidden="1" customHeight="1"/>
    <row r="27614" ht="7.5" hidden="1" customHeight="1"/>
    <row r="27615" ht="7.5" hidden="1" customHeight="1"/>
    <row r="27616" ht="7.5" hidden="1" customHeight="1"/>
    <row r="27617" ht="7.5" hidden="1" customHeight="1"/>
    <row r="27618" ht="7.5" hidden="1" customHeight="1"/>
    <row r="27619" ht="7.5" hidden="1" customHeight="1"/>
    <row r="27620" ht="7.5" hidden="1" customHeight="1"/>
    <row r="27621" ht="7.5" hidden="1" customHeight="1"/>
    <row r="27622" ht="7.5" hidden="1" customHeight="1"/>
    <row r="27623" ht="7.5" hidden="1" customHeight="1"/>
    <row r="27624" ht="7.5" hidden="1" customHeight="1"/>
    <row r="27625" ht="7.5" hidden="1" customHeight="1"/>
    <row r="27626" ht="7.5" hidden="1" customHeight="1"/>
    <row r="27627" ht="7.5" hidden="1" customHeight="1"/>
    <row r="27628" ht="7.5" hidden="1" customHeight="1"/>
    <row r="27629" ht="7.5" hidden="1" customHeight="1"/>
    <row r="27630" ht="7.5" hidden="1" customHeight="1"/>
    <row r="27631" ht="7.5" hidden="1" customHeight="1"/>
    <row r="27632" ht="7.5" hidden="1" customHeight="1"/>
    <row r="27633" ht="7.5" hidden="1" customHeight="1"/>
    <row r="27634" ht="7.5" hidden="1" customHeight="1"/>
    <row r="27635" ht="7.5" hidden="1" customHeight="1"/>
    <row r="27636" ht="7.5" hidden="1" customHeight="1"/>
    <row r="27637" ht="7.5" hidden="1" customHeight="1"/>
    <row r="27638" ht="7.5" hidden="1" customHeight="1"/>
    <row r="27639" ht="7.5" hidden="1" customHeight="1"/>
    <row r="27640" ht="7.5" hidden="1" customHeight="1"/>
    <row r="27641" ht="7.5" hidden="1" customHeight="1"/>
    <row r="27642" ht="7.5" hidden="1" customHeight="1"/>
    <row r="27643" ht="7.5" hidden="1" customHeight="1"/>
    <row r="27644" ht="7.5" hidden="1" customHeight="1"/>
    <row r="27645" ht="7.5" hidden="1" customHeight="1"/>
    <row r="27646" ht="7.5" hidden="1" customHeight="1"/>
    <row r="27647" ht="7.5" hidden="1" customHeight="1"/>
    <row r="27648" ht="7.5" hidden="1" customHeight="1"/>
    <row r="27649" ht="7.5" hidden="1" customHeight="1"/>
    <row r="27650" ht="7.5" hidden="1" customHeight="1"/>
    <row r="27651" ht="7.5" hidden="1" customHeight="1"/>
    <row r="27652" ht="7.5" hidden="1" customHeight="1"/>
    <row r="27653" ht="7.5" hidden="1" customHeight="1"/>
    <row r="27654" ht="7.5" hidden="1" customHeight="1"/>
    <row r="27655" ht="7.5" hidden="1" customHeight="1"/>
    <row r="27656" ht="7.5" hidden="1" customHeight="1"/>
    <row r="27657" ht="7.5" hidden="1" customHeight="1"/>
    <row r="27658" ht="7.5" hidden="1" customHeight="1"/>
    <row r="27659" ht="7.5" hidden="1" customHeight="1"/>
    <row r="27660" ht="7.5" hidden="1" customHeight="1"/>
    <row r="27661" ht="7.5" hidden="1" customHeight="1"/>
    <row r="27662" ht="7.5" hidden="1" customHeight="1"/>
    <row r="27663" ht="7.5" hidden="1" customHeight="1"/>
    <row r="27664" ht="7.5" hidden="1" customHeight="1"/>
    <row r="27665" ht="7.5" hidden="1" customHeight="1"/>
    <row r="27666" ht="7.5" hidden="1" customHeight="1"/>
    <row r="27667" ht="7.5" hidden="1" customHeight="1"/>
    <row r="27668" ht="7.5" hidden="1" customHeight="1"/>
    <row r="27669" ht="7.5" hidden="1" customHeight="1"/>
    <row r="27670" ht="7.5" hidden="1" customHeight="1"/>
    <row r="27671" ht="7.5" hidden="1" customHeight="1"/>
    <row r="27672" ht="7.5" hidden="1" customHeight="1"/>
    <row r="27673" ht="7.5" hidden="1" customHeight="1"/>
    <row r="27674" ht="7.5" hidden="1" customHeight="1"/>
    <row r="27675" ht="7.5" hidden="1" customHeight="1"/>
    <row r="27676" ht="7.5" hidden="1" customHeight="1"/>
    <row r="27677" ht="7.5" hidden="1" customHeight="1"/>
    <row r="27678" ht="7.5" hidden="1" customHeight="1"/>
    <row r="27679" ht="7.5" hidden="1" customHeight="1"/>
    <row r="27680" ht="7.5" hidden="1" customHeight="1"/>
    <row r="27681" ht="7.5" hidden="1" customHeight="1"/>
    <row r="27682" ht="7.5" hidden="1" customHeight="1"/>
    <row r="27683" ht="7.5" hidden="1" customHeight="1"/>
    <row r="27684" ht="7.5" hidden="1" customHeight="1"/>
    <row r="27685" ht="7.5" hidden="1" customHeight="1"/>
    <row r="27686" ht="7.5" hidden="1" customHeight="1"/>
    <row r="27687" ht="7.5" hidden="1" customHeight="1"/>
    <row r="27688" ht="7.5" hidden="1" customHeight="1"/>
    <row r="27689" ht="7.5" hidden="1" customHeight="1"/>
    <row r="27690" ht="7.5" hidden="1" customHeight="1"/>
    <row r="27691" ht="7.5" hidden="1" customHeight="1"/>
    <row r="27692" ht="7.5" hidden="1" customHeight="1"/>
    <row r="27693" ht="7.5" hidden="1" customHeight="1"/>
    <row r="27694" ht="7.5" hidden="1" customHeight="1"/>
    <row r="27695" ht="7.5" hidden="1" customHeight="1"/>
    <row r="27696" ht="7.5" hidden="1" customHeight="1"/>
    <row r="27697" ht="7.5" hidden="1" customHeight="1"/>
    <row r="27698" ht="7.5" hidden="1" customHeight="1"/>
    <row r="27699" ht="7.5" hidden="1" customHeight="1"/>
    <row r="27700" ht="7.5" hidden="1" customHeight="1"/>
    <row r="27701" ht="7.5" hidden="1" customHeight="1"/>
    <row r="27702" ht="7.5" hidden="1" customHeight="1"/>
    <row r="27703" ht="7.5" hidden="1" customHeight="1"/>
    <row r="27704" ht="7.5" hidden="1" customHeight="1"/>
    <row r="27705" ht="7.5" hidden="1" customHeight="1"/>
    <row r="27706" ht="7.5" hidden="1" customHeight="1"/>
    <row r="27707" ht="7.5" hidden="1" customHeight="1"/>
    <row r="27708" ht="7.5" hidden="1" customHeight="1"/>
    <row r="27709" ht="7.5" hidden="1" customHeight="1"/>
    <row r="27710" ht="7.5" hidden="1" customHeight="1"/>
    <row r="27711" ht="7.5" hidden="1" customHeight="1"/>
    <row r="27712" ht="7.5" hidden="1" customHeight="1"/>
    <row r="27713" ht="7.5" hidden="1" customHeight="1"/>
    <row r="27714" ht="7.5" hidden="1" customHeight="1"/>
    <row r="27715" ht="7.5" hidden="1" customHeight="1"/>
    <row r="27716" ht="7.5" hidden="1" customHeight="1"/>
    <row r="27717" ht="7.5" hidden="1" customHeight="1"/>
    <row r="27718" ht="7.5" hidden="1" customHeight="1"/>
    <row r="27719" ht="7.5" hidden="1" customHeight="1"/>
    <row r="27720" ht="7.5" hidden="1" customHeight="1"/>
    <row r="27721" ht="7.5" hidden="1" customHeight="1"/>
    <row r="27722" ht="7.5" hidden="1" customHeight="1"/>
    <row r="27723" ht="7.5" hidden="1" customHeight="1"/>
    <row r="27724" ht="7.5" hidden="1" customHeight="1"/>
    <row r="27725" ht="7.5" hidden="1" customHeight="1"/>
    <row r="27726" ht="7.5" hidden="1" customHeight="1"/>
    <row r="27727" ht="7.5" hidden="1" customHeight="1"/>
    <row r="27728" ht="7.5" hidden="1" customHeight="1"/>
    <row r="27729" ht="7.5" hidden="1" customHeight="1"/>
    <row r="27730" ht="7.5" hidden="1" customHeight="1"/>
    <row r="27731" ht="7.5" hidden="1" customHeight="1"/>
    <row r="27732" ht="7.5" hidden="1" customHeight="1"/>
    <row r="27733" ht="7.5" hidden="1" customHeight="1"/>
    <row r="27734" ht="7.5" hidden="1" customHeight="1"/>
    <row r="27735" ht="7.5" hidden="1" customHeight="1"/>
    <row r="27736" ht="7.5" hidden="1" customHeight="1"/>
    <row r="27737" ht="7.5" hidden="1" customHeight="1"/>
    <row r="27738" ht="7.5" hidden="1" customHeight="1"/>
    <row r="27739" ht="7.5" hidden="1" customHeight="1"/>
    <row r="27740" ht="7.5" hidden="1" customHeight="1"/>
    <row r="27741" ht="7.5" hidden="1" customHeight="1"/>
    <row r="27742" ht="7.5" hidden="1" customHeight="1"/>
    <row r="27743" ht="7.5" hidden="1" customHeight="1"/>
    <row r="27744" ht="7.5" hidden="1" customHeight="1"/>
    <row r="27745" ht="7.5" hidden="1" customHeight="1"/>
    <row r="27746" ht="7.5" hidden="1" customHeight="1"/>
    <row r="27747" ht="7.5" hidden="1" customHeight="1"/>
    <row r="27748" ht="7.5" hidden="1" customHeight="1"/>
    <row r="27749" ht="7.5" hidden="1" customHeight="1"/>
    <row r="27750" ht="7.5" hidden="1" customHeight="1"/>
    <row r="27751" ht="7.5" hidden="1" customHeight="1"/>
    <row r="27752" ht="7.5" hidden="1" customHeight="1"/>
    <row r="27753" ht="7.5" hidden="1" customHeight="1"/>
    <row r="27754" ht="7.5" hidden="1" customHeight="1"/>
    <row r="27755" ht="7.5" hidden="1" customHeight="1"/>
    <row r="27756" ht="7.5" hidden="1" customHeight="1"/>
    <row r="27757" ht="7.5" hidden="1" customHeight="1"/>
    <row r="27758" ht="7.5" hidden="1" customHeight="1"/>
    <row r="27759" ht="7.5" hidden="1" customHeight="1"/>
    <row r="27760" ht="7.5" hidden="1" customHeight="1"/>
    <row r="27761" ht="7.5" hidden="1" customHeight="1"/>
    <row r="27762" ht="7.5" hidden="1" customHeight="1"/>
    <row r="27763" ht="7.5" hidden="1" customHeight="1"/>
    <row r="27764" ht="7.5" hidden="1" customHeight="1"/>
    <row r="27765" ht="7.5" hidden="1" customHeight="1"/>
    <row r="27766" ht="7.5" hidden="1" customHeight="1"/>
    <row r="27767" ht="7.5" hidden="1" customHeight="1"/>
    <row r="27768" ht="7.5" hidden="1" customHeight="1"/>
    <row r="27769" ht="7.5" hidden="1" customHeight="1"/>
    <row r="27770" ht="7.5" hidden="1" customHeight="1"/>
    <row r="27771" ht="7.5" hidden="1" customHeight="1"/>
    <row r="27772" ht="7.5" hidden="1" customHeight="1"/>
    <row r="27773" ht="7.5" hidden="1" customHeight="1"/>
    <row r="27774" ht="7.5" hidden="1" customHeight="1"/>
    <row r="27775" ht="7.5" hidden="1" customHeight="1"/>
    <row r="27776" ht="7.5" hidden="1" customHeight="1"/>
    <row r="27777" ht="7.5" hidden="1" customHeight="1"/>
    <row r="27778" ht="7.5" hidden="1" customHeight="1"/>
    <row r="27779" ht="7.5" hidden="1" customHeight="1"/>
    <row r="27780" ht="7.5" hidden="1" customHeight="1"/>
    <row r="27781" ht="7.5" hidden="1" customHeight="1"/>
    <row r="27782" ht="7.5" hidden="1" customHeight="1"/>
    <row r="27783" ht="7.5" hidden="1" customHeight="1"/>
    <row r="27784" ht="7.5" hidden="1" customHeight="1"/>
    <row r="27785" ht="7.5" hidden="1" customHeight="1"/>
    <row r="27786" ht="7.5" hidden="1" customHeight="1"/>
    <row r="27787" ht="7.5" hidden="1" customHeight="1"/>
    <row r="27788" ht="7.5" hidden="1" customHeight="1"/>
    <row r="27789" ht="7.5" hidden="1" customHeight="1"/>
    <row r="27790" ht="7.5" hidden="1" customHeight="1"/>
    <row r="27791" ht="7.5" hidden="1" customHeight="1"/>
    <row r="27792" ht="7.5" hidden="1" customHeight="1"/>
    <row r="27793" ht="7.5" hidden="1" customHeight="1"/>
    <row r="27794" ht="7.5" hidden="1" customHeight="1"/>
    <row r="27795" ht="7.5" hidden="1" customHeight="1"/>
    <row r="27796" ht="7.5" hidden="1" customHeight="1"/>
    <row r="27797" ht="7.5" hidden="1" customHeight="1"/>
    <row r="27798" ht="7.5" hidden="1" customHeight="1"/>
    <row r="27799" ht="7.5" hidden="1" customHeight="1"/>
    <row r="27800" ht="7.5" hidden="1" customHeight="1"/>
    <row r="27801" ht="7.5" hidden="1" customHeight="1"/>
    <row r="27802" ht="7.5" hidden="1" customHeight="1"/>
    <row r="27803" ht="7.5" hidden="1" customHeight="1"/>
    <row r="27804" ht="7.5" hidden="1" customHeight="1"/>
    <row r="27805" ht="7.5" hidden="1" customHeight="1"/>
    <row r="27806" ht="7.5" hidden="1" customHeight="1"/>
    <row r="27807" ht="7.5" hidden="1" customHeight="1"/>
    <row r="27808" ht="7.5" hidden="1" customHeight="1"/>
    <row r="27809" ht="7.5" hidden="1" customHeight="1"/>
    <row r="27810" ht="7.5" hidden="1" customHeight="1"/>
    <row r="27811" ht="7.5" hidden="1" customHeight="1"/>
    <row r="27812" ht="7.5" hidden="1" customHeight="1"/>
    <row r="27813" ht="7.5" hidden="1" customHeight="1"/>
    <row r="27814" ht="7.5" hidden="1" customHeight="1"/>
    <row r="27815" ht="7.5" hidden="1" customHeight="1"/>
    <row r="27816" ht="7.5" hidden="1" customHeight="1"/>
    <row r="27817" ht="7.5" hidden="1" customHeight="1"/>
    <row r="27818" ht="7.5" hidden="1" customHeight="1"/>
    <row r="27819" ht="7.5" hidden="1" customHeight="1"/>
    <row r="27820" ht="7.5" hidden="1" customHeight="1"/>
    <row r="27821" ht="7.5" hidden="1" customHeight="1"/>
    <row r="27822" ht="7.5" hidden="1" customHeight="1"/>
    <row r="27823" ht="7.5" hidden="1" customHeight="1"/>
    <row r="27824" ht="7.5" hidden="1" customHeight="1"/>
    <row r="27825" ht="7.5" hidden="1" customHeight="1"/>
    <row r="27826" ht="7.5" hidden="1" customHeight="1"/>
    <row r="27827" ht="7.5" hidden="1" customHeight="1"/>
    <row r="27828" ht="7.5" hidden="1" customHeight="1"/>
    <row r="27829" ht="7.5" hidden="1" customHeight="1"/>
    <row r="27830" ht="7.5" hidden="1" customHeight="1"/>
    <row r="27831" ht="7.5" hidden="1" customHeight="1"/>
    <row r="27832" ht="7.5" hidden="1" customHeight="1"/>
    <row r="27833" ht="7.5" hidden="1" customHeight="1"/>
    <row r="27834" ht="7.5" hidden="1" customHeight="1"/>
    <row r="27835" ht="7.5" hidden="1" customHeight="1"/>
    <row r="27836" ht="7.5" hidden="1" customHeight="1"/>
    <row r="27837" ht="7.5" hidden="1" customHeight="1"/>
    <row r="27838" ht="7.5" hidden="1" customHeight="1"/>
    <row r="27839" ht="7.5" hidden="1" customHeight="1"/>
    <row r="27840" ht="7.5" hidden="1" customHeight="1"/>
    <row r="27841" ht="7.5" hidden="1" customHeight="1"/>
    <row r="27842" ht="7.5" hidden="1" customHeight="1"/>
    <row r="27843" ht="7.5" hidden="1" customHeight="1"/>
    <row r="27844" ht="7.5" hidden="1" customHeight="1"/>
    <row r="27845" ht="7.5" hidden="1" customHeight="1"/>
    <row r="27846" ht="7.5" hidden="1" customHeight="1"/>
    <row r="27847" ht="7.5" hidden="1" customHeight="1"/>
    <row r="27848" ht="7.5" hidden="1" customHeight="1"/>
    <row r="27849" ht="7.5" hidden="1" customHeight="1"/>
    <row r="27850" ht="7.5" hidden="1" customHeight="1"/>
    <row r="27851" ht="7.5" hidden="1" customHeight="1"/>
    <row r="27852" ht="7.5" hidden="1" customHeight="1"/>
    <row r="27853" ht="7.5" hidden="1" customHeight="1"/>
    <row r="27854" ht="7.5" hidden="1" customHeight="1"/>
    <row r="27855" ht="7.5" hidden="1" customHeight="1"/>
    <row r="27856" ht="7.5" hidden="1" customHeight="1"/>
    <row r="27857" ht="7.5" hidden="1" customHeight="1"/>
    <row r="27858" ht="7.5" hidden="1" customHeight="1"/>
    <row r="27859" ht="7.5" hidden="1" customHeight="1"/>
    <row r="27860" ht="7.5" hidden="1" customHeight="1"/>
    <row r="27861" ht="7.5" hidden="1" customHeight="1"/>
    <row r="27862" ht="7.5" hidden="1" customHeight="1"/>
    <row r="27863" ht="7.5" hidden="1" customHeight="1"/>
    <row r="27864" ht="7.5" hidden="1" customHeight="1"/>
    <row r="27865" ht="7.5" hidden="1" customHeight="1"/>
    <row r="27866" ht="7.5" hidden="1" customHeight="1"/>
    <row r="27867" ht="7.5" hidden="1" customHeight="1"/>
    <row r="27868" ht="7.5" hidden="1" customHeight="1"/>
    <row r="27869" ht="7.5" hidden="1" customHeight="1"/>
    <row r="27870" ht="7.5" hidden="1" customHeight="1"/>
    <row r="27871" ht="7.5" hidden="1" customHeight="1"/>
    <row r="27872" ht="7.5" hidden="1" customHeight="1"/>
    <row r="27873" ht="7.5" hidden="1" customHeight="1"/>
    <row r="27874" ht="7.5" hidden="1" customHeight="1"/>
    <row r="27875" ht="7.5" hidden="1" customHeight="1"/>
    <row r="27876" ht="7.5" hidden="1" customHeight="1"/>
    <row r="27877" ht="7.5" hidden="1" customHeight="1"/>
    <row r="27878" ht="7.5" hidden="1" customHeight="1"/>
    <row r="27879" ht="7.5" hidden="1" customHeight="1"/>
    <row r="27880" ht="7.5" hidden="1" customHeight="1"/>
    <row r="27881" ht="7.5" hidden="1" customHeight="1"/>
    <row r="27882" ht="7.5" hidden="1" customHeight="1"/>
    <row r="27883" ht="7.5" hidden="1" customHeight="1"/>
    <row r="27884" ht="7.5" hidden="1" customHeight="1"/>
    <row r="27885" ht="7.5" hidden="1" customHeight="1"/>
    <row r="27886" ht="7.5" hidden="1" customHeight="1"/>
    <row r="27887" ht="7.5" hidden="1" customHeight="1"/>
    <row r="27888" ht="7.5" hidden="1" customHeight="1"/>
    <row r="27889" ht="7.5" hidden="1" customHeight="1"/>
    <row r="27890" ht="7.5" hidden="1" customHeight="1"/>
    <row r="27891" ht="7.5" hidden="1" customHeight="1"/>
    <row r="27892" ht="7.5" hidden="1" customHeight="1"/>
    <row r="27893" ht="7.5" hidden="1" customHeight="1"/>
    <row r="27894" ht="7.5" hidden="1" customHeight="1"/>
    <row r="27895" ht="7.5" hidden="1" customHeight="1"/>
    <row r="27896" ht="7.5" hidden="1" customHeight="1"/>
    <row r="27897" ht="7.5" hidden="1" customHeight="1"/>
    <row r="27898" ht="7.5" hidden="1" customHeight="1"/>
    <row r="27899" ht="7.5" hidden="1" customHeight="1"/>
    <row r="27900" ht="7.5" hidden="1" customHeight="1"/>
    <row r="27901" ht="7.5" hidden="1" customHeight="1"/>
    <row r="27902" ht="7.5" hidden="1" customHeight="1"/>
    <row r="27903" ht="7.5" hidden="1" customHeight="1"/>
    <row r="27904" ht="7.5" hidden="1" customHeight="1"/>
    <row r="27905" ht="7.5" hidden="1" customHeight="1"/>
    <row r="27906" ht="7.5" hidden="1" customHeight="1"/>
    <row r="27907" ht="7.5" hidden="1" customHeight="1"/>
    <row r="27908" ht="7.5" hidden="1" customHeight="1"/>
    <row r="27909" ht="7.5" hidden="1" customHeight="1"/>
    <row r="27910" ht="7.5" hidden="1" customHeight="1"/>
    <row r="27911" ht="7.5" hidden="1" customHeight="1"/>
    <row r="27912" ht="7.5" hidden="1" customHeight="1"/>
    <row r="27913" ht="7.5" hidden="1" customHeight="1"/>
    <row r="27914" ht="7.5" hidden="1" customHeight="1"/>
    <row r="27915" ht="7.5" hidden="1" customHeight="1"/>
    <row r="27916" ht="7.5" hidden="1" customHeight="1"/>
    <row r="27917" ht="7.5" hidden="1" customHeight="1"/>
    <row r="27918" ht="7.5" hidden="1" customHeight="1"/>
    <row r="27919" ht="7.5" hidden="1" customHeight="1"/>
    <row r="27920" ht="7.5" hidden="1" customHeight="1"/>
    <row r="27921" ht="7.5" hidden="1" customHeight="1"/>
    <row r="27922" ht="7.5" hidden="1" customHeight="1"/>
    <row r="27923" ht="7.5" hidden="1" customHeight="1"/>
    <row r="27924" ht="7.5" hidden="1" customHeight="1"/>
    <row r="27925" ht="7.5" hidden="1" customHeight="1"/>
    <row r="27926" ht="7.5" hidden="1" customHeight="1"/>
    <row r="27927" ht="7.5" hidden="1" customHeight="1"/>
    <row r="27928" ht="7.5" hidden="1" customHeight="1"/>
    <row r="27929" ht="7.5" hidden="1" customHeight="1"/>
    <row r="27930" ht="7.5" hidden="1" customHeight="1"/>
    <row r="27931" ht="7.5" hidden="1" customHeight="1"/>
    <row r="27932" ht="7.5" hidden="1" customHeight="1"/>
    <row r="27933" ht="7.5" hidden="1" customHeight="1"/>
    <row r="27934" ht="7.5" hidden="1" customHeight="1"/>
    <row r="27935" ht="7.5" hidden="1" customHeight="1"/>
    <row r="27936" ht="7.5" hidden="1" customHeight="1"/>
    <row r="27937" ht="7.5" hidden="1" customHeight="1"/>
    <row r="27938" ht="7.5" hidden="1" customHeight="1"/>
    <row r="27939" ht="7.5" hidden="1" customHeight="1"/>
    <row r="27940" ht="7.5" hidden="1" customHeight="1"/>
    <row r="27941" ht="7.5" hidden="1" customHeight="1"/>
    <row r="27942" ht="7.5" hidden="1" customHeight="1"/>
    <row r="27943" ht="7.5" hidden="1" customHeight="1"/>
    <row r="27944" ht="7.5" hidden="1" customHeight="1"/>
    <row r="27945" ht="7.5" hidden="1" customHeight="1"/>
    <row r="27946" ht="7.5" hidden="1" customHeight="1"/>
    <row r="27947" ht="7.5" hidden="1" customHeight="1"/>
    <row r="27948" ht="7.5" hidden="1" customHeight="1"/>
    <row r="27949" ht="7.5" hidden="1" customHeight="1"/>
    <row r="27950" ht="7.5" hidden="1" customHeight="1"/>
    <row r="27951" ht="7.5" hidden="1" customHeight="1"/>
    <row r="27952" ht="7.5" hidden="1" customHeight="1"/>
    <row r="27953" ht="7.5" hidden="1" customHeight="1"/>
    <row r="27954" ht="7.5" hidden="1" customHeight="1"/>
    <row r="27955" ht="7.5" hidden="1" customHeight="1"/>
    <row r="27956" ht="7.5" hidden="1" customHeight="1"/>
    <row r="27957" ht="7.5" hidden="1" customHeight="1"/>
    <row r="27958" ht="7.5" hidden="1" customHeight="1"/>
    <row r="27959" ht="7.5" hidden="1" customHeight="1"/>
    <row r="27960" ht="7.5" hidden="1" customHeight="1"/>
    <row r="27961" ht="7.5" hidden="1" customHeight="1"/>
    <row r="27962" ht="7.5" hidden="1" customHeight="1"/>
    <row r="27963" ht="7.5" hidden="1" customHeight="1"/>
    <row r="27964" ht="7.5" hidden="1" customHeight="1"/>
    <row r="27965" ht="7.5" hidden="1" customHeight="1"/>
    <row r="27966" ht="7.5" hidden="1" customHeight="1"/>
    <row r="27967" ht="7.5" hidden="1" customHeight="1"/>
    <row r="27968" ht="7.5" hidden="1" customHeight="1"/>
    <row r="27969" ht="7.5" hidden="1" customHeight="1"/>
    <row r="27970" ht="7.5" hidden="1" customHeight="1"/>
    <row r="27971" ht="7.5" hidden="1" customHeight="1"/>
    <row r="27972" ht="7.5" hidden="1" customHeight="1"/>
    <row r="27973" ht="7.5" hidden="1" customHeight="1"/>
    <row r="27974" ht="7.5" hidden="1" customHeight="1"/>
    <row r="27975" ht="7.5" hidden="1" customHeight="1"/>
    <row r="27976" ht="7.5" hidden="1" customHeight="1"/>
    <row r="27977" ht="7.5" hidden="1" customHeight="1"/>
    <row r="27978" ht="7.5" hidden="1" customHeight="1"/>
    <row r="27979" ht="7.5" hidden="1" customHeight="1"/>
    <row r="27980" ht="7.5" hidden="1" customHeight="1"/>
    <row r="27981" ht="7.5" hidden="1" customHeight="1"/>
    <row r="27982" ht="7.5" hidden="1" customHeight="1"/>
    <row r="27983" ht="7.5" hidden="1" customHeight="1"/>
    <row r="27984" ht="7.5" hidden="1" customHeight="1"/>
    <row r="27985" ht="7.5" hidden="1" customHeight="1"/>
    <row r="27986" ht="7.5" hidden="1" customHeight="1"/>
    <row r="27987" ht="7.5" hidden="1" customHeight="1"/>
    <row r="27988" ht="7.5" hidden="1" customHeight="1"/>
    <row r="27989" ht="7.5" hidden="1" customHeight="1"/>
    <row r="27990" ht="7.5" hidden="1" customHeight="1"/>
    <row r="27991" ht="7.5" hidden="1" customHeight="1"/>
    <row r="27992" ht="7.5" hidden="1" customHeight="1"/>
    <row r="27993" ht="7.5" hidden="1" customHeight="1"/>
    <row r="27994" ht="7.5" hidden="1" customHeight="1"/>
    <row r="27995" ht="7.5" hidden="1" customHeight="1"/>
    <row r="27996" ht="7.5" hidden="1" customHeight="1"/>
    <row r="27997" ht="7.5" hidden="1" customHeight="1"/>
    <row r="27998" ht="7.5" hidden="1" customHeight="1"/>
    <row r="27999" ht="7.5" hidden="1" customHeight="1"/>
    <row r="28000" ht="7.5" hidden="1" customHeight="1"/>
    <row r="28001" ht="7.5" hidden="1" customHeight="1"/>
    <row r="28002" ht="7.5" hidden="1" customHeight="1"/>
    <row r="28003" ht="7.5" hidden="1" customHeight="1"/>
    <row r="28004" ht="7.5" hidden="1" customHeight="1"/>
    <row r="28005" ht="7.5" hidden="1" customHeight="1"/>
    <row r="28006" ht="7.5" hidden="1" customHeight="1"/>
    <row r="28007" ht="7.5" hidden="1" customHeight="1"/>
    <row r="28008" ht="7.5" hidden="1" customHeight="1"/>
    <row r="28009" ht="7.5" hidden="1" customHeight="1"/>
    <row r="28010" ht="7.5" hidden="1" customHeight="1"/>
    <row r="28011" ht="7.5" hidden="1" customHeight="1"/>
    <row r="28012" ht="7.5" hidden="1" customHeight="1"/>
    <row r="28013" ht="7.5" hidden="1" customHeight="1"/>
    <row r="28014" ht="7.5" hidden="1" customHeight="1"/>
    <row r="28015" ht="7.5" hidden="1" customHeight="1"/>
    <row r="28016" ht="7.5" hidden="1" customHeight="1"/>
    <row r="28017" ht="7.5" hidden="1" customHeight="1"/>
    <row r="28018" ht="7.5" hidden="1" customHeight="1"/>
    <row r="28019" ht="7.5" hidden="1" customHeight="1"/>
    <row r="28020" ht="7.5" hidden="1" customHeight="1"/>
    <row r="28021" ht="7.5" hidden="1" customHeight="1"/>
    <row r="28022" ht="7.5" hidden="1" customHeight="1"/>
    <row r="28023" ht="7.5" hidden="1" customHeight="1"/>
    <row r="28024" ht="7.5" hidden="1" customHeight="1"/>
    <row r="28025" ht="7.5" hidden="1" customHeight="1"/>
    <row r="28026" ht="7.5" hidden="1" customHeight="1"/>
    <row r="28027" ht="7.5" hidden="1" customHeight="1"/>
    <row r="28028" ht="7.5" hidden="1" customHeight="1"/>
    <row r="28029" ht="7.5" hidden="1" customHeight="1"/>
    <row r="28030" ht="7.5" hidden="1" customHeight="1"/>
    <row r="28031" ht="7.5" hidden="1" customHeight="1"/>
    <row r="28032" ht="7.5" hidden="1" customHeight="1"/>
    <row r="28033" ht="7.5" hidden="1" customHeight="1"/>
    <row r="28034" ht="7.5" hidden="1" customHeight="1"/>
    <row r="28035" ht="7.5" hidden="1" customHeight="1"/>
    <row r="28036" ht="7.5" hidden="1" customHeight="1"/>
    <row r="28037" ht="7.5" hidden="1" customHeight="1"/>
    <row r="28038" ht="7.5" hidden="1" customHeight="1"/>
    <row r="28039" ht="7.5" hidden="1" customHeight="1"/>
    <row r="28040" ht="7.5" hidden="1" customHeight="1"/>
    <row r="28041" ht="7.5" hidden="1" customHeight="1"/>
    <row r="28042" ht="7.5" hidden="1" customHeight="1"/>
    <row r="28043" ht="7.5" hidden="1" customHeight="1"/>
    <row r="28044" ht="7.5" hidden="1" customHeight="1"/>
    <row r="28045" ht="7.5" hidden="1" customHeight="1"/>
    <row r="28046" ht="7.5" hidden="1" customHeight="1"/>
    <row r="28047" ht="7.5" hidden="1" customHeight="1"/>
    <row r="28048" ht="7.5" hidden="1" customHeight="1"/>
    <row r="28049" ht="7.5" hidden="1" customHeight="1"/>
    <row r="28050" ht="7.5" hidden="1" customHeight="1"/>
    <row r="28051" ht="7.5" hidden="1" customHeight="1"/>
    <row r="28052" ht="7.5" hidden="1" customHeight="1"/>
    <row r="28053" ht="7.5" hidden="1" customHeight="1"/>
    <row r="28054" ht="7.5" hidden="1" customHeight="1"/>
    <row r="28055" ht="7.5" hidden="1" customHeight="1"/>
    <row r="28056" ht="7.5" hidden="1" customHeight="1"/>
    <row r="28057" ht="7.5" hidden="1" customHeight="1"/>
    <row r="28058" ht="7.5" hidden="1" customHeight="1"/>
    <row r="28059" ht="7.5" hidden="1" customHeight="1"/>
    <row r="28060" ht="7.5" hidden="1" customHeight="1"/>
    <row r="28061" ht="7.5" hidden="1" customHeight="1"/>
    <row r="28062" ht="7.5" hidden="1" customHeight="1"/>
    <row r="28063" ht="7.5" hidden="1" customHeight="1"/>
    <row r="28064" ht="7.5" hidden="1" customHeight="1"/>
    <row r="28065" ht="7.5" hidden="1" customHeight="1"/>
    <row r="28066" ht="7.5" hidden="1" customHeight="1"/>
    <row r="28067" ht="7.5" hidden="1" customHeight="1"/>
    <row r="28068" ht="7.5" hidden="1" customHeight="1"/>
    <row r="28069" ht="7.5" hidden="1" customHeight="1"/>
    <row r="28070" ht="7.5" hidden="1" customHeight="1"/>
    <row r="28071" ht="7.5" hidden="1" customHeight="1"/>
    <row r="28072" ht="7.5" hidden="1" customHeight="1"/>
    <row r="28073" ht="7.5" hidden="1" customHeight="1"/>
    <row r="28074" ht="7.5" hidden="1" customHeight="1"/>
    <row r="28075" ht="7.5" hidden="1" customHeight="1"/>
    <row r="28076" ht="7.5" hidden="1" customHeight="1"/>
    <row r="28077" ht="7.5" hidden="1" customHeight="1"/>
    <row r="28078" ht="7.5" hidden="1" customHeight="1"/>
    <row r="28079" ht="7.5" hidden="1" customHeight="1"/>
    <row r="28080" ht="7.5" hidden="1" customHeight="1"/>
    <row r="28081" ht="7.5" hidden="1" customHeight="1"/>
    <row r="28082" ht="7.5" hidden="1" customHeight="1"/>
    <row r="28083" ht="7.5" hidden="1" customHeight="1"/>
    <row r="28084" ht="7.5" hidden="1" customHeight="1"/>
    <row r="28085" ht="7.5" hidden="1" customHeight="1"/>
    <row r="28086" ht="7.5" hidden="1" customHeight="1"/>
    <row r="28087" ht="7.5" hidden="1" customHeight="1"/>
    <row r="28088" ht="7.5" hidden="1" customHeight="1"/>
    <row r="28089" ht="7.5" hidden="1" customHeight="1"/>
    <row r="28090" ht="7.5" hidden="1" customHeight="1"/>
    <row r="28091" ht="7.5" hidden="1" customHeight="1"/>
    <row r="28092" ht="7.5" hidden="1" customHeight="1"/>
    <row r="28093" ht="7.5" hidden="1" customHeight="1"/>
    <row r="28094" ht="7.5" hidden="1" customHeight="1"/>
    <row r="28095" ht="7.5" hidden="1" customHeight="1"/>
    <row r="28096" ht="7.5" hidden="1" customHeight="1"/>
    <row r="28097" ht="7.5" hidden="1" customHeight="1"/>
    <row r="28098" ht="7.5" hidden="1" customHeight="1"/>
    <row r="28099" ht="7.5" hidden="1" customHeight="1"/>
    <row r="28100" ht="7.5" hidden="1" customHeight="1"/>
    <row r="28101" ht="7.5" hidden="1" customHeight="1"/>
    <row r="28102" ht="7.5" hidden="1" customHeight="1"/>
    <row r="28103" ht="7.5" hidden="1" customHeight="1"/>
    <row r="28104" ht="7.5" hidden="1" customHeight="1"/>
    <row r="28105" ht="7.5" hidden="1" customHeight="1"/>
    <row r="28106" ht="7.5" hidden="1" customHeight="1"/>
    <row r="28107" ht="7.5" hidden="1" customHeight="1"/>
    <row r="28108" ht="7.5" hidden="1" customHeight="1"/>
    <row r="28109" ht="7.5" hidden="1" customHeight="1"/>
    <row r="28110" ht="7.5" hidden="1" customHeight="1"/>
    <row r="28111" ht="7.5" hidden="1" customHeight="1"/>
    <row r="28112" ht="7.5" hidden="1" customHeight="1"/>
    <row r="28113" ht="7.5" hidden="1" customHeight="1"/>
    <row r="28114" ht="7.5" hidden="1" customHeight="1"/>
    <row r="28115" ht="7.5" hidden="1" customHeight="1"/>
    <row r="28116" ht="7.5" hidden="1" customHeight="1"/>
    <row r="28117" ht="7.5" hidden="1" customHeight="1"/>
    <row r="28118" ht="7.5" hidden="1" customHeight="1"/>
    <row r="28119" ht="7.5" hidden="1" customHeight="1"/>
    <row r="28120" ht="7.5" hidden="1" customHeight="1"/>
    <row r="28121" ht="7.5" hidden="1" customHeight="1"/>
    <row r="28122" ht="7.5" hidden="1" customHeight="1"/>
    <row r="28123" ht="7.5" hidden="1" customHeight="1"/>
    <row r="28124" ht="7.5" hidden="1" customHeight="1"/>
    <row r="28125" ht="7.5" hidden="1" customHeight="1"/>
    <row r="28126" ht="7.5" hidden="1" customHeight="1"/>
    <row r="28127" ht="7.5" hidden="1" customHeight="1"/>
    <row r="28128" ht="7.5" hidden="1" customHeight="1"/>
    <row r="28129" ht="7.5" hidden="1" customHeight="1"/>
    <row r="28130" ht="7.5" hidden="1" customHeight="1"/>
    <row r="28131" ht="7.5" hidden="1" customHeight="1"/>
    <row r="28132" ht="7.5" hidden="1" customHeight="1"/>
    <row r="28133" ht="7.5" hidden="1" customHeight="1"/>
    <row r="28134" ht="7.5" hidden="1" customHeight="1"/>
    <row r="28135" ht="7.5" hidden="1" customHeight="1"/>
    <row r="28136" ht="7.5" hidden="1" customHeight="1"/>
    <row r="28137" ht="7.5" hidden="1" customHeight="1"/>
    <row r="28138" ht="7.5" hidden="1" customHeight="1"/>
    <row r="28139" ht="7.5" hidden="1" customHeight="1"/>
    <row r="28140" ht="7.5" hidden="1" customHeight="1"/>
    <row r="28141" ht="7.5" hidden="1" customHeight="1"/>
    <row r="28142" ht="7.5" hidden="1" customHeight="1"/>
    <row r="28143" ht="7.5" hidden="1" customHeight="1"/>
    <row r="28144" ht="7.5" hidden="1" customHeight="1"/>
    <row r="28145" ht="7.5" hidden="1" customHeight="1"/>
    <row r="28146" ht="7.5" hidden="1" customHeight="1"/>
    <row r="28147" ht="7.5" hidden="1" customHeight="1"/>
    <row r="28148" ht="7.5" hidden="1" customHeight="1"/>
    <row r="28149" ht="7.5" hidden="1" customHeight="1"/>
    <row r="28150" ht="7.5" hidden="1" customHeight="1"/>
    <row r="28151" ht="7.5" hidden="1" customHeight="1"/>
    <row r="28152" ht="7.5" hidden="1" customHeight="1"/>
    <row r="28153" ht="7.5" hidden="1" customHeight="1"/>
    <row r="28154" ht="7.5" hidden="1" customHeight="1"/>
    <row r="28155" ht="7.5" hidden="1" customHeight="1"/>
    <row r="28156" ht="7.5" hidden="1" customHeight="1"/>
    <row r="28157" ht="7.5" hidden="1" customHeight="1"/>
    <row r="28158" ht="7.5" hidden="1" customHeight="1"/>
    <row r="28159" ht="7.5" hidden="1" customHeight="1"/>
    <row r="28160" ht="7.5" hidden="1" customHeight="1"/>
    <row r="28161" ht="7.5" hidden="1" customHeight="1"/>
    <row r="28162" ht="7.5" hidden="1" customHeight="1"/>
    <row r="28163" ht="7.5" hidden="1" customHeight="1"/>
    <row r="28164" ht="7.5" hidden="1" customHeight="1"/>
    <row r="28165" ht="7.5" hidden="1" customHeight="1"/>
    <row r="28166" ht="7.5" hidden="1" customHeight="1"/>
    <row r="28167" ht="7.5" hidden="1" customHeight="1"/>
    <row r="28168" ht="7.5" hidden="1" customHeight="1"/>
    <row r="28169" ht="7.5" hidden="1" customHeight="1"/>
    <row r="28170" ht="7.5" hidden="1" customHeight="1"/>
    <row r="28171" ht="7.5" hidden="1" customHeight="1"/>
    <row r="28172" ht="7.5" hidden="1" customHeight="1"/>
    <row r="28173" ht="7.5" hidden="1" customHeight="1"/>
    <row r="28174" ht="7.5" hidden="1" customHeight="1"/>
    <row r="28175" ht="7.5" hidden="1" customHeight="1"/>
    <row r="28176" ht="7.5" hidden="1" customHeight="1"/>
    <row r="28177" ht="7.5" hidden="1" customHeight="1"/>
    <row r="28178" ht="7.5" hidden="1" customHeight="1"/>
    <row r="28179" ht="7.5" hidden="1" customHeight="1"/>
    <row r="28180" ht="7.5" hidden="1" customHeight="1"/>
    <row r="28181" ht="7.5" hidden="1" customHeight="1"/>
    <row r="28182" ht="7.5" hidden="1" customHeight="1"/>
    <row r="28183" ht="7.5" hidden="1" customHeight="1"/>
    <row r="28184" ht="7.5" hidden="1" customHeight="1"/>
    <row r="28185" ht="7.5" hidden="1" customHeight="1"/>
    <row r="28186" ht="7.5" hidden="1" customHeight="1"/>
    <row r="28187" ht="7.5" hidden="1" customHeight="1"/>
    <row r="28188" ht="7.5" hidden="1" customHeight="1"/>
    <row r="28189" ht="7.5" hidden="1" customHeight="1"/>
    <row r="28190" ht="7.5" hidden="1" customHeight="1"/>
    <row r="28191" ht="7.5" hidden="1" customHeight="1"/>
    <row r="28192" ht="7.5" hidden="1" customHeight="1"/>
    <row r="28193" ht="7.5" hidden="1" customHeight="1"/>
    <row r="28194" ht="7.5" hidden="1" customHeight="1"/>
    <row r="28195" ht="7.5" hidden="1" customHeight="1"/>
    <row r="28196" ht="7.5" hidden="1" customHeight="1"/>
    <row r="28197" ht="7.5" hidden="1" customHeight="1"/>
    <row r="28198" ht="7.5" hidden="1" customHeight="1"/>
    <row r="28199" ht="7.5" hidden="1" customHeight="1"/>
    <row r="28200" ht="7.5" hidden="1" customHeight="1"/>
    <row r="28201" ht="7.5" hidden="1" customHeight="1"/>
    <row r="28202" ht="7.5" hidden="1" customHeight="1"/>
    <row r="28203" ht="7.5" hidden="1" customHeight="1"/>
    <row r="28204" ht="7.5" hidden="1" customHeight="1"/>
    <row r="28205" ht="7.5" hidden="1" customHeight="1"/>
    <row r="28206" ht="7.5" hidden="1" customHeight="1"/>
    <row r="28207" ht="7.5" hidden="1" customHeight="1"/>
    <row r="28208" ht="7.5" hidden="1" customHeight="1"/>
    <row r="28209" ht="7.5" hidden="1" customHeight="1"/>
    <row r="28210" ht="7.5" hidden="1" customHeight="1"/>
    <row r="28211" ht="7.5" hidden="1" customHeight="1"/>
    <row r="28212" ht="7.5" hidden="1" customHeight="1"/>
    <row r="28213" ht="7.5" hidden="1" customHeight="1"/>
    <row r="28214" ht="7.5" hidden="1" customHeight="1"/>
    <row r="28215" ht="7.5" hidden="1" customHeight="1"/>
    <row r="28216" ht="7.5" hidden="1" customHeight="1"/>
    <row r="28217" ht="7.5" hidden="1" customHeight="1"/>
    <row r="28218" ht="7.5" hidden="1" customHeight="1"/>
    <row r="28219" ht="7.5" hidden="1" customHeight="1"/>
    <row r="28220" ht="7.5" hidden="1" customHeight="1"/>
    <row r="28221" ht="7.5" hidden="1" customHeight="1"/>
    <row r="28222" ht="7.5" hidden="1" customHeight="1"/>
    <row r="28223" ht="7.5" hidden="1" customHeight="1"/>
    <row r="28224" ht="7.5" hidden="1" customHeight="1"/>
    <row r="28225" ht="7.5" hidden="1" customHeight="1"/>
    <row r="28226" ht="7.5" hidden="1" customHeight="1"/>
    <row r="28227" ht="7.5" hidden="1" customHeight="1"/>
    <row r="28228" ht="7.5" hidden="1" customHeight="1"/>
    <row r="28229" ht="7.5" hidden="1" customHeight="1"/>
    <row r="28230" ht="7.5" hidden="1" customHeight="1"/>
    <row r="28231" ht="7.5" hidden="1" customHeight="1"/>
    <row r="28232" ht="7.5" hidden="1" customHeight="1"/>
    <row r="28233" ht="7.5" hidden="1" customHeight="1"/>
    <row r="28234" ht="7.5" hidden="1" customHeight="1"/>
    <row r="28235" ht="7.5" hidden="1" customHeight="1"/>
    <row r="28236" ht="7.5" hidden="1" customHeight="1"/>
    <row r="28237" ht="7.5" hidden="1" customHeight="1"/>
    <row r="28238" ht="7.5" hidden="1" customHeight="1"/>
    <row r="28239" ht="7.5" hidden="1" customHeight="1"/>
    <row r="28240" ht="7.5" hidden="1" customHeight="1"/>
    <row r="28241" ht="7.5" hidden="1" customHeight="1"/>
    <row r="28242" ht="7.5" hidden="1" customHeight="1"/>
    <row r="28243" ht="7.5" hidden="1" customHeight="1"/>
    <row r="28244" ht="7.5" hidden="1" customHeight="1"/>
    <row r="28245" ht="7.5" hidden="1" customHeight="1"/>
    <row r="28246" ht="7.5" hidden="1" customHeight="1"/>
    <row r="28247" ht="7.5" hidden="1" customHeight="1"/>
    <row r="28248" ht="7.5" hidden="1" customHeight="1"/>
    <row r="28249" ht="7.5" hidden="1" customHeight="1"/>
    <row r="28250" ht="7.5" hidden="1" customHeight="1"/>
    <row r="28251" ht="7.5" hidden="1" customHeight="1"/>
    <row r="28252" ht="7.5" hidden="1" customHeight="1"/>
    <row r="28253" ht="7.5" hidden="1" customHeight="1"/>
    <row r="28254" ht="7.5" hidden="1" customHeight="1"/>
    <row r="28255" ht="7.5" hidden="1" customHeight="1"/>
    <row r="28256" ht="7.5" hidden="1" customHeight="1"/>
    <row r="28257" ht="7.5" hidden="1" customHeight="1"/>
    <row r="28258" ht="7.5" hidden="1" customHeight="1"/>
    <row r="28259" ht="7.5" hidden="1" customHeight="1"/>
    <row r="28260" ht="7.5" hidden="1" customHeight="1"/>
    <row r="28261" ht="7.5" hidden="1" customHeight="1"/>
    <row r="28262" ht="7.5" hidden="1" customHeight="1"/>
    <row r="28263" ht="7.5" hidden="1" customHeight="1"/>
    <row r="28264" ht="7.5" hidden="1" customHeight="1"/>
    <row r="28265" ht="7.5" hidden="1" customHeight="1"/>
    <row r="28266" ht="7.5" hidden="1" customHeight="1"/>
    <row r="28267" ht="7.5" hidden="1" customHeight="1"/>
    <row r="28268" ht="7.5" hidden="1" customHeight="1"/>
    <row r="28269" ht="7.5" hidden="1" customHeight="1"/>
    <row r="28270" ht="7.5" hidden="1" customHeight="1"/>
    <row r="28271" ht="7.5" hidden="1" customHeight="1"/>
    <row r="28272" ht="7.5" hidden="1" customHeight="1"/>
    <row r="28273" ht="7.5" hidden="1" customHeight="1"/>
    <row r="28274" ht="7.5" hidden="1" customHeight="1"/>
    <row r="28275" ht="7.5" hidden="1" customHeight="1"/>
    <row r="28276" ht="7.5" hidden="1" customHeight="1"/>
    <row r="28277" ht="7.5" hidden="1" customHeight="1"/>
    <row r="28278" ht="7.5" hidden="1" customHeight="1"/>
    <row r="28279" ht="7.5" hidden="1" customHeight="1"/>
    <row r="28280" ht="7.5" hidden="1" customHeight="1"/>
    <row r="28281" ht="7.5" hidden="1" customHeight="1"/>
    <row r="28282" ht="7.5" hidden="1" customHeight="1"/>
    <row r="28283" ht="7.5" hidden="1" customHeight="1"/>
    <row r="28284" ht="7.5" hidden="1" customHeight="1"/>
    <row r="28285" ht="7.5" hidden="1" customHeight="1"/>
    <row r="28286" ht="7.5" hidden="1" customHeight="1"/>
    <row r="28287" ht="7.5" hidden="1" customHeight="1"/>
    <row r="28288" ht="7.5" hidden="1" customHeight="1"/>
    <row r="28289" ht="7.5" hidden="1" customHeight="1"/>
    <row r="28290" ht="7.5" hidden="1" customHeight="1"/>
    <row r="28291" ht="7.5" hidden="1" customHeight="1"/>
    <row r="28292" ht="7.5" hidden="1" customHeight="1"/>
    <row r="28293" ht="7.5" hidden="1" customHeight="1"/>
    <row r="28294" ht="7.5" hidden="1" customHeight="1"/>
    <row r="28295" ht="7.5" hidden="1" customHeight="1"/>
    <row r="28296" ht="7.5" hidden="1" customHeight="1"/>
    <row r="28297" ht="7.5" hidden="1" customHeight="1"/>
    <row r="28298" ht="7.5" hidden="1" customHeight="1"/>
    <row r="28299" ht="7.5" hidden="1" customHeight="1"/>
    <row r="28300" ht="7.5" hidden="1" customHeight="1"/>
    <row r="28301" ht="7.5" hidden="1" customHeight="1"/>
    <row r="28302" ht="7.5" hidden="1" customHeight="1"/>
    <row r="28303" ht="7.5" hidden="1" customHeight="1"/>
    <row r="28304" ht="7.5" hidden="1" customHeight="1"/>
    <row r="28305" ht="7.5" hidden="1" customHeight="1"/>
    <row r="28306" ht="7.5" hidden="1" customHeight="1"/>
    <row r="28307" ht="7.5" hidden="1" customHeight="1"/>
    <row r="28308" ht="7.5" hidden="1" customHeight="1"/>
    <row r="28309" ht="7.5" hidden="1" customHeight="1"/>
    <row r="28310" ht="7.5" hidden="1" customHeight="1"/>
    <row r="28311" ht="7.5" hidden="1" customHeight="1"/>
    <row r="28312" ht="7.5" hidden="1" customHeight="1"/>
    <row r="28313" ht="7.5" hidden="1" customHeight="1"/>
    <row r="28314" ht="7.5" hidden="1" customHeight="1"/>
    <row r="28315" ht="7.5" hidden="1" customHeight="1"/>
    <row r="28316" ht="7.5" hidden="1" customHeight="1"/>
    <row r="28317" ht="7.5" hidden="1" customHeight="1"/>
    <row r="28318" ht="7.5" hidden="1" customHeight="1"/>
    <row r="28319" ht="7.5" hidden="1" customHeight="1"/>
    <row r="28320" ht="7.5" hidden="1" customHeight="1"/>
    <row r="28321" ht="7.5" hidden="1" customHeight="1"/>
    <row r="28322" ht="7.5" hidden="1" customHeight="1"/>
    <row r="28323" ht="7.5" hidden="1" customHeight="1"/>
    <row r="28324" ht="7.5" hidden="1" customHeight="1"/>
    <row r="28325" ht="7.5" hidden="1" customHeight="1"/>
    <row r="28326" ht="7.5" hidden="1" customHeight="1"/>
    <row r="28327" ht="7.5" hidden="1" customHeight="1"/>
    <row r="28328" ht="7.5" hidden="1" customHeight="1"/>
    <row r="28329" ht="7.5" hidden="1" customHeight="1"/>
    <row r="28330" ht="7.5" hidden="1" customHeight="1"/>
    <row r="28331" ht="7.5" hidden="1" customHeight="1"/>
    <row r="28332" ht="7.5" hidden="1" customHeight="1"/>
    <row r="28333" ht="7.5" hidden="1" customHeight="1"/>
    <row r="28334" ht="7.5" hidden="1" customHeight="1"/>
    <row r="28335" ht="7.5" hidden="1" customHeight="1"/>
    <row r="28336" ht="7.5" hidden="1" customHeight="1"/>
    <row r="28337" ht="7.5" hidden="1" customHeight="1"/>
    <row r="28338" ht="7.5" hidden="1" customHeight="1"/>
    <row r="28339" ht="7.5" hidden="1" customHeight="1"/>
    <row r="28340" ht="7.5" hidden="1" customHeight="1"/>
    <row r="28341" ht="7.5" hidden="1" customHeight="1"/>
    <row r="28342" ht="7.5" hidden="1" customHeight="1"/>
    <row r="28343" ht="7.5" hidden="1" customHeight="1"/>
    <row r="28344" ht="7.5" hidden="1" customHeight="1"/>
    <row r="28345" ht="7.5" hidden="1" customHeight="1"/>
    <row r="28346" ht="7.5" hidden="1" customHeight="1"/>
    <row r="28347" ht="7.5" hidden="1" customHeight="1"/>
    <row r="28348" ht="7.5" hidden="1" customHeight="1"/>
    <row r="28349" ht="7.5" hidden="1" customHeight="1"/>
    <row r="28350" ht="7.5" hidden="1" customHeight="1"/>
    <row r="28351" ht="7.5" hidden="1" customHeight="1"/>
    <row r="28352" ht="7.5" hidden="1" customHeight="1"/>
    <row r="28353" ht="7.5" hidden="1" customHeight="1"/>
    <row r="28354" ht="7.5" hidden="1" customHeight="1"/>
    <row r="28355" ht="7.5" hidden="1" customHeight="1"/>
    <row r="28356" ht="7.5" hidden="1" customHeight="1"/>
    <row r="28357" ht="7.5" hidden="1" customHeight="1"/>
    <row r="28358" ht="7.5" hidden="1" customHeight="1"/>
    <row r="28359" ht="7.5" hidden="1" customHeight="1"/>
    <row r="28360" ht="7.5" hidden="1" customHeight="1"/>
    <row r="28361" ht="7.5" hidden="1" customHeight="1"/>
    <row r="28362" ht="7.5" hidden="1" customHeight="1"/>
    <row r="28363" ht="7.5" hidden="1" customHeight="1"/>
    <row r="28364" ht="7.5" hidden="1" customHeight="1"/>
    <row r="28365" ht="7.5" hidden="1" customHeight="1"/>
    <row r="28366" ht="7.5" hidden="1" customHeight="1"/>
    <row r="28367" ht="7.5" hidden="1" customHeight="1"/>
    <row r="28368" ht="7.5" hidden="1" customHeight="1"/>
    <row r="28369" ht="7.5" hidden="1" customHeight="1"/>
    <row r="28370" ht="7.5" hidden="1" customHeight="1"/>
    <row r="28371" ht="7.5" hidden="1" customHeight="1"/>
    <row r="28372" ht="7.5" hidden="1" customHeight="1"/>
    <row r="28373" ht="7.5" hidden="1" customHeight="1"/>
    <row r="28374" ht="7.5" hidden="1" customHeight="1"/>
    <row r="28375" ht="7.5" hidden="1" customHeight="1"/>
    <row r="28376" ht="7.5" hidden="1" customHeight="1"/>
    <row r="28377" ht="7.5" hidden="1" customHeight="1"/>
    <row r="28378" ht="7.5" hidden="1" customHeight="1"/>
    <row r="28379" ht="7.5" hidden="1" customHeight="1"/>
    <row r="28380" ht="7.5" hidden="1" customHeight="1"/>
    <row r="28381" ht="7.5" hidden="1" customHeight="1"/>
    <row r="28382" ht="7.5" hidden="1" customHeight="1"/>
    <row r="28383" ht="7.5" hidden="1" customHeight="1"/>
    <row r="28384" ht="7.5" hidden="1" customHeight="1"/>
    <row r="28385" ht="7.5" hidden="1" customHeight="1"/>
    <row r="28386" ht="7.5" hidden="1" customHeight="1"/>
    <row r="28387" ht="7.5" hidden="1" customHeight="1"/>
    <row r="28388" ht="7.5" hidden="1" customHeight="1"/>
    <row r="28389" ht="7.5" hidden="1" customHeight="1"/>
    <row r="28390" ht="7.5" hidden="1" customHeight="1"/>
    <row r="28391" ht="7.5" hidden="1" customHeight="1"/>
    <row r="28392" ht="7.5" hidden="1" customHeight="1"/>
    <row r="28393" ht="7.5" hidden="1" customHeight="1"/>
    <row r="28394" ht="7.5" hidden="1" customHeight="1"/>
    <row r="28395" ht="7.5" hidden="1" customHeight="1"/>
    <row r="28396" ht="7.5" hidden="1" customHeight="1"/>
    <row r="28397" ht="7.5" hidden="1" customHeight="1"/>
    <row r="28398" ht="7.5" hidden="1" customHeight="1"/>
    <row r="28399" ht="7.5" hidden="1" customHeight="1"/>
    <row r="28400" ht="7.5" hidden="1" customHeight="1"/>
    <row r="28401" ht="7.5" hidden="1" customHeight="1"/>
    <row r="28402" ht="7.5" hidden="1" customHeight="1"/>
    <row r="28403" ht="7.5" hidden="1" customHeight="1"/>
    <row r="28404" ht="7.5" hidden="1" customHeight="1"/>
    <row r="28405" ht="7.5" hidden="1" customHeight="1"/>
    <row r="28406" ht="7.5" hidden="1" customHeight="1"/>
    <row r="28407" ht="7.5" hidden="1" customHeight="1"/>
    <row r="28408" ht="7.5" hidden="1" customHeight="1"/>
    <row r="28409" ht="7.5" hidden="1" customHeight="1"/>
    <row r="28410" ht="7.5" hidden="1" customHeight="1"/>
    <row r="28411" ht="7.5" hidden="1" customHeight="1"/>
    <row r="28412" ht="7.5" hidden="1" customHeight="1"/>
    <row r="28413" ht="7.5" hidden="1" customHeight="1"/>
    <row r="28414" ht="7.5" hidden="1" customHeight="1"/>
    <row r="28415" ht="7.5" hidden="1" customHeight="1"/>
    <row r="28416" ht="7.5" hidden="1" customHeight="1"/>
    <row r="28417" ht="7.5" hidden="1" customHeight="1"/>
    <row r="28418" ht="7.5" hidden="1" customHeight="1"/>
    <row r="28419" ht="7.5" hidden="1" customHeight="1"/>
    <row r="28420" ht="7.5" hidden="1" customHeight="1"/>
    <row r="28421" ht="7.5" hidden="1" customHeight="1"/>
    <row r="28422" ht="7.5" hidden="1" customHeight="1"/>
    <row r="28423" ht="7.5" hidden="1" customHeight="1"/>
    <row r="28424" ht="7.5" hidden="1" customHeight="1"/>
    <row r="28425" ht="7.5" hidden="1" customHeight="1"/>
    <row r="28426" ht="7.5" hidden="1" customHeight="1"/>
    <row r="28427" ht="7.5" hidden="1" customHeight="1"/>
    <row r="28428" ht="7.5" hidden="1" customHeight="1"/>
    <row r="28429" ht="7.5" hidden="1" customHeight="1"/>
    <row r="28430" ht="7.5" hidden="1" customHeight="1"/>
    <row r="28431" ht="7.5" hidden="1" customHeight="1"/>
    <row r="28432" ht="7.5" hidden="1" customHeight="1"/>
    <row r="28433" ht="7.5" hidden="1" customHeight="1"/>
    <row r="28434" ht="7.5" hidden="1" customHeight="1"/>
    <row r="28435" ht="7.5" hidden="1" customHeight="1"/>
    <row r="28436" ht="7.5" hidden="1" customHeight="1"/>
    <row r="28437" ht="7.5" hidden="1" customHeight="1"/>
    <row r="28438" ht="7.5" hidden="1" customHeight="1"/>
    <row r="28439" ht="7.5" hidden="1" customHeight="1"/>
    <row r="28440" ht="7.5" hidden="1" customHeight="1"/>
    <row r="28441" ht="7.5" hidden="1" customHeight="1"/>
    <row r="28442" ht="7.5" hidden="1" customHeight="1"/>
    <row r="28443" ht="7.5" hidden="1" customHeight="1"/>
    <row r="28444" ht="7.5" hidden="1" customHeight="1"/>
    <row r="28445" ht="7.5" hidden="1" customHeight="1"/>
    <row r="28446" ht="7.5" hidden="1" customHeight="1"/>
    <row r="28447" ht="7.5" hidden="1" customHeight="1"/>
    <row r="28448" ht="7.5" hidden="1" customHeight="1"/>
    <row r="28449" ht="7.5" hidden="1" customHeight="1"/>
    <row r="28450" ht="7.5" hidden="1" customHeight="1"/>
    <row r="28451" ht="7.5" hidden="1" customHeight="1"/>
    <row r="28452" ht="7.5" hidden="1" customHeight="1"/>
    <row r="28453" ht="7.5" hidden="1" customHeight="1"/>
    <row r="28454" ht="7.5" hidden="1" customHeight="1"/>
    <row r="28455" ht="7.5" hidden="1" customHeight="1"/>
    <row r="28456" ht="7.5" hidden="1" customHeight="1"/>
    <row r="28457" ht="7.5" hidden="1" customHeight="1"/>
    <row r="28458" ht="7.5" hidden="1" customHeight="1"/>
    <row r="28459" ht="7.5" hidden="1" customHeight="1"/>
    <row r="28460" ht="7.5" hidden="1" customHeight="1"/>
    <row r="28461" ht="7.5" hidden="1" customHeight="1"/>
    <row r="28462" ht="7.5" hidden="1" customHeight="1"/>
    <row r="28463" ht="7.5" hidden="1" customHeight="1"/>
    <row r="28464" ht="7.5" hidden="1" customHeight="1"/>
    <row r="28465" ht="7.5" hidden="1" customHeight="1"/>
    <row r="28466" ht="7.5" hidden="1" customHeight="1"/>
    <row r="28467" ht="7.5" hidden="1" customHeight="1"/>
    <row r="28468" ht="7.5" hidden="1" customHeight="1"/>
    <row r="28469" ht="7.5" hidden="1" customHeight="1"/>
    <row r="28470" ht="7.5" hidden="1" customHeight="1"/>
    <row r="28471" ht="7.5" hidden="1" customHeight="1"/>
    <row r="28472" ht="7.5" hidden="1" customHeight="1"/>
    <row r="28473" ht="7.5" hidden="1" customHeight="1"/>
    <row r="28474" ht="7.5" hidden="1" customHeight="1"/>
    <row r="28475" ht="7.5" hidden="1" customHeight="1"/>
    <row r="28476" ht="7.5" hidden="1" customHeight="1"/>
    <row r="28477" ht="7.5" hidden="1" customHeight="1"/>
    <row r="28478" ht="7.5" hidden="1" customHeight="1"/>
    <row r="28479" ht="7.5" hidden="1" customHeight="1"/>
    <row r="28480" ht="7.5" hidden="1" customHeight="1"/>
    <row r="28481" ht="7.5" hidden="1" customHeight="1"/>
    <row r="28482" ht="7.5" hidden="1" customHeight="1"/>
    <row r="28483" ht="7.5" hidden="1" customHeight="1"/>
    <row r="28484" ht="7.5" hidden="1" customHeight="1"/>
    <row r="28485" ht="7.5" hidden="1" customHeight="1"/>
    <row r="28486" ht="7.5" hidden="1" customHeight="1"/>
    <row r="28487" ht="7.5" hidden="1" customHeight="1"/>
    <row r="28488" ht="7.5" hidden="1" customHeight="1"/>
    <row r="28489" ht="7.5" hidden="1" customHeight="1"/>
    <row r="28490" ht="7.5" hidden="1" customHeight="1"/>
    <row r="28491" ht="7.5" hidden="1" customHeight="1"/>
    <row r="28492" ht="7.5" hidden="1" customHeight="1"/>
    <row r="28493" ht="7.5" hidden="1" customHeight="1"/>
    <row r="28494" ht="7.5" hidden="1" customHeight="1"/>
    <row r="28495" ht="7.5" hidden="1" customHeight="1"/>
    <row r="28496" ht="7.5" hidden="1" customHeight="1"/>
    <row r="28497" ht="7.5" hidden="1" customHeight="1"/>
    <row r="28498" ht="7.5" hidden="1" customHeight="1"/>
    <row r="28499" ht="7.5" hidden="1" customHeight="1"/>
    <row r="28500" ht="7.5" hidden="1" customHeight="1"/>
    <row r="28501" ht="7.5" hidden="1" customHeight="1"/>
    <row r="28502" ht="7.5" hidden="1" customHeight="1"/>
    <row r="28503" ht="7.5" hidden="1" customHeight="1"/>
    <row r="28504" ht="7.5" hidden="1" customHeight="1"/>
    <row r="28505" ht="7.5" hidden="1" customHeight="1"/>
    <row r="28506" ht="7.5" hidden="1" customHeight="1"/>
    <row r="28507" ht="7.5" hidden="1" customHeight="1"/>
    <row r="28508" ht="7.5" hidden="1" customHeight="1"/>
    <row r="28509" ht="7.5" hidden="1" customHeight="1"/>
    <row r="28510" ht="7.5" hidden="1" customHeight="1"/>
    <row r="28511" ht="7.5" hidden="1" customHeight="1"/>
    <row r="28512" ht="7.5" hidden="1" customHeight="1"/>
    <row r="28513" ht="7.5" hidden="1" customHeight="1"/>
    <row r="28514" ht="7.5" hidden="1" customHeight="1"/>
    <row r="28515" ht="7.5" hidden="1" customHeight="1"/>
    <row r="28516" ht="7.5" hidden="1" customHeight="1"/>
    <row r="28517" ht="7.5" hidden="1" customHeight="1"/>
    <row r="28518" ht="7.5" hidden="1" customHeight="1"/>
    <row r="28519" ht="7.5" hidden="1" customHeight="1"/>
    <row r="28520" ht="7.5" hidden="1" customHeight="1"/>
    <row r="28521" ht="7.5" hidden="1" customHeight="1"/>
    <row r="28522" ht="7.5" hidden="1" customHeight="1"/>
    <row r="28523" ht="7.5" hidden="1" customHeight="1"/>
    <row r="28524" ht="7.5" hidden="1" customHeight="1"/>
    <row r="28525" ht="7.5" hidden="1" customHeight="1"/>
    <row r="28526" ht="7.5" hidden="1" customHeight="1"/>
    <row r="28527" ht="7.5" hidden="1" customHeight="1"/>
    <row r="28528" ht="7.5" hidden="1" customHeight="1"/>
    <row r="28529" ht="7.5" hidden="1" customHeight="1"/>
    <row r="28530" ht="7.5" hidden="1" customHeight="1"/>
    <row r="28531" ht="7.5" hidden="1" customHeight="1"/>
    <row r="28532" ht="7.5" hidden="1" customHeight="1"/>
    <row r="28533" ht="7.5" hidden="1" customHeight="1"/>
    <row r="28534" ht="7.5" hidden="1" customHeight="1"/>
    <row r="28535" ht="7.5" hidden="1" customHeight="1"/>
    <row r="28536" ht="7.5" hidden="1" customHeight="1"/>
    <row r="28537" ht="7.5" hidden="1" customHeight="1"/>
    <row r="28538" ht="7.5" hidden="1" customHeight="1"/>
    <row r="28539" ht="7.5" hidden="1" customHeight="1"/>
    <row r="28540" ht="7.5" hidden="1" customHeight="1"/>
    <row r="28541" ht="7.5" hidden="1" customHeight="1"/>
    <row r="28542" ht="7.5" hidden="1" customHeight="1"/>
    <row r="28543" ht="7.5" hidden="1" customHeight="1"/>
    <row r="28544" ht="7.5" hidden="1" customHeight="1"/>
    <row r="28545" ht="7.5" hidden="1" customHeight="1"/>
    <row r="28546" ht="7.5" hidden="1" customHeight="1"/>
    <row r="28547" ht="7.5" hidden="1" customHeight="1"/>
    <row r="28548" ht="7.5" hidden="1" customHeight="1"/>
    <row r="28549" ht="7.5" hidden="1" customHeight="1"/>
    <row r="28550" ht="7.5" hidden="1" customHeight="1"/>
    <row r="28551" ht="7.5" hidden="1" customHeight="1"/>
    <row r="28552" ht="7.5" hidden="1" customHeight="1"/>
    <row r="28553" ht="7.5" hidden="1" customHeight="1"/>
    <row r="28554" ht="7.5" hidden="1" customHeight="1"/>
    <row r="28555" ht="7.5" hidden="1" customHeight="1"/>
    <row r="28556" ht="7.5" hidden="1" customHeight="1"/>
    <row r="28557" ht="7.5" hidden="1" customHeight="1"/>
    <row r="28558" ht="7.5" hidden="1" customHeight="1"/>
    <row r="28559" ht="7.5" hidden="1" customHeight="1"/>
    <row r="28560" ht="7.5" hidden="1" customHeight="1"/>
    <row r="28561" ht="7.5" hidden="1" customHeight="1"/>
    <row r="28562" ht="7.5" hidden="1" customHeight="1"/>
    <row r="28563" ht="7.5" hidden="1" customHeight="1"/>
    <row r="28564" ht="7.5" hidden="1" customHeight="1"/>
    <row r="28565" ht="7.5" hidden="1" customHeight="1"/>
    <row r="28566" ht="7.5" hidden="1" customHeight="1"/>
    <row r="28567" ht="7.5" hidden="1" customHeight="1"/>
    <row r="28568" ht="7.5" hidden="1" customHeight="1"/>
    <row r="28569" ht="7.5" hidden="1" customHeight="1"/>
    <row r="28570" ht="7.5" hidden="1" customHeight="1"/>
    <row r="28571" ht="7.5" hidden="1" customHeight="1"/>
    <row r="28572" ht="7.5" hidden="1" customHeight="1"/>
    <row r="28573" ht="7.5" hidden="1" customHeight="1"/>
    <row r="28574" ht="7.5" hidden="1" customHeight="1"/>
    <row r="28575" ht="7.5" hidden="1" customHeight="1"/>
    <row r="28576" ht="7.5" hidden="1" customHeight="1"/>
    <row r="28577" ht="7.5" hidden="1" customHeight="1"/>
    <row r="28578" ht="7.5" hidden="1" customHeight="1"/>
    <row r="28579" ht="7.5" hidden="1" customHeight="1"/>
    <row r="28580" ht="7.5" hidden="1" customHeight="1"/>
    <row r="28581" ht="7.5" hidden="1" customHeight="1"/>
    <row r="28582" ht="7.5" hidden="1" customHeight="1"/>
    <row r="28583" ht="7.5" hidden="1" customHeight="1"/>
    <row r="28584" ht="7.5" hidden="1" customHeight="1"/>
    <row r="28585" ht="7.5" hidden="1" customHeight="1"/>
    <row r="28586" ht="7.5" hidden="1" customHeight="1"/>
    <row r="28587" ht="7.5" hidden="1" customHeight="1"/>
    <row r="28588" ht="7.5" hidden="1" customHeight="1"/>
    <row r="28589" ht="7.5" hidden="1" customHeight="1"/>
    <row r="28590" ht="7.5" hidden="1" customHeight="1"/>
    <row r="28591" ht="7.5" hidden="1" customHeight="1"/>
    <row r="28592" ht="7.5" hidden="1" customHeight="1"/>
    <row r="28593" ht="7.5" hidden="1" customHeight="1"/>
    <row r="28594" ht="7.5" hidden="1" customHeight="1"/>
    <row r="28595" ht="7.5" hidden="1" customHeight="1"/>
    <row r="28596" ht="7.5" hidden="1" customHeight="1"/>
    <row r="28597" ht="7.5" hidden="1" customHeight="1"/>
    <row r="28598" ht="7.5" hidden="1" customHeight="1"/>
    <row r="28599" ht="7.5" hidden="1" customHeight="1"/>
    <row r="28600" ht="7.5" hidden="1" customHeight="1"/>
    <row r="28601" ht="7.5" hidden="1" customHeight="1"/>
    <row r="28602" ht="7.5" hidden="1" customHeight="1"/>
    <row r="28603" ht="7.5" hidden="1" customHeight="1"/>
    <row r="28604" ht="7.5" hidden="1" customHeight="1"/>
    <row r="28605" ht="7.5" hidden="1" customHeight="1"/>
    <row r="28606" ht="7.5" hidden="1" customHeight="1"/>
    <row r="28607" ht="7.5" hidden="1" customHeight="1"/>
    <row r="28608" ht="7.5" hidden="1" customHeight="1"/>
    <row r="28609" ht="7.5" hidden="1" customHeight="1"/>
    <row r="28610" ht="7.5" hidden="1" customHeight="1"/>
    <row r="28611" ht="7.5" hidden="1" customHeight="1"/>
    <row r="28612" ht="7.5" hidden="1" customHeight="1"/>
    <row r="28613" ht="7.5" hidden="1" customHeight="1"/>
    <row r="28614" ht="7.5" hidden="1" customHeight="1"/>
    <row r="28615" ht="7.5" hidden="1" customHeight="1"/>
    <row r="28616" ht="7.5" hidden="1" customHeight="1"/>
    <row r="28617" ht="7.5" hidden="1" customHeight="1"/>
    <row r="28618" ht="7.5" hidden="1" customHeight="1"/>
    <row r="28619" ht="7.5" hidden="1" customHeight="1"/>
    <row r="28620" ht="7.5" hidden="1" customHeight="1"/>
    <row r="28621" ht="7.5" hidden="1" customHeight="1"/>
    <row r="28622" ht="7.5" hidden="1" customHeight="1"/>
    <row r="28623" ht="7.5" hidden="1" customHeight="1"/>
    <row r="28624" ht="7.5" hidden="1" customHeight="1"/>
    <row r="28625" ht="7.5" hidden="1" customHeight="1"/>
    <row r="28626" ht="7.5" hidden="1" customHeight="1"/>
    <row r="28627" ht="7.5" hidden="1" customHeight="1"/>
    <row r="28628" ht="7.5" hidden="1" customHeight="1"/>
    <row r="28629" ht="7.5" hidden="1" customHeight="1"/>
    <row r="28630" ht="7.5" hidden="1" customHeight="1"/>
    <row r="28631" ht="7.5" hidden="1" customHeight="1"/>
    <row r="28632" ht="7.5" hidden="1" customHeight="1"/>
    <row r="28633" ht="7.5" hidden="1" customHeight="1"/>
    <row r="28634" ht="7.5" hidden="1" customHeight="1"/>
    <row r="28635" ht="7.5" hidden="1" customHeight="1"/>
    <row r="28636" ht="7.5" hidden="1" customHeight="1"/>
    <row r="28637" ht="7.5" hidden="1" customHeight="1"/>
    <row r="28638" ht="7.5" hidden="1" customHeight="1"/>
    <row r="28639" ht="7.5" hidden="1" customHeight="1"/>
    <row r="28640" ht="7.5" hidden="1" customHeight="1"/>
    <row r="28641" ht="7.5" hidden="1" customHeight="1"/>
    <row r="28642" ht="7.5" hidden="1" customHeight="1"/>
    <row r="28643" ht="7.5" hidden="1" customHeight="1"/>
    <row r="28644" ht="7.5" hidden="1" customHeight="1"/>
    <row r="28645" ht="7.5" hidden="1" customHeight="1"/>
    <row r="28646" ht="7.5" hidden="1" customHeight="1"/>
    <row r="28647" ht="7.5" hidden="1" customHeight="1"/>
    <row r="28648" ht="7.5" hidden="1" customHeight="1"/>
    <row r="28649" ht="7.5" hidden="1" customHeight="1"/>
    <row r="28650" ht="7.5" hidden="1" customHeight="1"/>
    <row r="28651" ht="7.5" hidden="1" customHeight="1"/>
    <row r="28652" ht="7.5" hidden="1" customHeight="1"/>
    <row r="28653" ht="7.5" hidden="1" customHeight="1"/>
    <row r="28654" ht="7.5" hidden="1" customHeight="1"/>
    <row r="28655" ht="7.5" hidden="1" customHeight="1"/>
    <row r="28656" ht="7.5" hidden="1" customHeight="1"/>
    <row r="28657" ht="7.5" hidden="1" customHeight="1"/>
    <row r="28658" ht="7.5" hidden="1" customHeight="1"/>
    <row r="28659" ht="7.5" hidden="1" customHeight="1"/>
    <row r="28660" ht="7.5" hidden="1" customHeight="1"/>
    <row r="28661" ht="7.5" hidden="1" customHeight="1"/>
    <row r="28662" ht="7.5" hidden="1" customHeight="1"/>
    <row r="28663" ht="7.5" hidden="1" customHeight="1"/>
    <row r="28664" ht="7.5" hidden="1" customHeight="1"/>
    <row r="28665" ht="7.5" hidden="1" customHeight="1"/>
    <row r="28666" ht="7.5" hidden="1" customHeight="1"/>
    <row r="28667" ht="7.5" hidden="1" customHeight="1"/>
    <row r="28668" ht="7.5" hidden="1" customHeight="1"/>
    <row r="28669" ht="7.5" hidden="1" customHeight="1"/>
    <row r="28670" ht="7.5" hidden="1" customHeight="1"/>
    <row r="28671" ht="7.5" hidden="1" customHeight="1"/>
    <row r="28672" ht="7.5" hidden="1" customHeight="1"/>
    <row r="28673" ht="7.5" hidden="1" customHeight="1"/>
    <row r="28674" ht="7.5" hidden="1" customHeight="1"/>
    <row r="28675" ht="7.5" hidden="1" customHeight="1"/>
    <row r="28676" ht="7.5" hidden="1" customHeight="1"/>
    <row r="28677" ht="7.5" hidden="1" customHeight="1"/>
    <row r="28678" ht="7.5" hidden="1" customHeight="1"/>
    <row r="28679" ht="7.5" hidden="1" customHeight="1"/>
    <row r="28680" ht="7.5" hidden="1" customHeight="1"/>
    <row r="28681" ht="7.5" hidden="1" customHeight="1"/>
    <row r="28682" ht="7.5" hidden="1" customHeight="1"/>
    <row r="28683" ht="7.5" hidden="1" customHeight="1"/>
    <row r="28684" ht="7.5" hidden="1" customHeight="1"/>
    <row r="28685" ht="7.5" hidden="1" customHeight="1"/>
    <row r="28686" ht="7.5" hidden="1" customHeight="1"/>
    <row r="28687" ht="7.5" hidden="1" customHeight="1"/>
    <row r="28688" ht="7.5" hidden="1" customHeight="1"/>
    <row r="28689" ht="7.5" hidden="1" customHeight="1"/>
    <row r="28690" ht="7.5" hidden="1" customHeight="1"/>
    <row r="28691" ht="7.5" hidden="1" customHeight="1"/>
    <row r="28692" ht="7.5" hidden="1" customHeight="1"/>
    <row r="28693" ht="7.5" hidden="1" customHeight="1"/>
    <row r="28694" ht="7.5" hidden="1" customHeight="1"/>
    <row r="28695" ht="7.5" hidden="1" customHeight="1"/>
    <row r="28696" ht="7.5" hidden="1" customHeight="1"/>
    <row r="28697" ht="7.5" hidden="1" customHeight="1"/>
    <row r="28698" ht="7.5" hidden="1" customHeight="1"/>
    <row r="28699" ht="7.5" hidden="1" customHeight="1"/>
    <row r="28700" ht="7.5" hidden="1" customHeight="1"/>
    <row r="28701" ht="7.5" hidden="1" customHeight="1"/>
    <row r="28702" ht="7.5" hidden="1" customHeight="1"/>
    <row r="28703" ht="7.5" hidden="1" customHeight="1"/>
    <row r="28704" ht="7.5" hidden="1" customHeight="1"/>
    <row r="28705" ht="7.5" hidden="1" customHeight="1"/>
    <row r="28706" ht="7.5" hidden="1" customHeight="1"/>
    <row r="28707" ht="7.5" hidden="1" customHeight="1"/>
    <row r="28708" ht="7.5" hidden="1" customHeight="1"/>
    <row r="28709" ht="7.5" hidden="1" customHeight="1"/>
    <row r="28710" ht="7.5" hidden="1" customHeight="1"/>
    <row r="28711" ht="7.5" hidden="1" customHeight="1"/>
    <row r="28712" ht="7.5" hidden="1" customHeight="1"/>
    <row r="28713" ht="7.5" hidden="1" customHeight="1"/>
    <row r="28714" ht="7.5" hidden="1" customHeight="1"/>
    <row r="28715" ht="7.5" hidden="1" customHeight="1"/>
    <row r="28716" ht="7.5" hidden="1" customHeight="1"/>
    <row r="28717" ht="7.5" hidden="1" customHeight="1"/>
    <row r="28718" ht="7.5" hidden="1" customHeight="1"/>
    <row r="28719" ht="7.5" hidden="1" customHeight="1"/>
    <row r="28720" ht="7.5" hidden="1" customHeight="1"/>
    <row r="28721" ht="7.5" hidden="1" customHeight="1"/>
    <row r="28722" ht="7.5" hidden="1" customHeight="1"/>
    <row r="28723" ht="7.5" hidden="1" customHeight="1"/>
    <row r="28724" ht="7.5" hidden="1" customHeight="1"/>
    <row r="28725" ht="7.5" hidden="1" customHeight="1"/>
    <row r="28726" ht="7.5" hidden="1" customHeight="1"/>
    <row r="28727" ht="7.5" hidden="1" customHeight="1"/>
    <row r="28728" ht="7.5" hidden="1" customHeight="1"/>
    <row r="28729" ht="7.5" hidden="1" customHeight="1"/>
    <row r="28730" ht="7.5" hidden="1" customHeight="1"/>
    <row r="28731" ht="7.5" hidden="1" customHeight="1"/>
    <row r="28732" ht="7.5" hidden="1" customHeight="1"/>
    <row r="28733" ht="7.5" hidden="1" customHeight="1"/>
    <row r="28734" ht="7.5" hidden="1" customHeight="1"/>
    <row r="28735" ht="7.5" hidden="1" customHeight="1"/>
    <row r="28736" ht="7.5" hidden="1" customHeight="1"/>
    <row r="28737" ht="7.5" hidden="1" customHeight="1"/>
    <row r="28738" ht="7.5" hidden="1" customHeight="1"/>
    <row r="28739" ht="7.5" hidden="1" customHeight="1"/>
    <row r="28740" ht="7.5" hidden="1" customHeight="1"/>
    <row r="28741" ht="7.5" hidden="1" customHeight="1"/>
    <row r="28742" ht="7.5" hidden="1" customHeight="1"/>
    <row r="28743" ht="7.5" hidden="1" customHeight="1"/>
    <row r="28744" ht="7.5" hidden="1" customHeight="1"/>
    <row r="28745" ht="7.5" hidden="1" customHeight="1"/>
    <row r="28746" ht="7.5" hidden="1" customHeight="1"/>
    <row r="28747" ht="7.5" hidden="1" customHeight="1"/>
    <row r="28748" ht="7.5" hidden="1" customHeight="1"/>
    <row r="28749" ht="7.5" hidden="1" customHeight="1"/>
    <row r="28750" ht="7.5" hidden="1" customHeight="1"/>
    <row r="28751" ht="7.5" hidden="1" customHeight="1"/>
    <row r="28752" ht="7.5" hidden="1" customHeight="1"/>
    <row r="28753" ht="7.5" hidden="1" customHeight="1"/>
    <row r="28754" ht="7.5" hidden="1" customHeight="1"/>
    <row r="28755" ht="7.5" hidden="1" customHeight="1"/>
    <row r="28756" ht="7.5" hidden="1" customHeight="1"/>
    <row r="28757" ht="7.5" hidden="1" customHeight="1"/>
    <row r="28758" ht="7.5" hidden="1" customHeight="1"/>
    <row r="28759" ht="7.5" hidden="1" customHeight="1"/>
    <row r="28760" ht="7.5" hidden="1" customHeight="1"/>
    <row r="28761" ht="7.5" hidden="1" customHeight="1"/>
    <row r="28762" ht="7.5" hidden="1" customHeight="1"/>
    <row r="28763" ht="7.5" hidden="1" customHeight="1"/>
    <row r="28764" ht="7.5" hidden="1" customHeight="1"/>
    <row r="28765" ht="7.5" hidden="1" customHeight="1"/>
    <row r="28766" ht="7.5" hidden="1" customHeight="1"/>
    <row r="28767" ht="7.5" hidden="1" customHeight="1"/>
    <row r="28768" ht="7.5" hidden="1" customHeight="1"/>
    <row r="28769" ht="7.5" hidden="1" customHeight="1"/>
    <row r="28770" ht="7.5" hidden="1" customHeight="1"/>
    <row r="28771" ht="7.5" hidden="1" customHeight="1"/>
    <row r="28772" ht="7.5" hidden="1" customHeight="1"/>
    <row r="28773" ht="7.5" hidden="1" customHeight="1"/>
    <row r="28774" ht="7.5" hidden="1" customHeight="1"/>
    <row r="28775" ht="7.5" hidden="1" customHeight="1"/>
    <row r="28776" ht="7.5" hidden="1" customHeight="1"/>
    <row r="28777" ht="7.5" hidden="1" customHeight="1"/>
    <row r="28778" ht="7.5" hidden="1" customHeight="1"/>
    <row r="28779" ht="7.5" hidden="1" customHeight="1"/>
    <row r="28780" ht="7.5" hidden="1" customHeight="1"/>
    <row r="28781" ht="7.5" hidden="1" customHeight="1"/>
    <row r="28782" ht="7.5" hidden="1" customHeight="1"/>
    <row r="28783" ht="7.5" hidden="1" customHeight="1"/>
    <row r="28784" ht="7.5" hidden="1" customHeight="1"/>
    <row r="28785" ht="7.5" hidden="1" customHeight="1"/>
    <row r="28786" ht="7.5" hidden="1" customHeight="1"/>
    <row r="28787" ht="7.5" hidden="1" customHeight="1"/>
    <row r="28788" ht="7.5" hidden="1" customHeight="1"/>
    <row r="28789" ht="7.5" hidden="1" customHeight="1"/>
    <row r="28790" ht="7.5" hidden="1" customHeight="1"/>
    <row r="28791" ht="7.5" hidden="1" customHeight="1"/>
    <row r="28792" ht="7.5" hidden="1" customHeight="1"/>
    <row r="28793" ht="7.5" hidden="1" customHeight="1"/>
    <row r="28794" ht="7.5" hidden="1" customHeight="1"/>
    <row r="28795" ht="7.5" hidden="1" customHeight="1"/>
    <row r="28796" ht="7.5" hidden="1" customHeight="1"/>
    <row r="28797" ht="7.5" hidden="1" customHeight="1"/>
    <row r="28798" ht="7.5" hidden="1" customHeight="1"/>
    <row r="28799" ht="7.5" hidden="1" customHeight="1"/>
    <row r="28800" ht="7.5" hidden="1" customHeight="1"/>
    <row r="28801" ht="7.5" hidden="1" customHeight="1"/>
    <row r="28802" ht="7.5" hidden="1" customHeight="1"/>
    <row r="28803" ht="7.5" hidden="1" customHeight="1"/>
    <row r="28804" ht="7.5" hidden="1" customHeight="1"/>
    <row r="28805" ht="7.5" hidden="1" customHeight="1"/>
    <row r="28806" ht="7.5" hidden="1" customHeight="1"/>
    <row r="28807" ht="7.5" hidden="1" customHeight="1"/>
    <row r="28808" ht="7.5" hidden="1" customHeight="1"/>
    <row r="28809" ht="7.5" hidden="1" customHeight="1"/>
    <row r="28810" ht="7.5" hidden="1" customHeight="1"/>
    <row r="28811" ht="7.5" hidden="1" customHeight="1"/>
    <row r="28812" ht="7.5" hidden="1" customHeight="1"/>
    <row r="28813" ht="7.5" hidden="1" customHeight="1"/>
    <row r="28814" ht="7.5" hidden="1" customHeight="1"/>
    <row r="28815" ht="7.5" hidden="1" customHeight="1"/>
    <row r="28816" ht="7.5" hidden="1" customHeight="1"/>
    <row r="28817" ht="7.5" hidden="1" customHeight="1"/>
    <row r="28818" ht="7.5" hidden="1" customHeight="1"/>
    <row r="28819" ht="7.5" hidden="1" customHeight="1"/>
    <row r="28820" ht="7.5" hidden="1" customHeight="1"/>
    <row r="28821" ht="7.5" hidden="1" customHeight="1"/>
    <row r="28822" ht="7.5" hidden="1" customHeight="1"/>
    <row r="28823" ht="7.5" hidden="1" customHeight="1"/>
    <row r="28824" ht="7.5" hidden="1" customHeight="1"/>
    <row r="28825" ht="7.5" hidden="1" customHeight="1"/>
    <row r="28826" ht="7.5" hidden="1" customHeight="1"/>
    <row r="28827" ht="7.5" hidden="1" customHeight="1"/>
    <row r="28828" ht="7.5" hidden="1" customHeight="1"/>
    <row r="28829" ht="7.5" hidden="1" customHeight="1"/>
    <row r="28830" ht="7.5" hidden="1" customHeight="1"/>
    <row r="28831" ht="7.5" hidden="1" customHeight="1"/>
    <row r="28832" ht="7.5" hidden="1" customHeight="1"/>
    <row r="28833" ht="7.5" hidden="1" customHeight="1"/>
    <row r="28834" ht="7.5" hidden="1" customHeight="1"/>
    <row r="28835" ht="7.5" hidden="1" customHeight="1"/>
    <row r="28836" ht="7.5" hidden="1" customHeight="1"/>
    <row r="28837" ht="7.5" hidden="1" customHeight="1"/>
    <row r="28838" ht="7.5" hidden="1" customHeight="1"/>
    <row r="28839" ht="7.5" hidden="1" customHeight="1"/>
    <row r="28840" ht="7.5" hidden="1" customHeight="1"/>
    <row r="28841" ht="7.5" hidden="1" customHeight="1"/>
    <row r="28842" ht="7.5" hidden="1" customHeight="1"/>
    <row r="28843" ht="7.5" hidden="1" customHeight="1"/>
    <row r="28844" ht="7.5" hidden="1" customHeight="1"/>
    <row r="28845" ht="7.5" hidden="1" customHeight="1"/>
    <row r="28846" ht="7.5" hidden="1" customHeight="1"/>
    <row r="28847" ht="7.5" hidden="1" customHeight="1"/>
    <row r="28848" ht="7.5" hidden="1" customHeight="1"/>
    <row r="28849" ht="7.5" hidden="1" customHeight="1"/>
    <row r="28850" ht="7.5" hidden="1" customHeight="1"/>
    <row r="28851" ht="7.5" hidden="1" customHeight="1"/>
    <row r="28852" ht="7.5" hidden="1" customHeight="1"/>
    <row r="28853" ht="7.5" hidden="1" customHeight="1"/>
    <row r="28854" ht="7.5" hidden="1" customHeight="1"/>
    <row r="28855" ht="7.5" hidden="1" customHeight="1"/>
    <row r="28856" ht="7.5" hidden="1" customHeight="1"/>
    <row r="28857" ht="7.5" hidden="1" customHeight="1"/>
    <row r="28858" ht="7.5" hidden="1" customHeight="1"/>
    <row r="28859" ht="7.5" hidden="1" customHeight="1"/>
    <row r="28860" ht="7.5" hidden="1" customHeight="1"/>
    <row r="28861" ht="7.5" hidden="1" customHeight="1"/>
    <row r="28862" ht="7.5" hidden="1" customHeight="1"/>
    <row r="28863" ht="7.5" hidden="1" customHeight="1"/>
    <row r="28864" ht="7.5" hidden="1" customHeight="1"/>
    <row r="28865" ht="7.5" hidden="1" customHeight="1"/>
    <row r="28866" ht="7.5" hidden="1" customHeight="1"/>
    <row r="28867" ht="7.5" hidden="1" customHeight="1"/>
    <row r="28868" ht="7.5" hidden="1" customHeight="1"/>
    <row r="28869" ht="7.5" hidden="1" customHeight="1"/>
    <row r="28870" ht="7.5" hidden="1" customHeight="1"/>
    <row r="28871" ht="7.5" hidden="1" customHeight="1"/>
    <row r="28872" ht="7.5" hidden="1" customHeight="1"/>
    <row r="28873" ht="7.5" hidden="1" customHeight="1"/>
    <row r="28874" ht="7.5" hidden="1" customHeight="1"/>
    <row r="28875" ht="7.5" hidden="1" customHeight="1"/>
    <row r="28876" ht="7.5" hidden="1" customHeight="1"/>
    <row r="28877" ht="7.5" hidden="1" customHeight="1"/>
    <row r="28878" ht="7.5" hidden="1" customHeight="1"/>
    <row r="28879" ht="7.5" hidden="1" customHeight="1"/>
    <row r="28880" ht="7.5" hidden="1" customHeight="1"/>
    <row r="28881" ht="7.5" hidden="1" customHeight="1"/>
    <row r="28882" ht="7.5" hidden="1" customHeight="1"/>
    <row r="28883" ht="7.5" hidden="1" customHeight="1"/>
    <row r="28884" ht="7.5" hidden="1" customHeight="1"/>
    <row r="28885" ht="7.5" hidden="1" customHeight="1"/>
    <row r="28886" ht="7.5" hidden="1" customHeight="1"/>
    <row r="28887" ht="7.5" hidden="1" customHeight="1"/>
    <row r="28888" ht="7.5" hidden="1" customHeight="1"/>
    <row r="28889" ht="7.5" hidden="1" customHeight="1"/>
    <row r="28890" ht="7.5" hidden="1" customHeight="1"/>
    <row r="28891" ht="7.5" hidden="1" customHeight="1"/>
    <row r="28892" ht="7.5" hidden="1" customHeight="1"/>
    <row r="28893" ht="7.5" hidden="1" customHeight="1"/>
    <row r="28894" ht="7.5" hidden="1" customHeight="1"/>
    <row r="28895" ht="7.5" hidden="1" customHeight="1"/>
    <row r="28896" ht="7.5" hidden="1" customHeight="1"/>
    <row r="28897" ht="7.5" hidden="1" customHeight="1"/>
    <row r="28898" ht="7.5" hidden="1" customHeight="1"/>
    <row r="28899" ht="7.5" hidden="1" customHeight="1"/>
    <row r="28900" ht="7.5" hidden="1" customHeight="1"/>
    <row r="28901" ht="7.5" hidden="1" customHeight="1"/>
    <row r="28902" ht="7.5" hidden="1" customHeight="1"/>
    <row r="28903" ht="7.5" hidden="1" customHeight="1"/>
    <row r="28904" ht="7.5" hidden="1" customHeight="1"/>
    <row r="28905" ht="7.5" hidden="1" customHeight="1"/>
    <row r="28906" ht="7.5" hidden="1" customHeight="1"/>
    <row r="28907" ht="7.5" hidden="1" customHeight="1"/>
    <row r="28908" ht="7.5" hidden="1" customHeight="1"/>
    <row r="28909" ht="7.5" hidden="1" customHeight="1"/>
    <row r="28910" ht="7.5" hidden="1" customHeight="1"/>
    <row r="28911" ht="7.5" hidden="1" customHeight="1"/>
    <row r="28912" ht="7.5" hidden="1" customHeight="1"/>
    <row r="28913" ht="7.5" hidden="1" customHeight="1"/>
    <row r="28914" ht="7.5" hidden="1" customHeight="1"/>
    <row r="28915" ht="7.5" hidden="1" customHeight="1"/>
    <row r="28916" ht="7.5" hidden="1" customHeight="1"/>
    <row r="28917" ht="7.5" hidden="1" customHeight="1"/>
    <row r="28918" ht="7.5" hidden="1" customHeight="1"/>
    <row r="28919" ht="7.5" hidden="1" customHeight="1"/>
    <row r="28920" ht="7.5" hidden="1" customHeight="1"/>
    <row r="28921" ht="7.5" hidden="1" customHeight="1"/>
    <row r="28922" ht="7.5" hidden="1" customHeight="1"/>
    <row r="28923" ht="7.5" hidden="1" customHeight="1"/>
    <row r="28924" ht="7.5" hidden="1" customHeight="1"/>
    <row r="28925" ht="7.5" hidden="1" customHeight="1"/>
    <row r="28926" ht="7.5" hidden="1" customHeight="1"/>
    <row r="28927" ht="7.5" hidden="1" customHeight="1"/>
    <row r="28928" ht="7.5" hidden="1" customHeight="1"/>
    <row r="28929" ht="7.5" hidden="1" customHeight="1"/>
    <row r="28930" ht="7.5" hidden="1" customHeight="1"/>
    <row r="28931" ht="7.5" hidden="1" customHeight="1"/>
    <row r="28932" ht="7.5" hidden="1" customHeight="1"/>
    <row r="28933" ht="7.5" hidden="1" customHeight="1"/>
    <row r="28934" ht="7.5" hidden="1" customHeight="1"/>
    <row r="28935" ht="7.5" hidden="1" customHeight="1"/>
    <row r="28936" ht="7.5" hidden="1" customHeight="1"/>
    <row r="28937" ht="7.5" hidden="1" customHeight="1"/>
    <row r="28938" ht="7.5" hidden="1" customHeight="1"/>
    <row r="28939" ht="7.5" hidden="1" customHeight="1"/>
    <row r="28940" ht="7.5" hidden="1" customHeight="1"/>
    <row r="28941" ht="7.5" hidden="1" customHeight="1"/>
    <row r="28942" ht="7.5" hidden="1" customHeight="1"/>
    <row r="28943" ht="7.5" hidden="1" customHeight="1"/>
    <row r="28944" ht="7.5" hidden="1" customHeight="1"/>
    <row r="28945" ht="7.5" hidden="1" customHeight="1"/>
    <row r="28946" ht="7.5" hidden="1" customHeight="1"/>
    <row r="28947" ht="7.5" hidden="1" customHeight="1"/>
    <row r="28948" ht="7.5" hidden="1" customHeight="1"/>
    <row r="28949" ht="7.5" hidden="1" customHeight="1"/>
    <row r="28950" ht="7.5" hidden="1" customHeight="1"/>
    <row r="28951" ht="7.5" hidden="1" customHeight="1"/>
    <row r="28952" ht="7.5" hidden="1" customHeight="1"/>
    <row r="28953" ht="7.5" hidden="1" customHeight="1"/>
    <row r="28954" ht="7.5" hidden="1" customHeight="1"/>
    <row r="28955" ht="7.5" hidden="1" customHeight="1"/>
    <row r="28956" ht="7.5" hidden="1" customHeight="1"/>
    <row r="28957" ht="7.5" hidden="1" customHeight="1"/>
    <row r="28958" ht="7.5" hidden="1" customHeight="1"/>
    <row r="28959" ht="7.5" hidden="1" customHeight="1"/>
    <row r="28960" ht="7.5" hidden="1" customHeight="1"/>
    <row r="28961" ht="7.5" hidden="1" customHeight="1"/>
    <row r="28962" ht="7.5" hidden="1" customHeight="1"/>
    <row r="28963" ht="7.5" hidden="1" customHeight="1"/>
    <row r="28964" ht="7.5" hidden="1" customHeight="1"/>
    <row r="28965" ht="7.5" hidden="1" customHeight="1"/>
    <row r="28966" ht="7.5" hidden="1" customHeight="1"/>
    <row r="28967" ht="7.5" hidden="1" customHeight="1"/>
    <row r="28968" ht="7.5" hidden="1" customHeight="1"/>
    <row r="28969" ht="7.5" hidden="1" customHeight="1"/>
    <row r="28970" ht="7.5" hidden="1" customHeight="1"/>
    <row r="28971" ht="7.5" hidden="1" customHeight="1"/>
    <row r="28972" ht="7.5" hidden="1" customHeight="1"/>
    <row r="28973" ht="7.5" hidden="1" customHeight="1"/>
    <row r="28974" ht="7.5" hidden="1" customHeight="1"/>
    <row r="28975" ht="7.5" hidden="1" customHeight="1"/>
    <row r="28976" ht="7.5" hidden="1" customHeight="1"/>
    <row r="28977" ht="7.5" hidden="1" customHeight="1"/>
    <row r="28978" ht="7.5" hidden="1" customHeight="1"/>
    <row r="28979" ht="7.5" hidden="1" customHeight="1"/>
    <row r="28980" ht="7.5" hidden="1" customHeight="1"/>
    <row r="28981" ht="7.5" hidden="1" customHeight="1"/>
    <row r="28982" ht="7.5" hidden="1" customHeight="1"/>
    <row r="28983" ht="7.5" hidden="1" customHeight="1"/>
    <row r="28984" ht="7.5" hidden="1" customHeight="1"/>
    <row r="28985" ht="7.5" hidden="1" customHeight="1"/>
    <row r="28986" ht="7.5" hidden="1" customHeight="1"/>
    <row r="28987" ht="7.5" hidden="1" customHeight="1"/>
    <row r="28988" ht="7.5" hidden="1" customHeight="1"/>
    <row r="28989" ht="7.5" hidden="1" customHeight="1"/>
    <row r="28990" ht="7.5" hidden="1" customHeight="1"/>
    <row r="28991" ht="7.5" hidden="1" customHeight="1"/>
    <row r="28992" ht="7.5" hidden="1" customHeight="1"/>
    <row r="28993" ht="7.5" hidden="1" customHeight="1"/>
    <row r="28994" ht="7.5" hidden="1" customHeight="1"/>
    <row r="28995" ht="7.5" hidden="1" customHeight="1"/>
    <row r="28996" ht="7.5" hidden="1" customHeight="1"/>
    <row r="28997" ht="7.5" hidden="1" customHeight="1"/>
    <row r="28998" ht="7.5" hidden="1" customHeight="1"/>
    <row r="28999" ht="7.5" hidden="1" customHeight="1"/>
    <row r="29000" ht="7.5" hidden="1" customHeight="1"/>
    <row r="29001" ht="7.5" hidden="1" customHeight="1"/>
    <row r="29002" ht="7.5" hidden="1" customHeight="1"/>
    <row r="29003" ht="7.5" hidden="1" customHeight="1"/>
    <row r="29004" ht="7.5" hidden="1" customHeight="1"/>
    <row r="29005" ht="7.5" hidden="1" customHeight="1"/>
    <row r="29006" ht="7.5" hidden="1" customHeight="1"/>
    <row r="29007" ht="7.5" hidden="1" customHeight="1"/>
    <row r="29008" ht="7.5" hidden="1" customHeight="1"/>
    <row r="29009" ht="7.5" hidden="1" customHeight="1"/>
    <row r="29010" ht="7.5" hidden="1" customHeight="1"/>
    <row r="29011" ht="7.5" hidden="1" customHeight="1"/>
    <row r="29012" ht="7.5" hidden="1" customHeight="1"/>
    <row r="29013" ht="7.5" hidden="1" customHeight="1"/>
    <row r="29014" ht="7.5" hidden="1" customHeight="1"/>
    <row r="29015" ht="7.5" hidden="1" customHeight="1"/>
    <row r="29016" ht="7.5" hidden="1" customHeight="1"/>
    <row r="29017" ht="7.5" hidden="1" customHeight="1"/>
    <row r="29018" ht="7.5" hidden="1" customHeight="1"/>
    <row r="29019" ht="7.5" hidden="1" customHeight="1"/>
    <row r="29020" ht="7.5" hidden="1" customHeight="1"/>
    <row r="29021" ht="7.5" hidden="1" customHeight="1"/>
    <row r="29022" ht="7.5" hidden="1" customHeight="1"/>
    <row r="29023" ht="7.5" hidden="1" customHeight="1"/>
    <row r="29024" ht="7.5" hidden="1" customHeight="1"/>
    <row r="29025" ht="7.5" hidden="1" customHeight="1"/>
    <row r="29026" ht="7.5" hidden="1" customHeight="1"/>
    <row r="29027" ht="7.5" hidden="1" customHeight="1"/>
    <row r="29028" ht="7.5" hidden="1" customHeight="1"/>
    <row r="29029" ht="7.5" hidden="1" customHeight="1"/>
    <row r="29030" ht="7.5" hidden="1" customHeight="1"/>
    <row r="29031" ht="7.5" hidden="1" customHeight="1"/>
    <row r="29032" ht="7.5" hidden="1" customHeight="1"/>
    <row r="29033" ht="7.5" hidden="1" customHeight="1"/>
    <row r="29034" ht="7.5" hidden="1" customHeight="1"/>
    <row r="29035" ht="7.5" hidden="1" customHeight="1"/>
    <row r="29036" ht="7.5" hidden="1" customHeight="1"/>
    <row r="29037" ht="7.5" hidden="1" customHeight="1"/>
    <row r="29038" ht="7.5" hidden="1" customHeight="1"/>
    <row r="29039" ht="7.5" hidden="1" customHeight="1"/>
    <row r="29040" ht="7.5" hidden="1" customHeight="1"/>
    <row r="29041" ht="7.5" hidden="1" customHeight="1"/>
    <row r="29042" ht="7.5" hidden="1" customHeight="1"/>
    <row r="29043" ht="7.5" hidden="1" customHeight="1"/>
    <row r="29044" ht="7.5" hidden="1" customHeight="1"/>
    <row r="29045" ht="7.5" hidden="1" customHeight="1"/>
    <row r="29046" ht="7.5" hidden="1" customHeight="1"/>
    <row r="29047" ht="7.5" hidden="1" customHeight="1"/>
    <row r="29048" ht="7.5" hidden="1" customHeight="1"/>
    <row r="29049" ht="7.5" hidden="1" customHeight="1"/>
    <row r="29050" ht="7.5" hidden="1" customHeight="1"/>
    <row r="29051" ht="7.5" hidden="1" customHeight="1"/>
    <row r="29052" ht="7.5" hidden="1" customHeight="1"/>
    <row r="29053" ht="7.5" hidden="1" customHeight="1"/>
    <row r="29054" ht="7.5" hidden="1" customHeight="1"/>
    <row r="29055" ht="7.5" hidden="1" customHeight="1"/>
    <row r="29056" ht="7.5" hidden="1" customHeight="1"/>
    <row r="29057" ht="7.5" hidden="1" customHeight="1"/>
    <row r="29058" ht="7.5" hidden="1" customHeight="1"/>
    <row r="29059" ht="7.5" hidden="1" customHeight="1"/>
    <row r="29060" ht="7.5" hidden="1" customHeight="1"/>
    <row r="29061" ht="7.5" hidden="1" customHeight="1"/>
    <row r="29062" ht="7.5" hidden="1" customHeight="1"/>
    <row r="29063" ht="7.5" hidden="1" customHeight="1"/>
    <row r="29064" ht="7.5" hidden="1" customHeight="1"/>
    <row r="29065" ht="7.5" hidden="1" customHeight="1"/>
    <row r="29066" ht="7.5" hidden="1" customHeight="1"/>
    <row r="29067" ht="7.5" hidden="1" customHeight="1"/>
    <row r="29068" ht="7.5" hidden="1" customHeight="1"/>
    <row r="29069" ht="7.5" hidden="1" customHeight="1"/>
    <row r="29070" ht="7.5" hidden="1" customHeight="1"/>
    <row r="29071" ht="7.5" hidden="1" customHeight="1"/>
    <row r="29072" ht="7.5" hidden="1" customHeight="1"/>
    <row r="29073" ht="7.5" hidden="1" customHeight="1"/>
    <row r="29074" ht="7.5" hidden="1" customHeight="1"/>
    <row r="29075" ht="7.5" hidden="1" customHeight="1"/>
    <row r="29076" ht="7.5" hidden="1" customHeight="1"/>
    <row r="29077" ht="7.5" hidden="1" customHeight="1"/>
    <row r="29078" ht="7.5" hidden="1" customHeight="1"/>
    <row r="29079" ht="7.5" hidden="1" customHeight="1"/>
    <row r="29080" ht="7.5" hidden="1" customHeight="1"/>
    <row r="29081" ht="7.5" hidden="1" customHeight="1"/>
    <row r="29082" ht="7.5" hidden="1" customHeight="1"/>
    <row r="29083" ht="7.5" hidden="1" customHeight="1"/>
    <row r="29084" ht="7.5" hidden="1" customHeight="1"/>
    <row r="29085" ht="7.5" hidden="1" customHeight="1"/>
    <row r="29086" ht="7.5" hidden="1" customHeight="1"/>
    <row r="29087" ht="7.5" hidden="1" customHeight="1"/>
    <row r="29088" ht="7.5" hidden="1" customHeight="1"/>
    <row r="29089" ht="7.5" hidden="1" customHeight="1"/>
    <row r="29090" ht="7.5" hidden="1" customHeight="1"/>
    <row r="29091" ht="7.5" hidden="1" customHeight="1"/>
    <row r="29092" ht="7.5" hidden="1" customHeight="1"/>
    <row r="29093" ht="7.5" hidden="1" customHeight="1"/>
    <row r="29094" ht="7.5" hidden="1" customHeight="1"/>
    <row r="29095" ht="7.5" hidden="1" customHeight="1"/>
    <row r="29096" ht="7.5" hidden="1" customHeight="1"/>
    <row r="29097" ht="7.5" hidden="1" customHeight="1"/>
    <row r="29098" ht="7.5" hidden="1" customHeight="1"/>
    <row r="29099" ht="7.5" hidden="1" customHeight="1"/>
    <row r="29100" ht="7.5" hidden="1" customHeight="1"/>
    <row r="29101" ht="7.5" hidden="1" customHeight="1"/>
    <row r="29102" ht="7.5" hidden="1" customHeight="1"/>
    <row r="29103" ht="7.5" hidden="1" customHeight="1"/>
    <row r="29104" ht="7.5" hidden="1" customHeight="1"/>
    <row r="29105" ht="7.5" hidden="1" customHeight="1"/>
    <row r="29106" ht="7.5" hidden="1" customHeight="1"/>
    <row r="29107" ht="7.5" hidden="1" customHeight="1"/>
    <row r="29108" ht="7.5" hidden="1" customHeight="1"/>
    <row r="29109" ht="7.5" hidden="1" customHeight="1"/>
    <row r="29110" ht="7.5" hidden="1" customHeight="1"/>
    <row r="29111" ht="7.5" hidden="1" customHeight="1"/>
    <row r="29112" ht="7.5" hidden="1" customHeight="1"/>
    <row r="29113" ht="7.5" hidden="1" customHeight="1"/>
    <row r="29114" ht="7.5" hidden="1" customHeight="1"/>
    <row r="29115" ht="7.5" hidden="1" customHeight="1"/>
    <row r="29116" ht="7.5" hidden="1" customHeight="1"/>
    <row r="29117" ht="7.5" hidden="1" customHeight="1"/>
    <row r="29118" ht="7.5" hidden="1" customHeight="1"/>
    <row r="29119" ht="7.5" hidden="1" customHeight="1"/>
    <row r="29120" ht="7.5" hidden="1" customHeight="1"/>
    <row r="29121" ht="7.5" hidden="1" customHeight="1"/>
    <row r="29122" ht="7.5" hidden="1" customHeight="1"/>
    <row r="29123" ht="7.5" hidden="1" customHeight="1"/>
    <row r="29124" ht="7.5" hidden="1" customHeight="1"/>
    <row r="29125" ht="7.5" hidden="1" customHeight="1"/>
    <row r="29126" ht="7.5" hidden="1" customHeight="1"/>
    <row r="29127" ht="7.5" hidden="1" customHeight="1"/>
    <row r="29128" ht="7.5" hidden="1" customHeight="1"/>
    <row r="29129" ht="7.5" hidden="1" customHeight="1"/>
    <row r="29130" ht="7.5" hidden="1" customHeight="1"/>
    <row r="29131" ht="7.5" hidden="1" customHeight="1"/>
    <row r="29132" ht="7.5" hidden="1" customHeight="1"/>
    <row r="29133" ht="7.5" hidden="1" customHeight="1"/>
    <row r="29134" ht="7.5" hidden="1" customHeight="1"/>
    <row r="29135" ht="7.5" hidden="1" customHeight="1"/>
    <row r="29136" ht="7.5" hidden="1" customHeight="1"/>
    <row r="29137" ht="7.5" hidden="1" customHeight="1"/>
    <row r="29138" ht="7.5" hidden="1" customHeight="1"/>
    <row r="29139" ht="7.5" hidden="1" customHeight="1"/>
    <row r="29140" ht="7.5" hidden="1" customHeight="1"/>
    <row r="29141" ht="7.5" hidden="1" customHeight="1"/>
    <row r="29142" ht="7.5" hidden="1" customHeight="1"/>
    <row r="29143" ht="7.5" hidden="1" customHeight="1"/>
    <row r="29144" ht="7.5" hidden="1" customHeight="1"/>
    <row r="29145" ht="7.5" hidden="1" customHeight="1"/>
    <row r="29146" ht="7.5" hidden="1" customHeight="1"/>
    <row r="29147" ht="7.5" hidden="1" customHeight="1"/>
    <row r="29148" ht="7.5" hidden="1" customHeight="1"/>
    <row r="29149" ht="7.5" hidden="1" customHeight="1"/>
    <row r="29150" ht="7.5" hidden="1" customHeight="1"/>
    <row r="29151" ht="7.5" hidden="1" customHeight="1"/>
    <row r="29152" ht="7.5" hidden="1" customHeight="1"/>
    <row r="29153" ht="7.5" hidden="1" customHeight="1"/>
    <row r="29154" ht="7.5" hidden="1" customHeight="1"/>
    <row r="29155" ht="7.5" hidden="1" customHeight="1"/>
    <row r="29156" ht="7.5" hidden="1" customHeight="1"/>
    <row r="29157" ht="7.5" hidden="1" customHeight="1"/>
    <row r="29158" ht="7.5" hidden="1" customHeight="1"/>
    <row r="29159" ht="7.5" hidden="1" customHeight="1"/>
    <row r="29160" ht="7.5" hidden="1" customHeight="1"/>
    <row r="29161" ht="7.5" hidden="1" customHeight="1"/>
    <row r="29162" ht="7.5" hidden="1" customHeight="1"/>
    <row r="29163" ht="7.5" hidden="1" customHeight="1"/>
    <row r="29164" ht="7.5" hidden="1" customHeight="1"/>
    <row r="29165" ht="7.5" hidden="1" customHeight="1"/>
    <row r="29166" ht="7.5" hidden="1" customHeight="1"/>
    <row r="29167" ht="7.5" hidden="1" customHeight="1"/>
    <row r="29168" ht="7.5" hidden="1" customHeight="1"/>
    <row r="29169" ht="7.5" hidden="1" customHeight="1"/>
    <row r="29170" ht="7.5" hidden="1" customHeight="1"/>
    <row r="29171" ht="7.5" hidden="1" customHeight="1"/>
    <row r="29172" ht="7.5" hidden="1" customHeight="1"/>
    <row r="29173" ht="7.5" hidden="1" customHeight="1"/>
    <row r="29174" ht="7.5" hidden="1" customHeight="1"/>
    <row r="29175" ht="7.5" hidden="1" customHeight="1"/>
    <row r="29176" ht="7.5" hidden="1" customHeight="1"/>
    <row r="29177" ht="7.5" hidden="1" customHeight="1"/>
    <row r="29178" ht="7.5" hidden="1" customHeight="1"/>
    <row r="29179" ht="7.5" hidden="1" customHeight="1"/>
    <row r="29180" ht="7.5" hidden="1" customHeight="1"/>
    <row r="29181" ht="7.5" hidden="1" customHeight="1"/>
    <row r="29182" ht="7.5" hidden="1" customHeight="1"/>
    <row r="29183" ht="7.5" hidden="1" customHeight="1"/>
    <row r="29184" ht="7.5" hidden="1" customHeight="1"/>
    <row r="29185" ht="7.5" hidden="1" customHeight="1"/>
    <row r="29186" ht="7.5" hidden="1" customHeight="1"/>
    <row r="29187" ht="7.5" hidden="1" customHeight="1"/>
    <row r="29188" ht="7.5" hidden="1" customHeight="1"/>
    <row r="29189" ht="7.5" hidden="1" customHeight="1"/>
    <row r="29190" ht="7.5" hidden="1" customHeight="1"/>
    <row r="29191" ht="7.5" hidden="1" customHeight="1"/>
    <row r="29192" ht="7.5" hidden="1" customHeight="1"/>
    <row r="29193" ht="7.5" hidden="1" customHeight="1"/>
    <row r="29194" ht="7.5" hidden="1" customHeight="1"/>
    <row r="29195" ht="7.5" hidden="1" customHeight="1"/>
    <row r="29196" ht="7.5" hidden="1" customHeight="1"/>
    <row r="29197" ht="7.5" hidden="1" customHeight="1"/>
    <row r="29198" ht="7.5" hidden="1" customHeight="1"/>
    <row r="29199" ht="7.5" hidden="1" customHeight="1"/>
    <row r="29200" ht="7.5" hidden="1" customHeight="1"/>
    <row r="29201" ht="7.5" hidden="1" customHeight="1"/>
    <row r="29202" ht="7.5" hidden="1" customHeight="1"/>
    <row r="29203" ht="7.5" hidden="1" customHeight="1"/>
    <row r="29204" ht="7.5" hidden="1" customHeight="1"/>
    <row r="29205" ht="7.5" hidden="1" customHeight="1"/>
    <row r="29206" ht="7.5" hidden="1" customHeight="1"/>
    <row r="29207" ht="7.5" hidden="1" customHeight="1"/>
    <row r="29208" ht="7.5" hidden="1" customHeight="1"/>
    <row r="29209" ht="7.5" hidden="1" customHeight="1"/>
    <row r="29210" ht="7.5" hidden="1" customHeight="1"/>
    <row r="29211" ht="7.5" hidden="1" customHeight="1"/>
    <row r="29212" ht="7.5" hidden="1" customHeight="1"/>
    <row r="29213" ht="7.5" hidden="1" customHeight="1"/>
    <row r="29214" ht="7.5" hidden="1" customHeight="1"/>
    <row r="29215" ht="7.5" hidden="1" customHeight="1"/>
    <row r="29216" ht="7.5" hidden="1" customHeight="1"/>
    <row r="29217" ht="7.5" hidden="1" customHeight="1"/>
    <row r="29218" ht="7.5" hidden="1" customHeight="1"/>
    <row r="29219" ht="7.5" hidden="1" customHeight="1"/>
    <row r="29220" ht="7.5" hidden="1" customHeight="1"/>
    <row r="29221" ht="7.5" hidden="1" customHeight="1"/>
    <row r="29222" ht="7.5" hidden="1" customHeight="1"/>
    <row r="29223" ht="7.5" hidden="1" customHeight="1"/>
    <row r="29224" ht="7.5" hidden="1" customHeight="1"/>
    <row r="29225" ht="7.5" hidden="1" customHeight="1"/>
    <row r="29226" ht="7.5" hidden="1" customHeight="1"/>
    <row r="29227" ht="7.5" hidden="1" customHeight="1"/>
    <row r="29228" ht="7.5" hidden="1" customHeight="1"/>
    <row r="29229" ht="7.5" hidden="1" customHeight="1"/>
    <row r="29230" ht="7.5" hidden="1" customHeight="1"/>
    <row r="29231" ht="7.5" hidden="1" customHeight="1"/>
    <row r="29232" ht="7.5" hidden="1" customHeight="1"/>
    <row r="29233" ht="7.5" hidden="1" customHeight="1"/>
    <row r="29234" ht="7.5" hidden="1" customHeight="1"/>
    <row r="29235" ht="7.5" hidden="1" customHeight="1"/>
    <row r="29236" ht="7.5" hidden="1" customHeight="1"/>
    <row r="29237" ht="7.5" hidden="1" customHeight="1"/>
    <row r="29238" ht="7.5" hidden="1" customHeight="1"/>
    <row r="29239" ht="7.5" hidden="1" customHeight="1"/>
    <row r="29240" ht="7.5" hidden="1" customHeight="1"/>
    <row r="29241" ht="7.5" hidden="1" customHeight="1"/>
    <row r="29242" ht="7.5" hidden="1" customHeight="1"/>
    <row r="29243" ht="7.5" hidden="1" customHeight="1"/>
    <row r="29244" ht="7.5" hidden="1" customHeight="1"/>
    <row r="29245" ht="7.5" hidden="1" customHeight="1"/>
    <row r="29246" ht="7.5" hidden="1" customHeight="1"/>
    <row r="29247" ht="7.5" hidden="1" customHeight="1"/>
    <row r="29248" ht="7.5" hidden="1" customHeight="1"/>
    <row r="29249" ht="7.5" hidden="1" customHeight="1"/>
    <row r="29250" ht="7.5" hidden="1" customHeight="1"/>
    <row r="29251" ht="7.5" hidden="1" customHeight="1"/>
    <row r="29252" ht="7.5" hidden="1" customHeight="1"/>
    <row r="29253" ht="7.5" hidden="1" customHeight="1"/>
    <row r="29254" ht="7.5" hidden="1" customHeight="1"/>
    <row r="29255" ht="7.5" hidden="1" customHeight="1"/>
    <row r="29256" ht="7.5" hidden="1" customHeight="1"/>
    <row r="29257" ht="7.5" hidden="1" customHeight="1"/>
    <row r="29258" ht="7.5" hidden="1" customHeight="1"/>
    <row r="29259" ht="7.5" hidden="1" customHeight="1"/>
    <row r="29260" ht="7.5" hidden="1" customHeight="1"/>
    <row r="29261" ht="7.5" hidden="1" customHeight="1"/>
    <row r="29262" ht="7.5" hidden="1" customHeight="1"/>
    <row r="29263" ht="7.5" hidden="1" customHeight="1"/>
    <row r="29264" ht="7.5" hidden="1" customHeight="1"/>
    <row r="29265" ht="7.5" hidden="1" customHeight="1"/>
    <row r="29266" ht="7.5" hidden="1" customHeight="1"/>
    <row r="29267" ht="7.5" hidden="1" customHeight="1"/>
    <row r="29268" ht="7.5" hidden="1" customHeight="1"/>
    <row r="29269" ht="7.5" hidden="1" customHeight="1"/>
    <row r="29270" ht="7.5" hidden="1" customHeight="1"/>
    <row r="29271" ht="7.5" hidden="1" customHeight="1"/>
    <row r="29272" ht="7.5" hidden="1" customHeight="1"/>
    <row r="29273" ht="7.5" hidden="1" customHeight="1"/>
    <row r="29274" ht="7.5" hidden="1" customHeight="1"/>
    <row r="29275" ht="7.5" hidden="1" customHeight="1"/>
    <row r="29276" ht="7.5" hidden="1" customHeight="1"/>
    <row r="29277" ht="7.5" hidden="1" customHeight="1"/>
    <row r="29278" ht="7.5" hidden="1" customHeight="1"/>
    <row r="29279" ht="7.5" hidden="1" customHeight="1"/>
    <row r="29280" ht="7.5" hidden="1" customHeight="1"/>
    <row r="29281" ht="7.5" hidden="1" customHeight="1"/>
    <row r="29282" ht="7.5" hidden="1" customHeight="1"/>
    <row r="29283" ht="7.5" hidden="1" customHeight="1"/>
    <row r="29284" ht="7.5" hidden="1" customHeight="1"/>
    <row r="29285" ht="7.5" hidden="1" customHeight="1"/>
    <row r="29286" ht="7.5" hidden="1" customHeight="1"/>
    <row r="29287" ht="7.5" hidden="1" customHeight="1"/>
    <row r="29288" ht="7.5" hidden="1" customHeight="1"/>
    <row r="29289" ht="7.5" hidden="1" customHeight="1"/>
    <row r="29290" ht="7.5" hidden="1" customHeight="1"/>
    <row r="29291" ht="7.5" hidden="1" customHeight="1"/>
    <row r="29292" ht="7.5" hidden="1" customHeight="1"/>
    <row r="29293" ht="7.5" hidden="1" customHeight="1"/>
    <row r="29294" ht="7.5" hidden="1" customHeight="1"/>
    <row r="29295" ht="7.5" hidden="1" customHeight="1"/>
    <row r="29296" ht="7.5" hidden="1" customHeight="1"/>
    <row r="29297" ht="7.5" hidden="1" customHeight="1"/>
    <row r="29298" ht="7.5" hidden="1" customHeight="1"/>
    <row r="29299" ht="7.5" hidden="1" customHeight="1"/>
    <row r="29300" ht="7.5" hidden="1" customHeight="1"/>
    <row r="29301" ht="7.5" hidden="1" customHeight="1"/>
    <row r="29302" ht="7.5" hidden="1" customHeight="1"/>
    <row r="29303" ht="7.5" hidden="1" customHeight="1"/>
    <row r="29304" ht="7.5" hidden="1" customHeight="1"/>
    <row r="29305" ht="7.5" hidden="1" customHeight="1"/>
    <row r="29306" ht="7.5" hidden="1" customHeight="1"/>
    <row r="29307" ht="7.5" hidden="1" customHeight="1"/>
    <row r="29308" ht="7.5" hidden="1" customHeight="1"/>
    <row r="29309" ht="7.5" hidden="1" customHeight="1"/>
    <row r="29310" ht="7.5" hidden="1" customHeight="1"/>
    <row r="29311" ht="7.5" hidden="1" customHeight="1"/>
    <row r="29312" ht="7.5" hidden="1" customHeight="1"/>
    <row r="29313" ht="7.5" hidden="1" customHeight="1"/>
    <row r="29314" ht="7.5" hidden="1" customHeight="1"/>
    <row r="29315" ht="7.5" hidden="1" customHeight="1"/>
    <row r="29316" ht="7.5" hidden="1" customHeight="1"/>
    <row r="29317" ht="7.5" hidden="1" customHeight="1"/>
    <row r="29318" ht="7.5" hidden="1" customHeight="1"/>
    <row r="29319" ht="7.5" hidden="1" customHeight="1"/>
    <row r="29320" ht="7.5" hidden="1" customHeight="1"/>
    <row r="29321" ht="7.5" hidden="1" customHeight="1"/>
    <row r="29322" ht="7.5" hidden="1" customHeight="1"/>
    <row r="29323" ht="7.5" hidden="1" customHeight="1"/>
    <row r="29324" ht="7.5" hidden="1" customHeight="1"/>
    <row r="29325" ht="7.5" hidden="1" customHeight="1"/>
    <row r="29326" ht="7.5" hidden="1" customHeight="1"/>
    <row r="29327" ht="7.5" hidden="1" customHeight="1"/>
    <row r="29328" ht="7.5" hidden="1" customHeight="1"/>
    <row r="29329" ht="7.5" hidden="1" customHeight="1"/>
    <row r="29330" ht="7.5" hidden="1" customHeight="1"/>
    <row r="29331" ht="7.5" hidden="1" customHeight="1"/>
    <row r="29332" ht="7.5" hidden="1" customHeight="1"/>
    <row r="29333" ht="7.5" hidden="1" customHeight="1"/>
    <row r="29334" ht="7.5" hidden="1" customHeight="1"/>
    <row r="29335" ht="7.5" hidden="1" customHeight="1"/>
    <row r="29336" ht="7.5" hidden="1" customHeight="1"/>
    <row r="29337" ht="7.5" hidden="1" customHeight="1"/>
    <row r="29338" ht="7.5" hidden="1" customHeight="1"/>
    <row r="29339" ht="7.5" hidden="1" customHeight="1"/>
    <row r="29340" ht="7.5" hidden="1" customHeight="1"/>
    <row r="29341" ht="7.5" hidden="1" customHeight="1"/>
    <row r="29342" ht="7.5" hidden="1" customHeight="1"/>
    <row r="29343" ht="7.5" hidden="1" customHeight="1"/>
    <row r="29344" ht="7.5" hidden="1" customHeight="1"/>
    <row r="29345" ht="7.5" hidden="1" customHeight="1"/>
    <row r="29346" ht="7.5" hidden="1" customHeight="1"/>
    <row r="29347" ht="7.5" hidden="1" customHeight="1"/>
    <row r="29348" ht="7.5" hidden="1" customHeight="1"/>
    <row r="29349" ht="7.5" hidden="1" customHeight="1"/>
    <row r="29350" ht="7.5" hidden="1" customHeight="1"/>
    <row r="29351" ht="7.5" hidden="1" customHeight="1"/>
    <row r="29352" ht="7.5" hidden="1" customHeight="1"/>
    <row r="29353" ht="7.5" hidden="1" customHeight="1"/>
    <row r="29354" ht="7.5" hidden="1" customHeight="1"/>
    <row r="29355" ht="7.5" hidden="1" customHeight="1"/>
    <row r="29356" ht="7.5" hidden="1" customHeight="1"/>
    <row r="29357" ht="7.5" hidden="1" customHeight="1"/>
    <row r="29358" ht="7.5" hidden="1" customHeight="1"/>
    <row r="29359" ht="7.5" hidden="1" customHeight="1"/>
    <row r="29360" ht="7.5" hidden="1" customHeight="1"/>
    <row r="29361" ht="7.5" hidden="1" customHeight="1"/>
    <row r="29362" ht="7.5" hidden="1" customHeight="1"/>
    <row r="29363" ht="7.5" hidden="1" customHeight="1"/>
    <row r="29364" ht="7.5" hidden="1" customHeight="1"/>
    <row r="29365" ht="7.5" hidden="1" customHeight="1"/>
    <row r="29366" ht="7.5" hidden="1" customHeight="1"/>
    <row r="29367" ht="7.5" hidden="1" customHeight="1"/>
    <row r="29368" ht="7.5" hidden="1" customHeight="1"/>
    <row r="29369" ht="7.5" hidden="1" customHeight="1"/>
    <row r="29370" ht="7.5" hidden="1" customHeight="1"/>
    <row r="29371" ht="7.5" hidden="1" customHeight="1"/>
    <row r="29372" ht="7.5" hidden="1" customHeight="1"/>
    <row r="29373" ht="7.5" hidden="1" customHeight="1"/>
    <row r="29374" ht="7.5" hidden="1" customHeight="1"/>
    <row r="29375" ht="7.5" hidden="1" customHeight="1"/>
    <row r="29376" ht="7.5" hidden="1" customHeight="1"/>
    <row r="29377" ht="7.5" hidden="1" customHeight="1"/>
    <row r="29378" ht="7.5" hidden="1" customHeight="1"/>
    <row r="29379" ht="7.5" hidden="1" customHeight="1"/>
    <row r="29380" ht="7.5" hidden="1" customHeight="1"/>
    <row r="29381" ht="7.5" hidden="1" customHeight="1"/>
    <row r="29382" ht="7.5" hidden="1" customHeight="1"/>
    <row r="29383" ht="7.5" hidden="1" customHeight="1"/>
    <row r="29384" ht="7.5" hidden="1" customHeight="1"/>
    <row r="29385" ht="7.5" hidden="1" customHeight="1"/>
    <row r="29386" ht="7.5" hidden="1" customHeight="1"/>
    <row r="29387" ht="7.5" hidden="1" customHeight="1"/>
    <row r="29388" ht="7.5" hidden="1" customHeight="1"/>
    <row r="29389" ht="7.5" hidden="1" customHeight="1"/>
    <row r="29390" ht="7.5" hidden="1" customHeight="1"/>
    <row r="29391" ht="7.5" hidden="1" customHeight="1"/>
    <row r="29392" ht="7.5" hidden="1" customHeight="1"/>
    <row r="29393" ht="7.5" hidden="1" customHeight="1"/>
    <row r="29394" ht="7.5" hidden="1" customHeight="1"/>
    <row r="29395" ht="7.5" hidden="1" customHeight="1"/>
    <row r="29396" ht="7.5" hidden="1" customHeight="1"/>
    <row r="29397" ht="7.5" hidden="1" customHeight="1"/>
    <row r="29398" ht="7.5" hidden="1" customHeight="1"/>
    <row r="29399" ht="7.5" hidden="1" customHeight="1"/>
    <row r="29400" ht="7.5" hidden="1" customHeight="1"/>
    <row r="29401" ht="7.5" hidden="1" customHeight="1"/>
    <row r="29402" ht="7.5" hidden="1" customHeight="1"/>
    <row r="29403" ht="7.5" hidden="1" customHeight="1"/>
    <row r="29404" ht="7.5" hidden="1" customHeight="1"/>
    <row r="29405" ht="7.5" hidden="1" customHeight="1"/>
    <row r="29406" ht="7.5" hidden="1" customHeight="1"/>
    <row r="29407" ht="7.5" hidden="1" customHeight="1"/>
    <row r="29408" ht="7.5" hidden="1" customHeight="1"/>
    <row r="29409" ht="7.5" hidden="1" customHeight="1"/>
    <row r="29410" ht="7.5" hidden="1" customHeight="1"/>
    <row r="29411" ht="7.5" hidden="1" customHeight="1"/>
    <row r="29412" ht="7.5" hidden="1" customHeight="1"/>
    <row r="29413" ht="7.5" hidden="1" customHeight="1"/>
    <row r="29414" ht="7.5" hidden="1" customHeight="1"/>
    <row r="29415" ht="7.5" hidden="1" customHeight="1"/>
    <row r="29416" ht="7.5" hidden="1" customHeight="1"/>
    <row r="29417" ht="7.5" hidden="1" customHeight="1"/>
    <row r="29418" ht="7.5" hidden="1" customHeight="1"/>
    <row r="29419" ht="7.5" hidden="1" customHeight="1"/>
    <row r="29420" ht="7.5" hidden="1" customHeight="1"/>
    <row r="29421" ht="7.5" hidden="1" customHeight="1"/>
    <row r="29422" ht="7.5" hidden="1" customHeight="1"/>
    <row r="29423" ht="7.5" hidden="1" customHeight="1"/>
    <row r="29424" ht="7.5" hidden="1" customHeight="1"/>
    <row r="29425" ht="7.5" hidden="1" customHeight="1"/>
    <row r="29426" ht="7.5" hidden="1" customHeight="1"/>
    <row r="29427" ht="7.5" hidden="1" customHeight="1"/>
    <row r="29428" ht="7.5" hidden="1" customHeight="1"/>
    <row r="29429" ht="7.5" hidden="1" customHeight="1"/>
    <row r="29430" ht="7.5" hidden="1" customHeight="1"/>
    <row r="29431" ht="7.5" hidden="1" customHeight="1"/>
    <row r="29432" ht="7.5" hidden="1" customHeight="1"/>
    <row r="29433" ht="7.5" hidden="1" customHeight="1"/>
    <row r="29434" ht="7.5" hidden="1" customHeight="1"/>
    <row r="29435" ht="7.5" hidden="1" customHeight="1"/>
    <row r="29436" ht="7.5" hidden="1" customHeight="1"/>
    <row r="29437" ht="7.5" hidden="1" customHeight="1"/>
    <row r="29438" ht="7.5" hidden="1" customHeight="1"/>
    <row r="29439" ht="7.5" hidden="1" customHeight="1"/>
    <row r="29440" ht="7.5" hidden="1" customHeight="1"/>
    <row r="29441" ht="7.5" hidden="1" customHeight="1"/>
    <row r="29442" ht="7.5" hidden="1" customHeight="1"/>
    <row r="29443" ht="7.5" hidden="1" customHeight="1"/>
    <row r="29444" ht="7.5" hidden="1" customHeight="1"/>
    <row r="29445" ht="7.5" hidden="1" customHeight="1"/>
    <row r="29446" ht="7.5" hidden="1" customHeight="1"/>
    <row r="29447" ht="7.5" hidden="1" customHeight="1"/>
    <row r="29448" ht="7.5" hidden="1" customHeight="1"/>
    <row r="29449" ht="7.5" hidden="1" customHeight="1"/>
    <row r="29450" ht="7.5" hidden="1" customHeight="1"/>
    <row r="29451" ht="7.5" hidden="1" customHeight="1"/>
    <row r="29452" ht="7.5" hidden="1" customHeight="1"/>
    <row r="29453" ht="7.5" hidden="1" customHeight="1"/>
    <row r="29454" ht="7.5" hidden="1" customHeight="1"/>
    <row r="29455" ht="7.5" hidden="1" customHeight="1"/>
    <row r="29456" ht="7.5" hidden="1" customHeight="1"/>
    <row r="29457" ht="7.5" hidden="1" customHeight="1"/>
    <row r="29458" ht="7.5" hidden="1" customHeight="1"/>
    <row r="29459" ht="7.5" hidden="1" customHeight="1"/>
    <row r="29460" ht="7.5" hidden="1" customHeight="1"/>
    <row r="29461" ht="7.5" hidden="1" customHeight="1"/>
    <row r="29462" ht="7.5" hidden="1" customHeight="1"/>
    <row r="29463" ht="7.5" hidden="1" customHeight="1"/>
    <row r="29464" ht="7.5" hidden="1" customHeight="1"/>
    <row r="29465" ht="7.5" hidden="1" customHeight="1"/>
    <row r="29466" ht="7.5" hidden="1" customHeight="1"/>
    <row r="29467" ht="7.5" hidden="1" customHeight="1"/>
    <row r="29468" ht="7.5" hidden="1" customHeight="1"/>
    <row r="29469" ht="7.5" hidden="1" customHeight="1"/>
    <row r="29470" ht="7.5" hidden="1" customHeight="1"/>
    <row r="29471" ht="7.5" hidden="1" customHeight="1"/>
    <row r="29472" ht="7.5" hidden="1" customHeight="1"/>
    <row r="29473" ht="7.5" hidden="1" customHeight="1"/>
    <row r="29474" ht="7.5" hidden="1" customHeight="1"/>
    <row r="29475" ht="7.5" hidden="1" customHeight="1"/>
    <row r="29476" ht="7.5" hidden="1" customHeight="1"/>
    <row r="29477" ht="7.5" hidden="1" customHeight="1"/>
    <row r="29478" ht="7.5" hidden="1" customHeight="1"/>
    <row r="29479" ht="7.5" hidden="1" customHeight="1"/>
    <row r="29480" ht="7.5" hidden="1" customHeight="1"/>
    <row r="29481" ht="7.5" hidden="1" customHeight="1"/>
    <row r="29482" ht="7.5" hidden="1" customHeight="1"/>
    <row r="29483" ht="7.5" hidden="1" customHeight="1"/>
    <row r="29484" ht="7.5" hidden="1" customHeight="1"/>
    <row r="29485" ht="7.5" hidden="1" customHeight="1"/>
    <row r="29486" ht="7.5" hidden="1" customHeight="1"/>
    <row r="29487" ht="7.5" hidden="1" customHeight="1"/>
    <row r="29488" ht="7.5" hidden="1" customHeight="1"/>
    <row r="29489" ht="7.5" hidden="1" customHeight="1"/>
    <row r="29490" ht="7.5" hidden="1" customHeight="1"/>
    <row r="29491" ht="7.5" hidden="1" customHeight="1"/>
    <row r="29492" ht="7.5" hidden="1" customHeight="1"/>
    <row r="29493" ht="7.5" hidden="1" customHeight="1"/>
    <row r="29494" ht="7.5" hidden="1" customHeight="1"/>
    <row r="29495" ht="7.5" hidden="1" customHeight="1"/>
    <row r="29496" ht="7.5" hidden="1" customHeight="1"/>
    <row r="29497" ht="7.5" hidden="1" customHeight="1"/>
    <row r="29498" ht="7.5" hidden="1" customHeight="1"/>
    <row r="29499" ht="7.5" hidden="1" customHeight="1"/>
    <row r="29500" ht="7.5" hidden="1" customHeight="1"/>
    <row r="29501" ht="7.5" hidden="1" customHeight="1"/>
    <row r="29502" ht="7.5" hidden="1" customHeight="1"/>
    <row r="29503" ht="7.5" hidden="1" customHeight="1"/>
    <row r="29504" ht="7.5" hidden="1" customHeight="1"/>
    <row r="29505" ht="7.5" hidden="1" customHeight="1"/>
    <row r="29506" ht="7.5" hidden="1" customHeight="1"/>
    <row r="29507" ht="7.5" hidden="1" customHeight="1"/>
    <row r="29508" ht="7.5" hidden="1" customHeight="1"/>
    <row r="29509" ht="7.5" hidden="1" customHeight="1"/>
    <row r="29510" ht="7.5" hidden="1" customHeight="1"/>
    <row r="29511" ht="7.5" hidden="1" customHeight="1"/>
    <row r="29512" ht="7.5" hidden="1" customHeight="1"/>
    <row r="29513" ht="7.5" hidden="1" customHeight="1"/>
    <row r="29514" ht="7.5" hidden="1" customHeight="1"/>
    <row r="29515" ht="7.5" hidden="1" customHeight="1"/>
    <row r="29516" ht="7.5" hidden="1" customHeight="1"/>
    <row r="29517" ht="7.5" hidden="1" customHeight="1"/>
    <row r="29518" ht="7.5" hidden="1" customHeight="1"/>
    <row r="29519" ht="7.5" hidden="1" customHeight="1"/>
    <row r="29520" ht="7.5" hidden="1" customHeight="1"/>
    <row r="29521" ht="7.5" hidden="1" customHeight="1"/>
    <row r="29522" ht="7.5" hidden="1" customHeight="1"/>
    <row r="29523" ht="7.5" hidden="1" customHeight="1"/>
    <row r="29524" ht="7.5" hidden="1" customHeight="1"/>
    <row r="29525" ht="7.5" hidden="1" customHeight="1"/>
    <row r="29526" ht="7.5" hidden="1" customHeight="1"/>
    <row r="29527" ht="7.5" hidden="1" customHeight="1"/>
    <row r="29528" ht="7.5" hidden="1" customHeight="1"/>
    <row r="29529" ht="7.5" hidden="1" customHeight="1"/>
    <row r="29530" ht="7.5" hidden="1" customHeight="1"/>
    <row r="29531" ht="7.5" hidden="1" customHeight="1"/>
    <row r="29532" ht="7.5" hidden="1" customHeight="1"/>
    <row r="29533" ht="7.5" hidden="1" customHeight="1"/>
    <row r="29534" ht="7.5" hidden="1" customHeight="1"/>
    <row r="29535" ht="7.5" hidden="1" customHeight="1"/>
    <row r="29536" ht="7.5" hidden="1" customHeight="1"/>
    <row r="29537" ht="7.5" hidden="1" customHeight="1"/>
    <row r="29538" ht="7.5" hidden="1" customHeight="1"/>
    <row r="29539" ht="7.5" hidden="1" customHeight="1"/>
    <row r="29540" ht="7.5" hidden="1" customHeight="1"/>
    <row r="29541" ht="7.5" hidden="1" customHeight="1"/>
    <row r="29542" ht="7.5" hidden="1" customHeight="1"/>
    <row r="29543" ht="7.5" hidden="1" customHeight="1"/>
    <row r="29544" ht="7.5" hidden="1" customHeight="1"/>
    <row r="29545" ht="7.5" hidden="1" customHeight="1"/>
    <row r="29546" ht="7.5" hidden="1" customHeight="1"/>
    <row r="29547" ht="7.5" hidden="1" customHeight="1"/>
    <row r="29548" ht="7.5" hidden="1" customHeight="1"/>
    <row r="29549" ht="7.5" hidden="1" customHeight="1"/>
    <row r="29550" ht="7.5" hidden="1" customHeight="1"/>
    <row r="29551" ht="7.5" hidden="1" customHeight="1"/>
    <row r="29552" ht="7.5" hidden="1" customHeight="1"/>
    <row r="29553" ht="7.5" hidden="1" customHeight="1"/>
    <row r="29554" ht="7.5" hidden="1" customHeight="1"/>
    <row r="29555" ht="7.5" hidden="1" customHeight="1"/>
    <row r="29556" ht="7.5" hidden="1" customHeight="1"/>
    <row r="29557" ht="7.5" hidden="1" customHeight="1"/>
    <row r="29558" ht="7.5" hidden="1" customHeight="1"/>
    <row r="29559" ht="7.5" hidden="1" customHeight="1"/>
    <row r="29560" ht="7.5" hidden="1" customHeight="1"/>
    <row r="29561" ht="7.5" hidden="1" customHeight="1"/>
    <row r="29562" ht="7.5" hidden="1" customHeight="1"/>
    <row r="29563" ht="7.5" hidden="1" customHeight="1"/>
    <row r="29564" ht="7.5" hidden="1" customHeight="1"/>
    <row r="29565" ht="7.5" hidden="1" customHeight="1"/>
    <row r="29566" ht="7.5" hidden="1" customHeight="1"/>
    <row r="29567" ht="7.5" hidden="1" customHeight="1"/>
    <row r="29568" ht="7.5" hidden="1" customHeight="1"/>
    <row r="29569" ht="7.5" hidden="1" customHeight="1"/>
    <row r="29570" ht="7.5" hidden="1" customHeight="1"/>
    <row r="29571" ht="7.5" hidden="1" customHeight="1"/>
    <row r="29572" ht="7.5" hidden="1" customHeight="1"/>
    <row r="29573" ht="7.5" hidden="1" customHeight="1"/>
    <row r="29574" ht="7.5" hidden="1" customHeight="1"/>
    <row r="29575" ht="7.5" hidden="1" customHeight="1"/>
    <row r="29576" ht="7.5" hidden="1" customHeight="1"/>
    <row r="29577" ht="7.5" hidden="1" customHeight="1"/>
    <row r="29578" ht="7.5" hidden="1" customHeight="1"/>
    <row r="29579" ht="7.5" hidden="1" customHeight="1"/>
    <row r="29580" ht="7.5" hidden="1" customHeight="1"/>
    <row r="29581" ht="7.5" hidden="1" customHeight="1"/>
    <row r="29582" ht="7.5" hidden="1" customHeight="1"/>
    <row r="29583" ht="7.5" hidden="1" customHeight="1"/>
    <row r="29584" ht="7.5" hidden="1" customHeight="1"/>
    <row r="29585" ht="7.5" hidden="1" customHeight="1"/>
    <row r="29586" ht="7.5" hidden="1" customHeight="1"/>
    <row r="29587" ht="7.5" hidden="1" customHeight="1"/>
    <row r="29588" ht="7.5" hidden="1" customHeight="1"/>
    <row r="29589" ht="7.5" hidden="1" customHeight="1"/>
    <row r="29590" ht="7.5" hidden="1" customHeight="1"/>
    <row r="29591" ht="7.5" hidden="1" customHeight="1"/>
    <row r="29592" ht="7.5" hidden="1" customHeight="1"/>
    <row r="29593" ht="7.5" hidden="1" customHeight="1"/>
    <row r="29594" ht="7.5" hidden="1" customHeight="1"/>
    <row r="29595" ht="7.5" hidden="1" customHeight="1"/>
    <row r="29596" ht="7.5" hidden="1" customHeight="1"/>
    <row r="29597" ht="7.5" hidden="1" customHeight="1"/>
    <row r="29598" ht="7.5" hidden="1" customHeight="1"/>
    <row r="29599" ht="7.5" hidden="1" customHeight="1"/>
    <row r="29600" ht="7.5" hidden="1" customHeight="1"/>
    <row r="29601" ht="7.5" hidden="1" customHeight="1"/>
    <row r="29602" ht="7.5" hidden="1" customHeight="1"/>
    <row r="29603" ht="7.5" hidden="1" customHeight="1"/>
    <row r="29604" ht="7.5" hidden="1" customHeight="1"/>
    <row r="29605" ht="7.5" hidden="1" customHeight="1"/>
    <row r="29606" ht="7.5" hidden="1" customHeight="1"/>
    <row r="29607" ht="7.5" hidden="1" customHeight="1"/>
    <row r="29608" ht="7.5" hidden="1" customHeight="1"/>
    <row r="29609" ht="7.5" hidden="1" customHeight="1"/>
    <row r="29610" ht="7.5" hidden="1" customHeight="1"/>
    <row r="29611" ht="7.5" hidden="1" customHeight="1"/>
    <row r="29612" ht="7.5" hidden="1" customHeight="1"/>
    <row r="29613" ht="7.5" hidden="1" customHeight="1"/>
    <row r="29614" ht="7.5" hidden="1" customHeight="1"/>
    <row r="29615" ht="7.5" hidden="1" customHeight="1"/>
    <row r="29616" ht="7.5" hidden="1" customHeight="1"/>
    <row r="29617" ht="7.5" hidden="1" customHeight="1"/>
    <row r="29618" ht="7.5" hidden="1" customHeight="1"/>
    <row r="29619" ht="7.5" hidden="1" customHeight="1"/>
    <row r="29620" ht="7.5" hidden="1" customHeight="1"/>
    <row r="29621" ht="7.5" hidden="1" customHeight="1"/>
    <row r="29622" ht="7.5" hidden="1" customHeight="1"/>
    <row r="29623" ht="7.5" hidden="1" customHeight="1"/>
    <row r="29624" ht="7.5" hidden="1" customHeight="1"/>
    <row r="29625" ht="7.5" hidden="1" customHeight="1"/>
    <row r="29626" ht="7.5" hidden="1" customHeight="1"/>
    <row r="29627" ht="7.5" hidden="1" customHeight="1"/>
    <row r="29628" ht="7.5" hidden="1" customHeight="1"/>
    <row r="29629" ht="7.5" hidden="1" customHeight="1"/>
    <row r="29630" ht="7.5" hidden="1" customHeight="1"/>
    <row r="29631" ht="7.5" hidden="1" customHeight="1"/>
    <row r="29632" ht="7.5" hidden="1" customHeight="1"/>
    <row r="29633" ht="7.5" hidden="1" customHeight="1"/>
    <row r="29634" ht="7.5" hidden="1" customHeight="1"/>
    <row r="29635" ht="7.5" hidden="1" customHeight="1"/>
    <row r="29636" ht="7.5" hidden="1" customHeight="1"/>
    <row r="29637" ht="7.5" hidden="1" customHeight="1"/>
    <row r="29638" ht="7.5" hidden="1" customHeight="1"/>
    <row r="29639" ht="7.5" hidden="1" customHeight="1"/>
    <row r="29640" ht="7.5" hidden="1" customHeight="1"/>
    <row r="29641" ht="7.5" hidden="1" customHeight="1"/>
    <row r="29642" ht="7.5" hidden="1" customHeight="1"/>
    <row r="29643" ht="7.5" hidden="1" customHeight="1"/>
    <row r="29644" ht="7.5" hidden="1" customHeight="1"/>
    <row r="29645" ht="7.5" hidden="1" customHeight="1"/>
    <row r="29646" ht="7.5" hidden="1" customHeight="1"/>
    <row r="29647" ht="7.5" hidden="1" customHeight="1"/>
    <row r="29648" ht="7.5" hidden="1" customHeight="1"/>
    <row r="29649" ht="7.5" hidden="1" customHeight="1"/>
    <row r="29650" ht="7.5" hidden="1" customHeight="1"/>
    <row r="29651" ht="7.5" hidden="1" customHeight="1"/>
    <row r="29652" ht="7.5" hidden="1" customHeight="1"/>
    <row r="29653" ht="7.5" hidden="1" customHeight="1"/>
    <row r="29654" ht="7.5" hidden="1" customHeight="1"/>
    <row r="29655" ht="7.5" hidden="1" customHeight="1"/>
    <row r="29656" ht="7.5" hidden="1" customHeight="1"/>
    <row r="29657" ht="7.5" hidden="1" customHeight="1"/>
    <row r="29658" ht="7.5" hidden="1" customHeight="1"/>
    <row r="29659" ht="7.5" hidden="1" customHeight="1"/>
    <row r="29660" ht="7.5" hidden="1" customHeight="1"/>
    <row r="29661" ht="7.5" hidden="1" customHeight="1"/>
    <row r="29662" ht="7.5" hidden="1" customHeight="1"/>
    <row r="29663" ht="7.5" hidden="1" customHeight="1"/>
    <row r="29664" ht="7.5" hidden="1" customHeight="1"/>
    <row r="29665" ht="7.5" hidden="1" customHeight="1"/>
    <row r="29666" ht="7.5" hidden="1" customHeight="1"/>
    <row r="29667" ht="7.5" hidden="1" customHeight="1"/>
    <row r="29668" ht="7.5" hidden="1" customHeight="1"/>
    <row r="29669" ht="7.5" hidden="1" customHeight="1"/>
    <row r="29670" ht="7.5" hidden="1" customHeight="1"/>
    <row r="29671" ht="7.5" hidden="1" customHeight="1"/>
    <row r="29672" ht="7.5" hidden="1" customHeight="1"/>
    <row r="29673" ht="7.5" hidden="1" customHeight="1"/>
    <row r="29674" ht="7.5" hidden="1" customHeight="1"/>
    <row r="29675" ht="7.5" hidden="1" customHeight="1"/>
    <row r="29676" ht="7.5" hidden="1" customHeight="1"/>
    <row r="29677" ht="7.5" hidden="1" customHeight="1"/>
    <row r="29678" ht="7.5" hidden="1" customHeight="1"/>
    <row r="29679" ht="7.5" hidden="1" customHeight="1"/>
    <row r="29680" ht="7.5" hidden="1" customHeight="1"/>
    <row r="29681" ht="7.5" hidden="1" customHeight="1"/>
    <row r="29682" ht="7.5" hidden="1" customHeight="1"/>
    <row r="29683" ht="7.5" hidden="1" customHeight="1"/>
    <row r="29684" ht="7.5" hidden="1" customHeight="1"/>
    <row r="29685" ht="7.5" hidden="1" customHeight="1"/>
    <row r="29686" ht="7.5" hidden="1" customHeight="1"/>
    <row r="29687" ht="7.5" hidden="1" customHeight="1"/>
    <row r="29688" ht="7.5" hidden="1" customHeight="1"/>
    <row r="29689" ht="7.5" hidden="1" customHeight="1"/>
    <row r="29690" ht="7.5" hidden="1" customHeight="1"/>
    <row r="29691" ht="7.5" hidden="1" customHeight="1"/>
    <row r="29692" ht="7.5" hidden="1" customHeight="1"/>
    <row r="29693" ht="7.5" hidden="1" customHeight="1"/>
    <row r="29694" ht="7.5" hidden="1" customHeight="1"/>
    <row r="29695" ht="7.5" hidden="1" customHeight="1"/>
    <row r="29696" ht="7.5" hidden="1" customHeight="1"/>
    <row r="29697" ht="7.5" hidden="1" customHeight="1"/>
    <row r="29698" ht="7.5" hidden="1" customHeight="1"/>
    <row r="29699" ht="7.5" hidden="1" customHeight="1"/>
    <row r="29700" ht="7.5" hidden="1" customHeight="1"/>
    <row r="29701" ht="7.5" hidden="1" customHeight="1"/>
    <row r="29702" ht="7.5" hidden="1" customHeight="1"/>
    <row r="29703" ht="7.5" hidden="1" customHeight="1"/>
    <row r="29704" ht="7.5" hidden="1" customHeight="1"/>
    <row r="29705" ht="7.5" hidden="1" customHeight="1"/>
    <row r="29706" ht="7.5" hidden="1" customHeight="1"/>
    <row r="29707" ht="7.5" hidden="1" customHeight="1"/>
    <row r="29708" ht="7.5" hidden="1" customHeight="1"/>
    <row r="29709" ht="7.5" hidden="1" customHeight="1"/>
    <row r="29710" ht="7.5" hidden="1" customHeight="1"/>
    <row r="29711" ht="7.5" hidden="1" customHeight="1"/>
    <row r="29712" ht="7.5" hidden="1" customHeight="1"/>
    <row r="29713" ht="7.5" hidden="1" customHeight="1"/>
    <row r="29714" ht="7.5" hidden="1" customHeight="1"/>
    <row r="29715" ht="7.5" hidden="1" customHeight="1"/>
    <row r="29716" ht="7.5" hidden="1" customHeight="1"/>
    <row r="29717" ht="7.5" hidden="1" customHeight="1"/>
    <row r="29718" ht="7.5" hidden="1" customHeight="1"/>
    <row r="29719" ht="7.5" hidden="1" customHeight="1"/>
    <row r="29720" ht="7.5" hidden="1" customHeight="1"/>
    <row r="29721" ht="7.5" hidden="1" customHeight="1"/>
    <row r="29722" ht="7.5" hidden="1" customHeight="1"/>
    <row r="29723" ht="7.5" hidden="1" customHeight="1"/>
    <row r="29724" ht="7.5" hidden="1" customHeight="1"/>
    <row r="29725" ht="7.5" hidden="1" customHeight="1"/>
    <row r="29726" ht="7.5" hidden="1" customHeight="1"/>
    <row r="29727" ht="7.5" hidden="1" customHeight="1"/>
    <row r="29728" ht="7.5" hidden="1" customHeight="1"/>
    <row r="29729" ht="7.5" hidden="1" customHeight="1"/>
    <row r="29730" ht="7.5" hidden="1" customHeight="1"/>
    <row r="29731" ht="7.5" hidden="1" customHeight="1"/>
    <row r="29732" ht="7.5" hidden="1" customHeight="1"/>
    <row r="29733" ht="7.5" hidden="1" customHeight="1"/>
    <row r="29734" ht="7.5" hidden="1" customHeight="1"/>
    <row r="29735" ht="7.5" hidden="1" customHeight="1"/>
    <row r="29736" ht="7.5" hidden="1" customHeight="1"/>
    <row r="29737" ht="7.5" hidden="1" customHeight="1"/>
    <row r="29738" ht="7.5" hidden="1" customHeight="1"/>
    <row r="29739" ht="7.5" hidden="1" customHeight="1"/>
    <row r="29740" ht="7.5" hidden="1" customHeight="1"/>
    <row r="29741" ht="7.5" hidden="1" customHeight="1"/>
    <row r="29742" ht="7.5" hidden="1" customHeight="1"/>
    <row r="29743" ht="7.5" hidden="1" customHeight="1"/>
    <row r="29744" ht="7.5" hidden="1" customHeight="1"/>
    <row r="29745" ht="7.5" hidden="1" customHeight="1"/>
    <row r="29746" ht="7.5" hidden="1" customHeight="1"/>
    <row r="29747" ht="7.5" hidden="1" customHeight="1"/>
    <row r="29748" ht="7.5" hidden="1" customHeight="1"/>
    <row r="29749" ht="7.5" hidden="1" customHeight="1"/>
    <row r="29750" ht="7.5" hidden="1" customHeight="1"/>
    <row r="29751" ht="7.5" hidden="1" customHeight="1"/>
    <row r="29752" ht="7.5" hidden="1" customHeight="1"/>
    <row r="29753" ht="7.5" hidden="1" customHeight="1"/>
    <row r="29754" ht="7.5" hidden="1" customHeight="1"/>
    <row r="29755" ht="7.5" hidden="1" customHeight="1"/>
    <row r="29756" ht="7.5" hidden="1" customHeight="1"/>
    <row r="29757" ht="7.5" hidden="1" customHeight="1"/>
    <row r="29758" ht="7.5" hidden="1" customHeight="1"/>
    <row r="29759" ht="7.5" hidden="1" customHeight="1"/>
    <row r="29760" ht="7.5" hidden="1" customHeight="1"/>
    <row r="29761" ht="7.5" hidden="1" customHeight="1"/>
    <row r="29762" ht="7.5" hidden="1" customHeight="1"/>
    <row r="29763" ht="7.5" hidden="1" customHeight="1"/>
    <row r="29764" ht="7.5" hidden="1" customHeight="1"/>
    <row r="29765" ht="7.5" hidden="1" customHeight="1"/>
    <row r="29766" ht="7.5" hidden="1" customHeight="1"/>
    <row r="29767" ht="7.5" hidden="1" customHeight="1"/>
    <row r="29768" ht="7.5" hidden="1" customHeight="1"/>
    <row r="29769" ht="7.5" hidden="1" customHeight="1"/>
    <row r="29770" ht="7.5" hidden="1" customHeight="1"/>
    <row r="29771" ht="7.5" hidden="1" customHeight="1"/>
    <row r="29772" ht="7.5" hidden="1" customHeight="1"/>
    <row r="29773" ht="7.5" hidden="1" customHeight="1"/>
    <row r="29774" ht="7.5" hidden="1" customHeight="1"/>
    <row r="29775" ht="7.5" hidden="1" customHeight="1"/>
    <row r="29776" ht="7.5" hidden="1" customHeight="1"/>
    <row r="29777" ht="7.5" hidden="1" customHeight="1"/>
    <row r="29778" ht="7.5" hidden="1" customHeight="1"/>
    <row r="29779" ht="7.5" hidden="1" customHeight="1"/>
    <row r="29780" ht="7.5" hidden="1" customHeight="1"/>
    <row r="29781" ht="7.5" hidden="1" customHeight="1"/>
    <row r="29782" ht="7.5" hidden="1" customHeight="1"/>
    <row r="29783" ht="7.5" hidden="1" customHeight="1"/>
    <row r="29784" ht="7.5" hidden="1" customHeight="1"/>
    <row r="29785" ht="7.5" hidden="1" customHeight="1"/>
    <row r="29786" ht="7.5" hidden="1" customHeight="1"/>
    <row r="29787" ht="7.5" hidden="1" customHeight="1"/>
    <row r="29788" ht="7.5" hidden="1" customHeight="1"/>
    <row r="29789" ht="7.5" hidden="1" customHeight="1"/>
    <row r="29790" ht="7.5" hidden="1" customHeight="1"/>
    <row r="29791" ht="7.5" hidden="1" customHeight="1"/>
    <row r="29792" ht="7.5" hidden="1" customHeight="1"/>
    <row r="29793" ht="7.5" hidden="1" customHeight="1"/>
    <row r="29794" ht="7.5" hidden="1" customHeight="1"/>
    <row r="29795" ht="7.5" hidden="1" customHeight="1"/>
    <row r="29796" ht="7.5" hidden="1" customHeight="1"/>
    <row r="29797" ht="7.5" hidden="1" customHeight="1"/>
    <row r="29798" ht="7.5" hidden="1" customHeight="1"/>
    <row r="29799" ht="7.5" hidden="1" customHeight="1"/>
    <row r="29800" ht="7.5" hidden="1" customHeight="1"/>
    <row r="29801" ht="7.5" hidden="1" customHeight="1"/>
    <row r="29802" ht="7.5" hidden="1" customHeight="1"/>
    <row r="29803" ht="7.5" hidden="1" customHeight="1"/>
    <row r="29804" ht="7.5" hidden="1" customHeight="1"/>
    <row r="29805" ht="7.5" hidden="1" customHeight="1"/>
    <row r="29806" ht="7.5" hidden="1" customHeight="1"/>
    <row r="29807" ht="7.5" hidden="1" customHeight="1"/>
    <row r="29808" ht="7.5" hidden="1" customHeight="1"/>
    <row r="29809" ht="7.5" hidden="1" customHeight="1"/>
    <row r="29810" ht="7.5" hidden="1" customHeight="1"/>
    <row r="29811" ht="7.5" hidden="1" customHeight="1"/>
    <row r="29812" ht="7.5" hidden="1" customHeight="1"/>
    <row r="29813" ht="7.5" hidden="1" customHeight="1"/>
    <row r="29814" ht="7.5" hidden="1" customHeight="1"/>
    <row r="29815" ht="7.5" hidden="1" customHeight="1"/>
    <row r="29816" ht="7.5" hidden="1" customHeight="1"/>
    <row r="29817" ht="7.5" hidden="1" customHeight="1"/>
    <row r="29818" ht="7.5" hidden="1" customHeight="1"/>
    <row r="29819" ht="7.5" hidden="1" customHeight="1"/>
    <row r="29820" ht="7.5" hidden="1" customHeight="1"/>
    <row r="29821" ht="7.5" hidden="1" customHeight="1"/>
    <row r="29822" ht="7.5" hidden="1" customHeight="1"/>
    <row r="29823" ht="7.5" hidden="1" customHeight="1"/>
    <row r="29824" ht="7.5" hidden="1" customHeight="1"/>
    <row r="29825" ht="7.5" hidden="1" customHeight="1"/>
    <row r="29826" ht="7.5" hidden="1" customHeight="1"/>
    <row r="29827" ht="7.5" hidden="1" customHeight="1"/>
    <row r="29828" ht="7.5" hidden="1" customHeight="1"/>
    <row r="29829" ht="7.5" hidden="1" customHeight="1"/>
    <row r="29830" ht="7.5" hidden="1" customHeight="1"/>
    <row r="29831" ht="7.5" hidden="1" customHeight="1"/>
    <row r="29832" ht="7.5" hidden="1" customHeight="1"/>
    <row r="29833" ht="7.5" hidden="1" customHeight="1"/>
    <row r="29834" ht="7.5" hidden="1" customHeight="1"/>
    <row r="29835" ht="7.5" hidden="1" customHeight="1"/>
    <row r="29836" ht="7.5" hidden="1" customHeight="1"/>
    <row r="29837" ht="7.5" hidden="1" customHeight="1"/>
    <row r="29838" ht="7.5" hidden="1" customHeight="1"/>
    <row r="29839" ht="7.5" hidden="1" customHeight="1"/>
    <row r="29840" ht="7.5" hidden="1" customHeight="1"/>
    <row r="29841" ht="7.5" hidden="1" customHeight="1"/>
    <row r="29842" ht="7.5" hidden="1" customHeight="1"/>
    <row r="29843" ht="7.5" hidden="1" customHeight="1"/>
    <row r="29844" ht="7.5" hidden="1" customHeight="1"/>
    <row r="29845" ht="7.5" hidden="1" customHeight="1"/>
    <row r="29846" ht="7.5" hidden="1" customHeight="1"/>
    <row r="29847" ht="7.5" hidden="1" customHeight="1"/>
    <row r="29848" ht="7.5" hidden="1" customHeight="1"/>
    <row r="29849" ht="7.5" hidden="1" customHeight="1"/>
    <row r="29850" ht="7.5" hidden="1" customHeight="1"/>
    <row r="29851" ht="7.5" hidden="1" customHeight="1"/>
    <row r="29852" ht="7.5" hidden="1" customHeight="1"/>
    <row r="29853" ht="7.5" hidden="1" customHeight="1"/>
    <row r="29854" ht="7.5" hidden="1" customHeight="1"/>
    <row r="29855" ht="7.5" hidden="1" customHeight="1"/>
    <row r="29856" ht="7.5" hidden="1" customHeight="1"/>
    <row r="29857" ht="7.5" hidden="1" customHeight="1"/>
    <row r="29858" ht="7.5" hidden="1" customHeight="1"/>
    <row r="29859" ht="7.5" hidden="1" customHeight="1"/>
    <row r="29860" ht="7.5" hidden="1" customHeight="1"/>
    <row r="29861" ht="7.5" hidden="1" customHeight="1"/>
    <row r="29862" ht="7.5" hidden="1" customHeight="1"/>
    <row r="29863" ht="7.5" hidden="1" customHeight="1"/>
    <row r="29864" ht="7.5" hidden="1" customHeight="1"/>
    <row r="29865" ht="7.5" hidden="1" customHeight="1"/>
    <row r="29866" ht="7.5" hidden="1" customHeight="1"/>
    <row r="29867" ht="7.5" hidden="1" customHeight="1"/>
    <row r="29868" ht="7.5" hidden="1" customHeight="1"/>
    <row r="29869" ht="7.5" hidden="1" customHeight="1"/>
    <row r="29870" ht="7.5" hidden="1" customHeight="1"/>
    <row r="29871" ht="7.5" hidden="1" customHeight="1"/>
    <row r="29872" ht="7.5" hidden="1" customHeight="1"/>
    <row r="29873" ht="7.5" hidden="1" customHeight="1"/>
    <row r="29874" ht="7.5" hidden="1" customHeight="1"/>
    <row r="29875" ht="7.5" hidden="1" customHeight="1"/>
    <row r="29876" ht="7.5" hidden="1" customHeight="1"/>
    <row r="29877" ht="7.5" hidden="1" customHeight="1"/>
    <row r="29878" ht="7.5" hidden="1" customHeight="1"/>
    <row r="29879" ht="7.5" hidden="1" customHeight="1"/>
    <row r="29880" ht="7.5" hidden="1" customHeight="1"/>
    <row r="29881" ht="7.5" hidden="1" customHeight="1"/>
    <row r="29882" ht="7.5" hidden="1" customHeight="1"/>
    <row r="29883" ht="7.5" hidden="1" customHeight="1"/>
    <row r="29884" ht="7.5" hidden="1" customHeight="1"/>
    <row r="29885" ht="7.5" hidden="1" customHeight="1"/>
    <row r="29886" ht="7.5" hidden="1" customHeight="1"/>
    <row r="29887" ht="7.5" hidden="1" customHeight="1"/>
    <row r="29888" ht="7.5" hidden="1" customHeight="1"/>
    <row r="29889" ht="7.5" hidden="1" customHeight="1"/>
    <row r="29890" ht="7.5" hidden="1" customHeight="1"/>
    <row r="29891" ht="7.5" hidden="1" customHeight="1"/>
    <row r="29892" ht="7.5" hidden="1" customHeight="1"/>
    <row r="29893" ht="7.5" hidden="1" customHeight="1"/>
    <row r="29894" ht="7.5" hidden="1" customHeight="1"/>
    <row r="29895" ht="7.5" hidden="1" customHeight="1"/>
    <row r="29896" ht="7.5" hidden="1" customHeight="1"/>
    <row r="29897" ht="7.5" hidden="1" customHeight="1"/>
    <row r="29898" ht="7.5" hidden="1" customHeight="1"/>
    <row r="29899" ht="7.5" hidden="1" customHeight="1"/>
    <row r="29900" ht="7.5" hidden="1" customHeight="1"/>
    <row r="29901" ht="7.5" hidden="1" customHeight="1"/>
    <row r="29902" ht="7.5" hidden="1" customHeight="1"/>
    <row r="29903" ht="7.5" hidden="1" customHeight="1"/>
    <row r="29904" ht="7.5" hidden="1" customHeight="1"/>
    <row r="29905" ht="7.5" hidden="1" customHeight="1"/>
    <row r="29906" ht="7.5" hidden="1" customHeight="1"/>
    <row r="29907" ht="7.5" hidden="1" customHeight="1"/>
    <row r="29908" ht="7.5" hidden="1" customHeight="1"/>
    <row r="29909" ht="7.5" hidden="1" customHeight="1"/>
    <row r="29910" ht="7.5" hidden="1" customHeight="1"/>
    <row r="29911" ht="7.5" hidden="1" customHeight="1"/>
    <row r="29912" ht="7.5" hidden="1" customHeight="1"/>
    <row r="29913" ht="7.5" hidden="1" customHeight="1"/>
    <row r="29914" ht="7.5" hidden="1" customHeight="1"/>
    <row r="29915" ht="7.5" hidden="1" customHeight="1"/>
    <row r="29916" ht="7.5" hidden="1" customHeight="1"/>
    <row r="29917" ht="7.5" hidden="1" customHeight="1"/>
    <row r="29918" ht="7.5" hidden="1" customHeight="1"/>
    <row r="29919" ht="7.5" hidden="1" customHeight="1"/>
    <row r="29920" ht="7.5" hidden="1" customHeight="1"/>
    <row r="29921" ht="7.5" hidden="1" customHeight="1"/>
    <row r="29922" ht="7.5" hidden="1" customHeight="1"/>
    <row r="29923" ht="7.5" hidden="1" customHeight="1"/>
    <row r="29924" ht="7.5" hidden="1" customHeight="1"/>
    <row r="29925" ht="7.5" hidden="1" customHeight="1"/>
    <row r="29926" ht="7.5" hidden="1" customHeight="1"/>
    <row r="29927" ht="7.5" hidden="1" customHeight="1"/>
    <row r="29928" ht="7.5" hidden="1" customHeight="1"/>
    <row r="29929" ht="7.5" hidden="1" customHeight="1"/>
    <row r="29930" ht="7.5" hidden="1" customHeight="1"/>
    <row r="29931" ht="7.5" hidden="1" customHeight="1"/>
    <row r="29932" ht="7.5" hidden="1" customHeight="1"/>
    <row r="29933" ht="7.5" hidden="1" customHeight="1"/>
    <row r="29934" ht="7.5" hidden="1" customHeight="1"/>
    <row r="29935" ht="7.5" hidden="1" customHeight="1"/>
    <row r="29936" ht="7.5" hidden="1" customHeight="1"/>
    <row r="29937" ht="7.5" hidden="1" customHeight="1"/>
    <row r="29938" ht="7.5" hidden="1" customHeight="1"/>
    <row r="29939" ht="7.5" hidden="1" customHeight="1"/>
    <row r="29940" ht="7.5" hidden="1" customHeight="1"/>
    <row r="29941" ht="7.5" hidden="1" customHeight="1"/>
    <row r="29942" ht="7.5" hidden="1" customHeight="1"/>
    <row r="29943" ht="7.5" hidden="1" customHeight="1"/>
    <row r="29944" ht="7.5" hidden="1" customHeight="1"/>
    <row r="29945" ht="7.5" hidden="1" customHeight="1"/>
    <row r="29946" ht="7.5" hidden="1" customHeight="1"/>
    <row r="29947" ht="7.5" hidden="1" customHeight="1"/>
    <row r="29948" ht="7.5" hidden="1" customHeight="1"/>
    <row r="29949" ht="7.5" hidden="1" customHeight="1"/>
    <row r="29950" ht="7.5" hidden="1" customHeight="1"/>
    <row r="29951" ht="7.5" hidden="1" customHeight="1"/>
    <row r="29952" ht="7.5" hidden="1" customHeight="1"/>
    <row r="29953" ht="7.5" hidden="1" customHeight="1"/>
    <row r="29954" ht="7.5" hidden="1" customHeight="1"/>
    <row r="29955" ht="7.5" hidden="1" customHeight="1"/>
    <row r="29956" ht="7.5" hidden="1" customHeight="1"/>
    <row r="29957" ht="7.5" hidden="1" customHeight="1"/>
    <row r="29958" ht="7.5" hidden="1" customHeight="1"/>
    <row r="29959" ht="7.5" hidden="1" customHeight="1"/>
    <row r="29960" ht="7.5" hidden="1" customHeight="1"/>
    <row r="29961" ht="7.5" hidden="1" customHeight="1"/>
    <row r="29962" ht="7.5" hidden="1" customHeight="1"/>
    <row r="29963" ht="7.5" hidden="1" customHeight="1"/>
    <row r="29964" ht="7.5" hidden="1" customHeight="1"/>
    <row r="29965" ht="7.5" hidden="1" customHeight="1"/>
    <row r="29966" ht="7.5" hidden="1" customHeight="1"/>
    <row r="29967" ht="7.5" hidden="1" customHeight="1"/>
    <row r="29968" ht="7.5" hidden="1" customHeight="1"/>
    <row r="29969" ht="7.5" hidden="1" customHeight="1"/>
    <row r="29970" ht="7.5" hidden="1" customHeight="1"/>
    <row r="29971" ht="7.5" hidden="1" customHeight="1"/>
    <row r="29972" ht="7.5" hidden="1" customHeight="1"/>
    <row r="29973" ht="7.5" hidden="1" customHeight="1"/>
    <row r="29974" ht="7.5" hidden="1" customHeight="1"/>
    <row r="29975" ht="7.5" hidden="1" customHeight="1"/>
    <row r="29976" ht="7.5" hidden="1" customHeight="1"/>
    <row r="29977" ht="7.5" hidden="1" customHeight="1"/>
    <row r="29978" ht="7.5" hidden="1" customHeight="1"/>
    <row r="29979" ht="7.5" hidden="1" customHeight="1"/>
    <row r="29980" ht="7.5" hidden="1" customHeight="1"/>
    <row r="29981" ht="7.5" hidden="1" customHeight="1"/>
    <row r="29982" ht="7.5" hidden="1" customHeight="1"/>
    <row r="29983" ht="7.5" hidden="1" customHeight="1"/>
    <row r="29984" ht="7.5" hidden="1" customHeight="1"/>
    <row r="29985" ht="7.5" hidden="1" customHeight="1"/>
    <row r="29986" ht="7.5" hidden="1" customHeight="1"/>
    <row r="29987" ht="7.5" hidden="1" customHeight="1"/>
    <row r="29988" ht="7.5" hidden="1" customHeight="1"/>
    <row r="29989" ht="7.5" hidden="1" customHeight="1"/>
    <row r="29990" ht="7.5" hidden="1" customHeight="1"/>
    <row r="29991" ht="7.5" hidden="1" customHeight="1"/>
    <row r="29992" ht="7.5" hidden="1" customHeight="1"/>
    <row r="29993" ht="7.5" hidden="1" customHeight="1"/>
    <row r="29994" ht="7.5" hidden="1" customHeight="1"/>
    <row r="29995" ht="7.5" hidden="1" customHeight="1"/>
    <row r="29996" ht="7.5" hidden="1" customHeight="1"/>
    <row r="29997" ht="7.5" hidden="1" customHeight="1"/>
    <row r="29998" ht="7.5" hidden="1" customHeight="1"/>
    <row r="29999" ht="7.5" hidden="1" customHeight="1"/>
    <row r="30000" ht="7.5" hidden="1" customHeight="1"/>
    <row r="30001" ht="7.5" hidden="1" customHeight="1"/>
    <row r="30002" ht="7.5" hidden="1" customHeight="1"/>
    <row r="30003" ht="7.5" hidden="1" customHeight="1"/>
    <row r="30004" ht="7.5" hidden="1" customHeight="1"/>
    <row r="30005" ht="7.5" hidden="1" customHeight="1"/>
    <row r="30006" ht="7.5" hidden="1" customHeight="1"/>
    <row r="30007" ht="7.5" hidden="1" customHeight="1"/>
    <row r="30008" ht="7.5" hidden="1" customHeight="1"/>
    <row r="30009" ht="7.5" hidden="1" customHeight="1"/>
    <row r="30010" ht="7.5" hidden="1" customHeight="1"/>
    <row r="30011" ht="7.5" hidden="1" customHeight="1"/>
    <row r="30012" ht="7.5" hidden="1" customHeight="1"/>
    <row r="30013" ht="7.5" hidden="1" customHeight="1"/>
    <row r="30014" ht="7.5" hidden="1" customHeight="1"/>
    <row r="30015" ht="7.5" hidden="1" customHeight="1"/>
    <row r="30016" ht="7.5" hidden="1" customHeight="1"/>
    <row r="30017" ht="7.5" hidden="1" customHeight="1"/>
    <row r="30018" ht="7.5" hidden="1" customHeight="1"/>
    <row r="30019" ht="7.5" hidden="1" customHeight="1"/>
    <row r="30020" ht="7.5" hidden="1" customHeight="1"/>
    <row r="30021" ht="7.5" hidden="1" customHeight="1"/>
    <row r="30022" ht="7.5" hidden="1" customHeight="1"/>
    <row r="30023" ht="7.5" hidden="1" customHeight="1"/>
    <row r="30024" ht="7.5" hidden="1" customHeight="1"/>
    <row r="30025" ht="7.5" hidden="1" customHeight="1"/>
    <row r="30026" ht="7.5" hidden="1" customHeight="1"/>
    <row r="30027" ht="7.5" hidden="1" customHeight="1"/>
    <row r="30028" ht="7.5" hidden="1" customHeight="1"/>
    <row r="30029" ht="7.5" hidden="1" customHeight="1"/>
    <row r="30030" ht="7.5" hidden="1" customHeight="1"/>
    <row r="30031" ht="7.5" hidden="1" customHeight="1"/>
    <row r="30032" ht="7.5" hidden="1" customHeight="1"/>
    <row r="30033" ht="7.5" hidden="1" customHeight="1"/>
    <row r="30034" ht="7.5" hidden="1" customHeight="1"/>
    <row r="30035" ht="7.5" hidden="1" customHeight="1"/>
    <row r="30036" ht="7.5" hidden="1" customHeight="1"/>
    <row r="30037" ht="7.5" hidden="1" customHeight="1"/>
    <row r="30038" ht="7.5" hidden="1" customHeight="1"/>
    <row r="30039" ht="7.5" hidden="1" customHeight="1"/>
    <row r="30040" ht="7.5" hidden="1" customHeight="1"/>
    <row r="30041" ht="7.5" hidden="1" customHeight="1"/>
    <row r="30042" ht="7.5" hidden="1" customHeight="1"/>
    <row r="30043" ht="7.5" hidden="1" customHeight="1"/>
    <row r="30044" ht="7.5" hidden="1" customHeight="1"/>
    <row r="30045" ht="7.5" hidden="1" customHeight="1"/>
    <row r="30046" ht="7.5" hidden="1" customHeight="1"/>
    <row r="30047" ht="7.5" hidden="1" customHeight="1"/>
    <row r="30048" ht="7.5" hidden="1" customHeight="1"/>
    <row r="30049" ht="7.5" hidden="1" customHeight="1"/>
    <row r="30050" ht="7.5" hidden="1" customHeight="1"/>
    <row r="30051" ht="7.5" hidden="1" customHeight="1"/>
    <row r="30052" ht="7.5" hidden="1" customHeight="1"/>
    <row r="30053" ht="7.5" hidden="1" customHeight="1"/>
    <row r="30054" ht="7.5" hidden="1" customHeight="1"/>
    <row r="30055" ht="7.5" hidden="1" customHeight="1"/>
    <row r="30056" ht="7.5" hidden="1" customHeight="1"/>
    <row r="30057" ht="7.5" hidden="1" customHeight="1"/>
    <row r="30058" ht="7.5" hidden="1" customHeight="1"/>
    <row r="30059" ht="7.5" hidden="1" customHeight="1"/>
    <row r="30060" ht="7.5" hidden="1" customHeight="1"/>
    <row r="30061" ht="7.5" hidden="1" customHeight="1"/>
    <row r="30062" ht="7.5" hidden="1" customHeight="1"/>
    <row r="30063" ht="7.5" hidden="1" customHeight="1"/>
    <row r="30064" ht="7.5" hidden="1" customHeight="1"/>
    <row r="30065" ht="7.5" hidden="1" customHeight="1"/>
    <row r="30066" ht="7.5" hidden="1" customHeight="1"/>
    <row r="30067" ht="7.5" hidden="1" customHeight="1"/>
    <row r="30068" ht="7.5" hidden="1" customHeight="1"/>
    <row r="30069" ht="7.5" hidden="1" customHeight="1"/>
    <row r="30070" ht="7.5" hidden="1" customHeight="1"/>
    <row r="30071" ht="7.5" hidden="1" customHeight="1"/>
    <row r="30072" ht="7.5" hidden="1" customHeight="1"/>
    <row r="30073" ht="7.5" hidden="1" customHeight="1"/>
    <row r="30074" ht="7.5" hidden="1" customHeight="1"/>
    <row r="30075" ht="7.5" hidden="1" customHeight="1"/>
    <row r="30076" ht="7.5" hidden="1" customHeight="1"/>
    <row r="30077" ht="7.5" hidden="1" customHeight="1"/>
    <row r="30078" ht="7.5" hidden="1" customHeight="1"/>
    <row r="30079" ht="7.5" hidden="1" customHeight="1"/>
    <row r="30080" ht="7.5" hidden="1" customHeight="1"/>
    <row r="30081" ht="7.5" hidden="1" customHeight="1"/>
    <row r="30082" ht="7.5" hidden="1" customHeight="1"/>
    <row r="30083" ht="7.5" hidden="1" customHeight="1"/>
    <row r="30084" ht="7.5" hidden="1" customHeight="1"/>
    <row r="30085" ht="7.5" hidden="1" customHeight="1"/>
    <row r="30086" ht="7.5" hidden="1" customHeight="1"/>
    <row r="30087" ht="7.5" hidden="1" customHeight="1"/>
    <row r="30088" ht="7.5" hidden="1" customHeight="1"/>
    <row r="30089" ht="7.5" hidden="1" customHeight="1"/>
    <row r="30090" ht="7.5" hidden="1" customHeight="1"/>
    <row r="30091" ht="7.5" hidden="1" customHeight="1"/>
    <row r="30092" ht="7.5" hidden="1" customHeight="1"/>
    <row r="30093" ht="7.5" hidden="1" customHeight="1"/>
    <row r="30094" ht="7.5" hidden="1" customHeight="1"/>
    <row r="30095" ht="7.5" hidden="1" customHeight="1"/>
    <row r="30096" ht="7.5" hidden="1" customHeight="1"/>
    <row r="30097" ht="7.5" hidden="1" customHeight="1"/>
    <row r="30098" ht="7.5" hidden="1" customHeight="1"/>
    <row r="30099" ht="7.5" hidden="1" customHeight="1"/>
    <row r="30100" ht="7.5" hidden="1" customHeight="1"/>
    <row r="30101" ht="7.5" hidden="1" customHeight="1"/>
    <row r="30102" ht="7.5" hidden="1" customHeight="1"/>
    <row r="30103" ht="7.5" hidden="1" customHeight="1"/>
    <row r="30104" ht="7.5" hidden="1" customHeight="1"/>
    <row r="30105" ht="7.5" hidden="1" customHeight="1"/>
    <row r="30106" ht="7.5" hidden="1" customHeight="1"/>
    <row r="30107" ht="7.5" hidden="1" customHeight="1"/>
    <row r="30108" ht="7.5" hidden="1" customHeight="1"/>
    <row r="30109" ht="7.5" hidden="1" customHeight="1"/>
    <row r="30110" ht="7.5" hidden="1" customHeight="1"/>
    <row r="30111" ht="7.5" hidden="1" customHeight="1"/>
    <row r="30112" ht="7.5" hidden="1" customHeight="1"/>
    <row r="30113" ht="7.5" hidden="1" customHeight="1"/>
    <row r="30114" ht="7.5" hidden="1" customHeight="1"/>
    <row r="30115" ht="7.5" hidden="1" customHeight="1"/>
    <row r="30116" ht="7.5" hidden="1" customHeight="1"/>
    <row r="30117" ht="7.5" hidden="1" customHeight="1"/>
    <row r="30118" ht="7.5" hidden="1" customHeight="1"/>
    <row r="30119" ht="7.5" hidden="1" customHeight="1"/>
    <row r="30120" ht="7.5" hidden="1" customHeight="1"/>
    <row r="30121" ht="7.5" hidden="1" customHeight="1"/>
    <row r="30122" ht="7.5" hidden="1" customHeight="1"/>
    <row r="30123" ht="7.5" hidden="1" customHeight="1"/>
    <row r="30124" ht="7.5" hidden="1" customHeight="1"/>
    <row r="30125" ht="7.5" hidden="1" customHeight="1"/>
    <row r="30126" ht="7.5" hidden="1" customHeight="1"/>
    <row r="30127" ht="7.5" hidden="1" customHeight="1"/>
    <row r="30128" ht="7.5" hidden="1" customHeight="1"/>
    <row r="30129" ht="7.5" hidden="1" customHeight="1"/>
    <row r="30130" ht="7.5" hidden="1" customHeight="1"/>
    <row r="30131" ht="7.5" hidden="1" customHeight="1"/>
    <row r="30132" ht="7.5" hidden="1" customHeight="1"/>
    <row r="30133" ht="7.5" hidden="1" customHeight="1"/>
    <row r="30134" ht="7.5" hidden="1" customHeight="1"/>
    <row r="30135" ht="7.5" hidden="1" customHeight="1"/>
    <row r="30136" ht="7.5" hidden="1" customHeight="1"/>
    <row r="30137" ht="7.5" hidden="1" customHeight="1"/>
    <row r="30138" ht="7.5" hidden="1" customHeight="1"/>
    <row r="30139" ht="7.5" hidden="1" customHeight="1"/>
    <row r="30140" ht="7.5" hidden="1" customHeight="1"/>
    <row r="30141" ht="7.5" hidden="1" customHeight="1"/>
    <row r="30142" ht="7.5" hidden="1" customHeight="1"/>
    <row r="30143" ht="7.5" hidden="1" customHeight="1"/>
    <row r="30144" ht="7.5" hidden="1" customHeight="1"/>
    <row r="30145" ht="7.5" hidden="1" customHeight="1"/>
    <row r="30146" ht="7.5" hidden="1" customHeight="1"/>
    <row r="30147" ht="7.5" hidden="1" customHeight="1"/>
    <row r="30148" ht="7.5" hidden="1" customHeight="1"/>
    <row r="30149" ht="7.5" hidden="1" customHeight="1"/>
    <row r="30150" ht="7.5" hidden="1" customHeight="1"/>
    <row r="30151" ht="7.5" hidden="1" customHeight="1"/>
    <row r="30152" ht="7.5" hidden="1" customHeight="1"/>
    <row r="30153" ht="7.5" hidden="1" customHeight="1"/>
    <row r="30154" ht="7.5" hidden="1" customHeight="1"/>
    <row r="30155" ht="7.5" hidden="1" customHeight="1"/>
    <row r="30156" ht="7.5" hidden="1" customHeight="1"/>
    <row r="30157" ht="7.5" hidden="1" customHeight="1"/>
    <row r="30158" ht="7.5" hidden="1" customHeight="1"/>
    <row r="30159" ht="7.5" hidden="1" customHeight="1"/>
    <row r="30160" ht="7.5" hidden="1" customHeight="1"/>
    <row r="30161" ht="7.5" hidden="1" customHeight="1"/>
    <row r="30162" ht="7.5" hidden="1" customHeight="1"/>
    <row r="30163" ht="7.5" hidden="1" customHeight="1"/>
    <row r="30164" ht="7.5" hidden="1" customHeight="1"/>
    <row r="30165" ht="7.5" hidden="1" customHeight="1"/>
    <row r="30166" ht="7.5" hidden="1" customHeight="1"/>
    <row r="30167" ht="7.5" hidden="1" customHeight="1"/>
    <row r="30168" ht="7.5" hidden="1" customHeight="1"/>
    <row r="30169" ht="7.5" hidden="1" customHeight="1"/>
    <row r="30170" ht="7.5" hidden="1" customHeight="1"/>
    <row r="30171" ht="7.5" hidden="1" customHeight="1"/>
    <row r="30172" ht="7.5" hidden="1" customHeight="1"/>
    <row r="30173" ht="7.5" hidden="1" customHeight="1"/>
    <row r="30174" ht="7.5" hidden="1" customHeight="1"/>
    <row r="30175" ht="7.5" hidden="1" customHeight="1"/>
    <row r="30176" ht="7.5" hidden="1" customHeight="1"/>
    <row r="30177" ht="7.5" hidden="1" customHeight="1"/>
    <row r="30178" ht="7.5" hidden="1" customHeight="1"/>
    <row r="30179" ht="7.5" hidden="1" customHeight="1"/>
    <row r="30180" ht="7.5" hidden="1" customHeight="1"/>
    <row r="30181" ht="7.5" hidden="1" customHeight="1"/>
    <row r="30182" ht="7.5" hidden="1" customHeight="1"/>
    <row r="30183" ht="7.5" hidden="1" customHeight="1"/>
    <row r="30184" ht="7.5" hidden="1" customHeight="1"/>
    <row r="30185" ht="7.5" hidden="1" customHeight="1"/>
    <row r="30186" ht="7.5" hidden="1" customHeight="1"/>
    <row r="30187" ht="7.5" hidden="1" customHeight="1"/>
    <row r="30188" ht="7.5" hidden="1" customHeight="1"/>
    <row r="30189" ht="7.5" hidden="1" customHeight="1"/>
    <row r="30190" ht="7.5" hidden="1" customHeight="1"/>
    <row r="30191" ht="7.5" hidden="1" customHeight="1"/>
    <row r="30192" ht="7.5" hidden="1" customHeight="1"/>
    <row r="30193" ht="7.5" hidden="1" customHeight="1"/>
    <row r="30194" ht="7.5" hidden="1" customHeight="1"/>
    <row r="30195" ht="7.5" hidden="1" customHeight="1"/>
    <row r="30196" ht="7.5" hidden="1" customHeight="1"/>
    <row r="30197" ht="7.5" hidden="1" customHeight="1"/>
    <row r="30198" ht="7.5" hidden="1" customHeight="1"/>
    <row r="30199" ht="7.5" hidden="1" customHeight="1"/>
    <row r="30200" ht="7.5" hidden="1" customHeight="1"/>
    <row r="30201" ht="7.5" hidden="1" customHeight="1"/>
    <row r="30202" ht="7.5" hidden="1" customHeight="1"/>
    <row r="30203" ht="7.5" hidden="1" customHeight="1"/>
    <row r="30204" ht="7.5" hidden="1" customHeight="1"/>
    <row r="30205" ht="7.5" hidden="1" customHeight="1"/>
    <row r="30206" ht="7.5" hidden="1" customHeight="1"/>
    <row r="30207" ht="7.5" hidden="1" customHeight="1"/>
    <row r="30208" ht="7.5" hidden="1" customHeight="1"/>
    <row r="30209" ht="7.5" hidden="1" customHeight="1"/>
    <row r="30210" ht="7.5" hidden="1" customHeight="1"/>
    <row r="30211" ht="7.5" hidden="1" customHeight="1"/>
    <row r="30212" ht="7.5" hidden="1" customHeight="1"/>
    <row r="30213" ht="7.5" hidden="1" customHeight="1"/>
    <row r="30214" ht="7.5" hidden="1" customHeight="1"/>
    <row r="30215" ht="7.5" hidden="1" customHeight="1"/>
    <row r="30216" ht="7.5" hidden="1" customHeight="1"/>
    <row r="30217" ht="7.5" hidden="1" customHeight="1"/>
    <row r="30218" ht="7.5" hidden="1" customHeight="1"/>
    <row r="30219" ht="7.5" hidden="1" customHeight="1"/>
    <row r="30220" ht="7.5" hidden="1" customHeight="1"/>
    <row r="30221" ht="7.5" hidden="1" customHeight="1"/>
    <row r="30222" ht="7.5" hidden="1" customHeight="1"/>
    <row r="30223" ht="7.5" hidden="1" customHeight="1"/>
    <row r="30224" ht="7.5" hidden="1" customHeight="1"/>
    <row r="30225" ht="7.5" hidden="1" customHeight="1"/>
    <row r="30226" ht="7.5" hidden="1" customHeight="1"/>
    <row r="30227" ht="7.5" hidden="1" customHeight="1"/>
    <row r="30228" ht="7.5" hidden="1" customHeight="1"/>
    <row r="30229" ht="7.5" hidden="1" customHeight="1"/>
    <row r="30230" ht="7.5" hidden="1" customHeight="1"/>
    <row r="30231" ht="7.5" hidden="1" customHeight="1"/>
    <row r="30232" ht="7.5" hidden="1" customHeight="1"/>
    <row r="30233" ht="7.5" hidden="1" customHeight="1"/>
    <row r="30234" ht="7.5" hidden="1" customHeight="1"/>
    <row r="30235" ht="7.5" hidden="1" customHeight="1"/>
    <row r="30236" ht="7.5" hidden="1" customHeight="1"/>
    <row r="30237" ht="7.5" hidden="1" customHeight="1"/>
    <row r="30238" ht="7.5" hidden="1" customHeight="1"/>
    <row r="30239" ht="7.5" hidden="1" customHeight="1"/>
    <row r="30240" ht="7.5" hidden="1" customHeight="1"/>
    <row r="30241" ht="7.5" hidden="1" customHeight="1"/>
    <row r="30242" ht="7.5" hidden="1" customHeight="1"/>
    <row r="30243" ht="7.5" hidden="1" customHeight="1"/>
    <row r="30244" ht="7.5" hidden="1" customHeight="1"/>
    <row r="30245" ht="7.5" hidden="1" customHeight="1"/>
    <row r="30246" ht="7.5" hidden="1" customHeight="1"/>
    <row r="30247" ht="7.5" hidden="1" customHeight="1"/>
    <row r="30248" ht="7.5" hidden="1" customHeight="1"/>
    <row r="30249" ht="7.5" hidden="1" customHeight="1"/>
    <row r="30250" ht="7.5" hidden="1" customHeight="1"/>
    <row r="30251" ht="7.5" hidden="1" customHeight="1"/>
    <row r="30252" ht="7.5" hidden="1" customHeight="1"/>
    <row r="30253" ht="7.5" hidden="1" customHeight="1"/>
    <row r="30254" ht="7.5" hidden="1" customHeight="1"/>
    <row r="30255" ht="7.5" hidden="1" customHeight="1"/>
    <row r="30256" ht="7.5" hidden="1" customHeight="1"/>
    <row r="30257" ht="7.5" hidden="1" customHeight="1"/>
    <row r="30258" ht="7.5" hidden="1" customHeight="1"/>
    <row r="30259" ht="7.5" hidden="1" customHeight="1"/>
    <row r="30260" ht="7.5" hidden="1" customHeight="1"/>
    <row r="30261" ht="7.5" hidden="1" customHeight="1"/>
    <row r="30262" ht="7.5" hidden="1" customHeight="1"/>
    <row r="30263" ht="7.5" hidden="1" customHeight="1"/>
    <row r="30264" ht="7.5" hidden="1" customHeight="1"/>
    <row r="30265" ht="7.5" hidden="1" customHeight="1"/>
    <row r="30266" ht="7.5" hidden="1" customHeight="1"/>
    <row r="30267" ht="7.5" hidden="1" customHeight="1"/>
    <row r="30268" ht="7.5" hidden="1" customHeight="1"/>
    <row r="30269" ht="7.5" hidden="1" customHeight="1"/>
    <row r="30270" ht="7.5" hidden="1" customHeight="1"/>
    <row r="30271" ht="7.5" hidden="1" customHeight="1"/>
    <row r="30272" ht="7.5" hidden="1" customHeight="1"/>
    <row r="30273" ht="7.5" hidden="1" customHeight="1"/>
    <row r="30274" ht="7.5" hidden="1" customHeight="1"/>
    <row r="30275" ht="7.5" hidden="1" customHeight="1"/>
    <row r="30276" ht="7.5" hidden="1" customHeight="1"/>
    <row r="30277" ht="7.5" hidden="1" customHeight="1"/>
    <row r="30278" ht="7.5" hidden="1" customHeight="1"/>
    <row r="30279" ht="7.5" hidden="1" customHeight="1"/>
    <row r="30280" ht="7.5" hidden="1" customHeight="1"/>
    <row r="30281" ht="7.5" hidden="1" customHeight="1"/>
    <row r="30282" ht="7.5" hidden="1" customHeight="1"/>
    <row r="30283" ht="7.5" hidden="1" customHeight="1"/>
    <row r="30284" ht="7.5" hidden="1" customHeight="1"/>
    <row r="30285" ht="7.5" hidden="1" customHeight="1"/>
    <row r="30286" ht="7.5" hidden="1" customHeight="1"/>
    <row r="30287" ht="7.5" hidden="1" customHeight="1"/>
    <row r="30288" ht="7.5" hidden="1" customHeight="1"/>
    <row r="30289" ht="7.5" hidden="1" customHeight="1"/>
    <row r="30290" ht="7.5" hidden="1" customHeight="1"/>
    <row r="30291" ht="7.5" hidden="1" customHeight="1"/>
    <row r="30292" ht="7.5" hidden="1" customHeight="1"/>
    <row r="30293" ht="7.5" hidden="1" customHeight="1"/>
    <row r="30294" ht="7.5" hidden="1" customHeight="1"/>
    <row r="30295" ht="7.5" hidden="1" customHeight="1"/>
    <row r="30296" ht="7.5" hidden="1" customHeight="1"/>
    <row r="30297" ht="7.5" hidden="1" customHeight="1"/>
    <row r="30298" ht="7.5" hidden="1" customHeight="1"/>
    <row r="30299" ht="7.5" hidden="1" customHeight="1"/>
    <row r="30300" ht="7.5" hidden="1" customHeight="1"/>
    <row r="30301" ht="7.5" hidden="1" customHeight="1"/>
    <row r="30302" ht="7.5" hidden="1" customHeight="1"/>
    <row r="30303" ht="7.5" hidden="1" customHeight="1"/>
    <row r="30304" ht="7.5" hidden="1" customHeight="1"/>
    <row r="30305" ht="7.5" hidden="1" customHeight="1"/>
    <row r="30306" ht="7.5" hidden="1" customHeight="1"/>
    <row r="30307" ht="7.5" hidden="1" customHeight="1"/>
    <row r="30308" ht="7.5" hidden="1" customHeight="1"/>
    <row r="30309" ht="7.5" hidden="1" customHeight="1"/>
    <row r="30310" ht="7.5" hidden="1" customHeight="1"/>
    <row r="30311" ht="7.5" hidden="1" customHeight="1"/>
    <row r="30312" ht="7.5" hidden="1" customHeight="1"/>
    <row r="30313" ht="7.5" hidden="1" customHeight="1"/>
    <row r="30314" ht="7.5" hidden="1" customHeight="1"/>
    <row r="30315" ht="7.5" hidden="1" customHeight="1"/>
    <row r="30316" ht="7.5" hidden="1" customHeight="1"/>
    <row r="30317" ht="7.5" hidden="1" customHeight="1"/>
    <row r="30318" ht="7.5" hidden="1" customHeight="1"/>
    <row r="30319" ht="7.5" hidden="1" customHeight="1"/>
    <row r="30320" ht="7.5" hidden="1" customHeight="1"/>
    <row r="30321" ht="7.5" hidden="1" customHeight="1"/>
    <row r="30322" ht="7.5" hidden="1" customHeight="1"/>
    <row r="30323" ht="7.5" hidden="1" customHeight="1"/>
    <row r="30324" ht="7.5" hidden="1" customHeight="1"/>
    <row r="30325" ht="7.5" hidden="1" customHeight="1"/>
    <row r="30326" ht="7.5" hidden="1" customHeight="1"/>
    <row r="30327" ht="7.5" hidden="1" customHeight="1"/>
    <row r="30328" ht="7.5" hidden="1" customHeight="1"/>
    <row r="30329" ht="7.5" hidden="1" customHeight="1"/>
    <row r="30330" ht="7.5" hidden="1" customHeight="1"/>
    <row r="30331" ht="7.5" hidden="1" customHeight="1"/>
    <row r="30332" ht="7.5" hidden="1" customHeight="1"/>
    <row r="30333" ht="7.5" hidden="1" customHeight="1"/>
    <row r="30334" ht="7.5" hidden="1" customHeight="1"/>
    <row r="30335" ht="7.5" hidden="1" customHeight="1"/>
    <row r="30336" ht="7.5" hidden="1" customHeight="1"/>
    <row r="30337" ht="7.5" hidden="1" customHeight="1"/>
    <row r="30338" ht="7.5" hidden="1" customHeight="1"/>
    <row r="30339" ht="7.5" hidden="1" customHeight="1"/>
    <row r="30340" ht="7.5" hidden="1" customHeight="1"/>
    <row r="30341" ht="7.5" hidden="1" customHeight="1"/>
    <row r="30342" ht="7.5" hidden="1" customHeight="1"/>
    <row r="30343" ht="7.5" hidden="1" customHeight="1"/>
    <row r="30344" ht="7.5" hidden="1" customHeight="1"/>
    <row r="30345" ht="7.5" hidden="1" customHeight="1"/>
    <row r="30346" ht="7.5" hidden="1" customHeight="1"/>
    <row r="30347" ht="7.5" hidden="1" customHeight="1"/>
    <row r="30348" ht="7.5" hidden="1" customHeight="1"/>
    <row r="30349" ht="7.5" hidden="1" customHeight="1"/>
    <row r="30350" ht="7.5" hidden="1" customHeight="1"/>
    <row r="30351" ht="7.5" hidden="1" customHeight="1"/>
    <row r="30352" ht="7.5" hidden="1" customHeight="1"/>
    <row r="30353" ht="7.5" hidden="1" customHeight="1"/>
    <row r="30354" ht="7.5" hidden="1" customHeight="1"/>
    <row r="30355" ht="7.5" hidden="1" customHeight="1"/>
    <row r="30356" ht="7.5" hidden="1" customHeight="1"/>
    <row r="30357" ht="7.5" hidden="1" customHeight="1"/>
    <row r="30358" ht="7.5" hidden="1" customHeight="1"/>
    <row r="30359" ht="7.5" hidden="1" customHeight="1"/>
    <row r="30360" ht="7.5" hidden="1" customHeight="1"/>
    <row r="30361" ht="7.5" hidden="1" customHeight="1"/>
    <row r="30362" ht="7.5" hidden="1" customHeight="1"/>
    <row r="30363" ht="7.5" hidden="1" customHeight="1"/>
    <row r="30364" ht="7.5" hidden="1" customHeight="1"/>
    <row r="30365" ht="7.5" hidden="1" customHeight="1"/>
    <row r="30366" ht="7.5" hidden="1" customHeight="1"/>
    <row r="30367" ht="7.5" hidden="1" customHeight="1"/>
    <row r="30368" ht="7.5" hidden="1" customHeight="1"/>
    <row r="30369" ht="7.5" hidden="1" customHeight="1"/>
    <row r="30370" ht="7.5" hidden="1" customHeight="1"/>
    <row r="30371" ht="7.5" hidden="1" customHeight="1"/>
    <row r="30372" ht="7.5" hidden="1" customHeight="1"/>
    <row r="30373" ht="7.5" hidden="1" customHeight="1"/>
    <row r="30374" ht="7.5" hidden="1" customHeight="1"/>
    <row r="30375" ht="7.5" hidden="1" customHeight="1"/>
    <row r="30376" ht="7.5" hidden="1" customHeight="1"/>
    <row r="30377" ht="7.5" hidden="1" customHeight="1"/>
    <row r="30378" ht="7.5" hidden="1" customHeight="1"/>
    <row r="30379" ht="7.5" hidden="1" customHeight="1"/>
    <row r="30380" ht="7.5" hidden="1" customHeight="1"/>
    <row r="30381" ht="7.5" hidden="1" customHeight="1"/>
    <row r="30382" ht="7.5" hidden="1" customHeight="1"/>
    <row r="30383" ht="7.5" hidden="1" customHeight="1"/>
    <row r="30384" ht="7.5" hidden="1" customHeight="1"/>
    <row r="30385" ht="7.5" hidden="1" customHeight="1"/>
    <row r="30386" ht="7.5" hidden="1" customHeight="1"/>
    <row r="30387" ht="7.5" hidden="1" customHeight="1"/>
    <row r="30388" ht="7.5" hidden="1" customHeight="1"/>
    <row r="30389" ht="7.5" hidden="1" customHeight="1"/>
    <row r="30390" ht="7.5" hidden="1" customHeight="1"/>
    <row r="30391" ht="7.5" hidden="1" customHeight="1"/>
    <row r="30392" ht="7.5" hidden="1" customHeight="1"/>
    <row r="30393" ht="7.5" hidden="1" customHeight="1"/>
    <row r="30394" ht="7.5" hidden="1" customHeight="1"/>
    <row r="30395" ht="7.5" hidden="1" customHeight="1"/>
    <row r="30396" ht="7.5" hidden="1" customHeight="1"/>
    <row r="30397" ht="7.5" hidden="1" customHeight="1"/>
    <row r="30398" ht="7.5" hidden="1" customHeight="1"/>
    <row r="30399" ht="7.5" hidden="1" customHeight="1"/>
    <row r="30400" ht="7.5" hidden="1" customHeight="1"/>
    <row r="30401" ht="7.5" hidden="1" customHeight="1"/>
    <row r="30402" ht="7.5" hidden="1" customHeight="1"/>
    <row r="30403" ht="7.5" hidden="1" customHeight="1"/>
    <row r="30404" ht="7.5" hidden="1" customHeight="1"/>
    <row r="30405" ht="7.5" hidden="1" customHeight="1"/>
    <row r="30406" ht="7.5" hidden="1" customHeight="1"/>
    <row r="30407" ht="7.5" hidden="1" customHeight="1"/>
    <row r="30408" ht="7.5" hidden="1" customHeight="1"/>
    <row r="30409" ht="7.5" hidden="1" customHeight="1"/>
    <row r="30410" ht="7.5" hidden="1" customHeight="1"/>
    <row r="30411" ht="7.5" hidden="1" customHeight="1"/>
    <row r="30412" ht="7.5" hidden="1" customHeight="1"/>
    <row r="30413" ht="7.5" hidden="1" customHeight="1"/>
    <row r="30414" ht="7.5" hidden="1" customHeight="1"/>
    <row r="30415" ht="7.5" hidden="1" customHeight="1"/>
    <row r="30416" ht="7.5" hidden="1" customHeight="1"/>
    <row r="30417" ht="7.5" hidden="1" customHeight="1"/>
    <row r="30418" ht="7.5" hidden="1" customHeight="1"/>
    <row r="30419" ht="7.5" hidden="1" customHeight="1"/>
    <row r="30420" ht="7.5" hidden="1" customHeight="1"/>
    <row r="30421" ht="7.5" hidden="1" customHeight="1"/>
    <row r="30422" ht="7.5" hidden="1" customHeight="1"/>
    <row r="30423" ht="7.5" hidden="1" customHeight="1"/>
    <row r="30424" ht="7.5" hidden="1" customHeight="1"/>
    <row r="30425" ht="7.5" hidden="1" customHeight="1"/>
    <row r="30426" ht="7.5" hidden="1" customHeight="1"/>
    <row r="30427" ht="7.5" hidden="1" customHeight="1"/>
    <row r="30428" ht="7.5" hidden="1" customHeight="1"/>
    <row r="30429" ht="7.5" hidden="1" customHeight="1"/>
    <row r="30430" ht="7.5" hidden="1" customHeight="1"/>
    <row r="30431" ht="7.5" hidden="1" customHeight="1"/>
    <row r="30432" ht="7.5" hidden="1" customHeight="1"/>
    <row r="30433" ht="7.5" hidden="1" customHeight="1"/>
    <row r="30434" ht="7.5" hidden="1" customHeight="1"/>
    <row r="30435" ht="7.5" hidden="1" customHeight="1"/>
    <row r="30436" ht="7.5" hidden="1" customHeight="1"/>
    <row r="30437" ht="7.5" hidden="1" customHeight="1"/>
    <row r="30438" ht="7.5" hidden="1" customHeight="1"/>
    <row r="30439" ht="7.5" hidden="1" customHeight="1"/>
    <row r="30440" ht="7.5" hidden="1" customHeight="1"/>
    <row r="30441" ht="7.5" hidden="1" customHeight="1"/>
    <row r="30442" ht="7.5" hidden="1" customHeight="1"/>
    <row r="30443" ht="7.5" hidden="1" customHeight="1"/>
    <row r="30444" ht="7.5" hidden="1" customHeight="1"/>
    <row r="30445" ht="7.5" hidden="1" customHeight="1"/>
    <row r="30446" ht="7.5" hidden="1" customHeight="1"/>
    <row r="30447" ht="7.5" hidden="1" customHeight="1"/>
    <row r="30448" ht="7.5" hidden="1" customHeight="1"/>
    <row r="30449" ht="7.5" hidden="1" customHeight="1"/>
    <row r="30450" ht="7.5" hidden="1" customHeight="1"/>
    <row r="30451" ht="7.5" hidden="1" customHeight="1"/>
    <row r="30452" ht="7.5" hidden="1" customHeight="1"/>
    <row r="30453" ht="7.5" hidden="1" customHeight="1"/>
    <row r="30454" ht="7.5" hidden="1" customHeight="1"/>
    <row r="30455" ht="7.5" hidden="1" customHeight="1"/>
    <row r="30456" ht="7.5" hidden="1" customHeight="1"/>
    <row r="30457" ht="7.5" hidden="1" customHeight="1"/>
    <row r="30458" ht="7.5" hidden="1" customHeight="1"/>
    <row r="30459" ht="7.5" hidden="1" customHeight="1"/>
    <row r="30460" ht="7.5" hidden="1" customHeight="1"/>
    <row r="30461" ht="7.5" hidden="1" customHeight="1"/>
    <row r="30462" ht="7.5" hidden="1" customHeight="1"/>
    <row r="30463" ht="7.5" hidden="1" customHeight="1"/>
    <row r="30464" ht="7.5" hidden="1" customHeight="1"/>
    <row r="30465" ht="7.5" hidden="1" customHeight="1"/>
    <row r="30466" ht="7.5" hidden="1" customHeight="1"/>
    <row r="30467" ht="7.5" hidden="1" customHeight="1"/>
    <row r="30468" ht="7.5" hidden="1" customHeight="1"/>
    <row r="30469" ht="7.5" hidden="1" customHeight="1"/>
    <row r="30470" ht="7.5" hidden="1" customHeight="1"/>
    <row r="30471" ht="7.5" hidden="1" customHeight="1"/>
    <row r="30472" ht="7.5" hidden="1" customHeight="1"/>
    <row r="30473" ht="7.5" hidden="1" customHeight="1"/>
    <row r="30474" ht="7.5" hidden="1" customHeight="1"/>
    <row r="30475" ht="7.5" hidden="1" customHeight="1"/>
    <row r="30476" ht="7.5" hidden="1" customHeight="1"/>
    <row r="30477" ht="7.5" hidden="1" customHeight="1"/>
    <row r="30478" ht="7.5" hidden="1" customHeight="1"/>
    <row r="30479" ht="7.5" hidden="1" customHeight="1"/>
    <row r="30480" ht="7.5" hidden="1" customHeight="1"/>
    <row r="30481" ht="7.5" hidden="1" customHeight="1"/>
    <row r="30482" ht="7.5" hidden="1" customHeight="1"/>
    <row r="30483" ht="7.5" hidden="1" customHeight="1"/>
    <row r="30484" ht="7.5" hidden="1" customHeight="1"/>
    <row r="30485" ht="7.5" hidden="1" customHeight="1"/>
    <row r="30486" ht="7.5" hidden="1" customHeight="1"/>
    <row r="30487" ht="7.5" hidden="1" customHeight="1"/>
    <row r="30488" ht="7.5" hidden="1" customHeight="1"/>
    <row r="30489" ht="7.5" hidden="1" customHeight="1"/>
    <row r="30490" ht="7.5" hidden="1" customHeight="1"/>
    <row r="30491" ht="7.5" hidden="1" customHeight="1"/>
    <row r="30492" ht="7.5" hidden="1" customHeight="1"/>
    <row r="30493" ht="7.5" hidden="1" customHeight="1"/>
    <row r="30494" ht="7.5" hidden="1" customHeight="1"/>
    <row r="30495" ht="7.5" hidden="1" customHeight="1"/>
    <row r="30496" ht="7.5" hidden="1" customHeight="1"/>
    <row r="30497" ht="7.5" hidden="1" customHeight="1"/>
    <row r="30498" ht="7.5" hidden="1" customHeight="1"/>
    <row r="30499" ht="7.5" hidden="1" customHeight="1"/>
    <row r="30500" ht="7.5" hidden="1" customHeight="1"/>
    <row r="30501" ht="7.5" hidden="1" customHeight="1"/>
    <row r="30502" ht="7.5" hidden="1" customHeight="1"/>
    <row r="30503" ht="7.5" hidden="1" customHeight="1"/>
    <row r="30504" ht="7.5" hidden="1" customHeight="1"/>
    <row r="30505" ht="7.5" hidden="1" customHeight="1"/>
    <row r="30506" ht="7.5" hidden="1" customHeight="1"/>
    <row r="30507" ht="7.5" hidden="1" customHeight="1"/>
    <row r="30508" ht="7.5" hidden="1" customHeight="1"/>
    <row r="30509" ht="7.5" hidden="1" customHeight="1"/>
    <row r="30510" ht="7.5" hidden="1" customHeight="1"/>
    <row r="30511" ht="7.5" hidden="1" customHeight="1"/>
    <row r="30512" ht="7.5" hidden="1" customHeight="1"/>
    <row r="30513" ht="7.5" hidden="1" customHeight="1"/>
    <row r="30514" ht="7.5" hidden="1" customHeight="1"/>
    <row r="30515" ht="7.5" hidden="1" customHeight="1"/>
    <row r="30516" ht="7.5" hidden="1" customHeight="1"/>
    <row r="30517" ht="7.5" hidden="1" customHeight="1"/>
    <row r="30518" ht="7.5" hidden="1" customHeight="1"/>
    <row r="30519" ht="7.5" hidden="1" customHeight="1"/>
    <row r="30520" ht="7.5" hidden="1" customHeight="1"/>
    <row r="30521" ht="7.5" hidden="1" customHeight="1"/>
    <row r="30522" ht="7.5" hidden="1" customHeight="1"/>
    <row r="30523" ht="7.5" hidden="1" customHeight="1"/>
    <row r="30524" ht="7.5" hidden="1" customHeight="1"/>
    <row r="30525" ht="7.5" hidden="1" customHeight="1"/>
    <row r="30526" ht="7.5" hidden="1" customHeight="1"/>
    <row r="30527" ht="7.5" hidden="1" customHeight="1"/>
    <row r="30528" ht="7.5" hidden="1" customHeight="1"/>
    <row r="30529" ht="7.5" hidden="1" customHeight="1"/>
    <row r="30530" ht="7.5" hidden="1" customHeight="1"/>
    <row r="30531" ht="7.5" hidden="1" customHeight="1"/>
    <row r="30532" ht="7.5" hidden="1" customHeight="1"/>
    <row r="30533" ht="7.5" hidden="1" customHeight="1"/>
    <row r="30534" ht="7.5" hidden="1" customHeight="1"/>
    <row r="30535" ht="7.5" hidden="1" customHeight="1"/>
    <row r="30536" ht="7.5" hidden="1" customHeight="1"/>
    <row r="30537" ht="7.5" hidden="1" customHeight="1"/>
    <row r="30538" ht="7.5" hidden="1" customHeight="1"/>
    <row r="30539" ht="7.5" hidden="1" customHeight="1"/>
    <row r="30540" ht="7.5" hidden="1" customHeight="1"/>
    <row r="30541" ht="7.5" hidden="1" customHeight="1"/>
    <row r="30542" ht="7.5" hidden="1" customHeight="1"/>
    <row r="30543" ht="7.5" hidden="1" customHeight="1"/>
    <row r="30544" ht="7.5" hidden="1" customHeight="1"/>
    <row r="30545" ht="7.5" hidden="1" customHeight="1"/>
    <row r="30546" ht="7.5" hidden="1" customHeight="1"/>
    <row r="30547" ht="7.5" hidden="1" customHeight="1"/>
    <row r="30548" ht="7.5" hidden="1" customHeight="1"/>
    <row r="30549" ht="7.5" hidden="1" customHeight="1"/>
    <row r="30550" ht="7.5" hidden="1" customHeight="1"/>
    <row r="30551" ht="7.5" hidden="1" customHeight="1"/>
    <row r="30552" ht="7.5" hidden="1" customHeight="1"/>
    <row r="30553" ht="7.5" hidden="1" customHeight="1"/>
    <row r="30554" ht="7.5" hidden="1" customHeight="1"/>
    <row r="30555" ht="7.5" hidden="1" customHeight="1"/>
    <row r="30556" ht="7.5" hidden="1" customHeight="1"/>
    <row r="30557" ht="7.5" hidden="1" customHeight="1"/>
    <row r="30558" ht="7.5" hidden="1" customHeight="1"/>
    <row r="30559" ht="7.5" hidden="1" customHeight="1"/>
    <row r="30560" ht="7.5" hidden="1" customHeight="1"/>
    <row r="30561" ht="7.5" hidden="1" customHeight="1"/>
    <row r="30562" ht="7.5" hidden="1" customHeight="1"/>
    <row r="30563" ht="7.5" hidden="1" customHeight="1"/>
    <row r="30564" ht="7.5" hidden="1" customHeight="1"/>
    <row r="30565" ht="7.5" hidden="1" customHeight="1"/>
    <row r="30566" ht="7.5" hidden="1" customHeight="1"/>
    <row r="30567" ht="7.5" hidden="1" customHeight="1"/>
    <row r="30568" ht="7.5" hidden="1" customHeight="1"/>
    <row r="30569" ht="7.5" hidden="1" customHeight="1"/>
    <row r="30570" ht="7.5" hidden="1" customHeight="1"/>
    <row r="30571" ht="7.5" hidden="1" customHeight="1"/>
    <row r="30572" ht="7.5" hidden="1" customHeight="1"/>
    <row r="30573" ht="7.5" hidden="1" customHeight="1"/>
    <row r="30574" ht="7.5" hidden="1" customHeight="1"/>
    <row r="30575" ht="7.5" hidden="1" customHeight="1"/>
    <row r="30576" ht="7.5" hidden="1" customHeight="1"/>
    <row r="30577" ht="7.5" hidden="1" customHeight="1"/>
    <row r="30578" ht="7.5" hidden="1" customHeight="1"/>
    <row r="30579" ht="7.5" hidden="1" customHeight="1"/>
    <row r="30580" ht="7.5" hidden="1" customHeight="1"/>
    <row r="30581" ht="7.5" hidden="1" customHeight="1"/>
    <row r="30582" ht="7.5" hidden="1" customHeight="1"/>
    <row r="30583" ht="7.5" hidden="1" customHeight="1"/>
    <row r="30584" ht="7.5" hidden="1" customHeight="1"/>
    <row r="30585" ht="7.5" hidden="1" customHeight="1"/>
    <row r="30586" ht="7.5" hidden="1" customHeight="1"/>
    <row r="30587" ht="7.5" hidden="1" customHeight="1"/>
    <row r="30588" ht="7.5" hidden="1" customHeight="1"/>
    <row r="30589" ht="7.5" hidden="1" customHeight="1"/>
    <row r="30590" ht="7.5" hidden="1" customHeight="1"/>
    <row r="30591" ht="7.5" hidden="1" customHeight="1"/>
    <row r="30592" ht="7.5" hidden="1" customHeight="1"/>
    <row r="30593" ht="7.5" hidden="1" customHeight="1"/>
    <row r="30594" ht="7.5" hidden="1" customHeight="1"/>
    <row r="30595" ht="7.5" hidden="1" customHeight="1"/>
    <row r="30596" ht="7.5" hidden="1" customHeight="1"/>
    <row r="30597" ht="7.5" hidden="1" customHeight="1"/>
    <row r="30598" ht="7.5" hidden="1" customHeight="1"/>
    <row r="30599" ht="7.5" hidden="1" customHeight="1"/>
    <row r="30600" ht="7.5" hidden="1" customHeight="1"/>
    <row r="30601" ht="7.5" hidden="1" customHeight="1"/>
    <row r="30602" ht="7.5" hidden="1" customHeight="1"/>
    <row r="30603" ht="7.5" hidden="1" customHeight="1"/>
    <row r="30604" ht="7.5" hidden="1" customHeight="1"/>
    <row r="30605" ht="7.5" hidden="1" customHeight="1"/>
    <row r="30606" ht="7.5" hidden="1" customHeight="1"/>
    <row r="30607" ht="7.5" hidden="1" customHeight="1"/>
    <row r="30608" ht="7.5" hidden="1" customHeight="1"/>
    <row r="30609" ht="7.5" hidden="1" customHeight="1"/>
    <row r="30610" ht="7.5" hidden="1" customHeight="1"/>
    <row r="30611" ht="7.5" hidden="1" customHeight="1"/>
    <row r="30612" ht="7.5" hidden="1" customHeight="1"/>
    <row r="30613" ht="7.5" hidden="1" customHeight="1"/>
    <row r="30614" ht="7.5" hidden="1" customHeight="1"/>
    <row r="30615" ht="7.5" hidden="1" customHeight="1"/>
    <row r="30616" ht="7.5" hidden="1" customHeight="1"/>
    <row r="30617" ht="7.5" hidden="1" customHeight="1"/>
    <row r="30618" ht="7.5" hidden="1" customHeight="1"/>
    <row r="30619" ht="7.5" hidden="1" customHeight="1"/>
    <row r="30620" ht="7.5" hidden="1" customHeight="1"/>
    <row r="30621" ht="7.5" hidden="1" customHeight="1"/>
    <row r="30622" ht="7.5" hidden="1" customHeight="1"/>
    <row r="30623" ht="7.5" hidden="1" customHeight="1"/>
    <row r="30624" ht="7.5" hidden="1" customHeight="1"/>
    <row r="30625" ht="7.5" hidden="1" customHeight="1"/>
    <row r="30626" ht="7.5" hidden="1" customHeight="1"/>
    <row r="30627" ht="7.5" hidden="1" customHeight="1"/>
    <row r="30628" ht="7.5" hidden="1" customHeight="1"/>
    <row r="30629" ht="7.5" hidden="1" customHeight="1"/>
    <row r="30630" ht="7.5" hidden="1" customHeight="1"/>
    <row r="30631" ht="7.5" hidden="1" customHeight="1"/>
    <row r="30632" ht="7.5" hidden="1" customHeight="1"/>
    <row r="30633" ht="7.5" hidden="1" customHeight="1"/>
    <row r="30634" ht="7.5" hidden="1" customHeight="1"/>
    <row r="30635" ht="7.5" hidden="1" customHeight="1"/>
    <row r="30636" ht="7.5" hidden="1" customHeight="1"/>
    <row r="30637" ht="7.5" hidden="1" customHeight="1"/>
    <row r="30638" ht="7.5" hidden="1" customHeight="1"/>
    <row r="30639" ht="7.5" hidden="1" customHeight="1"/>
    <row r="30640" ht="7.5" hidden="1" customHeight="1"/>
    <row r="30641" ht="7.5" hidden="1" customHeight="1"/>
    <row r="30642" ht="7.5" hidden="1" customHeight="1"/>
    <row r="30643" ht="7.5" hidden="1" customHeight="1"/>
    <row r="30644" ht="7.5" hidden="1" customHeight="1"/>
    <row r="30645" ht="7.5" hidden="1" customHeight="1"/>
    <row r="30646" ht="7.5" hidden="1" customHeight="1"/>
    <row r="30647" ht="7.5" hidden="1" customHeight="1"/>
    <row r="30648" ht="7.5" hidden="1" customHeight="1"/>
    <row r="30649" ht="7.5" hidden="1" customHeight="1"/>
    <row r="30650" ht="7.5" hidden="1" customHeight="1"/>
    <row r="30651" ht="7.5" hidden="1" customHeight="1"/>
    <row r="30652" ht="7.5" hidden="1" customHeight="1"/>
    <row r="30653" ht="7.5" hidden="1" customHeight="1"/>
    <row r="30654" ht="7.5" hidden="1" customHeight="1"/>
    <row r="30655" ht="7.5" hidden="1" customHeight="1"/>
    <row r="30656" ht="7.5" hidden="1" customHeight="1"/>
    <row r="30657" ht="7.5" hidden="1" customHeight="1"/>
    <row r="30658" ht="7.5" hidden="1" customHeight="1"/>
    <row r="30659" ht="7.5" hidden="1" customHeight="1"/>
    <row r="30660" ht="7.5" hidden="1" customHeight="1"/>
    <row r="30661" ht="7.5" hidden="1" customHeight="1"/>
    <row r="30662" ht="7.5" hidden="1" customHeight="1"/>
    <row r="30663" ht="7.5" hidden="1" customHeight="1"/>
    <row r="30664" ht="7.5" hidden="1" customHeight="1"/>
    <row r="30665" ht="7.5" hidden="1" customHeight="1"/>
    <row r="30666" ht="7.5" hidden="1" customHeight="1"/>
    <row r="30667" ht="7.5" hidden="1" customHeight="1"/>
    <row r="30668" ht="7.5" hidden="1" customHeight="1"/>
    <row r="30669" ht="7.5" hidden="1" customHeight="1"/>
    <row r="30670" ht="7.5" hidden="1" customHeight="1"/>
    <row r="30671" ht="7.5" hidden="1" customHeight="1"/>
    <row r="30672" ht="7.5" hidden="1" customHeight="1"/>
    <row r="30673" ht="7.5" hidden="1" customHeight="1"/>
    <row r="30674" ht="7.5" hidden="1" customHeight="1"/>
    <row r="30675" ht="7.5" hidden="1" customHeight="1"/>
    <row r="30676" ht="7.5" hidden="1" customHeight="1"/>
    <row r="30677" ht="7.5" hidden="1" customHeight="1"/>
    <row r="30678" ht="7.5" hidden="1" customHeight="1"/>
    <row r="30679" ht="7.5" hidden="1" customHeight="1"/>
    <row r="30680" ht="7.5" hidden="1" customHeight="1"/>
    <row r="30681" ht="7.5" hidden="1" customHeight="1"/>
    <row r="30682" ht="7.5" hidden="1" customHeight="1"/>
    <row r="30683" ht="7.5" hidden="1" customHeight="1"/>
    <row r="30684" ht="7.5" hidden="1" customHeight="1"/>
    <row r="30685" ht="7.5" hidden="1" customHeight="1"/>
    <row r="30686" ht="7.5" hidden="1" customHeight="1"/>
    <row r="30687" ht="7.5" hidden="1" customHeight="1"/>
    <row r="30688" ht="7.5" hidden="1" customHeight="1"/>
    <row r="30689" ht="7.5" hidden="1" customHeight="1"/>
    <row r="30690" ht="7.5" hidden="1" customHeight="1"/>
    <row r="30691" ht="7.5" hidden="1" customHeight="1"/>
    <row r="30692" ht="7.5" hidden="1" customHeight="1"/>
    <row r="30693" ht="7.5" hidden="1" customHeight="1"/>
    <row r="30694" ht="7.5" hidden="1" customHeight="1"/>
    <row r="30695" ht="7.5" hidden="1" customHeight="1"/>
    <row r="30696" ht="7.5" hidden="1" customHeight="1"/>
    <row r="30697" ht="7.5" hidden="1" customHeight="1"/>
    <row r="30698" ht="7.5" hidden="1" customHeight="1"/>
    <row r="30699" ht="7.5" hidden="1" customHeight="1"/>
    <row r="30700" ht="7.5" hidden="1" customHeight="1"/>
    <row r="30701" ht="7.5" hidden="1" customHeight="1"/>
    <row r="30702" ht="7.5" hidden="1" customHeight="1"/>
    <row r="30703" ht="7.5" hidden="1" customHeight="1"/>
    <row r="30704" ht="7.5" hidden="1" customHeight="1"/>
    <row r="30705" ht="7.5" hidden="1" customHeight="1"/>
    <row r="30706" ht="7.5" hidden="1" customHeight="1"/>
    <row r="30707" ht="7.5" hidden="1" customHeight="1"/>
    <row r="30708" ht="7.5" hidden="1" customHeight="1"/>
    <row r="30709" ht="7.5" hidden="1" customHeight="1"/>
    <row r="30710" ht="7.5" hidden="1" customHeight="1"/>
    <row r="30711" ht="7.5" hidden="1" customHeight="1"/>
    <row r="30712" ht="7.5" hidden="1" customHeight="1"/>
    <row r="30713" ht="7.5" hidden="1" customHeight="1"/>
    <row r="30714" ht="7.5" hidden="1" customHeight="1"/>
    <row r="30715" ht="7.5" hidden="1" customHeight="1"/>
    <row r="30716" ht="7.5" hidden="1" customHeight="1"/>
    <row r="30717" ht="7.5" hidden="1" customHeight="1"/>
    <row r="30718" ht="7.5" hidden="1" customHeight="1"/>
    <row r="30719" ht="7.5" hidden="1" customHeight="1"/>
    <row r="30720" ht="7.5" hidden="1" customHeight="1"/>
    <row r="30721" ht="7.5" hidden="1" customHeight="1"/>
    <row r="30722" ht="7.5" hidden="1" customHeight="1"/>
    <row r="30723" ht="7.5" hidden="1" customHeight="1"/>
    <row r="30724" ht="7.5" hidden="1" customHeight="1"/>
    <row r="30725" ht="7.5" hidden="1" customHeight="1"/>
    <row r="30726" ht="7.5" hidden="1" customHeight="1"/>
    <row r="30727" ht="7.5" hidden="1" customHeight="1"/>
    <row r="30728" ht="7.5" hidden="1" customHeight="1"/>
    <row r="30729" ht="7.5" hidden="1" customHeight="1"/>
    <row r="30730" ht="7.5" hidden="1" customHeight="1"/>
    <row r="30731" ht="7.5" hidden="1" customHeight="1"/>
    <row r="30732" ht="7.5" hidden="1" customHeight="1"/>
    <row r="30733" ht="7.5" hidden="1" customHeight="1"/>
    <row r="30734" ht="7.5" hidden="1" customHeight="1"/>
    <row r="30735" ht="7.5" hidden="1" customHeight="1"/>
    <row r="30736" ht="7.5" hidden="1" customHeight="1"/>
    <row r="30737" ht="7.5" hidden="1" customHeight="1"/>
    <row r="30738" ht="7.5" hidden="1" customHeight="1"/>
    <row r="30739" ht="7.5" hidden="1" customHeight="1"/>
    <row r="30740" ht="7.5" hidden="1" customHeight="1"/>
    <row r="30741" ht="7.5" hidden="1" customHeight="1"/>
    <row r="30742" ht="7.5" hidden="1" customHeight="1"/>
    <row r="30743" ht="7.5" hidden="1" customHeight="1"/>
    <row r="30744" ht="7.5" hidden="1" customHeight="1"/>
    <row r="30745" ht="7.5" hidden="1" customHeight="1"/>
    <row r="30746" ht="7.5" hidden="1" customHeight="1"/>
    <row r="30747" ht="7.5" hidden="1" customHeight="1"/>
    <row r="30748" ht="7.5" hidden="1" customHeight="1"/>
    <row r="30749" ht="7.5" hidden="1" customHeight="1"/>
    <row r="30750" ht="7.5" hidden="1" customHeight="1"/>
    <row r="30751" ht="7.5" hidden="1" customHeight="1"/>
    <row r="30752" ht="7.5" hidden="1" customHeight="1"/>
    <row r="30753" ht="7.5" hidden="1" customHeight="1"/>
    <row r="30754" ht="7.5" hidden="1" customHeight="1"/>
    <row r="30755" ht="7.5" hidden="1" customHeight="1"/>
    <row r="30756" ht="7.5" hidden="1" customHeight="1"/>
    <row r="30757" ht="7.5" hidden="1" customHeight="1"/>
    <row r="30758" ht="7.5" hidden="1" customHeight="1"/>
    <row r="30759" ht="7.5" hidden="1" customHeight="1"/>
    <row r="30760" ht="7.5" hidden="1" customHeight="1"/>
    <row r="30761" ht="7.5" hidden="1" customHeight="1"/>
    <row r="30762" ht="7.5" hidden="1" customHeight="1"/>
    <row r="30763" ht="7.5" hidden="1" customHeight="1"/>
    <row r="30764" ht="7.5" hidden="1" customHeight="1"/>
    <row r="30765" ht="7.5" hidden="1" customHeight="1"/>
    <row r="30766" ht="7.5" hidden="1" customHeight="1"/>
    <row r="30767" ht="7.5" hidden="1" customHeight="1"/>
    <row r="30768" ht="7.5" hidden="1" customHeight="1"/>
    <row r="30769" ht="7.5" hidden="1" customHeight="1"/>
    <row r="30770" ht="7.5" hidden="1" customHeight="1"/>
    <row r="30771" ht="7.5" hidden="1" customHeight="1"/>
    <row r="30772" ht="7.5" hidden="1" customHeight="1"/>
    <row r="30773" ht="7.5" hidden="1" customHeight="1"/>
    <row r="30774" ht="7.5" hidden="1" customHeight="1"/>
    <row r="30775" ht="7.5" hidden="1" customHeight="1"/>
    <row r="30776" ht="7.5" hidden="1" customHeight="1"/>
    <row r="30777" ht="7.5" hidden="1" customHeight="1"/>
    <row r="30778" ht="7.5" hidden="1" customHeight="1"/>
    <row r="30779" ht="7.5" hidden="1" customHeight="1"/>
    <row r="30780" ht="7.5" hidden="1" customHeight="1"/>
    <row r="30781" ht="7.5" hidden="1" customHeight="1"/>
    <row r="30782" ht="7.5" hidden="1" customHeight="1"/>
    <row r="30783" ht="7.5" hidden="1" customHeight="1"/>
    <row r="30784" ht="7.5" hidden="1" customHeight="1"/>
    <row r="30785" ht="7.5" hidden="1" customHeight="1"/>
    <row r="30786" ht="7.5" hidden="1" customHeight="1"/>
    <row r="30787" ht="7.5" hidden="1" customHeight="1"/>
    <row r="30788" ht="7.5" hidden="1" customHeight="1"/>
    <row r="30789" ht="7.5" hidden="1" customHeight="1"/>
    <row r="30790" ht="7.5" hidden="1" customHeight="1"/>
    <row r="30791" ht="7.5" hidden="1" customHeight="1"/>
    <row r="30792" ht="7.5" hidden="1" customHeight="1"/>
    <row r="30793" ht="7.5" hidden="1" customHeight="1"/>
    <row r="30794" ht="7.5" hidden="1" customHeight="1"/>
    <row r="30795" ht="7.5" hidden="1" customHeight="1"/>
    <row r="30796" ht="7.5" hidden="1" customHeight="1"/>
    <row r="30797" ht="7.5" hidden="1" customHeight="1"/>
    <row r="30798" ht="7.5" hidden="1" customHeight="1"/>
    <row r="30799" ht="7.5" hidden="1" customHeight="1"/>
    <row r="30800" ht="7.5" hidden="1" customHeight="1"/>
    <row r="30801" ht="7.5" hidden="1" customHeight="1"/>
    <row r="30802" ht="7.5" hidden="1" customHeight="1"/>
    <row r="30803" ht="7.5" hidden="1" customHeight="1"/>
    <row r="30804" ht="7.5" hidden="1" customHeight="1"/>
    <row r="30805" ht="7.5" hidden="1" customHeight="1"/>
    <row r="30806" ht="7.5" hidden="1" customHeight="1"/>
    <row r="30807" ht="7.5" hidden="1" customHeight="1"/>
    <row r="30808" ht="7.5" hidden="1" customHeight="1"/>
    <row r="30809" ht="7.5" hidden="1" customHeight="1"/>
    <row r="30810" ht="7.5" hidden="1" customHeight="1"/>
    <row r="30811" ht="7.5" hidden="1" customHeight="1"/>
    <row r="30812" ht="7.5" hidden="1" customHeight="1"/>
    <row r="30813" ht="7.5" hidden="1" customHeight="1"/>
    <row r="30814" ht="7.5" hidden="1" customHeight="1"/>
    <row r="30815" ht="7.5" hidden="1" customHeight="1"/>
    <row r="30816" ht="7.5" hidden="1" customHeight="1"/>
    <row r="30817" ht="7.5" hidden="1" customHeight="1"/>
    <row r="30818" ht="7.5" hidden="1" customHeight="1"/>
    <row r="30819" ht="7.5" hidden="1" customHeight="1"/>
    <row r="30820" ht="7.5" hidden="1" customHeight="1"/>
    <row r="30821" ht="7.5" hidden="1" customHeight="1"/>
    <row r="30822" ht="7.5" hidden="1" customHeight="1"/>
    <row r="30823" ht="7.5" hidden="1" customHeight="1"/>
    <row r="30824" ht="7.5" hidden="1" customHeight="1"/>
    <row r="30825" ht="7.5" hidden="1" customHeight="1"/>
    <row r="30826" ht="7.5" hidden="1" customHeight="1"/>
    <row r="30827" ht="7.5" hidden="1" customHeight="1"/>
    <row r="30828" ht="7.5" hidden="1" customHeight="1"/>
    <row r="30829" ht="7.5" hidden="1" customHeight="1"/>
    <row r="30830" ht="7.5" hidden="1" customHeight="1"/>
    <row r="30831" ht="7.5" hidden="1" customHeight="1"/>
    <row r="30832" ht="7.5" hidden="1" customHeight="1"/>
    <row r="30833" ht="7.5" hidden="1" customHeight="1"/>
    <row r="30834" ht="7.5" hidden="1" customHeight="1"/>
    <row r="30835" ht="7.5" hidden="1" customHeight="1"/>
    <row r="30836" ht="7.5" hidden="1" customHeight="1"/>
    <row r="30837" ht="7.5" hidden="1" customHeight="1"/>
    <row r="30838" ht="7.5" hidden="1" customHeight="1"/>
    <row r="30839" ht="7.5" hidden="1" customHeight="1"/>
    <row r="30840" ht="7.5" hidden="1" customHeight="1"/>
    <row r="30841" ht="7.5" hidden="1" customHeight="1"/>
    <row r="30842" ht="7.5" hidden="1" customHeight="1"/>
    <row r="30843" ht="7.5" hidden="1" customHeight="1"/>
    <row r="30844" ht="7.5" hidden="1" customHeight="1"/>
    <row r="30845" ht="7.5" hidden="1" customHeight="1"/>
    <row r="30846" ht="7.5" hidden="1" customHeight="1"/>
    <row r="30847" ht="7.5" hidden="1" customHeight="1"/>
    <row r="30848" ht="7.5" hidden="1" customHeight="1"/>
    <row r="30849" ht="7.5" hidden="1" customHeight="1"/>
    <row r="30850" ht="7.5" hidden="1" customHeight="1"/>
    <row r="30851" ht="7.5" hidden="1" customHeight="1"/>
    <row r="30852" ht="7.5" hidden="1" customHeight="1"/>
    <row r="30853" ht="7.5" hidden="1" customHeight="1"/>
    <row r="30854" ht="7.5" hidden="1" customHeight="1"/>
    <row r="30855" ht="7.5" hidden="1" customHeight="1"/>
    <row r="30856" ht="7.5" hidden="1" customHeight="1"/>
    <row r="30857" ht="7.5" hidden="1" customHeight="1"/>
    <row r="30858" ht="7.5" hidden="1" customHeight="1"/>
    <row r="30859" ht="7.5" hidden="1" customHeight="1"/>
    <row r="30860" ht="7.5" hidden="1" customHeight="1"/>
    <row r="30861" ht="7.5" hidden="1" customHeight="1"/>
    <row r="30862" ht="7.5" hidden="1" customHeight="1"/>
    <row r="30863" ht="7.5" hidden="1" customHeight="1"/>
    <row r="30864" ht="7.5" hidden="1" customHeight="1"/>
    <row r="30865" ht="7.5" hidden="1" customHeight="1"/>
    <row r="30866" ht="7.5" hidden="1" customHeight="1"/>
    <row r="30867" ht="7.5" hidden="1" customHeight="1"/>
    <row r="30868" ht="7.5" hidden="1" customHeight="1"/>
    <row r="30869" ht="7.5" hidden="1" customHeight="1"/>
    <row r="30870" ht="7.5" hidden="1" customHeight="1"/>
    <row r="30871" ht="7.5" hidden="1" customHeight="1"/>
    <row r="30872" ht="7.5" hidden="1" customHeight="1"/>
    <row r="30873" ht="7.5" hidden="1" customHeight="1"/>
    <row r="30874" ht="7.5" hidden="1" customHeight="1"/>
    <row r="30875" ht="7.5" hidden="1" customHeight="1"/>
    <row r="30876" ht="7.5" hidden="1" customHeight="1"/>
    <row r="30877" ht="7.5" hidden="1" customHeight="1"/>
    <row r="30878" ht="7.5" hidden="1" customHeight="1"/>
    <row r="30879" ht="7.5" hidden="1" customHeight="1"/>
    <row r="30880" ht="7.5" hidden="1" customHeight="1"/>
    <row r="30881" ht="7.5" hidden="1" customHeight="1"/>
    <row r="30882" ht="7.5" hidden="1" customHeight="1"/>
    <row r="30883" ht="7.5" hidden="1" customHeight="1"/>
    <row r="30884" ht="7.5" hidden="1" customHeight="1"/>
    <row r="30885" ht="7.5" hidden="1" customHeight="1"/>
    <row r="30886" ht="7.5" hidden="1" customHeight="1"/>
    <row r="30887" ht="7.5" hidden="1" customHeight="1"/>
    <row r="30888" ht="7.5" hidden="1" customHeight="1"/>
    <row r="30889" ht="7.5" hidden="1" customHeight="1"/>
    <row r="30890" ht="7.5" hidden="1" customHeight="1"/>
    <row r="30891" ht="7.5" hidden="1" customHeight="1"/>
    <row r="30892" ht="7.5" hidden="1" customHeight="1"/>
    <row r="30893" ht="7.5" hidden="1" customHeight="1"/>
    <row r="30894" ht="7.5" hidden="1" customHeight="1"/>
    <row r="30895" ht="7.5" hidden="1" customHeight="1"/>
    <row r="30896" ht="7.5" hidden="1" customHeight="1"/>
    <row r="30897" ht="7.5" hidden="1" customHeight="1"/>
    <row r="30898" ht="7.5" hidden="1" customHeight="1"/>
    <row r="30899" ht="7.5" hidden="1" customHeight="1"/>
    <row r="30900" ht="7.5" hidden="1" customHeight="1"/>
    <row r="30901" ht="7.5" hidden="1" customHeight="1"/>
    <row r="30902" ht="7.5" hidden="1" customHeight="1"/>
    <row r="30903" ht="7.5" hidden="1" customHeight="1"/>
    <row r="30904" ht="7.5" hidden="1" customHeight="1"/>
    <row r="30905" ht="7.5" hidden="1" customHeight="1"/>
    <row r="30906" ht="7.5" hidden="1" customHeight="1"/>
    <row r="30907" ht="7.5" hidden="1" customHeight="1"/>
    <row r="30908" ht="7.5" hidden="1" customHeight="1"/>
    <row r="30909" ht="7.5" hidden="1" customHeight="1"/>
    <row r="30910" ht="7.5" hidden="1" customHeight="1"/>
    <row r="30911" ht="7.5" hidden="1" customHeight="1"/>
    <row r="30912" ht="7.5" hidden="1" customHeight="1"/>
    <row r="30913" ht="7.5" hidden="1" customHeight="1"/>
    <row r="30914" ht="7.5" hidden="1" customHeight="1"/>
    <row r="30915" ht="7.5" hidden="1" customHeight="1"/>
    <row r="30916" ht="7.5" hidden="1" customHeight="1"/>
    <row r="30917" ht="7.5" hidden="1" customHeight="1"/>
    <row r="30918" ht="7.5" hidden="1" customHeight="1"/>
    <row r="30919" ht="7.5" hidden="1" customHeight="1"/>
    <row r="30920" ht="7.5" hidden="1" customHeight="1"/>
    <row r="30921" ht="7.5" hidden="1" customHeight="1"/>
    <row r="30922" ht="7.5" hidden="1" customHeight="1"/>
    <row r="30923" ht="7.5" hidden="1" customHeight="1"/>
    <row r="30924" ht="7.5" hidden="1" customHeight="1"/>
    <row r="30925" ht="7.5" hidden="1" customHeight="1"/>
    <row r="30926" ht="7.5" hidden="1" customHeight="1"/>
    <row r="30927" ht="7.5" hidden="1" customHeight="1"/>
    <row r="30928" ht="7.5" hidden="1" customHeight="1"/>
    <row r="30929" ht="7.5" hidden="1" customHeight="1"/>
    <row r="30930" ht="7.5" hidden="1" customHeight="1"/>
    <row r="30931" ht="7.5" hidden="1" customHeight="1"/>
    <row r="30932" ht="7.5" hidden="1" customHeight="1"/>
    <row r="30933" ht="7.5" hidden="1" customHeight="1"/>
    <row r="30934" ht="7.5" hidden="1" customHeight="1"/>
    <row r="30935" ht="7.5" hidden="1" customHeight="1"/>
    <row r="30936" ht="7.5" hidden="1" customHeight="1"/>
    <row r="30937" ht="7.5" hidden="1" customHeight="1"/>
    <row r="30938" ht="7.5" hidden="1" customHeight="1"/>
    <row r="30939" ht="7.5" hidden="1" customHeight="1"/>
    <row r="30940" ht="7.5" hidden="1" customHeight="1"/>
    <row r="30941" ht="7.5" hidden="1" customHeight="1"/>
    <row r="30942" ht="7.5" hidden="1" customHeight="1"/>
    <row r="30943" ht="7.5" hidden="1" customHeight="1"/>
    <row r="30944" ht="7.5" hidden="1" customHeight="1"/>
    <row r="30945" ht="7.5" hidden="1" customHeight="1"/>
    <row r="30946" ht="7.5" hidden="1" customHeight="1"/>
    <row r="30947" ht="7.5" hidden="1" customHeight="1"/>
    <row r="30948" ht="7.5" hidden="1" customHeight="1"/>
    <row r="30949" ht="7.5" hidden="1" customHeight="1"/>
    <row r="30950" ht="7.5" hidden="1" customHeight="1"/>
    <row r="30951" ht="7.5" hidden="1" customHeight="1"/>
    <row r="30952" ht="7.5" hidden="1" customHeight="1"/>
    <row r="30953" ht="7.5" hidden="1" customHeight="1"/>
    <row r="30954" ht="7.5" hidden="1" customHeight="1"/>
    <row r="30955" ht="7.5" hidden="1" customHeight="1"/>
    <row r="30956" ht="7.5" hidden="1" customHeight="1"/>
    <row r="30957" ht="7.5" hidden="1" customHeight="1"/>
    <row r="30958" ht="7.5" hidden="1" customHeight="1"/>
    <row r="30959" ht="7.5" hidden="1" customHeight="1"/>
    <row r="30960" ht="7.5" hidden="1" customHeight="1"/>
    <row r="30961" ht="7.5" hidden="1" customHeight="1"/>
    <row r="30962" ht="7.5" hidden="1" customHeight="1"/>
    <row r="30963" ht="7.5" hidden="1" customHeight="1"/>
    <row r="30964" ht="7.5" hidden="1" customHeight="1"/>
    <row r="30965" ht="7.5" hidden="1" customHeight="1"/>
    <row r="30966" ht="7.5" hidden="1" customHeight="1"/>
    <row r="30967" ht="7.5" hidden="1" customHeight="1"/>
    <row r="30968" ht="7.5" hidden="1" customHeight="1"/>
    <row r="30969" ht="7.5" hidden="1" customHeight="1"/>
    <row r="30970" ht="7.5" hidden="1" customHeight="1"/>
    <row r="30971" ht="7.5" hidden="1" customHeight="1"/>
    <row r="30972" ht="7.5" hidden="1" customHeight="1"/>
    <row r="30973" ht="7.5" hidden="1" customHeight="1"/>
    <row r="30974" ht="7.5" hidden="1" customHeight="1"/>
    <row r="30975" ht="7.5" hidden="1" customHeight="1"/>
    <row r="30976" ht="7.5" hidden="1" customHeight="1"/>
    <row r="30977" ht="7.5" hidden="1" customHeight="1"/>
    <row r="30978" ht="7.5" hidden="1" customHeight="1"/>
    <row r="30979" ht="7.5" hidden="1" customHeight="1"/>
    <row r="30980" ht="7.5" hidden="1" customHeight="1"/>
    <row r="30981" ht="7.5" hidden="1" customHeight="1"/>
    <row r="30982" ht="7.5" hidden="1" customHeight="1"/>
    <row r="30983" ht="7.5" hidden="1" customHeight="1"/>
    <row r="30984" ht="7.5" hidden="1" customHeight="1"/>
    <row r="30985" ht="7.5" hidden="1" customHeight="1"/>
    <row r="30986" ht="7.5" hidden="1" customHeight="1"/>
    <row r="30987" ht="7.5" hidden="1" customHeight="1"/>
    <row r="30988" ht="7.5" hidden="1" customHeight="1"/>
    <row r="30989" ht="7.5" hidden="1" customHeight="1"/>
    <row r="30990" ht="7.5" hidden="1" customHeight="1"/>
    <row r="30991" ht="7.5" hidden="1" customHeight="1"/>
    <row r="30992" ht="7.5" hidden="1" customHeight="1"/>
    <row r="30993" ht="7.5" hidden="1" customHeight="1"/>
    <row r="30994" ht="7.5" hidden="1" customHeight="1"/>
    <row r="30995" ht="7.5" hidden="1" customHeight="1"/>
    <row r="30996" ht="7.5" hidden="1" customHeight="1"/>
    <row r="30997" ht="7.5" hidden="1" customHeight="1"/>
    <row r="30998" ht="7.5" hidden="1" customHeight="1"/>
    <row r="30999" ht="7.5" hidden="1" customHeight="1"/>
    <row r="31000" ht="7.5" hidden="1" customHeight="1"/>
    <row r="31001" ht="7.5" hidden="1" customHeight="1"/>
    <row r="31002" ht="7.5" hidden="1" customHeight="1"/>
    <row r="31003" ht="7.5" hidden="1" customHeight="1"/>
    <row r="31004" ht="7.5" hidden="1" customHeight="1"/>
    <row r="31005" ht="7.5" hidden="1" customHeight="1"/>
    <row r="31006" ht="7.5" hidden="1" customHeight="1"/>
    <row r="31007" ht="7.5" hidden="1" customHeight="1"/>
    <row r="31008" ht="7.5" hidden="1" customHeight="1"/>
    <row r="31009" ht="7.5" hidden="1" customHeight="1"/>
    <row r="31010" ht="7.5" hidden="1" customHeight="1"/>
    <row r="31011" ht="7.5" hidden="1" customHeight="1"/>
    <row r="31012" ht="7.5" hidden="1" customHeight="1"/>
    <row r="31013" ht="7.5" hidden="1" customHeight="1"/>
    <row r="31014" ht="7.5" hidden="1" customHeight="1"/>
    <row r="31015" ht="7.5" hidden="1" customHeight="1"/>
    <row r="31016" ht="7.5" hidden="1" customHeight="1"/>
    <row r="31017" ht="7.5" hidden="1" customHeight="1"/>
    <row r="31018" ht="7.5" hidden="1" customHeight="1"/>
    <row r="31019" ht="7.5" hidden="1" customHeight="1"/>
    <row r="31020" ht="7.5" hidden="1" customHeight="1"/>
    <row r="31021" ht="7.5" hidden="1" customHeight="1"/>
    <row r="31022" ht="7.5" hidden="1" customHeight="1"/>
    <row r="31023" ht="7.5" hidden="1" customHeight="1"/>
    <row r="31024" ht="7.5" hidden="1" customHeight="1"/>
    <row r="31025" ht="7.5" hidden="1" customHeight="1"/>
    <row r="31026" ht="7.5" hidden="1" customHeight="1"/>
    <row r="31027" ht="7.5" hidden="1" customHeight="1"/>
    <row r="31028" ht="7.5" hidden="1" customHeight="1"/>
    <row r="31029" ht="7.5" hidden="1" customHeight="1"/>
    <row r="31030" ht="7.5" hidden="1" customHeight="1"/>
    <row r="31031" ht="7.5" hidden="1" customHeight="1"/>
    <row r="31032" ht="7.5" hidden="1" customHeight="1"/>
    <row r="31033" ht="7.5" hidden="1" customHeight="1"/>
    <row r="31034" ht="7.5" hidden="1" customHeight="1"/>
    <row r="31035" ht="7.5" hidden="1" customHeight="1"/>
    <row r="31036" ht="7.5" hidden="1" customHeight="1"/>
    <row r="31037" ht="7.5" hidden="1" customHeight="1"/>
    <row r="31038" ht="7.5" hidden="1" customHeight="1"/>
    <row r="31039" ht="7.5" hidden="1" customHeight="1"/>
    <row r="31040" ht="7.5" hidden="1" customHeight="1"/>
    <row r="31041" ht="7.5" hidden="1" customHeight="1"/>
    <row r="31042" ht="7.5" hidden="1" customHeight="1"/>
    <row r="31043" ht="7.5" hidden="1" customHeight="1"/>
    <row r="31044" ht="7.5" hidden="1" customHeight="1"/>
    <row r="31045" ht="7.5" hidden="1" customHeight="1"/>
    <row r="31046" ht="7.5" hidden="1" customHeight="1"/>
    <row r="31047" ht="7.5" hidden="1" customHeight="1"/>
    <row r="31048" ht="7.5" hidden="1" customHeight="1"/>
    <row r="31049" ht="7.5" hidden="1" customHeight="1"/>
    <row r="31050" ht="7.5" hidden="1" customHeight="1"/>
    <row r="31051" ht="7.5" hidden="1" customHeight="1"/>
    <row r="31052" ht="7.5" hidden="1" customHeight="1"/>
    <row r="31053" ht="7.5" hidden="1" customHeight="1"/>
    <row r="31054" ht="7.5" hidden="1" customHeight="1"/>
    <row r="31055" ht="7.5" hidden="1" customHeight="1"/>
    <row r="31056" ht="7.5" hidden="1" customHeight="1"/>
    <row r="31057" ht="7.5" hidden="1" customHeight="1"/>
    <row r="31058" ht="7.5" hidden="1" customHeight="1"/>
    <row r="31059" ht="7.5" hidden="1" customHeight="1"/>
    <row r="31060" ht="7.5" hidden="1" customHeight="1"/>
    <row r="31061" ht="7.5" hidden="1" customHeight="1"/>
    <row r="31062" ht="7.5" hidden="1" customHeight="1"/>
    <row r="31063" ht="7.5" hidden="1" customHeight="1"/>
    <row r="31064" ht="7.5" hidden="1" customHeight="1"/>
    <row r="31065" ht="7.5" hidden="1" customHeight="1"/>
    <row r="31066" ht="7.5" hidden="1" customHeight="1"/>
    <row r="31067" ht="7.5" hidden="1" customHeight="1"/>
    <row r="31068" ht="7.5" hidden="1" customHeight="1"/>
    <row r="31069" ht="7.5" hidden="1" customHeight="1"/>
    <row r="31070" ht="7.5" hidden="1" customHeight="1"/>
    <row r="31071" ht="7.5" hidden="1" customHeight="1"/>
    <row r="31072" ht="7.5" hidden="1" customHeight="1"/>
    <row r="31073" ht="7.5" hidden="1" customHeight="1"/>
    <row r="31074" ht="7.5" hidden="1" customHeight="1"/>
    <row r="31075" ht="7.5" hidden="1" customHeight="1"/>
    <row r="31076" ht="7.5" hidden="1" customHeight="1"/>
    <row r="31077" ht="7.5" hidden="1" customHeight="1"/>
    <row r="31078" ht="7.5" hidden="1" customHeight="1"/>
    <row r="31079" ht="7.5" hidden="1" customHeight="1"/>
    <row r="31080" ht="7.5" hidden="1" customHeight="1"/>
    <row r="31081" ht="7.5" hidden="1" customHeight="1"/>
    <row r="31082" ht="7.5" hidden="1" customHeight="1"/>
    <row r="31083" ht="7.5" hidden="1" customHeight="1"/>
    <row r="31084" ht="7.5" hidden="1" customHeight="1"/>
    <row r="31085" ht="7.5" hidden="1" customHeight="1"/>
    <row r="31086" ht="7.5" hidden="1" customHeight="1"/>
    <row r="31087" ht="7.5" hidden="1" customHeight="1"/>
    <row r="31088" ht="7.5" hidden="1" customHeight="1"/>
    <row r="31089" ht="7.5" hidden="1" customHeight="1"/>
    <row r="31090" ht="7.5" hidden="1" customHeight="1"/>
    <row r="31091" ht="7.5" hidden="1" customHeight="1"/>
    <row r="31092" ht="7.5" hidden="1" customHeight="1"/>
    <row r="31093" ht="7.5" hidden="1" customHeight="1"/>
    <row r="31094" ht="7.5" hidden="1" customHeight="1"/>
    <row r="31095" ht="7.5" hidden="1" customHeight="1"/>
    <row r="31096" ht="7.5" hidden="1" customHeight="1"/>
    <row r="31097" ht="7.5" hidden="1" customHeight="1"/>
    <row r="31098" ht="7.5" hidden="1" customHeight="1"/>
    <row r="31099" ht="7.5" hidden="1" customHeight="1"/>
    <row r="31100" ht="7.5" hidden="1" customHeight="1"/>
    <row r="31101" ht="7.5" hidden="1" customHeight="1"/>
    <row r="31102" ht="7.5" hidden="1" customHeight="1"/>
    <row r="31103" ht="7.5" hidden="1" customHeight="1"/>
    <row r="31104" ht="7.5" hidden="1" customHeight="1"/>
    <row r="31105" ht="7.5" hidden="1" customHeight="1"/>
    <row r="31106" ht="7.5" hidden="1" customHeight="1"/>
    <row r="31107" ht="7.5" hidden="1" customHeight="1"/>
    <row r="31108" ht="7.5" hidden="1" customHeight="1"/>
    <row r="31109" ht="7.5" hidden="1" customHeight="1"/>
    <row r="31110" ht="7.5" hidden="1" customHeight="1"/>
    <row r="31111" ht="7.5" hidden="1" customHeight="1"/>
    <row r="31112" ht="7.5" hidden="1" customHeight="1"/>
    <row r="31113" ht="7.5" hidden="1" customHeight="1"/>
    <row r="31114" ht="7.5" hidden="1" customHeight="1"/>
    <row r="31115" ht="7.5" hidden="1" customHeight="1"/>
    <row r="31116" ht="7.5" hidden="1" customHeight="1"/>
    <row r="31117" ht="7.5" hidden="1" customHeight="1"/>
    <row r="31118" ht="7.5" hidden="1" customHeight="1"/>
    <row r="31119" ht="7.5" hidden="1" customHeight="1"/>
    <row r="31120" ht="7.5" hidden="1" customHeight="1"/>
    <row r="31121" ht="7.5" hidden="1" customHeight="1"/>
    <row r="31122" ht="7.5" hidden="1" customHeight="1"/>
    <row r="31123" ht="7.5" hidden="1" customHeight="1"/>
    <row r="31124" ht="7.5" hidden="1" customHeight="1"/>
    <row r="31125" ht="7.5" hidden="1" customHeight="1"/>
    <row r="31126" ht="7.5" hidden="1" customHeight="1"/>
    <row r="31127" ht="7.5" hidden="1" customHeight="1"/>
    <row r="31128" ht="7.5" hidden="1" customHeight="1"/>
    <row r="31129" ht="7.5" hidden="1" customHeight="1"/>
    <row r="31130" ht="7.5" hidden="1" customHeight="1"/>
    <row r="31131" ht="7.5" hidden="1" customHeight="1"/>
    <row r="31132" ht="7.5" hidden="1" customHeight="1"/>
    <row r="31133" ht="7.5" hidden="1" customHeight="1"/>
    <row r="31134" ht="7.5" hidden="1" customHeight="1"/>
    <row r="31135" ht="7.5" hidden="1" customHeight="1"/>
    <row r="31136" ht="7.5" hidden="1" customHeight="1"/>
    <row r="31137" ht="7.5" hidden="1" customHeight="1"/>
    <row r="31138" ht="7.5" hidden="1" customHeight="1"/>
    <row r="31139" ht="7.5" hidden="1" customHeight="1"/>
    <row r="31140" ht="7.5" hidden="1" customHeight="1"/>
    <row r="31141" ht="7.5" hidden="1" customHeight="1"/>
    <row r="31142" ht="7.5" hidden="1" customHeight="1"/>
    <row r="31143" ht="7.5" hidden="1" customHeight="1"/>
    <row r="31144" ht="7.5" hidden="1" customHeight="1"/>
    <row r="31145" ht="7.5" hidden="1" customHeight="1"/>
    <row r="31146" ht="7.5" hidden="1" customHeight="1"/>
    <row r="31147" ht="7.5" hidden="1" customHeight="1"/>
    <row r="31148" ht="7.5" hidden="1" customHeight="1"/>
    <row r="31149" ht="7.5" hidden="1" customHeight="1"/>
    <row r="31150" ht="7.5" hidden="1" customHeight="1"/>
    <row r="31151" ht="7.5" hidden="1" customHeight="1"/>
    <row r="31152" ht="7.5" hidden="1" customHeight="1"/>
    <row r="31153" ht="7.5" hidden="1" customHeight="1"/>
    <row r="31154" ht="7.5" hidden="1" customHeight="1"/>
    <row r="31155" ht="7.5" hidden="1" customHeight="1"/>
    <row r="31156" ht="7.5" hidden="1" customHeight="1"/>
    <row r="31157" ht="7.5" hidden="1" customHeight="1"/>
    <row r="31158" ht="7.5" hidden="1" customHeight="1"/>
    <row r="31159" ht="7.5" hidden="1" customHeight="1"/>
    <row r="31160" ht="7.5" hidden="1" customHeight="1"/>
    <row r="31161" ht="7.5" hidden="1" customHeight="1"/>
    <row r="31162" ht="7.5" hidden="1" customHeight="1"/>
    <row r="31163" ht="7.5" hidden="1" customHeight="1"/>
    <row r="31164" ht="7.5" hidden="1" customHeight="1"/>
    <row r="31165" ht="7.5" hidden="1" customHeight="1"/>
    <row r="31166" ht="7.5" hidden="1" customHeight="1"/>
    <row r="31167" ht="7.5" hidden="1" customHeight="1"/>
    <row r="31168" ht="7.5" hidden="1" customHeight="1"/>
    <row r="31169" ht="7.5" hidden="1" customHeight="1"/>
    <row r="31170" ht="7.5" hidden="1" customHeight="1"/>
    <row r="31171" ht="7.5" hidden="1" customHeight="1"/>
    <row r="31172" ht="7.5" hidden="1" customHeight="1"/>
    <row r="31173" ht="7.5" hidden="1" customHeight="1"/>
    <row r="31174" ht="7.5" hidden="1" customHeight="1"/>
    <row r="31175" ht="7.5" hidden="1" customHeight="1"/>
    <row r="31176" ht="7.5" hidden="1" customHeight="1"/>
    <row r="31177" ht="7.5" hidden="1" customHeight="1"/>
    <row r="31178" ht="7.5" hidden="1" customHeight="1"/>
    <row r="31179" ht="7.5" hidden="1" customHeight="1"/>
    <row r="31180" ht="7.5" hidden="1" customHeight="1"/>
    <row r="31181" ht="7.5" hidden="1" customHeight="1"/>
    <row r="31182" ht="7.5" hidden="1" customHeight="1"/>
    <row r="31183" ht="7.5" hidden="1" customHeight="1"/>
    <row r="31184" ht="7.5" hidden="1" customHeight="1"/>
    <row r="31185" ht="7.5" hidden="1" customHeight="1"/>
    <row r="31186" ht="7.5" hidden="1" customHeight="1"/>
    <row r="31187" ht="7.5" hidden="1" customHeight="1"/>
    <row r="31188" ht="7.5" hidden="1" customHeight="1"/>
    <row r="31189" ht="7.5" hidden="1" customHeight="1"/>
    <row r="31190" ht="7.5" hidden="1" customHeight="1"/>
    <row r="31191" ht="7.5" hidden="1" customHeight="1"/>
    <row r="31192" ht="7.5" hidden="1" customHeight="1"/>
    <row r="31193" ht="7.5" hidden="1" customHeight="1"/>
    <row r="31194" ht="7.5" hidden="1" customHeight="1"/>
    <row r="31195" ht="7.5" hidden="1" customHeight="1"/>
    <row r="31196" ht="7.5" hidden="1" customHeight="1"/>
    <row r="31197" ht="7.5" hidden="1" customHeight="1"/>
    <row r="31198" ht="7.5" hidden="1" customHeight="1"/>
    <row r="31199" ht="7.5" hidden="1" customHeight="1"/>
    <row r="31200" ht="7.5" hidden="1" customHeight="1"/>
    <row r="31201" ht="7.5" hidden="1" customHeight="1"/>
    <row r="31202" ht="7.5" hidden="1" customHeight="1"/>
    <row r="31203" ht="7.5" hidden="1" customHeight="1"/>
    <row r="31204" ht="7.5" hidden="1" customHeight="1"/>
    <row r="31205" ht="7.5" hidden="1" customHeight="1"/>
    <row r="31206" ht="7.5" hidden="1" customHeight="1"/>
    <row r="31207" ht="7.5" hidden="1" customHeight="1"/>
    <row r="31208" ht="7.5" hidden="1" customHeight="1"/>
    <row r="31209" ht="7.5" hidden="1" customHeight="1"/>
    <row r="31210" ht="7.5" hidden="1" customHeight="1"/>
    <row r="31211" ht="7.5" hidden="1" customHeight="1"/>
    <row r="31212" ht="7.5" hidden="1" customHeight="1"/>
    <row r="31213" ht="7.5" hidden="1" customHeight="1"/>
    <row r="31214" ht="7.5" hidden="1" customHeight="1"/>
    <row r="31215" ht="7.5" hidden="1" customHeight="1"/>
    <row r="31216" ht="7.5" hidden="1" customHeight="1"/>
    <row r="31217" ht="7.5" hidden="1" customHeight="1"/>
    <row r="31218" ht="7.5" hidden="1" customHeight="1"/>
    <row r="31219" ht="7.5" hidden="1" customHeight="1"/>
    <row r="31220" ht="7.5" hidden="1" customHeight="1"/>
    <row r="31221" ht="7.5" hidden="1" customHeight="1"/>
    <row r="31222" ht="7.5" hidden="1" customHeight="1"/>
    <row r="31223" ht="7.5" hidden="1" customHeight="1"/>
    <row r="31224" ht="7.5" hidden="1" customHeight="1"/>
    <row r="31225" ht="7.5" hidden="1" customHeight="1"/>
    <row r="31226" ht="7.5" hidden="1" customHeight="1"/>
    <row r="31227" ht="7.5" hidden="1" customHeight="1"/>
    <row r="31228" ht="7.5" hidden="1" customHeight="1"/>
    <row r="31229" ht="7.5" hidden="1" customHeight="1"/>
    <row r="31230" ht="7.5" hidden="1" customHeight="1"/>
    <row r="31231" ht="7.5" hidden="1" customHeight="1"/>
    <row r="31232" ht="7.5" hidden="1" customHeight="1"/>
    <row r="31233" ht="7.5" hidden="1" customHeight="1"/>
    <row r="31234" ht="7.5" hidden="1" customHeight="1"/>
    <row r="31235" ht="7.5" hidden="1" customHeight="1"/>
    <row r="31236" ht="7.5" hidden="1" customHeight="1"/>
    <row r="31237" ht="7.5" hidden="1" customHeight="1"/>
    <row r="31238" ht="7.5" hidden="1" customHeight="1"/>
    <row r="31239" ht="7.5" hidden="1" customHeight="1"/>
    <row r="31240" ht="7.5" hidden="1" customHeight="1"/>
    <row r="31241" ht="7.5" hidden="1" customHeight="1"/>
    <row r="31242" ht="7.5" hidden="1" customHeight="1"/>
    <row r="31243" ht="7.5" hidden="1" customHeight="1"/>
    <row r="31244" ht="7.5" hidden="1" customHeight="1"/>
    <row r="31245" ht="7.5" hidden="1" customHeight="1"/>
    <row r="31246" ht="7.5" hidden="1" customHeight="1"/>
    <row r="31247" ht="7.5" hidden="1" customHeight="1"/>
    <row r="31248" ht="7.5" hidden="1" customHeight="1"/>
    <row r="31249" ht="7.5" hidden="1" customHeight="1"/>
    <row r="31250" ht="7.5" hidden="1" customHeight="1"/>
    <row r="31251" ht="7.5" hidden="1" customHeight="1"/>
    <row r="31252" ht="7.5" hidden="1" customHeight="1"/>
    <row r="31253" ht="7.5" hidden="1" customHeight="1"/>
    <row r="31254" ht="7.5" hidden="1" customHeight="1"/>
    <row r="31255" ht="7.5" hidden="1" customHeight="1"/>
    <row r="31256" ht="7.5" hidden="1" customHeight="1"/>
    <row r="31257" ht="7.5" hidden="1" customHeight="1"/>
    <row r="31258" ht="7.5" hidden="1" customHeight="1"/>
    <row r="31259" ht="7.5" hidden="1" customHeight="1"/>
    <row r="31260" ht="7.5" hidden="1" customHeight="1"/>
    <row r="31261" ht="7.5" hidden="1" customHeight="1"/>
    <row r="31262" ht="7.5" hidden="1" customHeight="1"/>
    <row r="31263" ht="7.5" hidden="1" customHeight="1"/>
    <row r="31264" ht="7.5" hidden="1" customHeight="1"/>
    <row r="31265" ht="7.5" hidden="1" customHeight="1"/>
    <row r="31266" ht="7.5" hidden="1" customHeight="1"/>
    <row r="31267" ht="7.5" hidden="1" customHeight="1"/>
    <row r="31268" ht="7.5" hidden="1" customHeight="1"/>
    <row r="31269" ht="7.5" hidden="1" customHeight="1"/>
    <row r="31270" ht="7.5" hidden="1" customHeight="1"/>
    <row r="31271" ht="7.5" hidden="1" customHeight="1"/>
    <row r="31272" ht="7.5" hidden="1" customHeight="1"/>
    <row r="31273" ht="7.5" hidden="1" customHeight="1"/>
    <row r="31274" ht="7.5" hidden="1" customHeight="1"/>
    <row r="31275" ht="7.5" hidden="1" customHeight="1"/>
    <row r="31276" ht="7.5" hidden="1" customHeight="1"/>
    <row r="31277" ht="7.5" hidden="1" customHeight="1"/>
    <row r="31278" ht="7.5" hidden="1" customHeight="1"/>
    <row r="31279" ht="7.5" hidden="1" customHeight="1"/>
    <row r="31280" ht="7.5" hidden="1" customHeight="1"/>
    <row r="31281" ht="7.5" hidden="1" customHeight="1"/>
    <row r="31282" ht="7.5" hidden="1" customHeight="1"/>
    <row r="31283" ht="7.5" hidden="1" customHeight="1"/>
    <row r="31284" ht="7.5" hidden="1" customHeight="1"/>
    <row r="31285" ht="7.5" hidden="1" customHeight="1"/>
    <row r="31286" ht="7.5" hidden="1" customHeight="1"/>
    <row r="31287" ht="7.5" hidden="1" customHeight="1"/>
    <row r="31288" ht="7.5" hidden="1" customHeight="1"/>
    <row r="31289" ht="7.5" hidden="1" customHeight="1"/>
    <row r="31290" ht="7.5" hidden="1" customHeight="1"/>
    <row r="31291" ht="7.5" hidden="1" customHeight="1"/>
    <row r="31292" ht="7.5" hidden="1" customHeight="1"/>
    <row r="31293" ht="7.5" hidden="1" customHeight="1"/>
    <row r="31294" ht="7.5" hidden="1" customHeight="1"/>
    <row r="31295" ht="7.5" hidden="1" customHeight="1"/>
    <row r="31296" ht="7.5" hidden="1" customHeight="1"/>
    <row r="31297" ht="7.5" hidden="1" customHeight="1"/>
    <row r="31298" ht="7.5" hidden="1" customHeight="1"/>
    <row r="31299" ht="7.5" hidden="1" customHeight="1"/>
    <row r="31300" ht="7.5" hidden="1" customHeight="1"/>
    <row r="31301" ht="7.5" hidden="1" customHeight="1"/>
    <row r="31302" ht="7.5" hidden="1" customHeight="1"/>
    <row r="31303" ht="7.5" hidden="1" customHeight="1"/>
    <row r="31304" ht="7.5" hidden="1" customHeight="1"/>
    <row r="31305" ht="7.5" hidden="1" customHeight="1"/>
    <row r="31306" ht="7.5" hidden="1" customHeight="1"/>
    <row r="31307" ht="7.5" hidden="1" customHeight="1"/>
    <row r="31308" ht="7.5" hidden="1" customHeight="1"/>
    <row r="31309" ht="7.5" hidden="1" customHeight="1"/>
    <row r="31310" ht="7.5" hidden="1" customHeight="1"/>
    <row r="31311" ht="7.5" hidden="1" customHeight="1"/>
    <row r="31312" ht="7.5" hidden="1" customHeight="1"/>
    <row r="31313" ht="7.5" hidden="1" customHeight="1"/>
    <row r="31314" ht="7.5" hidden="1" customHeight="1"/>
    <row r="31315" ht="7.5" hidden="1" customHeight="1"/>
    <row r="31316" ht="7.5" hidden="1" customHeight="1"/>
    <row r="31317" ht="7.5" hidden="1" customHeight="1"/>
    <row r="31318" ht="7.5" hidden="1" customHeight="1"/>
    <row r="31319" ht="7.5" hidden="1" customHeight="1"/>
    <row r="31320" ht="7.5" hidden="1" customHeight="1"/>
    <row r="31321" ht="7.5" hidden="1" customHeight="1"/>
    <row r="31322" ht="7.5" hidden="1" customHeight="1"/>
    <row r="31323" ht="7.5" hidden="1" customHeight="1"/>
    <row r="31324" ht="7.5" hidden="1" customHeight="1"/>
    <row r="31325" ht="7.5" hidden="1" customHeight="1"/>
    <row r="31326" ht="7.5" hidden="1" customHeight="1"/>
    <row r="31327" ht="7.5" hidden="1" customHeight="1"/>
    <row r="31328" ht="7.5" hidden="1" customHeight="1"/>
    <row r="31329" ht="7.5" hidden="1" customHeight="1"/>
    <row r="31330" ht="7.5" hidden="1" customHeight="1"/>
    <row r="31331" ht="7.5" hidden="1" customHeight="1"/>
    <row r="31332" ht="7.5" hidden="1" customHeight="1"/>
    <row r="31333" ht="7.5" hidden="1" customHeight="1"/>
    <row r="31334" ht="7.5" hidden="1" customHeight="1"/>
    <row r="31335" ht="7.5" hidden="1" customHeight="1"/>
    <row r="31336" ht="7.5" hidden="1" customHeight="1"/>
    <row r="31337" ht="7.5" hidden="1" customHeight="1"/>
    <row r="31338" ht="7.5" hidden="1" customHeight="1"/>
    <row r="31339" ht="7.5" hidden="1" customHeight="1"/>
    <row r="31340" ht="7.5" hidden="1" customHeight="1"/>
    <row r="31341" ht="7.5" hidden="1" customHeight="1"/>
    <row r="31342" ht="7.5" hidden="1" customHeight="1"/>
    <row r="31343" ht="7.5" hidden="1" customHeight="1"/>
    <row r="31344" ht="7.5" hidden="1" customHeight="1"/>
    <row r="31345" ht="7.5" hidden="1" customHeight="1"/>
    <row r="31346" ht="7.5" hidden="1" customHeight="1"/>
    <row r="31347" ht="7.5" hidden="1" customHeight="1"/>
    <row r="31348" ht="7.5" hidden="1" customHeight="1"/>
    <row r="31349" ht="7.5" hidden="1" customHeight="1"/>
    <row r="31350" ht="7.5" hidden="1" customHeight="1"/>
    <row r="31351" ht="7.5" hidden="1" customHeight="1"/>
    <row r="31352" ht="7.5" hidden="1" customHeight="1"/>
    <row r="31353" ht="7.5" hidden="1" customHeight="1"/>
    <row r="31354" ht="7.5" hidden="1" customHeight="1"/>
    <row r="31355" ht="7.5" hidden="1" customHeight="1"/>
    <row r="31356" ht="7.5" hidden="1" customHeight="1"/>
    <row r="31357" ht="7.5" hidden="1" customHeight="1"/>
    <row r="31358" ht="7.5" hidden="1" customHeight="1"/>
    <row r="31359" ht="7.5" hidden="1" customHeight="1"/>
    <row r="31360" ht="7.5" hidden="1" customHeight="1"/>
    <row r="31361" ht="7.5" hidden="1" customHeight="1"/>
    <row r="31362" ht="7.5" hidden="1" customHeight="1"/>
    <row r="31363" ht="7.5" hidden="1" customHeight="1"/>
    <row r="31364" ht="7.5" hidden="1" customHeight="1"/>
    <row r="31365" ht="7.5" hidden="1" customHeight="1"/>
    <row r="31366" ht="7.5" hidden="1" customHeight="1"/>
    <row r="31367" ht="7.5" hidden="1" customHeight="1"/>
    <row r="31368" ht="7.5" hidden="1" customHeight="1"/>
    <row r="31369" ht="7.5" hidden="1" customHeight="1"/>
    <row r="31370" ht="7.5" hidden="1" customHeight="1"/>
    <row r="31371" ht="7.5" hidden="1" customHeight="1"/>
    <row r="31372" ht="7.5" hidden="1" customHeight="1"/>
    <row r="31373" ht="7.5" hidden="1" customHeight="1"/>
    <row r="31374" ht="7.5" hidden="1" customHeight="1"/>
    <row r="31375" ht="7.5" hidden="1" customHeight="1"/>
    <row r="31376" ht="7.5" hidden="1" customHeight="1"/>
    <row r="31377" ht="7.5" hidden="1" customHeight="1"/>
    <row r="31378" ht="7.5" hidden="1" customHeight="1"/>
    <row r="31379" ht="7.5" hidden="1" customHeight="1"/>
    <row r="31380" ht="7.5" hidden="1" customHeight="1"/>
    <row r="31381" ht="7.5" hidden="1" customHeight="1"/>
    <row r="31382" ht="7.5" hidden="1" customHeight="1"/>
    <row r="31383" ht="7.5" hidden="1" customHeight="1"/>
    <row r="31384" ht="7.5" hidden="1" customHeight="1"/>
    <row r="31385" ht="7.5" hidden="1" customHeight="1"/>
    <row r="31386" ht="7.5" hidden="1" customHeight="1"/>
    <row r="31387" ht="7.5" hidden="1" customHeight="1"/>
    <row r="31388" ht="7.5" hidden="1" customHeight="1"/>
    <row r="31389" ht="7.5" hidden="1" customHeight="1"/>
    <row r="31390" ht="7.5" hidden="1" customHeight="1"/>
    <row r="31391" ht="7.5" hidden="1" customHeight="1"/>
    <row r="31392" ht="7.5" hidden="1" customHeight="1"/>
    <row r="31393" ht="7.5" hidden="1" customHeight="1"/>
    <row r="31394" ht="7.5" hidden="1" customHeight="1"/>
    <row r="31395" ht="7.5" hidden="1" customHeight="1"/>
    <row r="31396" ht="7.5" hidden="1" customHeight="1"/>
    <row r="31397" ht="7.5" hidden="1" customHeight="1"/>
    <row r="31398" ht="7.5" hidden="1" customHeight="1"/>
    <row r="31399" ht="7.5" hidden="1" customHeight="1"/>
    <row r="31400" ht="7.5" hidden="1" customHeight="1"/>
    <row r="31401" ht="7.5" hidden="1" customHeight="1"/>
    <row r="31402" ht="7.5" hidden="1" customHeight="1"/>
    <row r="31403" ht="7.5" hidden="1" customHeight="1"/>
    <row r="31404" ht="7.5" hidden="1" customHeight="1"/>
    <row r="31405" ht="7.5" hidden="1" customHeight="1"/>
    <row r="31406" ht="7.5" hidden="1" customHeight="1"/>
    <row r="31407" ht="7.5" hidden="1" customHeight="1"/>
    <row r="31408" ht="7.5" hidden="1" customHeight="1"/>
    <row r="31409" ht="7.5" hidden="1" customHeight="1"/>
    <row r="31410" ht="7.5" hidden="1" customHeight="1"/>
    <row r="31411" ht="7.5" hidden="1" customHeight="1"/>
    <row r="31412" ht="7.5" hidden="1" customHeight="1"/>
    <row r="31413" ht="7.5" hidden="1" customHeight="1"/>
    <row r="31414" ht="7.5" hidden="1" customHeight="1"/>
    <row r="31415" ht="7.5" hidden="1" customHeight="1"/>
    <row r="31416" ht="7.5" hidden="1" customHeight="1"/>
    <row r="31417" ht="7.5" hidden="1" customHeight="1"/>
    <row r="31418" ht="7.5" hidden="1" customHeight="1"/>
    <row r="31419" ht="7.5" hidden="1" customHeight="1"/>
    <row r="31420" ht="7.5" hidden="1" customHeight="1"/>
    <row r="31421" ht="7.5" hidden="1" customHeight="1"/>
    <row r="31422" ht="7.5" hidden="1" customHeight="1"/>
    <row r="31423" ht="7.5" hidden="1" customHeight="1"/>
    <row r="31424" ht="7.5" hidden="1" customHeight="1"/>
    <row r="31425" ht="7.5" hidden="1" customHeight="1"/>
    <row r="31426" ht="7.5" hidden="1" customHeight="1"/>
    <row r="31427" ht="7.5" hidden="1" customHeight="1"/>
    <row r="31428" ht="7.5" hidden="1" customHeight="1"/>
    <row r="31429" ht="7.5" hidden="1" customHeight="1"/>
    <row r="31430" ht="7.5" hidden="1" customHeight="1"/>
    <row r="31431" ht="7.5" hidden="1" customHeight="1"/>
    <row r="31432" ht="7.5" hidden="1" customHeight="1"/>
    <row r="31433" ht="7.5" hidden="1" customHeight="1"/>
    <row r="31434" ht="7.5" hidden="1" customHeight="1"/>
    <row r="31435" ht="7.5" hidden="1" customHeight="1"/>
    <row r="31436" ht="7.5" hidden="1" customHeight="1"/>
    <row r="31437" ht="7.5" hidden="1" customHeight="1"/>
    <row r="31438" ht="7.5" hidden="1" customHeight="1"/>
    <row r="31439" ht="7.5" hidden="1" customHeight="1"/>
    <row r="31440" ht="7.5" hidden="1" customHeight="1"/>
    <row r="31441" ht="7.5" hidden="1" customHeight="1"/>
    <row r="31442" ht="7.5" hidden="1" customHeight="1"/>
    <row r="31443" ht="7.5" hidden="1" customHeight="1"/>
    <row r="31444" ht="7.5" hidden="1" customHeight="1"/>
    <row r="31445" ht="7.5" hidden="1" customHeight="1"/>
    <row r="31446" ht="7.5" hidden="1" customHeight="1"/>
    <row r="31447" ht="7.5" hidden="1" customHeight="1"/>
    <row r="31448" ht="7.5" hidden="1" customHeight="1"/>
    <row r="31449" ht="7.5" hidden="1" customHeight="1"/>
    <row r="31450" ht="7.5" hidden="1" customHeight="1"/>
    <row r="31451" ht="7.5" hidden="1" customHeight="1"/>
    <row r="31452" ht="7.5" hidden="1" customHeight="1"/>
    <row r="31453" ht="7.5" hidden="1" customHeight="1"/>
    <row r="31454" ht="7.5" hidden="1" customHeight="1"/>
    <row r="31455" ht="7.5" hidden="1" customHeight="1"/>
    <row r="31456" ht="7.5" hidden="1" customHeight="1"/>
    <row r="31457" ht="7.5" hidden="1" customHeight="1"/>
    <row r="31458" ht="7.5" hidden="1" customHeight="1"/>
    <row r="31459" ht="7.5" hidden="1" customHeight="1"/>
    <row r="31460" ht="7.5" hidden="1" customHeight="1"/>
    <row r="31461" ht="7.5" hidden="1" customHeight="1"/>
    <row r="31462" ht="7.5" hidden="1" customHeight="1"/>
    <row r="31463" ht="7.5" hidden="1" customHeight="1"/>
    <row r="31464" ht="7.5" hidden="1" customHeight="1"/>
    <row r="31465" ht="7.5" hidden="1" customHeight="1"/>
    <row r="31466" ht="7.5" hidden="1" customHeight="1"/>
    <row r="31467" ht="7.5" hidden="1" customHeight="1"/>
    <row r="31468" ht="7.5" hidden="1" customHeight="1"/>
    <row r="31469" ht="7.5" hidden="1" customHeight="1"/>
    <row r="31470" ht="7.5" hidden="1" customHeight="1"/>
    <row r="31471" ht="7.5" hidden="1" customHeight="1"/>
    <row r="31472" ht="7.5" hidden="1" customHeight="1"/>
    <row r="31473" ht="7.5" hidden="1" customHeight="1"/>
    <row r="31474" ht="7.5" hidden="1" customHeight="1"/>
    <row r="31475" ht="7.5" hidden="1" customHeight="1"/>
    <row r="31476" ht="7.5" hidden="1" customHeight="1"/>
    <row r="31477" ht="7.5" hidden="1" customHeight="1"/>
    <row r="31478" ht="7.5" hidden="1" customHeight="1"/>
    <row r="31479" ht="7.5" hidden="1" customHeight="1"/>
    <row r="31480" ht="7.5" hidden="1" customHeight="1"/>
    <row r="31481" ht="7.5" hidden="1" customHeight="1"/>
    <row r="31482" ht="7.5" hidden="1" customHeight="1"/>
    <row r="31483" ht="7.5" hidden="1" customHeight="1"/>
    <row r="31484" ht="7.5" hidden="1" customHeight="1"/>
    <row r="31485" ht="7.5" hidden="1" customHeight="1"/>
    <row r="31486" ht="7.5" hidden="1" customHeight="1"/>
    <row r="31487" ht="7.5" hidden="1" customHeight="1"/>
    <row r="31488" ht="7.5" hidden="1" customHeight="1"/>
    <row r="31489" ht="7.5" hidden="1" customHeight="1"/>
    <row r="31490" ht="7.5" hidden="1" customHeight="1"/>
    <row r="31491" ht="7.5" hidden="1" customHeight="1"/>
    <row r="31492" ht="7.5" hidden="1" customHeight="1"/>
    <row r="31493" ht="7.5" hidden="1" customHeight="1"/>
    <row r="31494" ht="7.5" hidden="1" customHeight="1"/>
    <row r="31495" ht="7.5" hidden="1" customHeight="1"/>
    <row r="31496" ht="7.5" hidden="1" customHeight="1"/>
    <row r="31497" ht="7.5" hidden="1" customHeight="1"/>
    <row r="31498" ht="7.5" hidden="1" customHeight="1"/>
    <row r="31499" ht="7.5" hidden="1" customHeight="1"/>
    <row r="31500" ht="7.5" hidden="1" customHeight="1"/>
    <row r="31501" ht="7.5" hidden="1" customHeight="1"/>
    <row r="31502" ht="7.5" hidden="1" customHeight="1"/>
    <row r="31503" ht="7.5" hidden="1" customHeight="1"/>
    <row r="31504" ht="7.5" hidden="1" customHeight="1"/>
    <row r="31505" ht="7.5" hidden="1" customHeight="1"/>
    <row r="31506" ht="7.5" hidden="1" customHeight="1"/>
    <row r="31507" ht="7.5" hidden="1" customHeight="1"/>
    <row r="31508" ht="7.5" hidden="1" customHeight="1"/>
    <row r="31509" ht="7.5" hidden="1" customHeight="1"/>
    <row r="31510" ht="7.5" hidden="1" customHeight="1"/>
    <row r="31511" ht="7.5" hidden="1" customHeight="1"/>
    <row r="31512" ht="7.5" hidden="1" customHeight="1"/>
    <row r="31513" ht="7.5" hidden="1" customHeight="1"/>
    <row r="31514" ht="7.5" hidden="1" customHeight="1"/>
    <row r="31515" ht="7.5" hidden="1" customHeight="1"/>
    <row r="31516" ht="7.5" hidden="1" customHeight="1"/>
    <row r="31517" ht="7.5" hidden="1" customHeight="1"/>
    <row r="31518" ht="7.5" hidden="1" customHeight="1"/>
    <row r="31519" ht="7.5" hidden="1" customHeight="1"/>
    <row r="31520" ht="7.5" hidden="1" customHeight="1"/>
    <row r="31521" ht="7.5" hidden="1" customHeight="1"/>
    <row r="31522" ht="7.5" hidden="1" customHeight="1"/>
    <row r="31523" ht="7.5" hidden="1" customHeight="1"/>
    <row r="31524" ht="7.5" hidden="1" customHeight="1"/>
    <row r="31525" ht="7.5" hidden="1" customHeight="1"/>
    <row r="31526" ht="7.5" hidden="1" customHeight="1"/>
    <row r="31527" ht="7.5" hidden="1" customHeight="1"/>
    <row r="31528" ht="7.5" hidden="1" customHeight="1"/>
    <row r="31529" ht="7.5" hidden="1" customHeight="1"/>
    <row r="31530" ht="7.5" hidden="1" customHeight="1"/>
    <row r="31531" ht="7.5" hidden="1" customHeight="1"/>
    <row r="31532" ht="7.5" hidden="1" customHeight="1"/>
    <row r="31533" ht="7.5" hidden="1" customHeight="1"/>
    <row r="31534" ht="7.5" hidden="1" customHeight="1"/>
    <row r="31535" ht="7.5" hidden="1" customHeight="1"/>
    <row r="31536" ht="7.5" hidden="1" customHeight="1"/>
    <row r="31537" ht="7.5" hidden="1" customHeight="1"/>
    <row r="31538" ht="7.5" hidden="1" customHeight="1"/>
    <row r="31539" ht="7.5" hidden="1" customHeight="1"/>
    <row r="31540" ht="7.5" hidden="1" customHeight="1"/>
    <row r="31541" ht="7.5" hidden="1" customHeight="1"/>
    <row r="31542" ht="7.5" hidden="1" customHeight="1"/>
    <row r="31543" ht="7.5" hidden="1" customHeight="1"/>
    <row r="31544" ht="7.5" hidden="1" customHeight="1"/>
    <row r="31545" ht="7.5" hidden="1" customHeight="1"/>
    <row r="31546" ht="7.5" hidden="1" customHeight="1"/>
    <row r="31547" ht="7.5" hidden="1" customHeight="1"/>
    <row r="31548" ht="7.5" hidden="1" customHeight="1"/>
    <row r="31549" ht="7.5" hidden="1" customHeight="1"/>
    <row r="31550" ht="7.5" hidden="1" customHeight="1"/>
    <row r="31551" ht="7.5" hidden="1" customHeight="1"/>
    <row r="31552" ht="7.5" hidden="1" customHeight="1"/>
    <row r="31553" ht="7.5" hidden="1" customHeight="1"/>
    <row r="31554" ht="7.5" hidden="1" customHeight="1"/>
    <row r="31555" ht="7.5" hidden="1" customHeight="1"/>
    <row r="31556" ht="7.5" hidden="1" customHeight="1"/>
    <row r="31557" ht="7.5" hidden="1" customHeight="1"/>
    <row r="31558" ht="7.5" hidden="1" customHeight="1"/>
    <row r="31559" ht="7.5" hidden="1" customHeight="1"/>
    <row r="31560" ht="7.5" hidden="1" customHeight="1"/>
    <row r="31561" ht="7.5" hidden="1" customHeight="1"/>
    <row r="31562" ht="7.5" hidden="1" customHeight="1"/>
    <row r="31563" ht="7.5" hidden="1" customHeight="1"/>
    <row r="31564" ht="7.5" hidden="1" customHeight="1"/>
    <row r="31565" ht="7.5" hidden="1" customHeight="1"/>
    <row r="31566" ht="7.5" hidden="1" customHeight="1"/>
    <row r="31567" ht="7.5" hidden="1" customHeight="1"/>
    <row r="31568" ht="7.5" hidden="1" customHeight="1"/>
    <row r="31569" ht="7.5" hidden="1" customHeight="1"/>
    <row r="31570" ht="7.5" hidden="1" customHeight="1"/>
    <row r="31571" ht="7.5" hidden="1" customHeight="1"/>
    <row r="31572" ht="7.5" hidden="1" customHeight="1"/>
    <row r="31573" ht="7.5" hidden="1" customHeight="1"/>
    <row r="31574" ht="7.5" hidden="1" customHeight="1"/>
    <row r="31575" ht="7.5" hidden="1" customHeight="1"/>
    <row r="31576" ht="7.5" hidden="1" customHeight="1"/>
    <row r="31577" ht="7.5" hidden="1" customHeight="1"/>
    <row r="31578" ht="7.5" hidden="1" customHeight="1"/>
    <row r="31579" ht="7.5" hidden="1" customHeight="1"/>
    <row r="31580" ht="7.5" hidden="1" customHeight="1"/>
    <row r="31581" ht="7.5" hidden="1" customHeight="1"/>
    <row r="31582" ht="7.5" hidden="1" customHeight="1"/>
    <row r="31583" ht="7.5" hidden="1" customHeight="1"/>
    <row r="31584" ht="7.5" hidden="1" customHeight="1"/>
    <row r="31585" ht="7.5" hidden="1" customHeight="1"/>
    <row r="31586" ht="7.5" hidden="1" customHeight="1"/>
    <row r="31587" ht="7.5" hidden="1" customHeight="1"/>
    <row r="31588" ht="7.5" hidden="1" customHeight="1"/>
    <row r="31589" ht="7.5" hidden="1" customHeight="1"/>
    <row r="31590" ht="7.5" hidden="1" customHeight="1"/>
    <row r="31591" ht="7.5" hidden="1" customHeight="1"/>
    <row r="31592" ht="7.5" hidden="1" customHeight="1"/>
    <row r="31593" ht="7.5" hidden="1" customHeight="1"/>
    <row r="31594" ht="7.5" hidden="1" customHeight="1"/>
    <row r="31595" ht="7.5" hidden="1" customHeight="1"/>
    <row r="31596" ht="7.5" hidden="1" customHeight="1"/>
    <row r="31597" ht="7.5" hidden="1" customHeight="1"/>
    <row r="31598" ht="7.5" hidden="1" customHeight="1"/>
    <row r="31599" ht="7.5" hidden="1" customHeight="1"/>
    <row r="31600" ht="7.5" hidden="1" customHeight="1"/>
    <row r="31601" ht="7.5" hidden="1" customHeight="1"/>
    <row r="31602" ht="7.5" hidden="1" customHeight="1"/>
    <row r="31603" ht="7.5" hidden="1" customHeight="1"/>
    <row r="31604" ht="7.5" hidden="1" customHeight="1"/>
    <row r="31605" ht="7.5" hidden="1" customHeight="1"/>
    <row r="31606" ht="7.5" hidden="1" customHeight="1"/>
    <row r="31607" ht="7.5" hidden="1" customHeight="1"/>
    <row r="31608" ht="7.5" hidden="1" customHeight="1"/>
    <row r="31609" ht="7.5" hidden="1" customHeight="1"/>
    <row r="31610" ht="7.5" hidden="1" customHeight="1"/>
    <row r="31611" ht="7.5" hidden="1" customHeight="1"/>
    <row r="31612" ht="7.5" hidden="1" customHeight="1"/>
    <row r="31613" ht="7.5" hidden="1" customHeight="1"/>
    <row r="31614" ht="7.5" hidden="1" customHeight="1"/>
    <row r="31615" ht="7.5" hidden="1" customHeight="1"/>
    <row r="31616" ht="7.5" hidden="1" customHeight="1"/>
    <row r="31617" ht="7.5" hidden="1" customHeight="1"/>
    <row r="31618" ht="7.5" hidden="1" customHeight="1"/>
    <row r="31619" ht="7.5" hidden="1" customHeight="1"/>
    <row r="31620" ht="7.5" hidden="1" customHeight="1"/>
    <row r="31621" ht="7.5" hidden="1" customHeight="1"/>
    <row r="31622" ht="7.5" hidden="1" customHeight="1"/>
    <row r="31623" ht="7.5" hidden="1" customHeight="1"/>
    <row r="31624" ht="7.5" hidden="1" customHeight="1"/>
    <row r="31625" ht="7.5" hidden="1" customHeight="1"/>
    <row r="31626" ht="7.5" hidden="1" customHeight="1"/>
    <row r="31627" ht="7.5" hidden="1" customHeight="1"/>
    <row r="31628" ht="7.5" hidden="1" customHeight="1"/>
    <row r="31629" ht="7.5" hidden="1" customHeight="1"/>
    <row r="31630" ht="7.5" hidden="1" customHeight="1"/>
    <row r="31631" ht="7.5" hidden="1" customHeight="1"/>
    <row r="31632" ht="7.5" hidden="1" customHeight="1"/>
    <row r="31633" ht="7.5" hidden="1" customHeight="1"/>
    <row r="31634" ht="7.5" hidden="1" customHeight="1"/>
    <row r="31635" ht="7.5" hidden="1" customHeight="1"/>
    <row r="31636" ht="7.5" hidden="1" customHeight="1"/>
    <row r="31637" ht="7.5" hidden="1" customHeight="1"/>
    <row r="31638" ht="7.5" hidden="1" customHeight="1"/>
    <row r="31639" ht="7.5" hidden="1" customHeight="1"/>
    <row r="31640" ht="7.5" hidden="1" customHeight="1"/>
    <row r="31641" ht="7.5" hidden="1" customHeight="1"/>
    <row r="31642" ht="7.5" hidden="1" customHeight="1"/>
    <row r="31643" ht="7.5" hidden="1" customHeight="1"/>
    <row r="31644" ht="7.5" hidden="1" customHeight="1"/>
    <row r="31645" ht="7.5" hidden="1" customHeight="1"/>
    <row r="31646" ht="7.5" hidden="1" customHeight="1"/>
    <row r="31647" ht="7.5" hidden="1" customHeight="1"/>
    <row r="31648" ht="7.5" hidden="1" customHeight="1"/>
    <row r="31649" ht="7.5" hidden="1" customHeight="1"/>
    <row r="31650" ht="7.5" hidden="1" customHeight="1"/>
    <row r="31651" ht="7.5" hidden="1" customHeight="1"/>
    <row r="31652" ht="7.5" hidden="1" customHeight="1"/>
    <row r="31653" ht="7.5" hidden="1" customHeight="1"/>
    <row r="31654" ht="7.5" hidden="1" customHeight="1"/>
    <row r="31655" ht="7.5" hidden="1" customHeight="1"/>
    <row r="31656" ht="7.5" hidden="1" customHeight="1"/>
    <row r="31657" ht="7.5" hidden="1" customHeight="1"/>
    <row r="31658" ht="7.5" hidden="1" customHeight="1"/>
    <row r="31659" ht="7.5" hidden="1" customHeight="1"/>
    <row r="31660" ht="7.5" hidden="1" customHeight="1"/>
    <row r="31661" ht="7.5" hidden="1" customHeight="1"/>
    <row r="31662" ht="7.5" hidden="1" customHeight="1"/>
    <row r="31663" ht="7.5" hidden="1" customHeight="1"/>
    <row r="31664" ht="7.5" hidden="1" customHeight="1"/>
    <row r="31665" ht="7.5" hidden="1" customHeight="1"/>
    <row r="31666" ht="7.5" hidden="1" customHeight="1"/>
    <row r="31667" ht="7.5" hidden="1" customHeight="1"/>
    <row r="31668" ht="7.5" hidden="1" customHeight="1"/>
    <row r="31669" ht="7.5" hidden="1" customHeight="1"/>
    <row r="31670" ht="7.5" hidden="1" customHeight="1"/>
    <row r="31671" ht="7.5" hidden="1" customHeight="1"/>
    <row r="31672" ht="7.5" hidden="1" customHeight="1"/>
    <row r="31673" ht="7.5" hidden="1" customHeight="1"/>
    <row r="31674" ht="7.5" hidden="1" customHeight="1"/>
    <row r="31675" ht="7.5" hidden="1" customHeight="1"/>
    <row r="31676" ht="7.5" hidden="1" customHeight="1"/>
    <row r="31677" ht="7.5" hidden="1" customHeight="1"/>
    <row r="31678" ht="7.5" hidden="1" customHeight="1"/>
    <row r="31679" ht="7.5" hidden="1" customHeight="1"/>
    <row r="31680" ht="7.5" hidden="1" customHeight="1"/>
    <row r="31681" ht="7.5" hidden="1" customHeight="1"/>
    <row r="31682" ht="7.5" hidden="1" customHeight="1"/>
    <row r="31683" ht="7.5" hidden="1" customHeight="1"/>
    <row r="31684" ht="7.5" hidden="1" customHeight="1"/>
    <row r="31685" ht="7.5" hidden="1" customHeight="1"/>
    <row r="31686" ht="7.5" hidden="1" customHeight="1"/>
    <row r="31687" ht="7.5" hidden="1" customHeight="1"/>
    <row r="31688" ht="7.5" hidden="1" customHeight="1"/>
    <row r="31689" ht="7.5" hidden="1" customHeight="1"/>
    <row r="31690" ht="7.5" hidden="1" customHeight="1"/>
    <row r="31691" ht="7.5" hidden="1" customHeight="1"/>
    <row r="31692" ht="7.5" hidden="1" customHeight="1"/>
    <row r="31693" ht="7.5" hidden="1" customHeight="1"/>
    <row r="31694" ht="7.5" hidden="1" customHeight="1"/>
    <row r="31695" ht="7.5" hidden="1" customHeight="1"/>
    <row r="31696" ht="7.5" hidden="1" customHeight="1"/>
    <row r="31697" ht="7.5" hidden="1" customHeight="1"/>
    <row r="31698" ht="7.5" hidden="1" customHeight="1"/>
    <row r="31699" ht="7.5" hidden="1" customHeight="1"/>
    <row r="31700" ht="7.5" hidden="1" customHeight="1"/>
    <row r="31701" ht="7.5" hidden="1" customHeight="1"/>
    <row r="31702" ht="7.5" hidden="1" customHeight="1"/>
    <row r="31703" ht="7.5" hidden="1" customHeight="1"/>
    <row r="31704" ht="7.5" hidden="1" customHeight="1"/>
    <row r="31705" ht="7.5" hidden="1" customHeight="1"/>
    <row r="31706" ht="7.5" hidden="1" customHeight="1"/>
    <row r="31707" ht="7.5" hidden="1" customHeight="1"/>
    <row r="31708" ht="7.5" hidden="1" customHeight="1"/>
    <row r="31709" ht="7.5" hidden="1" customHeight="1"/>
    <row r="31710" ht="7.5" hidden="1" customHeight="1"/>
    <row r="31711" ht="7.5" hidden="1" customHeight="1"/>
    <row r="31712" ht="7.5" hidden="1" customHeight="1"/>
    <row r="31713" ht="7.5" hidden="1" customHeight="1"/>
    <row r="31714" ht="7.5" hidden="1" customHeight="1"/>
    <row r="31715" ht="7.5" hidden="1" customHeight="1"/>
    <row r="31716" ht="7.5" hidden="1" customHeight="1"/>
    <row r="31717" ht="7.5" hidden="1" customHeight="1"/>
    <row r="31718" ht="7.5" hidden="1" customHeight="1"/>
    <row r="31719" ht="7.5" hidden="1" customHeight="1"/>
    <row r="31720" ht="7.5" hidden="1" customHeight="1"/>
    <row r="31721" ht="7.5" hidden="1" customHeight="1"/>
    <row r="31722" ht="7.5" hidden="1" customHeight="1"/>
    <row r="31723" ht="7.5" hidden="1" customHeight="1"/>
    <row r="31724" ht="7.5" hidden="1" customHeight="1"/>
    <row r="31725" ht="7.5" hidden="1" customHeight="1"/>
    <row r="31726" ht="7.5" hidden="1" customHeight="1"/>
    <row r="31727" ht="7.5" hidden="1" customHeight="1"/>
    <row r="31728" ht="7.5" hidden="1" customHeight="1"/>
    <row r="31729" ht="7.5" hidden="1" customHeight="1"/>
    <row r="31730" ht="7.5" hidden="1" customHeight="1"/>
    <row r="31731" ht="7.5" hidden="1" customHeight="1"/>
    <row r="31732" ht="7.5" hidden="1" customHeight="1"/>
    <row r="31733" ht="7.5" hidden="1" customHeight="1"/>
    <row r="31734" ht="7.5" hidden="1" customHeight="1"/>
    <row r="31735" ht="7.5" hidden="1" customHeight="1"/>
    <row r="31736" ht="7.5" hidden="1" customHeight="1"/>
    <row r="31737" ht="7.5" hidden="1" customHeight="1"/>
    <row r="31738" ht="7.5" hidden="1" customHeight="1"/>
    <row r="31739" ht="7.5" hidden="1" customHeight="1"/>
    <row r="31740" ht="7.5" hidden="1" customHeight="1"/>
    <row r="31741" ht="7.5" hidden="1" customHeight="1"/>
    <row r="31742" ht="7.5" hidden="1" customHeight="1"/>
    <row r="31743" ht="7.5" hidden="1" customHeight="1"/>
    <row r="31744" ht="7.5" hidden="1" customHeight="1"/>
    <row r="31745" ht="7.5" hidden="1" customHeight="1"/>
    <row r="31746" ht="7.5" hidden="1" customHeight="1"/>
    <row r="31747" ht="7.5" hidden="1" customHeight="1"/>
    <row r="31748" ht="7.5" hidden="1" customHeight="1"/>
    <row r="31749" ht="7.5" hidden="1" customHeight="1"/>
    <row r="31750" ht="7.5" hidden="1" customHeight="1"/>
    <row r="31751" ht="7.5" hidden="1" customHeight="1"/>
    <row r="31752" ht="7.5" hidden="1" customHeight="1"/>
    <row r="31753" ht="7.5" hidden="1" customHeight="1"/>
    <row r="31754" ht="7.5" hidden="1" customHeight="1"/>
    <row r="31755" ht="7.5" hidden="1" customHeight="1"/>
    <row r="31756" ht="7.5" hidden="1" customHeight="1"/>
    <row r="31757" ht="7.5" hidden="1" customHeight="1"/>
    <row r="31758" ht="7.5" hidden="1" customHeight="1"/>
    <row r="31759" ht="7.5" hidden="1" customHeight="1"/>
    <row r="31760" ht="7.5" hidden="1" customHeight="1"/>
    <row r="31761" ht="7.5" hidden="1" customHeight="1"/>
    <row r="31762" ht="7.5" hidden="1" customHeight="1"/>
    <row r="31763" ht="7.5" hidden="1" customHeight="1"/>
    <row r="31764" ht="7.5" hidden="1" customHeight="1"/>
    <row r="31765" ht="7.5" hidden="1" customHeight="1"/>
    <row r="31766" ht="7.5" hidden="1" customHeight="1"/>
    <row r="31767" ht="7.5" hidden="1" customHeight="1"/>
    <row r="31768" ht="7.5" hidden="1" customHeight="1"/>
    <row r="31769" ht="7.5" hidden="1" customHeight="1"/>
    <row r="31770" ht="7.5" hidden="1" customHeight="1"/>
    <row r="31771" ht="7.5" hidden="1" customHeight="1"/>
    <row r="31772" ht="7.5" hidden="1" customHeight="1"/>
    <row r="31773" ht="7.5" hidden="1" customHeight="1"/>
    <row r="31774" ht="7.5" hidden="1" customHeight="1"/>
    <row r="31775" ht="7.5" hidden="1" customHeight="1"/>
    <row r="31776" ht="7.5" hidden="1" customHeight="1"/>
    <row r="31777" ht="7.5" hidden="1" customHeight="1"/>
    <row r="31778" ht="7.5" hidden="1" customHeight="1"/>
    <row r="31779" ht="7.5" hidden="1" customHeight="1"/>
    <row r="31780" ht="7.5" hidden="1" customHeight="1"/>
    <row r="31781" ht="7.5" hidden="1" customHeight="1"/>
    <row r="31782" ht="7.5" hidden="1" customHeight="1"/>
    <row r="31783" ht="7.5" hidden="1" customHeight="1"/>
    <row r="31784" ht="7.5" hidden="1" customHeight="1"/>
    <row r="31785" ht="7.5" hidden="1" customHeight="1"/>
    <row r="31786" ht="7.5" hidden="1" customHeight="1"/>
    <row r="31787" ht="7.5" hidden="1" customHeight="1"/>
    <row r="31788" ht="7.5" hidden="1" customHeight="1"/>
    <row r="31789" ht="7.5" hidden="1" customHeight="1"/>
    <row r="31790" ht="7.5" hidden="1" customHeight="1"/>
    <row r="31791" ht="7.5" hidden="1" customHeight="1"/>
    <row r="31792" ht="7.5" hidden="1" customHeight="1"/>
    <row r="31793" ht="7.5" hidden="1" customHeight="1"/>
    <row r="31794" ht="7.5" hidden="1" customHeight="1"/>
    <row r="31795" ht="7.5" hidden="1" customHeight="1"/>
    <row r="31796" ht="7.5" hidden="1" customHeight="1"/>
    <row r="31797" ht="7.5" hidden="1" customHeight="1"/>
    <row r="31798" ht="7.5" hidden="1" customHeight="1"/>
    <row r="31799" ht="7.5" hidden="1" customHeight="1"/>
    <row r="31800" ht="7.5" hidden="1" customHeight="1"/>
    <row r="31801" ht="7.5" hidden="1" customHeight="1"/>
    <row r="31802" ht="7.5" hidden="1" customHeight="1"/>
    <row r="31803" ht="7.5" hidden="1" customHeight="1"/>
    <row r="31804" ht="7.5" hidden="1" customHeight="1"/>
    <row r="31805" ht="7.5" hidden="1" customHeight="1"/>
    <row r="31806" ht="7.5" hidden="1" customHeight="1"/>
    <row r="31807" ht="7.5" hidden="1" customHeight="1"/>
    <row r="31808" ht="7.5" hidden="1" customHeight="1"/>
    <row r="31809" ht="7.5" hidden="1" customHeight="1"/>
    <row r="31810" ht="7.5" hidden="1" customHeight="1"/>
    <row r="31811" ht="7.5" hidden="1" customHeight="1"/>
    <row r="31812" ht="7.5" hidden="1" customHeight="1"/>
    <row r="31813" ht="7.5" hidden="1" customHeight="1"/>
    <row r="31814" ht="7.5" hidden="1" customHeight="1"/>
    <row r="31815" ht="7.5" hidden="1" customHeight="1"/>
    <row r="31816" ht="7.5" hidden="1" customHeight="1"/>
    <row r="31817" ht="7.5" hidden="1" customHeight="1"/>
    <row r="31818" ht="7.5" hidden="1" customHeight="1"/>
    <row r="31819" ht="7.5" hidden="1" customHeight="1"/>
    <row r="31820" ht="7.5" hidden="1" customHeight="1"/>
    <row r="31821" ht="7.5" hidden="1" customHeight="1"/>
    <row r="31822" ht="7.5" hidden="1" customHeight="1"/>
    <row r="31823" ht="7.5" hidden="1" customHeight="1"/>
    <row r="31824" ht="7.5" hidden="1" customHeight="1"/>
    <row r="31825" ht="7.5" hidden="1" customHeight="1"/>
    <row r="31826" ht="7.5" hidden="1" customHeight="1"/>
    <row r="31827" ht="7.5" hidden="1" customHeight="1"/>
    <row r="31828" ht="7.5" hidden="1" customHeight="1"/>
    <row r="31829" ht="7.5" hidden="1" customHeight="1"/>
    <row r="31830" ht="7.5" hidden="1" customHeight="1"/>
    <row r="31831" ht="7.5" hidden="1" customHeight="1"/>
    <row r="31832" ht="7.5" hidden="1" customHeight="1"/>
    <row r="31833" ht="7.5" hidden="1" customHeight="1"/>
    <row r="31834" ht="7.5" hidden="1" customHeight="1"/>
    <row r="31835" ht="7.5" hidden="1" customHeight="1"/>
    <row r="31836" ht="7.5" hidden="1" customHeight="1"/>
    <row r="31837" ht="7.5" hidden="1" customHeight="1"/>
    <row r="31838" ht="7.5" hidden="1" customHeight="1"/>
    <row r="31839" ht="7.5" hidden="1" customHeight="1"/>
    <row r="31840" ht="7.5" hidden="1" customHeight="1"/>
    <row r="31841" ht="7.5" hidden="1" customHeight="1"/>
    <row r="31842" ht="7.5" hidden="1" customHeight="1"/>
    <row r="31843" ht="7.5" hidden="1" customHeight="1"/>
    <row r="31844" ht="7.5" hidden="1" customHeight="1"/>
    <row r="31845" ht="7.5" hidden="1" customHeight="1"/>
    <row r="31846" ht="7.5" hidden="1" customHeight="1"/>
    <row r="31847" ht="7.5" hidden="1" customHeight="1"/>
    <row r="31848" ht="7.5" hidden="1" customHeight="1"/>
    <row r="31849" ht="7.5" hidden="1" customHeight="1"/>
    <row r="31850" ht="7.5" hidden="1" customHeight="1"/>
    <row r="31851" ht="7.5" hidden="1" customHeight="1"/>
    <row r="31852" ht="7.5" hidden="1" customHeight="1"/>
    <row r="31853" ht="7.5" hidden="1" customHeight="1"/>
    <row r="31854" ht="7.5" hidden="1" customHeight="1"/>
    <row r="31855" ht="7.5" hidden="1" customHeight="1"/>
    <row r="31856" ht="7.5" hidden="1" customHeight="1"/>
    <row r="31857" ht="7.5" hidden="1" customHeight="1"/>
    <row r="31858" ht="7.5" hidden="1" customHeight="1"/>
    <row r="31859" ht="7.5" hidden="1" customHeight="1"/>
    <row r="31860" ht="7.5" hidden="1" customHeight="1"/>
    <row r="31861" ht="7.5" hidden="1" customHeight="1"/>
    <row r="31862" ht="7.5" hidden="1" customHeight="1"/>
    <row r="31863" ht="7.5" hidden="1" customHeight="1"/>
    <row r="31864" ht="7.5" hidden="1" customHeight="1"/>
    <row r="31865" ht="7.5" hidden="1" customHeight="1"/>
    <row r="31866" ht="7.5" hidden="1" customHeight="1"/>
    <row r="31867" ht="7.5" hidden="1" customHeight="1"/>
    <row r="31868" ht="7.5" hidden="1" customHeight="1"/>
    <row r="31869" ht="7.5" hidden="1" customHeight="1"/>
    <row r="31870" ht="7.5" hidden="1" customHeight="1"/>
    <row r="31871" ht="7.5" hidden="1" customHeight="1"/>
    <row r="31872" ht="7.5" hidden="1" customHeight="1"/>
    <row r="31873" ht="7.5" hidden="1" customHeight="1"/>
    <row r="31874" ht="7.5" hidden="1" customHeight="1"/>
    <row r="31875" ht="7.5" hidden="1" customHeight="1"/>
    <row r="31876" ht="7.5" hidden="1" customHeight="1"/>
    <row r="31877" ht="7.5" hidden="1" customHeight="1"/>
    <row r="31878" ht="7.5" hidden="1" customHeight="1"/>
    <row r="31879" ht="7.5" hidden="1" customHeight="1"/>
    <row r="31880" ht="7.5" hidden="1" customHeight="1"/>
    <row r="31881" ht="7.5" hidden="1" customHeight="1"/>
    <row r="31882" ht="7.5" hidden="1" customHeight="1"/>
    <row r="31883" ht="7.5" hidden="1" customHeight="1"/>
    <row r="31884" ht="7.5" hidden="1" customHeight="1"/>
    <row r="31885" ht="7.5" hidden="1" customHeight="1"/>
    <row r="31886" ht="7.5" hidden="1" customHeight="1"/>
    <row r="31887" ht="7.5" hidden="1" customHeight="1"/>
    <row r="31888" ht="7.5" hidden="1" customHeight="1"/>
    <row r="31889" ht="7.5" hidden="1" customHeight="1"/>
    <row r="31890" ht="7.5" hidden="1" customHeight="1"/>
    <row r="31891" ht="7.5" hidden="1" customHeight="1"/>
    <row r="31892" ht="7.5" hidden="1" customHeight="1"/>
    <row r="31893" ht="7.5" hidden="1" customHeight="1"/>
    <row r="31894" ht="7.5" hidden="1" customHeight="1"/>
    <row r="31895" ht="7.5" hidden="1" customHeight="1"/>
    <row r="31896" ht="7.5" hidden="1" customHeight="1"/>
    <row r="31897" ht="7.5" hidden="1" customHeight="1"/>
    <row r="31898" ht="7.5" hidden="1" customHeight="1"/>
    <row r="31899" ht="7.5" hidden="1" customHeight="1"/>
    <row r="31900" ht="7.5" hidden="1" customHeight="1"/>
    <row r="31901" ht="7.5" hidden="1" customHeight="1"/>
    <row r="31902" ht="7.5" hidden="1" customHeight="1"/>
    <row r="31903" ht="7.5" hidden="1" customHeight="1"/>
    <row r="31904" ht="7.5" hidden="1" customHeight="1"/>
    <row r="31905" ht="7.5" hidden="1" customHeight="1"/>
    <row r="31906" ht="7.5" hidden="1" customHeight="1"/>
    <row r="31907" ht="7.5" hidden="1" customHeight="1"/>
    <row r="31908" ht="7.5" hidden="1" customHeight="1"/>
    <row r="31909" ht="7.5" hidden="1" customHeight="1"/>
    <row r="31910" ht="7.5" hidden="1" customHeight="1"/>
    <row r="31911" ht="7.5" hidden="1" customHeight="1"/>
    <row r="31912" ht="7.5" hidden="1" customHeight="1"/>
    <row r="31913" ht="7.5" hidden="1" customHeight="1"/>
    <row r="31914" ht="7.5" hidden="1" customHeight="1"/>
    <row r="31915" ht="7.5" hidden="1" customHeight="1"/>
    <row r="31916" ht="7.5" hidden="1" customHeight="1"/>
    <row r="31917" ht="7.5" hidden="1" customHeight="1"/>
    <row r="31918" ht="7.5" hidden="1" customHeight="1"/>
    <row r="31919" ht="7.5" hidden="1" customHeight="1"/>
    <row r="31920" ht="7.5" hidden="1" customHeight="1"/>
    <row r="31921" ht="7.5" hidden="1" customHeight="1"/>
    <row r="31922" ht="7.5" hidden="1" customHeight="1"/>
    <row r="31923" ht="7.5" hidden="1" customHeight="1"/>
    <row r="31924" ht="7.5" hidden="1" customHeight="1"/>
    <row r="31925" ht="7.5" hidden="1" customHeight="1"/>
    <row r="31926" ht="7.5" hidden="1" customHeight="1"/>
    <row r="31927" ht="7.5" hidden="1" customHeight="1"/>
    <row r="31928" ht="7.5" hidden="1" customHeight="1"/>
    <row r="31929" ht="7.5" hidden="1" customHeight="1"/>
    <row r="31930" ht="7.5" hidden="1" customHeight="1"/>
    <row r="31931" ht="7.5" hidden="1" customHeight="1"/>
    <row r="31932" ht="7.5" hidden="1" customHeight="1"/>
    <row r="31933" ht="7.5" hidden="1" customHeight="1"/>
    <row r="31934" ht="7.5" hidden="1" customHeight="1"/>
    <row r="31935" ht="7.5" hidden="1" customHeight="1"/>
    <row r="31936" ht="7.5" hidden="1" customHeight="1"/>
    <row r="31937" ht="7.5" hidden="1" customHeight="1"/>
    <row r="31938" ht="7.5" hidden="1" customHeight="1"/>
    <row r="31939" ht="7.5" hidden="1" customHeight="1"/>
    <row r="31940" ht="7.5" hidden="1" customHeight="1"/>
    <row r="31941" ht="7.5" hidden="1" customHeight="1"/>
    <row r="31942" ht="7.5" hidden="1" customHeight="1"/>
    <row r="31943" ht="7.5" hidden="1" customHeight="1"/>
    <row r="31944" ht="7.5" hidden="1" customHeight="1"/>
    <row r="31945" ht="7.5" hidden="1" customHeight="1"/>
    <row r="31946" ht="7.5" hidden="1" customHeight="1"/>
    <row r="31947" ht="7.5" hidden="1" customHeight="1"/>
    <row r="31948" ht="7.5" hidden="1" customHeight="1"/>
    <row r="31949" ht="7.5" hidden="1" customHeight="1"/>
    <row r="31950" ht="7.5" hidden="1" customHeight="1"/>
    <row r="31951" ht="7.5" hidden="1" customHeight="1"/>
    <row r="31952" ht="7.5" hidden="1" customHeight="1"/>
    <row r="31953" ht="7.5" hidden="1" customHeight="1"/>
    <row r="31954" ht="7.5" hidden="1" customHeight="1"/>
    <row r="31955" ht="7.5" hidden="1" customHeight="1"/>
    <row r="31956" ht="7.5" hidden="1" customHeight="1"/>
    <row r="31957" ht="7.5" hidden="1" customHeight="1"/>
    <row r="31958" ht="7.5" hidden="1" customHeight="1"/>
    <row r="31959" ht="7.5" hidden="1" customHeight="1"/>
    <row r="31960" ht="7.5" hidden="1" customHeight="1"/>
    <row r="31961" ht="7.5" hidden="1" customHeight="1"/>
    <row r="31962" ht="7.5" hidden="1" customHeight="1"/>
    <row r="31963" ht="7.5" hidden="1" customHeight="1"/>
    <row r="31964" ht="7.5" hidden="1" customHeight="1"/>
    <row r="31965" ht="7.5" hidden="1" customHeight="1"/>
    <row r="31966" ht="7.5" hidden="1" customHeight="1"/>
    <row r="31967" ht="7.5" hidden="1" customHeight="1"/>
    <row r="31968" ht="7.5" hidden="1" customHeight="1"/>
    <row r="31969" ht="7.5" hidden="1" customHeight="1"/>
    <row r="31970" ht="7.5" hidden="1" customHeight="1"/>
    <row r="31971" ht="7.5" hidden="1" customHeight="1"/>
    <row r="31972" ht="7.5" hidden="1" customHeight="1"/>
    <row r="31973" ht="7.5" hidden="1" customHeight="1"/>
    <row r="31974" ht="7.5" hidden="1" customHeight="1"/>
    <row r="31975" ht="7.5" hidden="1" customHeight="1"/>
    <row r="31976" ht="7.5" hidden="1" customHeight="1"/>
    <row r="31977" ht="7.5" hidden="1" customHeight="1"/>
    <row r="31978" ht="7.5" hidden="1" customHeight="1"/>
    <row r="31979" ht="7.5" hidden="1" customHeight="1"/>
    <row r="31980" ht="7.5" hidden="1" customHeight="1"/>
    <row r="31981" ht="7.5" hidden="1" customHeight="1"/>
    <row r="31982" ht="7.5" hidden="1" customHeight="1"/>
    <row r="31983" ht="7.5" hidden="1" customHeight="1"/>
    <row r="31984" ht="7.5" hidden="1" customHeight="1"/>
    <row r="31985" ht="7.5" hidden="1" customHeight="1"/>
    <row r="31986" ht="7.5" hidden="1" customHeight="1"/>
    <row r="31987" ht="7.5" hidden="1" customHeight="1"/>
    <row r="31988" ht="7.5" hidden="1" customHeight="1"/>
    <row r="31989" ht="7.5" hidden="1" customHeight="1"/>
    <row r="31990" ht="7.5" hidden="1" customHeight="1"/>
    <row r="31991" ht="7.5" hidden="1" customHeight="1"/>
    <row r="31992" ht="7.5" hidden="1" customHeight="1"/>
    <row r="31993" ht="7.5" hidden="1" customHeight="1"/>
    <row r="31994" ht="7.5" hidden="1" customHeight="1"/>
    <row r="31995" ht="7.5" hidden="1" customHeight="1"/>
    <row r="31996" ht="7.5" hidden="1" customHeight="1"/>
    <row r="31997" ht="7.5" hidden="1" customHeight="1"/>
    <row r="31998" ht="7.5" hidden="1" customHeight="1"/>
    <row r="31999" ht="7.5" hidden="1" customHeight="1"/>
    <row r="32000" ht="7.5" hidden="1" customHeight="1"/>
    <row r="32001" ht="7.5" hidden="1" customHeight="1"/>
    <row r="32002" ht="7.5" hidden="1" customHeight="1"/>
    <row r="32003" ht="7.5" hidden="1" customHeight="1"/>
    <row r="32004" ht="7.5" hidden="1" customHeight="1"/>
    <row r="32005" ht="7.5" hidden="1" customHeight="1"/>
    <row r="32006" ht="7.5" hidden="1" customHeight="1"/>
    <row r="32007" ht="7.5" hidden="1" customHeight="1"/>
    <row r="32008" ht="7.5" hidden="1" customHeight="1"/>
    <row r="32009" ht="7.5" hidden="1" customHeight="1"/>
    <row r="32010" ht="7.5" hidden="1" customHeight="1"/>
    <row r="32011" ht="7.5" hidden="1" customHeight="1"/>
    <row r="32012" ht="7.5" hidden="1" customHeight="1"/>
    <row r="32013" ht="7.5" hidden="1" customHeight="1"/>
    <row r="32014" ht="7.5" hidden="1" customHeight="1"/>
    <row r="32015" ht="7.5" hidden="1" customHeight="1"/>
    <row r="32016" ht="7.5" hidden="1" customHeight="1"/>
    <row r="32017" ht="7.5" hidden="1" customHeight="1"/>
    <row r="32018" ht="7.5" hidden="1" customHeight="1"/>
    <row r="32019" ht="7.5" hidden="1" customHeight="1"/>
    <row r="32020" ht="7.5" hidden="1" customHeight="1"/>
    <row r="32021" ht="7.5" hidden="1" customHeight="1"/>
    <row r="32022" ht="7.5" hidden="1" customHeight="1"/>
    <row r="32023" ht="7.5" hidden="1" customHeight="1"/>
    <row r="32024" ht="7.5" hidden="1" customHeight="1"/>
    <row r="32025" ht="7.5" hidden="1" customHeight="1"/>
    <row r="32026" ht="7.5" hidden="1" customHeight="1"/>
    <row r="32027" ht="7.5" hidden="1" customHeight="1"/>
    <row r="32028" ht="7.5" hidden="1" customHeight="1"/>
    <row r="32029" ht="7.5" hidden="1" customHeight="1"/>
    <row r="32030" ht="7.5" hidden="1" customHeight="1"/>
    <row r="32031" ht="7.5" hidden="1" customHeight="1"/>
    <row r="32032" ht="7.5" hidden="1" customHeight="1"/>
    <row r="32033" ht="7.5" hidden="1" customHeight="1"/>
    <row r="32034" ht="7.5" hidden="1" customHeight="1"/>
    <row r="32035" ht="7.5" hidden="1" customHeight="1"/>
    <row r="32036" ht="7.5" hidden="1" customHeight="1"/>
    <row r="32037" ht="7.5" hidden="1" customHeight="1"/>
    <row r="32038" ht="7.5" hidden="1" customHeight="1"/>
    <row r="32039" ht="7.5" hidden="1" customHeight="1"/>
    <row r="32040" ht="7.5" hidden="1" customHeight="1"/>
    <row r="32041" ht="7.5" hidden="1" customHeight="1"/>
    <row r="32042" ht="7.5" hidden="1" customHeight="1"/>
    <row r="32043" ht="7.5" hidden="1" customHeight="1"/>
    <row r="32044" ht="7.5" hidden="1" customHeight="1"/>
    <row r="32045" ht="7.5" hidden="1" customHeight="1"/>
    <row r="32046" ht="7.5" hidden="1" customHeight="1"/>
    <row r="32047" ht="7.5" hidden="1" customHeight="1"/>
    <row r="32048" ht="7.5" hidden="1" customHeight="1"/>
    <row r="32049" ht="7.5" hidden="1" customHeight="1"/>
    <row r="32050" ht="7.5" hidden="1" customHeight="1"/>
    <row r="32051" ht="7.5" hidden="1" customHeight="1"/>
    <row r="32052" ht="7.5" hidden="1" customHeight="1"/>
    <row r="32053" ht="7.5" hidden="1" customHeight="1"/>
    <row r="32054" ht="7.5" hidden="1" customHeight="1"/>
    <row r="32055" ht="7.5" hidden="1" customHeight="1"/>
    <row r="32056" ht="7.5" hidden="1" customHeight="1"/>
    <row r="32057" ht="7.5" hidden="1" customHeight="1"/>
    <row r="32058" ht="7.5" hidden="1" customHeight="1"/>
    <row r="32059" ht="7.5" hidden="1" customHeight="1"/>
    <row r="32060" ht="7.5" hidden="1" customHeight="1"/>
    <row r="32061" ht="7.5" hidden="1" customHeight="1"/>
    <row r="32062" ht="7.5" hidden="1" customHeight="1"/>
    <row r="32063" ht="7.5" hidden="1" customHeight="1"/>
    <row r="32064" ht="7.5" hidden="1" customHeight="1"/>
    <row r="32065" ht="7.5" hidden="1" customHeight="1"/>
    <row r="32066" ht="7.5" hidden="1" customHeight="1"/>
    <row r="32067" ht="7.5" hidden="1" customHeight="1"/>
    <row r="32068" ht="7.5" hidden="1" customHeight="1"/>
    <row r="32069" ht="7.5" hidden="1" customHeight="1"/>
    <row r="32070" ht="7.5" hidden="1" customHeight="1"/>
    <row r="32071" ht="7.5" hidden="1" customHeight="1"/>
    <row r="32072" ht="7.5" hidden="1" customHeight="1"/>
    <row r="32073" ht="7.5" hidden="1" customHeight="1"/>
    <row r="32074" ht="7.5" hidden="1" customHeight="1"/>
    <row r="32075" ht="7.5" hidden="1" customHeight="1"/>
    <row r="32076" ht="7.5" hidden="1" customHeight="1"/>
    <row r="32077" ht="7.5" hidden="1" customHeight="1"/>
    <row r="32078" ht="7.5" hidden="1" customHeight="1"/>
    <row r="32079" ht="7.5" hidden="1" customHeight="1"/>
    <row r="32080" ht="7.5" hidden="1" customHeight="1"/>
    <row r="32081" ht="7.5" hidden="1" customHeight="1"/>
    <row r="32082" ht="7.5" hidden="1" customHeight="1"/>
    <row r="32083" ht="7.5" hidden="1" customHeight="1"/>
    <row r="32084" ht="7.5" hidden="1" customHeight="1"/>
    <row r="32085" ht="7.5" hidden="1" customHeight="1"/>
    <row r="32086" ht="7.5" hidden="1" customHeight="1"/>
    <row r="32087" ht="7.5" hidden="1" customHeight="1"/>
    <row r="32088" ht="7.5" hidden="1" customHeight="1"/>
    <row r="32089" ht="7.5" hidden="1" customHeight="1"/>
    <row r="32090" ht="7.5" hidden="1" customHeight="1"/>
    <row r="32091" ht="7.5" hidden="1" customHeight="1"/>
    <row r="32092" ht="7.5" hidden="1" customHeight="1"/>
    <row r="32093" ht="7.5" hidden="1" customHeight="1"/>
    <row r="32094" ht="7.5" hidden="1" customHeight="1"/>
    <row r="32095" ht="7.5" hidden="1" customHeight="1"/>
    <row r="32096" ht="7.5" hidden="1" customHeight="1"/>
    <row r="32097" ht="7.5" hidden="1" customHeight="1"/>
    <row r="32098" ht="7.5" hidden="1" customHeight="1"/>
    <row r="32099" ht="7.5" hidden="1" customHeight="1"/>
    <row r="32100" ht="7.5" hidden="1" customHeight="1"/>
    <row r="32101" ht="7.5" hidden="1" customHeight="1"/>
    <row r="32102" ht="7.5" hidden="1" customHeight="1"/>
    <row r="32103" ht="7.5" hidden="1" customHeight="1"/>
    <row r="32104" ht="7.5" hidden="1" customHeight="1"/>
    <row r="32105" ht="7.5" hidden="1" customHeight="1"/>
    <row r="32106" ht="7.5" hidden="1" customHeight="1"/>
    <row r="32107" ht="7.5" hidden="1" customHeight="1"/>
    <row r="32108" ht="7.5" hidden="1" customHeight="1"/>
    <row r="32109" ht="7.5" hidden="1" customHeight="1"/>
    <row r="32110" ht="7.5" hidden="1" customHeight="1"/>
    <row r="32111" ht="7.5" hidden="1" customHeight="1"/>
    <row r="32112" ht="7.5" hidden="1" customHeight="1"/>
    <row r="32113" ht="7.5" hidden="1" customHeight="1"/>
    <row r="32114" ht="7.5" hidden="1" customHeight="1"/>
    <row r="32115" ht="7.5" hidden="1" customHeight="1"/>
    <row r="32116" ht="7.5" hidden="1" customHeight="1"/>
    <row r="32117" ht="7.5" hidden="1" customHeight="1"/>
    <row r="32118" ht="7.5" hidden="1" customHeight="1"/>
    <row r="32119" ht="7.5" hidden="1" customHeight="1"/>
    <row r="32120" ht="7.5" hidden="1" customHeight="1"/>
    <row r="32121" ht="7.5" hidden="1" customHeight="1"/>
    <row r="32122" ht="7.5" hidden="1" customHeight="1"/>
    <row r="32123" ht="7.5" hidden="1" customHeight="1"/>
    <row r="32124" ht="7.5" hidden="1" customHeight="1"/>
    <row r="32125" ht="7.5" hidden="1" customHeight="1"/>
    <row r="32126" ht="7.5" hidden="1" customHeight="1"/>
    <row r="32127" ht="7.5" hidden="1" customHeight="1"/>
    <row r="32128" ht="7.5" hidden="1" customHeight="1"/>
    <row r="32129" ht="7.5" hidden="1" customHeight="1"/>
    <row r="32130" ht="7.5" hidden="1" customHeight="1"/>
    <row r="32131" ht="7.5" hidden="1" customHeight="1"/>
    <row r="32132" ht="7.5" hidden="1" customHeight="1"/>
    <row r="32133" ht="7.5" hidden="1" customHeight="1"/>
    <row r="32134" ht="7.5" hidden="1" customHeight="1"/>
    <row r="32135" ht="7.5" hidden="1" customHeight="1"/>
    <row r="32136" ht="7.5" hidden="1" customHeight="1"/>
    <row r="32137" ht="7.5" hidden="1" customHeight="1"/>
    <row r="32138" ht="7.5" hidden="1" customHeight="1"/>
    <row r="32139" ht="7.5" hidden="1" customHeight="1"/>
    <row r="32140" ht="7.5" hidden="1" customHeight="1"/>
    <row r="32141" ht="7.5" hidden="1" customHeight="1"/>
    <row r="32142" ht="7.5" hidden="1" customHeight="1"/>
    <row r="32143" ht="7.5" hidden="1" customHeight="1"/>
    <row r="32144" ht="7.5" hidden="1" customHeight="1"/>
    <row r="32145" ht="7.5" hidden="1" customHeight="1"/>
    <row r="32146" ht="7.5" hidden="1" customHeight="1"/>
    <row r="32147" ht="7.5" hidden="1" customHeight="1"/>
    <row r="32148" ht="7.5" hidden="1" customHeight="1"/>
    <row r="32149" ht="7.5" hidden="1" customHeight="1"/>
    <row r="32150" ht="7.5" hidden="1" customHeight="1"/>
    <row r="32151" ht="7.5" hidden="1" customHeight="1"/>
    <row r="32152" ht="7.5" hidden="1" customHeight="1"/>
    <row r="32153" ht="7.5" hidden="1" customHeight="1"/>
    <row r="32154" ht="7.5" hidden="1" customHeight="1"/>
    <row r="32155" ht="7.5" hidden="1" customHeight="1"/>
    <row r="32156" ht="7.5" hidden="1" customHeight="1"/>
    <row r="32157" ht="7.5" hidden="1" customHeight="1"/>
    <row r="32158" ht="7.5" hidden="1" customHeight="1"/>
    <row r="32159" ht="7.5" hidden="1" customHeight="1"/>
    <row r="32160" ht="7.5" hidden="1" customHeight="1"/>
    <row r="32161" ht="7.5" hidden="1" customHeight="1"/>
    <row r="32162" ht="7.5" hidden="1" customHeight="1"/>
    <row r="32163" ht="7.5" hidden="1" customHeight="1"/>
    <row r="32164" ht="7.5" hidden="1" customHeight="1"/>
    <row r="32165" ht="7.5" hidden="1" customHeight="1"/>
    <row r="32166" ht="7.5" hidden="1" customHeight="1"/>
    <row r="32167" ht="7.5" hidden="1" customHeight="1"/>
    <row r="32168" ht="7.5" hidden="1" customHeight="1"/>
    <row r="32169" ht="7.5" hidden="1" customHeight="1"/>
    <row r="32170" ht="7.5" hidden="1" customHeight="1"/>
    <row r="32171" ht="7.5" hidden="1" customHeight="1"/>
    <row r="32172" ht="7.5" hidden="1" customHeight="1"/>
    <row r="32173" ht="7.5" hidden="1" customHeight="1"/>
    <row r="32174" ht="7.5" hidden="1" customHeight="1"/>
    <row r="32175" ht="7.5" hidden="1" customHeight="1"/>
    <row r="32176" ht="7.5" hidden="1" customHeight="1"/>
    <row r="32177" ht="7.5" hidden="1" customHeight="1"/>
    <row r="32178" ht="7.5" hidden="1" customHeight="1"/>
    <row r="32179" ht="7.5" hidden="1" customHeight="1"/>
    <row r="32180" ht="7.5" hidden="1" customHeight="1"/>
    <row r="32181" ht="7.5" hidden="1" customHeight="1"/>
    <row r="32182" ht="7.5" hidden="1" customHeight="1"/>
    <row r="32183" ht="7.5" hidden="1" customHeight="1"/>
    <row r="32184" ht="7.5" hidden="1" customHeight="1"/>
    <row r="32185" ht="7.5" hidden="1" customHeight="1"/>
    <row r="32186" ht="7.5" hidden="1" customHeight="1"/>
    <row r="32187" ht="7.5" hidden="1" customHeight="1"/>
    <row r="32188" ht="7.5" hidden="1" customHeight="1"/>
    <row r="32189" ht="7.5" hidden="1" customHeight="1"/>
    <row r="32190" ht="7.5" hidden="1" customHeight="1"/>
    <row r="32191" ht="7.5" hidden="1" customHeight="1"/>
    <row r="32192" ht="7.5" hidden="1" customHeight="1"/>
    <row r="32193" ht="7.5" hidden="1" customHeight="1"/>
    <row r="32194" ht="7.5" hidden="1" customHeight="1"/>
    <row r="32195" ht="7.5" hidden="1" customHeight="1"/>
    <row r="32196" ht="7.5" hidden="1" customHeight="1"/>
    <row r="32197" ht="7.5" hidden="1" customHeight="1"/>
    <row r="32198" ht="7.5" hidden="1" customHeight="1"/>
    <row r="32199" ht="7.5" hidden="1" customHeight="1"/>
    <row r="32200" ht="7.5" hidden="1" customHeight="1"/>
    <row r="32201" ht="7.5" hidden="1" customHeight="1"/>
    <row r="32202" ht="7.5" hidden="1" customHeight="1"/>
    <row r="32203" ht="7.5" hidden="1" customHeight="1"/>
    <row r="32204" ht="7.5" hidden="1" customHeight="1"/>
    <row r="32205" ht="7.5" hidden="1" customHeight="1"/>
    <row r="32206" ht="7.5" hidden="1" customHeight="1"/>
    <row r="32207" ht="7.5" hidden="1" customHeight="1"/>
    <row r="32208" ht="7.5" hidden="1" customHeight="1"/>
    <row r="32209" ht="7.5" hidden="1" customHeight="1"/>
    <row r="32210" ht="7.5" hidden="1" customHeight="1"/>
    <row r="32211" ht="7.5" hidden="1" customHeight="1"/>
    <row r="32212" ht="7.5" hidden="1" customHeight="1"/>
    <row r="32213" ht="7.5" hidden="1" customHeight="1"/>
    <row r="32214" ht="7.5" hidden="1" customHeight="1"/>
    <row r="32215" ht="7.5" hidden="1" customHeight="1"/>
    <row r="32216" ht="7.5" hidden="1" customHeight="1"/>
    <row r="32217" ht="7.5" hidden="1" customHeight="1"/>
    <row r="32218" ht="7.5" hidden="1" customHeight="1"/>
    <row r="32219" ht="7.5" hidden="1" customHeight="1"/>
    <row r="32220" ht="7.5" hidden="1" customHeight="1"/>
    <row r="32221" ht="7.5" hidden="1" customHeight="1"/>
    <row r="32222" ht="7.5" hidden="1" customHeight="1"/>
    <row r="32223" ht="7.5" hidden="1" customHeight="1"/>
    <row r="32224" ht="7.5" hidden="1" customHeight="1"/>
    <row r="32225" ht="7.5" hidden="1" customHeight="1"/>
    <row r="32226" ht="7.5" hidden="1" customHeight="1"/>
    <row r="32227" ht="7.5" hidden="1" customHeight="1"/>
    <row r="32228" ht="7.5" hidden="1" customHeight="1"/>
    <row r="32229" ht="7.5" hidden="1" customHeight="1"/>
    <row r="32230" ht="7.5" hidden="1" customHeight="1"/>
    <row r="32231" ht="7.5" hidden="1" customHeight="1"/>
    <row r="32232" ht="7.5" hidden="1" customHeight="1"/>
    <row r="32233" ht="7.5" hidden="1" customHeight="1"/>
    <row r="32234" ht="7.5" hidden="1" customHeight="1"/>
    <row r="32235" ht="7.5" hidden="1" customHeight="1"/>
    <row r="32236" ht="7.5" hidden="1" customHeight="1"/>
    <row r="32237" ht="7.5" hidden="1" customHeight="1"/>
    <row r="32238" ht="7.5" hidden="1" customHeight="1"/>
    <row r="32239" ht="7.5" hidden="1" customHeight="1"/>
    <row r="32240" ht="7.5" hidden="1" customHeight="1"/>
    <row r="32241" ht="7.5" hidden="1" customHeight="1"/>
    <row r="32242" ht="7.5" hidden="1" customHeight="1"/>
    <row r="32243" ht="7.5" hidden="1" customHeight="1"/>
    <row r="32244" ht="7.5" hidden="1" customHeight="1"/>
    <row r="32245" ht="7.5" hidden="1" customHeight="1"/>
    <row r="32246" ht="7.5" hidden="1" customHeight="1"/>
    <row r="32247" ht="7.5" hidden="1" customHeight="1"/>
    <row r="32248" ht="7.5" hidden="1" customHeight="1"/>
    <row r="32249" ht="7.5" hidden="1" customHeight="1"/>
    <row r="32250" ht="7.5" hidden="1" customHeight="1"/>
    <row r="32251" ht="7.5" hidden="1" customHeight="1"/>
    <row r="32252" ht="7.5" hidden="1" customHeight="1"/>
    <row r="32253" ht="7.5" hidden="1" customHeight="1"/>
    <row r="32254" ht="7.5" hidden="1" customHeight="1"/>
    <row r="32255" ht="7.5" hidden="1" customHeight="1"/>
    <row r="32256" ht="7.5" hidden="1" customHeight="1"/>
    <row r="32257" ht="7.5" hidden="1" customHeight="1"/>
    <row r="32258" ht="7.5" hidden="1" customHeight="1"/>
    <row r="32259" ht="7.5" hidden="1" customHeight="1"/>
    <row r="32260" ht="7.5" hidden="1" customHeight="1"/>
    <row r="32261" ht="7.5" hidden="1" customHeight="1"/>
    <row r="32262" ht="7.5" hidden="1" customHeight="1"/>
    <row r="32263" ht="7.5" hidden="1" customHeight="1"/>
    <row r="32264" ht="7.5" hidden="1" customHeight="1"/>
    <row r="32265" ht="7.5" hidden="1" customHeight="1"/>
    <row r="32266" ht="7.5" hidden="1" customHeight="1"/>
    <row r="32267" ht="7.5" hidden="1" customHeight="1"/>
    <row r="32268" ht="7.5" hidden="1" customHeight="1"/>
    <row r="32269" ht="7.5" hidden="1" customHeight="1"/>
    <row r="32270" ht="7.5" hidden="1" customHeight="1"/>
    <row r="32271" ht="7.5" hidden="1" customHeight="1"/>
    <row r="32272" ht="7.5" hidden="1" customHeight="1"/>
    <row r="32273" ht="7.5" hidden="1" customHeight="1"/>
    <row r="32274" ht="7.5" hidden="1" customHeight="1"/>
    <row r="32275" ht="7.5" hidden="1" customHeight="1"/>
    <row r="32276" ht="7.5" hidden="1" customHeight="1"/>
    <row r="32277" ht="7.5" hidden="1" customHeight="1"/>
    <row r="32278" ht="7.5" hidden="1" customHeight="1"/>
    <row r="32279" ht="7.5" hidden="1" customHeight="1"/>
    <row r="32280" ht="7.5" hidden="1" customHeight="1"/>
    <row r="32281" ht="7.5" hidden="1" customHeight="1"/>
    <row r="32282" ht="7.5" hidden="1" customHeight="1"/>
    <row r="32283" ht="7.5" hidden="1" customHeight="1"/>
    <row r="32284" ht="7.5" hidden="1" customHeight="1"/>
    <row r="32285" ht="7.5" hidden="1" customHeight="1"/>
    <row r="32286" ht="7.5" hidden="1" customHeight="1"/>
    <row r="32287" ht="7.5" hidden="1" customHeight="1"/>
    <row r="32288" ht="7.5" hidden="1" customHeight="1"/>
    <row r="32289" ht="7.5" hidden="1" customHeight="1"/>
    <row r="32290" ht="7.5" hidden="1" customHeight="1"/>
    <row r="32291" ht="7.5" hidden="1" customHeight="1"/>
    <row r="32292" ht="7.5" hidden="1" customHeight="1"/>
    <row r="32293" ht="7.5" hidden="1" customHeight="1"/>
    <row r="32294" ht="7.5" hidden="1" customHeight="1"/>
    <row r="32295" ht="7.5" hidden="1" customHeight="1"/>
    <row r="32296" ht="7.5" hidden="1" customHeight="1"/>
    <row r="32297" ht="7.5" hidden="1" customHeight="1"/>
    <row r="32298" ht="7.5" hidden="1" customHeight="1"/>
    <row r="32299" ht="7.5" hidden="1" customHeight="1"/>
    <row r="32300" ht="7.5" hidden="1" customHeight="1"/>
    <row r="32301" ht="7.5" hidden="1" customHeight="1"/>
    <row r="32302" ht="7.5" hidden="1" customHeight="1"/>
    <row r="32303" ht="7.5" hidden="1" customHeight="1"/>
    <row r="32304" ht="7.5" hidden="1" customHeight="1"/>
    <row r="32305" ht="7.5" hidden="1" customHeight="1"/>
    <row r="32306" ht="7.5" hidden="1" customHeight="1"/>
    <row r="32307" ht="7.5" hidden="1" customHeight="1"/>
    <row r="32308" ht="7.5" hidden="1" customHeight="1"/>
    <row r="32309" ht="7.5" hidden="1" customHeight="1"/>
    <row r="32310" ht="7.5" hidden="1" customHeight="1"/>
    <row r="32311" ht="7.5" hidden="1" customHeight="1"/>
    <row r="32312" ht="7.5" hidden="1" customHeight="1"/>
    <row r="32313" ht="7.5" hidden="1" customHeight="1"/>
    <row r="32314" ht="7.5" hidden="1" customHeight="1"/>
    <row r="32315" ht="7.5" hidden="1" customHeight="1"/>
    <row r="32316" ht="7.5" hidden="1" customHeight="1"/>
    <row r="32317" ht="7.5" hidden="1" customHeight="1"/>
    <row r="32318" ht="7.5" hidden="1" customHeight="1"/>
    <row r="32319" ht="7.5" hidden="1" customHeight="1"/>
    <row r="32320" ht="7.5" hidden="1" customHeight="1"/>
    <row r="32321" ht="7.5" hidden="1" customHeight="1"/>
    <row r="32322" ht="7.5" hidden="1" customHeight="1"/>
    <row r="32323" ht="7.5" hidden="1" customHeight="1"/>
    <row r="32324" ht="7.5" hidden="1" customHeight="1"/>
    <row r="32325" ht="7.5" hidden="1" customHeight="1"/>
    <row r="32326" ht="7.5" hidden="1" customHeight="1"/>
    <row r="32327" ht="7.5" hidden="1" customHeight="1"/>
    <row r="32328" ht="7.5" hidden="1" customHeight="1"/>
    <row r="32329" ht="7.5" hidden="1" customHeight="1"/>
    <row r="32330" ht="7.5" hidden="1" customHeight="1"/>
    <row r="32331" ht="7.5" hidden="1" customHeight="1"/>
    <row r="32332" ht="7.5" hidden="1" customHeight="1"/>
    <row r="32333" ht="7.5" hidden="1" customHeight="1"/>
    <row r="32334" ht="7.5" hidden="1" customHeight="1"/>
    <row r="32335" ht="7.5" hidden="1" customHeight="1"/>
    <row r="32336" ht="7.5" hidden="1" customHeight="1"/>
    <row r="32337" ht="7.5" hidden="1" customHeight="1"/>
    <row r="32338" ht="7.5" hidden="1" customHeight="1"/>
    <row r="32339" ht="7.5" hidden="1" customHeight="1"/>
    <row r="32340" ht="7.5" hidden="1" customHeight="1"/>
    <row r="32341" ht="7.5" hidden="1" customHeight="1"/>
    <row r="32342" ht="7.5" hidden="1" customHeight="1"/>
    <row r="32343" ht="7.5" hidden="1" customHeight="1"/>
    <row r="32344" ht="7.5" hidden="1" customHeight="1"/>
    <row r="32345" ht="7.5" hidden="1" customHeight="1"/>
    <row r="32346" ht="7.5" hidden="1" customHeight="1"/>
    <row r="32347" ht="7.5" hidden="1" customHeight="1"/>
    <row r="32348" ht="7.5" hidden="1" customHeight="1"/>
    <row r="32349" ht="7.5" hidden="1" customHeight="1"/>
    <row r="32350" ht="7.5" hidden="1" customHeight="1"/>
    <row r="32351" ht="7.5" hidden="1" customHeight="1"/>
    <row r="32352" ht="7.5" hidden="1" customHeight="1"/>
    <row r="32353" ht="7.5" hidden="1" customHeight="1"/>
    <row r="32354" ht="7.5" hidden="1" customHeight="1"/>
    <row r="32355" ht="7.5" hidden="1" customHeight="1"/>
    <row r="32356" ht="7.5" hidden="1" customHeight="1"/>
    <row r="32357" ht="7.5" hidden="1" customHeight="1"/>
    <row r="32358" ht="7.5" hidden="1" customHeight="1"/>
    <row r="32359" ht="7.5" hidden="1" customHeight="1"/>
    <row r="32360" ht="7.5" hidden="1" customHeight="1"/>
    <row r="32361" ht="7.5" hidden="1" customHeight="1"/>
    <row r="32362" ht="7.5" hidden="1" customHeight="1"/>
    <row r="32363" ht="7.5" hidden="1" customHeight="1"/>
    <row r="32364" ht="7.5" hidden="1" customHeight="1"/>
    <row r="32365" ht="7.5" hidden="1" customHeight="1"/>
    <row r="32366" ht="7.5" hidden="1" customHeight="1"/>
    <row r="32367" ht="7.5" hidden="1" customHeight="1"/>
    <row r="32368" ht="7.5" hidden="1" customHeight="1"/>
    <row r="32369" ht="7.5" hidden="1" customHeight="1"/>
    <row r="32370" ht="7.5" hidden="1" customHeight="1"/>
    <row r="32371" ht="7.5" hidden="1" customHeight="1"/>
    <row r="32372" ht="7.5" hidden="1" customHeight="1"/>
    <row r="32373" ht="7.5" hidden="1" customHeight="1"/>
    <row r="32374" ht="7.5" hidden="1" customHeight="1"/>
    <row r="32375" ht="7.5" hidden="1" customHeight="1"/>
    <row r="32376" ht="7.5" hidden="1" customHeight="1"/>
    <row r="32377" ht="7.5" hidden="1" customHeight="1"/>
    <row r="32378" ht="7.5" hidden="1" customHeight="1"/>
    <row r="32379" ht="7.5" hidden="1" customHeight="1"/>
    <row r="32380" ht="7.5" hidden="1" customHeight="1"/>
    <row r="32381" ht="7.5" hidden="1" customHeight="1"/>
    <row r="32382" ht="7.5" hidden="1" customHeight="1"/>
    <row r="32383" ht="7.5" hidden="1" customHeight="1"/>
    <row r="32384" ht="7.5" hidden="1" customHeight="1"/>
    <row r="32385" ht="7.5" hidden="1" customHeight="1"/>
    <row r="32386" ht="7.5" hidden="1" customHeight="1"/>
    <row r="32387" ht="7.5" hidden="1" customHeight="1"/>
    <row r="32388" ht="7.5" hidden="1" customHeight="1"/>
    <row r="32389" ht="7.5" hidden="1" customHeight="1"/>
    <row r="32390" ht="7.5" hidden="1" customHeight="1"/>
    <row r="32391" ht="7.5" hidden="1" customHeight="1"/>
    <row r="32392" ht="7.5" hidden="1" customHeight="1"/>
    <row r="32393" ht="7.5" hidden="1" customHeight="1"/>
    <row r="32394" ht="7.5" hidden="1" customHeight="1"/>
    <row r="32395" ht="7.5" hidden="1" customHeight="1"/>
    <row r="32396" ht="7.5" hidden="1" customHeight="1"/>
    <row r="32397" ht="7.5" hidden="1" customHeight="1"/>
    <row r="32398" ht="7.5" hidden="1" customHeight="1"/>
    <row r="32399" ht="7.5" hidden="1" customHeight="1"/>
    <row r="32400" ht="7.5" hidden="1" customHeight="1"/>
    <row r="32401" ht="7.5" hidden="1" customHeight="1"/>
    <row r="32402" ht="7.5" hidden="1" customHeight="1"/>
    <row r="32403" ht="7.5" hidden="1" customHeight="1"/>
    <row r="32404" ht="7.5" hidden="1" customHeight="1"/>
    <row r="32405" ht="7.5" hidden="1" customHeight="1"/>
    <row r="32406" ht="7.5" hidden="1" customHeight="1"/>
    <row r="32407" ht="7.5" hidden="1" customHeight="1"/>
    <row r="32408" ht="7.5" hidden="1" customHeight="1"/>
    <row r="32409" ht="7.5" hidden="1" customHeight="1"/>
    <row r="32410" ht="7.5" hidden="1" customHeight="1"/>
    <row r="32411" ht="7.5" hidden="1" customHeight="1"/>
    <row r="32412" ht="7.5" hidden="1" customHeight="1"/>
    <row r="32413" ht="7.5" hidden="1" customHeight="1"/>
    <row r="32414" ht="7.5" hidden="1" customHeight="1"/>
    <row r="32415" ht="7.5" hidden="1" customHeight="1"/>
    <row r="32416" ht="7.5" hidden="1" customHeight="1"/>
    <row r="32417" ht="7.5" hidden="1" customHeight="1"/>
    <row r="32418" ht="7.5" hidden="1" customHeight="1"/>
    <row r="32419" ht="7.5" hidden="1" customHeight="1"/>
    <row r="32420" ht="7.5" hidden="1" customHeight="1"/>
    <row r="32421" ht="7.5" hidden="1" customHeight="1"/>
    <row r="32422" ht="7.5" hidden="1" customHeight="1"/>
    <row r="32423" ht="7.5" hidden="1" customHeight="1"/>
    <row r="32424" ht="7.5" hidden="1" customHeight="1"/>
    <row r="32425" ht="7.5" hidden="1" customHeight="1"/>
    <row r="32426" ht="7.5" hidden="1" customHeight="1"/>
    <row r="32427" ht="7.5" hidden="1" customHeight="1"/>
    <row r="32428" ht="7.5" hidden="1" customHeight="1"/>
    <row r="32429" ht="7.5" hidden="1" customHeight="1"/>
    <row r="32430" ht="7.5" hidden="1" customHeight="1"/>
    <row r="32431" ht="7.5" hidden="1" customHeight="1"/>
    <row r="32432" ht="7.5" hidden="1" customHeight="1"/>
    <row r="32433" ht="7.5" hidden="1" customHeight="1"/>
    <row r="32434" ht="7.5" hidden="1" customHeight="1"/>
    <row r="32435" ht="7.5" hidden="1" customHeight="1"/>
    <row r="32436" ht="7.5" hidden="1" customHeight="1"/>
    <row r="32437" ht="7.5" hidden="1" customHeight="1"/>
    <row r="32438" ht="7.5" hidden="1" customHeight="1"/>
    <row r="32439" ht="7.5" hidden="1" customHeight="1"/>
    <row r="32440" ht="7.5" hidden="1" customHeight="1"/>
    <row r="32441" ht="7.5" hidden="1" customHeight="1"/>
    <row r="32442" ht="7.5" hidden="1" customHeight="1"/>
    <row r="32443" ht="7.5" hidden="1" customHeight="1"/>
    <row r="32444" ht="7.5" hidden="1" customHeight="1"/>
    <row r="32445" ht="7.5" hidden="1" customHeight="1"/>
    <row r="32446" ht="7.5" hidden="1" customHeight="1"/>
    <row r="32447" ht="7.5" hidden="1" customHeight="1"/>
    <row r="32448" ht="7.5" hidden="1" customHeight="1"/>
    <row r="32449" ht="7.5" hidden="1" customHeight="1"/>
    <row r="32450" ht="7.5" hidden="1" customHeight="1"/>
    <row r="32451" ht="7.5" hidden="1" customHeight="1"/>
    <row r="32452" ht="7.5" hidden="1" customHeight="1"/>
    <row r="32453" ht="7.5" hidden="1" customHeight="1"/>
    <row r="32454" ht="7.5" hidden="1" customHeight="1"/>
    <row r="32455" ht="7.5" hidden="1" customHeight="1"/>
    <row r="32456" ht="7.5" hidden="1" customHeight="1"/>
    <row r="32457" ht="7.5" hidden="1" customHeight="1"/>
    <row r="32458" ht="7.5" hidden="1" customHeight="1"/>
    <row r="32459" ht="7.5" hidden="1" customHeight="1"/>
    <row r="32460" ht="7.5" hidden="1" customHeight="1"/>
    <row r="32461" ht="7.5" hidden="1" customHeight="1"/>
    <row r="32462" ht="7.5" hidden="1" customHeight="1"/>
    <row r="32463" ht="7.5" hidden="1" customHeight="1"/>
    <row r="32464" ht="7.5" hidden="1" customHeight="1"/>
    <row r="32465" ht="7.5" hidden="1" customHeight="1"/>
    <row r="32466" ht="7.5" hidden="1" customHeight="1"/>
    <row r="32467" ht="7.5" hidden="1" customHeight="1"/>
    <row r="32468" ht="7.5" hidden="1" customHeight="1"/>
    <row r="32469" ht="7.5" hidden="1" customHeight="1"/>
    <row r="32470" ht="7.5" hidden="1" customHeight="1"/>
    <row r="32471" ht="7.5" hidden="1" customHeight="1"/>
    <row r="32472" ht="7.5" hidden="1" customHeight="1"/>
    <row r="32473" ht="7.5" hidden="1" customHeight="1"/>
    <row r="32474" ht="7.5" hidden="1" customHeight="1"/>
    <row r="32475" ht="7.5" hidden="1" customHeight="1"/>
    <row r="32476" ht="7.5" hidden="1" customHeight="1"/>
    <row r="32477" ht="7.5" hidden="1" customHeight="1"/>
    <row r="32478" ht="7.5" hidden="1" customHeight="1"/>
    <row r="32479" ht="7.5" hidden="1" customHeight="1"/>
    <row r="32480" ht="7.5" hidden="1" customHeight="1"/>
    <row r="32481" ht="7.5" hidden="1" customHeight="1"/>
    <row r="32482" ht="7.5" hidden="1" customHeight="1"/>
    <row r="32483" ht="7.5" hidden="1" customHeight="1"/>
    <row r="32484" ht="7.5" hidden="1" customHeight="1"/>
    <row r="32485" ht="7.5" hidden="1" customHeight="1"/>
    <row r="32486" ht="7.5" hidden="1" customHeight="1"/>
    <row r="32487" ht="7.5" hidden="1" customHeight="1"/>
    <row r="32488" ht="7.5" hidden="1" customHeight="1"/>
    <row r="32489" ht="7.5" hidden="1" customHeight="1"/>
    <row r="32490" ht="7.5" hidden="1" customHeight="1"/>
    <row r="32491" ht="7.5" hidden="1" customHeight="1"/>
    <row r="32492" ht="7.5" hidden="1" customHeight="1"/>
    <row r="32493" ht="7.5" hidden="1" customHeight="1"/>
    <row r="32494" ht="7.5" hidden="1" customHeight="1"/>
    <row r="32495" ht="7.5" hidden="1" customHeight="1"/>
    <row r="32496" ht="7.5" hidden="1" customHeight="1"/>
    <row r="32497" ht="7.5" hidden="1" customHeight="1"/>
    <row r="32498" ht="7.5" hidden="1" customHeight="1"/>
    <row r="32499" ht="7.5" hidden="1" customHeight="1"/>
    <row r="32500" ht="7.5" hidden="1" customHeight="1"/>
    <row r="32501" ht="7.5" hidden="1" customHeight="1"/>
    <row r="32502" ht="7.5" hidden="1" customHeight="1"/>
    <row r="32503" ht="7.5" hidden="1" customHeight="1"/>
    <row r="32504" ht="7.5" hidden="1" customHeight="1"/>
    <row r="32505" ht="7.5" hidden="1" customHeight="1"/>
    <row r="32506" ht="7.5" hidden="1" customHeight="1"/>
    <row r="32507" ht="7.5" hidden="1" customHeight="1"/>
    <row r="32508" ht="7.5" hidden="1" customHeight="1"/>
    <row r="32509" ht="7.5" hidden="1" customHeight="1"/>
    <row r="32510" ht="7.5" hidden="1" customHeight="1"/>
    <row r="32511" ht="7.5" hidden="1" customHeight="1"/>
    <row r="32512" ht="7.5" hidden="1" customHeight="1"/>
    <row r="32513" ht="7.5" hidden="1" customHeight="1"/>
    <row r="32514" ht="7.5" hidden="1" customHeight="1"/>
    <row r="32515" ht="7.5" hidden="1" customHeight="1"/>
    <row r="32516" ht="7.5" hidden="1" customHeight="1"/>
    <row r="32517" ht="7.5" hidden="1" customHeight="1"/>
    <row r="32518" ht="7.5" hidden="1" customHeight="1"/>
    <row r="32519" ht="7.5" hidden="1" customHeight="1"/>
    <row r="32520" ht="7.5" hidden="1" customHeight="1"/>
    <row r="32521" ht="7.5" hidden="1" customHeight="1"/>
    <row r="32522" ht="7.5" hidden="1" customHeight="1"/>
    <row r="32523" ht="7.5" hidden="1" customHeight="1"/>
    <row r="32524" ht="7.5" hidden="1" customHeight="1"/>
    <row r="32525" ht="7.5" hidden="1" customHeight="1"/>
    <row r="32526" ht="7.5" hidden="1" customHeight="1"/>
    <row r="32527" ht="7.5" hidden="1" customHeight="1"/>
    <row r="32528" ht="7.5" hidden="1" customHeight="1"/>
    <row r="32529" ht="7.5" hidden="1" customHeight="1"/>
    <row r="32530" ht="7.5" hidden="1" customHeight="1"/>
    <row r="32531" ht="7.5" hidden="1" customHeight="1"/>
    <row r="32532" ht="7.5" hidden="1" customHeight="1"/>
    <row r="32533" ht="7.5" hidden="1" customHeight="1"/>
    <row r="32534" ht="7.5" hidden="1" customHeight="1"/>
    <row r="32535" ht="7.5" hidden="1" customHeight="1"/>
    <row r="32536" ht="7.5" hidden="1" customHeight="1"/>
    <row r="32537" ht="7.5" hidden="1" customHeight="1"/>
    <row r="32538" ht="7.5" hidden="1" customHeight="1"/>
    <row r="32539" ht="7.5" hidden="1" customHeight="1"/>
    <row r="32540" ht="7.5" hidden="1" customHeight="1"/>
    <row r="32541" ht="7.5" hidden="1" customHeight="1"/>
    <row r="32542" ht="7.5" hidden="1" customHeight="1"/>
    <row r="32543" ht="7.5" hidden="1" customHeight="1"/>
    <row r="32544" ht="7.5" hidden="1" customHeight="1"/>
    <row r="32545" ht="7.5" hidden="1" customHeight="1"/>
    <row r="32546" ht="7.5" hidden="1" customHeight="1"/>
    <row r="32547" ht="7.5" hidden="1" customHeight="1"/>
    <row r="32548" ht="7.5" hidden="1" customHeight="1"/>
    <row r="32549" ht="7.5" hidden="1" customHeight="1"/>
    <row r="32550" ht="7.5" hidden="1" customHeight="1"/>
    <row r="32551" ht="7.5" hidden="1" customHeight="1"/>
    <row r="32552" ht="7.5" hidden="1" customHeight="1"/>
    <row r="32553" ht="7.5" hidden="1" customHeight="1"/>
    <row r="32554" ht="7.5" hidden="1" customHeight="1"/>
    <row r="32555" ht="7.5" hidden="1" customHeight="1"/>
    <row r="32556" ht="7.5" hidden="1" customHeight="1"/>
    <row r="32557" ht="7.5" hidden="1" customHeight="1"/>
    <row r="32558" ht="7.5" hidden="1" customHeight="1"/>
    <row r="32559" ht="7.5" hidden="1" customHeight="1"/>
    <row r="32560" ht="7.5" hidden="1" customHeight="1"/>
    <row r="32561" ht="7.5" hidden="1" customHeight="1"/>
    <row r="32562" ht="7.5" hidden="1" customHeight="1"/>
    <row r="32563" ht="7.5" hidden="1" customHeight="1"/>
    <row r="32564" ht="7.5" hidden="1" customHeight="1"/>
    <row r="32565" ht="7.5" hidden="1" customHeight="1"/>
    <row r="32566" ht="7.5" hidden="1" customHeight="1"/>
    <row r="32567" ht="7.5" hidden="1" customHeight="1"/>
    <row r="32568" ht="7.5" hidden="1" customHeight="1"/>
    <row r="32569" ht="7.5" hidden="1" customHeight="1"/>
    <row r="32570" ht="7.5" hidden="1" customHeight="1"/>
    <row r="32571" ht="7.5" hidden="1" customHeight="1"/>
    <row r="32572" ht="7.5" hidden="1" customHeight="1"/>
    <row r="32573" ht="7.5" hidden="1" customHeight="1"/>
    <row r="32574" ht="7.5" hidden="1" customHeight="1"/>
    <row r="32575" ht="7.5" hidden="1" customHeight="1"/>
    <row r="32576" ht="7.5" hidden="1" customHeight="1"/>
    <row r="32577" ht="7.5" hidden="1" customHeight="1"/>
    <row r="32578" ht="7.5" hidden="1" customHeight="1"/>
    <row r="32579" ht="7.5" hidden="1" customHeight="1"/>
    <row r="32580" ht="7.5" hidden="1" customHeight="1"/>
    <row r="32581" ht="7.5" hidden="1" customHeight="1"/>
    <row r="32582" ht="7.5" hidden="1" customHeight="1"/>
    <row r="32583" ht="7.5" hidden="1" customHeight="1"/>
    <row r="32584" ht="7.5" hidden="1" customHeight="1"/>
    <row r="32585" ht="7.5" hidden="1" customHeight="1"/>
    <row r="32586" ht="7.5" hidden="1" customHeight="1"/>
    <row r="32587" ht="7.5" hidden="1" customHeight="1"/>
    <row r="32588" ht="7.5" hidden="1" customHeight="1"/>
    <row r="32589" ht="7.5" hidden="1" customHeight="1"/>
    <row r="32590" ht="7.5" hidden="1" customHeight="1"/>
    <row r="32591" ht="7.5" hidden="1" customHeight="1"/>
    <row r="32592" ht="7.5" hidden="1" customHeight="1"/>
    <row r="32593" ht="7.5" hidden="1" customHeight="1"/>
    <row r="32594" ht="7.5" hidden="1" customHeight="1"/>
    <row r="32595" ht="7.5" hidden="1" customHeight="1"/>
    <row r="32596" ht="7.5" hidden="1" customHeight="1"/>
    <row r="32597" ht="7.5" hidden="1" customHeight="1"/>
    <row r="32598" ht="7.5" hidden="1" customHeight="1"/>
    <row r="32599" ht="7.5" hidden="1" customHeight="1"/>
    <row r="32600" ht="7.5" hidden="1" customHeight="1"/>
    <row r="32601" ht="7.5" hidden="1" customHeight="1"/>
    <row r="32602" ht="7.5" hidden="1" customHeight="1"/>
    <row r="32603" ht="7.5" hidden="1" customHeight="1"/>
    <row r="32604" ht="7.5" hidden="1" customHeight="1"/>
    <row r="32605" ht="7.5" hidden="1" customHeight="1"/>
    <row r="32606" ht="7.5" hidden="1" customHeight="1"/>
    <row r="32607" ht="7.5" hidden="1" customHeight="1"/>
    <row r="32608" ht="7.5" hidden="1" customHeight="1"/>
    <row r="32609" ht="7.5" hidden="1" customHeight="1"/>
    <row r="32610" ht="7.5" hidden="1" customHeight="1"/>
    <row r="32611" ht="7.5" hidden="1" customHeight="1"/>
    <row r="32612" ht="7.5" hidden="1" customHeight="1"/>
    <row r="32613" ht="7.5" hidden="1" customHeight="1"/>
    <row r="32614" ht="7.5" hidden="1" customHeight="1"/>
    <row r="32615" ht="7.5" hidden="1" customHeight="1"/>
    <row r="32616" ht="7.5" hidden="1" customHeight="1"/>
    <row r="32617" ht="7.5" hidden="1" customHeight="1"/>
    <row r="32618" ht="7.5" hidden="1" customHeight="1"/>
    <row r="32619" ht="7.5" hidden="1" customHeight="1"/>
    <row r="32620" ht="7.5" hidden="1" customHeight="1"/>
    <row r="32621" ht="7.5" hidden="1" customHeight="1"/>
    <row r="32622" ht="7.5" hidden="1" customHeight="1"/>
    <row r="32623" ht="7.5" hidden="1" customHeight="1"/>
    <row r="32624" ht="7.5" hidden="1" customHeight="1"/>
    <row r="32625" ht="7.5" hidden="1" customHeight="1"/>
    <row r="32626" ht="7.5" hidden="1" customHeight="1"/>
    <row r="32627" ht="7.5" hidden="1" customHeight="1"/>
    <row r="32628" ht="7.5" hidden="1" customHeight="1"/>
    <row r="32629" ht="7.5" hidden="1" customHeight="1"/>
    <row r="32630" ht="7.5" hidden="1" customHeight="1"/>
    <row r="32631" ht="7.5" hidden="1" customHeight="1"/>
    <row r="32632" ht="7.5" hidden="1" customHeight="1"/>
    <row r="32633" ht="7.5" hidden="1" customHeight="1"/>
    <row r="32634" ht="7.5" hidden="1" customHeight="1"/>
    <row r="32635" ht="7.5" hidden="1" customHeight="1"/>
    <row r="32636" ht="7.5" hidden="1" customHeight="1"/>
    <row r="32637" ht="7.5" hidden="1" customHeight="1"/>
    <row r="32638" ht="7.5" hidden="1" customHeight="1"/>
    <row r="32639" ht="7.5" hidden="1" customHeight="1"/>
    <row r="32640" ht="7.5" hidden="1" customHeight="1"/>
    <row r="32641" ht="7.5" hidden="1" customHeight="1"/>
    <row r="32642" ht="7.5" hidden="1" customHeight="1"/>
    <row r="32643" ht="7.5" hidden="1" customHeight="1"/>
    <row r="32644" ht="7.5" hidden="1" customHeight="1"/>
    <row r="32645" ht="7.5" hidden="1" customHeight="1"/>
    <row r="32646" ht="7.5" hidden="1" customHeight="1"/>
    <row r="32647" ht="7.5" hidden="1" customHeight="1"/>
    <row r="32648" ht="7.5" hidden="1" customHeight="1"/>
    <row r="32649" ht="7.5" hidden="1" customHeight="1"/>
    <row r="32650" ht="7.5" hidden="1" customHeight="1"/>
    <row r="32651" ht="7.5" hidden="1" customHeight="1"/>
    <row r="32652" ht="7.5" hidden="1" customHeight="1"/>
    <row r="32653" ht="7.5" hidden="1" customHeight="1"/>
    <row r="32654" ht="7.5" hidden="1" customHeight="1"/>
    <row r="32655" ht="7.5" hidden="1" customHeight="1"/>
    <row r="32656" ht="7.5" hidden="1" customHeight="1"/>
    <row r="32657" ht="7.5" hidden="1" customHeight="1"/>
    <row r="32658" ht="7.5" hidden="1" customHeight="1"/>
    <row r="32659" ht="7.5" hidden="1" customHeight="1"/>
    <row r="32660" ht="7.5" hidden="1" customHeight="1"/>
    <row r="32661" ht="7.5" hidden="1" customHeight="1"/>
    <row r="32662" ht="7.5" hidden="1" customHeight="1"/>
    <row r="32663" ht="7.5" hidden="1" customHeight="1"/>
    <row r="32664" ht="7.5" hidden="1" customHeight="1"/>
    <row r="32665" ht="7.5" hidden="1" customHeight="1"/>
    <row r="32666" ht="7.5" hidden="1" customHeight="1"/>
    <row r="32667" ht="7.5" hidden="1" customHeight="1"/>
    <row r="32668" ht="7.5" hidden="1" customHeight="1"/>
    <row r="32669" ht="7.5" hidden="1" customHeight="1"/>
    <row r="32670" ht="7.5" hidden="1" customHeight="1"/>
    <row r="32671" ht="7.5" hidden="1" customHeight="1"/>
    <row r="32672" ht="7.5" hidden="1" customHeight="1"/>
    <row r="32673" ht="7.5" hidden="1" customHeight="1"/>
    <row r="32674" ht="7.5" hidden="1" customHeight="1"/>
    <row r="32675" ht="7.5" hidden="1" customHeight="1"/>
    <row r="32676" ht="7.5" hidden="1" customHeight="1"/>
    <row r="32677" ht="7.5" hidden="1" customHeight="1"/>
    <row r="32678" ht="7.5" hidden="1" customHeight="1"/>
    <row r="32679" ht="7.5" hidden="1" customHeight="1"/>
    <row r="32680" ht="7.5" hidden="1" customHeight="1"/>
    <row r="32681" ht="7.5" hidden="1" customHeight="1"/>
    <row r="32682" ht="7.5" hidden="1" customHeight="1"/>
    <row r="32683" ht="7.5" hidden="1" customHeight="1"/>
    <row r="32684" ht="7.5" hidden="1" customHeight="1"/>
    <row r="32685" ht="7.5" hidden="1" customHeight="1"/>
    <row r="32686" ht="7.5" hidden="1" customHeight="1"/>
    <row r="32687" ht="7.5" hidden="1" customHeight="1"/>
    <row r="32688" ht="7.5" hidden="1" customHeight="1"/>
    <row r="32689" ht="7.5" hidden="1" customHeight="1"/>
    <row r="32690" ht="7.5" hidden="1" customHeight="1"/>
    <row r="32691" ht="7.5" hidden="1" customHeight="1"/>
    <row r="32692" ht="7.5" hidden="1" customHeight="1"/>
    <row r="32693" ht="7.5" hidden="1" customHeight="1"/>
    <row r="32694" ht="7.5" hidden="1" customHeight="1"/>
    <row r="32695" ht="7.5" hidden="1" customHeight="1"/>
    <row r="32696" ht="7.5" hidden="1" customHeight="1"/>
    <row r="32697" ht="7.5" hidden="1" customHeight="1"/>
    <row r="32698" ht="7.5" hidden="1" customHeight="1"/>
    <row r="32699" ht="7.5" hidden="1" customHeight="1"/>
    <row r="32700" ht="7.5" hidden="1" customHeight="1"/>
    <row r="32701" ht="7.5" hidden="1" customHeight="1"/>
    <row r="32702" ht="7.5" hidden="1" customHeight="1"/>
    <row r="32703" ht="7.5" hidden="1" customHeight="1"/>
    <row r="32704" ht="7.5" hidden="1" customHeight="1"/>
    <row r="32705" ht="7.5" hidden="1" customHeight="1"/>
    <row r="32706" ht="7.5" hidden="1" customHeight="1"/>
    <row r="32707" ht="7.5" hidden="1" customHeight="1"/>
    <row r="32708" ht="7.5" hidden="1" customHeight="1"/>
    <row r="32709" ht="7.5" hidden="1" customHeight="1"/>
    <row r="32710" ht="7.5" hidden="1" customHeight="1"/>
    <row r="32711" ht="7.5" hidden="1" customHeight="1"/>
    <row r="32712" ht="7.5" hidden="1" customHeight="1"/>
    <row r="32713" ht="7.5" hidden="1" customHeight="1"/>
    <row r="32714" ht="7.5" hidden="1" customHeight="1"/>
    <row r="32715" ht="7.5" hidden="1" customHeight="1"/>
    <row r="32716" ht="7.5" hidden="1" customHeight="1"/>
    <row r="32717" ht="7.5" hidden="1" customHeight="1"/>
    <row r="32718" ht="7.5" hidden="1" customHeight="1"/>
    <row r="32719" ht="7.5" hidden="1" customHeight="1"/>
    <row r="32720" ht="7.5" hidden="1" customHeight="1"/>
    <row r="32721" ht="7.5" hidden="1" customHeight="1"/>
    <row r="32722" ht="7.5" hidden="1" customHeight="1"/>
    <row r="32723" ht="7.5" hidden="1" customHeight="1"/>
    <row r="32724" ht="7.5" hidden="1" customHeight="1"/>
    <row r="32725" ht="7.5" hidden="1" customHeight="1"/>
    <row r="32726" ht="7.5" hidden="1" customHeight="1"/>
    <row r="32727" ht="7.5" hidden="1" customHeight="1"/>
    <row r="32728" ht="7.5" hidden="1" customHeight="1"/>
    <row r="32729" ht="7.5" hidden="1" customHeight="1"/>
    <row r="32730" ht="7.5" hidden="1" customHeight="1"/>
    <row r="32731" ht="7.5" hidden="1" customHeight="1"/>
    <row r="32732" ht="7.5" hidden="1" customHeight="1"/>
    <row r="32733" ht="7.5" hidden="1" customHeight="1"/>
    <row r="32734" ht="7.5" hidden="1" customHeight="1"/>
    <row r="32735" ht="7.5" hidden="1" customHeight="1"/>
    <row r="32736" ht="7.5" hidden="1" customHeight="1"/>
    <row r="32737" ht="7.5" hidden="1" customHeight="1"/>
    <row r="32738" ht="7.5" hidden="1" customHeight="1"/>
    <row r="32739" ht="7.5" hidden="1" customHeight="1"/>
    <row r="32740" ht="7.5" hidden="1" customHeight="1"/>
    <row r="32741" ht="7.5" hidden="1" customHeight="1"/>
    <row r="32742" ht="7.5" hidden="1" customHeight="1"/>
    <row r="32743" ht="7.5" hidden="1" customHeight="1"/>
    <row r="32744" ht="7.5" hidden="1" customHeight="1"/>
    <row r="32745" ht="7.5" hidden="1" customHeight="1"/>
    <row r="32746" ht="7.5" hidden="1" customHeight="1"/>
    <row r="32747" ht="7.5" hidden="1" customHeight="1"/>
    <row r="32748" ht="7.5" hidden="1" customHeight="1"/>
    <row r="32749" ht="7.5" hidden="1" customHeight="1"/>
    <row r="32750" ht="7.5" hidden="1" customHeight="1"/>
    <row r="32751" ht="7.5" hidden="1" customHeight="1"/>
    <row r="32752" ht="7.5" hidden="1" customHeight="1"/>
    <row r="32753" ht="7.5" hidden="1" customHeight="1"/>
    <row r="32754" ht="7.5" hidden="1" customHeight="1"/>
    <row r="32755" ht="7.5" hidden="1" customHeight="1"/>
    <row r="32756" ht="7.5" hidden="1" customHeight="1"/>
    <row r="32757" ht="7.5" hidden="1" customHeight="1"/>
    <row r="32758" ht="7.5" hidden="1" customHeight="1"/>
    <row r="32759" ht="7.5" hidden="1" customHeight="1"/>
    <row r="32760" ht="7.5" hidden="1" customHeight="1"/>
    <row r="32761" ht="7.5" hidden="1" customHeight="1"/>
    <row r="32762" ht="7.5" hidden="1" customHeight="1"/>
    <row r="32763" ht="7.5" hidden="1" customHeight="1"/>
    <row r="32764" ht="7.5" hidden="1" customHeight="1"/>
    <row r="32765" ht="7.5" hidden="1" customHeight="1"/>
    <row r="32766" ht="7.5" hidden="1" customHeight="1"/>
    <row r="32767" ht="7.5" hidden="1" customHeight="1"/>
    <row r="32768" ht="7.5" hidden="1" customHeight="1"/>
    <row r="32769" ht="7.5" hidden="1" customHeight="1"/>
    <row r="32770" ht="7.5" hidden="1" customHeight="1"/>
    <row r="32771" ht="7.5" hidden="1" customHeight="1"/>
    <row r="32772" ht="7.5" hidden="1" customHeight="1"/>
    <row r="32773" ht="7.5" hidden="1" customHeight="1"/>
    <row r="32774" ht="7.5" hidden="1" customHeight="1"/>
    <row r="32775" ht="7.5" hidden="1" customHeight="1"/>
    <row r="32776" ht="7.5" hidden="1" customHeight="1"/>
    <row r="32777" ht="7.5" hidden="1" customHeight="1"/>
    <row r="32778" ht="7.5" hidden="1" customHeight="1"/>
    <row r="32779" ht="7.5" hidden="1" customHeight="1"/>
    <row r="32780" ht="7.5" hidden="1" customHeight="1"/>
    <row r="32781" ht="7.5" hidden="1" customHeight="1"/>
    <row r="32782" ht="7.5" hidden="1" customHeight="1"/>
    <row r="32783" ht="7.5" hidden="1" customHeight="1"/>
    <row r="32784" ht="7.5" hidden="1" customHeight="1"/>
    <row r="32785" ht="7.5" hidden="1" customHeight="1"/>
    <row r="32786" ht="7.5" hidden="1" customHeight="1"/>
    <row r="32787" ht="7.5" hidden="1" customHeight="1"/>
    <row r="32788" ht="7.5" hidden="1" customHeight="1"/>
    <row r="32789" ht="7.5" hidden="1" customHeight="1"/>
    <row r="32790" ht="7.5" hidden="1" customHeight="1"/>
    <row r="32791" ht="7.5" hidden="1" customHeight="1"/>
    <row r="32792" ht="7.5" hidden="1" customHeight="1"/>
    <row r="32793" ht="7.5" hidden="1" customHeight="1"/>
    <row r="32794" ht="7.5" hidden="1" customHeight="1"/>
    <row r="32795" ht="7.5" hidden="1" customHeight="1"/>
    <row r="32796" ht="7.5" hidden="1" customHeight="1"/>
    <row r="32797" ht="7.5" hidden="1" customHeight="1"/>
    <row r="32798" ht="7.5" hidden="1" customHeight="1"/>
    <row r="32799" ht="7.5" hidden="1" customHeight="1"/>
    <row r="32800" ht="7.5" hidden="1" customHeight="1"/>
    <row r="32801" ht="7.5" hidden="1" customHeight="1"/>
    <row r="32802" ht="7.5" hidden="1" customHeight="1"/>
    <row r="32803" ht="7.5" hidden="1" customHeight="1"/>
    <row r="32804" ht="7.5" hidden="1" customHeight="1"/>
    <row r="32805" ht="7.5" hidden="1" customHeight="1"/>
    <row r="32806" ht="7.5" hidden="1" customHeight="1"/>
    <row r="32807" ht="7.5" hidden="1" customHeight="1"/>
    <row r="32808" ht="7.5" hidden="1" customHeight="1"/>
    <row r="32809" ht="7.5" hidden="1" customHeight="1"/>
    <row r="32810" ht="7.5" hidden="1" customHeight="1"/>
    <row r="32811" ht="7.5" hidden="1" customHeight="1"/>
    <row r="32812" ht="7.5" hidden="1" customHeight="1"/>
    <row r="32813" ht="7.5" hidden="1" customHeight="1"/>
    <row r="32814" ht="7.5" hidden="1" customHeight="1"/>
    <row r="32815" ht="7.5" hidden="1" customHeight="1"/>
    <row r="32816" ht="7.5" hidden="1" customHeight="1"/>
    <row r="32817" ht="7.5" hidden="1" customHeight="1"/>
    <row r="32818" ht="7.5" hidden="1" customHeight="1"/>
    <row r="32819" ht="7.5" hidden="1" customHeight="1"/>
    <row r="32820" ht="7.5" hidden="1" customHeight="1"/>
    <row r="32821" ht="7.5" hidden="1" customHeight="1"/>
    <row r="32822" ht="7.5" hidden="1" customHeight="1"/>
    <row r="32823" ht="7.5" hidden="1" customHeight="1"/>
    <row r="32824" ht="7.5" hidden="1" customHeight="1"/>
    <row r="32825" ht="7.5" hidden="1" customHeight="1"/>
    <row r="32826" ht="7.5" hidden="1" customHeight="1"/>
    <row r="32827" ht="7.5" hidden="1" customHeight="1"/>
    <row r="32828" ht="7.5" hidden="1" customHeight="1"/>
    <row r="32829" ht="7.5" hidden="1" customHeight="1"/>
    <row r="32830" ht="7.5" hidden="1" customHeight="1"/>
    <row r="32831" ht="7.5" hidden="1" customHeight="1"/>
    <row r="32832" ht="7.5" hidden="1" customHeight="1"/>
    <row r="32833" ht="7.5" hidden="1" customHeight="1"/>
    <row r="32834" ht="7.5" hidden="1" customHeight="1"/>
    <row r="32835" ht="7.5" hidden="1" customHeight="1"/>
    <row r="32836" ht="7.5" hidden="1" customHeight="1"/>
    <row r="32837" ht="7.5" hidden="1" customHeight="1"/>
    <row r="32838" ht="7.5" hidden="1" customHeight="1"/>
    <row r="32839" ht="7.5" hidden="1" customHeight="1"/>
    <row r="32840" ht="7.5" hidden="1" customHeight="1"/>
    <row r="32841" ht="7.5" hidden="1" customHeight="1"/>
    <row r="32842" ht="7.5" hidden="1" customHeight="1"/>
    <row r="32843" ht="7.5" hidden="1" customHeight="1"/>
    <row r="32844" ht="7.5" hidden="1" customHeight="1"/>
    <row r="32845" ht="7.5" hidden="1" customHeight="1"/>
    <row r="32846" ht="7.5" hidden="1" customHeight="1"/>
    <row r="32847" ht="7.5" hidden="1" customHeight="1"/>
    <row r="32848" ht="7.5" hidden="1" customHeight="1"/>
    <row r="32849" ht="7.5" hidden="1" customHeight="1"/>
    <row r="32850" ht="7.5" hidden="1" customHeight="1"/>
    <row r="32851" ht="7.5" hidden="1" customHeight="1"/>
    <row r="32852" ht="7.5" hidden="1" customHeight="1"/>
    <row r="32853" ht="7.5" hidden="1" customHeight="1"/>
    <row r="32854" ht="7.5" hidden="1" customHeight="1"/>
    <row r="32855" ht="7.5" hidden="1" customHeight="1"/>
    <row r="32856" ht="7.5" hidden="1" customHeight="1"/>
    <row r="32857" ht="7.5" hidden="1" customHeight="1"/>
    <row r="32858" ht="7.5" hidden="1" customHeight="1"/>
    <row r="32859" ht="7.5" hidden="1" customHeight="1"/>
    <row r="32860" ht="7.5" hidden="1" customHeight="1"/>
    <row r="32861" ht="7.5" hidden="1" customHeight="1"/>
    <row r="32862" ht="7.5" hidden="1" customHeight="1"/>
    <row r="32863" ht="7.5" hidden="1" customHeight="1"/>
    <row r="32864" ht="7.5" hidden="1" customHeight="1"/>
    <row r="32865" ht="7.5" hidden="1" customHeight="1"/>
    <row r="32866" ht="7.5" hidden="1" customHeight="1"/>
    <row r="32867" ht="7.5" hidden="1" customHeight="1"/>
    <row r="32868" ht="7.5" hidden="1" customHeight="1"/>
    <row r="32869" ht="7.5" hidden="1" customHeight="1"/>
    <row r="32870" ht="7.5" hidden="1" customHeight="1"/>
    <row r="32871" ht="7.5" hidden="1" customHeight="1"/>
    <row r="32872" ht="7.5" hidden="1" customHeight="1"/>
    <row r="32873" ht="7.5" hidden="1" customHeight="1"/>
    <row r="32874" ht="7.5" hidden="1" customHeight="1"/>
    <row r="32875" ht="7.5" hidden="1" customHeight="1"/>
    <row r="32876" ht="7.5" hidden="1" customHeight="1"/>
    <row r="32877" ht="7.5" hidden="1" customHeight="1"/>
    <row r="32878" ht="7.5" hidden="1" customHeight="1"/>
    <row r="32879" ht="7.5" hidden="1" customHeight="1"/>
    <row r="32880" ht="7.5" hidden="1" customHeight="1"/>
    <row r="32881" ht="7.5" hidden="1" customHeight="1"/>
    <row r="32882" ht="7.5" hidden="1" customHeight="1"/>
    <row r="32883" ht="7.5" hidden="1" customHeight="1"/>
    <row r="32884" ht="7.5" hidden="1" customHeight="1"/>
    <row r="32885" ht="7.5" hidden="1" customHeight="1"/>
    <row r="32886" ht="7.5" hidden="1" customHeight="1"/>
    <row r="32887" ht="7.5" hidden="1" customHeight="1"/>
    <row r="32888" ht="7.5" hidden="1" customHeight="1"/>
    <row r="32889" ht="7.5" hidden="1" customHeight="1"/>
    <row r="32890" ht="7.5" hidden="1" customHeight="1"/>
    <row r="32891" ht="7.5" hidden="1" customHeight="1"/>
    <row r="32892" ht="7.5" hidden="1" customHeight="1"/>
    <row r="32893" ht="7.5" hidden="1" customHeight="1"/>
    <row r="32894" ht="7.5" hidden="1" customHeight="1"/>
    <row r="32895" ht="7.5" hidden="1" customHeight="1"/>
    <row r="32896" ht="7.5" hidden="1" customHeight="1"/>
    <row r="32897" ht="7.5" hidden="1" customHeight="1"/>
    <row r="32898" ht="7.5" hidden="1" customHeight="1"/>
    <row r="32899" ht="7.5" hidden="1" customHeight="1"/>
    <row r="32900" ht="7.5" hidden="1" customHeight="1"/>
    <row r="32901" ht="7.5" hidden="1" customHeight="1"/>
    <row r="32902" ht="7.5" hidden="1" customHeight="1"/>
    <row r="32903" ht="7.5" hidden="1" customHeight="1"/>
    <row r="32904" ht="7.5" hidden="1" customHeight="1"/>
    <row r="32905" ht="7.5" hidden="1" customHeight="1"/>
    <row r="32906" ht="7.5" hidden="1" customHeight="1"/>
    <row r="32907" ht="7.5" hidden="1" customHeight="1"/>
    <row r="32908" ht="7.5" hidden="1" customHeight="1"/>
    <row r="32909" ht="7.5" hidden="1" customHeight="1"/>
    <row r="32910" ht="7.5" hidden="1" customHeight="1"/>
    <row r="32911" ht="7.5" hidden="1" customHeight="1"/>
    <row r="32912" ht="7.5" hidden="1" customHeight="1"/>
    <row r="32913" ht="7.5" hidden="1" customHeight="1"/>
    <row r="32914" ht="7.5" hidden="1" customHeight="1"/>
    <row r="32915" ht="7.5" hidden="1" customHeight="1"/>
    <row r="32916" ht="7.5" hidden="1" customHeight="1"/>
    <row r="32917" ht="7.5" hidden="1" customHeight="1"/>
    <row r="32918" ht="7.5" hidden="1" customHeight="1"/>
    <row r="32919" ht="7.5" hidden="1" customHeight="1"/>
    <row r="32920" ht="7.5" hidden="1" customHeight="1"/>
    <row r="32921" ht="7.5" hidden="1" customHeight="1"/>
    <row r="32922" ht="7.5" hidden="1" customHeight="1"/>
    <row r="32923" ht="7.5" hidden="1" customHeight="1"/>
    <row r="32924" ht="7.5" hidden="1" customHeight="1"/>
    <row r="32925" ht="7.5" hidden="1" customHeight="1"/>
    <row r="32926" ht="7.5" hidden="1" customHeight="1"/>
    <row r="32927" ht="7.5" hidden="1" customHeight="1"/>
    <row r="32928" ht="7.5" hidden="1" customHeight="1"/>
    <row r="32929" ht="7.5" hidden="1" customHeight="1"/>
    <row r="32930" ht="7.5" hidden="1" customHeight="1"/>
    <row r="32931" ht="7.5" hidden="1" customHeight="1"/>
    <row r="32932" ht="7.5" hidden="1" customHeight="1"/>
    <row r="32933" ht="7.5" hidden="1" customHeight="1"/>
    <row r="32934" ht="7.5" hidden="1" customHeight="1"/>
    <row r="32935" ht="7.5" hidden="1" customHeight="1"/>
    <row r="32936" ht="7.5" hidden="1" customHeight="1"/>
    <row r="32937" ht="7.5" hidden="1" customHeight="1"/>
    <row r="32938" ht="7.5" hidden="1" customHeight="1"/>
    <row r="32939" ht="7.5" hidden="1" customHeight="1"/>
    <row r="32940" ht="7.5" hidden="1" customHeight="1"/>
    <row r="32941" ht="7.5" hidden="1" customHeight="1"/>
    <row r="32942" ht="7.5" hidden="1" customHeight="1"/>
    <row r="32943" ht="7.5" hidden="1" customHeight="1"/>
    <row r="32944" ht="7.5" hidden="1" customHeight="1"/>
    <row r="32945" ht="7.5" hidden="1" customHeight="1"/>
    <row r="32946" ht="7.5" hidden="1" customHeight="1"/>
    <row r="32947" ht="7.5" hidden="1" customHeight="1"/>
    <row r="32948" ht="7.5" hidden="1" customHeight="1"/>
    <row r="32949" ht="7.5" hidden="1" customHeight="1"/>
    <row r="32950" ht="7.5" hidden="1" customHeight="1"/>
    <row r="32951" ht="7.5" hidden="1" customHeight="1"/>
    <row r="32952" ht="7.5" hidden="1" customHeight="1"/>
    <row r="32953" ht="7.5" hidden="1" customHeight="1"/>
    <row r="32954" ht="7.5" hidden="1" customHeight="1"/>
    <row r="32955" ht="7.5" hidden="1" customHeight="1"/>
    <row r="32956" ht="7.5" hidden="1" customHeight="1"/>
    <row r="32957" ht="7.5" hidden="1" customHeight="1"/>
    <row r="32958" ht="7.5" hidden="1" customHeight="1"/>
    <row r="32959" ht="7.5" hidden="1" customHeight="1"/>
    <row r="32960" ht="7.5" hidden="1" customHeight="1"/>
    <row r="32961" ht="7.5" hidden="1" customHeight="1"/>
    <row r="32962" ht="7.5" hidden="1" customHeight="1"/>
    <row r="32963" ht="7.5" hidden="1" customHeight="1"/>
    <row r="32964" ht="7.5" hidden="1" customHeight="1"/>
    <row r="32965" ht="7.5" hidden="1" customHeight="1"/>
    <row r="32966" ht="7.5" hidden="1" customHeight="1"/>
    <row r="32967" ht="7.5" hidden="1" customHeight="1"/>
    <row r="32968" ht="7.5" hidden="1" customHeight="1"/>
    <row r="32969" ht="7.5" hidden="1" customHeight="1"/>
    <row r="32970" ht="7.5" hidden="1" customHeight="1"/>
    <row r="32971" ht="7.5" hidden="1" customHeight="1"/>
    <row r="32972" ht="7.5" hidden="1" customHeight="1"/>
    <row r="32973" ht="7.5" hidden="1" customHeight="1"/>
    <row r="32974" ht="7.5" hidden="1" customHeight="1"/>
    <row r="32975" ht="7.5" hidden="1" customHeight="1"/>
    <row r="32976" ht="7.5" hidden="1" customHeight="1"/>
    <row r="32977" ht="7.5" hidden="1" customHeight="1"/>
    <row r="32978" ht="7.5" hidden="1" customHeight="1"/>
    <row r="32979" ht="7.5" hidden="1" customHeight="1"/>
    <row r="32980" ht="7.5" hidden="1" customHeight="1"/>
    <row r="32981" ht="7.5" hidden="1" customHeight="1"/>
    <row r="32982" ht="7.5" hidden="1" customHeight="1"/>
    <row r="32983" ht="7.5" hidden="1" customHeight="1"/>
    <row r="32984" ht="7.5" hidden="1" customHeight="1"/>
    <row r="32985" ht="7.5" hidden="1" customHeight="1"/>
    <row r="32986" ht="7.5" hidden="1" customHeight="1"/>
    <row r="32987" ht="7.5" hidden="1" customHeight="1"/>
    <row r="32988" ht="7.5" hidden="1" customHeight="1"/>
    <row r="32989" ht="7.5" hidden="1" customHeight="1"/>
    <row r="32990" ht="7.5" hidden="1" customHeight="1"/>
    <row r="32991" ht="7.5" hidden="1" customHeight="1"/>
    <row r="32992" ht="7.5" hidden="1" customHeight="1"/>
    <row r="32993" ht="7.5" hidden="1" customHeight="1"/>
    <row r="32994" ht="7.5" hidden="1" customHeight="1"/>
    <row r="32995" ht="7.5" hidden="1" customHeight="1"/>
    <row r="32996" ht="7.5" hidden="1" customHeight="1"/>
    <row r="32997" ht="7.5" hidden="1" customHeight="1"/>
    <row r="32998" ht="7.5" hidden="1" customHeight="1"/>
    <row r="32999" ht="7.5" hidden="1" customHeight="1"/>
    <row r="33000" ht="7.5" hidden="1" customHeight="1"/>
    <row r="33001" ht="7.5" hidden="1" customHeight="1"/>
    <row r="33002" ht="7.5" hidden="1" customHeight="1"/>
    <row r="33003" ht="7.5" hidden="1" customHeight="1"/>
    <row r="33004" ht="7.5" hidden="1" customHeight="1"/>
    <row r="33005" ht="7.5" hidden="1" customHeight="1"/>
    <row r="33006" ht="7.5" hidden="1" customHeight="1"/>
    <row r="33007" ht="7.5" hidden="1" customHeight="1"/>
    <row r="33008" ht="7.5" hidden="1" customHeight="1"/>
    <row r="33009" ht="7.5" hidden="1" customHeight="1"/>
    <row r="33010" ht="7.5" hidden="1" customHeight="1"/>
    <row r="33011" ht="7.5" hidden="1" customHeight="1"/>
    <row r="33012" ht="7.5" hidden="1" customHeight="1"/>
    <row r="33013" ht="7.5" hidden="1" customHeight="1"/>
    <row r="33014" ht="7.5" hidden="1" customHeight="1"/>
    <row r="33015" ht="7.5" hidden="1" customHeight="1"/>
    <row r="33016" ht="7.5" hidden="1" customHeight="1"/>
    <row r="33017" ht="7.5" hidden="1" customHeight="1"/>
    <row r="33018" ht="7.5" hidden="1" customHeight="1"/>
    <row r="33019" ht="7.5" hidden="1" customHeight="1"/>
    <row r="33020" ht="7.5" hidden="1" customHeight="1"/>
    <row r="33021" ht="7.5" hidden="1" customHeight="1"/>
    <row r="33022" ht="7.5" hidden="1" customHeight="1"/>
    <row r="33023" ht="7.5" hidden="1" customHeight="1"/>
    <row r="33024" ht="7.5" hidden="1" customHeight="1"/>
    <row r="33025" ht="7.5" hidden="1" customHeight="1"/>
    <row r="33026" ht="7.5" hidden="1" customHeight="1"/>
    <row r="33027" ht="7.5" hidden="1" customHeight="1"/>
    <row r="33028" ht="7.5" hidden="1" customHeight="1"/>
    <row r="33029" ht="7.5" hidden="1" customHeight="1"/>
    <row r="33030" ht="7.5" hidden="1" customHeight="1"/>
    <row r="33031" ht="7.5" hidden="1" customHeight="1"/>
    <row r="33032" ht="7.5" hidden="1" customHeight="1"/>
    <row r="33033" ht="7.5" hidden="1" customHeight="1"/>
    <row r="33034" ht="7.5" hidden="1" customHeight="1"/>
    <row r="33035" ht="7.5" hidden="1" customHeight="1"/>
    <row r="33036" ht="7.5" hidden="1" customHeight="1"/>
    <row r="33037" ht="7.5" hidden="1" customHeight="1"/>
    <row r="33038" ht="7.5" hidden="1" customHeight="1"/>
    <row r="33039" ht="7.5" hidden="1" customHeight="1"/>
    <row r="33040" ht="7.5" hidden="1" customHeight="1"/>
    <row r="33041" ht="7.5" hidden="1" customHeight="1"/>
    <row r="33042" ht="7.5" hidden="1" customHeight="1"/>
    <row r="33043" ht="7.5" hidden="1" customHeight="1"/>
    <row r="33044" ht="7.5" hidden="1" customHeight="1"/>
    <row r="33045" ht="7.5" hidden="1" customHeight="1"/>
    <row r="33046" ht="7.5" hidden="1" customHeight="1"/>
    <row r="33047" ht="7.5" hidden="1" customHeight="1"/>
    <row r="33048" ht="7.5" hidden="1" customHeight="1"/>
    <row r="33049" ht="7.5" hidden="1" customHeight="1"/>
    <row r="33050" ht="7.5" hidden="1" customHeight="1"/>
    <row r="33051" ht="7.5" hidden="1" customHeight="1"/>
    <row r="33052" ht="7.5" hidden="1" customHeight="1"/>
    <row r="33053" ht="7.5" hidden="1" customHeight="1"/>
    <row r="33054" ht="7.5" hidden="1" customHeight="1"/>
    <row r="33055" ht="7.5" hidden="1" customHeight="1"/>
    <row r="33056" ht="7.5" hidden="1" customHeight="1"/>
    <row r="33057" ht="7.5" hidden="1" customHeight="1"/>
    <row r="33058" ht="7.5" hidden="1" customHeight="1"/>
    <row r="33059" ht="7.5" hidden="1" customHeight="1"/>
    <row r="33060" ht="7.5" hidden="1" customHeight="1"/>
    <row r="33061" ht="7.5" hidden="1" customHeight="1"/>
    <row r="33062" ht="7.5" hidden="1" customHeight="1"/>
    <row r="33063" ht="7.5" hidden="1" customHeight="1"/>
    <row r="33064" ht="7.5" hidden="1" customHeight="1"/>
    <row r="33065" ht="7.5" hidden="1" customHeight="1"/>
    <row r="33066" ht="7.5" hidden="1" customHeight="1"/>
    <row r="33067" ht="7.5" hidden="1" customHeight="1"/>
    <row r="33068" ht="7.5" hidden="1" customHeight="1"/>
    <row r="33069" ht="7.5" hidden="1" customHeight="1"/>
    <row r="33070" ht="7.5" hidden="1" customHeight="1"/>
    <row r="33071" ht="7.5" hidden="1" customHeight="1"/>
    <row r="33072" ht="7.5" hidden="1" customHeight="1"/>
    <row r="33073" ht="7.5" hidden="1" customHeight="1"/>
    <row r="33074" ht="7.5" hidden="1" customHeight="1"/>
    <row r="33075" ht="7.5" hidden="1" customHeight="1"/>
    <row r="33076" ht="7.5" hidden="1" customHeight="1"/>
    <row r="33077" ht="7.5" hidden="1" customHeight="1"/>
    <row r="33078" ht="7.5" hidden="1" customHeight="1"/>
    <row r="33079" ht="7.5" hidden="1" customHeight="1"/>
    <row r="33080" ht="7.5" hidden="1" customHeight="1"/>
    <row r="33081" ht="7.5" hidden="1" customHeight="1"/>
    <row r="33082" ht="7.5" hidden="1" customHeight="1"/>
    <row r="33083" ht="7.5" hidden="1" customHeight="1"/>
    <row r="33084" ht="7.5" hidden="1" customHeight="1"/>
    <row r="33085" ht="7.5" hidden="1" customHeight="1"/>
    <row r="33086" ht="7.5" hidden="1" customHeight="1"/>
    <row r="33087" ht="7.5" hidden="1" customHeight="1"/>
    <row r="33088" ht="7.5" hidden="1" customHeight="1"/>
    <row r="33089" ht="7.5" hidden="1" customHeight="1"/>
    <row r="33090" ht="7.5" hidden="1" customHeight="1"/>
    <row r="33091" ht="7.5" hidden="1" customHeight="1"/>
    <row r="33092" ht="7.5" hidden="1" customHeight="1"/>
    <row r="33093" ht="7.5" hidden="1" customHeight="1"/>
    <row r="33094" ht="7.5" hidden="1" customHeight="1"/>
    <row r="33095" ht="7.5" hidden="1" customHeight="1"/>
    <row r="33096" ht="7.5" hidden="1" customHeight="1"/>
    <row r="33097" ht="7.5" hidden="1" customHeight="1"/>
    <row r="33098" ht="7.5" hidden="1" customHeight="1"/>
    <row r="33099" ht="7.5" hidden="1" customHeight="1"/>
    <row r="33100" ht="7.5" hidden="1" customHeight="1"/>
    <row r="33101" ht="7.5" hidden="1" customHeight="1"/>
    <row r="33102" ht="7.5" hidden="1" customHeight="1"/>
    <row r="33103" ht="7.5" hidden="1" customHeight="1"/>
    <row r="33104" ht="7.5" hidden="1" customHeight="1"/>
    <row r="33105" ht="7.5" hidden="1" customHeight="1"/>
    <row r="33106" ht="7.5" hidden="1" customHeight="1"/>
    <row r="33107" ht="7.5" hidden="1" customHeight="1"/>
    <row r="33108" ht="7.5" hidden="1" customHeight="1"/>
    <row r="33109" ht="7.5" hidden="1" customHeight="1"/>
    <row r="33110" ht="7.5" hidden="1" customHeight="1"/>
    <row r="33111" ht="7.5" hidden="1" customHeight="1"/>
    <row r="33112" ht="7.5" hidden="1" customHeight="1"/>
    <row r="33113" ht="7.5" hidden="1" customHeight="1"/>
    <row r="33114" ht="7.5" hidden="1" customHeight="1"/>
    <row r="33115" ht="7.5" hidden="1" customHeight="1"/>
    <row r="33116" ht="7.5" hidden="1" customHeight="1"/>
    <row r="33117" ht="7.5" hidden="1" customHeight="1"/>
    <row r="33118" ht="7.5" hidden="1" customHeight="1"/>
    <row r="33119" ht="7.5" hidden="1" customHeight="1"/>
    <row r="33120" ht="7.5" hidden="1" customHeight="1"/>
    <row r="33121" ht="7.5" hidden="1" customHeight="1"/>
    <row r="33122" ht="7.5" hidden="1" customHeight="1"/>
    <row r="33123" ht="7.5" hidden="1" customHeight="1"/>
    <row r="33124" ht="7.5" hidden="1" customHeight="1"/>
    <row r="33125" ht="7.5" hidden="1" customHeight="1"/>
    <row r="33126" ht="7.5" hidden="1" customHeight="1"/>
    <row r="33127" ht="7.5" hidden="1" customHeight="1"/>
    <row r="33128" ht="7.5" hidden="1" customHeight="1"/>
    <row r="33129" ht="7.5" hidden="1" customHeight="1"/>
    <row r="33130" ht="7.5" hidden="1" customHeight="1"/>
    <row r="33131" ht="7.5" hidden="1" customHeight="1"/>
    <row r="33132" ht="7.5" hidden="1" customHeight="1"/>
    <row r="33133" ht="7.5" hidden="1" customHeight="1"/>
    <row r="33134" ht="7.5" hidden="1" customHeight="1"/>
    <row r="33135" ht="7.5" hidden="1" customHeight="1"/>
    <row r="33136" ht="7.5" hidden="1" customHeight="1"/>
    <row r="33137" ht="7.5" hidden="1" customHeight="1"/>
    <row r="33138" ht="7.5" hidden="1" customHeight="1"/>
    <row r="33139" ht="7.5" hidden="1" customHeight="1"/>
    <row r="33140" ht="7.5" hidden="1" customHeight="1"/>
    <row r="33141" ht="7.5" hidden="1" customHeight="1"/>
    <row r="33142" ht="7.5" hidden="1" customHeight="1"/>
    <row r="33143" ht="7.5" hidden="1" customHeight="1"/>
    <row r="33144" ht="7.5" hidden="1" customHeight="1"/>
    <row r="33145" ht="7.5" hidden="1" customHeight="1"/>
    <row r="33146" ht="7.5" hidden="1" customHeight="1"/>
    <row r="33147" ht="7.5" hidden="1" customHeight="1"/>
    <row r="33148" ht="7.5" hidden="1" customHeight="1"/>
    <row r="33149" ht="7.5" hidden="1" customHeight="1"/>
    <row r="33150" ht="7.5" hidden="1" customHeight="1"/>
    <row r="33151" ht="7.5" hidden="1" customHeight="1"/>
    <row r="33152" ht="7.5" hidden="1" customHeight="1"/>
    <row r="33153" ht="7.5" hidden="1" customHeight="1"/>
    <row r="33154" ht="7.5" hidden="1" customHeight="1"/>
    <row r="33155" ht="7.5" hidden="1" customHeight="1"/>
    <row r="33156" ht="7.5" hidden="1" customHeight="1"/>
    <row r="33157" ht="7.5" hidden="1" customHeight="1"/>
    <row r="33158" ht="7.5" hidden="1" customHeight="1"/>
    <row r="33159" ht="7.5" hidden="1" customHeight="1"/>
    <row r="33160" ht="7.5" hidden="1" customHeight="1"/>
    <row r="33161" ht="7.5" hidden="1" customHeight="1"/>
    <row r="33162" ht="7.5" hidden="1" customHeight="1"/>
    <row r="33163" ht="7.5" hidden="1" customHeight="1"/>
    <row r="33164" ht="7.5" hidden="1" customHeight="1"/>
    <row r="33165" ht="7.5" hidden="1" customHeight="1"/>
    <row r="33166" ht="7.5" hidden="1" customHeight="1"/>
    <row r="33167" ht="7.5" hidden="1" customHeight="1"/>
    <row r="33168" ht="7.5" hidden="1" customHeight="1"/>
    <row r="33169" ht="7.5" hidden="1" customHeight="1"/>
    <row r="33170" ht="7.5" hidden="1" customHeight="1"/>
    <row r="33171" ht="7.5" hidden="1" customHeight="1"/>
    <row r="33172" ht="7.5" hidden="1" customHeight="1"/>
    <row r="33173" ht="7.5" hidden="1" customHeight="1"/>
    <row r="33174" ht="7.5" hidden="1" customHeight="1"/>
    <row r="33175" ht="7.5" hidden="1" customHeight="1"/>
    <row r="33176" ht="7.5" hidden="1" customHeight="1"/>
    <row r="33177" ht="7.5" hidden="1" customHeight="1"/>
    <row r="33178" ht="7.5" hidden="1" customHeight="1"/>
    <row r="33179" ht="7.5" hidden="1" customHeight="1"/>
    <row r="33180" ht="7.5" hidden="1" customHeight="1"/>
    <row r="33181" ht="7.5" hidden="1" customHeight="1"/>
    <row r="33182" ht="7.5" hidden="1" customHeight="1"/>
    <row r="33183" ht="7.5" hidden="1" customHeight="1"/>
    <row r="33184" ht="7.5" hidden="1" customHeight="1"/>
    <row r="33185" ht="7.5" hidden="1" customHeight="1"/>
    <row r="33186" ht="7.5" hidden="1" customHeight="1"/>
    <row r="33187" ht="7.5" hidden="1" customHeight="1"/>
    <row r="33188" ht="7.5" hidden="1" customHeight="1"/>
    <row r="33189" ht="7.5" hidden="1" customHeight="1"/>
    <row r="33190" ht="7.5" hidden="1" customHeight="1"/>
    <row r="33191" ht="7.5" hidden="1" customHeight="1"/>
    <row r="33192" ht="7.5" hidden="1" customHeight="1"/>
    <row r="33193" ht="7.5" hidden="1" customHeight="1"/>
    <row r="33194" ht="7.5" hidden="1" customHeight="1"/>
    <row r="33195" ht="7.5" hidden="1" customHeight="1"/>
    <row r="33196" ht="7.5" hidden="1" customHeight="1"/>
    <row r="33197" ht="7.5" hidden="1" customHeight="1"/>
    <row r="33198" ht="7.5" hidden="1" customHeight="1"/>
    <row r="33199" ht="7.5" hidden="1" customHeight="1"/>
    <row r="33200" ht="7.5" hidden="1" customHeight="1"/>
    <row r="33201" ht="7.5" hidden="1" customHeight="1"/>
    <row r="33202" ht="7.5" hidden="1" customHeight="1"/>
    <row r="33203" ht="7.5" hidden="1" customHeight="1"/>
    <row r="33204" ht="7.5" hidden="1" customHeight="1"/>
    <row r="33205" ht="7.5" hidden="1" customHeight="1"/>
    <row r="33206" ht="7.5" hidden="1" customHeight="1"/>
    <row r="33207" ht="7.5" hidden="1" customHeight="1"/>
    <row r="33208" ht="7.5" hidden="1" customHeight="1"/>
    <row r="33209" ht="7.5" hidden="1" customHeight="1"/>
    <row r="33210" ht="7.5" hidden="1" customHeight="1"/>
    <row r="33211" ht="7.5" hidden="1" customHeight="1"/>
    <row r="33212" ht="7.5" hidden="1" customHeight="1"/>
    <row r="33213" ht="7.5" hidden="1" customHeight="1"/>
    <row r="33214" ht="7.5" hidden="1" customHeight="1"/>
    <row r="33215" ht="7.5" hidden="1" customHeight="1"/>
    <row r="33216" ht="7.5" hidden="1" customHeight="1"/>
    <row r="33217" ht="7.5" hidden="1" customHeight="1"/>
    <row r="33218" ht="7.5" hidden="1" customHeight="1"/>
    <row r="33219" ht="7.5" hidden="1" customHeight="1"/>
    <row r="33220" ht="7.5" hidden="1" customHeight="1"/>
    <row r="33221" ht="7.5" hidden="1" customHeight="1"/>
    <row r="33222" ht="7.5" hidden="1" customHeight="1"/>
    <row r="33223" ht="7.5" hidden="1" customHeight="1"/>
    <row r="33224" ht="7.5" hidden="1" customHeight="1"/>
    <row r="33225" ht="7.5" hidden="1" customHeight="1"/>
    <row r="33226" ht="7.5" hidden="1" customHeight="1"/>
    <row r="33227" ht="7.5" hidden="1" customHeight="1"/>
    <row r="33228" ht="7.5" hidden="1" customHeight="1"/>
    <row r="33229" ht="7.5" hidden="1" customHeight="1"/>
    <row r="33230" ht="7.5" hidden="1" customHeight="1"/>
    <row r="33231" ht="7.5" hidden="1" customHeight="1"/>
    <row r="33232" ht="7.5" hidden="1" customHeight="1"/>
    <row r="33233" ht="7.5" hidden="1" customHeight="1"/>
    <row r="33234" ht="7.5" hidden="1" customHeight="1"/>
    <row r="33235" ht="7.5" hidden="1" customHeight="1"/>
    <row r="33236" ht="7.5" hidden="1" customHeight="1"/>
    <row r="33237" ht="7.5" hidden="1" customHeight="1"/>
    <row r="33238" ht="7.5" hidden="1" customHeight="1"/>
    <row r="33239" ht="7.5" hidden="1" customHeight="1"/>
    <row r="33240" ht="7.5" hidden="1" customHeight="1"/>
    <row r="33241" ht="7.5" hidden="1" customHeight="1"/>
    <row r="33242" ht="7.5" hidden="1" customHeight="1"/>
    <row r="33243" ht="7.5" hidden="1" customHeight="1"/>
    <row r="33244" ht="7.5" hidden="1" customHeight="1"/>
    <row r="33245" ht="7.5" hidden="1" customHeight="1"/>
    <row r="33246" ht="7.5" hidden="1" customHeight="1"/>
    <row r="33247" ht="7.5" hidden="1" customHeight="1"/>
    <row r="33248" ht="7.5" hidden="1" customHeight="1"/>
    <row r="33249" ht="7.5" hidden="1" customHeight="1"/>
    <row r="33250" ht="7.5" hidden="1" customHeight="1"/>
    <row r="33251" ht="7.5" hidden="1" customHeight="1"/>
    <row r="33252" ht="7.5" hidden="1" customHeight="1"/>
    <row r="33253" ht="7.5" hidden="1" customHeight="1"/>
    <row r="33254" ht="7.5" hidden="1" customHeight="1"/>
    <row r="33255" ht="7.5" hidden="1" customHeight="1"/>
    <row r="33256" ht="7.5" hidden="1" customHeight="1"/>
    <row r="33257" ht="7.5" hidden="1" customHeight="1"/>
    <row r="33258" ht="7.5" hidden="1" customHeight="1"/>
    <row r="33259" ht="7.5" hidden="1" customHeight="1"/>
    <row r="33260" ht="7.5" hidden="1" customHeight="1"/>
    <row r="33261" ht="7.5" hidden="1" customHeight="1"/>
    <row r="33262" ht="7.5" hidden="1" customHeight="1"/>
    <row r="33263" ht="7.5" hidden="1" customHeight="1"/>
    <row r="33264" ht="7.5" hidden="1" customHeight="1"/>
    <row r="33265" ht="7.5" hidden="1" customHeight="1"/>
    <row r="33266" ht="7.5" hidden="1" customHeight="1"/>
    <row r="33267" ht="7.5" hidden="1" customHeight="1"/>
    <row r="33268" ht="7.5" hidden="1" customHeight="1"/>
    <row r="33269" ht="7.5" hidden="1" customHeight="1"/>
    <row r="33270" ht="7.5" hidden="1" customHeight="1"/>
    <row r="33271" ht="7.5" hidden="1" customHeight="1"/>
    <row r="33272" ht="7.5" hidden="1" customHeight="1"/>
    <row r="33273" ht="7.5" hidden="1" customHeight="1"/>
    <row r="33274" ht="7.5" hidden="1" customHeight="1"/>
    <row r="33275" ht="7.5" hidden="1" customHeight="1"/>
    <row r="33276" ht="7.5" hidden="1" customHeight="1"/>
    <row r="33277" ht="7.5" hidden="1" customHeight="1"/>
    <row r="33278" ht="7.5" hidden="1" customHeight="1"/>
    <row r="33279" ht="7.5" hidden="1" customHeight="1"/>
    <row r="33280" ht="7.5" hidden="1" customHeight="1"/>
    <row r="33281" ht="7.5" hidden="1" customHeight="1"/>
    <row r="33282" ht="7.5" hidden="1" customHeight="1"/>
    <row r="33283" ht="7.5" hidden="1" customHeight="1"/>
    <row r="33284" ht="7.5" hidden="1" customHeight="1"/>
    <row r="33285" ht="7.5" hidden="1" customHeight="1"/>
    <row r="33286" ht="7.5" hidden="1" customHeight="1"/>
    <row r="33287" ht="7.5" hidden="1" customHeight="1"/>
    <row r="33288" ht="7.5" hidden="1" customHeight="1"/>
    <row r="33289" ht="7.5" hidden="1" customHeight="1"/>
    <row r="33290" ht="7.5" hidden="1" customHeight="1"/>
    <row r="33291" ht="7.5" hidden="1" customHeight="1"/>
    <row r="33292" ht="7.5" hidden="1" customHeight="1"/>
    <row r="33293" ht="7.5" hidden="1" customHeight="1"/>
    <row r="33294" ht="7.5" hidden="1" customHeight="1"/>
    <row r="33295" ht="7.5" hidden="1" customHeight="1"/>
    <row r="33296" ht="7.5" hidden="1" customHeight="1"/>
    <row r="33297" ht="7.5" hidden="1" customHeight="1"/>
    <row r="33298" ht="7.5" hidden="1" customHeight="1"/>
    <row r="33299" ht="7.5" hidden="1" customHeight="1"/>
    <row r="33300" ht="7.5" hidden="1" customHeight="1"/>
    <row r="33301" ht="7.5" hidden="1" customHeight="1"/>
    <row r="33302" ht="7.5" hidden="1" customHeight="1"/>
    <row r="33303" ht="7.5" hidden="1" customHeight="1"/>
    <row r="33304" ht="7.5" hidden="1" customHeight="1"/>
    <row r="33305" ht="7.5" hidden="1" customHeight="1"/>
    <row r="33306" ht="7.5" hidden="1" customHeight="1"/>
    <row r="33307" ht="7.5" hidden="1" customHeight="1"/>
    <row r="33308" ht="7.5" hidden="1" customHeight="1"/>
    <row r="33309" ht="7.5" hidden="1" customHeight="1"/>
    <row r="33310" ht="7.5" hidden="1" customHeight="1"/>
    <row r="33311" ht="7.5" hidden="1" customHeight="1"/>
    <row r="33312" ht="7.5" hidden="1" customHeight="1"/>
    <row r="33313" ht="7.5" hidden="1" customHeight="1"/>
    <row r="33314" ht="7.5" hidden="1" customHeight="1"/>
    <row r="33315" ht="7.5" hidden="1" customHeight="1"/>
    <row r="33316" ht="7.5" hidden="1" customHeight="1"/>
    <row r="33317" ht="7.5" hidden="1" customHeight="1"/>
    <row r="33318" ht="7.5" hidden="1" customHeight="1"/>
    <row r="33319" ht="7.5" hidden="1" customHeight="1"/>
    <row r="33320" ht="7.5" hidden="1" customHeight="1"/>
    <row r="33321" ht="7.5" hidden="1" customHeight="1"/>
    <row r="33322" ht="7.5" hidden="1" customHeight="1"/>
    <row r="33323" ht="7.5" hidden="1" customHeight="1"/>
    <row r="33324" ht="7.5" hidden="1" customHeight="1"/>
    <row r="33325" ht="7.5" hidden="1" customHeight="1"/>
    <row r="33326" ht="7.5" hidden="1" customHeight="1"/>
    <row r="33327" ht="7.5" hidden="1" customHeight="1"/>
    <row r="33328" ht="7.5" hidden="1" customHeight="1"/>
    <row r="33329" ht="7.5" hidden="1" customHeight="1"/>
    <row r="33330" ht="7.5" hidden="1" customHeight="1"/>
    <row r="33331" ht="7.5" hidden="1" customHeight="1"/>
    <row r="33332" ht="7.5" hidden="1" customHeight="1"/>
    <row r="33333" ht="7.5" hidden="1" customHeight="1"/>
    <row r="33334" ht="7.5" hidden="1" customHeight="1"/>
    <row r="33335" ht="7.5" hidden="1" customHeight="1"/>
    <row r="33336" ht="7.5" hidden="1" customHeight="1"/>
    <row r="33337" ht="7.5" hidden="1" customHeight="1"/>
    <row r="33338" ht="7.5" hidden="1" customHeight="1"/>
    <row r="33339" ht="7.5" hidden="1" customHeight="1"/>
    <row r="33340" ht="7.5" hidden="1" customHeight="1"/>
    <row r="33341" ht="7.5" hidden="1" customHeight="1"/>
    <row r="33342" ht="7.5" hidden="1" customHeight="1"/>
    <row r="33343" ht="7.5" hidden="1" customHeight="1"/>
    <row r="33344" ht="7.5" hidden="1" customHeight="1"/>
    <row r="33345" ht="7.5" hidden="1" customHeight="1"/>
    <row r="33346" ht="7.5" hidden="1" customHeight="1"/>
    <row r="33347" ht="7.5" hidden="1" customHeight="1"/>
    <row r="33348" ht="7.5" hidden="1" customHeight="1"/>
    <row r="33349" ht="7.5" hidden="1" customHeight="1"/>
    <row r="33350" ht="7.5" hidden="1" customHeight="1"/>
    <row r="33351" ht="7.5" hidden="1" customHeight="1"/>
    <row r="33352" ht="7.5" hidden="1" customHeight="1"/>
    <row r="33353" ht="7.5" hidden="1" customHeight="1"/>
    <row r="33354" ht="7.5" hidden="1" customHeight="1"/>
    <row r="33355" ht="7.5" hidden="1" customHeight="1"/>
    <row r="33356" ht="7.5" hidden="1" customHeight="1"/>
    <row r="33357" ht="7.5" hidden="1" customHeight="1"/>
    <row r="33358" ht="7.5" hidden="1" customHeight="1"/>
    <row r="33359" ht="7.5" hidden="1" customHeight="1"/>
    <row r="33360" ht="7.5" hidden="1" customHeight="1"/>
    <row r="33361" ht="7.5" hidden="1" customHeight="1"/>
    <row r="33362" ht="7.5" hidden="1" customHeight="1"/>
    <row r="33363" ht="7.5" hidden="1" customHeight="1"/>
    <row r="33364" ht="7.5" hidden="1" customHeight="1"/>
    <row r="33365" ht="7.5" hidden="1" customHeight="1"/>
    <row r="33366" ht="7.5" hidden="1" customHeight="1"/>
    <row r="33367" ht="7.5" hidden="1" customHeight="1"/>
    <row r="33368" ht="7.5" hidden="1" customHeight="1"/>
    <row r="33369" ht="7.5" hidden="1" customHeight="1"/>
    <row r="33370" ht="7.5" hidden="1" customHeight="1"/>
    <row r="33371" ht="7.5" hidden="1" customHeight="1"/>
    <row r="33372" ht="7.5" hidden="1" customHeight="1"/>
    <row r="33373" ht="7.5" hidden="1" customHeight="1"/>
    <row r="33374" ht="7.5" hidden="1" customHeight="1"/>
    <row r="33375" ht="7.5" hidden="1" customHeight="1"/>
    <row r="33376" ht="7.5" hidden="1" customHeight="1"/>
    <row r="33377" ht="7.5" hidden="1" customHeight="1"/>
    <row r="33378" ht="7.5" hidden="1" customHeight="1"/>
    <row r="33379" ht="7.5" hidden="1" customHeight="1"/>
    <row r="33380" ht="7.5" hidden="1" customHeight="1"/>
    <row r="33381" ht="7.5" hidden="1" customHeight="1"/>
    <row r="33382" ht="7.5" hidden="1" customHeight="1"/>
    <row r="33383" ht="7.5" hidden="1" customHeight="1"/>
    <row r="33384" ht="7.5" hidden="1" customHeight="1"/>
    <row r="33385" ht="7.5" hidden="1" customHeight="1"/>
    <row r="33386" ht="7.5" hidden="1" customHeight="1"/>
    <row r="33387" ht="7.5" hidden="1" customHeight="1"/>
    <row r="33388" ht="7.5" hidden="1" customHeight="1"/>
    <row r="33389" ht="7.5" hidden="1" customHeight="1"/>
    <row r="33390" ht="7.5" hidden="1" customHeight="1"/>
    <row r="33391" ht="7.5" hidden="1" customHeight="1"/>
    <row r="33392" ht="7.5" hidden="1" customHeight="1"/>
    <row r="33393" ht="7.5" hidden="1" customHeight="1"/>
    <row r="33394" ht="7.5" hidden="1" customHeight="1"/>
    <row r="33395" ht="7.5" hidden="1" customHeight="1"/>
    <row r="33396" ht="7.5" hidden="1" customHeight="1"/>
    <row r="33397" ht="7.5" hidden="1" customHeight="1"/>
    <row r="33398" ht="7.5" hidden="1" customHeight="1"/>
    <row r="33399" ht="7.5" hidden="1" customHeight="1"/>
    <row r="33400" ht="7.5" hidden="1" customHeight="1"/>
    <row r="33401" ht="7.5" hidden="1" customHeight="1"/>
    <row r="33402" ht="7.5" hidden="1" customHeight="1"/>
    <row r="33403" ht="7.5" hidden="1" customHeight="1"/>
    <row r="33404" ht="7.5" hidden="1" customHeight="1"/>
    <row r="33405" ht="7.5" hidden="1" customHeight="1"/>
    <row r="33406" ht="7.5" hidden="1" customHeight="1"/>
    <row r="33407" ht="7.5" hidden="1" customHeight="1"/>
    <row r="33408" ht="7.5" hidden="1" customHeight="1"/>
    <row r="33409" ht="7.5" hidden="1" customHeight="1"/>
    <row r="33410" ht="7.5" hidden="1" customHeight="1"/>
    <row r="33411" ht="7.5" hidden="1" customHeight="1"/>
    <row r="33412" ht="7.5" hidden="1" customHeight="1"/>
    <row r="33413" ht="7.5" hidden="1" customHeight="1"/>
    <row r="33414" ht="7.5" hidden="1" customHeight="1"/>
    <row r="33415" ht="7.5" hidden="1" customHeight="1"/>
    <row r="33416" ht="7.5" hidden="1" customHeight="1"/>
    <row r="33417" ht="7.5" hidden="1" customHeight="1"/>
    <row r="33418" ht="7.5" hidden="1" customHeight="1"/>
    <row r="33419" ht="7.5" hidden="1" customHeight="1"/>
    <row r="33420" ht="7.5" hidden="1" customHeight="1"/>
    <row r="33421" ht="7.5" hidden="1" customHeight="1"/>
    <row r="33422" ht="7.5" hidden="1" customHeight="1"/>
    <row r="33423" ht="7.5" hidden="1" customHeight="1"/>
    <row r="33424" ht="7.5" hidden="1" customHeight="1"/>
    <row r="33425" ht="7.5" hidden="1" customHeight="1"/>
    <row r="33426" ht="7.5" hidden="1" customHeight="1"/>
    <row r="33427" ht="7.5" hidden="1" customHeight="1"/>
    <row r="33428" ht="7.5" hidden="1" customHeight="1"/>
    <row r="33429" ht="7.5" hidden="1" customHeight="1"/>
    <row r="33430" ht="7.5" hidden="1" customHeight="1"/>
    <row r="33431" ht="7.5" hidden="1" customHeight="1"/>
    <row r="33432" ht="7.5" hidden="1" customHeight="1"/>
    <row r="33433" ht="7.5" hidden="1" customHeight="1"/>
    <row r="33434" ht="7.5" hidden="1" customHeight="1"/>
    <row r="33435" ht="7.5" hidden="1" customHeight="1"/>
    <row r="33436" ht="7.5" hidden="1" customHeight="1"/>
    <row r="33437" ht="7.5" hidden="1" customHeight="1"/>
    <row r="33438" ht="7.5" hidden="1" customHeight="1"/>
    <row r="33439" ht="7.5" hidden="1" customHeight="1"/>
    <row r="33440" ht="7.5" hidden="1" customHeight="1"/>
    <row r="33441" ht="7.5" hidden="1" customHeight="1"/>
    <row r="33442" ht="7.5" hidden="1" customHeight="1"/>
    <row r="33443" ht="7.5" hidden="1" customHeight="1"/>
    <row r="33444" ht="7.5" hidden="1" customHeight="1"/>
    <row r="33445" ht="7.5" hidden="1" customHeight="1"/>
    <row r="33446" ht="7.5" hidden="1" customHeight="1"/>
    <row r="33447" ht="7.5" hidden="1" customHeight="1"/>
    <row r="33448" ht="7.5" hidden="1" customHeight="1"/>
    <row r="33449" ht="7.5" hidden="1" customHeight="1"/>
    <row r="33450" ht="7.5" hidden="1" customHeight="1"/>
    <row r="33451" ht="7.5" hidden="1" customHeight="1"/>
    <row r="33452" ht="7.5" hidden="1" customHeight="1"/>
    <row r="33453" ht="7.5" hidden="1" customHeight="1"/>
    <row r="33454" ht="7.5" hidden="1" customHeight="1"/>
    <row r="33455" ht="7.5" hidden="1" customHeight="1"/>
    <row r="33456" ht="7.5" hidden="1" customHeight="1"/>
    <row r="33457" ht="7.5" hidden="1" customHeight="1"/>
    <row r="33458" ht="7.5" hidden="1" customHeight="1"/>
    <row r="33459" ht="7.5" hidden="1" customHeight="1"/>
    <row r="33460" ht="7.5" hidden="1" customHeight="1"/>
    <row r="33461" ht="7.5" hidden="1" customHeight="1"/>
    <row r="33462" ht="7.5" hidden="1" customHeight="1"/>
    <row r="33463" ht="7.5" hidden="1" customHeight="1"/>
    <row r="33464" ht="7.5" hidden="1" customHeight="1"/>
    <row r="33465" ht="7.5" hidden="1" customHeight="1"/>
    <row r="33466" ht="7.5" hidden="1" customHeight="1"/>
    <row r="33467" ht="7.5" hidden="1" customHeight="1"/>
    <row r="33468" ht="7.5" hidden="1" customHeight="1"/>
    <row r="33469" ht="7.5" hidden="1" customHeight="1"/>
    <row r="33470" ht="7.5" hidden="1" customHeight="1"/>
    <row r="33471" ht="7.5" hidden="1" customHeight="1"/>
    <row r="33472" ht="7.5" hidden="1" customHeight="1"/>
    <row r="33473" ht="7.5" hidden="1" customHeight="1"/>
    <row r="33474" ht="7.5" hidden="1" customHeight="1"/>
    <row r="33475" ht="7.5" hidden="1" customHeight="1"/>
    <row r="33476" ht="7.5" hidden="1" customHeight="1"/>
    <row r="33477" ht="7.5" hidden="1" customHeight="1"/>
    <row r="33478" ht="7.5" hidden="1" customHeight="1"/>
    <row r="33479" ht="7.5" hidden="1" customHeight="1"/>
    <row r="33480" ht="7.5" hidden="1" customHeight="1"/>
    <row r="33481" ht="7.5" hidden="1" customHeight="1"/>
    <row r="33482" ht="7.5" hidden="1" customHeight="1"/>
    <row r="33483" ht="7.5" hidden="1" customHeight="1"/>
    <row r="33484" ht="7.5" hidden="1" customHeight="1"/>
    <row r="33485" ht="7.5" hidden="1" customHeight="1"/>
    <row r="33486" ht="7.5" hidden="1" customHeight="1"/>
    <row r="33487" ht="7.5" hidden="1" customHeight="1"/>
    <row r="33488" ht="7.5" hidden="1" customHeight="1"/>
    <row r="33489" ht="7.5" hidden="1" customHeight="1"/>
    <row r="33490" ht="7.5" hidden="1" customHeight="1"/>
    <row r="33491" ht="7.5" hidden="1" customHeight="1"/>
    <row r="33492" ht="7.5" hidden="1" customHeight="1"/>
    <row r="33493" ht="7.5" hidden="1" customHeight="1"/>
    <row r="33494" ht="7.5" hidden="1" customHeight="1"/>
    <row r="33495" ht="7.5" hidden="1" customHeight="1"/>
    <row r="33496" ht="7.5" hidden="1" customHeight="1"/>
    <row r="33497" ht="7.5" hidden="1" customHeight="1"/>
    <row r="33498" ht="7.5" hidden="1" customHeight="1"/>
    <row r="33499" ht="7.5" hidden="1" customHeight="1"/>
    <row r="33500" ht="7.5" hidden="1" customHeight="1"/>
    <row r="33501" ht="7.5" hidden="1" customHeight="1"/>
    <row r="33502" ht="7.5" hidden="1" customHeight="1"/>
    <row r="33503" ht="7.5" hidden="1" customHeight="1"/>
    <row r="33504" ht="7.5" hidden="1" customHeight="1"/>
    <row r="33505" ht="7.5" hidden="1" customHeight="1"/>
    <row r="33506" ht="7.5" hidden="1" customHeight="1"/>
    <row r="33507" ht="7.5" hidden="1" customHeight="1"/>
    <row r="33508" ht="7.5" hidden="1" customHeight="1"/>
    <row r="33509" ht="7.5" hidden="1" customHeight="1"/>
    <row r="33510" ht="7.5" hidden="1" customHeight="1"/>
    <row r="33511" ht="7.5" hidden="1" customHeight="1"/>
    <row r="33512" ht="7.5" hidden="1" customHeight="1"/>
    <row r="33513" ht="7.5" hidden="1" customHeight="1"/>
    <row r="33514" ht="7.5" hidden="1" customHeight="1"/>
    <row r="33515" ht="7.5" hidden="1" customHeight="1"/>
    <row r="33516" ht="7.5" hidden="1" customHeight="1"/>
    <row r="33517" ht="7.5" hidden="1" customHeight="1"/>
    <row r="33518" ht="7.5" hidden="1" customHeight="1"/>
    <row r="33519" ht="7.5" hidden="1" customHeight="1"/>
    <row r="33520" ht="7.5" hidden="1" customHeight="1"/>
    <row r="33521" ht="7.5" hidden="1" customHeight="1"/>
    <row r="33522" ht="7.5" hidden="1" customHeight="1"/>
    <row r="33523" ht="7.5" hidden="1" customHeight="1"/>
    <row r="33524" ht="7.5" hidden="1" customHeight="1"/>
    <row r="33525" ht="7.5" hidden="1" customHeight="1"/>
    <row r="33526" ht="7.5" hidden="1" customHeight="1"/>
    <row r="33527" ht="7.5" hidden="1" customHeight="1"/>
    <row r="33528" ht="7.5" hidden="1" customHeight="1"/>
    <row r="33529" ht="7.5" hidden="1" customHeight="1"/>
    <row r="33530" ht="7.5" hidden="1" customHeight="1"/>
    <row r="33531" ht="7.5" hidden="1" customHeight="1"/>
    <row r="33532" ht="7.5" hidden="1" customHeight="1"/>
    <row r="33533" ht="7.5" hidden="1" customHeight="1"/>
    <row r="33534" ht="7.5" hidden="1" customHeight="1"/>
    <row r="33535" ht="7.5" hidden="1" customHeight="1"/>
    <row r="33536" ht="7.5" hidden="1" customHeight="1"/>
    <row r="33537" ht="7.5" hidden="1" customHeight="1"/>
    <row r="33538" ht="7.5" hidden="1" customHeight="1"/>
    <row r="33539" ht="7.5" hidden="1" customHeight="1"/>
    <row r="33540" ht="7.5" hidden="1" customHeight="1"/>
    <row r="33541" ht="7.5" hidden="1" customHeight="1"/>
    <row r="33542" ht="7.5" hidden="1" customHeight="1"/>
    <row r="33543" ht="7.5" hidden="1" customHeight="1"/>
    <row r="33544" ht="7.5" hidden="1" customHeight="1"/>
    <row r="33545" ht="7.5" hidden="1" customHeight="1"/>
    <row r="33546" ht="7.5" hidden="1" customHeight="1"/>
    <row r="33547" ht="7.5" hidden="1" customHeight="1"/>
    <row r="33548" ht="7.5" hidden="1" customHeight="1"/>
    <row r="33549" ht="7.5" hidden="1" customHeight="1"/>
    <row r="33550" ht="7.5" hidden="1" customHeight="1"/>
    <row r="33551" ht="7.5" hidden="1" customHeight="1"/>
    <row r="33552" ht="7.5" hidden="1" customHeight="1"/>
    <row r="33553" ht="7.5" hidden="1" customHeight="1"/>
    <row r="33554" ht="7.5" hidden="1" customHeight="1"/>
    <row r="33555" ht="7.5" hidden="1" customHeight="1"/>
    <row r="33556" ht="7.5" hidden="1" customHeight="1"/>
    <row r="33557" ht="7.5" hidden="1" customHeight="1"/>
    <row r="33558" ht="7.5" hidden="1" customHeight="1"/>
    <row r="33559" ht="7.5" hidden="1" customHeight="1"/>
    <row r="33560" ht="7.5" hidden="1" customHeight="1"/>
    <row r="33561" ht="7.5" hidden="1" customHeight="1"/>
    <row r="33562" ht="7.5" hidden="1" customHeight="1"/>
    <row r="33563" ht="7.5" hidden="1" customHeight="1"/>
    <row r="33564" ht="7.5" hidden="1" customHeight="1"/>
    <row r="33565" ht="7.5" hidden="1" customHeight="1"/>
    <row r="33566" ht="7.5" hidden="1" customHeight="1"/>
    <row r="33567" ht="7.5" hidden="1" customHeight="1"/>
    <row r="33568" ht="7.5" hidden="1" customHeight="1"/>
    <row r="33569" ht="7.5" hidden="1" customHeight="1"/>
    <row r="33570" ht="7.5" hidden="1" customHeight="1"/>
    <row r="33571" ht="7.5" hidden="1" customHeight="1"/>
    <row r="33572" ht="7.5" hidden="1" customHeight="1"/>
    <row r="33573" ht="7.5" hidden="1" customHeight="1"/>
    <row r="33574" ht="7.5" hidden="1" customHeight="1"/>
    <row r="33575" ht="7.5" hidden="1" customHeight="1"/>
    <row r="33576" ht="7.5" hidden="1" customHeight="1"/>
    <row r="33577" ht="7.5" hidden="1" customHeight="1"/>
    <row r="33578" ht="7.5" hidden="1" customHeight="1"/>
    <row r="33579" ht="7.5" hidden="1" customHeight="1"/>
    <row r="33580" ht="7.5" hidden="1" customHeight="1"/>
    <row r="33581" ht="7.5" hidden="1" customHeight="1"/>
    <row r="33582" ht="7.5" hidden="1" customHeight="1"/>
    <row r="33583" ht="7.5" hidden="1" customHeight="1"/>
    <row r="33584" ht="7.5" hidden="1" customHeight="1"/>
    <row r="33585" ht="7.5" hidden="1" customHeight="1"/>
    <row r="33586" ht="7.5" hidden="1" customHeight="1"/>
    <row r="33587" ht="7.5" hidden="1" customHeight="1"/>
    <row r="33588" ht="7.5" hidden="1" customHeight="1"/>
    <row r="33589" ht="7.5" hidden="1" customHeight="1"/>
    <row r="33590" ht="7.5" hidden="1" customHeight="1"/>
    <row r="33591" ht="7.5" hidden="1" customHeight="1"/>
    <row r="33592" ht="7.5" hidden="1" customHeight="1"/>
    <row r="33593" ht="7.5" hidden="1" customHeight="1"/>
    <row r="33594" ht="7.5" hidden="1" customHeight="1"/>
    <row r="33595" ht="7.5" hidden="1" customHeight="1"/>
    <row r="33596" ht="7.5" hidden="1" customHeight="1"/>
    <row r="33597" ht="7.5" hidden="1" customHeight="1"/>
    <row r="33598" ht="7.5" hidden="1" customHeight="1"/>
    <row r="33599" ht="7.5" hidden="1" customHeight="1"/>
    <row r="33600" ht="7.5" hidden="1" customHeight="1"/>
    <row r="33601" ht="7.5" hidden="1" customHeight="1"/>
    <row r="33602" ht="7.5" hidden="1" customHeight="1"/>
    <row r="33603" ht="7.5" hidden="1" customHeight="1"/>
    <row r="33604" ht="7.5" hidden="1" customHeight="1"/>
    <row r="33605" ht="7.5" hidden="1" customHeight="1"/>
    <row r="33606" ht="7.5" hidden="1" customHeight="1"/>
    <row r="33607" ht="7.5" hidden="1" customHeight="1"/>
    <row r="33608" ht="7.5" hidden="1" customHeight="1"/>
    <row r="33609" ht="7.5" hidden="1" customHeight="1"/>
    <row r="33610" ht="7.5" hidden="1" customHeight="1"/>
    <row r="33611" ht="7.5" hidden="1" customHeight="1"/>
    <row r="33612" ht="7.5" hidden="1" customHeight="1"/>
    <row r="33613" ht="7.5" hidden="1" customHeight="1"/>
    <row r="33614" ht="7.5" hidden="1" customHeight="1"/>
    <row r="33615" ht="7.5" hidden="1" customHeight="1"/>
    <row r="33616" ht="7.5" hidden="1" customHeight="1"/>
    <row r="33617" ht="7.5" hidden="1" customHeight="1"/>
    <row r="33618" ht="7.5" hidden="1" customHeight="1"/>
    <row r="33619" ht="7.5" hidden="1" customHeight="1"/>
    <row r="33620" ht="7.5" hidden="1" customHeight="1"/>
    <row r="33621" ht="7.5" hidden="1" customHeight="1"/>
    <row r="33622" ht="7.5" hidden="1" customHeight="1"/>
    <row r="33623" ht="7.5" hidden="1" customHeight="1"/>
    <row r="33624" ht="7.5" hidden="1" customHeight="1"/>
    <row r="33625" ht="7.5" hidden="1" customHeight="1"/>
    <row r="33626" ht="7.5" hidden="1" customHeight="1"/>
    <row r="33627" ht="7.5" hidden="1" customHeight="1"/>
    <row r="33628" ht="7.5" hidden="1" customHeight="1"/>
    <row r="33629" ht="7.5" hidden="1" customHeight="1"/>
    <row r="33630" ht="7.5" hidden="1" customHeight="1"/>
    <row r="33631" ht="7.5" hidden="1" customHeight="1"/>
    <row r="33632" ht="7.5" hidden="1" customHeight="1"/>
    <row r="33633" ht="7.5" hidden="1" customHeight="1"/>
    <row r="33634" ht="7.5" hidden="1" customHeight="1"/>
    <row r="33635" ht="7.5" hidden="1" customHeight="1"/>
    <row r="33636" ht="7.5" hidden="1" customHeight="1"/>
    <row r="33637" ht="7.5" hidden="1" customHeight="1"/>
    <row r="33638" ht="7.5" hidden="1" customHeight="1"/>
    <row r="33639" ht="7.5" hidden="1" customHeight="1"/>
    <row r="33640" ht="7.5" hidden="1" customHeight="1"/>
    <row r="33641" ht="7.5" hidden="1" customHeight="1"/>
    <row r="33642" ht="7.5" hidden="1" customHeight="1"/>
    <row r="33643" ht="7.5" hidden="1" customHeight="1"/>
    <row r="33644" ht="7.5" hidden="1" customHeight="1"/>
    <row r="33645" ht="7.5" hidden="1" customHeight="1"/>
    <row r="33646" ht="7.5" hidden="1" customHeight="1"/>
    <row r="33647" ht="7.5" hidden="1" customHeight="1"/>
    <row r="33648" ht="7.5" hidden="1" customHeight="1"/>
    <row r="33649" ht="7.5" hidden="1" customHeight="1"/>
    <row r="33650" ht="7.5" hidden="1" customHeight="1"/>
    <row r="33651" ht="7.5" hidden="1" customHeight="1"/>
    <row r="33652" ht="7.5" hidden="1" customHeight="1"/>
    <row r="33653" ht="7.5" hidden="1" customHeight="1"/>
    <row r="33654" ht="7.5" hidden="1" customHeight="1"/>
    <row r="33655" ht="7.5" hidden="1" customHeight="1"/>
    <row r="33656" ht="7.5" hidden="1" customHeight="1"/>
    <row r="33657" ht="7.5" hidden="1" customHeight="1"/>
    <row r="33658" ht="7.5" hidden="1" customHeight="1"/>
    <row r="33659" ht="7.5" hidden="1" customHeight="1"/>
    <row r="33660" ht="7.5" hidden="1" customHeight="1"/>
    <row r="33661" ht="7.5" hidden="1" customHeight="1"/>
    <row r="33662" ht="7.5" hidden="1" customHeight="1"/>
    <row r="33663" ht="7.5" hidden="1" customHeight="1"/>
    <row r="33664" ht="7.5" hidden="1" customHeight="1"/>
    <row r="33665" ht="7.5" hidden="1" customHeight="1"/>
    <row r="33666" ht="7.5" hidden="1" customHeight="1"/>
    <row r="33667" ht="7.5" hidden="1" customHeight="1"/>
    <row r="33668" ht="7.5" hidden="1" customHeight="1"/>
    <row r="33669" ht="7.5" hidden="1" customHeight="1"/>
    <row r="33670" ht="7.5" hidden="1" customHeight="1"/>
    <row r="33671" ht="7.5" hidden="1" customHeight="1"/>
    <row r="33672" ht="7.5" hidden="1" customHeight="1"/>
    <row r="33673" ht="7.5" hidden="1" customHeight="1"/>
    <row r="33674" ht="7.5" hidden="1" customHeight="1"/>
    <row r="33675" ht="7.5" hidden="1" customHeight="1"/>
    <row r="33676" ht="7.5" hidden="1" customHeight="1"/>
    <row r="33677" ht="7.5" hidden="1" customHeight="1"/>
    <row r="33678" ht="7.5" hidden="1" customHeight="1"/>
    <row r="33679" ht="7.5" hidden="1" customHeight="1"/>
    <row r="33680" ht="7.5" hidden="1" customHeight="1"/>
    <row r="33681" ht="7.5" hidden="1" customHeight="1"/>
    <row r="33682" ht="7.5" hidden="1" customHeight="1"/>
    <row r="33683" ht="7.5" hidden="1" customHeight="1"/>
    <row r="33684" ht="7.5" hidden="1" customHeight="1"/>
    <row r="33685" ht="7.5" hidden="1" customHeight="1"/>
    <row r="33686" ht="7.5" hidden="1" customHeight="1"/>
    <row r="33687" ht="7.5" hidden="1" customHeight="1"/>
    <row r="33688" ht="7.5" hidden="1" customHeight="1"/>
    <row r="33689" ht="7.5" hidden="1" customHeight="1"/>
    <row r="33690" ht="7.5" hidden="1" customHeight="1"/>
    <row r="33691" ht="7.5" hidden="1" customHeight="1"/>
    <row r="33692" ht="7.5" hidden="1" customHeight="1"/>
    <row r="33693" ht="7.5" hidden="1" customHeight="1"/>
    <row r="33694" ht="7.5" hidden="1" customHeight="1"/>
    <row r="33695" ht="7.5" hidden="1" customHeight="1"/>
    <row r="33696" ht="7.5" hidden="1" customHeight="1"/>
    <row r="33697" ht="7.5" hidden="1" customHeight="1"/>
    <row r="33698" ht="7.5" hidden="1" customHeight="1"/>
    <row r="33699" ht="7.5" hidden="1" customHeight="1"/>
    <row r="33700" ht="7.5" hidden="1" customHeight="1"/>
    <row r="33701" ht="7.5" hidden="1" customHeight="1"/>
    <row r="33702" ht="7.5" hidden="1" customHeight="1"/>
    <row r="33703" ht="7.5" hidden="1" customHeight="1"/>
    <row r="33704" ht="7.5" hidden="1" customHeight="1"/>
    <row r="33705" ht="7.5" hidden="1" customHeight="1"/>
    <row r="33706" ht="7.5" hidden="1" customHeight="1"/>
    <row r="33707" ht="7.5" hidden="1" customHeight="1"/>
    <row r="33708" ht="7.5" hidden="1" customHeight="1"/>
    <row r="33709" ht="7.5" hidden="1" customHeight="1"/>
    <row r="33710" ht="7.5" hidden="1" customHeight="1"/>
    <row r="33711" ht="7.5" hidden="1" customHeight="1"/>
    <row r="33712" ht="7.5" hidden="1" customHeight="1"/>
    <row r="33713" ht="7.5" hidden="1" customHeight="1"/>
    <row r="33714" ht="7.5" hidden="1" customHeight="1"/>
    <row r="33715" ht="7.5" hidden="1" customHeight="1"/>
    <row r="33716" ht="7.5" hidden="1" customHeight="1"/>
    <row r="33717" ht="7.5" hidden="1" customHeight="1"/>
    <row r="33718" ht="7.5" hidden="1" customHeight="1"/>
    <row r="33719" ht="7.5" hidden="1" customHeight="1"/>
    <row r="33720" ht="7.5" hidden="1" customHeight="1"/>
    <row r="33721" ht="7.5" hidden="1" customHeight="1"/>
    <row r="33722" ht="7.5" hidden="1" customHeight="1"/>
    <row r="33723" ht="7.5" hidden="1" customHeight="1"/>
    <row r="33724" ht="7.5" hidden="1" customHeight="1"/>
    <row r="33725" ht="7.5" hidden="1" customHeight="1"/>
    <row r="33726" ht="7.5" hidden="1" customHeight="1"/>
    <row r="33727" ht="7.5" hidden="1" customHeight="1"/>
    <row r="33728" ht="7.5" hidden="1" customHeight="1"/>
    <row r="33729" ht="7.5" hidden="1" customHeight="1"/>
    <row r="33730" ht="7.5" hidden="1" customHeight="1"/>
    <row r="33731" ht="7.5" hidden="1" customHeight="1"/>
    <row r="33732" ht="7.5" hidden="1" customHeight="1"/>
    <row r="33733" ht="7.5" hidden="1" customHeight="1"/>
    <row r="33734" ht="7.5" hidden="1" customHeight="1"/>
    <row r="33735" ht="7.5" hidden="1" customHeight="1"/>
    <row r="33736" ht="7.5" hidden="1" customHeight="1"/>
    <row r="33737" ht="7.5" hidden="1" customHeight="1"/>
    <row r="33738" ht="7.5" hidden="1" customHeight="1"/>
    <row r="33739" ht="7.5" hidden="1" customHeight="1"/>
    <row r="33740" ht="7.5" hidden="1" customHeight="1"/>
    <row r="33741" ht="7.5" hidden="1" customHeight="1"/>
    <row r="33742" ht="7.5" hidden="1" customHeight="1"/>
    <row r="33743" ht="7.5" hidden="1" customHeight="1"/>
    <row r="33744" ht="7.5" hidden="1" customHeight="1"/>
    <row r="33745" ht="7.5" hidden="1" customHeight="1"/>
    <row r="33746" ht="7.5" hidden="1" customHeight="1"/>
    <row r="33747" ht="7.5" hidden="1" customHeight="1"/>
    <row r="33748" ht="7.5" hidden="1" customHeight="1"/>
    <row r="33749" ht="7.5" hidden="1" customHeight="1"/>
    <row r="33750" ht="7.5" hidden="1" customHeight="1"/>
    <row r="33751" ht="7.5" hidden="1" customHeight="1"/>
    <row r="33752" ht="7.5" hidden="1" customHeight="1"/>
    <row r="33753" ht="7.5" hidden="1" customHeight="1"/>
    <row r="33754" ht="7.5" hidden="1" customHeight="1"/>
    <row r="33755" ht="7.5" hidden="1" customHeight="1"/>
    <row r="33756" ht="7.5" hidden="1" customHeight="1"/>
    <row r="33757" ht="7.5" hidden="1" customHeight="1"/>
    <row r="33758" ht="7.5" hidden="1" customHeight="1"/>
    <row r="33759" ht="7.5" hidden="1" customHeight="1"/>
    <row r="33760" ht="7.5" hidden="1" customHeight="1"/>
    <row r="33761" ht="7.5" hidden="1" customHeight="1"/>
    <row r="33762" ht="7.5" hidden="1" customHeight="1"/>
    <row r="33763" ht="7.5" hidden="1" customHeight="1"/>
    <row r="33764" ht="7.5" hidden="1" customHeight="1"/>
    <row r="33765" ht="7.5" hidden="1" customHeight="1"/>
    <row r="33766" ht="7.5" hidden="1" customHeight="1"/>
    <row r="33767" ht="7.5" hidden="1" customHeight="1"/>
    <row r="33768" ht="7.5" hidden="1" customHeight="1"/>
    <row r="33769" ht="7.5" hidden="1" customHeight="1"/>
    <row r="33770" ht="7.5" hidden="1" customHeight="1"/>
    <row r="33771" ht="7.5" hidden="1" customHeight="1"/>
    <row r="33772" ht="7.5" hidden="1" customHeight="1"/>
    <row r="33773" ht="7.5" hidden="1" customHeight="1"/>
    <row r="33774" ht="7.5" hidden="1" customHeight="1"/>
    <row r="33775" ht="7.5" hidden="1" customHeight="1"/>
    <row r="33776" ht="7.5" hidden="1" customHeight="1"/>
    <row r="33777" ht="7.5" hidden="1" customHeight="1"/>
    <row r="33778" ht="7.5" hidden="1" customHeight="1"/>
    <row r="33779" ht="7.5" hidden="1" customHeight="1"/>
    <row r="33780" ht="7.5" hidden="1" customHeight="1"/>
    <row r="33781" ht="7.5" hidden="1" customHeight="1"/>
    <row r="33782" ht="7.5" hidden="1" customHeight="1"/>
    <row r="33783" ht="7.5" hidden="1" customHeight="1"/>
    <row r="33784" ht="7.5" hidden="1" customHeight="1"/>
    <row r="33785" ht="7.5" hidden="1" customHeight="1"/>
    <row r="33786" ht="7.5" hidden="1" customHeight="1"/>
    <row r="33787" ht="7.5" hidden="1" customHeight="1"/>
    <row r="33788" ht="7.5" hidden="1" customHeight="1"/>
    <row r="33789" ht="7.5" hidden="1" customHeight="1"/>
    <row r="33790" ht="7.5" hidden="1" customHeight="1"/>
    <row r="33791" ht="7.5" hidden="1" customHeight="1"/>
    <row r="33792" ht="7.5" hidden="1" customHeight="1"/>
    <row r="33793" ht="7.5" hidden="1" customHeight="1"/>
    <row r="33794" ht="7.5" hidden="1" customHeight="1"/>
    <row r="33795" ht="7.5" hidden="1" customHeight="1"/>
    <row r="33796" ht="7.5" hidden="1" customHeight="1"/>
    <row r="33797" ht="7.5" hidden="1" customHeight="1"/>
    <row r="33798" ht="7.5" hidden="1" customHeight="1"/>
    <row r="33799" ht="7.5" hidden="1" customHeight="1"/>
    <row r="33800" ht="7.5" hidden="1" customHeight="1"/>
    <row r="33801" ht="7.5" hidden="1" customHeight="1"/>
    <row r="33802" ht="7.5" hidden="1" customHeight="1"/>
    <row r="33803" ht="7.5" hidden="1" customHeight="1"/>
    <row r="33804" ht="7.5" hidden="1" customHeight="1"/>
    <row r="33805" ht="7.5" hidden="1" customHeight="1"/>
    <row r="33806" ht="7.5" hidden="1" customHeight="1"/>
    <row r="33807" ht="7.5" hidden="1" customHeight="1"/>
    <row r="33808" ht="7.5" hidden="1" customHeight="1"/>
    <row r="33809" ht="7.5" hidden="1" customHeight="1"/>
    <row r="33810" ht="7.5" hidden="1" customHeight="1"/>
    <row r="33811" ht="7.5" hidden="1" customHeight="1"/>
    <row r="33812" ht="7.5" hidden="1" customHeight="1"/>
    <row r="33813" ht="7.5" hidden="1" customHeight="1"/>
    <row r="33814" ht="7.5" hidden="1" customHeight="1"/>
    <row r="33815" ht="7.5" hidden="1" customHeight="1"/>
    <row r="33816" ht="7.5" hidden="1" customHeight="1"/>
    <row r="33817" ht="7.5" hidden="1" customHeight="1"/>
    <row r="33818" ht="7.5" hidden="1" customHeight="1"/>
    <row r="33819" ht="7.5" hidden="1" customHeight="1"/>
    <row r="33820" ht="7.5" hidden="1" customHeight="1"/>
    <row r="33821" ht="7.5" hidden="1" customHeight="1"/>
    <row r="33822" ht="7.5" hidden="1" customHeight="1"/>
    <row r="33823" ht="7.5" hidden="1" customHeight="1"/>
    <row r="33824" ht="7.5" hidden="1" customHeight="1"/>
    <row r="33825" ht="7.5" hidden="1" customHeight="1"/>
    <row r="33826" ht="7.5" hidden="1" customHeight="1"/>
    <row r="33827" ht="7.5" hidden="1" customHeight="1"/>
    <row r="33828" ht="7.5" hidden="1" customHeight="1"/>
    <row r="33829" ht="7.5" hidden="1" customHeight="1"/>
    <row r="33830" ht="7.5" hidden="1" customHeight="1"/>
    <row r="33831" ht="7.5" hidden="1" customHeight="1"/>
    <row r="33832" ht="7.5" hidden="1" customHeight="1"/>
    <row r="33833" ht="7.5" hidden="1" customHeight="1"/>
    <row r="33834" ht="7.5" hidden="1" customHeight="1"/>
    <row r="33835" ht="7.5" hidden="1" customHeight="1"/>
    <row r="33836" ht="7.5" hidden="1" customHeight="1"/>
    <row r="33837" ht="7.5" hidden="1" customHeight="1"/>
    <row r="33838" ht="7.5" hidden="1" customHeight="1"/>
    <row r="33839" ht="7.5" hidden="1" customHeight="1"/>
    <row r="33840" ht="7.5" hidden="1" customHeight="1"/>
    <row r="33841" ht="7.5" hidden="1" customHeight="1"/>
    <row r="33842" ht="7.5" hidden="1" customHeight="1"/>
    <row r="33843" ht="7.5" hidden="1" customHeight="1"/>
    <row r="33844" ht="7.5" hidden="1" customHeight="1"/>
    <row r="33845" ht="7.5" hidden="1" customHeight="1"/>
    <row r="33846" ht="7.5" hidden="1" customHeight="1"/>
    <row r="33847" ht="7.5" hidden="1" customHeight="1"/>
    <row r="33848" ht="7.5" hidden="1" customHeight="1"/>
    <row r="33849" ht="7.5" hidden="1" customHeight="1"/>
    <row r="33850" ht="7.5" hidden="1" customHeight="1"/>
    <row r="33851" ht="7.5" hidden="1" customHeight="1"/>
    <row r="33852" ht="7.5" hidden="1" customHeight="1"/>
    <row r="33853" ht="7.5" hidden="1" customHeight="1"/>
    <row r="33854" ht="7.5" hidden="1" customHeight="1"/>
    <row r="33855" ht="7.5" hidden="1" customHeight="1"/>
    <row r="33856" ht="7.5" hidden="1" customHeight="1"/>
    <row r="33857" ht="7.5" hidden="1" customHeight="1"/>
    <row r="33858" ht="7.5" hidden="1" customHeight="1"/>
    <row r="33859" ht="7.5" hidden="1" customHeight="1"/>
    <row r="33860" ht="7.5" hidden="1" customHeight="1"/>
    <row r="33861" ht="7.5" hidden="1" customHeight="1"/>
    <row r="33862" ht="7.5" hidden="1" customHeight="1"/>
    <row r="33863" ht="7.5" hidden="1" customHeight="1"/>
    <row r="33864" ht="7.5" hidden="1" customHeight="1"/>
    <row r="33865" ht="7.5" hidden="1" customHeight="1"/>
    <row r="33866" ht="7.5" hidden="1" customHeight="1"/>
    <row r="33867" ht="7.5" hidden="1" customHeight="1"/>
    <row r="33868" ht="7.5" hidden="1" customHeight="1"/>
    <row r="33869" ht="7.5" hidden="1" customHeight="1"/>
    <row r="33870" ht="7.5" hidden="1" customHeight="1"/>
    <row r="33871" ht="7.5" hidden="1" customHeight="1"/>
    <row r="33872" ht="7.5" hidden="1" customHeight="1"/>
    <row r="33873" ht="7.5" hidden="1" customHeight="1"/>
    <row r="33874" ht="7.5" hidden="1" customHeight="1"/>
    <row r="33875" ht="7.5" hidden="1" customHeight="1"/>
    <row r="33876" ht="7.5" hidden="1" customHeight="1"/>
    <row r="33877" ht="7.5" hidden="1" customHeight="1"/>
    <row r="33878" ht="7.5" hidden="1" customHeight="1"/>
    <row r="33879" ht="7.5" hidden="1" customHeight="1"/>
    <row r="33880" ht="7.5" hidden="1" customHeight="1"/>
    <row r="33881" ht="7.5" hidden="1" customHeight="1"/>
    <row r="33882" ht="7.5" hidden="1" customHeight="1"/>
    <row r="33883" ht="7.5" hidden="1" customHeight="1"/>
    <row r="33884" ht="7.5" hidden="1" customHeight="1"/>
    <row r="33885" ht="7.5" hidden="1" customHeight="1"/>
    <row r="33886" ht="7.5" hidden="1" customHeight="1"/>
    <row r="33887" ht="7.5" hidden="1" customHeight="1"/>
    <row r="33888" ht="7.5" hidden="1" customHeight="1"/>
    <row r="33889" ht="7.5" hidden="1" customHeight="1"/>
    <row r="33890" ht="7.5" hidden="1" customHeight="1"/>
    <row r="33891" ht="7.5" hidden="1" customHeight="1"/>
    <row r="33892" ht="7.5" hidden="1" customHeight="1"/>
    <row r="33893" ht="7.5" hidden="1" customHeight="1"/>
    <row r="33894" ht="7.5" hidden="1" customHeight="1"/>
    <row r="33895" ht="7.5" hidden="1" customHeight="1"/>
    <row r="33896" ht="7.5" hidden="1" customHeight="1"/>
    <row r="33897" ht="7.5" hidden="1" customHeight="1"/>
    <row r="33898" ht="7.5" hidden="1" customHeight="1"/>
    <row r="33899" ht="7.5" hidden="1" customHeight="1"/>
    <row r="33900" ht="7.5" hidden="1" customHeight="1"/>
    <row r="33901" ht="7.5" hidden="1" customHeight="1"/>
    <row r="33902" ht="7.5" hidden="1" customHeight="1"/>
    <row r="33903" ht="7.5" hidden="1" customHeight="1"/>
    <row r="33904" ht="7.5" hidden="1" customHeight="1"/>
    <row r="33905" ht="7.5" hidden="1" customHeight="1"/>
    <row r="33906" ht="7.5" hidden="1" customHeight="1"/>
    <row r="33907" ht="7.5" hidden="1" customHeight="1"/>
    <row r="33908" ht="7.5" hidden="1" customHeight="1"/>
    <row r="33909" ht="7.5" hidden="1" customHeight="1"/>
    <row r="33910" ht="7.5" hidden="1" customHeight="1"/>
    <row r="33911" ht="7.5" hidden="1" customHeight="1"/>
    <row r="33912" ht="7.5" hidden="1" customHeight="1"/>
    <row r="33913" ht="7.5" hidden="1" customHeight="1"/>
    <row r="33914" ht="7.5" hidden="1" customHeight="1"/>
    <row r="33915" ht="7.5" hidden="1" customHeight="1"/>
    <row r="33916" ht="7.5" hidden="1" customHeight="1"/>
    <row r="33917" ht="7.5" hidden="1" customHeight="1"/>
    <row r="33918" ht="7.5" hidden="1" customHeight="1"/>
    <row r="33919" ht="7.5" hidden="1" customHeight="1"/>
    <row r="33920" ht="7.5" hidden="1" customHeight="1"/>
    <row r="33921" ht="7.5" hidden="1" customHeight="1"/>
    <row r="33922" ht="7.5" hidden="1" customHeight="1"/>
    <row r="33923" ht="7.5" hidden="1" customHeight="1"/>
    <row r="33924" ht="7.5" hidden="1" customHeight="1"/>
    <row r="33925" ht="7.5" hidden="1" customHeight="1"/>
    <row r="33926" ht="7.5" hidden="1" customHeight="1"/>
    <row r="33927" ht="7.5" hidden="1" customHeight="1"/>
    <row r="33928" ht="7.5" hidden="1" customHeight="1"/>
    <row r="33929" ht="7.5" hidden="1" customHeight="1"/>
    <row r="33930" ht="7.5" hidden="1" customHeight="1"/>
    <row r="33931" ht="7.5" hidden="1" customHeight="1"/>
    <row r="33932" ht="7.5" hidden="1" customHeight="1"/>
    <row r="33933" ht="7.5" hidden="1" customHeight="1"/>
    <row r="33934" ht="7.5" hidden="1" customHeight="1"/>
    <row r="33935" ht="7.5" hidden="1" customHeight="1"/>
    <row r="33936" ht="7.5" hidden="1" customHeight="1"/>
    <row r="33937" ht="7.5" hidden="1" customHeight="1"/>
    <row r="33938" ht="7.5" hidden="1" customHeight="1"/>
    <row r="33939" ht="7.5" hidden="1" customHeight="1"/>
    <row r="33940" ht="7.5" hidden="1" customHeight="1"/>
    <row r="33941" ht="7.5" hidden="1" customHeight="1"/>
    <row r="33942" ht="7.5" hidden="1" customHeight="1"/>
    <row r="33943" ht="7.5" hidden="1" customHeight="1"/>
    <row r="33944" ht="7.5" hidden="1" customHeight="1"/>
    <row r="33945" ht="7.5" hidden="1" customHeight="1"/>
    <row r="33946" ht="7.5" hidden="1" customHeight="1"/>
    <row r="33947" ht="7.5" hidden="1" customHeight="1"/>
    <row r="33948" ht="7.5" hidden="1" customHeight="1"/>
    <row r="33949" ht="7.5" hidden="1" customHeight="1"/>
    <row r="33950" ht="7.5" hidden="1" customHeight="1"/>
    <row r="33951" ht="7.5" hidden="1" customHeight="1"/>
    <row r="33952" ht="7.5" hidden="1" customHeight="1"/>
    <row r="33953" ht="7.5" hidden="1" customHeight="1"/>
    <row r="33954" ht="7.5" hidden="1" customHeight="1"/>
    <row r="33955" ht="7.5" hidden="1" customHeight="1"/>
    <row r="33956" ht="7.5" hidden="1" customHeight="1"/>
    <row r="33957" ht="7.5" hidden="1" customHeight="1"/>
    <row r="33958" ht="7.5" hidden="1" customHeight="1"/>
    <row r="33959" ht="7.5" hidden="1" customHeight="1"/>
    <row r="33960" ht="7.5" hidden="1" customHeight="1"/>
    <row r="33961" ht="7.5" hidden="1" customHeight="1"/>
    <row r="33962" ht="7.5" hidden="1" customHeight="1"/>
    <row r="33963" ht="7.5" hidden="1" customHeight="1"/>
    <row r="33964" ht="7.5" hidden="1" customHeight="1"/>
    <row r="33965" ht="7.5" hidden="1" customHeight="1"/>
    <row r="33966" ht="7.5" hidden="1" customHeight="1"/>
    <row r="33967" ht="7.5" hidden="1" customHeight="1"/>
    <row r="33968" ht="7.5" hidden="1" customHeight="1"/>
    <row r="33969" ht="7.5" hidden="1" customHeight="1"/>
    <row r="33970" ht="7.5" hidden="1" customHeight="1"/>
    <row r="33971" ht="7.5" hidden="1" customHeight="1"/>
    <row r="33972" ht="7.5" hidden="1" customHeight="1"/>
    <row r="33973" ht="7.5" hidden="1" customHeight="1"/>
    <row r="33974" ht="7.5" hidden="1" customHeight="1"/>
    <row r="33975" ht="7.5" hidden="1" customHeight="1"/>
    <row r="33976" ht="7.5" hidden="1" customHeight="1"/>
    <row r="33977" ht="7.5" hidden="1" customHeight="1"/>
    <row r="33978" ht="7.5" hidden="1" customHeight="1"/>
    <row r="33979" ht="7.5" hidden="1" customHeight="1"/>
    <row r="33980" ht="7.5" hidden="1" customHeight="1"/>
    <row r="33981" ht="7.5" hidden="1" customHeight="1"/>
    <row r="33982" ht="7.5" hidden="1" customHeight="1"/>
    <row r="33983" ht="7.5" hidden="1" customHeight="1"/>
    <row r="33984" ht="7.5" hidden="1" customHeight="1"/>
    <row r="33985" ht="7.5" hidden="1" customHeight="1"/>
    <row r="33986" ht="7.5" hidden="1" customHeight="1"/>
    <row r="33987" ht="7.5" hidden="1" customHeight="1"/>
    <row r="33988" ht="7.5" hidden="1" customHeight="1"/>
    <row r="33989" ht="7.5" hidden="1" customHeight="1"/>
    <row r="33990" ht="7.5" hidden="1" customHeight="1"/>
    <row r="33991" ht="7.5" hidden="1" customHeight="1"/>
    <row r="33992" ht="7.5" hidden="1" customHeight="1"/>
    <row r="33993" ht="7.5" hidden="1" customHeight="1"/>
    <row r="33994" ht="7.5" hidden="1" customHeight="1"/>
    <row r="33995" ht="7.5" hidden="1" customHeight="1"/>
    <row r="33996" ht="7.5" hidden="1" customHeight="1"/>
    <row r="33997" ht="7.5" hidden="1" customHeight="1"/>
    <row r="33998" ht="7.5" hidden="1" customHeight="1"/>
    <row r="33999" ht="7.5" hidden="1" customHeight="1"/>
    <row r="34000" ht="7.5" hidden="1" customHeight="1"/>
    <row r="34001" ht="7.5" hidden="1" customHeight="1"/>
    <row r="34002" ht="7.5" hidden="1" customHeight="1"/>
    <row r="34003" ht="7.5" hidden="1" customHeight="1"/>
    <row r="34004" ht="7.5" hidden="1" customHeight="1"/>
    <row r="34005" ht="7.5" hidden="1" customHeight="1"/>
    <row r="34006" ht="7.5" hidden="1" customHeight="1"/>
    <row r="34007" ht="7.5" hidden="1" customHeight="1"/>
    <row r="34008" ht="7.5" hidden="1" customHeight="1"/>
    <row r="34009" ht="7.5" hidden="1" customHeight="1"/>
    <row r="34010" ht="7.5" hidden="1" customHeight="1"/>
    <row r="34011" ht="7.5" hidden="1" customHeight="1"/>
    <row r="34012" ht="7.5" hidden="1" customHeight="1"/>
    <row r="34013" ht="7.5" hidden="1" customHeight="1"/>
    <row r="34014" ht="7.5" hidden="1" customHeight="1"/>
    <row r="34015" ht="7.5" hidden="1" customHeight="1"/>
    <row r="34016" ht="7.5" hidden="1" customHeight="1"/>
    <row r="34017" ht="7.5" hidden="1" customHeight="1"/>
    <row r="34018" ht="7.5" hidden="1" customHeight="1"/>
    <row r="34019" ht="7.5" hidden="1" customHeight="1"/>
    <row r="34020" ht="7.5" hidden="1" customHeight="1"/>
    <row r="34021" ht="7.5" hidden="1" customHeight="1"/>
    <row r="34022" ht="7.5" hidden="1" customHeight="1"/>
    <row r="34023" ht="7.5" hidden="1" customHeight="1"/>
    <row r="34024" ht="7.5" hidden="1" customHeight="1"/>
    <row r="34025" ht="7.5" hidden="1" customHeight="1"/>
    <row r="34026" ht="7.5" hidden="1" customHeight="1"/>
    <row r="34027" ht="7.5" hidden="1" customHeight="1"/>
    <row r="34028" ht="7.5" hidden="1" customHeight="1"/>
    <row r="34029" ht="7.5" hidden="1" customHeight="1"/>
    <row r="34030" ht="7.5" hidden="1" customHeight="1"/>
    <row r="34031" ht="7.5" hidden="1" customHeight="1"/>
    <row r="34032" ht="7.5" hidden="1" customHeight="1"/>
    <row r="34033" ht="7.5" hidden="1" customHeight="1"/>
    <row r="34034" ht="7.5" hidden="1" customHeight="1"/>
    <row r="34035" ht="7.5" hidden="1" customHeight="1"/>
    <row r="34036" ht="7.5" hidden="1" customHeight="1"/>
    <row r="34037" ht="7.5" hidden="1" customHeight="1"/>
    <row r="34038" ht="7.5" hidden="1" customHeight="1"/>
    <row r="34039" ht="7.5" hidden="1" customHeight="1"/>
    <row r="34040" ht="7.5" hidden="1" customHeight="1"/>
    <row r="34041" ht="7.5" hidden="1" customHeight="1"/>
    <row r="34042" ht="7.5" hidden="1" customHeight="1"/>
    <row r="34043" ht="7.5" hidden="1" customHeight="1"/>
    <row r="34044" ht="7.5" hidden="1" customHeight="1"/>
    <row r="34045" ht="7.5" hidden="1" customHeight="1"/>
    <row r="34046" ht="7.5" hidden="1" customHeight="1"/>
    <row r="34047" ht="7.5" hidden="1" customHeight="1"/>
    <row r="34048" ht="7.5" hidden="1" customHeight="1"/>
    <row r="34049" ht="7.5" hidden="1" customHeight="1"/>
    <row r="34050" ht="7.5" hidden="1" customHeight="1"/>
    <row r="34051" ht="7.5" hidden="1" customHeight="1"/>
    <row r="34052" ht="7.5" hidden="1" customHeight="1"/>
    <row r="34053" ht="7.5" hidden="1" customHeight="1"/>
    <row r="34054" ht="7.5" hidden="1" customHeight="1"/>
    <row r="34055" ht="7.5" hidden="1" customHeight="1"/>
    <row r="34056" ht="7.5" hidden="1" customHeight="1"/>
    <row r="34057" ht="7.5" hidden="1" customHeight="1"/>
    <row r="34058" ht="7.5" hidden="1" customHeight="1"/>
    <row r="34059" ht="7.5" hidden="1" customHeight="1"/>
    <row r="34060" ht="7.5" hidden="1" customHeight="1"/>
    <row r="34061" ht="7.5" hidden="1" customHeight="1"/>
    <row r="34062" ht="7.5" hidden="1" customHeight="1"/>
    <row r="34063" ht="7.5" hidden="1" customHeight="1"/>
    <row r="34064" ht="7.5" hidden="1" customHeight="1"/>
    <row r="34065" ht="7.5" hidden="1" customHeight="1"/>
    <row r="34066" ht="7.5" hidden="1" customHeight="1"/>
    <row r="34067" ht="7.5" hidden="1" customHeight="1"/>
    <row r="34068" ht="7.5" hidden="1" customHeight="1"/>
    <row r="34069" ht="7.5" hidden="1" customHeight="1"/>
    <row r="34070" ht="7.5" hidden="1" customHeight="1"/>
    <row r="34071" ht="7.5" hidden="1" customHeight="1"/>
    <row r="34072" ht="7.5" hidden="1" customHeight="1"/>
    <row r="34073" ht="7.5" hidden="1" customHeight="1"/>
    <row r="34074" ht="7.5" hidden="1" customHeight="1"/>
    <row r="34075" ht="7.5" hidden="1" customHeight="1"/>
    <row r="34076" ht="7.5" hidden="1" customHeight="1"/>
    <row r="34077" ht="7.5" hidden="1" customHeight="1"/>
    <row r="34078" ht="7.5" hidden="1" customHeight="1"/>
    <row r="34079" ht="7.5" hidden="1" customHeight="1"/>
    <row r="34080" ht="7.5" hidden="1" customHeight="1"/>
    <row r="34081" ht="7.5" hidden="1" customHeight="1"/>
    <row r="34082" ht="7.5" hidden="1" customHeight="1"/>
    <row r="34083" ht="7.5" hidden="1" customHeight="1"/>
    <row r="34084" ht="7.5" hidden="1" customHeight="1"/>
    <row r="34085" ht="7.5" hidden="1" customHeight="1"/>
    <row r="34086" ht="7.5" hidden="1" customHeight="1"/>
    <row r="34087" ht="7.5" hidden="1" customHeight="1"/>
    <row r="34088" ht="7.5" hidden="1" customHeight="1"/>
    <row r="34089" ht="7.5" hidden="1" customHeight="1"/>
    <row r="34090" ht="7.5" hidden="1" customHeight="1"/>
    <row r="34091" ht="7.5" hidden="1" customHeight="1"/>
    <row r="34092" ht="7.5" hidden="1" customHeight="1"/>
    <row r="34093" ht="7.5" hidden="1" customHeight="1"/>
    <row r="34094" ht="7.5" hidden="1" customHeight="1"/>
    <row r="34095" ht="7.5" hidden="1" customHeight="1"/>
    <row r="34096" ht="7.5" hidden="1" customHeight="1"/>
    <row r="34097" ht="7.5" hidden="1" customHeight="1"/>
    <row r="34098" ht="7.5" hidden="1" customHeight="1"/>
    <row r="34099" ht="7.5" hidden="1" customHeight="1"/>
    <row r="34100" ht="7.5" hidden="1" customHeight="1"/>
    <row r="34101" ht="7.5" hidden="1" customHeight="1"/>
    <row r="34102" ht="7.5" hidden="1" customHeight="1"/>
    <row r="34103" ht="7.5" hidden="1" customHeight="1"/>
    <row r="34104" ht="7.5" hidden="1" customHeight="1"/>
    <row r="34105" ht="7.5" hidden="1" customHeight="1"/>
    <row r="34106" ht="7.5" hidden="1" customHeight="1"/>
    <row r="34107" ht="7.5" hidden="1" customHeight="1"/>
    <row r="34108" ht="7.5" hidden="1" customHeight="1"/>
    <row r="34109" ht="7.5" hidden="1" customHeight="1"/>
    <row r="34110" ht="7.5" hidden="1" customHeight="1"/>
    <row r="34111" ht="7.5" hidden="1" customHeight="1"/>
    <row r="34112" ht="7.5" hidden="1" customHeight="1"/>
    <row r="34113" ht="7.5" hidden="1" customHeight="1"/>
    <row r="34114" ht="7.5" hidden="1" customHeight="1"/>
    <row r="34115" ht="7.5" hidden="1" customHeight="1"/>
    <row r="34116" ht="7.5" hidden="1" customHeight="1"/>
    <row r="34117" ht="7.5" hidden="1" customHeight="1"/>
    <row r="34118" ht="7.5" hidden="1" customHeight="1"/>
    <row r="34119" ht="7.5" hidden="1" customHeight="1"/>
    <row r="34120" ht="7.5" hidden="1" customHeight="1"/>
    <row r="34121" ht="7.5" hidden="1" customHeight="1"/>
    <row r="34122" ht="7.5" hidden="1" customHeight="1"/>
    <row r="34123" ht="7.5" hidden="1" customHeight="1"/>
    <row r="34124" ht="7.5" hidden="1" customHeight="1"/>
    <row r="34125" ht="7.5" hidden="1" customHeight="1"/>
    <row r="34126" ht="7.5" hidden="1" customHeight="1"/>
    <row r="34127" ht="7.5" hidden="1" customHeight="1"/>
    <row r="34128" ht="7.5" hidden="1" customHeight="1"/>
    <row r="34129" ht="7.5" hidden="1" customHeight="1"/>
    <row r="34130" ht="7.5" hidden="1" customHeight="1"/>
    <row r="34131" ht="7.5" hidden="1" customHeight="1"/>
    <row r="34132" ht="7.5" hidden="1" customHeight="1"/>
    <row r="34133" ht="7.5" hidden="1" customHeight="1"/>
    <row r="34134" ht="7.5" hidden="1" customHeight="1"/>
    <row r="34135" ht="7.5" hidden="1" customHeight="1"/>
    <row r="34136" ht="7.5" hidden="1" customHeight="1"/>
    <row r="34137" ht="7.5" hidden="1" customHeight="1"/>
    <row r="34138" ht="7.5" hidden="1" customHeight="1"/>
    <row r="34139" ht="7.5" hidden="1" customHeight="1"/>
    <row r="34140" ht="7.5" hidden="1" customHeight="1"/>
    <row r="34141" ht="7.5" hidden="1" customHeight="1"/>
    <row r="34142" ht="7.5" hidden="1" customHeight="1"/>
    <row r="34143" ht="7.5" hidden="1" customHeight="1"/>
    <row r="34144" ht="7.5" hidden="1" customHeight="1"/>
    <row r="34145" ht="7.5" hidden="1" customHeight="1"/>
    <row r="34146" ht="7.5" hidden="1" customHeight="1"/>
    <row r="34147" ht="7.5" hidden="1" customHeight="1"/>
    <row r="34148" ht="7.5" hidden="1" customHeight="1"/>
    <row r="34149" ht="7.5" hidden="1" customHeight="1"/>
    <row r="34150" ht="7.5" hidden="1" customHeight="1"/>
    <row r="34151" ht="7.5" hidden="1" customHeight="1"/>
    <row r="34152" ht="7.5" hidden="1" customHeight="1"/>
    <row r="34153" ht="7.5" hidden="1" customHeight="1"/>
    <row r="34154" ht="7.5" hidden="1" customHeight="1"/>
    <row r="34155" ht="7.5" hidden="1" customHeight="1"/>
    <row r="34156" ht="7.5" hidden="1" customHeight="1"/>
    <row r="34157" ht="7.5" hidden="1" customHeight="1"/>
    <row r="34158" ht="7.5" hidden="1" customHeight="1"/>
    <row r="34159" ht="7.5" hidden="1" customHeight="1"/>
    <row r="34160" ht="7.5" hidden="1" customHeight="1"/>
    <row r="34161" ht="7.5" hidden="1" customHeight="1"/>
    <row r="34162" ht="7.5" hidden="1" customHeight="1"/>
    <row r="34163" ht="7.5" hidden="1" customHeight="1"/>
    <row r="34164" ht="7.5" hidden="1" customHeight="1"/>
    <row r="34165" ht="7.5" hidden="1" customHeight="1"/>
    <row r="34166" ht="7.5" hidden="1" customHeight="1"/>
    <row r="34167" ht="7.5" hidden="1" customHeight="1"/>
    <row r="34168" ht="7.5" hidden="1" customHeight="1"/>
    <row r="34169" ht="7.5" hidden="1" customHeight="1"/>
    <row r="34170" ht="7.5" hidden="1" customHeight="1"/>
    <row r="34171" ht="7.5" hidden="1" customHeight="1"/>
    <row r="34172" ht="7.5" hidden="1" customHeight="1"/>
    <row r="34173" ht="7.5" hidden="1" customHeight="1"/>
    <row r="34174" ht="7.5" hidden="1" customHeight="1"/>
    <row r="34175" ht="7.5" hidden="1" customHeight="1"/>
    <row r="34176" ht="7.5" hidden="1" customHeight="1"/>
    <row r="34177" ht="7.5" hidden="1" customHeight="1"/>
    <row r="34178" ht="7.5" hidden="1" customHeight="1"/>
    <row r="34179" ht="7.5" hidden="1" customHeight="1"/>
    <row r="34180" ht="7.5" hidden="1" customHeight="1"/>
    <row r="34181" ht="7.5" hidden="1" customHeight="1"/>
    <row r="34182" ht="7.5" hidden="1" customHeight="1"/>
    <row r="34183" ht="7.5" hidden="1" customHeight="1"/>
    <row r="34184" ht="7.5" hidden="1" customHeight="1"/>
    <row r="34185" ht="7.5" hidden="1" customHeight="1"/>
    <row r="34186" ht="7.5" hidden="1" customHeight="1"/>
    <row r="34187" ht="7.5" hidden="1" customHeight="1"/>
    <row r="34188" ht="7.5" hidden="1" customHeight="1"/>
    <row r="34189" ht="7.5" hidden="1" customHeight="1"/>
    <row r="34190" ht="7.5" hidden="1" customHeight="1"/>
    <row r="34191" ht="7.5" hidden="1" customHeight="1"/>
    <row r="34192" ht="7.5" hidden="1" customHeight="1"/>
    <row r="34193" ht="7.5" hidden="1" customHeight="1"/>
    <row r="34194" ht="7.5" hidden="1" customHeight="1"/>
    <row r="34195" ht="7.5" hidden="1" customHeight="1"/>
    <row r="34196" ht="7.5" hidden="1" customHeight="1"/>
    <row r="34197" ht="7.5" hidden="1" customHeight="1"/>
    <row r="34198" ht="7.5" hidden="1" customHeight="1"/>
    <row r="34199" ht="7.5" hidden="1" customHeight="1"/>
    <row r="34200" ht="7.5" hidden="1" customHeight="1"/>
    <row r="34201" ht="7.5" hidden="1" customHeight="1"/>
    <row r="34202" ht="7.5" hidden="1" customHeight="1"/>
    <row r="34203" ht="7.5" hidden="1" customHeight="1"/>
    <row r="34204" ht="7.5" hidden="1" customHeight="1"/>
    <row r="34205" ht="7.5" hidden="1" customHeight="1"/>
    <row r="34206" ht="7.5" hidden="1" customHeight="1"/>
    <row r="34207" ht="7.5" hidden="1" customHeight="1"/>
    <row r="34208" ht="7.5" hidden="1" customHeight="1"/>
    <row r="34209" ht="7.5" hidden="1" customHeight="1"/>
    <row r="34210" ht="7.5" hidden="1" customHeight="1"/>
    <row r="34211" ht="7.5" hidden="1" customHeight="1"/>
    <row r="34212" ht="7.5" hidden="1" customHeight="1"/>
    <row r="34213" ht="7.5" hidden="1" customHeight="1"/>
    <row r="34214" ht="7.5" hidden="1" customHeight="1"/>
    <row r="34215" ht="7.5" hidden="1" customHeight="1"/>
    <row r="34216" ht="7.5" hidden="1" customHeight="1"/>
    <row r="34217" ht="7.5" hidden="1" customHeight="1"/>
    <row r="34218" ht="7.5" hidden="1" customHeight="1"/>
    <row r="34219" ht="7.5" hidden="1" customHeight="1"/>
    <row r="34220" ht="7.5" hidden="1" customHeight="1"/>
    <row r="34221" ht="7.5" hidden="1" customHeight="1"/>
    <row r="34222" ht="7.5" hidden="1" customHeight="1"/>
    <row r="34223" ht="7.5" hidden="1" customHeight="1"/>
    <row r="34224" ht="7.5" hidden="1" customHeight="1"/>
    <row r="34225" ht="7.5" hidden="1" customHeight="1"/>
    <row r="34226" ht="7.5" hidden="1" customHeight="1"/>
    <row r="34227" ht="7.5" hidden="1" customHeight="1"/>
    <row r="34228" ht="7.5" hidden="1" customHeight="1"/>
    <row r="34229" ht="7.5" hidden="1" customHeight="1"/>
    <row r="34230" ht="7.5" hidden="1" customHeight="1"/>
    <row r="34231" ht="7.5" hidden="1" customHeight="1"/>
    <row r="34232" ht="7.5" hidden="1" customHeight="1"/>
    <row r="34233" ht="7.5" hidden="1" customHeight="1"/>
    <row r="34234" ht="7.5" hidden="1" customHeight="1"/>
    <row r="34235" ht="7.5" hidden="1" customHeight="1"/>
    <row r="34236" ht="7.5" hidden="1" customHeight="1"/>
    <row r="34237" ht="7.5" hidden="1" customHeight="1"/>
    <row r="34238" ht="7.5" hidden="1" customHeight="1"/>
    <row r="34239" ht="7.5" hidden="1" customHeight="1"/>
    <row r="34240" ht="7.5" hidden="1" customHeight="1"/>
    <row r="34241" ht="7.5" hidden="1" customHeight="1"/>
    <row r="34242" ht="7.5" hidden="1" customHeight="1"/>
    <row r="34243" ht="7.5" hidden="1" customHeight="1"/>
    <row r="34244" ht="7.5" hidden="1" customHeight="1"/>
    <row r="34245" ht="7.5" hidden="1" customHeight="1"/>
    <row r="34246" ht="7.5" hidden="1" customHeight="1"/>
    <row r="34247" ht="7.5" hidden="1" customHeight="1"/>
    <row r="34248" ht="7.5" hidden="1" customHeight="1"/>
    <row r="34249" ht="7.5" hidden="1" customHeight="1"/>
    <row r="34250" ht="7.5" hidden="1" customHeight="1"/>
    <row r="34251" ht="7.5" hidden="1" customHeight="1"/>
    <row r="34252" ht="7.5" hidden="1" customHeight="1"/>
    <row r="34253" ht="7.5" hidden="1" customHeight="1"/>
    <row r="34254" ht="7.5" hidden="1" customHeight="1"/>
    <row r="34255" ht="7.5" hidden="1" customHeight="1"/>
    <row r="34256" ht="7.5" hidden="1" customHeight="1"/>
    <row r="34257" ht="7.5" hidden="1" customHeight="1"/>
    <row r="34258" ht="7.5" hidden="1" customHeight="1"/>
    <row r="34259" ht="7.5" hidden="1" customHeight="1"/>
    <row r="34260" ht="7.5" hidden="1" customHeight="1"/>
    <row r="34261" ht="7.5" hidden="1" customHeight="1"/>
    <row r="34262" ht="7.5" hidden="1" customHeight="1"/>
    <row r="34263" ht="7.5" hidden="1" customHeight="1"/>
    <row r="34264" ht="7.5" hidden="1" customHeight="1"/>
    <row r="34265" ht="7.5" hidden="1" customHeight="1"/>
    <row r="34266" ht="7.5" hidden="1" customHeight="1"/>
    <row r="34267" ht="7.5" hidden="1" customHeight="1"/>
    <row r="34268" ht="7.5" hidden="1" customHeight="1"/>
    <row r="34269" ht="7.5" hidden="1" customHeight="1"/>
    <row r="34270" ht="7.5" hidden="1" customHeight="1"/>
    <row r="34271" ht="7.5" hidden="1" customHeight="1"/>
    <row r="34272" ht="7.5" hidden="1" customHeight="1"/>
    <row r="34273" ht="7.5" hidden="1" customHeight="1"/>
    <row r="34274" ht="7.5" hidden="1" customHeight="1"/>
    <row r="34275" ht="7.5" hidden="1" customHeight="1"/>
    <row r="34276" ht="7.5" hidden="1" customHeight="1"/>
    <row r="34277" ht="7.5" hidden="1" customHeight="1"/>
    <row r="34278" ht="7.5" hidden="1" customHeight="1"/>
    <row r="34279" ht="7.5" hidden="1" customHeight="1"/>
    <row r="34280" ht="7.5" hidden="1" customHeight="1"/>
    <row r="34281" ht="7.5" hidden="1" customHeight="1"/>
    <row r="34282" ht="7.5" hidden="1" customHeight="1"/>
    <row r="34283" ht="7.5" hidden="1" customHeight="1"/>
    <row r="34284" ht="7.5" hidden="1" customHeight="1"/>
    <row r="34285" ht="7.5" hidden="1" customHeight="1"/>
    <row r="34286" ht="7.5" hidden="1" customHeight="1"/>
    <row r="34287" ht="7.5" hidden="1" customHeight="1"/>
    <row r="34288" ht="7.5" hidden="1" customHeight="1"/>
    <row r="34289" ht="7.5" hidden="1" customHeight="1"/>
    <row r="34290" ht="7.5" hidden="1" customHeight="1"/>
    <row r="34291" ht="7.5" hidden="1" customHeight="1"/>
    <row r="34292" ht="7.5" hidden="1" customHeight="1"/>
    <row r="34293" ht="7.5" hidden="1" customHeight="1"/>
    <row r="34294" ht="7.5" hidden="1" customHeight="1"/>
    <row r="34295" ht="7.5" hidden="1" customHeight="1"/>
    <row r="34296" ht="7.5" hidden="1" customHeight="1"/>
    <row r="34297" ht="7.5" hidden="1" customHeight="1"/>
    <row r="34298" ht="7.5" hidden="1" customHeight="1"/>
    <row r="34299" ht="7.5" hidden="1" customHeight="1"/>
    <row r="34300" ht="7.5" hidden="1" customHeight="1"/>
    <row r="34301" ht="7.5" hidden="1" customHeight="1"/>
    <row r="34302" ht="7.5" hidden="1" customHeight="1"/>
    <row r="34303" ht="7.5" hidden="1" customHeight="1"/>
    <row r="34304" ht="7.5" hidden="1" customHeight="1"/>
    <row r="34305" ht="7.5" hidden="1" customHeight="1"/>
    <row r="34306" ht="7.5" hidden="1" customHeight="1"/>
    <row r="34307" ht="7.5" hidden="1" customHeight="1"/>
    <row r="34308" ht="7.5" hidden="1" customHeight="1"/>
    <row r="34309" ht="7.5" hidden="1" customHeight="1"/>
    <row r="34310" ht="7.5" hidden="1" customHeight="1"/>
    <row r="34311" ht="7.5" hidden="1" customHeight="1"/>
    <row r="34312" ht="7.5" hidden="1" customHeight="1"/>
    <row r="34313" ht="7.5" hidden="1" customHeight="1"/>
    <row r="34314" ht="7.5" hidden="1" customHeight="1"/>
    <row r="34315" ht="7.5" hidden="1" customHeight="1"/>
    <row r="34316" ht="7.5" hidden="1" customHeight="1"/>
    <row r="34317" ht="7.5" hidden="1" customHeight="1"/>
    <row r="34318" ht="7.5" hidden="1" customHeight="1"/>
    <row r="34319" ht="7.5" hidden="1" customHeight="1"/>
    <row r="34320" ht="7.5" hidden="1" customHeight="1"/>
    <row r="34321" ht="7.5" hidden="1" customHeight="1"/>
    <row r="34322" ht="7.5" hidden="1" customHeight="1"/>
    <row r="34323" ht="7.5" hidden="1" customHeight="1"/>
    <row r="34324" ht="7.5" hidden="1" customHeight="1"/>
    <row r="34325" ht="7.5" hidden="1" customHeight="1"/>
    <row r="34326" ht="7.5" hidden="1" customHeight="1"/>
    <row r="34327" ht="7.5" hidden="1" customHeight="1"/>
    <row r="34328" ht="7.5" hidden="1" customHeight="1"/>
    <row r="34329" ht="7.5" hidden="1" customHeight="1"/>
    <row r="34330" ht="7.5" hidden="1" customHeight="1"/>
    <row r="34331" ht="7.5" hidden="1" customHeight="1"/>
    <row r="34332" ht="7.5" hidden="1" customHeight="1"/>
    <row r="34333" ht="7.5" hidden="1" customHeight="1"/>
    <row r="34334" ht="7.5" hidden="1" customHeight="1"/>
    <row r="34335" ht="7.5" hidden="1" customHeight="1"/>
    <row r="34336" ht="7.5" hidden="1" customHeight="1"/>
    <row r="34337" ht="7.5" hidden="1" customHeight="1"/>
    <row r="34338" ht="7.5" hidden="1" customHeight="1"/>
    <row r="34339" ht="7.5" hidden="1" customHeight="1"/>
    <row r="34340" ht="7.5" hidden="1" customHeight="1"/>
    <row r="34341" ht="7.5" hidden="1" customHeight="1"/>
    <row r="34342" ht="7.5" hidden="1" customHeight="1"/>
    <row r="34343" ht="7.5" hidden="1" customHeight="1"/>
    <row r="34344" ht="7.5" hidden="1" customHeight="1"/>
    <row r="34345" ht="7.5" hidden="1" customHeight="1"/>
    <row r="34346" ht="7.5" hidden="1" customHeight="1"/>
    <row r="34347" ht="7.5" hidden="1" customHeight="1"/>
    <row r="34348" ht="7.5" hidden="1" customHeight="1"/>
    <row r="34349" ht="7.5" hidden="1" customHeight="1"/>
    <row r="34350" ht="7.5" hidden="1" customHeight="1"/>
    <row r="34351" ht="7.5" hidden="1" customHeight="1"/>
    <row r="34352" ht="7.5" hidden="1" customHeight="1"/>
    <row r="34353" ht="7.5" hidden="1" customHeight="1"/>
    <row r="34354" ht="7.5" hidden="1" customHeight="1"/>
    <row r="34355" ht="7.5" hidden="1" customHeight="1"/>
    <row r="34356" ht="7.5" hidden="1" customHeight="1"/>
    <row r="34357" ht="7.5" hidden="1" customHeight="1"/>
    <row r="34358" ht="7.5" hidden="1" customHeight="1"/>
    <row r="34359" ht="7.5" hidden="1" customHeight="1"/>
    <row r="34360" ht="7.5" hidden="1" customHeight="1"/>
    <row r="34361" ht="7.5" hidden="1" customHeight="1"/>
    <row r="34362" ht="7.5" hidden="1" customHeight="1"/>
    <row r="34363" ht="7.5" hidden="1" customHeight="1"/>
    <row r="34364" ht="7.5" hidden="1" customHeight="1"/>
    <row r="34365" ht="7.5" hidden="1" customHeight="1"/>
    <row r="34366" ht="7.5" hidden="1" customHeight="1"/>
    <row r="34367" ht="7.5" hidden="1" customHeight="1"/>
    <row r="34368" ht="7.5" hidden="1" customHeight="1"/>
    <row r="34369" ht="7.5" hidden="1" customHeight="1"/>
    <row r="34370" ht="7.5" hidden="1" customHeight="1"/>
    <row r="34371" ht="7.5" hidden="1" customHeight="1"/>
    <row r="34372" ht="7.5" hidden="1" customHeight="1"/>
    <row r="34373" ht="7.5" hidden="1" customHeight="1"/>
    <row r="34374" ht="7.5" hidden="1" customHeight="1"/>
    <row r="34375" ht="7.5" hidden="1" customHeight="1"/>
    <row r="34376" ht="7.5" hidden="1" customHeight="1"/>
    <row r="34377" ht="7.5" hidden="1" customHeight="1"/>
    <row r="34378" ht="7.5" hidden="1" customHeight="1"/>
    <row r="34379" ht="7.5" hidden="1" customHeight="1"/>
    <row r="34380" ht="7.5" hidden="1" customHeight="1"/>
    <row r="34381" ht="7.5" hidden="1" customHeight="1"/>
    <row r="34382" ht="7.5" hidden="1" customHeight="1"/>
    <row r="34383" ht="7.5" hidden="1" customHeight="1"/>
    <row r="34384" ht="7.5" hidden="1" customHeight="1"/>
    <row r="34385" ht="7.5" hidden="1" customHeight="1"/>
    <row r="34386" ht="7.5" hidden="1" customHeight="1"/>
    <row r="34387" ht="7.5" hidden="1" customHeight="1"/>
    <row r="34388" ht="7.5" hidden="1" customHeight="1"/>
    <row r="34389" ht="7.5" hidden="1" customHeight="1"/>
    <row r="34390" ht="7.5" hidden="1" customHeight="1"/>
    <row r="34391" ht="7.5" hidden="1" customHeight="1"/>
    <row r="34392" ht="7.5" hidden="1" customHeight="1"/>
    <row r="34393" ht="7.5" hidden="1" customHeight="1"/>
    <row r="34394" ht="7.5" hidden="1" customHeight="1"/>
    <row r="34395" ht="7.5" hidden="1" customHeight="1"/>
    <row r="34396" ht="7.5" hidden="1" customHeight="1"/>
    <row r="34397" ht="7.5" hidden="1" customHeight="1"/>
    <row r="34398" ht="7.5" hidden="1" customHeight="1"/>
    <row r="34399" ht="7.5" hidden="1" customHeight="1"/>
    <row r="34400" ht="7.5" hidden="1" customHeight="1"/>
    <row r="34401" ht="7.5" hidden="1" customHeight="1"/>
    <row r="34402" ht="7.5" hidden="1" customHeight="1"/>
    <row r="34403" ht="7.5" hidden="1" customHeight="1"/>
    <row r="34404" ht="7.5" hidden="1" customHeight="1"/>
    <row r="34405" ht="7.5" hidden="1" customHeight="1"/>
    <row r="34406" ht="7.5" hidden="1" customHeight="1"/>
    <row r="34407" ht="7.5" hidden="1" customHeight="1"/>
    <row r="34408" ht="7.5" hidden="1" customHeight="1"/>
    <row r="34409" ht="7.5" hidden="1" customHeight="1"/>
    <row r="34410" ht="7.5" hidden="1" customHeight="1"/>
    <row r="34411" ht="7.5" hidden="1" customHeight="1"/>
    <row r="34412" ht="7.5" hidden="1" customHeight="1"/>
    <row r="34413" ht="7.5" hidden="1" customHeight="1"/>
    <row r="34414" ht="7.5" hidden="1" customHeight="1"/>
    <row r="34415" ht="7.5" hidden="1" customHeight="1"/>
    <row r="34416" ht="7.5" hidden="1" customHeight="1"/>
    <row r="34417" ht="7.5" hidden="1" customHeight="1"/>
    <row r="34418" ht="7.5" hidden="1" customHeight="1"/>
    <row r="34419" ht="7.5" hidden="1" customHeight="1"/>
    <row r="34420" ht="7.5" hidden="1" customHeight="1"/>
    <row r="34421" ht="7.5" hidden="1" customHeight="1"/>
    <row r="34422" ht="7.5" hidden="1" customHeight="1"/>
    <row r="34423" ht="7.5" hidden="1" customHeight="1"/>
    <row r="34424" ht="7.5" hidden="1" customHeight="1"/>
    <row r="34425" ht="7.5" hidden="1" customHeight="1"/>
    <row r="34426" ht="7.5" hidden="1" customHeight="1"/>
    <row r="34427" ht="7.5" hidden="1" customHeight="1"/>
    <row r="34428" ht="7.5" hidden="1" customHeight="1"/>
    <row r="34429" ht="7.5" hidden="1" customHeight="1"/>
    <row r="34430" ht="7.5" hidden="1" customHeight="1"/>
    <row r="34431" ht="7.5" hidden="1" customHeight="1"/>
    <row r="34432" ht="7.5" hidden="1" customHeight="1"/>
    <row r="34433" ht="7.5" hidden="1" customHeight="1"/>
    <row r="34434" ht="7.5" hidden="1" customHeight="1"/>
    <row r="34435" ht="7.5" hidden="1" customHeight="1"/>
    <row r="34436" ht="7.5" hidden="1" customHeight="1"/>
    <row r="34437" ht="7.5" hidden="1" customHeight="1"/>
    <row r="34438" ht="7.5" hidden="1" customHeight="1"/>
    <row r="34439" ht="7.5" hidden="1" customHeight="1"/>
    <row r="34440" ht="7.5" hidden="1" customHeight="1"/>
    <row r="34441" ht="7.5" hidden="1" customHeight="1"/>
    <row r="34442" ht="7.5" hidden="1" customHeight="1"/>
    <row r="34443" ht="7.5" hidden="1" customHeight="1"/>
    <row r="34444" ht="7.5" hidden="1" customHeight="1"/>
    <row r="34445" ht="7.5" hidden="1" customHeight="1"/>
    <row r="34446" ht="7.5" hidden="1" customHeight="1"/>
    <row r="34447" ht="7.5" hidden="1" customHeight="1"/>
    <row r="34448" ht="7.5" hidden="1" customHeight="1"/>
    <row r="34449" ht="7.5" hidden="1" customHeight="1"/>
    <row r="34450" ht="7.5" hidden="1" customHeight="1"/>
    <row r="34451" ht="7.5" hidden="1" customHeight="1"/>
    <row r="34452" ht="7.5" hidden="1" customHeight="1"/>
    <row r="34453" ht="7.5" hidden="1" customHeight="1"/>
    <row r="34454" ht="7.5" hidden="1" customHeight="1"/>
    <row r="34455" ht="7.5" hidden="1" customHeight="1"/>
    <row r="34456" ht="7.5" hidden="1" customHeight="1"/>
    <row r="34457" ht="7.5" hidden="1" customHeight="1"/>
    <row r="34458" ht="7.5" hidden="1" customHeight="1"/>
    <row r="34459" ht="7.5" hidden="1" customHeight="1"/>
    <row r="34460" ht="7.5" hidden="1" customHeight="1"/>
    <row r="34461" ht="7.5" hidden="1" customHeight="1"/>
    <row r="34462" ht="7.5" hidden="1" customHeight="1"/>
    <row r="34463" ht="7.5" hidden="1" customHeight="1"/>
    <row r="34464" ht="7.5" hidden="1" customHeight="1"/>
    <row r="34465" ht="7.5" hidden="1" customHeight="1"/>
    <row r="34466" ht="7.5" hidden="1" customHeight="1"/>
    <row r="34467" ht="7.5" hidden="1" customHeight="1"/>
    <row r="34468" ht="7.5" hidden="1" customHeight="1"/>
    <row r="34469" ht="7.5" hidden="1" customHeight="1"/>
    <row r="34470" ht="7.5" hidden="1" customHeight="1"/>
    <row r="34471" ht="7.5" hidden="1" customHeight="1"/>
    <row r="34472" ht="7.5" hidden="1" customHeight="1"/>
    <row r="34473" ht="7.5" hidden="1" customHeight="1"/>
    <row r="34474" ht="7.5" hidden="1" customHeight="1"/>
    <row r="34475" ht="7.5" hidden="1" customHeight="1"/>
    <row r="34476" ht="7.5" hidden="1" customHeight="1"/>
    <row r="34477" ht="7.5" hidden="1" customHeight="1"/>
    <row r="34478" ht="7.5" hidden="1" customHeight="1"/>
    <row r="34479" ht="7.5" hidden="1" customHeight="1"/>
    <row r="34480" ht="7.5" hidden="1" customHeight="1"/>
    <row r="34481" ht="7.5" hidden="1" customHeight="1"/>
    <row r="34482" ht="7.5" hidden="1" customHeight="1"/>
    <row r="34483" ht="7.5" hidden="1" customHeight="1"/>
    <row r="34484" ht="7.5" hidden="1" customHeight="1"/>
    <row r="34485" ht="7.5" hidden="1" customHeight="1"/>
    <row r="34486" ht="7.5" hidden="1" customHeight="1"/>
    <row r="34487" ht="7.5" hidden="1" customHeight="1"/>
    <row r="34488" ht="7.5" hidden="1" customHeight="1"/>
    <row r="34489" ht="7.5" hidden="1" customHeight="1"/>
    <row r="34490" ht="7.5" hidden="1" customHeight="1"/>
    <row r="34491" ht="7.5" hidden="1" customHeight="1"/>
    <row r="34492" ht="7.5" hidden="1" customHeight="1"/>
    <row r="34493" ht="7.5" hidden="1" customHeight="1"/>
    <row r="34494" ht="7.5" hidden="1" customHeight="1"/>
    <row r="34495" ht="7.5" hidden="1" customHeight="1"/>
    <row r="34496" ht="7.5" hidden="1" customHeight="1"/>
    <row r="34497" ht="7.5" hidden="1" customHeight="1"/>
    <row r="34498" ht="7.5" hidden="1" customHeight="1"/>
    <row r="34499" ht="7.5" hidden="1" customHeight="1"/>
    <row r="34500" ht="7.5" hidden="1" customHeight="1"/>
    <row r="34501" ht="7.5" hidden="1" customHeight="1"/>
    <row r="34502" ht="7.5" hidden="1" customHeight="1"/>
    <row r="34503" ht="7.5" hidden="1" customHeight="1"/>
    <row r="34504" ht="7.5" hidden="1" customHeight="1"/>
    <row r="34505" ht="7.5" hidden="1" customHeight="1"/>
    <row r="34506" ht="7.5" hidden="1" customHeight="1"/>
    <row r="34507" ht="7.5" hidden="1" customHeight="1"/>
    <row r="34508" ht="7.5" hidden="1" customHeight="1"/>
    <row r="34509" ht="7.5" hidden="1" customHeight="1"/>
    <row r="34510" ht="7.5" hidden="1" customHeight="1"/>
    <row r="34511" ht="7.5" hidden="1" customHeight="1"/>
    <row r="34512" ht="7.5" hidden="1" customHeight="1"/>
    <row r="34513" ht="7.5" hidden="1" customHeight="1"/>
    <row r="34514" ht="7.5" hidden="1" customHeight="1"/>
    <row r="34515" ht="7.5" hidden="1" customHeight="1"/>
    <row r="34516" ht="7.5" hidden="1" customHeight="1"/>
    <row r="34517" ht="7.5" hidden="1" customHeight="1"/>
    <row r="34518" ht="7.5" hidden="1" customHeight="1"/>
    <row r="34519" ht="7.5" hidden="1" customHeight="1"/>
    <row r="34520" ht="7.5" hidden="1" customHeight="1"/>
    <row r="34521" ht="7.5" hidden="1" customHeight="1"/>
    <row r="34522" ht="7.5" hidden="1" customHeight="1"/>
    <row r="34523" ht="7.5" hidden="1" customHeight="1"/>
    <row r="34524" ht="7.5" hidden="1" customHeight="1"/>
    <row r="34525" ht="7.5" hidden="1" customHeight="1"/>
    <row r="34526" ht="7.5" hidden="1" customHeight="1"/>
    <row r="34527" ht="7.5" hidden="1" customHeight="1"/>
    <row r="34528" ht="7.5" hidden="1" customHeight="1"/>
    <row r="34529" ht="7.5" hidden="1" customHeight="1"/>
    <row r="34530" ht="7.5" hidden="1" customHeight="1"/>
    <row r="34531" ht="7.5" hidden="1" customHeight="1"/>
    <row r="34532" ht="7.5" hidden="1" customHeight="1"/>
    <row r="34533" ht="7.5" hidden="1" customHeight="1"/>
    <row r="34534" ht="7.5" hidden="1" customHeight="1"/>
    <row r="34535" ht="7.5" hidden="1" customHeight="1"/>
    <row r="34536" ht="7.5" hidden="1" customHeight="1"/>
    <row r="34537" ht="7.5" hidden="1" customHeight="1"/>
    <row r="34538" ht="7.5" hidden="1" customHeight="1"/>
    <row r="34539" ht="7.5" hidden="1" customHeight="1"/>
    <row r="34540" ht="7.5" hidden="1" customHeight="1"/>
    <row r="34541" ht="7.5" hidden="1" customHeight="1"/>
    <row r="34542" ht="7.5" hidden="1" customHeight="1"/>
    <row r="34543" ht="7.5" hidden="1" customHeight="1"/>
    <row r="34544" ht="7.5" hidden="1" customHeight="1"/>
    <row r="34545" ht="7.5" hidden="1" customHeight="1"/>
    <row r="34546" ht="7.5" hidden="1" customHeight="1"/>
    <row r="34547" ht="7.5" hidden="1" customHeight="1"/>
    <row r="34548" ht="7.5" hidden="1" customHeight="1"/>
    <row r="34549" ht="7.5" hidden="1" customHeight="1"/>
    <row r="34550" ht="7.5" hidden="1" customHeight="1"/>
    <row r="34551" ht="7.5" hidden="1" customHeight="1"/>
    <row r="34552" ht="7.5" hidden="1" customHeight="1"/>
    <row r="34553" ht="7.5" hidden="1" customHeight="1"/>
    <row r="34554" ht="7.5" hidden="1" customHeight="1"/>
    <row r="34555" ht="7.5" hidden="1" customHeight="1"/>
    <row r="34556" ht="7.5" hidden="1" customHeight="1"/>
    <row r="34557" ht="7.5" hidden="1" customHeight="1"/>
    <row r="34558" ht="7.5" hidden="1" customHeight="1"/>
    <row r="34559" ht="7.5" hidden="1" customHeight="1"/>
    <row r="34560" ht="7.5" hidden="1" customHeight="1"/>
    <row r="34561" ht="7.5" hidden="1" customHeight="1"/>
    <row r="34562" ht="7.5" hidden="1" customHeight="1"/>
    <row r="34563" ht="7.5" hidden="1" customHeight="1"/>
    <row r="34564" ht="7.5" hidden="1" customHeight="1"/>
    <row r="34565" ht="7.5" hidden="1" customHeight="1"/>
    <row r="34566" ht="7.5" hidden="1" customHeight="1"/>
    <row r="34567" ht="7.5" hidden="1" customHeight="1"/>
    <row r="34568" ht="7.5" hidden="1" customHeight="1"/>
    <row r="34569" ht="7.5" hidden="1" customHeight="1"/>
    <row r="34570" ht="7.5" hidden="1" customHeight="1"/>
    <row r="34571" ht="7.5" hidden="1" customHeight="1"/>
    <row r="34572" ht="7.5" hidden="1" customHeight="1"/>
    <row r="34573" ht="7.5" hidden="1" customHeight="1"/>
    <row r="34574" ht="7.5" hidden="1" customHeight="1"/>
    <row r="34575" ht="7.5" hidden="1" customHeight="1"/>
    <row r="34576" ht="7.5" hidden="1" customHeight="1"/>
    <row r="34577" ht="7.5" hidden="1" customHeight="1"/>
    <row r="34578" ht="7.5" hidden="1" customHeight="1"/>
    <row r="34579" ht="7.5" hidden="1" customHeight="1"/>
    <row r="34580" ht="7.5" hidden="1" customHeight="1"/>
    <row r="34581" ht="7.5" hidden="1" customHeight="1"/>
    <row r="34582" ht="7.5" hidden="1" customHeight="1"/>
    <row r="34583" ht="7.5" hidden="1" customHeight="1"/>
    <row r="34584" ht="7.5" hidden="1" customHeight="1"/>
    <row r="34585" ht="7.5" hidden="1" customHeight="1"/>
    <row r="34586" ht="7.5" hidden="1" customHeight="1"/>
    <row r="34587" ht="7.5" hidden="1" customHeight="1"/>
    <row r="34588" ht="7.5" hidden="1" customHeight="1"/>
    <row r="34589" ht="7.5" hidden="1" customHeight="1"/>
    <row r="34590" ht="7.5" hidden="1" customHeight="1"/>
    <row r="34591" ht="7.5" hidden="1" customHeight="1"/>
    <row r="34592" ht="7.5" hidden="1" customHeight="1"/>
    <row r="34593" ht="7.5" hidden="1" customHeight="1"/>
    <row r="34594" ht="7.5" hidden="1" customHeight="1"/>
    <row r="34595" ht="7.5" hidden="1" customHeight="1"/>
    <row r="34596" ht="7.5" hidden="1" customHeight="1"/>
    <row r="34597" ht="7.5" hidden="1" customHeight="1"/>
    <row r="34598" ht="7.5" hidden="1" customHeight="1"/>
    <row r="34599" ht="7.5" hidden="1" customHeight="1"/>
    <row r="34600" ht="7.5" hidden="1" customHeight="1"/>
    <row r="34601" ht="7.5" hidden="1" customHeight="1"/>
    <row r="34602" ht="7.5" hidden="1" customHeight="1"/>
    <row r="34603" ht="7.5" hidden="1" customHeight="1"/>
    <row r="34604" ht="7.5" hidden="1" customHeight="1"/>
    <row r="34605" ht="7.5" hidden="1" customHeight="1"/>
    <row r="34606" ht="7.5" hidden="1" customHeight="1"/>
    <row r="34607" ht="7.5" hidden="1" customHeight="1"/>
    <row r="34608" ht="7.5" hidden="1" customHeight="1"/>
    <row r="34609" ht="7.5" hidden="1" customHeight="1"/>
    <row r="34610" ht="7.5" hidden="1" customHeight="1"/>
    <row r="34611" ht="7.5" hidden="1" customHeight="1"/>
    <row r="34612" ht="7.5" hidden="1" customHeight="1"/>
    <row r="34613" ht="7.5" hidden="1" customHeight="1"/>
    <row r="34614" ht="7.5" hidden="1" customHeight="1"/>
    <row r="34615" ht="7.5" hidden="1" customHeight="1"/>
    <row r="34616" ht="7.5" hidden="1" customHeight="1"/>
    <row r="34617" ht="7.5" hidden="1" customHeight="1"/>
    <row r="34618" ht="7.5" hidden="1" customHeight="1"/>
    <row r="34619" ht="7.5" hidden="1" customHeight="1"/>
    <row r="34620" ht="7.5" hidden="1" customHeight="1"/>
    <row r="34621" ht="7.5" hidden="1" customHeight="1"/>
    <row r="34622" ht="7.5" hidden="1" customHeight="1"/>
    <row r="34623" ht="7.5" hidden="1" customHeight="1"/>
    <row r="34624" ht="7.5" hidden="1" customHeight="1"/>
    <row r="34625" ht="7.5" hidden="1" customHeight="1"/>
    <row r="34626" ht="7.5" hidden="1" customHeight="1"/>
    <row r="34627" ht="7.5" hidden="1" customHeight="1"/>
    <row r="34628" ht="7.5" hidden="1" customHeight="1"/>
    <row r="34629" ht="7.5" hidden="1" customHeight="1"/>
    <row r="34630" ht="7.5" hidden="1" customHeight="1"/>
    <row r="34631" ht="7.5" hidden="1" customHeight="1"/>
    <row r="34632" ht="7.5" hidden="1" customHeight="1"/>
    <row r="34633" ht="7.5" hidden="1" customHeight="1"/>
    <row r="34634" ht="7.5" hidden="1" customHeight="1"/>
    <row r="34635" ht="7.5" hidden="1" customHeight="1"/>
    <row r="34636" ht="7.5" hidden="1" customHeight="1"/>
    <row r="34637" ht="7.5" hidden="1" customHeight="1"/>
    <row r="34638" ht="7.5" hidden="1" customHeight="1"/>
    <row r="34639" ht="7.5" hidden="1" customHeight="1"/>
    <row r="34640" ht="7.5" hidden="1" customHeight="1"/>
    <row r="34641" ht="7.5" hidden="1" customHeight="1"/>
    <row r="34642" ht="7.5" hidden="1" customHeight="1"/>
    <row r="34643" ht="7.5" hidden="1" customHeight="1"/>
    <row r="34644" ht="7.5" hidden="1" customHeight="1"/>
    <row r="34645" ht="7.5" hidden="1" customHeight="1"/>
    <row r="34646" ht="7.5" hidden="1" customHeight="1"/>
    <row r="34647" ht="7.5" hidden="1" customHeight="1"/>
    <row r="34648" ht="7.5" hidden="1" customHeight="1"/>
    <row r="34649" ht="7.5" hidden="1" customHeight="1"/>
    <row r="34650" ht="7.5" hidden="1" customHeight="1"/>
    <row r="34651" ht="7.5" hidden="1" customHeight="1"/>
    <row r="34652" ht="7.5" hidden="1" customHeight="1"/>
    <row r="34653" ht="7.5" hidden="1" customHeight="1"/>
    <row r="34654" ht="7.5" hidden="1" customHeight="1"/>
    <row r="34655" ht="7.5" hidden="1" customHeight="1"/>
    <row r="34656" ht="7.5" hidden="1" customHeight="1"/>
    <row r="34657" ht="7.5" hidden="1" customHeight="1"/>
    <row r="34658" ht="7.5" hidden="1" customHeight="1"/>
    <row r="34659" ht="7.5" hidden="1" customHeight="1"/>
    <row r="34660" ht="7.5" hidden="1" customHeight="1"/>
    <row r="34661" ht="7.5" hidden="1" customHeight="1"/>
    <row r="34662" ht="7.5" hidden="1" customHeight="1"/>
    <row r="34663" ht="7.5" hidden="1" customHeight="1"/>
    <row r="34664" ht="7.5" hidden="1" customHeight="1"/>
    <row r="34665" ht="7.5" hidden="1" customHeight="1"/>
    <row r="34666" ht="7.5" hidden="1" customHeight="1"/>
    <row r="34667" ht="7.5" hidden="1" customHeight="1"/>
    <row r="34668" ht="7.5" hidden="1" customHeight="1"/>
    <row r="34669" ht="7.5" hidden="1" customHeight="1"/>
    <row r="34670" ht="7.5" hidden="1" customHeight="1"/>
    <row r="34671" ht="7.5" hidden="1" customHeight="1"/>
    <row r="34672" ht="7.5" hidden="1" customHeight="1"/>
    <row r="34673" ht="7.5" hidden="1" customHeight="1"/>
    <row r="34674" ht="7.5" hidden="1" customHeight="1"/>
    <row r="34675" ht="7.5" hidden="1" customHeight="1"/>
    <row r="34676" ht="7.5" hidden="1" customHeight="1"/>
    <row r="34677" ht="7.5" hidden="1" customHeight="1"/>
    <row r="34678" ht="7.5" hidden="1" customHeight="1"/>
    <row r="34679" ht="7.5" hidden="1" customHeight="1"/>
    <row r="34680" ht="7.5" hidden="1" customHeight="1"/>
    <row r="34681" ht="7.5" hidden="1" customHeight="1"/>
    <row r="34682" ht="7.5" hidden="1" customHeight="1"/>
    <row r="34683" ht="7.5" hidden="1" customHeight="1"/>
    <row r="34684" ht="7.5" hidden="1" customHeight="1"/>
    <row r="34685" ht="7.5" hidden="1" customHeight="1"/>
    <row r="34686" ht="7.5" hidden="1" customHeight="1"/>
    <row r="34687" ht="7.5" hidden="1" customHeight="1"/>
    <row r="34688" ht="7.5" hidden="1" customHeight="1"/>
    <row r="34689" ht="7.5" hidden="1" customHeight="1"/>
    <row r="34690" ht="7.5" hidden="1" customHeight="1"/>
    <row r="34691" ht="7.5" hidden="1" customHeight="1"/>
    <row r="34692" ht="7.5" hidden="1" customHeight="1"/>
    <row r="34693" ht="7.5" hidden="1" customHeight="1"/>
    <row r="34694" ht="7.5" hidden="1" customHeight="1"/>
    <row r="34695" ht="7.5" hidden="1" customHeight="1"/>
    <row r="34696" ht="7.5" hidden="1" customHeight="1"/>
    <row r="34697" ht="7.5" hidden="1" customHeight="1"/>
    <row r="34698" ht="7.5" hidden="1" customHeight="1"/>
    <row r="34699" ht="7.5" hidden="1" customHeight="1"/>
    <row r="34700" ht="7.5" hidden="1" customHeight="1"/>
    <row r="34701" ht="7.5" hidden="1" customHeight="1"/>
    <row r="34702" ht="7.5" hidden="1" customHeight="1"/>
    <row r="34703" ht="7.5" hidden="1" customHeight="1"/>
    <row r="34704" ht="7.5" hidden="1" customHeight="1"/>
    <row r="34705" ht="7.5" hidden="1" customHeight="1"/>
    <row r="34706" ht="7.5" hidden="1" customHeight="1"/>
    <row r="34707" ht="7.5" hidden="1" customHeight="1"/>
    <row r="34708" ht="7.5" hidden="1" customHeight="1"/>
    <row r="34709" ht="7.5" hidden="1" customHeight="1"/>
    <row r="34710" ht="7.5" hidden="1" customHeight="1"/>
    <row r="34711" ht="7.5" hidden="1" customHeight="1"/>
    <row r="34712" ht="7.5" hidden="1" customHeight="1"/>
    <row r="34713" ht="7.5" hidden="1" customHeight="1"/>
    <row r="34714" ht="7.5" hidden="1" customHeight="1"/>
    <row r="34715" ht="7.5" hidden="1" customHeight="1"/>
    <row r="34716" ht="7.5" hidden="1" customHeight="1"/>
    <row r="34717" ht="7.5" hidden="1" customHeight="1"/>
    <row r="34718" ht="7.5" hidden="1" customHeight="1"/>
    <row r="34719" ht="7.5" hidden="1" customHeight="1"/>
    <row r="34720" ht="7.5" hidden="1" customHeight="1"/>
    <row r="34721" ht="7.5" hidden="1" customHeight="1"/>
    <row r="34722" ht="7.5" hidden="1" customHeight="1"/>
    <row r="34723" ht="7.5" hidden="1" customHeight="1"/>
    <row r="34724" ht="7.5" hidden="1" customHeight="1"/>
    <row r="34725" ht="7.5" hidden="1" customHeight="1"/>
    <row r="34726" ht="7.5" hidden="1" customHeight="1"/>
    <row r="34727" ht="7.5" hidden="1" customHeight="1"/>
    <row r="34728" ht="7.5" hidden="1" customHeight="1"/>
    <row r="34729" ht="7.5" hidden="1" customHeight="1"/>
    <row r="34730" ht="7.5" hidden="1" customHeight="1"/>
    <row r="34731" ht="7.5" hidden="1" customHeight="1"/>
    <row r="34732" ht="7.5" hidden="1" customHeight="1"/>
    <row r="34733" ht="7.5" hidden="1" customHeight="1"/>
    <row r="34734" ht="7.5" hidden="1" customHeight="1"/>
    <row r="34735" ht="7.5" hidden="1" customHeight="1"/>
    <row r="34736" ht="7.5" hidden="1" customHeight="1"/>
    <row r="34737" ht="7.5" hidden="1" customHeight="1"/>
    <row r="34738" ht="7.5" hidden="1" customHeight="1"/>
    <row r="34739" ht="7.5" hidden="1" customHeight="1"/>
    <row r="34740" ht="7.5" hidden="1" customHeight="1"/>
    <row r="34741" ht="7.5" hidden="1" customHeight="1"/>
    <row r="34742" ht="7.5" hidden="1" customHeight="1"/>
    <row r="34743" ht="7.5" hidden="1" customHeight="1"/>
    <row r="34744" ht="7.5" hidden="1" customHeight="1"/>
    <row r="34745" ht="7.5" hidden="1" customHeight="1"/>
    <row r="34746" ht="7.5" hidden="1" customHeight="1"/>
    <row r="34747" ht="7.5" hidden="1" customHeight="1"/>
    <row r="34748" ht="7.5" hidden="1" customHeight="1"/>
    <row r="34749" ht="7.5" hidden="1" customHeight="1"/>
    <row r="34750" ht="7.5" hidden="1" customHeight="1"/>
    <row r="34751" ht="7.5" hidden="1" customHeight="1"/>
    <row r="34752" ht="7.5" hidden="1" customHeight="1"/>
    <row r="34753" ht="7.5" hidden="1" customHeight="1"/>
    <row r="34754" ht="7.5" hidden="1" customHeight="1"/>
    <row r="34755" ht="7.5" hidden="1" customHeight="1"/>
    <row r="34756" ht="7.5" hidden="1" customHeight="1"/>
    <row r="34757" ht="7.5" hidden="1" customHeight="1"/>
    <row r="34758" ht="7.5" hidden="1" customHeight="1"/>
    <row r="34759" ht="7.5" hidden="1" customHeight="1"/>
    <row r="34760" ht="7.5" hidden="1" customHeight="1"/>
    <row r="34761" ht="7.5" hidden="1" customHeight="1"/>
    <row r="34762" ht="7.5" hidden="1" customHeight="1"/>
    <row r="34763" ht="7.5" hidden="1" customHeight="1"/>
    <row r="34764" ht="7.5" hidden="1" customHeight="1"/>
    <row r="34765" ht="7.5" hidden="1" customHeight="1"/>
    <row r="34766" ht="7.5" hidden="1" customHeight="1"/>
    <row r="34767" ht="7.5" hidden="1" customHeight="1"/>
    <row r="34768" ht="7.5" hidden="1" customHeight="1"/>
    <row r="34769" ht="7.5" hidden="1" customHeight="1"/>
    <row r="34770" ht="7.5" hidden="1" customHeight="1"/>
    <row r="34771" ht="7.5" hidden="1" customHeight="1"/>
    <row r="34772" ht="7.5" hidden="1" customHeight="1"/>
    <row r="34773" ht="7.5" hidden="1" customHeight="1"/>
    <row r="34774" ht="7.5" hidden="1" customHeight="1"/>
    <row r="34775" ht="7.5" hidden="1" customHeight="1"/>
    <row r="34776" ht="7.5" hidden="1" customHeight="1"/>
    <row r="34777" ht="7.5" hidden="1" customHeight="1"/>
    <row r="34778" ht="7.5" hidden="1" customHeight="1"/>
    <row r="34779" ht="7.5" hidden="1" customHeight="1"/>
    <row r="34780" ht="7.5" hidden="1" customHeight="1"/>
    <row r="34781" ht="7.5" hidden="1" customHeight="1"/>
    <row r="34782" ht="7.5" hidden="1" customHeight="1"/>
    <row r="34783" ht="7.5" hidden="1" customHeight="1"/>
    <row r="34784" ht="7.5" hidden="1" customHeight="1"/>
    <row r="34785" ht="7.5" hidden="1" customHeight="1"/>
    <row r="34786" ht="7.5" hidden="1" customHeight="1"/>
    <row r="34787" ht="7.5" hidden="1" customHeight="1"/>
    <row r="34788" ht="7.5" hidden="1" customHeight="1"/>
    <row r="34789" ht="7.5" hidden="1" customHeight="1"/>
    <row r="34790" ht="7.5" hidden="1" customHeight="1"/>
    <row r="34791" ht="7.5" hidden="1" customHeight="1"/>
    <row r="34792" ht="7.5" hidden="1" customHeight="1"/>
    <row r="34793" ht="7.5" hidden="1" customHeight="1"/>
    <row r="34794" ht="7.5" hidden="1" customHeight="1"/>
    <row r="34795" ht="7.5" hidden="1" customHeight="1"/>
    <row r="34796" ht="7.5" hidden="1" customHeight="1"/>
    <row r="34797" ht="7.5" hidden="1" customHeight="1"/>
    <row r="34798" ht="7.5" hidden="1" customHeight="1"/>
    <row r="34799" ht="7.5" hidden="1" customHeight="1"/>
    <row r="34800" ht="7.5" hidden="1" customHeight="1"/>
    <row r="34801" ht="7.5" hidden="1" customHeight="1"/>
    <row r="34802" ht="7.5" hidden="1" customHeight="1"/>
    <row r="34803" ht="7.5" hidden="1" customHeight="1"/>
    <row r="34804" ht="7.5" hidden="1" customHeight="1"/>
    <row r="34805" ht="7.5" hidden="1" customHeight="1"/>
    <row r="34806" ht="7.5" hidden="1" customHeight="1"/>
    <row r="34807" ht="7.5" hidden="1" customHeight="1"/>
    <row r="34808" ht="7.5" hidden="1" customHeight="1"/>
    <row r="34809" ht="7.5" hidden="1" customHeight="1"/>
    <row r="34810" ht="7.5" hidden="1" customHeight="1"/>
    <row r="34811" ht="7.5" hidden="1" customHeight="1"/>
    <row r="34812" ht="7.5" hidden="1" customHeight="1"/>
    <row r="34813" ht="7.5" hidden="1" customHeight="1"/>
    <row r="34814" ht="7.5" hidden="1" customHeight="1"/>
    <row r="34815" ht="7.5" hidden="1" customHeight="1"/>
    <row r="34816" ht="7.5" hidden="1" customHeight="1"/>
    <row r="34817" ht="7.5" hidden="1" customHeight="1"/>
    <row r="34818" ht="7.5" hidden="1" customHeight="1"/>
    <row r="34819" ht="7.5" hidden="1" customHeight="1"/>
    <row r="34820" ht="7.5" hidden="1" customHeight="1"/>
    <row r="34821" ht="7.5" hidden="1" customHeight="1"/>
    <row r="34822" ht="7.5" hidden="1" customHeight="1"/>
    <row r="34823" ht="7.5" hidden="1" customHeight="1"/>
    <row r="34824" ht="7.5" hidden="1" customHeight="1"/>
    <row r="34825" ht="7.5" hidden="1" customHeight="1"/>
    <row r="34826" ht="7.5" hidden="1" customHeight="1"/>
    <row r="34827" ht="7.5" hidden="1" customHeight="1"/>
    <row r="34828" ht="7.5" hidden="1" customHeight="1"/>
    <row r="34829" ht="7.5" hidden="1" customHeight="1"/>
    <row r="34830" ht="7.5" hidden="1" customHeight="1"/>
    <row r="34831" ht="7.5" hidden="1" customHeight="1"/>
    <row r="34832" ht="7.5" hidden="1" customHeight="1"/>
    <row r="34833" ht="7.5" hidden="1" customHeight="1"/>
    <row r="34834" ht="7.5" hidden="1" customHeight="1"/>
    <row r="34835" ht="7.5" hidden="1" customHeight="1"/>
    <row r="34836" ht="7.5" hidden="1" customHeight="1"/>
    <row r="34837" ht="7.5" hidden="1" customHeight="1"/>
    <row r="34838" ht="7.5" hidden="1" customHeight="1"/>
    <row r="34839" ht="7.5" hidden="1" customHeight="1"/>
    <row r="34840" ht="7.5" hidden="1" customHeight="1"/>
    <row r="34841" ht="7.5" hidden="1" customHeight="1"/>
    <row r="34842" ht="7.5" hidden="1" customHeight="1"/>
    <row r="34843" ht="7.5" hidden="1" customHeight="1"/>
    <row r="34844" ht="7.5" hidden="1" customHeight="1"/>
    <row r="34845" ht="7.5" hidden="1" customHeight="1"/>
    <row r="34846" ht="7.5" hidden="1" customHeight="1"/>
    <row r="34847" ht="7.5" hidden="1" customHeight="1"/>
    <row r="34848" ht="7.5" hidden="1" customHeight="1"/>
    <row r="34849" ht="7.5" hidden="1" customHeight="1"/>
    <row r="34850" ht="7.5" hidden="1" customHeight="1"/>
    <row r="34851" ht="7.5" hidden="1" customHeight="1"/>
    <row r="34852" ht="7.5" hidden="1" customHeight="1"/>
    <row r="34853" ht="7.5" hidden="1" customHeight="1"/>
    <row r="34854" ht="7.5" hidden="1" customHeight="1"/>
    <row r="34855" ht="7.5" hidden="1" customHeight="1"/>
    <row r="34856" ht="7.5" hidden="1" customHeight="1"/>
    <row r="34857" ht="7.5" hidden="1" customHeight="1"/>
    <row r="34858" ht="7.5" hidden="1" customHeight="1"/>
    <row r="34859" ht="7.5" hidden="1" customHeight="1"/>
    <row r="34860" ht="7.5" hidden="1" customHeight="1"/>
    <row r="34861" ht="7.5" hidden="1" customHeight="1"/>
    <row r="34862" ht="7.5" hidden="1" customHeight="1"/>
    <row r="34863" ht="7.5" hidden="1" customHeight="1"/>
    <row r="34864" ht="7.5" hidden="1" customHeight="1"/>
    <row r="34865" ht="7.5" hidden="1" customHeight="1"/>
    <row r="34866" ht="7.5" hidden="1" customHeight="1"/>
    <row r="34867" ht="7.5" hidden="1" customHeight="1"/>
    <row r="34868" ht="7.5" hidden="1" customHeight="1"/>
    <row r="34869" ht="7.5" hidden="1" customHeight="1"/>
    <row r="34870" ht="7.5" hidden="1" customHeight="1"/>
    <row r="34871" ht="7.5" hidden="1" customHeight="1"/>
    <row r="34872" ht="7.5" hidden="1" customHeight="1"/>
    <row r="34873" ht="7.5" hidden="1" customHeight="1"/>
    <row r="34874" ht="7.5" hidden="1" customHeight="1"/>
    <row r="34875" ht="7.5" hidden="1" customHeight="1"/>
    <row r="34876" ht="7.5" hidden="1" customHeight="1"/>
    <row r="34877" ht="7.5" hidden="1" customHeight="1"/>
    <row r="34878" ht="7.5" hidden="1" customHeight="1"/>
    <row r="34879" ht="7.5" hidden="1" customHeight="1"/>
    <row r="34880" ht="7.5" hidden="1" customHeight="1"/>
    <row r="34881" ht="7.5" hidden="1" customHeight="1"/>
    <row r="34882" ht="7.5" hidden="1" customHeight="1"/>
    <row r="34883" ht="7.5" hidden="1" customHeight="1"/>
    <row r="34884" ht="7.5" hidden="1" customHeight="1"/>
    <row r="34885" ht="7.5" hidden="1" customHeight="1"/>
    <row r="34886" ht="7.5" hidden="1" customHeight="1"/>
    <row r="34887" ht="7.5" hidden="1" customHeight="1"/>
    <row r="34888" ht="7.5" hidden="1" customHeight="1"/>
    <row r="34889" ht="7.5" hidden="1" customHeight="1"/>
    <row r="34890" ht="7.5" hidden="1" customHeight="1"/>
    <row r="34891" ht="7.5" hidden="1" customHeight="1"/>
    <row r="34892" ht="7.5" hidden="1" customHeight="1"/>
    <row r="34893" ht="7.5" hidden="1" customHeight="1"/>
    <row r="34894" ht="7.5" hidden="1" customHeight="1"/>
    <row r="34895" ht="7.5" hidden="1" customHeight="1"/>
    <row r="34896" ht="7.5" hidden="1" customHeight="1"/>
    <row r="34897" ht="7.5" hidden="1" customHeight="1"/>
    <row r="34898" ht="7.5" hidden="1" customHeight="1"/>
    <row r="34899" ht="7.5" hidden="1" customHeight="1"/>
    <row r="34900" ht="7.5" hidden="1" customHeight="1"/>
    <row r="34901" ht="7.5" hidden="1" customHeight="1"/>
    <row r="34902" ht="7.5" hidden="1" customHeight="1"/>
    <row r="34903" ht="7.5" hidden="1" customHeight="1"/>
    <row r="34904" ht="7.5" hidden="1" customHeight="1"/>
    <row r="34905" ht="7.5" hidden="1" customHeight="1"/>
    <row r="34906" ht="7.5" hidden="1" customHeight="1"/>
    <row r="34907" ht="7.5" hidden="1" customHeight="1"/>
    <row r="34908" ht="7.5" hidden="1" customHeight="1"/>
    <row r="34909" ht="7.5" hidden="1" customHeight="1"/>
    <row r="34910" ht="7.5" hidden="1" customHeight="1"/>
    <row r="34911" ht="7.5" hidden="1" customHeight="1"/>
    <row r="34912" ht="7.5" hidden="1" customHeight="1"/>
    <row r="34913" ht="7.5" hidden="1" customHeight="1"/>
    <row r="34914" ht="7.5" hidden="1" customHeight="1"/>
    <row r="34915" ht="7.5" hidden="1" customHeight="1"/>
    <row r="34916" ht="7.5" hidden="1" customHeight="1"/>
    <row r="34917" ht="7.5" hidden="1" customHeight="1"/>
    <row r="34918" ht="7.5" hidden="1" customHeight="1"/>
    <row r="34919" ht="7.5" hidden="1" customHeight="1"/>
    <row r="34920" ht="7.5" hidden="1" customHeight="1"/>
    <row r="34921" ht="7.5" hidden="1" customHeight="1"/>
    <row r="34922" ht="7.5" hidden="1" customHeight="1"/>
    <row r="34923" ht="7.5" hidden="1" customHeight="1"/>
    <row r="34924" ht="7.5" hidden="1" customHeight="1"/>
    <row r="34925" ht="7.5" hidden="1" customHeight="1"/>
    <row r="34926" ht="7.5" hidden="1" customHeight="1"/>
    <row r="34927" ht="7.5" hidden="1" customHeight="1"/>
    <row r="34928" ht="7.5" hidden="1" customHeight="1"/>
    <row r="34929" ht="7.5" hidden="1" customHeight="1"/>
    <row r="34930" ht="7.5" hidden="1" customHeight="1"/>
    <row r="34931" ht="7.5" hidden="1" customHeight="1"/>
    <row r="34932" ht="7.5" hidden="1" customHeight="1"/>
    <row r="34933" ht="7.5" hidden="1" customHeight="1"/>
    <row r="34934" ht="7.5" hidden="1" customHeight="1"/>
    <row r="34935" ht="7.5" hidden="1" customHeight="1"/>
    <row r="34936" ht="7.5" hidden="1" customHeight="1"/>
    <row r="34937" ht="7.5" hidden="1" customHeight="1"/>
    <row r="34938" ht="7.5" hidden="1" customHeight="1"/>
    <row r="34939" ht="7.5" hidden="1" customHeight="1"/>
    <row r="34940" ht="7.5" hidden="1" customHeight="1"/>
    <row r="34941" ht="7.5" hidden="1" customHeight="1"/>
    <row r="34942" ht="7.5" hidden="1" customHeight="1"/>
    <row r="34943" ht="7.5" hidden="1" customHeight="1"/>
    <row r="34944" ht="7.5" hidden="1" customHeight="1"/>
    <row r="34945" ht="7.5" hidden="1" customHeight="1"/>
    <row r="34946" ht="7.5" hidden="1" customHeight="1"/>
    <row r="34947" ht="7.5" hidden="1" customHeight="1"/>
    <row r="34948" ht="7.5" hidden="1" customHeight="1"/>
    <row r="34949" ht="7.5" hidden="1" customHeight="1"/>
    <row r="34950" ht="7.5" hidden="1" customHeight="1"/>
    <row r="34951" ht="7.5" hidden="1" customHeight="1"/>
    <row r="34952" ht="7.5" hidden="1" customHeight="1"/>
    <row r="34953" ht="7.5" hidden="1" customHeight="1"/>
    <row r="34954" ht="7.5" hidden="1" customHeight="1"/>
    <row r="34955" ht="7.5" hidden="1" customHeight="1"/>
    <row r="34956" ht="7.5" hidden="1" customHeight="1"/>
    <row r="34957" ht="7.5" hidden="1" customHeight="1"/>
    <row r="34958" ht="7.5" hidden="1" customHeight="1"/>
    <row r="34959" ht="7.5" hidden="1" customHeight="1"/>
    <row r="34960" ht="7.5" hidden="1" customHeight="1"/>
    <row r="34961" ht="7.5" hidden="1" customHeight="1"/>
    <row r="34962" ht="7.5" hidden="1" customHeight="1"/>
    <row r="34963" ht="7.5" hidden="1" customHeight="1"/>
    <row r="34964" ht="7.5" hidden="1" customHeight="1"/>
    <row r="34965" ht="7.5" hidden="1" customHeight="1"/>
    <row r="34966" ht="7.5" hidden="1" customHeight="1"/>
    <row r="34967" ht="7.5" hidden="1" customHeight="1"/>
    <row r="34968" ht="7.5" hidden="1" customHeight="1"/>
    <row r="34969" ht="7.5" hidden="1" customHeight="1"/>
    <row r="34970" ht="7.5" hidden="1" customHeight="1"/>
    <row r="34971" ht="7.5" hidden="1" customHeight="1"/>
    <row r="34972" ht="7.5" hidden="1" customHeight="1"/>
    <row r="34973" ht="7.5" hidden="1" customHeight="1"/>
    <row r="34974" ht="7.5" hidden="1" customHeight="1"/>
    <row r="34975" ht="7.5" hidden="1" customHeight="1"/>
    <row r="34976" ht="7.5" hidden="1" customHeight="1"/>
    <row r="34977" ht="7.5" hidden="1" customHeight="1"/>
    <row r="34978" ht="7.5" hidden="1" customHeight="1"/>
    <row r="34979" ht="7.5" hidden="1" customHeight="1"/>
    <row r="34980" ht="7.5" hidden="1" customHeight="1"/>
    <row r="34981" ht="7.5" hidden="1" customHeight="1"/>
    <row r="34982" ht="7.5" hidden="1" customHeight="1"/>
    <row r="34983" ht="7.5" hidden="1" customHeight="1"/>
    <row r="34984" ht="7.5" hidden="1" customHeight="1"/>
    <row r="34985" ht="7.5" hidden="1" customHeight="1"/>
    <row r="34986" ht="7.5" hidden="1" customHeight="1"/>
    <row r="34987" ht="7.5" hidden="1" customHeight="1"/>
    <row r="34988" ht="7.5" hidden="1" customHeight="1"/>
    <row r="34989" ht="7.5" hidden="1" customHeight="1"/>
    <row r="34990" ht="7.5" hidden="1" customHeight="1"/>
    <row r="34991" ht="7.5" hidden="1" customHeight="1"/>
    <row r="34992" ht="7.5" hidden="1" customHeight="1"/>
    <row r="34993" ht="7.5" hidden="1" customHeight="1"/>
    <row r="34994" ht="7.5" hidden="1" customHeight="1"/>
    <row r="34995" ht="7.5" hidden="1" customHeight="1"/>
    <row r="34996" ht="7.5" hidden="1" customHeight="1"/>
    <row r="34997" ht="7.5" hidden="1" customHeight="1"/>
    <row r="34998" ht="7.5" hidden="1" customHeight="1"/>
    <row r="34999" ht="7.5" hidden="1" customHeight="1"/>
    <row r="35000" ht="7.5" hidden="1" customHeight="1"/>
    <row r="35001" ht="7.5" hidden="1" customHeight="1"/>
    <row r="35002" ht="7.5" hidden="1" customHeight="1"/>
    <row r="35003" ht="7.5" hidden="1" customHeight="1"/>
    <row r="35004" ht="7.5" hidden="1" customHeight="1"/>
    <row r="35005" ht="7.5" hidden="1" customHeight="1"/>
    <row r="35006" ht="7.5" hidden="1" customHeight="1"/>
    <row r="35007" ht="7.5" hidden="1" customHeight="1"/>
    <row r="35008" ht="7.5" hidden="1" customHeight="1"/>
    <row r="35009" ht="7.5" hidden="1" customHeight="1"/>
    <row r="35010" ht="7.5" hidden="1" customHeight="1"/>
    <row r="35011" ht="7.5" hidden="1" customHeight="1"/>
    <row r="35012" ht="7.5" hidden="1" customHeight="1"/>
    <row r="35013" ht="7.5" hidden="1" customHeight="1"/>
    <row r="35014" ht="7.5" hidden="1" customHeight="1"/>
    <row r="35015" ht="7.5" hidden="1" customHeight="1"/>
    <row r="35016" ht="7.5" hidden="1" customHeight="1"/>
    <row r="35017" ht="7.5" hidden="1" customHeight="1"/>
    <row r="35018" ht="7.5" hidden="1" customHeight="1"/>
    <row r="35019" ht="7.5" hidden="1" customHeight="1"/>
    <row r="35020" ht="7.5" hidden="1" customHeight="1"/>
    <row r="35021" ht="7.5" hidden="1" customHeight="1"/>
    <row r="35022" ht="7.5" hidden="1" customHeight="1"/>
    <row r="35023" ht="7.5" hidden="1" customHeight="1"/>
    <row r="35024" ht="7.5" hidden="1" customHeight="1"/>
    <row r="35025" ht="7.5" hidden="1" customHeight="1"/>
    <row r="35026" ht="7.5" hidden="1" customHeight="1"/>
    <row r="35027" ht="7.5" hidden="1" customHeight="1"/>
    <row r="35028" ht="7.5" hidden="1" customHeight="1"/>
    <row r="35029" ht="7.5" hidden="1" customHeight="1"/>
    <row r="35030" ht="7.5" hidden="1" customHeight="1"/>
    <row r="35031" ht="7.5" hidden="1" customHeight="1"/>
    <row r="35032" ht="7.5" hidden="1" customHeight="1"/>
    <row r="35033" ht="7.5" hidden="1" customHeight="1"/>
    <row r="35034" ht="7.5" hidden="1" customHeight="1"/>
    <row r="35035" ht="7.5" hidden="1" customHeight="1"/>
    <row r="35036" ht="7.5" hidden="1" customHeight="1"/>
    <row r="35037" ht="7.5" hidden="1" customHeight="1"/>
    <row r="35038" ht="7.5" hidden="1" customHeight="1"/>
    <row r="35039" ht="7.5" hidden="1" customHeight="1"/>
    <row r="35040" ht="7.5" hidden="1" customHeight="1"/>
    <row r="35041" ht="7.5" hidden="1" customHeight="1"/>
    <row r="35042" ht="7.5" hidden="1" customHeight="1"/>
    <row r="35043" ht="7.5" hidden="1" customHeight="1"/>
    <row r="35044" ht="7.5" hidden="1" customHeight="1"/>
    <row r="35045" ht="7.5" hidden="1" customHeight="1"/>
    <row r="35046" ht="7.5" hidden="1" customHeight="1"/>
    <row r="35047" ht="7.5" hidden="1" customHeight="1"/>
    <row r="35048" ht="7.5" hidden="1" customHeight="1"/>
    <row r="35049" ht="7.5" hidden="1" customHeight="1"/>
    <row r="35050" ht="7.5" hidden="1" customHeight="1"/>
    <row r="35051" ht="7.5" hidden="1" customHeight="1"/>
    <row r="35052" ht="7.5" hidden="1" customHeight="1"/>
    <row r="35053" ht="7.5" hidden="1" customHeight="1"/>
    <row r="35054" ht="7.5" hidden="1" customHeight="1"/>
    <row r="35055" ht="7.5" hidden="1" customHeight="1"/>
    <row r="35056" ht="7.5" hidden="1" customHeight="1"/>
    <row r="35057" ht="7.5" hidden="1" customHeight="1"/>
    <row r="35058" ht="7.5" hidden="1" customHeight="1"/>
    <row r="35059" ht="7.5" hidden="1" customHeight="1"/>
    <row r="35060" ht="7.5" hidden="1" customHeight="1"/>
    <row r="35061" ht="7.5" hidden="1" customHeight="1"/>
    <row r="35062" ht="7.5" hidden="1" customHeight="1"/>
    <row r="35063" ht="7.5" hidden="1" customHeight="1"/>
    <row r="35064" ht="7.5" hidden="1" customHeight="1"/>
    <row r="35065" ht="7.5" hidden="1" customHeight="1"/>
    <row r="35066" ht="7.5" hidden="1" customHeight="1"/>
    <row r="35067" ht="7.5" hidden="1" customHeight="1"/>
    <row r="35068" ht="7.5" hidden="1" customHeight="1"/>
    <row r="35069" ht="7.5" hidden="1" customHeight="1"/>
    <row r="35070" ht="7.5" hidden="1" customHeight="1"/>
    <row r="35071" ht="7.5" hidden="1" customHeight="1"/>
    <row r="35072" ht="7.5" hidden="1" customHeight="1"/>
    <row r="35073" ht="7.5" hidden="1" customHeight="1"/>
    <row r="35074" ht="7.5" hidden="1" customHeight="1"/>
    <row r="35075" ht="7.5" hidden="1" customHeight="1"/>
    <row r="35076" ht="7.5" hidden="1" customHeight="1"/>
    <row r="35077" ht="7.5" hidden="1" customHeight="1"/>
    <row r="35078" ht="7.5" hidden="1" customHeight="1"/>
    <row r="35079" ht="7.5" hidden="1" customHeight="1"/>
    <row r="35080" ht="7.5" hidden="1" customHeight="1"/>
    <row r="35081" ht="7.5" hidden="1" customHeight="1"/>
    <row r="35082" ht="7.5" hidden="1" customHeight="1"/>
    <row r="35083" ht="7.5" hidden="1" customHeight="1"/>
    <row r="35084" ht="7.5" hidden="1" customHeight="1"/>
    <row r="35085" ht="7.5" hidden="1" customHeight="1"/>
    <row r="35086" ht="7.5" hidden="1" customHeight="1"/>
    <row r="35087" ht="7.5" hidden="1" customHeight="1"/>
    <row r="35088" ht="7.5" hidden="1" customHeight="1"/>
    <row r="35089" ht="7.5" hidden="1" customHeight="1"/>
    <row r="35090" ht="7.5" hidden="1" customHeight="1"/>
    <row r="35091" ht="7.5" hidden="1" customHeight="1"/>
    <row r="35092" ht="7.5" hidden="1" customHeight="1"/>
    <row r="35093" ht="7.5" hidden="1" customHeight="1"/>
    <row r="35094" ht="7.5" hidden="1" customHeight="1"/>
    <row r="35095" ht="7.5" hidden="1" customHeight="1"/>
    <row r="35096" ht="7.5" hidden="1" customHeight="1"/>
    <row r="35097" ht="7.5" hidden="1" customHeight="1"/>
    <row r="35098" ht="7.5" hidden="1" customHeight="1"/>
    <row r="35099" ht="7.5" hidden="1" customHeight="1"/>
    <row r="35100" ht="7.5" hidden="1" customHeight="1"/>
    <row r="35101" ht="7.5" hidden="1" customHeight="1"/>
    <row r="35102" ht="7.5" hidden="1" customHeight="1"/>
    <row r="35103" ht="7.5" hidden="1" customHeight="1"/>
    <row r="35104" ht="7.5" hidden="1" customHeight="1"/>
    <row r="35105" ht="7.5" hidden="1" customHeight="1"/>
    <row r="35106" ht="7.5" hidden="1" customHeight="1"/>
    <row r="35107" ht="7.5" hidden="1" customHeight="1"/>
    <row r="35108" ht="7.5" hidden="1" customHeight="1"/>
    <row r="35109" ht="7.5" hidden="1" customHeight="1"/>
    <row r="35110" ht="7.5" hidden="1" customHeight="1"/>
    <row r="35111" ht="7.5" hidden="1" customHeight="1"/>
    <row r="35112" ht="7.5" hidden="1" customHeight="1"/>
    <row r="35113" ht="7.5" hidden="1" customHeight="1"/>
    <row r="35114" ht="7.5" hidden="1" customHeight="1"/>
    <row r="35115" ht="7.5" hidden="1" customHeight="1"/>
    <row r="35116" ht="7.5" hidden="1" customHeight="1"/>
    <row r="35117" ht="7.5" hidden="1" customHeight="1"/>
    <row r="35118" ht="7.5" hidden="1" customHeight="1"/>
    <row r="35119" ht="7.5" hidden="1" customHeight="1"/>
    <row r="35120" ht="7.5" hidden="1" customHeight="1"/>
    <row r="35121" ht="7.5" hidden="1" customHeight="1"/>
    <row r="35122" ht="7.5" hidden="1" customHeight="1"/>
    <row r="35123" ht="7.5" hidden="1" customHeight="1"/>
    <row r="35124" ht="7.5" hidden="1" customHeight="1"/>
    <row r="35125" ht="7.5" hidden="1" customHeight="1"/>
    <row r="35126" ht="7.5" hidden="1" customHeight="1"/>
    <row r="35127" ht="7.5" hidden="1" customHeight="1"/>
    <row r="35128" ht="7.5" hidden="1" customHeight="1"/>
    <row r="35129" ht="7.5" hidden="1" customHeight="1"/>
    <row r="35130" ht="7.5" hidden="1" customHeight="1"/>
    <row r="35131" ht="7.5" hidden="1" customHeight="1"/>
    <row r="35132" ht="7.5" hidden="1" customHeight="1"/>
    <row r="35133" ht="7.5" hidden="1" customHeight="1"/>
    <row r="35134" ht="7.5" hidden="1" customHeight="1"/>
    <row r="35135" ht="7.5" hidden="1" customHeight="1"/>
    <row r="35136" ht="7.5" hidden="1" customHeight="1"/>
    <row r="35137" ht="7.5" hidden="1" customHeight="1"/>
    <row r="35138" ht="7.5" hidden="1" customHeight="1"/>
    <row r="35139" ht="7.5" hidden="1" customHeight="1"/>
    <row r="35140" ht="7.5" hidden="1" customHeight="1"/>
    <row r="35141" ht="7.5" hidden="1" customHeight="1"/>
    <row r="35142" ht="7.5" hidden="1" customHeight="1"/>
    <row r="35143" ht="7.5" hidden="1" customHeight="1"/>
    <row r="35144" ht="7.5" hidden="1" customHeight="1"/>
    <row r="35145" ht="7.5" hidden="1" customHeight="1"/>
    <row r="35146" ht="7.5" hidden="1" customHeight="1"/>
    <row r="35147" ht="7.5" hidden="1" customHeight="1"/>
    <row r="35148" ht="7.5" hidden="1" customHeight="1"/>
    <row r="35149" ht="7.5" hidden="1" customHeight="1"/>
    <row r="35150" ht="7.5" hidden="1" customHeight="1"/>
    <row r="35151" ht="7.5" hidden="1" customHeight="1"/>
    <row r="35152" ht="7.5" hidden="1" customHeight="1"/>
    <row r="35153" ht="7.5" hidden="1" customHeight="1"/>
    <row r="35154" ht="7.5" hidden="1" customHeight="1"/>
    <row r="35155" ht="7.5" hidden="1" customHeight="1"/>
    <row r="35156" ht="7.5" hidden="1" customHeight="1"/>
    <row r="35157" ht="7.5" hidden="1" customHeight="1"/>
    <row r="35158" ht="7.5" hidden="1" customHeight="1"/>
    <row r="35159" ht="7.5" hidden="1" customHeight="1"/>
    <row r="35160" ht="7.5" hidden="1" customHeight="1"/>
    <row r="35161" ht="7.5" hidden="1" customHeight="1"/>
    <row r="35162" ht="7.5" hidden="1" customHeight="1"/>
    <row r="35163" ht="7.5" hidden="1" customHeight="1"/>
    <row r="35164" ht="7.5" hidden="1" customHeight="1"/>
    <row r="35165" ht="7.5" hidden="1" customHeight="1"/>
    <row r="35166" ht="7.5" hidden="1" customHeight="1"/>
    <row r="35167" ht="7.5" hidden="1" customHeight="1"/>
    <row r="35168" ht="7.5" hidden="1" customHeight="1"/>
    <row r="35169" ht="7.5" hidden="1" customHeight="1"/>
    <row r="35170" ht="7.5" hidden="1" customHeight="1"/>
    <row r="35171" ht="7.5" hidden="1" customHeight="1"/>
    <row r="35172" ht="7.5" hidden="1" customHeight="1"/>
    <row r="35173" ht="7.5" hidden="1" customHeight="1"/>
    <row r="35174" ht="7.5" hidden="1" customHeight="1"/>
    <row r="35175" ht="7.5" hidden="1" customHeight="1"/>
    <row r="35176" ht="7.5" hidden="1" customHeight="1"/>
    <row r="35177" ht="7.5" hidden="1" customHeight="1"/>
    <row r="35178" ht="7.5" hidden="1" customHeight="1"/>
    <row r="35179" ht="7.5" hidden="1" customHeight="1"/>
    <row r="35180" ht="7.5" hidden="1" customHeight="1"/>
    <row r="35181" ht="7.5" hidden="1" customHeight="1"/>
    <row r="35182" ht="7.5" hidden="1" customHeight="1"/>
    <row r="35183" ht="7.5" hidden="1" customHeight="1"/>
    <row r="35184" ht="7.5" hidden="1" customHeight="1"/>
    <row r="35185" ht="7.5" hidden="1" customHeight="1"/>
    <row r="35186" ht="7.5" hidden="1" customHeight="1"/>
    <row r="35187" ht="7.5" hidden="1" customHeight="1"/>
    <row r="35188" ht="7.5" hidden="1" customHeight="1"/>
    <row r="35189" ht="7.5" hidden="1" customHeight="1"/>
    <row r="35190" ht="7.5" hidden="1" customHeight="1"/>
    <row r="35191" ht="7.5" hidden="1" customHeight="1"/>
    <row r="35192" ht="7.5" hidden="1" customHeight="1"/>
    <row r="35193" ht="7.5" hidden="1" customHeight="1"/>
    <row r="35194" ht="7.5" hidden="1" customHeight="1"/>
    <row r="35195" ht="7.5" hidden="1" customHeight="1"/>
    <row r="35196" ht="7.5" hidden="1" customHeight="1"/>
    <row r="35197" ht="7.5" hidden="1" customHeight="1"/>
    <row r="35198" ht="7.5" hidden="1" customHeight="1"/>
    <row r="35199" ht="7.5" hidden="1" customHeight="1"/>
    <row r="35200" ht="7.5" hidden="1" customHeight="1"/>
    <row r="35201" ht="7.5" hidden="1" customHeight="1"/>
    <row r="35202" ht="7.5" hidden="1" customHeight="1"/>
    <row r="35203" ht="7.5" hidden="1" customHeight="1"/>
    <row r="35204" ht="7.5" hidden="1" customHeight="1"/>
    <row r="35205" ht="7.5" hidden="1" customHeight="1"/>
    <row r="35206" ht="7.5" hidden="1" customHeight="1"/>
    <row r="35207" ht="7.5" hidden="1" customHeight="1"/>
    <row r="35208" ht="7.5" hidden="1" customHeight="1"/>
    <row r="35209" ht="7.5" hidden="1" customHeight="1"/>
    <row r="35210" ht="7.5" hidden="1" customHeight="1"/>
    <row r="35211" ht="7.5" hidden="1" customHeight="1"/>
    <row r="35212" ht="7.5" hidden="1" customHeight="1"/>
    <row r="35213" ht="7.5" hidden="1" customHeight="1"/>
    <row r="35214" ht="7.5" hidden="1" customHeight="1"/>
    <row r="35215" ht="7.5" hidden="1" customHeight="1"/>
    <row r="35216" ht="7.5" hidden="1" customHeight="1"/>
    <row r="35217" ht="7.5" hidden="1" customHeight="1"/>
    <row r="35218" ht="7.5" hidden="1" customHeight="1"/>
    <row r="35219" ht="7.5" hidden="1" customHeight="1"/>
    <row r="35220" ht="7.5" hidden="1" customHeight="1"/>
    <row r="35221" ht="7.5" hidden="1" customHeight="1"/>
    <row r="35222" ht="7.5" hidden="1" customHeight="1"/>
    <row r="35223" ht="7.5" hidden="1" customHeight="1"/>
    <row r="35224" ht="7.5" hidden="1" customHeight="1"/>
    <row r="35225" ht="7.5" hidden="1" customHeight="1"/>
    <row r="35226" ht="7.5" hidden="1" customHeight="1"/>
    <row r="35227" ht="7.5" hidden="1" customHeight="1"/>
    <row r="35228" ht="7.5" hidden="1" customHeight="1"/>
    <row r="35229" ht="7.5" hidden="1" customHeight="1"/>
    <row r="35230" ht="7.5" hidden="1" customHeight="1"/>
    <row r="35231" ht="7.5" hidden="1" customHeight="1"/>
    <row r="35232" ht="7.5" hidden="1" customHeight="1"/>
    <row r="35233" ht="7.5" hidden="1" customHeight="1"/>
    <row r="35234" ht="7.5" hidden="1" customHeight="1"/>
    <row r="35235" ht="7.5" hidden="1" customHeight="1"/>
    <row r="35236" ht="7.5" hidden="1" customHeight="1"/>
    <row r="35237" ht="7.5" hidden="1" customHeight="1"/>
    <row r="35238" ht="7.5" hidden="1" customHeight="1"/>
    <row r="35239" ht="7.5" hidden="1" customHeight="1"/>
    <row r="35240" ht="7.5" hidden="1" customHeight="1"/>
    <row r="35241" ht="7.5" hidden="1" customHeight="1"/>
    <row r="35242" ht="7.5" hidden="1" customHeight="1"/>
    <row r="35243" ht="7.5" hidden="1" customHeight="1"/>
    <row r="35244" ht="7.5" hidden="1" customHeight="1"/>
    <row r="35245" ht="7.5" hidden="1" customHeight="1"/>
    <row r="35246" ht="7.5" hidden="1" customHeight="1"/>
    <row r="35247" ht="7.5" hidden="1" customHeight="1"/>
    <row r="35248" ht="7.5" hidden="1" customHeight="1"/>
    <row r="35249" ht="7.5" hidden="1" customHeight="1"/>
    <row r="35250" ht="7.5" hidden="1" customHeight="1"/>
    <row r="35251" ht="7.5" hidden="1" customHeight="1"/>
    <row r="35252" ht="7.5" hidden="1" customHeight="1"/>
    <row r="35253" ht="7.5" hidden="1" customHeight="1"/>
    <row r="35254" ht="7.5" hidden="1" customHeight="1"/>
    <row r="35255" ht="7.5" hidden="1" customHeight="1"/>
    <row r="35256" ht="7.5" hidden="1" customHeight="1"/>
    <row r="35257" ht="7.5" hidden="1" customHeight="1"/>
    <row r="35258" ht="7.5" hidden="1" customHeight="1"/>
    <row r="35259" ht="7.5" hidden="1" customHeight="1"/>
    <row r="35260" ht="7.5" hidden="1" customHeight="1"/>
    <row r="35261" ht="7.5" hidden="1" customHeight="1"/>
    <row r="35262" ht="7.5" hidden="1" customHeight="1"/>
    <row r="35263" ht="7.5" hidden="1" customHeight="1"/>
    <row r="35264" ht="7.5" hidden="1" customHeight="1"/>
    <row r="35265" ht="7.5" hidden="1" customHeight="1"/>
    <row r="35266" ht="7.5" hidden="1" customHeight="1"/>
    <row r="35267" ht="7.5" hidden="1" customHeight="1"/>
    <row r="35268" ht="7.5" hidden="1" customHeight="1"/>
    <row r="35269" ht="7.5" hidden="1" customHeight="1"/>
    <row r="35270" ht="7.5" hidden="1" customHeight="1"/>
    <row r="35271" ht="7.5" hidden="1" customHeight="1"/>
    <row r="35272" ht="7.5" hidden="1" customHeight="1"/>
    <row r="35273" ht="7.5" hidden="1" customHeight="1"/>
    <row r="35274" ht="7.5" hidden="1" customHeight="1"/>
    <row r="35275" ht="7.5" hidden="1" customHeight="1"/>
    <row r="35276" ht="7.5" hidden="1" customHeight="1"/>
    <row r="35277" ht="7.5" hidden="1" customHeight="1"/>
    <row r="35278" ht="7.5" hidden="1" customHeight="1"/>
    <row r="35279" ht="7.5" hidden="1" customHeight="1"/>
    <row r="35280" ht="7.5" hidden="1" customHeight="1"/>
    <row r="35281" ht="7.5" hidden="1" customHeight="1"/>
    <row r="35282" ht="7.5" hidden="1" customHeight="1"/>
    <row r="35283" ht="7.5" hidden="1" customHeight="1"/>
    <row r="35284" ht="7.5" hidden="1" customHeight="1"/>
    <row r="35285" ht="7.5" hidden="1" customHeight="1"/>
    <row r="35286" ht="7.5" hidden="1" customHeight="1"/>
    <row r="35287" ht="7.5" hidden="1" customHeight="1"/>
    <row r="35288" ht="7.5" hidden="1" customHeight="1"/>
    <row r="35289" ht="7.5" hidden="1" customHeight="1"/>
    <row r="35290" ht="7.5" hidden="1" customHeight="1"/>
    <row r="35291" ht="7.5" hidden="1" customHeight="1"/>
    <row r="35292" ht="7.5" hidden="1" customHeight="1"/>
    <row r="35293" ht="7.5" hidden="1" customHeight="1"/>
    <row r="35294" ht="7.5" hidden="1" customHeight="1"/>
    <row r="35295" ht="7.5" hidden="1" customHeight="1"/>
    <row r="35296" ht="7.5" hidden="1" customHeight="1"/>
    <row r="35297" ht="7.5" hidden="1" customHeight="1"/>
    <row r="35298" ht="7.5" hidden="1" customHeight="1"/>
    <row r="35299" ht="7.5" hidden="1" customHeight="1"/>
    <row r="35300" ht="7.5" hidden="1" customHeight="1"/>
    <row r="35301" ht="7.5" hidden="1" customHeight="1"/>
    <row r="35302" ht="7.5" hidden="1" customHeight="1"/>
    <row r="35303" ht="7.5" hidden="1" customHeight="1"/>
    <row r="35304" ht="7.5" hidden="1" customHeight="1"/>
    <row r="35305" ht="7.5" hidden="1" customHeight="1"/>
    <row r="35306" ht="7.5" hidden="1" customHeight="1"/>
    <row r="35307" ht="7.5" hidden="1" customHeight="1"/>
    <row r="35308" ht="7.5" hidden="1" customHeight="1"/>
    <row r="35309" ht="7.5" hidden="1" customHeight="1"/>
    <row r="35310" ht="7.5" hidden="1" customHeight="1"/>
    <row r="35311" ht="7.5" hidden="1" customHeight="1"/>
    <row r="35312" ht="7.5" hidden="1" customHeight="1"/>
    <row r="35313" ht="7.5" hidden="1" customHeight="1"/>
    <row r="35314" ht="7.5" hidden="1" customHeight="1"/>
    <row r="35315" ht="7.5" hidden="1" customHeight="1"/>
    <row r="35316" ht="7.5" hidden="1" customHeight="1"/>
    <row r="35317" ht="7.5" hidden="1" customHeight="1"/>
    <row r="35318" ht="7.5" hidden="1" customHeight="1"/>
    <row r="35319" ht="7.5" hidden="1" customHeight="1"/>
    <row r="35320" ht="7.5" hidden="1" customHeight="1"/>
    <row r="35321" ht="7.5" hidden="1" customHeight="1"/>
    <row r="35322" ht="7.5" hidden="1" customHeight="1"/>
    <row r="35323" ht="7.5" hidden="1" customHeight="1"/>
    <row r="35324" ht="7.5" hidden="1" customHeight="1"/>
    <row r="35325" ht="7.5" hidden="1" customHeight="1"/>
    <row r="35326" ht="7.5" hidden="1" customHeight="1"/>
    <row r="35327" ht="7.5" hidden="1" customHeight="1"/>
    <row r="35328" ht="7.5" hidden="1" customHeight="1"/>
    <row r="35329" ht="7.5" hidden="1" customHeight="1"/>
    <row r="35330" ht="7.5" hidden="1" customHeight="1"/>
    <row r="35331" ht="7.5" hidden="1" customHeight="1"/>
    <row r="35332" ht="7.5" hidden="1" customHeight="1"/>
    <row r="35333" ht="7.5" hidden="1" customHeight="1"/>
    <row r="35334" ht="7.5" hidden="1" customHeight="1"/>
    <row r="35335" ht="7.5" hidden="1" customHeight="1"/>
    <row r="35336" ht="7.5" hidden="1" customHeight="1"/>
    <row r="35337" ht="7.5" hidden="1" customHeight="1"/>
    <row r="35338" ht="7.5" hidden="1" customHeight="1"/>
    <row r="35339" ht="7.5" hidden="1" customHeight="1"/>
    <row r="35340" ht="7.5" hidden="1" customHeight="1"/>
    <row r="35341" ht="7.5" hidden="1" customHeight="1"/>
    <row r="35342" ht="7.5" hidden="1" customHeight="1"/>
    <row r="35343" ht="7.5" hidden="1" customHeight="1"/>
    <row r="35344" ht="7.5" hidden="1" customHeight="1"/>
    <row r="35345" ht="7.5" hidden="1" customHeight="1"/>
    <row r="35346" ht="7.5" hidden="1" customHeight="1"/>
    <row r="35347" ht="7.5" hidden="1" customHeight="1"/>
    <row r="35348" ht="7.5" hidden="1" customHeight="1"/>
    <row r="35349" ht="7.5" hidden="1" customHeight="1"/>
    <row r="35350" ht="7.5" hidden="1" customHeight="1"/>
    <row r="35351" ht="7.5" hidden="1" customHeight="1"/>
    <row r="35352" ht="7.5" hidden="1" customHeight="1"/>
    <row r="35353" ht="7.5" hidden="1" customHeight="1"/>
    <row r="35354" ht="7.5" hidden="1" customHeight="1"/>
    <row r="35355" ht="7.5" hidden="1" customHeight="1"/>
    <row r="35356" ht="7.5" hidden="1" customHeight="1"/>
    <row r="35357" ht="7.5" hidden="1" customHeight="1"/>
    <row r="35358" ht="7.5" hidden="1" customHeight="1"/>
    <row r="35359" ht="7.5" hidden="1" customHeight="1"/>
    <row r="35360" ht="7.5" hidden="1" customHeight="1"/>
    <row r="35361" ht="7.5" hidden="1" customHeight="1"/>
    <row r="35362" ht="7.5" hidden="1" customHeight="1"/>
    <row r="35363" ht="7.5" hidden="1" customHeight="1"/>
    <row r="35364" ht="7.5" hidden="1" customHeight="1"/>
    <row r="35365" ht="7.5" hidden="1" customHeight="1"/>
    <row r="35366" ht="7.5" hidden="1" customHeight="1"/>
    <row r="35367" ht="7.5" hidden="1" customHeight="1"/>
    <row r="35368" ht="7.5" hidden="1" customHeight="1"/>
    <row r="35369" ht="7.5" hidden="1" customHeight="1"/>
    <row r="35370" ht="7.5" hidden="1" customHeight="1"/>
    <row r="35371" ht="7.5" hidden="1" customHeight="1"/>
    <row r="35372" ht="7.5" hidden="1" customHeight="1"/>
    <row r="35373" ht="7.5" hidden="1" customHeight="1"/>
    <row r="35374" ht="7.5" hidden="1" customHeight="1"/>
    <row r="35375" ht="7.5" hidden="1" customHeight="1"/>
    <row r="35376" ht="7.5" hidden="1" customHeight="1"/>
    <row r="35377" ht="7.5" hidden="1" customHeight="1"/>
    <row r="35378" ht="7.5" hidden="1" customHeight="1"/>
    <row r="35379" ht="7.5" hidden="1" customHeight="1"/>
    <row r="35380" ht="7.5" hidden="1" customHeight="1"/>
    <row r="35381" ht="7.5" hidden="1" customHeight="1"/>
    <row r="35382" ht="7.5" hidden="1" customHeight="1"/>
    <row r="35383" ht="7.5" hidden="1" customHeight="1"/>
    <row r="35384" ht="7.5" hidden="1" customHeight="1"/>
    <row r="35385" ht="7.5" hidden="1" customHeight="1"/>
    <row r="35386" ht="7.5" hidden="1" customHeight="1"/>
    <row r="35387" ht="7.5" hidden="1" customHeight="1"/>
    <row r="35388" ht="7.5" hidden="1" customHeight="1"/>
    <row r="35389" ht="7.5" hidden="1" customHeight="1"/>
    <row r="35390" ht="7.5" hidden="1" customHeight="1"/>
    <row r="35391" ht="7.5" hidden="1" customHeight="1"/>
    <row r="35392" ht="7.5" hidden="1" customHeight="1"/>
    <row r="35393" ht="7.5" hidden="1" customHeight="1"/>
    <row r="35394" ht="7.5" hidden="1" customHeight="1"/>
    <row r="35395" ht="7.5" hidden="1" customHeight="1"/>
    <row r="35396" ht="7.5" hidden="1" customHeight="1"/>
    <row r="35397" ht="7.5" hidden="1" customHeight="1"/>
    <row r="35398" ht="7.5" hidden="1" customHeight="1"/>
    <row r="35399" ht="7.5" hidden="1" customHeight="1"/>
    <row r="35400" ht="7.5" hidden="1" customHeight="1"/>
    <row r="35401" ht="7.5" hidden="1" customHeight="1"/>
    <row r="35402" ht="7.5" hidden="1" customHeight="1"/>
    <row r="35403" ht="7.5" hidden="1" customHeight="1"/>
    <row r="35404" ht="7.5" hidden="1" customHeight="1"/>
    <row r="35405" ht="7.5" hidden="1" customHeight="1"/>
    <row r="35406" ht="7.5" hidden="1" customHeight="1"/>
    <row r="35407" ht="7.5" hidden="1" customHeight="1"/>
    <row r="35408" ht="7.5" hidden="1" customHeight="1"/>
    <row r="35409" ht="7.5" hidden="1" customHeight="1"/>
    <row r="35410" ht="7.5" hidden="1" customHeight="1"/>
    <row r="35411" ht="7.5" hidden="1" customHeight="1"/>
    <row r="35412" ht="7.5" hidden="1" customHeight="1"/>
    <row r="35413" ht="7.5" hidden="1" customHeight="1"/>
    <row r="35414" ht="7.5" hidden="1" customHeight="1"/>
    <row r="35415" ht="7.5" hidden="1" customHeight="1"/>
    <row r="35416" ht="7.5" hidden="1" customHeight="1"/>
    <row r="35417" ht="7.5" hidden="1" customHeight="1"/>
    <row r="35418" ht="7.5" hidden="1" customHeight="1"/>
    <row r="35419" ht="7.5" hidden="1" customHeight="1"/>
    <row r="35420" ht="7.5" hidden="1" customHeight="1"/>
    <row r="35421" ht="7.5" hidden="1" customHeight="1"/>
    <row r="35422" ht="7.5" hidden="1" customHeight="1"/>
    <row r="35423" ht="7.5" hidden="1" customHeight="1"/>
    <row r="35424" ht="7.5" hidden="1" customHeight="1"/>
    <row r="35425" ht="7.5" hidden="1" customHeight="1"/>
    <row r="35426" ht="7.5" hidden="1" customHeight="1"/>
    <row r="35427" ht="7.5" hidden="1" customHeight="1"/>
    <row r="35428" ht="7.5" hidden="1" customHeight="1"/>
    <row r="35429" ht="7.5" hidden="1" customHeight="1"/>
    <row r="35430" ht="7.5" hidden="1" customHeight="1"/>
    <row r="35431" ht="7.5" hidden="1" customHeight="1"/>
    <row r="35432" ht="7.5" hidden="1" customHeight="1"/>
    <row r="35433" ht="7.5" hidden="1" customHeight="1"/>
    <row r="35434" ht="7.5" hidden="1" customHeight="1"/>
    <row r="35435" ht="7.5" hidden="1" customHeight="1"/>
    <row r="35436" ht="7.5" hidden="1" customHeight="1"/>
    <row r="35437" ht="7.5" hidden="1" customHeight="1"/>
    <row r="35438" ht="7.5" hidden="1" customHeight="1"/>
    <row r="35439" ht="7.5" hidden="1" customHeight="1"/>
    <row r="35440" ht="7.5" hidden="1" customHeight="1"/>
    <row r="35441" ht="7.5" hidden="1" customHeight="1"/>
    <row r="35442" ht="7.5" hidden="1" customHeight="1"/>
    <row r="35443" ht="7.5" hidden="1" customHeight="1"/>
    <row r="35444" ht="7.5" hidden="1" customHeight="1"/>
    <row r="35445" ht="7.5" hidden="1" customHeight="1"/>
    <row r="35446" ht="7.5" hidden="1" customHeight="1"/>
    <row r="35447" ht="7.5" hidden="1" customHeight="1"/>
    <row r="35448" ht="7.5" hidden="1" customHeight="1"/>
    <row r="35449" ht="7.5" hidden="1" customHeight="1"/>
    <row r="35450" ht="7.5" hidden="1" customHeight="1"/>
    <row r="35451" ht="7.5" hidden="1" customHeight="1"/>
    <row r="35452" ht="7.5" hidden="1" customHeight="1"/>
    <row r="35453" ht="7.5" hidden="1" customHeight="1"/>
    <row r="35454" ht="7.5" hidden="1" customHeight="1"/>
    <row r="35455" ht="7.5" hidden="1" customHeight="1"/>
    <row r="35456" ht="7.5" hidden="1" customHeight="1"/>
    <row r="35457" ht="7.5" hidden="1" customHeight="1"/>
    <row r="35458" ht="7.5" hidden="1" customHeight="1"/>
    <row r="35459" ht="7.5" hidden="1" customHeight="1"/>
    <row r="35460" ht="7.5" hidden="1" customHeight="1"/>
    <row r="35461" ht="7.5" hidden="1" customHeight="1"/>
    <row r="35462" ht="7.5" hidden="1" customHeight="1"/>
    <row r="35463" ht="7.5" hidden="1" customHeight="1"/>
    <row r="35464" ht="7.5" hidden="1" customHeight="1"/>
    <row r="35465" ht="7.5" hidden="1" customHeight="1"/>
    <row r="35466" ht="7.5" hidden="1" customHeight="1"/>
    <row r="35467" ht="7.5" hidden="1" customHeight="1"/>
    <row r="35468" ht="7.5" hidden="1" customHeight="1"/>
    <row r="35469" ht="7.5" hidden="1" customHeight="1"/>
    <row r="35470" ht="7.5" hidden="1" customHeight="1"/>
    <row r="35471" ht="7.5" hidden="1" customHeight="1"/>
    <row r="35472" ht="7.5" hidden="1" customHeight="1"/>
    <row r="35473" ht="7.5" hidden="1" customHeight="1"/>
    <row r="35474" ht="7.5" hidden="1" customHeight="1"/>
    <row r="35475" ht="7.5" hidden="1" customHeight="1"/>
    <row r="35476" ht="7.5" hidden="1" customHeight="1"/>
    <row r="35477" ht="7.5" hidden="1" customHeight="1"/>
    <row r="35478" ht="7.5" hidden="1" customHeight="1"/>
    <row r="35479" ht="7.5" hidden="1" customHeight="1"/>
    <row r="35480" ht="7.5" hidden="1" customHeight="1"/>
    <row r="35481" ht="7.5" hidden="1" customHeight="1"/>
    <row r="35482" ht="7.5" hidden="1" customHeight="1"/>
    <row r="35483" ht="7.5" hidden="1" customHeight="1"/>
    <row r="35484" ht="7.5" hidden="1" customHeight="1"/>
    <row r="35485" ht="7.5" hidden="1" customHeight="1"/>
    <row r="35486" ht="7.5" hidden="1" customHeight="1"/>
    <row r="35487" ht="7.5" hidden="1" customHeight="1"/>
    <row r="35488" ht="7.5" hidden="1" customHeight="1"/>
    <row r="35489" ht="7.5" hidden="1" customHeight="1"/>
    <row r="35490" ht="7.5" hidden="1" customHeight="1"/>
    <row r="35491" ht="7.5" hidden="1" customHeight="1"/>
    <row r="35492" ht="7.5" hidden="1" customHeight="1"/>
    <row r="35493" ht="7.5" hidden="1" customHeight="1"/>
    <row r="35494" ht="7.5" hidden="1" customHeight="1"/>
    <row r="35495" ht="7.5" hidden="1" customHeight="1"/>
    <row r="35496" ht="7.5" hidden="1" customHeight="1"/>
    <row r="35497" ht="7.5" hidden="1" customHeight="1"/>
    <row r="35498" ht="7.5" hidden="1" customHeight="1"/>
    <row r="35499" ht="7.5" hidden="1" customHeight="1"/>
    <row r="35500" ht="7.5" hidden="1" customHeight="1"/>
    <row r="35501" ht="7.5" hidden="1" customHeight="1"/>
    <row r="35502" ht="7.5" hidden="1" customHeight="1"/>
    <row r="35503" ht="7.5" hidden="1" customHeight="1"/>
    <row r="35504" ht="7.5" hidden="1" customHeight="1"/>
    <row r="35505" ht="7.5" hidden="1" customHeight="1"/>
    <row r="35506" ht="7.5" hidden="1" customHeight="1"/>
    <row r="35507" ht="7.5" hidden="1" customHeight="1"/>
    <row r="35508" ht="7.5" hidden="1" customHeight="1"/>
    <row r="35509" ht="7.5" hidden="1" customHeight="1"/>
    <row r="35510" ht="7.5" hidden="1" customHeight="1"/>
    <row r="35511" ht="7.5" hidden="1" customHeight="1"/>
    <row r="35512" ht="7.5" hidden="1" customHeight="1"/>
    <row r="35513" ht="7.5" hidden="1" customHeight="1"/>
    <row r="35514" ht="7.5" hidden="1" customHeight="1"/>
    <row r="35515" ht="7.5" hidden="1" customHeight="1"/>
    <row r="35516" ht="7.5" hidden="1" customHeight="1"/>
    <row r="35517" ht="7.5" hidden="1" customHeight="1"/>
    <row r="35518" ht="7.5" hidden="1" customHeight="1"/>
    <row r="35519" ht="7.5" hidden="1" customHeight="1"/>
    <row r="35520" ht="7.5" hidden="1" customHeight="1"/>
    <row r="35521" ht="7.5" hidden="1" customHeight="1"/>
    <row r="35522" ht="7.5" hidden="1" customHeight="1"/>
    <row r="35523" ht="7.5" hidden="1" customHeight="1"/>
    <row r="35524" ht="7.5" hidden="1" customHeight="1"/>
    <row r="35525" ht="7.5" hidden="1" customHeight="1"/>
    <row r="35526" ht="7.5" hidden="1" customHeight="1"/>
    <row r="35527" ht="7.5" hidden="1" customHeight="1"/>
    <row r="35528" ht="7.5" hidden="1" customHeight="1"/>
    <row r="35529" ht="7.5" hidden="1" customHeight="1"/>
    <row r="35530" ht="7.5" hidden="1" customHeight="1"/>
    <row r="35531" ht="7.5" hidden="1" customHeight="1"/>
    <row r="35532" ht="7.5" hidden="1" customHeight="1"/>
    <row r="35533" ht="7.5" hidden="1" customHeight="1"/>
    <row r="35534" ht="7.5" hidden="1" customHeight="1"/>
    <row r="35535" ht="7.5" hidden="1" customHeight="1"/>
    <row r="35536" ht="7.5" hidden="1" customHeight="1"/>
    <row r="35537" ht="7.5" hidden="1" customHeight="1"/>
    <row r="35538" ht="7.5" hidden="1" customHeight="1"/>
    <row r="35539" ht="7.5" hidden="1" customHeight="1"/>
    <row r="35540" ht="7.5" hidden="1" customHeight="1"/>
    <row r="35541" ht="7.5" hidden="1" customHeight="1"/>
    <row r="35542" ht="7.5" hidden="1" customHeight="1"/>
    <row r="35543" ht="7.5" hidden="1" customHeight="1"/>
    <row r="35544" ht="7.5" hidden="1" customHeight="1"/>
    <row r="35545" ht="7.5" hidden="1" customHeight="1"/>
    <row r="35546" ht="7.5" hidden="1" customHeight="1"/>
    <row r="35547" ht="7.5" hidden="1" customHeight="1"/>
    <row r="35548" ht="7.5" hidden="1" customHeight="1"/>
    <row r="35549" ht="7.5" hidden="1" customHeight="1"/>
    <row r="35550" ht="7.5" hidden="1" customHeight="1"/>
    <row r="35551" ht="7.5" hidden="1" customHeight="1"/>
    <row r="35552" ht="7.5" hidden="1" customHeight="1"/>
    <row r="35553" ht="7.5" hidden="1" customHeight="1"/>
    <row r="35554" ht="7.5" hidden="1" customHeight="1"/>
    <row r="35555" ht="7.5" hidden="1" customHeight="1"/>
    <row r="35556" ht="7.5" hidden="1" customHeight="1"/>
    <row r="35557" ht="7.5" hidden="1" customHeight="1"/>
    <row r="35558" ht="7.5" hidden="1" customHeight="1"/>
    <row r="35559" ht="7.5" hidden="1" customHeight="1"/>
    <row r="35560" ht="7.5" hidden="1" customHeight="1"/>
    <row r="35561" ht="7.5" hidden="1" customHeight="1"/>
    <row r="35562" ht="7.5" hidden="1" customHeight="1"/>
    <row r="35563" ht="7.5" hidden="1" customHeight="1"/>
    <row r="35564" ht="7.5" hidden="1" customHeight="1"/>
    <row r="35565" ht="7.5" hidden="1" customHeight="1"/>
    <row r="35566" ht="7.5" hidden="1" customHeight="1"/>
    <row r="35567" ht="7.5" hidden="1" customHeight="1"/>
    <row r="35568" ht="7.5" hidden="1" customHeight="1"/>
    <row r="35569" ht="7.5" hidden="1" customHeight="1"/>
    <row r="35570" ht="7.5" hidden="1" customHeight="1"/>
    <row r="35571" ht="7.5" hidden="1" customHeight="1"/>
    <row r="35572" ht="7.5" hidden="1" customHeight="1"/>
    <row r="35573" ht="7.5" hidden="1" customHeight="1"/>
    <row r="35574" ht="7.5" hidden="1" customHeight="1"/>
    <row r="35575" ht="7.5" hidden="1" customHeight="1"/>
    <row r="35576" ht="7.5" hidden="1" customHeight="1"/>
    <row r="35577" ht="7.5" hidden="1" customHeight="1"/>
    <row r="35578" ht="7.5" hidden="1" customHeight="1"/>
    <row r="35579" ht="7.5" hidden="1" customHeight="1"/>
    <row r="35580" ht="7.5" hidden="1" customHeight="1"/>
    <row r="35581" ht="7.5" hidden="1" customHeight="1"/>
    <row r="35582" ht="7.5" hidden="1" customHeight="1"/>
    <row r="35583" ht="7.5" hidden="1" customHeight="1"/>
    <row r="35584" ht="7.5" hidden="1" customHeight="1"/>
    <row r="35585" ht="7.5" hidden="1" customHeight="1"/>
    <row r="35586" ht="7.5" hidden="1" customHeight="1"/>
    <row r="35587" ht="7.5" hidden="1" customHeight="1"/>
    <row r="35588" ht="7.5" hidden="1" customHeight="1"/>
    <row r="35589" ht="7.5" hidden="1" customHeight="1"/>
    <row r="35590" ht="7.5" hidden="1" customHeight="1"/>
    <row r="35591" ht="7.5" hidden="1" customHeight="1"/>
    <row r="35592" ht="7.5" hidden="1" customHeight="1"/>
    <row r="35593" ht="7.5" hidden="1" customHeight="1"/>
    <row r="35594" ht="7.5" hidden="1" customHeight="1"/>
    <row r="35595" ht="7.5" hidden="1" customHeight="1"/>
    <row r="35596" ht="7.5" hidden="1" customHeight="1"/>
    <row r="35597" ht="7.5" hidden="1" customHeight="1"/>
    <row r="35598" ht="7.5" hidden="1" customHeight="1"/>
    <row r="35599" ht="7.5" hidden="1" customHeight="1"/>
    <row r="35600" ht="7.5" hidden="1" customHeight="1"/>
    <row r="35601" ht="7.5" hidden="1" customHeight="1"/>
    <row r="35602" ht="7.5" hidden="1" customHeight="1"/>
    <row r="35603" ht="7.5" hidden="1" customHeight="1"/>
    <row r="35604" ht="7.5" hidden="1" customHeight="1"/>
    <row r="35605" ht="7.5" hidden="1" customHeight="1"/>
    <row r="35606" ht="7.5" hidden="1" customHeight="1"/>
    <row r="35607" ht="7.5" hidden="1" customHeight="1"/>
    <row r="35608" ht="7.5" hidden="1" customHeight="1"/>
    <row r="35609" ht="7.5" hidden="1" customHeight="1"/>
    <row r="35610" ht="7.5" hidden="1" customHeight="1"/>
    <row r="35611" ht="7.5" hidden="1" customHeight="1"/>
    <row r="35612" ht="7.5" hidden="1" customHeight="1"/>
    <row r="35613" ht="7.5" hidden="1" customHeight="1"/>
    <row r="35614" ht="7.5" hidden="1" customHeight="1"/>
    <row r="35615" ht="7.5" hidden="1" customHeight="1"/>
    <row r="35616" ht="7.5" hidden="1" customHeight="1"/>
    <row r="35617" ht="7.5" hidden="1" customHeight="1"/>
    <row r="35618" ht="7.5" hidden="1" customHeight="1"/>
    <row r="35619" ht="7.5" hidden="1" customHeight="1"/>
    <row r="35620" ht="7.5" hidden="1" customHeight="1"/>
    <row r="35621" ht="7.5" hidden="1" customHeight="1"/>
    <row r="35622" ht="7.5" hidden="1" customHeight="1"/>
    <row r="35623" ht="7.5" hidden="1" customHeight="1"/>
    <row r="35624" ht="7.5" hidden="1" customHeight="1"/>
    <row r="35625" ht="7.5" hidden="1" customHeight="1"/>
    <row r="35626" ht="7.5" hidden="1" customHeight="1"/>
    <row r="35627" ht="7.5" hidden="1" customHeight="1"/>
    <row r="35628" ht="7.5" hidden="1" customHeight="1"/>
    <row r="35629" ht="7.5" hidden="1" customHeight="1"/>
    <row r="35630" ht="7.5" hidden="1" customHeight="1"/>
    <row r="35631" ht="7.5" hidden="1" customHeight="1"/>
    <row r="35632" ht="7.5" hidden="1" customHeight="1"/>
    <row r="35633" ht="7.5" hidden="1" customHeight="1"/>
    <row r="35634" ht="7.5" hidden="1" customHeight="1"/>
    <row r="35635" ht="7.5" hidden="1" customHeight="1"/>
    <row r="35636" ht="7.5" hidden="1" customHeight="1"/>
    <row r="35637" ht="7.5" hidden="1" customHeight="1"/>
    <row r="35638" ht="7.5" hidden="1" customHeight="1"/>
    <row r="35639" ht="7.5" hidden="1" customHeight="1"/>
    <row r="35640" ht="7.5" hidden="1" customHeight="1"/>
    <row r="35641" ht="7.5" hidden="1" customHeight="1"/>
    <row r="35642" ht="7.5" hidden="1" customHeight="1"/>
    <row r="35643" ht="7.5" hidden="1" customHeight="1"/>
    <row r="35644" ht="7.5" hidden="1" customHeight="1"/>
    <row r="35645" ht="7.5" hidden="1" customHeight="1"/>
    <row r="35646" ht="7.5" hidden="1" customHeight="1"/>
    <row r="35647" ht="7.5" hidden="1" customHeight="1"/>
    <row r="35648" ht="7.5" hidden="1" customHeight="1"/>
    <row r="35649" ht="7.5" hidden="1" customHeight="1"/>
    <row r="35650" ht="7.5" hidden="1" customHeight="1"/>
    <row r="35651" ht="7.5" hidden="1" customHeight="1"/>
    <row r="35652" ht="7.5" hidden="1" customHeight="1"/>
    <row r="35653" ht="7.5" hidden="1" customHeight="1"/>
    <row r="35654" ht="7.5" hidden="1" customHeight="1"/>
    <row r="35655" ht="7.5" hidden="1" customHeight="1"/>
    <row r="35656" ht="7.5" hidden="1" customHeight="1"/>
    <row r="35657" ht="7.5" hidden="1" customHeight="1"/>
    <row r="35658" ht="7.5" hidden="1" customHeight="1"/>
    <row r="35659" ht="7.5" hidden="1" customHeight="1"/>
    <row r="35660" ht="7.5" hidden="1" customHeight="1"/>
    <row r="35661" ht="7.5" hidden="1" customHeight="1"/>
    <row r="35662" ht="7.5" hidden="1" customHeight="1"/>
    <row r="35663" ht="7.5" hidden="1" customHeight="1"/>
    <row r="35664" ht="7.5" hidden="1" customHeight="1"/>
    <row r="35665" ht="7.5" hidden="1" customHeight="1"/>
    <row r="35666" ht="7.5" hidden="1" customHeight="1"/>
    <row r="35667" ht="7.5" hidden="1" customHeight="1"/>
    <row r="35668" ht="7.5" hidden="1" customHeight="1"/>
    <row r="35669" ht="7.5" hidden="1" customHeight="1"/>
    <row r="35670" ht="7.5" hidden="1" customHeight="1"/>
    <row r="35671" ht="7.5" hidden="1" customHeight="1"/>
    <row r="35672" ht="7.5" hidden="1" customHeight="1"/>
    <row r="35673" ht="7.5" hidden="1" customHeight="1"/>
    <row r="35674" ht="7.5" hidden="1" customHeight="1"/>
    <row r="35675" ht="7.5" hidden="1" customHeight="1"/>
    <row r="35676" ht="7.5" hidden="1" customHeight="1"/>
    <row r="35677" ht="7.5" hidden="1" customHeight="1"/>
    <row r="35678" ht="7.5" hidden="1" customHeight="1"/>
    <row r="35679" ht="7.5" hidden="1" customHeight="1"/>
    <row r="35680" ht="7.5" hidden="1" customHeight="1"/>
    <row r="35681" ht="7.5" hidden="1" customHeight="1"/>
    <row r="35682" ht="7.5" hidden="1" customHeight="1"/>
    <row r="35683" ht="7.5" hidden="1" customHeight="1"/>
    <row r="35684" ht="7.5" hidden="1" customHeight="1"/>
    <row r="35685" ht="7.5" hidden="1" customHeight="1"/>
    <row r="35686" ht="7.5" hidden="1" customHeight="1"/>
    <row r="35687" ht="7.5" hidden="1" customHeight="1"/>
    <row r="35688" ht="7.5" hidden="1" customHeight="1"/>
    <row r="35689" ht="7.5" hidden="1" customHeight="1"/>
    <row r="35690" ht="7.5" hidden="1" customHeight="1"/>
    <row r="35691" ht="7.5" hidden="1" customHeight="1"/>
    <row r="35692" ht="7.5" hidden="1" customHeight="1"/>
    <row r="35693" ht="7.5" hidden="1" customHeight="1"/>
    <row r="35694" ht="7.5" hidden="1" customHeight="1"/>
    <row r="35695" ht="7.5" hidden="1" customHeight="1"/>
    <row r="35696" ht="7.5" hidden="1" customHeight="1"/>
    <row r="35697" ht="7.5" hidden="1" customHeight="1"/>
    <row r="35698" ht="7.5" hidden="1" customHeight="1"/>
    <row r="35699" ht="7.5" hidden="1" customHeight="1"/>
    <row r="35700" ht="7.5" hidden="1" customHeight="1"/>
    <row r="35701" ht="7.5" hidden="1" customHeight="1"/>
    <row r="35702" ht="7.5" hidden="1" customHeight="1"/>
    <row r="35703" ht="7.5" hidden="1" customHeight="1"/>
    <row r="35704" ht="7.5" hidden="1" customHeight="1"/>
    <row r="35705" ht="7.5" hidden="1" customHeight="1"/>
    <row r="35706" ht="7.5" hidden="1" customHeight="1"/>
    <row r="35707" ht="7.5" hidden="1" customHeight="1"/>
    <row r="35708" ht="7.5" hidden="1" customHeight="1"/>
    <row r="35709" ht="7.5" hidden="1" customHeight="1"/>
    <row r="35710" ht="7.5" hidden="1" customHeight="1"/>
    <row r="35711" ht="7.5" hidden="1" customHeight="1"/>
    <row r="35712" ht="7.5" hidden="1" customHeight="1"/>
    <row r="35713" ht="7.5" hidden="1" customHeight="1"/>
    <row r="35714" ht="7.5" hidden="1" customHeight="1"/>
    <row r="35715" ht="7.5" hidden="1" customHeight="1"/>
    <row r="35716" ht="7.5" hidden="1" customHeight="1"/>
    <row r="35717" ht="7.5" hidden="1" customHeight="1"/>
    <row r="35718" ht="7.5" hidden="1" customHeight="1"/>
    <row r="35719" ht="7.5" hidden="1" customHeight="1"/>
    <row r="35720" ht="7.5" hidden="1" customHeight="1"/>
    <row r="35721" ht="7.5" hidden="1" customHeight="1"/>
    <row r="35722" ht="7.5" hidden="1" customHeight="1"/>
    <row r="35723" ht="7.5" hidden="1" customHeight="1"/>
    <row r="35724" ht="7.5" hidden="1" customHeight="1"/>
    <row r="35725" ht="7.5" hidden="1" customHeight="1"/>
    <row r="35726" ht="7.5" hidden="1" customHeight="1"/>
    <row r="35727" ht="7.5" hidden="1" customHeight="1"/>
    <row r="35728" ht="7.5" hidden="1" customHeight="1"/>
    <row r="35729" ht="7.5" hidden="1" customHeight="1"/>
    <row r="35730" ht="7.5" hidden="1" customHeight="1"/>
    <row r="35731" ht="7.5" hidden="1" customHeight="1"/>
    <row r="35732" ht="7.5" hidden="1" customHeight="1"/>
    <row r="35733" ht="7.5" hidden="1" customHeight="1"/>
    <row r="35734" ht="7.5" hidden="1" customHeight="1"/>
    <row r="35735" ht="7.5" hidden="1" customHeight="1"/>
    <row r="35736" ht="7.5" hidden="1" customHeight="1"/>
    <row r="35737" ht="7.5" hidden="1" customHeight="1"/>
    <row r="35738" ht="7.5" hidden="1" customHeight="1"/>
    <row r="35739" ht="7.5" hidden="1" customHeight="1"/>
    <row r="35740" ht="7.5" hidden="1" customHeight="1"/>
    <row r="35741" ht="7.5" hidden="1" customHeight="1"/>
    <row r="35742" ht="7.5" hidden="1" customHeight="1"/>
    <row r="35743" ht="7.5" hidden="1" customHeight="1"/>
    <row r="35744" ht="7.5" hidden="1" customHeight="1"/>
    <row r="35745" ht="7.5" hidden="1" customHeight="1"/>
    <row r="35746" ht="7.5" hidden="1" customHeight="1"/>
    <row r="35747" ht="7.5" hidden="1" customHeight="1"/>
    <row r="35748" ht="7.5" hidden="1" customHeight="1"/>
    <row r="35749" ht="7.5" hidden="1" customHeight="1"/>
    <row r="35750" ht="7.5" hidden="1" customHeight="1"/>
    <row r="35751" ht="7.5" hidden="1" customHeight="1"/>
    <row r="35752" ht="7.5" hidden="1" customHeight="1"/>
    <row r="35753" ht="7.5" hidden="1" customHeight="1"/>
    <row r="35754" ht="7.5" hidden="1" customHeight="1"/>
    <row r="35755" ht="7.5" hidden="1" customHeight="1"/>
    <row r="35756" ht="7.5" hidden="1" customHeight="1"/>
    <row r="35757" ht="7.5" hidden="1" customHeight="1"/>
    <row r="35758" ht="7.5" hidden="1" customHeight="1"/>
    <row r="35759" ht="7.5" hidden="1" customHeight="1"/>
    <row r="35760" ht="7.5" hidden="1" customHeight="1"/>
    <row r="35761" ht="7.5" hidden="1" customHeight="1"/>
    <row r="35762" ht="7.5" hidden="1" customHeight="1"/>
    <row r="35763" ht="7.5" hidden="1" customHeight="1"/>
    <row r="35764" ht="7.5" hidden="1" customHeight="1"/>
    <row r="35765" ht="7.5" hidden="1" customHeight="1"/>
    <row r="35766" ht="7.5" hidden="1" customHeight="1"/>
    <row r="35767" ht="7.5" hidden="1" customHeight="1"/>
    <row r="35768" ht="7.5" hidden="1" customHeight="1"/>
    <row r="35769" ht="7.5" hidden="1" customHeight="1"/>
    <row r="35770" ht="7.5" hidden="1" customHeight="1"/>
    <row r="35771" ht="7.5" hidden="1" customHeight="1"/>
    <row r="35772" ht="7.5" hidden="1" customHeight="1"/>
    <row r="35773" ht="7.5" hidden="1" customHeight="1"/>
    <row r="35774" ht="7.5" hidden="1" customHeight="1"/>
    <row r="35775" ht="7.5" hidden="1" customHeight="1"/>
    <row r="35776" ht="7.5" hidden="1" customHeight="1"/>
    <row r="35777" ht="7.5" hidden="1" customHeight="1"/>
    <row r="35778" ht="7.5" hidden="1" customHeight="1"/>
    <row r="35779" ht="7.5" hidden="1" customHeight="1"/>
    <row r="35780" ht="7.5" hidden="1" customHeight="1"/>
    <row r="35781" ht="7.5" hidden="1" customHeight="1"/>
    <row r="35782" ht="7.5" hidden="1" customHeight="1"/>
    <row r="35783" ht="7.5" hidden="1" customHeight="1"/>
    <row r="35784" ht="7.5" hidden="1" customHeight="1"/>
    <row r="35785" ht="7.5" hidden="1" customHeight="1"/>
    <row r="35786" ht="7.5" hidden="1" customHeight="1"/>
    <row r="35787" ht="7.5" hidden="1" customHeight="1"/>
    <row r="35788" ht="7.5" hidden="1" customHeight="1"/>
    <row r="35789" ht="7.5" hidden="1" customHeight="1"/>
    <row r="35790" ht="7.5" hidden="1" customHeight="1"/>
    <row r="35791" ht="7.5" hidden="1" customHeight="1"/>
    <row r="35792" ht="7.5" hidden="1" customHeight="1"/>
    <row r="35793" ht="7.5" hidden="1" customHeight="1"/>
    <row r="35794" ht="7.5" hidden="1" customHeight="1"/>
    <row r="35795" ht="7.5" hidden="1" customHeight="1"/>
    <row r="35796" ht="7.5" hidden="1" customHeight="1"/>
    <row r="35797" ht="7.5" hidden="1" customHeight="1"/>
    <row r="35798" ht="7.5" hidden="1" customHeight="1"/>
    <row r="35799" ht="7.5" hidden="1" customHeight="1"/>
    <row r="35800" ht="7.5" hidden="1" customHeight="1"/>
    <row r="35801" ht="7.5" hidden="1" customHeight="1"/>
    <row r="35802" ht="7.5" hidden="1" customHeight="1"/>
    <row r="35803" ht="7.5" hidden="1" customHeight="1"/>
    <row r="35804" ht="7.5" hidden="1" customHeight="1"/>
    <row r="35805" ht="7.5" hidden="1" customHeight="1"/>
    <row r="35806" ht="7.5" hidden="1" customHeight="1"/>
    <row r="35807" ht="7.5" hidden="1" customHeight="1"/>
    <row r="35808" ht="7.5" hidden="1" customHeight="1"/>
    <row r="35809" ht="7.5" hidden="1" customHeight="1"/>
    <row r="35810" ht="7.5" hidden="1" customHeight="1"/>
    <row r="35811" ht="7.5" hidden="1" customHeight="1"/>
    <row r="35812" ht="7.5" hidden="1" customHeight="1"/>
    <row r="35813" ht="7.5" hidden="1" customHeight="1"/>
    <row r="35814" ht="7.5" hidden="1" customHeight="1"/>
    <row r="35815" ht="7.5" hidden="1" customHeight="1"/>
    <row r="35816" ht="7.5" hidden="1" customHeight="1"/>
    <row r="35817" ht="7.5" hidden="1" customHeight="1"/>
    <row r="35818" ht="7.5" hidden="1" customHeight="1"/>
    <row r="35819" ht="7.5" hidden="1" customHeight="1"/>
    <row r="35820" ht="7.5" hidden="1" customHeight="1"/>
    <row r="35821" ht="7.5" hidden="1" customHeight="1"/>
    <row r="35822" ht="7.5" hidden="1" customHeight="1"/>
    <row r="35823" ht="7.5" hidden="1" customHeight="1"/>
    <row r="35824" ht="7.5" hidden="1" customHeight="1"/>
    <row r="35825" ht="7.5" hidden="1" customHeight="1"/>
    <row r="35826" ht="7.5" hidden="1" customHeight="1"/>
    <row r="35827" ht="7.5" hidden="1" customHeight="1"/>
    <row r="35828" ht="7.5" hidden="1" customHeight="1"/>
    <row r="35829" ht="7.5" hidden="1" customHeight="1"/>
    <row r="35830" ht="7.5" hidden="1" customHeight="1"/>
    <row r="35831" ht="7.5" hidden="1" customHeight="1"/>
    <row r="35832" ht="7.5" hidden="1" customHeight="1"/>
    <row r="35833" ht="7.5" hidden="1" customHeight="1"/>
    <row r="35834" ht="7.5" hidden="1" customHeight="1"/>
    <row r="35835" ht="7.5" hidden="1" customHeight="1"/>
    <row r="35836" ht="7.5" hidden="1" customHeight="1"/>
    <row r="35837" ht="7.5" hidden="1" customHeight="1"/>
    <row r="35838" ht="7.5" hidden="1" customHeight="1"/>
    <row r="35839" ht="7.5" hidden="1" customHeight="1"/>
    <row r="35840" ht="7.5" hidden="1" customHeight="1"/>
    <row r="35841" ht="7.5" hidden="1" customHeight="1"/>
    <row r="35842" ht="7.5" hidden="1" customHeight="1"/>
    <row r="35843" ht="7.5" hidden="1" customHeight="1"/>
    <row r="35844" ht="7.5" hidden="1" customHeight="1"/>
    <row r="35845" ht="7.5" hidden="1" customHeight="1"/>
    <row r="35846" ht="7.5" hidden="1" customHeight="1"/>
    <row r="35847" ht="7.5" hidden="1" customHeight="1"/>
    <row r="35848" ht="7.5" hidden="1" customHeight="1"/>
    <row r="35849" ht="7.5" hidden="1" customHeight="1"/>
    <row r="35850" ht="7.5" hidden="1" customHeight="1"/>
    <row r="35851" ht="7.5" hidden="1" customHeight="1"/>
    <row r="35852" ht="7.5" hidden="1" customHeight="1"/>
    <row r="35853" ht="7.5" hidden="1" customHeight="1"/>
    <row r="35854" ht="7.5" hidden="1" customHeight="1"/>
    <row r="35855" ht="7.5" hidden="1" customHeight="1"/>
    <row r="35856" ht="7.5" hidden="1" customHeight="1"/>
    <row r="35857" ht="7.5" hidden="1" customHeight="1"/>
    <row r="35858" ht="7.5" hidden="1" customHeight="1"/>
    <row r="35859" ht="7.5" hidden="1" customHeight="1"/>
    <row r="35860" ht="7.5" hidden="1" customHeight="1"/>
    <row r="35861" ht="7.5" hidden="1" customHeight="1"/>
    <row r="35862" ht="7.5" hidden="1" customHeight="1"/>
    <row r="35863" ht="7.5" hidden="1" customHeight="1"/>
    <row r="35864" ht="7.5" hidden="1" customHeight="1"/>
    <row r="35865" ht="7.5" hidden="1" customHeight="1"/>
    <row r="35866" ht="7.5" hidden="1" customHeight="1"/>
    <row r="35867" ht="7.5" hidden="1" customHeight="1"/>
    <row r="35868" ht="7.5" hidden="1" customHeight="1"/>
    <row r="35869" ht="7.5" hidden="1" customHeight="1"/>
    <row r="35870" ht="7.5" hidden="1" customHeight="1"/>
    <row r="35871" ht="7.5" hidden="1" customHeight="1"/>
    <row r="35872" ht="7.5" hidden="1" customHeight="1"/>
    <row r="35873" ht="7.5" hidden="1" customHeight="1"/>
    <row r="35874" ht="7.5" hidden="1" customHeight="1"/>
    <row r="35875" ht="7.5" hidden="1" customHeight="1"/>
    <row r="35876" ht="7.5" hidden="1" customHeight="1"/>
    <row r="35877" ht="7.5" hidden="1" customHeight="1"/>
    <row r="35878" ht="7.5" hidden="1" customHeight="1"/>
    <row r="35879" ht="7.5" hidden="1" customHeight="1"/>
    <row r="35880" ht="7.5" hidden="1" customHeight="1"/>
    <row r="35881" ht="7.5" hidden="1" customHeight="1"/>
    <row r="35882" ht="7.5" hidden="1" customHeight="1"/>
    <row r="35883" ht="7.5" hidden="1" customHeight="1"/>
    <row r="35884" ht="7.5" hidden="1" customHeight="1"/>
    <row r="35885" ht="7.5" hidden="1" customHeight="1"/>
    <row r="35886" ht="7.5" hidden="1" customHeight="1"/>
    <row r="35887" ht="7.5" hidden="1" customHeight="1"/>
    <row r="35888" ht="7.5" hidden="1" customHeight="1"/>
    <row r="35889" ht="7.5" hidden="1" customHeight="1"/>
    <row r="35890" ht="7.5" hidden="1" customHeight="1"/>
    <row r="35891" ht="7.5" hidden="1" customHeight="1"/>
    <row r="35892" ht="7.5" hidden="1" customHeight="1"/>
    <row r="35893" ht="7.5" hidden="1" customHeight="1"/>
    <row r="35894" ht="7.5" hidden="1" customHeight="1"/>
    <row r="35895" ht="7.5" hidden="1" customHeight="1"/>
    <row r="35896" ht="7.5" hidden="1" customHeight="1"/>
    <row r="35897" ht="7.5" hidden="1" customHeight="1"/>
    <row r="35898" ht="7.5" hidden="1" customHeight="1"/>
    <row r="35899" ht="7.5" hidden="1" customHeight="1"/>
    <row r="35900" ht="7.5" hidden="1" customHeight="1"/>
    <row r="35901" ht="7.5" hidden="1" customHeight="1"/>
    <row r="35902" ht="7.5" hidden="1" customHeight="1"/>
    <row r="35903" ht="7.5" hidden="1" customHeight="1"/>
    <row r="35904" ht="7.5" hidden="1" customHeight="1"/>
    <row r="35905" ht="7.5" hidden="1" customHeight="1"/>
    <row r="35906" ht="7.5" hidden="1" customHeight="1"/>
    <row r="35907" ht="7.5" hidden="1" customHeight="1"/>
    <row r="35908" ht="7.5" hidden="1" customHeight="1"/>
    <row r="35909" ht="7.5" hidden="1" customHeight="1"/>
    <row r="35910" ht="7.5" hidden="1" customHeight="1"/>
    <row r="35911" ht="7.5" hidden="1" customHeight="1"/>
    <row r="35912" ht="7.5" hidden="1" customHeight="1"/>
    <row r="35913" ht="7.5" hidden="1" customHeight="1"/>
    <row r="35914" ht="7.5" hidden="1" customHeight="1"/>
    <row r="35915" ht="7.5" hidden="1" customHeight="1"/>
    <row r="35916" ht="7.5" hidden="1" customHeight="1"/>
    <row r="35917" ht="7.5" hidden="1" customHeight="1"/>
    <row r="35918" ht="7.5" hidden="1" customHeight="1"/>
    <row r="35919" ht="7.5" hidden="1" customHeight="1"/>
    <row r="35920" ht="7.5" hidden="1" customHeight="1"/>
    <row r="35921" ht="7.5" hidden="1" customHeight="1"/>
    <row r="35922" ht="7.5" hidden="1" customHeight="1"/>
    <row r="35923" ht="7.5" hidden="1" customHeight="1"/>
    <row r="35924" ht="7.5" hidden="1" customHeight="1"/>
    <row r="35925" ht="7.5" hidden="1" customHeight="1"/>
    <row r="35926" ht="7.5" hidden="1" customHeight="1"/>
    <row r="35927" ht="7.5" hidden="1" customHeight="1"/>
    <row r="35928" ht="7.5" hidden="1" customHeight="1"/>
    <row r="35929" ht="7.5" hidden="1" customHeight="1"/>
    <row r="35930" ht="7.5" hidden="1" customHeight="1"/>
    <row r="35931" ht="7.5" hidden="1" customHeight="1"/>
    <row r="35932" ht="7.5" hidden="1" customHeight="1"/>
    <row r="35933" ht="7.5" hidden="1" customHeight="1"/>
    <row r="35934" ht="7.5" hidden="1" customHeight="1"/>
    <row r="35935" ht="7.5" hidden="1" customHeight="1"/>
    <row r="35936" ht="7.5" hidden="1" customHeight="1"/>
    <row r="35937" ht="7.5" hidden="1" customHeight="1"/>
    <row r="35938" ht="7.5" hidden="1" customHeight="1"/>
    <row r="35939" ht="7.5" hidden="1" customHeight="1"/>
    <row r="35940" ht="7.5" hidden="1" customHeight="1"/>
    <row r="35941" ht="7.5" hidden="1" customHeight="1"/>
    <row r="35942" ht="7.5" hidden="1" customHeight="1"/>
    <row r="35943" ht="7.5" hidden="1" customHeight="1"/>
    <row r="35944" ht="7.5" hidden="1" customHeight="1"/>
    <row r="35945" ht="7.5" hidden="1" customHeight="1"/>
    <row r="35946" ht="7.5" hidden="1" customHeight="1"/>
    <row r="35947" ht="7.5" hidden="1" customHeight="1"/>
    <row r="35948" ht="7.5" hidden="1" customHeight="1"/>
    <row r="35949" ht="7.5" hidden="1" customHeight="1"/>
    <row r="35950" ht="7.5" hidden="1" customHeight="1"/>
    <row r="35951" ht="7.5" hidden="1" customHeight="1"/>
    <row r="35952" ht="7.5" hidden="1" customHeight="1"/>
    <row r="35953" ht="7.5" hidden="1" customHeight="1"/>
    <row r="35954" ht="7.5" hidden="1" customHeight="1"/>
    <row r="35955" ht="7.5" hidden="1" customHeight="1"/>
    <row r="35956" ht="7.5" hidden="1" customHeight="1"/>
    <row r="35957" ht="7.5" hidden="1" customHeight="1"/>
    <row r="35958" ht="7.5" hidden="1" customHeight="1"/>
    <row r="35959" ht="7.5" hidden="1" customHeight="1"/>
    <row r="35960" ht="7.5" hidden="1" customHeight="1"/>
    <row r="35961" ht="7.5" hidden="1" customHeight="1"/>
    <row r="35962" ht="7.5" hidden="1" customHeight="1"/>
    <row r="35963" ht="7.5" hidden="1" customHeight="1"/>
    <row r="35964" ht="7.5" hidden="1" customHeight="1"/>
    <row r="35965" ht="7.5" hidden="1" customHeight="1"/>
    <row r="35966" ht="7.5" hidden="1" customHeight="1"/>
    <row r="35967" ht="7.5" hidden="1" customHeight="1"/>
    <row r="35968" ht="7.5" hidden="1" customHeight="1"/>
    <row r="35969" ht="7.5" hidden="1" customHeight="1"/>
    <row r="35970" ht="7.5" hidden="1" customHeight="1"/>
    <row r="35971" ht="7.5" hidden="1" customHeight="1"/>
    <row r="35972" ht="7.5" hidden="1" customHeight="1"/>
    <row r="35973" ht="7.5" hidden="1" customHeight="1"/>
    <row r="35974" ht="7.5" hidden="1" customHeight="1"/>
    <row r="35975" ht="7.5" hidden="1" customHeight="1"/>
    <row r="35976" ht="7.5" hidden="1" customHeight="1"/>
    <row r="35977" ht="7.5" hidden="1" customHeight="1"/>
    <row r="35978" ht="7.5" hidden="1" customHeight="1"/>
    <row r="35979" ht="7.5" hidden="1" customHeight="1"/>
    <row r="35980" ht="7.5" hidden="1" customHeight="1"/>
    <row r="35981" ht="7.5" hidden="1" customHeight="1"/>
    <row r="35982" ht="7.5" hidden="1" customHeight="1"/>
    <row r="35983" ht="7.5" hidden="1" customHeight="1"/>
    <row r="35984" ht="7.5" hidden="1" customHeight="1"/>
    <row r="35985" ht="7.5" hidden="1" customHeight="1"/>
    <row r="35986" ht="7.5" hidden="1" customHeight="1"/>
    <row r="35987" ht="7.5" hidden="1" customHeight="1"/>
    <row r="35988" ht="7.5" hidden="1" customHeight="1"/>
    <row r="35989" ht="7.5" hidden="1" customHeight="1"/>
    <row r="35990" ht="7.5" hidden="1" customHeight="1"/>
    <row r="35991" ht="7.5" hidden="1" customHeight="1"/>
    <row r="35992" ht="7.5" hidden="1" customHeight="1"/>
    <row r="35993" ht="7.5" hidden="1" customHeight="1"/>
    <row r="35994" ht="7.5" hidden="1" customHeight="1"/>
    <row r="35995" ht="7.5" hidden="1" customHeight="1"/>
    <row r="35996" ht="7.5" hidden="1" customHeight="1"/>
    <row r="35997" ht="7.5" hidden="1" customHeight="1"/>
    <row r="35998" ht="7.5" hidden="1" customHeight="1"/>
    <row r="35999" ht="7.5" hidden="1" customHeight="1"/>
    <row r="36000" ht="7.5" hidden="1" customHeight="1"/>
    <row r="36001" ht="7.5" hidden="1" customHeight="1"/>
    <row r="36002" ht="7.5" hidden="1" customHeight="1"/>
    <row r="36003" ht="7.5" hidden="1" customHeight="1"/>
    <row r="36004" ht="7.5" hidden="1" customHeight="1"/>
    <row r="36005" ht="7.5" hidden="1" customHeight="1"/>
    <row r="36006" ht="7.5" hidden="1" customHeight="1"/>
    <row r="36007" ht="7.5" hidden="1" customHeight="1"/>
    <row r="36008" ht="7.5" hidden="1" customHeight="1"/>
    <row r="36009" ht="7.5" hidden="1" customHeight="1"/>
    <row r="36010" ht="7.5" hidden="1" customHeight="1"/>
    <row r="36011" ht="7.5" hidden="1" customHeight="1"/>
    <row r="36012" ht="7.5" hidden="1" customHeight="1"/>
    <row r="36013" ht="7.5" hidden="1" customHeight="1"/>
    <row r="36014" ht="7.5" hidden="1" customHeight="1"/>
    <row r="36015" ht="7.5" hidden="1" customHeight="1"/>
    <row r="36016" ht="7.5" hidden="1" customHeight="1"/>
    <row r="36017" ht="7.5" hidden="1" customHeight="1"/>
    <row r="36018" ht="7.5" hidden="1" customHeight="1"/>
    <row r="36019" ht="7.5" hidden="1" customHeight="1"/>
    <row r="36020" ht="7.5" hidden="1" customHeight="1"/>
    <row r="36021" ht="7.5" hidden="1" customHeight="1"/>
    <row r="36022" ht="7.5" hidden="1" customHeight="1"/>
    <row r="36023" ht="7.5" hidden="1" customHeight="1"/>
    <row r="36024" ht="7.5" hidden="1" customHeight="1"/>
    <row r="36025" ht="7.5" hidden="1" customHeight="1"/>
    <row r="36026" ht="7.5" hidden="1" customHeight="1"/>
    <row r="36027" ht="7.5" hidden="1" customHeight="1"/>
    <row r="36028" ht="7.5" hidden="1" customHeight="1"/>
    <row r="36029" ht="7.5" hidden="1" customHeight="1"/>
    <row r="36030" ht="7.5" hidden="1" customHeight="1"/>
    <row r="36031" ht="7.5" hidden="1" customHeight="1"/>
    <row r="36032" ht="7.5" hidden="1" customHeight="1"/>
    <row r="36033" ht="7.5" hidden="1" customHeight="1"/>
    <row r="36034" ht="7.5" hidden="1" customHeight="1"/>
    <row r="36035" ht="7.5" hidden="1" customHeight="1"/>
    <row r="36036" ht="7.5" hidden="1" customHeight="1"/>
    <row r="36037" ht="7.5" hidden="1" customHeight="1"/>
    <row r="36038" ht="7.5" hidden="1" customHeight="1"/>
    <row r="36039" ht="7.5" hidden="1" customHeight="1"/>
    <row r="36040" ht="7.5" hidden="1" customHeight="1"/>
    <row r="36041" ht="7.5" hidden="1" customHeight="1"/>
    <row r="36042" ht="7.5" hidden="1" customHeight="1"/>
    <row r="36043" ht="7.5" hidden="1" customHeight="1"/>
    <row r="36044" ht="7.5" hidden="1" customHeight="1"/>
    <row r="36045" ht="7.5" hidden="1" customHeight="1"/>
    <row r="36046" ht="7.5" hidden="1" customHeight="1"/>
    <row r="36047" ht="7.5" hidden="1" customHeight="1"/>
    <row r="36048" ht="7.5" hidden="1" customHeight="1"/>
    <row r="36049" ht="7.5" hidden="1" customHeight="1"/>
    <row r="36050" ht="7.5" hidden="1" customHeight="1"/>
    <row r="36051" ht="7.5" hidden="1" customHeight="1"/>
    <row r="36052" ht="7.5" hidden="1" customHeight="1"/>
    <row r="36053" ht="7.5" hidden="1" customHeight="1"/>
    <row r="36054" ht="7.5" hidden="1" customHeight="1"/>
    <row r="36055" ht="7.5" hidden="1" customHeight="1"/>
    <row r="36056" ht="7.5" hidden="1" customHeight="1"/>
    <row r="36057" ht="7.5" hidden="1" customHeight="1"/>
    <row r="36058" ht="7.5" hidden="1" customHeight="1"/>
    <row r="36059" ht="7.5" hidden="1" customHeight="1"/>
    <row r="36060" ht="7.5" hidden="1" customHeight="1"/>
    <row r="36061" ht="7.5" hidden="1" customHeight="1"/>
    <row r="36062" ht="7.5" hidden="1" customHeight="1"/>
    <row r="36063" ht="7.5" hidden="1" customHeight="1"/>
    <row r="36064" ht="7.5" hidden="1" customHeight="1"/>
    <row r="36065" ht="7.5" hidden="1" customHeight="1"/>
    <row r="36066" ht="7.5" hidden="1" customHeight="1"/>
    <row r="36067" ht="7.5" hidden="1" customHeight="1"/>
    <row r="36068" ht="7.5" hidden="1" customHeight="1"/>
    <row r="36069" ht="7.5" hidden="1" customHeight="1"/>
    <row r="36070" ht="7.5" hidden="1" customHeight="1"/>
    <row r="36071" ht="7.5" hidden="1" customHeight="1"/>
    <row r="36072" ht="7.5" hidden="1" customHeight="1"/>
    <row r="36073" ht="7.5" hidden="1" customHeight="1"/>
    <row r="36074" ht="7.5" hidden="1" customHeight="1"/>
    <row r="36075" ht="7.5" hidden="1" customHeight="1"/>
    <row r="36076" ht="7.5" hidden="1" customHeight="1"/>
    <row r="36077" ht="7.5" hidden="1" customHeight="1"/>
    <row r="36078" ht="7.5" hidden="1" customHeight="1"/>
    <row r="36079" ht="7.5" hidden="1" customHeight="1"/>
    <row r="36080" ht="7.5" hidden="1" customHeight="1"/>
    <row r="36081" ht="7.5" hidden="1" customHeight="1"/>
    <row r="36082" ht="7.5" hidden="1" customHeight="1"/>
    <row r="36083" ht="7.5" hidden="1" customHeight="1"/>
    <row r="36084" ht="7.5" hidden="1" customHeight="1"/>
    <row r="36085" ht="7.5" hidden="1" customHeight="1"/>
    <row r="36086" ht="7.5" hidden="1" customHeight="1"/>
    <row r="36087" ht="7.5" hidden="1" customHeight="1"/>
    <row r="36088" ht="7.5" hidden="1" customHeight="1"/>
    <row r="36089" ht="7.5" hidden="1" customHeight="1"/>
    <row r="36090" ht="7.5" hidden="1" customHeight="1"/>
    <row r="36091" ht="7.5" hidden="1" customHeight="1"/>
    <row r="36092" ht="7.5" hidden="1" customHeight="1"/>
    <row r="36093" ht="7.5" hidden="1" customHeight="1"/>
    <row r="36094" ht="7.5" hidden="1" customHeight="1"/>
    <row r="36095" ht="7.5" hidden="1" customHeight="1"/>
    <row r="36096" ht="7.5" hidden="1" customHeight="1"/>
    <row r="36097" ht="7.5" hidden="1" customHeight="1"/>
    <row r="36098" ht="7.5" hidden="1" customHeight="1"/>
    <row r="36099" ht="7.5" hidden="1" customHeight="1"/>
    <row r="36100" ht="7.5" hidden="1" customHeight="1"/>
    <row r="36101" ht="7.5" hidden="1" customHeight="1"/>
    <row r="36102" ht="7.5" hidden="1" customHeight="1"/>
    <row r="36103" ht="7.5" hidden="1" customHeight="1"/>
    <row r="36104" ht="7.5" hidden="1" customHeight="1"/>
    <row r="36105" ht="7.5" hidden="1" customHeight="1"/>
    <row r="36106" ht="7.5" hidden="1" customHeight="1"/>
    <row r="36107" ht="7.5" hidden="1" customHeight="1"/>
    <row r="36108" ht="7.5" hidden="1" customHeight="1"/>
    <row r="36109" ht="7.5" hidden="1" customHeight="1"/>
    <row r="36110" ht="7.5" hidden="1" customHeight="1"/>
    <row r="36111" ht="7.5" hidden="1" customHeight="1"/>
    <row r="36112" ht="7.5" hidden="1" customHeight="1"/>
    <row r="36113" ht="7.5" hidden="1" customHeight="1"/>
    <row r="36114" ht="7.5" hidden="1" customHeight="1"/>
    <row r="36115" ht="7.5" hidden="1" customHeight="1"/>
    <row r="36116" ht="7.5" hidden="1" customHeight="1"/>
    <row r="36117" ht="7.5" hidden="1" customHeight="1"/>
    <row r="36118" ht="7.5" hidden="1" customHeight="1"/>
    <row r="36119" ht="7.5" hidden="1" customHeight="1"/>
    <row r="36120" ht="7.5" hidden="1" customHeight="1"/>
    <row r="36121" ht="7.5" hidden="1" customHeight="1"/>
    <row r="36122" ht="7.5" hidden="1" customHeight="1"/>
    <row r="36123" ht="7.5" hidden="1" customHeight="1"/>
    <row r="36124" ht="7.5" hidden="1" customHeight="1"/>
    <row r="36125" ht="7.5" hidden="1" customHeight="1"/>
    <row r="36126" ht="7.5" hidden="1" customHeight="1"/>
    <row r="36127" ht="7.5" hidden="1" customHeight="1"/>
    <row r="36128" ht="7.5" hidden="1" customHeight="1"/>
    <row r="36129" ht="7.5" hidden="1" customHeight="1"/>
    <row r="36130" ht="7.5" hidden="1" customHeight="1"/>
    <row r="36131" ht="7.5" hidden="1" customHeight="1"/>
    <row r="36132" ht="7.5" hidden="1" customHeight="1"/>
    <row r="36133" ht="7.5" hidden="1" customHeight="1"/>
    <row r="36134" ht="7.5" hidden="1" customHeight="1"/>
    <row r="36135" ht="7.5" hidden="1" customHeight="1"/>
    <row r="36136" ht="7.5" hidden="1" customHeight="1"/>
    <row r="36137" ht="7.5" hidden="1" customHeight="1"/>
    <row r="36138" ht="7.5" hidden="1" customHeight="1"/>
    <row r="36139" ht="7.5" hidden="1" customHeight="1"/>
    <row r="36140" ht="7.5" hidden="1" customHeight="1"/>
    <row r="36141" ht="7.5" hidden="1" customHeight="1"/>
    <row r="36142" ht="7.5" hidden="1" customHeight="1"/>
    <row r="36143" ht="7.5" hidden="1" customHeight="1"/>
    <row r="36144" ht="7.5" hidden="1" customHeight="1"/>
    <row r="36145" ht="7.5" hidden="1" customHeight="1"/>
    <row r="36146" ht="7.5" hidden="1" customHeight="1"/>
    <row r="36147" ht="7.5" hidden="1" customHeight="1"/>
    <row r="36148" ht="7.5" hidden="1" customHeight="1"/>
    <row r="36149" ht="7.5" hidden="1" customHeight="1"/>
    <row r="36150" ht="7.5" hidden="1" customHeight="1"/>
    <row r="36151" ht="7.5" hidden="1" customHeight="1"/>
    <row r="36152" ht="7.5" hidden="1" customHeight="1"/>
    <row r="36153" ht="7.5" hidden="1" customHeight="1"/>
    <row r="36154" ht="7.5" hidden="1" customHeight="1"/>
    <row r="36155" ht="7.5" hidden="1" customHeight="1"/>
    <row r="36156" ht="7.5" hidden="1" customHeight="1"/>
    <row r="36157" ht="7.5" hidden="1" customHeight="1"/>
    <row r="36158" ht="7.5" hidden="1" customHeight="1"/>
    <row r="36159" ht="7.5" hidden="1" customHeight="1"/>
    <row r="36160" ht="7.5" hidden="1" customHeight="1"/>
    <row r="36161" ht="7.5" hidden="1" customHeight="1"/>
    <row r="36162" ht="7.5" hidden="1" customHeight="1"/>
    <row r="36163" ht="7.5" hidden="1" customHeight="1"/>
    <row r="36164" ht="7.5" hidden="1" customHeight="1"/>
    <row r="36165" ht="7.5" hidden="1" customHeight="1"/>
    <row r="36166" ht="7.5" hidden="1" customHeight="1"/>
    <row r="36167" ht="7.5" hidden="1" customHeight="1"/>
    <row r="36168" ht="7.5" hidden="1" customHeight="1"/>
    <row r="36169" ht="7.5" hidden="1" customHeight="1"/>
    <row r="36170" ht="7.5" hidden="1" customHeight="1"/>
    <row r="36171" ht="7.5" hidden="1" customHeight="1"/>
    <row r="36172" ht="7.5" hidden="1" customHeight="1"/>
    <row r="36173" ht="7.5" hidden="1" customHeight="1"/>
    <row r="36174" ht="7.5" hidden="1" customHeight="1"/>
    <row r="36175" ht="7.5" hidden="1" customHeight="1"/>
    <row r="36176" ht="7.5" hidden="1" customHeight="1"/>
    <row r="36177" ht="7.5" hidden="1" customHeight="1"/>
    <row r="36178" ht="7.5" hidden="1" customHeight="1"/>
    <row r="36179" ht="7.5" hidden="1" customHeight="1"/>
    <row r="36180" ht="7.5" hidden="1" customHeight="1"/>
    <row r="36181" ht="7.5" hidden="1" customHeight="1"/>
    <row r="36182" ht="7.5" hidden="1" customHeight="1"/>
    <row r="36183" ht="7.5" hidden="1" customHeight="1"/>
    <row r="36184" ht="7.5" hidden="1" customHeight="1"/>
    <row r="36185" ht="7.5" hidden="1" customHeight="1"/>
    <row r="36186" ht="7.5" hidden="1" customHeight="1"/>
    <row r="36187" ht="7.5" hidden="1" customHeight="1"/>
    <row r="36188" ht="7.5" hidden="1" customHeight="1"/>
    <row r="36189" ht="7.5" hidden="1" customHeight="1"/>
    <row r="36190" ht="7.5" hidden="1" customHeight="1"/>
    <row r="36191" ht="7.5" hidden="1" customHeight="1"/>
    <row r="36192" ht="7.5" hidden="1" customHeight="1"/>
    <row r="36193" ht="7.5" hidden="1" customHeight="1"/>
    <row r="36194" ht="7.5" hidden="1" customHeight="1"/>
    <row r="36195" ht="7.5" hidden="1" customHeight="1"/>
    <row r="36196" ht="7.5" hidden="1" customHeight="1"/>
    <row r="36197" ht="7.5" hidden="1" customHeight="1"/>
    <row r="36198" ht="7.5" hidden="1" customHeight="1"/>
    <row r="36199" ht="7.5" hidden="1" customHeight="1"/>
    <row r="36200" ht="7.5" hidden="1" customHeight="1"/>
    <row r="36201" ht="7.5" hidden="1" customHeight="1"/>
    <row r="36202" ht="7.5" hidden="1" customHeight="1"/>
    <row r="36203" ht="7.5" hidden="1" customHeight="1"/>
    <row r="36204" ht="7.5" hidden="1" customHeight="1"/>
    <row r="36205" ht="7.5" hidden="1" customHeight="1"/>
    <row r="36206" ht="7.5" hidden="1" customHeight="1"/>
    <row r="36207" ht="7.5" hidden="1" customHeight="1"/>
    <row r="36208" ht="7.5" hidden="1" customHeight="1"/>
    <row r="36209" ht="7.5" hidden="1" customHeight="1"/>
    <row r="36210" ht="7.5" hidden="1" customHeight="1"/>
    <row r="36211" ht="7.5" hidden="1" customHeight="1"/>
    <row r="36212" ht="7.5" hidden="1" customHeight="1"/>
    <row r="36213" ht="7.5" hidden="1" customHeight="1"/>
    <row r="36214" ht="7.5" hidden="1" customHeight="1"/>
    <row r="36215" ht="7.5" hidden="1" customHeight="1"/>
    <row r="36216" ht="7.5" hidden="1" customHeight="1"/>
    <row r="36217" ht="7.5" hidden="1" customHeight="1"/>
    <row r="36218" ht="7.5" hidden="1" customHeight="1"/>
    <row r="36219" ht="7.5" hidden="1" customHeight="1"/>
    <row r="36220" ht="7.5" hidden="1" customHeight="1"/>
    <row r="36221" ht="7.5" hidden="1" customHeight="1"/>
    <row r="36222" ht="7.5" hidden="1" customHeight="1"/>
    <row r="36223" ht="7.5" hidden="1" customHeight="1"/>
    <row r="36224" ht="7.5" hidden="1" customHeight="1"/>
    <row r="36225" ht="7.5" hidden="1" customHeight="1"/>
    <row r="36226" ht="7.5" hidden="1" customHeight="1"/>
    <row r="36227" ht="7.5" hidden="1" customHeight="1"/>
    <row r="36228" ht="7.5" hidden="1" customHeight="1"/>
    <row r="36229" ht="7.5" hidden="1" customHeight="1"/>
    <row r="36230" ht="7.5" hidden="1" customHeight="1"/>
    <row r="36231" ht="7.5" hidden="1" customHeight="1"/>
    <row r="36232" ht="7.5" hidden="1" customHeight="1"/>
    <row r="36233" ht="7.5" hidden="1" customHeight="1"/>
    <row r="36234" ht="7.5" hidden="1" customHeight="1"/>
    <row r="36235" ht="7.5" hidden="1" customHeight="1"/>
    <row r="36236" ht="7.5" hidden="1" customHeight="1"/>
    <row r="36237" ht="7.5" hidden="1" customHeight="1"/>
    <row r="36238" ht="7.5" hidden="1" customHeight="1"/>
    <row r="36239" ht="7.5" hidden="1" customHeight="1"/>
    <row r="36240" ht="7.5" hidden="1" customHeight="1"/>
    <row r="36241" ht="7.5" hidden="1" customHeight="1"/>
    <row r="36242" ht="7.5" hidden="1" customHeight="1"/>
    <row r="36243" ht="7.5" hidden="1" customHeight="1"/>
    <row r="36244" ht="7.5" hidden="1" customHeight="1"/>
    <row r="36245" ht="7.5" hidden="1" customHeight="1"/>
    <row r="36246" ht="7.5" hidden="1" customHeight="1"/>
    <row r="36247" ht="7.5" hidden="1" customHeight="1"/>
    <row r="36248" ht="7.5" hidden="1" customHeight="1"/>
    <row r="36249" ht="7.5" hidden="1" customHeight="1"/>
    <row r="36250" ht="7.5" hidden="1" customHeight="1"/>
    <row r="36251" ht="7.5" hidden="1" customHeight="1"/>
    <row r="36252" ht="7.5" hidden="1" customHeight="1"/>
    <row r="36253" ht="7.5" hidden="1" customHeight="1"/>
    <row r="36254" ht="7.5" hidden="1" customHeight="1"/>
    <row r="36255" ht="7.5" hidden="1" customHeight="1"/>
    <row r="36256" ht="7.5" hidden="1" customHeight="1"/>
    <row r="36257" ht="7.5" hidden="1" customHeight="1"/>
    <row r="36258" ht="7.5" hidden="1" customHeight="1"/>
    <row r="36259" ht="7.5" hidden="1" customHeight="1"/>
    <row r="36260" ht="7.5" hidden="1" customHeight="1"/>
    <row r="36261" ht="7.5" hidden="1" customHeight="1"/>
    <row r="36262" ht="7.5" hidden="1" customHeight="1"/>
    <row r="36263" ht="7.5" hidden="1" customHeight="1"/>
    <row r="36264" ht="7.5" hidden="1" customHeight="1"/>
    <row r="36265" ht="7.5" hidden="1" customHeight="1"/>
    <row r="36266" ht="7.5" hidden="1" customHeight="1"/>
    <row r="36267" ht="7.5" hidden="1" customHeight="1"/>
    <row r="36268" ht="7.5" hidden="1" customHeight="1"/>
    <row r="36269" ht="7.5" hidden="1" customHeight="1"/>
    <row r="36270" ht="7.5" hidden="1" customHeight="1"/>
    <row r="36271" ht="7.5" hidden="1" customHeight="1"/>
    <row r="36272" ht="7.5" hidden="1" customHeight="1"/>
    <row r="36273" ht="7.5" hidden="1" customHeight="1"/>
    <row r="36274" ht="7.5" hidden="1" customHeight="1"/>
    <row r="36275" ht="7.5" hidden="1" customHeight="1"/>
    <row r="36276" ht="7.5" hidden="1" customHeight="1"/>
    <row r="36277" ht="7.5" hidden="1" customHeight="1"/>
    <row r="36278" ht="7.5" hidden="1" customHeight="1"/>
    <row r="36279" ht="7.5" hidden="1" customHeight="1"/>
    <row r="36280" ht="7.5" hidden="1" customHeight="1"/>
    <row r="36281" ht="7.5" hidden="1" customHeight="1"/>
    <row r="36282" ht="7.5" hidden="1" customHeight="1"/>
    <row r="36283" ht="7.5" hidden="1" customHeight="1"/>
    <row r="36284" ht="7.5" hidden="1" customHeight="1"/>
    <row r="36285" ht="7.5" hidden="1" customHeight="1"/>
    <row r="36286" ht="7.5" hidden="1" customHeight="1"/>
    <row r="36287" ht="7.5" hidden="1" customHeight="1"/>
    <row r="36288" ht="7.5" hidden="1" customHeight="1"/>
    <row r="36289" ht="7.5" hidden="1" customHeight="1"/>
    <row r="36290" ht="7.5" hidden="1" customHeight="1"/>
    <row r="36291" ht="7.5" hidden="1" customHeight="1"/>
    <row r="36292" ht="7.5" hidden="1" customHeight="1"/>
    <row r="36293" ht="7.5" hidden="1" customHeight="1"/>
    <row r="36294" ht="7.5" hidden="1" customHeight="1"/>
    <row r="36295" ht="7.5" hidden="1" customHeight="1"/>
    <row r="36296" ht="7.5" hidden="1" customHeight="1"/>
    <row r="36297" ht="7.5" hidden="1" customHeight="1"/>
    <row r="36298" ht="7.5" hidden="1" customHeight="1"/>
    <row r="36299" ht="7.5" hidden="1" customHeight="1"/>
    <row r="36300" ht="7.5" hidden="1" customHeight="1"/>
    <row r="36301" ht="7.5" hidden="1" customHeight="1"/>
    <row r="36302" ht="7.5" hidden="1" customHeight="1"/>
    <row r="36303" ht="7.5" hidden="1" customHeight="1"/>
    <row r="36304" ht="7.5" hidden="1" customHeight="1"/>
    <row r="36305" ht="7.5" hidden="1" customHeight="1"/>
    <row r="36306" ht="7.5" hidden="1" customHeight="1"/>
    <row r="36307" ht="7.5" hidden="1" customHeight="1"/>
    <row r="36308" ht="7.5" hidden="1" customHeight="1"/>
    <row r="36309" ht="7.5" hidden="1" customHeight="1"/>
    <row r="36310" ht="7.5" hidden="1" customHeight="1"/>
    <row r="36311" ht="7.5" hidden="1" customHeight="1"/>
    <row r="36312" ht="7.5" hidden="1" customHeight="1"/>
    <row r="36313" ht="7.5" hidden="1" customHeight="1"/>
    <row r="36314" ht="7.5" hidden="1" customHeight="1"/>
    <row r="36315" ht="7.5" hidden="1" customHeight="1"/>
    <row r="36316" ht="7.5" hidden="1" customHeight="1"/>
    <row r="36317" ht="7.5" hidden="1" customHeight="1"/>
    <row r="36318" ht="7.5" hidden="1" customHeight="1"/>
    <row r="36319" ht="7.5" hidden="1" customHeight="1"/>
    <row r="36320" ht="7.5" hidden="1" customHeight="1"/>
    <row r="36321" ht="7.5" hidden="1" customHeight="1"/>
    <row r="36322" ht="7.5" hidden="1" customHeight="1"/>
    <row r="36323" ht="7.5" hidden="1" customHeight="1"/>
    <row r="36324" ht="7.5" hidden="1" customHeight="1"/>
    <row r="36325" ht="7.5" hidden="1" customHeight="1"/>
    <row r="36326" ht="7.5" hidden="1" customHeight="1"/>
    <row r="36327" ht="7.5" hidden="1" customHeight="1"/>
    <row r="36328" ht="7.5" hidden="1" customHeight="1"/>
    <row r="36329" ht="7.5" hidden="1" customHeight="1"/>
    <row r="36330" ht="7.5" hidden="1" customHeight="1"/>
    <row r="36331" ht="7.5" hidden="1" customHeight="1"/>
    <row r="36332" ht="7.5" hidden="1" customHeight="1"/>
    <row r="36333" ht="7.5" hidden="1" customHeight="1"/>
    <row r="36334" ht="7.5" hidden="1" customHeight="1"/>
    <row r="36335" ht="7.5" hidden="1" customHeight="1"/>
    <row r="36336" ht="7.5" hidden="1" customHeight="1"/>
    <row r="36337" ht="7.5" hidden="1" customHeight="1"/>
    <row r="36338" ht="7.5" hidden="1" customHeight="1"/>
    <row r="36339" ht="7.5" hidden="1" customHeight="1"/>
    <row r="36340" ht="7.5" hidden="1" customHeight="1"/>
    <row r="36341" ht="7.5" hidden="1" customHeight="1"/>
    <row r="36342" ht="7.5" hidden="1" customHeight="1"/>
    <row r="36343" ht="7.5" hidden="1" customHeight="1"/>
    <row r="36344" ht="7.5" hidden="1" customHeight="1"/>
    <row r="36345" ht="7.5" hidden="1" customHeight="1"/>
    <row r="36346" ht="7.5" hidden="1" customHeight="1"/>
    <row r="36347" ht="7.5" hidden="1" customHeight="1"/>
    <row r="36348" ht="7.5" hidden="1" customHeight="1"/>
    <row r="36349" ht="7.5" hidden="1" customHeight="1"/>
    <row r="36350" ht="7.5" hidden="1" customHeight="1"/>
    <row r="36351" ht="7.5" hidden="1" customHeight="1"/>
    <row r="36352" ht="7.5" hidden="1" customHeight="1"/>
    <row r="36353" ht="7.5" hidden="1" customHeight="1"/>
    <row r="36354" ht="7.5" hidden="1" customHeight="1"/>
    <row r="36355" ht="7.5" hidden="1" customHeight="1"/>
    <row r="36356" ht="7.5" hidden="1" customHeight="1"/>
    <row r="36357" ht="7.5" hidden="1" customHeight="1"/>
    <row r="36358" ht="7.5" hidden="1" customHeight="1"/>
    <row r="36359" ht="7.5" hidden="1" customHeight="1"/>
    <row r="36360" ht="7.5" hidden="1" customHeight="1"/>
    <row r="36361" ht="7.5" hidden="1" customHeight="1"/>
    <row r="36362" ht="7.5" hidden="1" customHeight="1"/>
    <row r="36363" ht="7.5" hidden="1" customHeight="1"/>
    <row r="36364" ht="7.5" hidden="1" customHeight="1"/>
    <row r="36365" ht="7.5" hidden="1" customHeight="1"/>
    <row r="36366" ht="7.5" hidden="1" customHeight="1"/>
    <row r="36367" ht="7.5" hidden="1" customHeight="1"/>
    <row r="36368" ht="7.5" hidden="1" customHeight="1"/>
    <row r="36369" ht="7.5" hidden="1" customHeight="1"/>
    <row r="36370" ht="7.5" hidden="1" customHeight="1"/>
    <row r="36371" ht="7.5" hidden="1" customHeight="1"/>
    <row r="36372" ht="7.5" hidden="1" customHeight="1"/>
    <row r="36373" ht="7.5" hidden="1" customHeight="1"/>
    <row r="36374" ht="7.5" hidden="1" customHeight="1"/>
    <row r="36375" ht="7.5" hidden="1" customHeight="1"/>
    <row r="36376" ht="7.5" hidden="1" customHeight="1"/>
    <row r="36377" ht="7.5" hidden="1" customHeight="1"/>
    <row r="36378" ht="7.5" hidden="1" customHeight="1"/>
    <row r="36379" ht="7.5" hidden="1" customHeight="1"/>
    <row r="36380" ht="7.5" hidden="1" customHeight="1"/>
    <row r="36381" ht="7.5" hidden="1" customHeight="1"/>
    <row r="36382" ht="7.5" hidden="1" customHeight="1"/>
    <row r="36383" ht="7.5" hidden="1" customHeight="1"/>
    <row r="36384" ht="7.5" hidden="1" customHeight="1"/>
    <row r="36385" ht="7.5" hidden="1" customHeight="1"/>
    <row r="36386" ht="7.5" hidden="1" customHeight="1"/>
    <row r="36387" ht="7.5" hidden="1" customHeight="1"/>
    <row r="36388" ht="7.5" hidden="1" customHeight="1"/>
    <row r="36389" ht="7.5" hidden="1" customHeight="1"/>
    <row r="36390" ht="7.5" hidden="1" customHeight="1"/>
    <row r="36391" ht="7.5" hidden="1" customHeight="1"/>
    <row r="36392" ht="7.5" hidden="1" customHeight="1"/>
    <row r="36393" ht="7.5" hidden="1" customHeight="1"/>
    <row r="36394" ht="7.5" hidden="1" customHeight="1"/>
    <row r="36395" ht="7.5" hidden="1" customHeight="1"/>
    <row r="36396" ht="7.5" hidden="1" customHeight="1"/>
    <row r="36397" ht="7.5" hidden="1" customHeight="1"/>
    <row r="36398" ht="7.5" hidden="1" customHeight="1"/>
    <row r="36399" ht="7.5" hidden="1" customHeight="1"/>
    <row r="36400" ht="7.5" hidden="1" customHeight="1"/>
    <row r="36401" ht="7.5" hidden="1" customHeight="1"/>
    <row r="36402" ht="7.5" hidden="1" customHeight="1"/>
    <row r="36403" ht="7.5" hidden="1" customHeight="1"/>
    <row r="36404" ht="7.5" hidden="1" customHeight="1"/>
    <row r="36405" ht="7.5" hidden="1" customHeight="1"/>
    <row r="36406" ht="7.5" hidden="1" customHeight="1"/>
    <row r="36407" ht="7.5" hidden="1" customHeight="1"/>
    <row r="36408" ht="7.5" hidden="1" customHeight="1"/>
    <row r="36409" ht="7.5" hidden="1" customHeight="1"/>
    <row r="36410" ht="7.5" hidden="1" customHeight="1"/>
    <row r="36411" ht="7.5" hidden="1" customHeight="1"/>
    <row r="36412" ht="7.5" hidden="1" customHeight="1"/>
    <row r="36413" ht="7.5" hidden="1" customHeight="1"/>
    <row r="36414" ht="7.5" hidden="1" customHeight="1"/>
    <row r="36415" ht="7.5" hidden="1" customHeight="1"/>
    <row r="36416" ht="7.5" hidden="1" customHeight="1"/>
    <row r="36417" ht="7.5" hidden="1" customHeight="1"/>
    <row r="36418" ht="7.5" hidden="1" customHeight="1"/>
    <row r="36419" ht="7.5" hidden="1" customHeight="1"/>
    <row r="36420" ht="7.5" hidden="1" customHeight="1"/>
    <row r="36421" ht="7.5" hidden="1" customHeight="1"/>
    <row r="36422" ht="7.5" hidden="1" customHeight="1"/>
    <row r="36423" ht="7.5" hidden="1" customHeight="1"/>
    <row r="36424" ht="7.5" hidden="1" customHeight="1"/>
    <row r="36425" ht="7.5" hidden="1" customHeight="1"/>
    <row r="36426" ht="7.5" hidden="1" customHeight="1"/>
    <row r="36427" ht="7.5" hidden="1" customHeight="1"/>
    <row r="36428" ht="7.5" hidden="1" customHeight="1"/>
    <row r="36429" ht="7.5" hidden="1" customHeight="1"/>
    <row r="36430" ht="7.5" hidden="1" customHeight="1"/>
    <row r="36431" ht="7.5" hidden="1" customHeight="1"/>
    <row r="36432" ht="7.5" hidden="1" customHeight="1"/>
    <row r="36433" ht="7.5" hidden="1" customHeight="1"/>
    <row r="36434" ht="7.5" hidden="1" customHeight="1"/>
    <row r="36435" ht="7.5" hidden="1" customHeight="1"/>
    <row r="36436" ht="7.5" hidden="1" customHeight="1"/>
    <row r="36437" ht="7.5" hidden="1" customHeight="1"/>
    <row r="36438" ht="7.5" hidden="1" customHeight="1"/>
    <row r="36439" ht="7.5" hidden="1" customHeight="1"/>
    <row r="36440" ht="7.5" hidden="1" customHeight="1"/>
    <row r="36441" ht="7.5" hidden="1" customHeight="1"/>
    <row r="36442" ht="7.5" hidden="1" customHeight="1"/>
    <row r="36443" ht="7.5" hidden="1" customHeight="1"/>
    <row r="36444" ht="7.5" hidden="1" customHeight="1"/>
    <row r="36445" ht="7.5" hidden="1" customHeight="1"/>
    <row r="36446" ht="7.5" hidden="1" customHeight="1"/>
    <row r="36447" ht="7.5" hidden="1" customHeight="1"/>
    <row r="36448" ht="7.5" hidden="1" customHeight="1"/>
    <row r="36449" ht="7.5" hidden="1" customHeight="1"/>
    <row r="36450" ht="7.5" hidden="1" customHeight="1"/>
    <row r="36451" ht="7.5" hidden="1" customHeight="1"/>
    <row r="36452" ht="7.5" hidden="1" customHeight="1"/>
    <row r="36453" ht="7.5" hidden="1" customHeight="1"/>
    <row r="36454" ht="7.5" hidden="1" customHeight="1"/>
    <row r="36455" ht="7.5" hidden="1" customHeight="1"/>
    <row r="36456" ht="7.5" hidden="1" customHeight="1"/>
    <row r="36457" ht="7.5" hidden="1" customHeight="1"/>
    <row r="36458" ht="7.5" hidden="1" customHeight="1"/>
    <row r="36459" ht="7.5" hidden="1" customHeight="1"/>
    <row r="36460" ht="7.5" hidden="1" customHeight="1"/>
    <row r="36461" ht="7.5" hidden="1" customHeight="1"/>
    <row r="36462" ht="7.5" hidden="1" customHeight="1"/>
    <row r="36463" ht="7.5" hidden="1" customHeight="1"/>
    <row r="36464" ht="7.5" hidden="1" customHeight="1"/>
    <row r="36465" ht="7.5" hidden="1" customHeight="1"/>
    <row r="36466" ht="7.5" hidden="1" customHeight="1"/>
    <row r="36467" ht="7.5" hidden="1" customHeight="1"/>
    <row r="36468" ht="7.5" hidden="1" customHeight="1"/>
    <row r="36469" ht="7.5" hidden="1" customHeight="1"/>
    <row r="36470" ht="7.5" hidden="1" customHeight="1"/>
    <row r="36471" ht="7.5" hidden="1" customHeight="1"/>
    <row r="36472" ht="7.5" hidden="1" customHeight="1"/>
    <row r="36473" ht="7.5" hidden="1" customHeight="1"/>
    <row r="36474" ht="7.5" hidden="1" customHeight="1"/>
    <row r="36475" ht="7.5" hidden="1" customHeight="1"/>
    <row r="36476" ht="7.5" hidden="1" customHeight="1"/>
    <row r="36477" ht="7.5" hidden="1" customHeight="1"/>
    <row r="36478" ht="7.5" hidden="1" customHeight="1"/>
    <row r="36479" ht="7.5" hidden="1" customHeight="1"/>
    <row r="36480" ht="7.5" hidden="1" customHeight="1"/>
    <row r="36481" ht="7.5" hidden="1" customHeight="1"/>
    <row r="36482" ht="7.5" hidden="1" customHeight="1"/>
    <row r="36483" ht="7.5" hidden="1" customHeight="1"/>
    <row r="36484" ht="7.5" hidden="1" customHeight="1"/>
    <row r="36485" ht="7.5" hidden="1" customHeight="1"/>
    <row r="36486" ht="7.5" hidden="1" customHeight="1"/>
    <row r="36487" ht="7.5" hidden="1" customHeight="1"/>
    <row r="36488" ht="7.5" hidden="1" customHeight="1"/>
    <row r="36489" ht="7.5" hidden="1" customHeight="1"/>
    <row r="36490" ht="7.5" hidden="1" customHeight="1"/>
    <row r="36491" ht="7.5" hidden="1" customHeight="1"/>
    <row r="36492" ht="7.5" hidden="1" customHeight="1"/>
    <row r="36493" ht="7.5" hidden="1" customHeight="1"/>
    <row r="36494" ht="7.5" hidden="1" customHeight="1"/>
    <row r="36495" ht="7.5" hidden="1" customHeight="1"/>
    <row r="36496" ht="7.5" hidden="1" customHeight="1"/>
    <row r="36497" ht="7.5" hidden="1" customHeight="1"/>
    <row r="36498" ht="7.5" hidden="1" customHeight="1"/>
    <row r="36499" ht="7.5" hidden="1" customHeight="1"/>
    <row r="36500" ht="7.5" hidden="1" customHeight="1"/>
    <row r="36501" ht="7.5" hidden="1" customHeight="1"/>
    <row r="36502" ht="7.5" hidden="1" customHeight="1"/>
    <row r="36503" ht="7.5" hidden="1" customHeight="1"/>
    <row r="36504" ht="7.5" hidden="1" customHeight="1"/>
    <row r="36505" ht="7.5" hidden="1" customHeight="1"/>
    <row r="36506" ht="7.5" hidden="1" customHeight="1"/>
    <row r="36507" ht="7.5" hidden="1" customHeight="1"/>
    <row r="36508" ht="7.5" hidden="1" customHeight="1"/>
    <row r="36509" ht="7.5" hidden="1" customHeight="1"/>
    <row r="36510" ht="7.5" hidden="1" customHeight="1"/>
    <row r="36511" ht="7.5" hidden="1" customHeight="1"/>
    <row r="36512" ht="7.5" hidden="1" customHeight="1"/>
    <row r="36513" ht="7.5" hidden="1" customHeight="1"/>
    <row r="36514" ht="7.5" hidden="1" customHeight="1"/>
    <row r="36515" ht="7.5" hidden="1" customHeight="1"/>
    <row r="36516" ht="7.5" hidden="1" customHeight="1"/>
    <row r="36517" ht="7.5" hidden="1" customHeight="1"/>
    <row r="36518" ht="7.5" hidden="1" customHeight="1"/>
    <row r="36519" ht="7.5" hidden="1" customHeight="1"/>
    <row r="36520" ht="7.5" hidden="1" customHeight="1"/>
    <row r="36521" ht="7.5" hidden="1" customHeight="1"/>
    <row r="36522" ht="7.5" hidden="1" customHeight="1"/>
    <row r="36523" ht="7.5" hidden="1" customHeight="1"/>
    <row r="36524" ht="7.5" hidden="1" customHeight="1"/>
    <row r="36525" ht="7.5" hidden="1" customHeight="1"/>
    <row r="36526" ht="7.5" hidden="1" customHeight="1"/>
    <row r="36527" ht="7.5" hidden="1" customHeight="1"/>
    <row r="36528" ht="7.5" hidden="1" customHeight="1"/>
    <row r="36529" ht="7.5" hidden="1" customHeight="1"/>
    <row r="36530" ht="7.5" hidden="1" customHeight="1"/>
    <row r="36531" ht="7.5" hidden="1" customHeight="1"/>
    <row r="36532" ht="7.5" hidden="1" customHeight="1"/>
    <row r="36533" ht="7.5" hidden="1" customHeight="1"/>
    <row r="36534" ht="7.5" hidden="1" customHeight="1"/>
    <row r="36535" ht="7.5" hidden="1" customHeight="1"/>
    <row r="36536" ht="7.5" hidden="1" customHeight="1"/>
    <row r="36537" ht="7.5" hidden="1" customHeight="1"/>
    <row r="36538" ht="7.5" hidden="1" customHeight="1"/>
    <row r="36539" ht="7.5" hidden="1" customHeight="1"/>
    <row r="36540" ht="7.5" hidden="1" customHeight="1"/>
    <row r="36541" ht="7.5" hidden="1" customHeight="1"/>
    <row r="36542" ht="7.5" hidden="1" customHeight="1"/>
    <row r="36543" ht="7.5" hidden="1" customHeight="1"/>
    <row r="36544" ht="7.5" hidden="1" customHeight="1"/>
    <row r="36545" ht="7.5" hidden="1" customHeight="1"/>
    <row r="36546" ht="7.5" hidden="1" customHeight="1"/>
    <row r="36547" ht="7.5" hidden="1" customHeight="1"/>
    <row r="36548" ht="7.5" hidden="1" customHeight="1"/>
    <row r="36549" ht="7.5" hidden="1" customHeight="1"/>
    <row r="36550" ht="7.5" hidden="1" customHeight="1"/>
    <row r="36551" ht="7.5" hidden="1" customHeight="1"/>
    <row r="36552" ht="7.5" hidden="1" customHeight="1"/>
    <row r="36553" ht="7.5" hidden="1" customHeight="1"/>
    <row r="36554" ht="7.5" hidden="1" customHeight="1"/>
    <row r="36555" ht="7.5" hidden="1" customHeight="1"/>
    <row r="36556" ht="7.5" hidden="1" customHeight="1"/>
    <row r="36557" ht="7.5" hidden="1" customHeight="1"/>
    <row r="36558" ht="7.5" hidden="1" customHeight="1"/>
    <row r="36559" ht="7.5" hidden="1" customHeight="1"/>
    <row r="36560" ht="7.5" hidden="1" customHeight="1"/>
    <row r="36561" ht="7.5" hidden="1" customHeight="1"/>
    <row r="36562" ht="7.5" hidden="1" customHeight="1"/>
    <row r="36563" ht="7.5" hidden="1" customHeight="1"/>
    <row r="36564" ht="7.5" hidden="1" customHeight="1"/>
    <row r="36565" ht="7.5" hidden="1" customHeight="1"/>
    <row r="36566" ht="7.5" hidden="1" customHeight="1"/>
    <row r="36567" ht="7.5" hidden="1" customHeight="1"/>
    <row r="36568" ht="7.5" hidden="1" customHeight="1"/>
    <row r="36569" ht="7.5" hidden="1" customHeight="1"/>
    <row r="36570" ht="7.5" hidden="1" customHeight="1"/>
    <row r="36571" ht="7.5" hidden="1" customHeight="1"/>
    <row r="36572" ht="7.5" hidden="1" customHeight="1"/>
    <row r="36573" ht="7.5" hidden="1" customHeight="1"/>
    <row r="36574" ht="7.5" hidden="1" customHeight="1"/>
    <row r="36575" ht="7.5" hidden="1" customHeight="1"/>
    <row r="36576" ht="7.5" hidden="1" customHeight="1"/>
    <row r="36577" ht="7.5" hidden="1" customHeight="1"/>
    <row r="36578" ht="7.5" hidden="1" customHeight="1"/>
    <row r="36579" ht="7.5" hidden="1" customHeight="1"/>
    <row r="36580" ht="7.5" hidden="1" customHeight="1"/>
    <row r="36581" ht="7.5" hidden="1" customHeight="1"/>
    <row r="36582" ht="7.5" hidden="1" customHeight="1"/>
    <row r="36583" ht="7.5" hidden="1" customHeight="1"/>
    <row r="36584" ht="7.5" hidden="1" customHeight="1"/>
    <row r="36585" ht="7.5" hidden="1" customHeight="1"/>
    <row r="36586" ht="7.5" hidden="1" customHeight="1"/>
    <row r="36587" ht="7.5" hidden="1" customHeight="1"/>
    <row r="36588" ht="7.5" hidden="1" customHeight="1"/>
    <row r="36589" ht="7.5" hidden="1" customHeight="1"/>
    <row r="36590" ht="7.5" hidden="1" customHeight="1"/>
    <row r="36591" ht="7.5" hidden="1" customHeight="1"/>
    <row r="36592" ht="7.5" hidden="1" customHeight="1"/>
    <row r="36593" ht="7.5" hidden="1" customHeight="1"/>
    <row r="36594" ht="7.5" hidden="1" customHeight="1"/>
    <row r="36595" ht="7.5" hidden="1" customHeight="1"/>
    <row r="36596" ht="7.5" hidden="1" customHeight="1"/>
    <row r="36597" ht="7.5" hidden="1" customHeight="1"/>
    <row r="36598" ht="7.5" hidden="1" customHeight="1"/>
    <row r="36599" ht="7.5" hidden="1" customHeight="1"/>
    <row r="36600" ht="7.5" hidden="1" customHeight="1"/>
    <row r="36601" ht="7.5" hidden="1" customHeight="1"/>
    <row r="36602" ht="7.5" hidden="1" customHeight="1"/>
    <row r="36603" ht="7.5" hidden="1" customHeight="1"/>
    <row r="36604" ht="7.5" hidden="1" customHeight="1"/>
    <row r="36605" ht="7.5" hidden="1" customHeight="1"/>
    <row r="36606" ht="7.5" hidden="1" customHeight="1"/>
    <row r="36607" ht="7.5" hidden="1" customHeight="1"/>
    <row r="36608" ht="7.5" hidden="1" customHeight="1"/>
    <row r="36609" ht="7.5" hidden="1" customHeight="1"/>
    <row r="36610" ht="7.5" hidden="1" customHeight="1"/>
    <row r="36611" ht="7.5" hidden="1" customHeight="1"/>
    <row r="36612" ht="7.5" hidden="1" customHeight="1"/>
    <row r="36613" ht="7.5" hidden="1" customHeight="1"/>
    <row r="36614" ht="7.5" hidden="1" customHeight="1"/>
    <row r="36615" ht="7.5" hidden="1" customHeight="1"/>
    <row r="36616" ht="7.5" hidden="1" customHeight="1"/>
    <row r="36617" ht="7.5" hidden="1" customHeight="1"/>
    <row r="36618" ht="7.5" hidden="1" customHeight="1"/>
    <row r="36619" ht="7.5" hidden="1" customHeight="1"/>
    <row r="36620" ht="7.5" hidden="1" customHeight="1"/>
    <row r="36621" ht="7.5" hidden="1" customHeight="1"/>
    <row r="36622" ht="7.5" hidden="1" customHeight="1"/>
    <row r="36623" ht="7.5" hidden="1" customHeight="1"/>
    <row r="36624" ht="7.5" hidden="1" customHeight="1"/>
    <row r="36625" ht="7.5" hidden="1" customHeight="1"/>
    <row r="36626" ht="7.5" hidden="1" customHeight="1"/>
    <row r="36627" ht="7.5" hidden="1" customHeight="1"/>
    <row r="36628" ht="7.5" hidden="1" customHeight="1"/>
    <row r="36629" ht="7.5" hidden="1" customHeight="1"/>
    <row r="36630" ht="7.5" hidden="1" customHeight="1"/>
    <row r="36631" ht="7.5" hidden="1" customHeight="1"/>
    <row r="36632" ht="7.5" hidden="1" customHeight="1"/>
    <row r="36633" ht="7.5" hidden="1" customHeight="1"/>
    <row r="36634" ht="7.5" hidden="1" customHeight="1"/>
    <row r="36635" ht="7.5" hidden="1" customHeight="1"/>
    <row r="36636" ht="7.5" hidden="1" customHeight="1"/>
    <row r="36637" ht="7.5" hidden="1" customHeight="1"/>
    <row r="36638" ht="7.5" hidden="1" customHeight="1"/>
    <row r="36639" ht="7.5" hidden="1" customHeight="1"/>
    <row r="36640" ht="7.5" hidden="1" customHeight="1"/>
    <row r="36641" ht="7.5" hidden="1" customHeight="1"/>
    <row r="36642" ht="7.5" hidden="1" customHeight="1"/>
    <row r="36643" ht="7.5" hidden="1" customHeight="1"/>
    <row r="36644" ht="7.5" hidden="1" customHeight="1"/>
    <row r="36645" ht="7.5" hidden="1" customHeight="1"/>
    <row r="36646" ht="7.5" hidden="1" customHeight="1"/>
    <row r="36647" ht="7.5" hidden="1" customHeight="1"/>
    <row r="36648" ht="7.5" hidden="1" customHeight="1"/>
    <row r="36649" ht="7.5" hidden="1" customHeight="1"/>
    <row r="36650" ht="7.5" hidden="1" customHeight="1"/>
    <row r="36651" ht="7.5" hidden="1" customHeight="1"/>
    <row r="36652" ht="7.5" hidden="1" customHeight="1"/>
    <row r="36653" ht="7.5" hidden="1" customHeight="1"/>
    <row r="36654" ht="7.5" hidden="1" customHeight="1"/>
    <row r="36655" ht="7.5" hidden="1" customHeight="1"/>
    <row r="36656" ht="7.5" hidden="1" customHeight="1"/>
    <row r="36657" ht="7.5" hidden="1" customHeight="1"/>
    <row r="36658" ht="7.5" hidden="1" customHeight="1"/>
    <row r="36659" ht="7.5" hidden="1" customHeight="1"/>
    <row r="36660" ht="7.5" hidden="1" customHeight="1"/>
    <row r="36661" ht="7.5" hidden="1" customHeight="1"/>
    <row r="36662" ht="7.5" hidden="1" customHeight="1"/>
    <row r="36663" ht="7.5" hidden="1" customHeight="1"/>
    <row r="36664" ht="7.5" hidden="1" customHeight="1"/>
    <row r="36665" ht="7.5" hidden="1" customHeight="1"/>
    <row r="36666" ht="7.5" hidden="1" customHeight="1"/>
    <row r="36667" ht="7.5" hidden="1" customHeight="1"/>
    <row r="36668" ht="7.5" hidden="1" customHeight="1"/>
    <row r="36669" ht="7.5" hidden="1" customHeight="1"/>
    <row r="36670" ht="7.5" hidden="1" customHeight="1"/>
    <row r="36671" ht="7.5" hidden="1" customHeight="1"/>
    <row r="36672" ht="7.5" hidden="1" customHeight="1"/>
    <row r="36673" ht="7.5" hidden="1" customHeight="1"/>
    <row r="36674" ht="7.5" hidden="1" customHeight="1"/>
    <row r="36675" ht="7.5" hidden="1" customHeight="1"/>
    <row r="36676" ht="7.5" hidden="1" customHeight="1"/>
    <row r="36677" ht="7.5" hidden="1" customHeight="1"/>
    <row r="36678" ht="7.5" hidden="1" customHeight="1"/>
    <row r="36679" ht="7.5" hidden="1" customHeight="1"/>
    <row r="36680" ht="7.5" hidden="1" customHeight="1"/>
    <row r="36681" ht="7.5" hidden="1" customHeight="1"/>
    <row r="36682" ht="7.5" hidden="1" customHeight="1"/>
    <row r="36683" ht="7.5" hidden="1" customHeight="1"/>
    <row r="36684" ht="7.5" hidden="1" customHeight="1"/>
    <row r="36685" ht="7.5" hidden="1" customHeight="1"/>
    <row r="36686" ht="7.5" hidden="1" customHeight="1"/>
    <row r="36687" ht="7.5" hidden="1" customHeight="1"/>
    <row r="36688" ht="7.5" hidden="1" customHeight="1"/>
    <row r="36689" ht="7.5" hidden="1" customHeight="1"/>
    <row r="36690" ht="7.5" hidden="1" customHeight="1"/>
    <row r="36691" ht="7.5" hidden="1" customHeight="1"/>
    <row r="36692" ht="7.5" hidden="1" customHeight="1"/>
    <row r="36693" ht="7.5" hidden="1" customHeight="1"/>
    <row r="36694" ht="7.5" hidden="1" customHeight="1"/>
    <row r="36695" ht="7.5" hidden="1" customHeight="1"/>
    <row r="36696" ht="7.5" hidden="1" customHeight="1"/>
    <row r="36697" ht="7.5" hidden="1" customHeight="1"/>
    <row r="36698" ht="7.5" hidden="1" customHeight="1"/>
    <row r="36699" ht="7.5" hidden="1" customHeight="1"/>
    <row r="36700" ht="7.5" hidden="1" customHeight="1"/>
    <row r="36701" ht="7.5" hidden="1" customHeight="1"/>
    <row r="36702" ht="7.5" hidden="1" customHeight="1"/>
    <row r="36703" ht="7.5" hidden="1" customHeight="1"/>
    <row r="36704" ht="7.5" hidden="1" customHeight="1"/>
    <row r="36705" ht="7.5" hidden="1" customHeight="1"/>
    <row r="36706" ht="7.5" hidden="1" customHeight="1"/>
    <row r="36707" ht="7.5" hidden="1" customHeight="1"/>
    <row r="36708" ht="7.5" hidden="1" customHeight="1"/>
    <row r="36709" ht="7.5" hidden="1" customHeight="1"/>
    <row r="36710" ht="7.5" hidden="1" customHeight="1"/>
    <row r="36711" ht="7.5" hidden="1" customHeight="1"/>
    <row r="36712" ht="7.5" hidden="1" customHeight="1"/>
    <row r="36713" ht="7.5" hidden="1" customHeight="1"/>
    <row r="36714" ht="7.5" hidden="1" customHeight="1"/>
    <row r="36715" ht="7.5" hidden="1" customHeight="1"/>
    <row r="36716" ht="7.5" hidden="1" customHeight="1"/>
    <row r="36717" ht="7.5" hidden="1" customHeight="1"/>
    <row r="36718" ht="7.5" hidden="1" customHeight="1"/>
    <row r="36719" ht="7.5" hidden="1" customHeight="1"/>
    <row r="36720" ht="7.5" hidden="1" customHeight="1"/>
    <row r="36721" ht="7.5" hidden="1" customHeight="1"/>
    <row r="36722" ht="7.5" hidden="1" customHeight="1"/>
    <row r="36723" ht="7.5" hidden="1" customHeight="1"/>
    <row r="36724" ht="7.5" hidden="1" customHeight="1"/>
    <row r="36725" ht="7.5" hidden="1" customHeight="1"/>
    <row r="36726" ht="7.5" hidden="1" customHeight="1"/>
    <row r="36727" ht="7.5" hidden="1" customHeight="1"/>
    <row r="36728" ht="7.5" hidden="1" customHeight="1"/>
    <row r="36729" ht="7.5" hidden="1" customHeight="1"/>
    <row r="36730" ht="7.5" hidden="1" customHeight="1"/>
    <row r="36731" ht="7.5" hidden="1" customHeight="1"/>
    <row r="36732" ht="7.5" hidden="1" customHeight="1"/>
    <row r="36733" ht="7.5" hidden="1" customHeight="1"/>
    <row r="36734" ht="7.5" hidden="1" customHeight="1"/>
    <row r="36735" ht="7.5" hidden="1" customHeight="1"/>
    <row r="36736" ht="7.5" hidden="1" customHeight="1"/>
    <row r="36737" ht="7.5" hidden="1" customHeight="1"/>
    <row r="36738" ht="7.5" hidden="1" customHeight="1"/>
    <row r="36739" ht="7.5" hidden="1" customHeight="1"/>
    <row r="36740" ht="7.5" hidden="1" customHeight="1"/>
    <row r="36741" ht="7.5" hidden="1" customHeight="1"/>
    <row r="36742" ht="7.5" hidden="1" customHeight="1"/>
    <row r="36743" ht="7.5" hidden="1" customHeight="1"/>
    <row r="36744" ht="7.5" hidden="1" customHeight="1"/>
    <row r="36745" ht="7.5" hidden="1" customHeight="1"/>
    <row r="36746" ht="7.5" hidden="1" customHeight="1"/>
    <row r="36747" ht="7.5" hidden="1" customHeight="1"/>
    <row r="36748" ht="7.5" hidden="1" customHeight="1"/>
    <row r="36749" ht="7.5" hidden="1" customHeight="1"/>
    <row r="36750" ht="7.5" hidden="1" customHeight="1"/>
    <row r="36751" ht="7.5" hidden="1" customHeight="1"/>
    <row r="36752" ht="7.5" hidden="1" customHeight="1"/>
    <row r="36753" ht="7.5" hidden="1" customHeight="1"/>
    <row r="36754" ht="7.5" hidden="1" customHeight="1"/>
    <row r="36755" ht="7.5" hidden="1" customHeight="1"/>
    <row r="36756" ht="7.5" hidden="1" customHeight="1"/>
    <row r="36757" ht="7.5" hidden="1" customHeight="1"/>
    <row r="36758" ht="7.5" hidden="1" customHeight="1"/>
    <row r="36759" ht="7.5" hidden="1" customHeight="1"/>
    <row r="36760" ht="7.5" hidden="1" customHeight="1"/>
    <row r="36761" ht="7.5" hidden="1" customHeight="1"/>
    <row r="36762" ht="7.5" hidden="1" customHeight="1"/>
    <row r="36763" ht="7.5" hidden="1" customHeight="1"/>
    <row r="36764" ht="7.5" hidden="1" customHeight="1"/>
    <row r="36765" ht="7.5" hidden="1" customHeight="1"/>
    <row r="36766" ht="7.5" hidden="1" customHeight="1"/>
    <row r="36767" ht="7.5" hidden="1" customHeight="1"/>
    <row r="36768" ht="7.5" hidden="1" customHeight="1"/>
    <row r="36769" ht="7.5" hidden="1" customHeight="1"/>
    <row r="36770" ht="7.5" hidden="1" customHeight="1"/>
    <row r="36771" ht="7.5" hidden="1" customHeight="1"/>
    <row r="36772" ht="7.5" hidden="1" customHeight="1"/>
    <row r="36773" ht="7.5" hidden="1" customHeight="1"/>
    <row r="36774" ht="7.5" hidden="1" customHeight="1"/>
    <row r="36775" ht="7.5" hidden="1" customHeight="1"/>
    <row r="36776" ht="7.5" hidden="1" customHeight="1"/>
    <row r="36777" ht="7.5" hidden="1" customHeight="1"/>
    <row r="36778" ht="7.5" hidden="1" customHeight="1"/>
    <row r="36779" ht="7.5" hidden="1" customHeight="1"/>
    <row r="36780" ht="7.5" hidden="1" customHeight="1"/>
    <row r="36781" ht="7.5" hidden="1" customHeight="1"/>
    <row r="36782" ht="7.5" hidden="1" customHeight="1"/>
    <row r="36783" ht="7.5" hidden="1" customHeight="1"/>
    <row r="36784" ht="7.5" hidden="1" customHeight="1"/>
    <row r="36785" ht="7.5" hidden="1" customHeight="1"/>
    <row r="36786" ht="7.5" hidden="1" customHeight="1"/>
    <row r="36787" ht="7.5" hidden="1" customHeight="1"/>
    <row r="36788" ht="7.5" hidden="1" customHeight="1"/>
    <row r="36789" ht="7.5" hidden="1" customHeight="1"/>
    <row r="36790" ht="7.5" hidden="1" customHeight="1"/>
    <row r="36791" ht="7.5" hidden="1" customHeight="1"/>
    <row r="36792" ht="7.5" hidden="1" customHeight="1"/>
    <row r="36793" ht="7.5" hidden="1" customHeight="1"/>
    <row r="36794" ht="7.5" hidden="1" customHeight="1"/>
    <row r="36795" ht="7.5" hidden="1" customHeight="1"/>
    <row r="36796" ht="7.5" hidden="1" customHeight="1"/>
    <row r="36797" ht="7.5" hidden="1" customHeight="1"/>
    <row r="36798" ht="7.5" hidden="1" customHeight="1"/>
    <row r="36799" ht="7.5" hidden="1" customHeight="1"/>
    <row r="36800" ht="7.5" hidden="1" customHeight="1"/>
    <row r="36801" ht="7.5" hidden="1" customHeight="1"/>
    <row r="36802" ht="7.5" hidden="1" customHeight="1"/>
    <row r="36803" ht="7.5" hidden="1" customHeight="1"/>
    <row r="36804" ht="7.5" hidden="1" customHeight="1"/>
    <row r="36805" ht="7.5" hidden="1" customHeight="1"/>
    <row r="36806" ht="7.5" hidden="1" customHeight="1"/>
    <row r="36807" ht="7.5" hidden="1" customHeight="1"/>
    <row r="36808" ht="7.5" hidden="1" customHeight="1"/>
    <row r="36809" ht="7.5" hidden="1" customHeight="1"/>
    <row r="36810" ht="7.5" hidden="1" customHeight="1"/>
    <row r="36811" ht="7.5" hidden="1" customHeight="1"/>
    <row r="36812" ht="7.5" hidden="1" customHeight="1"/>
    <row r="36813" ht="7.5" hidden="1" customHeight="1"/>
    <row r="36814" ht="7.5" hidden="1" customHeight="1"/>
    <row r="36815" ht="7.5" hidden="1" customHeight="1"/>
    <row r="36816" ht="7.5" hidden="1" customHeight="1"/>
    <row r="36817" ht="7.5" hidden="1" customHeight="1"/>
    <row r="36818" ht="7.5" hidden="1" customHeight="1"/>
    <row r="36819" ht="7.5" hidden="1" customHeight="1"/>
    <row r="36820" ht="7.5" hidden="1" customHeight="1"/>
    <row r="36821" ht="7.5" hidden="1" customHeight="1"/>
    <row r="36822" ht="7.5" hidden="1" customHeight="1"/>
    <row r="36823" ht="7.5" hidden="1" customHeight="1"/>
    <row r="36824" ht="7.5" hidden="1" customHeight="1"/>
    <row r="36825" ht="7.5" hidden="1" customHeight="1"/>
    <row r="36826" ht="7.5" hidden="1" customHeight="1"/>
    <row r="36827" ht="7.5" hidden="1" customHeight="1"/>
    <row r="36828" ht="7.5" hidden="1" customHeight="1"/>
    <row r="36829" ht="7.5" hidden="1" customHeight="1"/>
    <row r="36830" ht="7.5" hidden="1" customHeight="1"/>
    <row r="36831" ht="7.5" hidden="1" customHeight="1"/>
    <row r="36832" ht="7.5" hidden="1" customHeight="1"/>
    <row r="36833" ht="7.5" hidden="1" customHeight="1"/>
    <row r="36834" ht="7.5" hidden="1" customHeight="1"/>
    <row r="36835" ht="7.5" hidden="1" customHeight="1"/>
    <row r="36836" ht="7.5" hidden="1" customHeight="1"/>
    <row r="36837" ht="7.5" hidden="1" customHeight="1"/>
    <row r="36838" ht="7.5" hidden="1" customHeight="1"/>
    <row r="36839" ht="7.5" hidden="1" customHeight="1"/>
    <row r="36840" ht="7.5" hidden="1" customHeight="1"/>
    <row r="36841" ht="7.5" hidden="1" customHeight="1"/>
    <row r="36842" ht="7.5" hidden="1" customHeight="1"/>
    <row r="36843" ht="7.5" hidden="1" customHeight="1"/>
    <row r="36844" ht="7.5" hidden="1" customHeight="1"/>
    <row r="36845" ht="7.5" hidden="1" customHeight="1"/>
    <row r="36846" ht="7.5" hidden="1" customHeight="1"/>
    <row r="36847" ht="7.5" hidden="1" customHeight="1"/>
    <row r="36848" ht="7.5" hidden="1" customHeight="1"/>
    <row r="36849" ht="7.5" hidden="1" customHeight="1"/>
    <row r="36850" ht="7.5" hidden="1" customHeight="1"/>
    <row r="36851" ht="7.5" hidden="1" customHeight="1"/>
    <row r="36852" ht="7.5" hidden="1" customHeight="1"/>
    <row r="36853" ht="7.5" hidden="1" customHeight="1"/>
    <row r="36854" ht="7.5" hidden="1" customHeight="1"/>
    <row r="36855" ht="7.5" hidden="1" customHeight="1"/>
    <row r="36856" ht="7.5" hidden="1" customHeight="1"/>
    <row r="36857" ht="7.5" hidden="1" customHeight="1"/>
    <row r="36858" ht="7.5" hidden="1" customHeight="1"/>
    <row r="36859" ht="7.5" hidden="1" customHeight="1"/>
    <row r="36860" ht="7.5" hidden="1" customHeight="1"/>
    <row r="36861" ht="7.5" hidden="1" customHeight="1"/>
    <row r="36862" ht="7.5" hidden="1" customHeight="1"/>
    <row r="36863" ht="7.5" hidden="1" customHeight="1"/>
    <row r="36864" ht="7.5" hidden="1" customHeight="1"/>
    <row r="36865" ht="7.5" hidden="1" customHeight="1"/>
    <row r="36866" ht="7.5" hidden="1" customHeight="1"/>
    <row r="36867" ht="7.5" hidden="1" customHeight="1"/>
    <row r="36868" ht="7.5" hidden="1" customHeight="1"/>
    <row r="36869" ht="7.5" hidden="1" customHeight="1"/>
    <row r="36870" ht="7.5" hidden="1" customHeight="1"/>
    <row r="36871" ht="7.5" hidden="1" customHeight="1"/>
    <row r="36872" ht="7.5" hidden="1" customHeight="1"/>
    <row r="36873" ht="7.5" hidden="1" customHeight="1"/>
    <row r="36874" ht="7.5" hidden="1" customHeight="1"/>
    <row r="36875" ht="7.5" hidden="1" customHeight="1"/>
    <row r="36876" ht="7.5" hidden="1" customHeight="1"/>
    <row r="36877" ht="7.5" hidden="1" customHeight="1"/>
    <row r="36878" ht="7.5" hidden="1" customHeight="1"/>
    <row r="36879" ht="7.5" hidden="1" customHeight="1"/>
    <row r="36880" ht="7.5" hidden="1" customHeight="1"/>
    <row r="36881" ht="7.5" hidden="1" customHeight="1"/>
    <row r="36882" ht="7.5" hidden="1" customHeight="1"/>
    <row r="36883" ht="7.5" hidden="1" customHeight="1"/>
    <row r="36884" ht="7.5" hidden="1" customHeight="1"/>
    <row r="36885" ht="7.5" hidden="1" customHeight="1"/>
    <row r="36886" ht="7.5" hidden="1" customHeight="1"/>
    <row r="36887" ht="7.5" hidden="1" customHeight="1"/>
    <row r="36888" ht="7.5" hidden="1" customHeight="1"/>
    <row r="36889" ht="7.5" hidden="1" customHeight="1"/>
    <row r="36890" ht="7.5" hidden="1" customHeight="1"/>
    <row r="36891" ht="7.5" hidden="1" customHeight="1"/>
    <row r="36892" ht="7.5" hidden="1" customHeight="1"/>
    <row r="36893" ht="7.5" hidden="1" customHeight="1"/>
    <row r="36894" ht="7.5" hidden="1" customHeight="1"/>
    <row r="36895" ht="7.5" hidden="1" customHeight="1"/>
    <row r="36896" ht="7.5" hidden="1" customHeight="1"/>
    <row r="36897" ht="7.5" hidden="1" customHeight="1"/>
    <row r="36898" ht="7.5" hidden="1" customHeight="1"/>
    <row r="36899" ht="7.5" hidden="1" customHeight="1"/>
    <row r="36900" ht="7.5" hidden="1" customHeight="1"/>
    <row r="36901" ht="7.5" hidden="1" customHeight="1"/>
    <row r="36902" ht="7.5" hidden="1" customHeight="1"/>
    <row r="36903" ht="7.5" hidden="1" customHeight="1"/>
    <row r="36904" ht="7.5" hidden="1" customHeight="1"/>
    <row r="36905" ht="7.5" hidden="1" customHeight="1"/>
    <row r="36906" ht="7.5" hidden="1" customHeight="1"/>
    <row r="36907" ht="7.5" hidden="1" customHeight="1"/>
    <row r="36908" ht="7.5" hidden="1" customHeight="1"/>
    <row r="36909" ht="7.5" hidden="1" customHeight="1"/>
    <row r="36910" ht="7.5" hidden="1" customHeight="1"/>
    <row r="36911" ht="7.5" hidden="1" customHeight="1"/>
    <row r="36912" ht="7.5" hidden="1" customHeight="1"/>
    <row r="36913" ht="7.5" hidden="1" customHeight="1"/>
    <row r="36914" ht="7.5" hidden="1" customHeight="1"/>
    <row r="36915" ht="7.5" hidden="1" customHeight="1"/>
    <row r="36916" ht="7.5" hidden="1" customHeight="1"/>
    <row r="36917" ht="7.5" hidden="1" customHeight="1"/>
    <row r="36918" ht="7.5" hidden="1" customHeight="1"/>
    <row r="36919" ht="7.5" hidden="1" customHeight="1"/>
    <row r="36920" ht="7.5" hidden="1" customHeight="1"/>
    <row r="36921" ht="7.5" hidden="1" customHeight="1"/>
    <row r="36922" ht="7.5" hidden="1" customHeight="1"/>
    <row r="36923" ht="7.5" hidden="1" customHeight="1"/>
    <row r="36924" ht="7.5" hidden="1" customHeight="1"/>
    <row r="36925" ht="7.5" hidden="1" customHeight="1"/>
    <row r="36926" ht="7.5" hidden="1" customHeight="1"/>
    <row r="36927" ht="7.5" hidden="1" customHeight="1"/>
    <row r="36928" ht="7.5" hidden="1" customHeight="1"/>
    <row r="36929" ht="7.5" hidden="1" customHeight="1"/>
    <row r="36930" ht="7.5" hidden="1" customHeight="1"/>
    <row r="36931" ht="7.5" hidden="1" customHeight="1"/>
    <row r="36932" ht="7.5" hidden="1" customHeight="1"/>
    <row r="36933" ht="7.5" hidden="1" customHeight="1"/>
    <row r="36934" ht="7.5" hidden="1" customHeight="1"/>
    <row r="36935" ht="7.5" hidden="1" customHeight="1"/>
    <row r="36936" ht="7.5" hidden="1" customHeight="1"/>
    <row r="36937" ht="7.5" hidden="1" customHeight="1"/>
    <row r="36938" ht="7.5" hidden="1" customHeight="1"/>
    <row r="36939" ht="7.5" hidden="1" customHeight="1"/>
    <row r="36940" ht="7.5" hidden="1" customHeight="1"/>
    <row r="36941" ht="7.5" hidden="1" customHeight="1"/>
    <row r="36942" ht="7.5" hidden="1" customHeight="1"/>
    <row r="36943" ht="7.5" hidden="1" customHeight="1"/>
    <row r="36944" ht="7.5" hidden="1" customHeight="1"/>
    <row r="36945" ht="7.5" hidden="1" customHeight="1"/>
    <row r="36946" ht="7.5" hidden="1" customHeight="1"/>
    <row r="36947" ht="7.5" hidden="1" customHeight="1"/>
    <row r="36948" ht="7.5" hidden="1" customHeight="1"/>
    <row r="36949" ht="7.5" hidden="1" customHeight="1"/>
    <row r="36950" ht="7.5" hidden="1" customHeight="1"/>
    <row r="36951" ht="7.5" hidden="1" customHeight="1"/>
    <row r="36952" ht="7.5" hidden="1" customHeight="1"/>
    <row r="36953" ht="7.5" hidden="1" customHeight="1"/>
    <row r="36954" ht="7.5" hidden="1" customHeight="1"/>
    <row r="36955" ht="7.5" hidden="1" customHeight="1"/>
    <row r="36956" ht="7.5" hidden="1" customHeight="1"/>
    <row r="36957" ht="7.5" hidden="1" customHeight="1"/>
    <row r="36958" ht="7.5" hidden="1" customHeight="1"/>
    <row r="36959" ht="7.5" hidden="1" customHeight="1"/>
    <row r="36960" ht="7.5" hidden="1" customHeight="1"/>
    <row r="36961" ht="7.5" hidden="1" customHeight="1"/>
    <row r="36962" ht="7.5" hidden="1" customHeight="1"/>
    <row r="36963" ht="7.5" hidden="1" customHeight="1"/>
    <row r="36964" ht="7.5" hidden="1" customHeight="1"/>
    <row r="36965" ht="7.5" hidden="1" customHeight="1"/>
    <row r="36966" ht="7.5" hidden="1" customHeight="1"/>
    <row r="36967" ht="7.5" hidden="1" customHeight="1"/>
    <row r="36968" ht="7.5" hidden="1" customHeight="1"/>
    <row r="36969" ht="7.5" hidden="1" customHeight="1"/>
    <row r="36970" ht="7.5" hidden="1" customHeight="1"/>
    <row r="36971" ht="7.5" hidden="1" customHeight="1"/>
    <row r="36972" ht="7.5" hidden="1" customHeight="1"/>
    <row r="36973" ht="7.5" hidden="1" customHeight="1"/>
    <row r="36974" ht="7.5" hidden="1" customHeight="1"/>
    <row r="36975" ht="7.5" hidden="1" customHeight="1"/>
    <row r="36976" ht="7.5" hidden="1" customHeight="1"/>
    <row r="36977" ht="7.5" hidden="1" customHeight="1"/>
    <row r="36978" ht="7.5" hidden="1" customHeight="1"/>
    <row r="36979" ht="7.5" hidden="1" customHeight="1"/>
    <row r="36980" ht="7.5" hidden="1" customHeight="1"/>
    <row r="36981" ht="7.5" hidden="1" customHeight="1"/>
    <row r="36982" ht="7.5" hidden="1" customHeight="1"/>
    <row r="36983" ht="7.5" hidden="1" customHeight="1"/>
    <row r="36984" ht="7.5" hidden="1" customHeight="1"/>
    <row r="36985" ht="7.5" hidden="1" customHeight="1"/>
    <row r="36986" ht="7.5" hidden="1" customHeight="1"/>
    <row r="36987" ht="7.5" hidden="1" customHeight="1"/>
    <row r="36988" ht="7.5" hidden="1" customHeight="1"/>
    <row r="36989" ht="7.5" hidden="1" customHeight="1"/>
    <row r="36990" ht="7.5" hidden="1" customHeight="1"/>
    <row r="36991" ht="7.5" hidden="1" customHeight="1"/>
    <row r="36992" ht="7.5" hidden="1" customHeight="1"/>
    <row r="36993" ht="7.5" hidden="1" customHeight="1"/>
    <row r="36994" ht="7.5" hidden="1" customHeight="1"/>
    <row r="36995" ht="7.5" hidden="1" customHeight="1"/>
    <row r="36996" ht="7.5" hidden="1" customHeight="1"/>
    <row r="36997" ht="7.5" hidden="1" customHeight="1"/>
    <row r="36998" ht="7.5" hidden="1" customHeight="1"/>
    <row r="36999" ht="7.5" hidden="1" customHeight="1"/>
    <row r="37000" ht="7.5" hidden="1" customHeight="1"/>
    <row r="37001" ht="7.5" hidden="1" customHeight="1"/>
    <row r="37002" ht="7.5" hidden="1" customHeight="1"/>
    <row r="37003" ht="7.5" hidden="1" customHeight="1"/>
    <row r="37004" ht="7.5" hidden="1" customHeight="1"/>
    <row r="37005" ht="7.5" hidden="1" customHeight="1"/>
    <row r="37006" ht="7.5" hidden="1" customHeight="1"/>
    <row r="37007" ht="7.5" hidden="1" customHeight="1"/>
    <row r="37008" ht="7.5" hidden="1" customHeight="1"/>
    <row r="37009" ht="7.5" hidden="1" customHeight="1"/>
    <row r="37010" ht="7.5" hidden="1" customHeight="1"/>
    <row r="37011" ht="7.5" hidden="1" customHeight="1"/>
    <row r="37012" ht="7.5" hidden="1" customHeight="1"/>
    <row r="37013" ht="7.5" hidden="1" customHeight="1"/>
    <row r="37014" ht="7.5" hidden="1" customHeight="1"/>
    <row r="37015" ht="7.5" hidden="1" customHeight="1"/>
    <row r="37016" ht="7.5" hidden="1" customHeight="1"/>
    <row r="37017" ht="7.5" hidden="1" customHeight="1"/>
    <row r="37018" ht="7.5" hidden="1" customHeight="1"/>
    <row r="37019" ht="7.5" hidden="1" customHeight="1"/>
    <row r="37020" ht="7.5" hidden="1" customHeight="1"/>
    <row r="37021" ht="7.5" hidden="1" customHeight="1"/>
    <row r="37022" ht="7.5" hidden="1" customHeight="1"/>
    <row r="37023" ht="7.5" hidden="1" customHeight="1"/>
    <row r="37024" ht="7.5" hidden="1" customHeight="1"/>
    <row r="37025" ht="7.5" hidden="1" customHeight="1"/>
    <row r="37026" ht="7.5" hidden="1" customHeight="1"/>
    <row r="37027" ht="7.5" hidden="1" customHeight="1"/>
    <row r="37028" ht="7.5" hidden="1" customHeight="1"/>
    <row r="37029" ht="7.5" hidden="1" customHeight="1"/>
    <row r="37030" ht="7.5" hidden="1" customHeight="1"/>
    <row r="37031" ht="7.5" hidden="1" customHeight="1"/>
    <row r="37032" ht="7.5" hidden="1" customHeight="1"/>
    <row r="37033" ht="7.5" hidden="1" customHeight="1"/>
    <row r="37034" ht="7.5" hidden="1" customHeight="1"/>
    <row r="37035" ht="7.5" hidden="1" customHeight="1"/>
    <row r="37036" ht="7.5" hidden="1" customHeight="1"/>
    <row r="37037" ht="7.5" hidden="1" customHeight="1"/>
    <row r="37038" ht="7.5" hidden="1" customHeight="1"/>
    <row r="37039" ht="7.5" hidden="1" customHeight="1"/>
    <row r="37040" ht="7.5" hidden="1" customHeight="1"/>
    <row r="37041" ht="7.5" hidden="1" customHeight="1"/>
    <row r="37042" ht="7.5" hidden="1" customHeight="1"/>
    <row r="37043" ht="7.5" hidden="1" customHeight="1"/>
    <row r="37044" ht="7.5" hidden="1" customHeight="1"/>
    <row r="37045" ht="7.5" hidden="1" customHeight="1"/>
    <row r="37046" ht="7.5" hidden="1" customHeight="1"/>
    <row r="37047" ht="7.5" hidden="1" customHeight="1"/>
    <row r="37048" ht="7.5" hidden="1" customHeight="1"/>
    <row r="37049" ht="7.5" hidden="1" customHeight="1"/>
    <row r="37050" ht="7.5" hidden="1" customHeight="1"/>
    <row r="37051" ht="7.5" hidden="1" customHeight="1"/>
    <row r="37052" ht="7.5" hidden="1" customHeight="1"/>
    <row r="37053" ht="7.5" hidden="1" customHeight="1"/>
    <row r="37054" ht="7.5" hidden="1" customHeight="1"/>
    <row r="37055" ht="7.5" hidden="1" customHeight="1"/>
    <row r="37056" ht="7.5" hidden="1" customHeight="1"/>
    <row r="37057" ht="7.5" hidden="1" customHeight="1"/>
    <row r="37058" ht="7.5" hidden="1" customHeight="1"/>
    <row r="37059" ht="7.5" hidden="1" customHeight="1"/>
    <row r="37060" ht="7.5" hidden="1" customHeight="1"/>
    <row r="37061" ht="7.5" hidden="1" customHeight="1"/>
    <row r="37062" ht="7.5" hidden="1" customHeight="1"/>
    <row r="37063" ht="7.5" hidden="1" customHeight="1"/>
    <row r="37064" ht="7.5" hidden="1" customHeight="1"/>
    <row r="37065" ht="7.5" hidden="1" customHeight="1"/>
    <row r="37066" ht="7.5" hidden="1" customHeight="1"/>
    <row r="37067" ht="7.5" hidden="1" customHeight="1"/>
    <row r="37068" ht="7.5" hidden="1" customHeight="1"/>
    <row r="37069" ht="7.5" hidden="1" customHeight="1"/>
    <row r="37070" ht="7.5" hidden="1" customHeight="1"/>
    <row r="37071" ht="7.5" hidden="1" customHeight="1"/>
    <row r="37072" ht="7.5" hidden="1" customHeight="1"/>
    <row r="37073" ht="7.5" hidden="1" customHeight="1"/>
    <row r="37074" ht="7.5" hidden="1" customHeight="1"/>
    <row r="37075" ht="7.5" hidden="1" customHeight="1"/>
    <row r="37076" ht="7.5" hidden="1" customHeight="1"/>
    <row r="37077" ht="7.5" hidden="1" customHeight="1"/>
    <row r="37078" ht="7.5" hidden="1" customHeight="1"/>
    <row r="37079" ht="7.5" hidden="1" customHeight="1"/>
    <row r="37080" ht="7.5" hidden="1" customHeight="1"/>
    <row r="37081" ht="7.5" hidden="1" customHeight="1"/>
    <row r="37082" ht="7.5" hidden="1" customHeight="1"/>
    <row r="37083" ht="7.5" hidden="1" customHeight="1"/>
    <row r="37084" ht="7.5" hidden="1" customHeight="1"/>
    <row r="37085" ht="7.5" hidden="1" customHeight="1"/>
    <row r="37086" ht="7.5" hidden="1" customHeight="1"/>
    <row r="37087" ht="7.5" hidden="1" customHeight="1"/>
    <row r="37088" ht="7.5" hidden="1" customHeight="1"/>
    <row r="37089" ht="7.5" hidden="1" customHeight="1"/>
    <row r="37090" ht="7.5" hidden="1" customHeight="1"/>
    <row r="37091" ht="7.5" hidden="1" customHeight="1"/>
    <row r="37092" ht="7.5" hidden="1" customHeight="1"/>
    <row r="37093" ht="7.5" hidden="1" customHeight="1"/>
    <row r="37094" ht="7.5" hidden="1" customHeight="1"/>
    <row r="37095" ht="7.5" hidden="1" customHeight="1"/>
    <row r="37096" ht="7.5" hidden="1" customHeight="1"/>
    <row r="37097" ht="7.5" hidden="1" customHeight="1"/>
    <row r="37098" ht="7.5" hidden="1" customHeight="1"/>
    <row r="37099" ht="7.5" hidden="1" customHeight="1"/>
    <row r="37100" ht="7.5" hidden="1" customHeight="1"/>
    <row r="37101" ht="7.5" hidden="1" customHeight="1"/>
    <row r="37102" ht="7.5" hidden="1" customHeight="1"/>
    <row r="37103" ht="7.5" hidden="1" customHeight="1"/>
    <row r="37104" ht="7.5" hidden="1" customHeight="1"/>
    <row r="37105" ht="7.5" hidden="1" customHeight="1"/>
    <row r="37106" ht="7.5" hidden="1" customHeight="1"/>
    <row r="37107" ht="7.5" hidden="1" customHeight="1"/>
    <row r="37108" ht="7.5" hidden="1" customHeight="1"/>
    <row r="37109" ht="7.5" hidden="1" customHeight="1"/>
    <row r="37110" ht="7.5" hidden="1" customHeight="1"/>
    <row r="37111" ht="7.5" hidden="1" customHeight="1"/>
    <row r="37112" ht="7.5" hidden="1" customHeight="1"/>
    <row r="37113" ht="7.5" hidden="1" customHeight="1"/>
    <row r="37114" ht="7.5" hidden="1" customHeight="1"/>
    <row r="37115" ht="7.5" hidden="1" customHeight="1"/>
    <row r="37116" ht="7.5" hidden="1" customHeight="1"/>
    <row r="37117" ht="7.5" hidden="1" customHeight="1"/>
    <row r="37118" ht="7.5" hidden="1" customHeight="1"/>
    <row r="37119" ht="7.5" hidden="1" customHeight="1"/>
    <row r="37120" ht="7.5" hidden="1" customHeight="1"/>
    <row r="37121" ht="7.5" hidden="1" customHeight="1"/>
    <row r="37122" ht="7.5" hidden="1" customHeight="1"/>
    <row r="37123" ht="7.5" hidden="1" customHeight="1"/>
    <row r="37124" ht="7.5" hidden="1" customHeight="1"/>
    <row r="37125" ht="7.5" hidden="1" customHeight="1"/>
    <row r="37126" ht="7.5" hidden="1" customHeight="1"/>
    <row r="37127" ht="7.5" hidden="1" customHeight="1"/>
    <row r="37128" ht="7.5" hidden="1" customHeight="1"/>
    <row r="37129" ht="7.5" hidden="1" customHeight="1"/>
    <row r="37130" ht="7.5" hidden="1" customHeight="1"/>
    <row r="37131" ht="7.5" hidden="1" customHeight="1"/>
    <row r="37132" ht="7.5" hidden="1" customHeight="1"/>
    <row r="37133" ht="7.5" hidden="1" customHeight="1"/>
    <row r="37134" ht="7.5" hidden="1" customHeight="1"/>
    <row r="37135" ht="7.5" hidden="1" customHeight="1"/>
    <row r="37136" ht="7.5" hidden="1" customHeight="1"/>
    <row r="37137" ht="7.5" hidden="1" customHeight="1"/>
    <row r="37138" ht="7.5" hidden="1" customHeight="1"/>
    <row r="37139" ht="7.5" hidden="1" customHeight="1"/>
    <row r="37140" ht="7.5" hidden="1" customHeight="1"/>
    <row r="37141" ht="7.5" hidden="1" customHeight="1"/>
    <row r="37142" ht="7.5" hidden="1" customHeight="1"/>
    <row r="37143" ht="7.5" hidden="1" customHeight="1"/>
    <row r="37144" ht="7.5" hidden="1" customHeight="1"/>
    <row r="37145" ht="7.5" hidden="1" customHeight="1"/>
    <row r="37146" ht="7.5" hidden="1" customHeight="1"/>
    <row r="37147" ht="7.5" hidden="1" customHeight="1"/>
    <row r="37148" ht="7.5" hidden="1" customHeight="1"/>
    <row r="37149" ht="7.5" hidden="1" customHeight="1"/>
    <row r="37150" ht="7.5" hidden="1" customHeight="1"/>
    <row r="37151" ht="7.5" hidden="1" customHeight="1"/>
    <row r="37152" ht="7.5" hidden="1" customHeight="1"/>
    <row r="37153" ht="7.5" hidden="1" customHeight="1"/>
    <row r="37154" ht="7.5" hidden="1" customHeight="1"/>
    <row r="37155" ht="7.5" hidden="1" customHeight="1"/>
    <row r="37156" ht="7.5" hidden="1" customHeight="1"/>
    <row r="37157" ht="7.5" hidden="1" customHeight="1"/>
    <row r="37158" ht="7.5" hidden="1" customHeight="1"/>
    <row r="37159" ht="7.5" hidden="1" customHeight="1"/>
    <row r="37160" ht="7.5" hidden="1" customHeight="1"/>
    <row r="37161" ht="7.5" hidden="1" customHeight="1"/>
    <row r="37162" ht="7.5" hidden="1" customHeight="1"/>
    <row r="37163" ht="7.5" hidden="1" customHeight="1"/>
    <row r="37164" ht="7.5" hidden="1" customHeight="1"/>
    <row r="37165" ht="7.5" hidden="1" customHeight="1"/>
    <row r="37166" ht="7.5" hidden="1" customHeight="1"/>
    <row r="37167" ht="7.5" hidden="1" customHeight="1"/>
    <row r="37168" ht="7.5" hidden="1" customHeight="1"/>
    <row r="37169" ht="7.5" hidden="1" customHeight="1"/>
    <row r="37170" ht="7.5" hidden="1" customHeight="1"/>
    <row r="37171" ht="7.5" hidden="1" customHeight="1"/>
    <row r="37172" ht="7.5" hidden="1" customHeight="1"/>
    <row r="37173" ht="7.5" hidden="1" customHeight="1"/>
    <row r="37174" ht="7.5" hidden="1" customHeight="1"/>
    <row r="37175" ht="7.5" hidden="1" customHeight="1"/>
    <row r="37176" ht="7.5" hidden="1" customHeight="1"/>
    <row r="37177" ht="7.5" hidden="1" customHeight="1"/>
    <row r="37178" ht="7.5" hidden="1" customHeight="1"/>
    <row r="37179" ht="7.5" hidden="1" customHeight="1"/>
    <row r="37180" ht="7.5" hidden="1" customHeight="1"/>
    <row r="37181" ht="7.5" hidden="1" customHeight="1"/>
    <row r="37182" ht="7.5" hidden="1" customHeight="1"/>
    <row r="37183" ht="7.5" hidden="1" customHeight="1"/>
    <row r="37184" ht="7.5" hidden="1" customHeight="1"/>
    <row r="37185" ht="7.5" hidden="1" customHeight="1"/>
    <row r="37186" ht="7.5" hidden="1" customHeight="1"/>
    <row r="37187" ht="7.5" hidden="1" customHeight="1"/>
    <row r="37188" ht="7.5" hidden="1" customHeight="1"/>
    <row r="37189" ht="7.5" hidden="1" customHeight="1"/>
    <row r="37190" ht="7.5" hidden="1" customHeight="1"/>
    <row r="37191" ht="7.5" hidden="1" customHeight="1"/>
    <row r="37192" ht="7.5" hidden="1" customHeight="1"/>
    <row r="37193" ht="7.5" hidden="1" customHeight="1"/>
    <row r="37194" ht="7.5" hidden="1" customHeight="1"/>
    <row r="37195" ht="7.5" hidden="1" customHeight="1"/>
    <row r="37196" ht="7.5" hidden="1" customHeight="1"/>
    <row r="37197" ht="7.5" hidden="1" customHeight="1"/>
    <row r="37198" ht="7.5" hidden="1" customHeight="1"/>
    <row r="37199" ht="7.5" hidden="1" customHeight="1"/>
    <row r="37200" ht="7.5" hidden="1" customHeight="1"/>
    <row r="37201" ht="7.5" hidden="1" customHeight="1"/>
    <row r="37202" ht="7.5" hidden="1" customHeight="1"/>
    <row r="37203" ht="7.5" hidden="1" customHeight="1"/>
    <row r="37204" ht="7.5" hidden="1" customHeight="1"/>
    <row r="37205" ht="7.5" hidden="1" customHeight="1"/>
    <row r="37206" ht="7.5" hidden="1" customHeight="1"/>
    <row r="37207" ht="7.5" hidden="1" customHeight="1"/>
    <row r="37208" ht="7.5" hidden="1" customHeight="1"/>
    <row r="37209" ht="7.5" hidden="1" customHeight="1"/>
    <row r="37210" ht="7.5" hidden="1" customHeight="1"/>
    <row r="37211" ht="7.5" hidden="1" customHeight="1"/>
    <row r="37212" ht="7.5" hidden="1" customHeight="1"/>
    <row r="37213" ht="7.5" hidden="1" customHeight="1"/>
    <row r="37214" ht="7.5" hidden="1" customHeight="1"/>
    <row r="37215" ht="7.5" hidden="1" customHeight="1"/>
    <row r="37216" ht="7.5" hidden="1" customHeight="1"/>
    <row r="37217" ht="7.5" hidden="1" customHeight="1"/>
    <row r="37218" ht="7.5" hidden="1" customHeight="1"/>
    <row r="37219" ht="7.5" hidden="1" customHeight="1"/>
    <row r="37220" ht="7.5" hidden="1" customHeight="1"/>
    <row r="37221" ht="7.5" hidden="1" customHeight="1"/>
    <row r="37222" ht="7.5" hidden="1" customHeight="1"/>
    <row r="37223" ht="7.5" hidden="1" customHeight="1"/>
    <row r="37224" ht="7.5" hidden="1" customHeight="1"/>
    <row r="37225" ht="7.5" hidden="1" customHeight="1"/>
    <row r="37226" ht="7.5" hidden="1" customHeight="1"/>
    <row r="37227" ht="7.5" hidden="1" customHeight="1"/>
    <row r="37228" ht="7.5" hidden="1" customHeight="1"/>
    <row r="37229" ht="7.5" hidden="1" customHeight="1"/>
    <row r="37230" ht="7.5" hidden="1" customHeight="1"/>
    <row r="37231" ht="7.5" hidden="1" customHeight="1"/>
    <row r="37232" ht="7.5" hidden="1" customHeight="1"/>
    <row r="37233" ht="7.5" hidden="1" customHeight="1"/>
    <row r="37234" ht="7.5" hidden="1" customHeight="1"/>
    <row r="37235" ht="7.5" hidden="1" customHeight="1"/>
    <row r="37236" ht="7.5" hidden="1" customHeight="1"/>
    <row r="37237" ht="7.5" hidden="1" customHeight="1"/>
    <row r="37238" ht="7.5" hidden="1" customHeight="1"/>
    <row r="37239" ht="7.5" hidden="1" customHeight="1"/>
    <row r="37240" ht="7.5" hidden="1" customHeight="1"/>
    <row r="37241" ht="7.5" hidden="1" customHeight="1"/>
    <row r="37242" ht="7.5" hidden="1" customHeight="1"/>
    <row r="37243" ht="7.5" hidden="1" customHeight="1"/>
    <row r="37244" ht="7.5" hidden="1" customHeight="1"/>
    <row r="37245" ht="7.5" hidden="1" customHeight="1"/>
    <row r="37246" ht="7.5" hidden="1" customHeight="1"/>
    <row r="37247" ht="7.5" hidden="1" customHeight="1"/>
    <row r="37248" ht="7.5" hidden="1" customHeight="1"/>
    <row r="37249" ht="7.5" hidden="1" customHeight="1"/>
    <row r="37250" ht="7.5" hidden="1" customHeight="1"/>
    <row r="37251" ht="7.5" hidden="1" customHeight="1"/>
    <row r="37252" ht="7.5" hidden="1" customHeight="1"/>
    <row r="37253" ht="7.5" hidden="1" customHeight="1"/>
    <row r="37254" ht="7.5" hidden="1" customHeight="1"/>
    <row r="37255" ht="7.5" hidden="1" customHeight="1"/>
    <row r="37256" ht="7.5" hidden="1" customHeight="1"/>
    <row r="37257" ht="7.5" hidden="1" customHeight="1"/>
    <row r="37258" ht="7.5" hidden="1" customHeight="1"/>
    <row r="37259" ht="7.5" hidden="1" customHeight="1"/>
    <row r="37260" ht="7.5" hidden="1" customHeight="1"/>
    <row r="37261" ht="7.5" hidden="1" customHeight="1"/>
    <row r="37262" ht="7.5" hidden="1" customHeight="1"/>
    <row r="37263" ht="7.5" hidden="1" customHeight="1"/>
    <row r="37264" ht="7.5" hidden="1" customHeight="1"/>
    <row r="37265" ht="7.5" hidden="1" customHeight="1"/>
    <row r="37266" ht="7.5" hidden="1" customHeight="1"/>
    <row r="37267" ht="7.5" hidden="1" customHeight="1"/>
    <row r="37268" ht="7.5" hidden="1" customHeight="1"/>
    <row r="37269" ht="7.5" hidden="1" customHeight="1"/>
    <row r="37270" ht="7.5" hidden="1" customHeight="1"/>
    <row r="37271" ht="7.5" hidden="1" customHeight="1"/>
    <row r="37272" ht="7.5" hidden="1" customHeight="1"/>
    <row r="37273" ht="7.5" hidden="1" customHeight="1"/>
    <row r="37274" ht="7.5" hidden="1" customHeight="1"/>
    <row r="37275" ht="7.5" hidden="1" customHeight="1"/>
    <row r="37276" ht="7.5" hidden="1" customHeight="1"/>
    <row r="37277" ht="7.5" hidden="1" customHeight="1"/>
    <row r="37278" ht="7.5" hidden="1" customHeight="1"/>
    <row r="37279" ht="7.5" hidden="1" customHeight="1"/>
    <row r="37280" ht="7.5" hidden="1" customHeight="1"/>
    <row r="37281" ht="7.5" hidden="1" customHeight="1"/>
    <row r="37282" ht="7.5" hidden="1" customHeight="1"/>
    <row r="37283" ht="7.5" hidden="1" customHeight="1"/>
    <row r="37284" ht="7.5" hidden="1" customHeight="1"/>
    <row r="37285" ht="7.5" hidden="1" customHeight="1"/>
    <row r="37286" ht="7.5" hidden="1" customHeight="1"/>
    <row r="37287" ht="7.5" hidden="1" customHeight="1"/>
    <row r="37288" ht="7.5" hidden="1" customHeight="1"/>
    <row r="37289" ht="7.5" hidden="1" customHeight="1"/>
    <row r="37290" ht="7.5" hidden="1" customHeight="1"/>
    <row r="37291" ht="7.5" hidden="1" customHeight="1"/>
    <row r="37292" ht="7.5" hidden="1" customHeight="1"/>
    <row r="37293" ht="7.5" hidden="1" customHeight="1"/>
    <row r="37294" ht="7.5" hidden="1" customHeight="1"/>
    <row r="37295" ht="7.5" hidden="1" customHeight="1"/>
    <row r="37296" ht="7.5" hidden="1" customHeight="1"/>
    <row r="37297" ht="7.5" hidden="1" customHeight="1"/>
    <row r="37298" ht="7.5" hidden="1" customHeight="1"/>
    <row r="37299" ht="7.5" hidden="1" customHeight="1"/>
    <row r="37300" ht="7.5" hidden="1" customHeight="1"/>
    <row r="37301" ht="7.5" hidden="1" customHeight="1"/>
    <row r="37302" ht="7.5" hidden="1" customHeight="1"/>
    <row r="37303" ht="7.5" hidden="1" customHeight="1"/>
    <row r="37304" ht="7.5" hidden="1" customHeight="1"/>
    <row r="37305" ht="7.5" hidden="1" customHeight="1"/>
    <row r="37306" ht="7.5" hidden="1" customHeight="1"/>
    <row r="37307" ht="7.5" hidden="1" customHeight="1"/>
    <row r="37308" ht="7.5" hidden="1" customHeight="1"/>
    <row r="37309" ht="7.5" hidden="1" customHeight="1"/>
    <row r="37310" ht="7.5" hidden="1" customHeight="1"/>
    <row r="37311" ht="7.5" hidden="1" customHeight="1"/>
    <row r="37312" ht="7.5" hidden="1" customHeight="1"/>
    <row r="37313" ht="7.5" hidden="1" customHeight="1"/>
    <row r="37314" ht="7.5" hidden="1" customHeight="1"/>
    <row r="37315" ht="7.5" hidden="1" customHeight="1"/>
    <row r="37316" ht="7.5" hidden="1" customHeight="1"/>
    <row r="37317" ht="7.5" hidden="1" customHeight="1"/>
    <row r="37318" ht="7.5" hidden="1" customHeight="1"/>
    <row r="37319" ht="7.5" hidden="1" customHeight="1"/>
    <row r="37320" ht="7.5" hidden="1" customHeight="1"/>
    <row r="37321" ht="7.5" hidden="1" customHeight="1"/>
    <row r="37322" ht="7.5" hidden="1" customHeight="1"/>
    <row r="37323" ht="7.5" hidden="1" customHeight="1"/>
    <row r="37324" ht="7.5" hidden="1" customHeight="1"/>
    <row r="37325" ht="7.5" hidden="1" customHeight="1"/>
    <row r="37326" ht="7.5" hidden="1" customHeight="1"/>
    <row r="37327" ht="7.5" hidden="1" customHeight="1"/>
    <row r="37328" ht="7.5" hidden="1" customHeight="1"/>
    <row r="37329" ht="7.5" hidden="1" customHeight="1"/>
    <row r="37330" ht="7.5" hidden="1" customHeight="1"/>
    <row r="37331" ht="7.5" hidden="1" customHeight="1"/>
    <row r="37332" ht="7.5" hidden="1" customHeight="1"/>
    <row r="37333" ht="7.5" hidden="1" customHeight="1"/>
    <row r="37334" ht="7.5" hidden="1" customHeight="1"/>
    <row r="37335" ht="7.5" hidden="1" customHeight="1"/>
    <row r="37336" ht="7.5" hidden="1" customHeight="1"/>
    <row r="37337" ht="7.5" hidden="1" customHeight="1"/>
    <row r="37338" ht="7.5" hidden="1" customHeight="1"/>
    <row r="37339" ht="7.5" hidden="1" customHeight="1"/>
    <row r="37340" ht="7.5" hidden="1" customHeight="1"/>
    <row r="37341" ht="7.5" hidden="1" customHeight="1"/>
    <row r="37342" ht="7.5" hidden="1" customHeight="1"/>
    <row r="37343" ht="7.5" hidden="1" customHeight="1"/>
    <row r="37344" ht="7.5" hidden="1" customHeight="1"/>
    <row r="37345" ht="7.5" hidden="1" customHeight="1"/>
    <row r="37346" ht="7.5" hidden="1" customHeight="1"/>
    <row r="37347" ht="7.5" hidden="1" customHeight="1"/>
    <row r="37348" ht="7.5" hidden="1" customHeight="1"/>
    <row r="37349" ht="7.5" hidden="1" customHeight="1"/>
    <row r="37350" ht="7.5" hidden="1" customHeight="1"/>
    <row r="37351" ht="7.5" hidden="1" customHeight="1"/>
    <row r="37352" ht="7.5" hidden="1" customHeight="1"/>
    <row r="37353" ht="7.5" hidden="1" customHeight="1"/>
    <row r="37354" ht="7.5" hidden="1" customHeight="1"/>
    <row r="37355" ht="7.5" hidden="1" customHeight="1"/>
    <row r="37356" ht="7.5" hidden="1" customHeight="1"/>
    <row r="37357" ht="7.5" hidden="1" customHeight="1"/>
    <row r="37358" ht="7.5" hidden="1" customHeight="1"/>
    <row r="37359" ht="7.5" hidden="1" customHeight="1"/>
    <row r="37360" ht="7.5" hidden="1" customHeight="1"/>
    <row r="37361" ht="7.5" hidden="1" customHeight="1"/>
    <row r="37362" ht="7.5" hidden="1" customHeight="1"/>
    <row r="37363" ht="7.5" hidden="1" customHeight="1"/>
    <row r="37364" ht="7.5" hidden="1" customHeight="1"/>
    <row r="37365" ht="7.5" hidden="1" customHeight="1"/>
    <row r="37366" ht="7.5" hidden="1" customHeight="1"/>
    <row r="37367" ht="7.5" hidden="1" customHeight="1"/>
    <row r="37368" ht="7.5" hidden="1" customHeight="1"/>
    <row r="37369" ht="7.5" hidden="1" customHeight="1"/>
    <row r="37370" ht="7.5" hidden="1" customHeight="1"/>
    <row r="37371" ht="7.5" hidden="1" customHeight="1"/>
    <row r="37372" ht="7.5" hidden="1" customHeight="1"/>
    <row r="37373" ht="7.5" hidden="1" customHeight="1"/>
    <row r="37374" ht="7.5" hidden="1" customHeight="1"/>
    <row r="37375" ht="7.5" hidden="1" customHeight="1"/>
    <row r="37376" ht="7.5" hidden="1" customHeight="1"/>
    <row r="37377" ht="7.5" hidden="1" customHeight="1"/>
    <row r="37378" ht="7.5" hidden="1" customHeight="1"/>
    <row r="37379" ht="7.5" hidden="1" customHeight="1"/>
    <row r="37380" ht="7.5" hidden="1" customHeight="1"/>
    <row r="37381" ht="7.5" hidden="1" customHeight="1"/>
    <row r="37382" ht="7.5" hidden="1" customHeight="1"/>
    <row r="37383" ht="7.5" hidden="1" customHeight="1"/>
    <row r="37384" ht="7.5" hidden="1" customHeight="1"/>
    <row r="37385" ht="7.5" hidden="1" customHeight="1"/>
    <row r="37386" ht="7.5" hidden="1" customHeight="1"/>
    <row r="37387" ht="7.5" hidden="1" customHeight="1"/>
    <row r="37388" ht="7.5" hidden="1" customHeight="1"/>
    <row r="37389" ht="7.5" hidden="1" customHeight="1"/>
    <row r="37390" ht="7.5" hidden="1" customHeight="1"/>
    <row r="37391" ht="7.5" hidden="1" customHeight="1"/>
    <row r="37392" ht="7.5" hidden="1" customHeight="1"/>
    <row r="37393" ht="7.5" hidden="1" customHeight="1"/>
    <row r="37394" ht="7.5" hidden="1" customHeight="1"/>
    <row r="37395" ht="7.5" hidden="1" customHeight="1"/>
    <row r="37396" ht="7.5" hidden="1" customHeight="1"/>
    <row r="37397" ht="7.5" hidden="1" customHeight="1"/>
    <row r="37398" ht="7.5" hidden="1" customHeight="1"/>
    <row r="37399" ht="7.5" hidden="1" customHeight="1"/>
    <row r="37400" ht="7.5" hidden="1" customHeight="1"/>
    <row r="37401" ht="7.5" hidden="1" customHeight="1"/>
    <row r="37402" ht="7.5" hidden="1" customHeight="1"/>
    <row r="37403" ht="7.5" hidden="1" customHeight="1"/>
    <row r="37404" ht="7.5" hidden="1" customHeight="1"/>
    <row r="37405" ht="7.5" hidden="1" customHeight="1"/>
    <row r="37406" ht="7.5" hidden="1" customHeight="1"/>
    <row r="37407" ht="7.5" hidden="1" customHeight="1"/>
    <row r="37408" ht="7.5" hidden="1" customHeight="1"/>
    <row r="37409" ht="7.5" hidden="1" customHeight="1"/>
    <row r="37410" ht="7.5" hidden="1" customHeight="1"/>
    <row r="37411" ht="7.5" hidden="1" customHeight="1"/>
    <row r="37412" ht="7.5" hidden="1" customHeight="1"/>
    <row r="37413" ht="7.5" hidden="1" customHeight="1"/>
    <row r="37414" ht="7.5" hidden="1" customHeight="1"/>
    <row r="37415" ht="7.5" hidden="1" customHeight="1"/>
    <row r="37416" ht="7.5" hidden="1" customHeight="1"/>
    <row r="37417" ht="7.5" hidden="1" customHeight="1"/>
    <row r="37418" ht="7.5" hidden="1" customHeight="1"/>
    <row r="37419" ht="7.5" hidden="1" customHeight="1"/>
    <row r="37420" ht="7.5" hidden="1" customHeight="1"/>
    <row r="37421" ht="7.5" hidden="1" customHeight="1"/>
    <row r="37422" ht="7.5" hidden="1" customHeight="1"/>
    <row r="37423" ht="7.5" hidden="1" customHeight="1"/>
    <row r="37424" ht="7.5" hidden="1" customHeight="1"/>
    <row r="37425" ht="7.5" hidden="1" customHeight="1"/>
    <row r="37426" ht="7.5" hidden="1" customHeight="1"/>
    <row r="37427" ht="7.5" hidden="1" customHeight="1"/>
    <row r="37428" ht="7.5" hidden="1" customHeight="1"/>
    <row r="37429" ht="7.5" hidden="1" customHeight="1"/>
    <row r="37430" ht="7.5" hidden="1" customHeight="1"/>
    <row r="37431" ht="7.5" hidden="1" customHeight="1"/>
    <row r="37432" ht="7.5" hidden="1" customHeight="1"/>
    <row r="37433" ht="7.5" hidden="1" customHeight="1"/>
    <row r="37434" ht="7.5" hidden="1" customHeight="1"/>
    <row r="37435" ht="7.5" hidden="1" customHeight="1"/>
    <row r="37436" ht="7.5" hidden="1" customHeight="1"/>
    <row r="37437" ht="7.5" hidden="1" customHeight="1"/>
    <row r="37438" ht="7.5" hidden="1" customHeight="1"/>
    <row r="37439" ht="7.5" hidden="1" customHeight="1"/>
    <row r="37440" ht="7.5" hidden="1" customHeight="1"/>
    <row r="37441" ht="7.5" hidden="1" customHeight="1"/>
    <row r="37442" ht="7.5" hidden="1" customHeight="1"/>
    <row r="37443" ht="7.5" hidden="1" customHeight="1"/>
    <row r="37444" ht="7.5" hidden="1" customHeight="1"/>
    <row r="37445" ht="7.5" hidden="1" customHeight="1"/>
    <row r="37446" ht="7.5" hidden="1" customHeight="1"/>
    <row r="37447" ht="7.5" hidden="1" customHeight="1"/>
    <row r="37448" ht="7.5" hidden="1" customHeight="1"/>
    <row r="37449" ht="7.5" hidden="1" customHeight="1"/>
    <row r="37450" ht="7.5" hidden="1" customHeight="1"/>
    <row r="37451" ht="7.5" hidden="1" customHeight="1"/>
    <row r="37452" ht="7.5" hidden="1" customHeight="1"/>
    <row r="37453" ht="7.5" hidden="1" customHeight="1"/>
    <row r="37454" ht="7.5" hidden="1" customHeight="1"/>
    <row r="37455" ht="7.5" hidden="1" customHeight="1"/>
    <row r="37456" ht="7.5" hidden="1" customHeight="1"/>
    <row r="37457" ht="7.5" hidden="1" customHeight="1"/>
    <row r="37458" ht="7.5" hidden="1" customHeight="1"/>
    <row r="37459" ht="7.5" hidden="1" customHeight="1"/>
    <row r="37460" ht="7.5" hidden="1" customHeight="1"/>
    <row r="37461" ht="7.5" hidden="1" customHeight="1"/>
    <row r="37462" ht="7.5" hidden="1" customHeight="1"/>
    <row r="37463" ht="7.5" hidden="1" customHeight="1"/>
    <row r="37464" ht="7.5" hidden="1" customHeight="1"/>
    <row r="37465" ht="7.5" hidden="1" customHeight="1"/>
    <row r="37466" ht="7.5" hidden="1" customHeight="1"/>
    <row r="37467" ht="7.5" hidden="1" customHeight="1"/>
    <row r="37468" ht="7.5" hidden="1" customHeight="1"/>
    <row r="37469" ht="7.5" hidden="1" customHeight="1"/>
    <row r="37470" ht="7.5" hidden="1" customHeight="1"/>
    <row r="37471" ht="7.5" hidden="1" customHeight="1"/>
    <row r="37472" ht="7.5" hidden="1" customHeight="1"/>
    <row r="37473" ht="7.5" hidden="1" customHeight="1"/>
    <row r="37474" ht="7.5" hidden="1" customHeight="1"/>
    <row r="37475" ht="7.5" hidden="1" customHeight="1"/>
    <row r="37476" ht="7.5" hidden="1" customHeight="1"/>
    <row r="37477" ht="7.5" hidden="1" customHeight="1"/>
    <row r="37478" ht="7.5" hidden="1" customHeight="1"/>
    <row r="37479" ht="7.5" hidden="1" customHeight="1"/>
    <row r="37480" ht="7.5" hidden="1" customHeight="1"/>
    <row r="37481" ht="7.5" hidden="1" customHeight="1"/>
    <row r="37482" ht="7.5" hidden="1" customHeight="1"/>
    <row r="37483" ht="7.5" hidden="1" customHeight="1"/>
    <row r="37484" ht="7.5" hidden="1" customHeight="1"/>
    <row r="37485" ht="7.5" hidden="1" customHeight="1"/>
    <row r="37486" ht="7.5" hidden="1" customHeight="1"/>
    <row r="37487" ht="7.5" hidden="1" customHeight="1"/>
    <row r="37488" ht="7.5" hidden="1" customHeight="1"/>
    <row r="37489" ht="7.5" hidden="1" customHeight="1"/>
    <row r="37490" ht="7.5" hidden="1" customHeight="1"/>
    <row r="37491" ht="7.5" hidden="1" customHeight="1"/>
    <row r="37492" ht="7.5" hidden="1" customHeight="1"/>
    <row r="37493" ht="7.5" hidden="1" customHeight="1"/>
    <row r="37494" ht="7.5" hidden="1" customHeight="1"/>
    <row r="37495" ht="7.5" hidden="1" customHeight="1"/>
    <row r="37496" ht="7.5" hidden="1" customHeight="1"/>
    <row r="37497" ht="7.5" hidden="1" customHeight="1"/>
    <row r="37498" ht="7.5" hidden="1" customHeight="1"/>
    <row r="37499" ht="7.5" hidden="1" customHeight="1"/>
    <row r="37500" ht="7.5" hidden="1" customHeight="1"/>
    <row r="37501" ht="7.5" hidden="1" customHeight="1"/>
    <row r="37502" ht="7.5" hidden="1" customHeight="1"/>
    <row r="37503" ht="7.5" hidden="1" customHeight="1"/>
    <row r="37504" ht="7.5" hidden="1" customHeight="1"/>
    <row r="37505" ht="7.5" hidden="1" customHeight="1"/>
    <row r="37506" ht="7.5" hidden="1" customHeight="1"/>
    <row r="37507" ht="7.5" hidden="1" customHeight="1"/>
    <row r="37508" ht="7.5" hidden="1" customHeight="1"/>
    <row r="37509" ht="7.5" hidden="1" customHeight="1"/>
    <row r="37510" ht="7.5" hidden="1" customHeight="1"/>
    <row r="37511" ht="7.5" hidden="1" customHeight="1"/>
    <row r="37512" ht="7.5" hidden="1" customHeight="1"/>
    <row r="37513" ht="7.5" hidden="1" customHeight="1"/>
    <row r="37514" ht="7.5" hidden="1" customHeight="1"/>
    <row r="37515" ht="7.5" hidden="1" customHeight="1"/>
    <row r="37516" ht="7.5" hidden="1" customHeight="1"/>
    <row r="37517" ht="7.5" hidden="1" customHeight="1"/>
    <row r="37518" ht="7.5" hidden="1" customHeight="1"/>
    <row r="37519" ht="7.5" hidden="1" customHeight="1"/>
    <row r="37520" ht="7.5" hidden="1" customHeight="1"/>
    <row r="37521" ht="7.5" hidden="1" customHeight="1"/>
    <row r="37522" ht="7.5" hidden="1" customHeight="1"/>
    <row r="37523" ht="7.5" hidden="1" customHeight="1"/>
    <row r="37524" ht="7.5" hidden="1" customHeight="1"/>
    <row r="37525" ht="7.5" hidden="1" customHeight="1"/>
    <row r="37526" ht="7.5" hidden="1" customHeight="1"/>
    <row r="37527" ht="7.5" hidden="1" customHeight="1"/>
    <row r="37528" ht="7.5" hidden="1" customHeight="1"/>
    <row r="37529" ht="7.5" hidden="1" customHeight="1"/>
    <row r="37530" ht="7.5" hidden="1" customHeight="1"/>
    <row r="37531" ht="7.5" hidden="1" customHeight="1"/>
    <row r="37532" ht="7.5" hidden="1" customHeight="1"/>
    <row r="37533" ht="7.5" hidden="1" customHeight="1"/>
    <row r="37534" ht="7.5" hidden="1" customHeight="1"/>
    <row r="37535" ht="7.5" hidden="1" customHeight="1"/>
    <row r="37536" ht="7.5" hidden="1" customHeight="1"/>
    <row r="37537" ht="7.5" hidden="1" customHeight="1"/>
    <row r="37538" ht="7.5" hidden="1" customHeight="1"/>
    <row r="37539" ht="7.5" hidden="1" customHeight="1"/>
    <row r="37540" ht="7.5" hidden="1" customHeight="1"/>
    <row r="37541" ht="7.5" hidden="1" customHeight="1"/>
    <row r="37542" ht="7.5" hidden="1" customHeight="1"/>
    <row r="37543" ht="7.5" hidden="1" customHeight="1"/>
    <row r="37544" ht="7.5" hidden="1" customHeight="1"/>
    <row r="37545" ht="7.5" hidden="1" customHeight="1"/>
    <row r="37546" ht="7.5" hidden="1" customHeight="1"/>
    <row r="37547" ht="7.5" hidden="1" customHeight="1"/>
    <row r="37548" ht="7.5" hidden="1" customHeight="1"/>
    <row r="37549" ht="7.5" hidden="1" customHeight="1"/>
    <row r="37550" ht="7.5" hidden="1" customHeight="1"/>
    <row r="37551" ht="7.5" hidden="1" customHeight="1"/>
    <row r="37552" ht="7.5" hidden="1" customHeight="1"/>
    <row r="37553" ht="7.5" hidden="1" customHeight="1"/>
    <row r="37554" ht="7.5" hidden="1" customHeight="1"/>
    <row r="37555" ht="7.5" hidden="1" customHeight="1"/>
    <row r="37556" ht="7.5" hidden="1" customHeight="1"/>
    <row r="37557" ht="7.5" hidden="1" customHeight="1"/>
    <row r="37558" ht="7.5" hidden="1" customHeight="1"/>
    <row r="37559" ht="7.5" hidden="1" customHeight="1"/>
    <row r="37560" ht="7.5" hidden="1" customHeight="1"/>
    <row r="37561" ht="7.5" hidden="1" customHeight="1"/>
    <row r="37562" ht="7.5" hidden="1" customHeight="1"/>
    <row r="37563" ht="7.5" hidden="1" customHeight="1"/>
    <row r="37564" ht="7.5" hidden="1" customHeight="1"/>
    <row r="37565" ht="7.5" hidden="1" customHeight="1"/>
    <row r="37566" ht="7.5" hidden="1" customHeight="1"/>
    <row r="37567" ht="7.5" hidden="1" customHeight="1"/>
    <row r="37568" ht="7.5" hidden="1" customHeight="1"/>
    <row r="37569" ht="7.5" hidden="1" customHeight="1"/>
    <row r="37570" ht="7.5" hidden="1" customHeight="1"/>
    <row r="37571" ht="7.5" hidden="1" customHeight="1"/>
    <row r="37572" ht="7.5" hidden="1" customHeight="1"/>
    <row r="37573" ht="7.5" hidden="1" customHeight="1"/>
    <row r="37574" ht="7.5" hidden="1" customHeight="1"/>
    <row r="37575" ht="7.5" hidden="1" customHeight="1"/>
    <row r="37576" ht="7.5" hidden="1" customHeight="1"/>
    <row r="37577" ht="7.5" hidden="1" customHeight="1"/>
    <row r="37578" ht="7.5" hidden="1" customHeight="1"/>
    <row r="37579" ht="7.5" hidden="1" customHeight="1"/>
    <row r="37580" ht="7.5" hidden="1" customHeight="1"/>
    <row r="37581" ht="7.5" hidden="1" customHeight="1"/>
    <row r="37582" ht="7.5" hidden="1" customHeight="1"/>
    <row r="37583" ht="7.5" hidden="1" customHeight="1"/>
    <row r="37584" ht="7.5" hidden="1" customHeight="1"/>
    <row r="37585" ht="7.5" hidden="1" customHeight="1"/>
    <row r="37586" ht="7.5" hidden="1" customHeight="1"/>
    <row r="37587" ht="7.5" hidden="1" customHeight="1"/>
    <row r="37588" ht="7.5" hidden="1" customHeight="1"/>
    <row r="37589" ht="7.5" hidden="1" customHeight="1"/>
    <row r="37590" ht="7.5" hidden="1" customHeight="1"/>
    <row r="37591" ht="7.5" hidden="1" customHeight="1"/>
    <row r="37592" ht="7.5" hidden="1" customHeight="1"/>
    <row r="37593" ht="7.5" hidden="1" customHeight="1"/>
    <row r="37594" ht="7.5" hidden="1" customHeight="1"/>
    <row r="37595" ht="7.5" hidden="1" customHeight="1"/>
    <row r="37596" ht="7.5" hidden="1" customHeight="1"/>
    <row r="37597" ht="7.5" hidden="1" customHeight="1"/>
    <row r="37598" ht="7.5" hidden="1" customHeight="1"/>
    <row r="37599" ht="7.5" hidden="1" customHeight="1"/>
    <row r="37600" ht="7.5" hidden="1" customHeight="1"/>
    <row r="37601" ht="7.5" hidden="1" customHeight="1"/>
    <row r="37602" ht="7.5" hidden="1" customHeight="1"/>
    <row r="37603" ht="7.5" hidden="1" customHeight="1"/>
    <row r="37604" ht="7.5" hidden="1" customHeight="1"/>
    <row r="37605" ht="7.5" hidden="1" customHeight="1"/>
    <row r="37606" ht="7.5" hidden="1" customHeight="1"/>
    <row r="37607" ht="7.5" hidden="1" customHeight="1"/>
    <row r="37608" ht="7.5" hidden="1" customHeight="1"/>
    <row r="37609" ht="7.5" hidden="1" customHeight="1"/>
    <row r="37610" ht="7.5" hidden="1" customHeight="1"/>
    <row r="37611" ht="7.5" hidden="1" customHeight="1"/>
    <row r="37612" ht="7.5" hidden="1" customHeight="1"/>
    <row r="37613" ht="7.5" hidden="1" customHeight="1"/>
    <row r="37614" ht="7.5" hidden="1" customHeight="1"/>
    <row r="37615" ht="7.5" hidden="1" customHeight="1"/>
    <row r="37616" ht="7.5" hidden="1" customHeight="1"/>
    <row r="37617" ht="7.5" hidden="1" customHeight="1"/>
    <row r="37618" ht="7.5" hidden="1" customHeight="1"/>
    <row r="37619" ht="7.5" hidden="1" customHeight="1"/>
    <row r="37620" ht="7.5" hidden="1" customHeight="1"/>
    <row r="37621" ht="7.5" hidden="1" customHeight="1"/>
    <row r="37622" ht="7.5" hidden="1" customHeight="1"/>
    <row r="37623" ht="7.5" hidden="1" customHeight="1"/>
    <row r="37624" ht="7.5" hidden="1" customHeight="1"/>
    <row r="37625" ht="7.5" hidden="1" customHeight="1"/>
    <row r="37626" ht="7.5" hidden="1" customHeight="1"/>
    <row r="37627" ht="7.5" hidden="1" customHeight="1"/>
    <row r="37628" ht="7.5" hidden="1" customHeight="1"/>
    <row r="37629" ht="7.5" hidden="1" customHeight="1"/>
    <row r="37630" ht="7.5" hidden="1" customHeight="1"/>
    <row r="37631" ht="7.5" hidden="1" customHeight="1"/>
    <row r="37632" ht="7.5" hidden="1" customHeight="1"/>
    <row r="37633" ht="7.5" hidden="1" customHeight="1"/>
    <row r="37634" ht="7.5" hidden="1" customHeight="1"/>
    <row r="37635" ht="7.5" hidden="1" customHeight="1"/>
    <row r="37636" ht="7.5" hidden="1" customHeight="1"/>
    <row r="37637" ht="7.5" hidden="1" customHeight="1"/>
    <row r="37638" ht="7.5" hidden="1" customHeight="1"/>
    <row r="37639" ht="7.5" hidden="1" customHeight="1"/>
    <row r="37640" ht="7.5" hidden="1" customHeight="1"/>
    <row r="37641" ht="7.5" hidden="1" customHeight="1"/>
    <row r="37642" ht="7.5" hidden="1" customHeight="1"/>
    <row r="37643" ht="7.5" hidden="1" customHeight="1"/>
    <row r="37644" ht="7.5" hidden="1" customHeight="1"/>
    <row r="37645" ht="7.5" hidden="1" customHeight="1"/>
    <row r="37646" ht="7.5" hidden="1" customHeight="1"/>
    <row r="37647" ht="7.5" hidden="1" customHeight="1"/>
    <row r="37648" ht="7.5" hidden="1" customHeight="1"/>
    <row r="37649" ht="7.5" hidden="1" customHeight="1"/>
    <row r="37650" ht="7.5" hidden="1" customHeight="1"/>
    <row r="37651" ht="7.5" hidden="1" customHeight="1"/>
    <row r="37652" ht="7.5" hidden="1" customHeight="1"/>
    <row r="37653" ht="7.5" hidden="1" customHeight="1"/>
    <row r="37654" ht="7.5" hidden="1" customHeight="1"/>
    <row r="37655" ht="7.5" hidden="1" customHeight="1"/>
    <row r="37656" ht="7.5" hidden="1" customHeight="1"/>
    <row r="37657" ht="7.5" hidden="1" customHeight="1"/>
    <row r="37658" ht="7.5" hidden="1" customHeight="1"/>
    <row r="37659" ht="7.5" hidden="1" customHeight="1"/>
    <row r="37660" ht="7.5" hidden="1" customHeight="1"/>
    <row r="37661" ht="7.5" hidden="1" customHeight="1"/>
    <row r="37662" ht="7.5" hidden="1" customHeight="1"/>
    <row r="37663" ht="7.5" hidden="1" customHeight="1"/>
    <row r="37664" ht="7.5" hidden="1" customHeight="1"/>
    <row r="37665" ht="7.5" hidden="1" customHeight="1"/>
    <row r="37666" ht="7.5" hidden="1" customHeight="1"/>
    <row r="37667" ht="7.5" hidden="1" customHeight="1"/>
    <row r="37668" ht="7.5" hidden="1" customHeight="1"/>
    <row r="37669" ht="7.5" hidden="1" customHeight="1"/>
    <row r="37670" ht="7.5" hidden="1" customHeight="1"/>
    <row r="37671" ht="7.5" hidden="1" customHeight="1"/>
    <row r="37672" ht="7.5" hidden="1" customHeight="1"/>
    <row r="37673" ht="7.5" hidden="1" customHeight="1"/>
    <row r="37674" ht="7.5" hidden="1" customHeight="1"/>
    <row r="37675" ht="7.5" hidden="1" customHeight="1"/>
    <row r="37676" ht="7.5" hidden="1" customHeight="1"/>
    <row r="37677" ht="7.5" hidden="1" customHeight="1"/>
    <row r="37678" ht="7.5" hidden="1" customHeight="1"/>
    <row r="37679" ht="7.5" hidden="1" customHeight="1"/>
    <row r="37680" ht="7.5" hidden="1" customHeight="1"/>
    <row r="37681" ht="7.5" hidden="1" customHeight="1"/>
    <row r="37682" ht="7.5" hidden="1" customHeight="1"/>
    <row r="37683" ht="7.5" hidden="1" customHeight="1"/>
    <row r="37684" ht="7.5" hidden="1" customHeight="1"/>
    <row r="37685" ht="7.5" hidden="1" customHeight="1"/>
    <row r="37686" ht="7.5" hidden="1" customHeight="1"/>
    <row r="37687" ht="7.5" hidden="1" customHeight="1"/>
    <row r="37688" ht="7.5" hidden="1" customHeight="1"/>
    <row r="37689" ht="7.5" hidden="1" customHeight="1"/>
    <row r="37690" ht="7.5" hidden="1" customHeight="1"/>
    <row r="37691" ht="7.5" hidden="1" customHeight="1"/>
    <row r="37692" ht="7.5" hidden="1" customHeight="1"/>
    <row r="37693" ht="7.5" hidden="1" customHeight="1"/>
    <row r="37694" ht="7.5" hidden="1" customHeight="1"/>
    <row r="37695" ht="7.5" hidden="1" customHeight="1"/>
    <row r="37696" ht="7.5" hidden="1" customHeight="1"/>
    <row r="37697" ht="7.5" hidden="1" customHeight="1"/>
    <row r="37698" ht="7.5" hidden="1" customHeight="1"/>
    <row r="37699" ht="7.5" hidden="1" customHeight="1"/>
    <row r="37700" ht="7.5" hidden="1" customHeight="1"/>
    <row r="37701" ht="7.5" hidden="1" customHeight="1"/>
    <row r="37702" ht="7.5" hidden="1" customHeight="1"/>
    <row r="37703" ht="7.5" hidden="1" customHeight="1"/>
    <row r="37704" ht="7.5" hidden="1" customHeight="1"/>
    <row r="37705" ht="7.5" hidden="1" customHeight="1"/>
    <row r="37706" ht="7.5" hidden="1" customHeight="1"/>
    <row r="37707" ht="7.5" hidden="1" customHeight="1"/>
    <row r="37708" ht="7.5" hidden="1" customHeight="1"/>
    <row r="37709" ht="7.5" hidden="1" customHeight="1"/>
    <row r="37710" ht="7.5" hidden="1" customHeight="1"/>
    <row r="37711" ht="7.5" hidden="1" customHeight="1"/>
    <row r="37712" ht="7.5" hidden="1" customHeight="1"/>
    <row r="37713" ht="7.5" hidden="1" customHeight="1"/>
    <row r="37714" ht="7.5" hidden="1" customHeight="1"/>
    <row r="37715" ht="7.5" hidden="1" customHeight="1"/>
    <row r="37716" ht="7.5" hidden="1" customHeight="1"/>
    <row r="37717" ht="7.5" hidden="1" customHeight="1"/>
    <row r="37718" ht="7.5" hidden="1" customHeight="1"/>
    <row r="37719" ht="7.5" hidden="1" customHeight="1"/>
    <row r="37720" ht="7.5" hidden="1" customHeight="1"/>
    <row r="37721" ht="7.5" hidden="1" customHeight="1"/>
    <row r="37722" ht="7.5" hidden="1" customHeight="1"/>
    <row r="37723" ht="7.5" hidden="1" customHeight="1"/>
    <row r="37724" ht="7.5" hidden="1" customHeight="1"/>
    <row r="37725" ht="7.5" hidden="1" customHeight="1"/>
    <row r="37726" ht="7.5" hidden="1" customHeight="1"/>
    <row r="37727" ht="7.5" hidden="1" customHeight="1"/>
    <row r="37728" ht="7.5" hidden="1" customHeight="1"/>
    <row r="37729" ht="7.5" hidden="1" customHeight="1"/>
    <row r="37730" ht="7.5" hidden="1" customHeight="1"/>
    <row r="37731" ht="7.5" hidden="1" customHeight="1"/>
    <row r="37732" ht="7.5" hidden="1" customHeight="1"/>
    <row r="37733" ht="7.5" hidden="1" customHeight="1"/>
    <row r="37734" ht="7.5" hidden="1" customHeight="1"/>
    <row r="37735" ht="7.5" hidden="1" customHeight="1"/>
    <row r="37736" ht="7.5" hidden="1" customHeight="1"/>
    <row r="37737" ht="7.5" hidden="1" customHeight="1"/>
    <row r="37738" ht="7.5" hidden="1" customHeight="1"/>
    <row r="37739" ht="7.5" hidden="1" customHeight="1"/>
    <row r="37740" ht="7.5" hidden="1" customHeight="1"/>
    <row r="37741" ht="7.5" hidden="1" customHeight="1"/>
    <row r="37742" ht="7.5" hidden="1" customHeight="1"/>
    <row r="37743" ht="7.5" hidden="1" customHeight="1"/>
    <row r="37744" ht="7.5" hidden="1" customHeight="1"/>
    <row r="37745" ht="7.5" hidden="1" customHeight="1"/>
    <row r="37746" ht="7.5" hidden="1" customHeight="1"/>
    <row r="37747" ht="7.5" hidden="1" customHeight="1"/>
    <row r="37748" ht="7.5" hidden="1" customHeight="1"/>
    <row r="37749" ht="7.5" hidden="1" customHeight="1"/>
    <row r="37750" ht="7.5" hidden="1" customHeight="1"/>
    <row r="37751" ht="7.5" hidden="1" customHeight="1"/>
    <row r="37752" ht="7.5" hidden="1" customHeight="1"/>
    <row r="37753" ht="7.5" hidden="1" customHeight="1"/>
    <row r="37754" ht="7.5" hidden="1" customHeight="1"/>
    <row r="37755" ht="7.5" hidden="1" customHeight="1"/>
    <row r="37756" ht="7.5" hidden="1" customHeight="1"/>
    <row r="37757" ht="7.5" hidden="1" customHeight="1"/>
    <row r="37758" ht="7.5" hidden="1" customHeight="1"/>
    <row r="37759" ht="7.5" hidden="1" customHeight="1"/>
    <row r="37760" ht="7.5" hidden="1" customHeight="1"/>
    <row r="37761" ht="7.5" hidden="1" customHeight="1"/>
    <row r="37762" ht="7.5" hidden="1" customHeight="1"/>
    <row r="37763" ht="7.5" hidden="1" customHeight="1"/>
    <row r="37764" ht="7.5" hidden="1" customHeight="1"/>
    <row r="37765" ht="7.5" hidden="1" customHeight="1"/>
    <row r="37766" ht="7.5" hidden="1" customHeight="1"/>
    <row r="37767" ht="7.5" hidden="1" customHeight="1"/>
    <row r="37768" ht="7.5" hidden="1" customHeight="1"/>
    <row r="37769" ht="7.5" hidden="1" customHeight="1"/>
    <row r="37770" ht="7.5" hidden="1" customHeight="1"/>
    <row r="37771" ht="7.5" hidden="1" customHeight="1"/>
    <row r="37772" ht="7.5" hidden="1" customHeight="1"/>
    <row r="37773" ht="7.5" hidden="1" customHeight="1"/>
    <row r="37774" ht="7.5" hidden="1" customHeight="1"/>
    <row r="37775" ht="7.5" hidden="1" customHeight="1"/>
    <row r="37776" ht="7.5" hidden="1" customHeight="1"/>
    <row r="37777" ht="7.5" hidden="1" customHeight="1"/>
    <row r="37778" ht="7.5" hidden="1" customHeight="1"/>
    <row r="37779" ht="7.5" hidden="1" customHeight="1"/>
    <row r="37780" ht="7.5" hidden="1" customHeight="1"/>
    <row r="37781" ht="7.5" hidden="1" customHeight="1"/>
    <row r="37782" ht="7.5" hidden="1" customHeight="1"/>
    <row r="37783" ht="7.5" hidden="1" customHeight="1"/>
    <row r="37784" ht="7.5" hidden="1" customHeight="1"/>
    <row r="37785" ht="7.5" hidden="1" customHeight="1"/>
    <row r="37786" ht="7.5" hidden="1" customHeight="1"/>
    <row r="37787" ht="7.5" hidden="1" customHeight="1"/>
    <row r="37788" ht="7.5" hidden="1" customHeight="1"/>
    <row r="37789" ht="7.5" hidden="1" customHeight="1"/>
    <row r="37790" ht="7.5" hidden="1" customHeight="1"/>
    <row r="37791" ht="7.5" hidden="1" customHeight="1"/>
    <row r="37792" ht="7.5" hidden="1" customHeight="1"/>
    <row r="37793" ht="7.5" hidden="1" customHeight="1"/>
    <row r="37794" ht="7.5" hidden="1" customHeight="1"/>
    <row r="37795" ht="7.5" hidden="1" customHeight="1"/>
    <row r="37796" ht="7.5" hidden="1" customHeight="1"/>
    <row r="37797" ht="7.5" hidden="1" customHeight="1"/>
    <row r="37798" ht="7.5" hidden="1" customHeight="1"/>
    <row r="37799" ht="7.5" hidden="1" customHeight="1"/>
    <row r="37800" ht="7.5" hidden="1" customHeight="1"/>
    <row r="37801" ht="7.5" hidden="1" customHeight="1"/>
    <row r="37802" ht="7.5" hidden="1" customHeight="1"/>
    <row r="37803" ht="7.5" hidden="1" customHeight="1"/>
    <row r="37804" ht="7.5" hidden="1" customHeight="1"/>
    <row r="37805" ht="7.5" hidden="1" customHeight="1"/>
    <row r="37806" ht="7.5" hidden="1" customHeight="1"/>
    <row r="37807" ht="7.5" hidden="1" customHeight="1"/>
    <row r="37808" ht="7.5" hidden="1" customHeight="1"/>
    <row r="37809" ht="7.5" hidden="1" customHeight="1"/>
    <row r="37810" ht="7.5" hidden="1" customHeight="1"/>
    <row r="37811" ht="7.5" hidden="1" customHeight="1"/>
    <row r="37812" ht="7.5" hidden="1" customHeight="1"/>
    <row r="37813" ht="7.5" hidden="1" customHeight="1"/>
    <row r="37814" ht="7.5" hidden="1" customHeight="1"/>
    <row r="37815" ht="7.5" hidden="1" customHeight="1"/>
    <row r="37816" ht="7.5" hidden="1" customHeight="1"/>
    <row r="37817" ht="7.5" hidden="1" customHeight="1"/>
    <row r="37818" ht="7.5" hidden="1" customHeight="1"/>
    <row r="37819" ht="7.5" hidden="1" customHeight="1"/>
    <row r="37820" ht="7.5" hidden="1" customHeight="1"/>
    <row r="37821" ht="7.5" hidden="1" customHeight="1"/>
    <row r="37822" ht="7.5" hidden="1" customHeight="1"/>
    <row r="37823" ht="7.5" hidden="1" customHeight="1"/>
    <row r="37824" ht="7.5" hidden="1" customHeight="1"/>
    <row r="37825" ht="7.5" hidden="1" customHeight="1"/>
    <row r="37826" ht="7.5" hidden="1" customHeight="1"/>
    <row r="37827" ht="7.5" hidden="1" customHeight="1"/>
    <row r="37828" ht="7.5" hidden="1" customHeight="1"/>
    <row r="37829" ht="7.5" hidden="1" customHeight="1"/>
    <row r="37830" ht="7.5" hidden="1" customHeight="1"/>
    <row r="37831" ht="7.5" hidden="1" customHeight="1"/>
    <row r="37832" ht="7.5" hidden="1" customHeight="1"/>
    <row r="37833" ht="7.5" hidden="1" customHeight="1"/>
    <row r="37834" ht="7.5" hidden="1" customHeight="1"/>
    <row r="37835" ht="7.5" hidden="1" customHeight="1"/>
    <row r="37836" ht="7.5" hidden="1" customHeight="1"/>
    <row r="37837" ht="7.5" hidden="1" customHeight="1"/>
    <row r="37838" ht="7.5" hidden="1" customHeight="1"/>
    <row r="37839" ht="7.5" hidden="1" customHeight="1"/>
    <row r="37840" ht="7.5" hidden="1" customHeight="1"/>
    <row r="37841" ht="7.5" hidden="1" customHeight="1"/>
    <row r="37842" ht="7.5" hidden="1" customHeight="1"/>
    <row r="37843" ht="7.5" hidden="1" customHeight="1"/>
    <row r="37844" ht="7.5" hidden="1" customHeight="1"/>
    <row r="37845" ht="7.5" hidden="1" customHeight="1"/>
    <row r="37846" ht="7.5" hidden="1" customHeight="1"/>
    <row r="37847" ht="7.5" hidden="1" customHeight="1"/>
    <row r="37848" ht="7.5" hidden="1" customHeight="1"/>
    <row r="37849" ht="7.5" hidden="1" customHeight="1"/>
    <row r="37850" ht="7.5" hidden="1" customHeight="1"/>
    <row r="37851" ht="7.5" hidden="1" customHeight="1"/>
    <row r="37852" ht="7.5" hidden="1" customHeight="1"/>
    <row r="37853" ht="7.5" hidden="1" customHeight="1"/>
    <row r="37854" ht="7.5" hidden="1" customHeight="1"/>
    <row r="37855" ht="7.5" hidden="1" customHeight="1"/>
    <row r="37856" ht="7.5" hidden="1" customHeight="1"/>
    <row r="37857" ht="7.5" hidden="1" customHeight="1"/>
    <row r="37858" ht="7.5" hidden="1" customHeight="1"/>
    <row r="37859" ht="7.5" hidden="1" customHeight="1"/>
    <row r="37860" ht="7.5" hidden="1" customHeight="1"/>
    <row r="37861" ht="7.5" hidden="1" customHeight="1"/>
    <row r="37862" ht="7.5" hidden="1" customHeight="1"/>
    <row r="37863" ht="7.5" hidden="1" customHeight="1"/>
    <row r="37864" ht="7.5" hidden="1" customHeight="1"/>
    <row r="37865" ht="7.5" hidden="1" customHeight="1"/>
    <row r="37866" ht="7.5" hidden="1" customHeight="1"/>
    <row r="37867" ht="7.5" hidden="1" customHeight="1"/>
    <row r="37868" ht="7.5" hidden="1" customHeight="1"/>
    <row r="37869" ht="7.5" hidden="1" customHeight="1"/>
    <row r="37870" ht="7.5" hidden="1" customHeight="1"/>
    <row r="37871" ht="7.5" hidden="1" customHeight="1"/>
    <row r="37872" ht="7.5" hidden="1" customHeight="1"/>
    <row r="37873" ht="7.5" hidden="1" customHeight="1"/>
    <row r="37874" ht="7.5" hidden="1" customHeight="1"/>
    <row r="37875" ht="7.5" hidden="1" customHeight="1"/>
    <row r="37876" ht="7.5" hidden="1" customHeight="1"/>
    <row r="37877" ht="7.5" hidden="1" customHeight="1"/>
    <row r="37878" ht="7.5" hidden="1" customHeight="1"/>
    <row r="37879" ht="7.5" hidden="1" customHeight="1"/>
    <row r="37880" ht="7.5" hidden="1" customHeight="1"/>
    <row r="37881" ht="7.5" hidden="1" customHeight="1"/>
    <row r="37882" ht="7.5" hidden="1" customHeight="1"/>
    <row r="37883" ht="7.5" hidden="1" customHeight="1"/>
    <row r="37884" ht="7.5" hidden="1" customHeight="1"/>
    <row r="37885" ht="7.5" hidden="1" customHeight="1"/>
    <row r="37886" ht="7.5" hidden="1" customHeight="1"/>
    <row r="37887" ht="7.5" hidden="1" customHeight="1"/>
    <row r="37888" ht="7.5" hidden="1" customHeight="1"/>
    <row r="37889" ht="7.5" hidden="1" customHeight="1"/>
    <row r="37890" ht="7.5" hidden="1" customHeight="1"/>
    <row r="37891" ht="7.5" hidden="1" customHeight="1"/>
    <row r="37892" ht="7.5" hidden="1" customHeight="1"/>
    <row r="37893" ht="7.5" hidden="1" customHeight="1"/>
    <row r="37894" ht="7.5" hidden="1" customHeight="1"/>
    <row r="37895" ht="7.5" hidden="1" customHeight="1"/>
    <row r="37896" ht="7.5" hidden="1" customHeight="1"/>
    <row r="37897" ht="7.5" hidden="1" customHeight="1"/>
    <row r="37898" ht="7.5" hidden="1" customHeight="1"/>
    <row r="37899" ht="7.5" hidden="1" customHeight="1"/>
    <row r="37900" ht="7.5" hidden="1" customHeight="1"/>
    <row r="37901" ht="7.5" hidden="1" customHeight="1"/>
    <row r="37902" ht="7.5" hidden="1" customHeight="1"/>
    <row r="37903" ht="7.5" hidden="1" customHeight="1"/>
    <row r="37904" ht="7.5" hidden="1" customHeight="1"/>
    <row r="37905" ht="7.5" hidden="1" customHeight="1"/>
    <row r="37906" ht="7.5" hidden="1" customHeight="1"/>
    <row r="37907" ht="7.5" hidden="1" customHeight="1"/>
    <row r="37908" ht="7.5" hidden="1" customHeight="1"/>
    <row r="37909" ht="7.5" hidden="1" customHeight="1"/>
    <row r="37910" ht="7.5" hidden="1" customHeight="1"/>
    <row r="37911" ht="7.5" hidden="1" customHeight="1"/>
    <row r="37912" ht="7.5" hidden="1" customHeight="1"/>
    <row r="37913" ht="7.5" hidden="1" customHeight="1"/>
    <row r="37914" ht="7.5" hidden="1" customHeight="1"/>
    <row r="37915" ht="7.5" hidden="1" customHeight="1"/>
    <row r="37916" ht="7.5" hidden="1" customHeight="1"/>
    <row r="37917" ht="7.5" hidden="1" customHeight="1"/>
    <row r="37918" ht="7.5" hidden="1" customHeight="1"/>
    <row r="37919" ht="7.5" hidden="1" customHeight="1"/>
    <row r="37920" ht="7.5" hidden="1" customHeight="1"/>
    <row r="37921" ht="7.5" hidden="1" customHeight="1"/>
    <row r="37922" ht="7.5" hidden="1" customHeight="1"/>
    <row r="37923" ht="7.5" hidden="1" customHeight="1"/>
    <row r="37924" ht="7.5" hidden="1" customHeight="1"/>
    <row r="37925" ht="7.5" hidden="1" customHeight="1"/>
    <row r="37926" ht="7.5" hidden="1" customHeight="1"/>
    <row r="37927" ht="7.5" hidden="1" customHeight="1"/>
    <row r="37928" ht="7.5" hidden="1" customHeight="1"/>
    <row r="37929" ht="7.5" hidden="1" customHeight="1"/>
    <row r="37930" ht="7.5" hidden="1" customHeight="1"/>
    <row r="37931" ht="7.5" hidden="1" customHeight="1"/>
    <row r="37932" ht="7.5" hidden="1" customHeight="1"/>
    <row r="37933" ht="7.5" hidden="1" customHeight="1"/>
    <row r="37934" ht="7.5" hidden="1" customHeight="1"/>
    <row r="37935" ht="7.5" hidden="1" customHeight="1"/>
    <row r="37936" ht="7.5" hidden="1" customHeight="1"/>
    <row r="37937" ht="7.5" hidden="1" customHeight="1"/>
    <row r="37938" ht="7.5" hidden="1" customHeight="1"/>
    <row r="37939" ht="7.5" hidden="1" customHeight="1"/>
    <row r="37940" ht="7.5" hidden="1" customHeight="1"/>
    <row r="37941" ht="7.5" hidden="1" customHeight="1"/>
    <row r="37942" ht="7.5" hidden="1" customHeight="1"/>
    <row r="37943" ht="7.5" hidden="1" customHeight="1"/>
    <row r="37944" ht="7.5" hidden="1" customHeight="1"/>
    <row r="37945" ht="7.5" hidden="1" customHeight="1"/>
    <row r="37946" ht="7.5" hidden="1" customHeight="1"/>
    <row r="37947" ht="7.5" hidden="1" customHeight="1"/>
    <row r="37948" ht="7.5" hidden="1" customHeight="1"/>
    <row r="37949" ht="7.5" hidden="1" customHeight="1"/>
    <row r="37950" ht="7.5" hidden="1" customHeight="1"/>
    <row r="37951" ht="7.5" hidden="1" customHeight="1"/>
    <row r="37952" ht="7.5" hidden="1" customHeight="1"/>
    <row r="37953" ht="7.5" hidden="1" customHeight="1"/>
    <row r="37954" ht="7.5" hidden="1" customHeight="1"/>
    <row r="37955" ht="7.5" hidden="1" customHeight="1"/>
    <row r="37956" ht="7.5" hidden="1" customHeight="1"/>
    <row r="37957" ht="7.5" hidden="1" customHeight="1"/>
    <row r="37958" ht="7.5" hidden="1" customHeight="1"/>
    <row r="37959" ht="7.5" hidden="1" customHeight="1"/>
    <row r="37960" ht="7.5" hidden="1" customHeight="1"/>
    <row r="37961" ht="7.5" hidden="1" customHeight="1"/>
    <row r="37962" ht="7.5" hidden="1" customHeight="1"/>
    <row r="37963" ht="7.5" hidden="1" customHeight="1"/>
    <row r="37964" ht="7.5" hidden="1" customHeight="1"/>
    <row r="37965" ht="7.5" hidden="1" customHeight="1"/>
    <row r="37966" ht="7.5" hidden="1" customHeight="1"/>
    <row r="37967" ht="7.5" hidden="1" customHeight="1"/>
    <row r="37968" ht="7.5" hidden="1" customHeight="1"/>
    <row r="37969" ht="7.5" hidden="1" customHeight="1"/>
    <row r="37970" ht="7.5" hidden="1" customHeight="1"/>
    <row r="37971" ht="7.5" hidden="1" customHeight="1"/>
    <row r="37972" ht="7.5" hidden="1" customHeight="1"/>
    <row r="37973" ht="7.5" hidden="1" customHeight="1"/>
    <row r="37974" ht="7.5" hidden="1" customHeight="1"/>
    <row r="37975" ht="7.5" hidden="1" customHeight="1"/>
    <row r="37976" ht="7.5" hidden="1" customHeight="1"/>
    <row r="37977" ht="7.5" hidden="1" customHeight="1"/>
    <row r="37978" ht="7.5" hidden="1" customHeight="1"/>
    <row r="37979" ht="7.5" hidden="1" customHeight="1"/>
    <row r="37980" ht="7.5" hidden="1" customHeight="1"/>
    <row r="37981" ht="7.5" hidden="1" customHeight="1"/>
    <row r="37982" ht="7.5" hidden="1" customHeight="1"/>
    <row r="37983" ht="7.5" hidden="1" customHeight="1"/>
    <row r="37984" ht="7.5" hidden="1" customHeight="1"/>
    <row r="37985" ht="7.5" hidden="1" customHeight="1"/>
    <row r="37986" ht="7.5" hidden="1" customHeight="1"/>
    <row r="37987" ht="7.5" hidden="1" customHeight="1"/>
    <row r="37988" ht="7.5" hidden="1" customHeight="1"/>
    <row r="37989" ht="7.5" hidden="1" customHeight="1"/>
    <row r="37990" ht="7.5" hidden="1" customHeight="1"/>
    <row r="37991" ht="7.5" hidden="1" customHeight="1"/>
    <row r="37992" ht="7.5" hidden="1" customHeight="1"/>
    <row r="37993" ht="7.5" hidden="1" customHeight="1"/>
    <row r="37994" ht="7.5" hidden="1" customHeight="1"/>
    <row r="37995" ht="7.5" hidden="1" customHeight="1"/>
    <row r="37996" ht="7.5" hidden="1" customHeight="1"/>
    <row r="37997" ht="7.5" hidden="1" customHeight="1"/>
    <row r="37998" ht="7.5" hidden="1" customHeight="1"/>
    <row r="37999" ht="7.5" hidden="1" customHeight="1"/>
    <row r="38000" ht="7.5" hidden="1" customHeight="1"/>
    <row r="38001" ht="7.5" hidden="1" customHeight="1"/>
    <row r="38002" ht="7.5" hidden="1" customHeight="1"/>
    <row r="38003" ht="7.5" hidden="1" customHeight="1"/>
    <row r="38004" ht="7.5" hidden="1" customHeight="1"/>
    <row r="38005" ht="7.5" hidden="1" customHeight="1"/>
    <row r="38006" ht="7.5" hidden="1" customHeight="1"/>
    <row r="38007" ht="7.5" hidden="1" customHeight="1"/>
    <row r="38008" ht="7.5" hidden="1" customHeight="1"/>
    <row r="38009" ht="7.5" hidden="1" customHeight="1"/>
    <row r="38010" ht="7.5" hidden="1" customHeight="1"/>
    <row r="38011" ht="7.5" hidden="1" customHeight="1"/>
    <row r="38012" ht="7.5" hidden="1" customHeight="1"/>
    <row r="38013" ht="7.5" hidden="1" customHeight="1"/>
    <row r="38014" ht="7.5" hidden="1" customHeight="1"/>
    <row r="38015" ht="7.5" hidden="1" customHeight="1"/>
    <row r="38016" ht="7.5" hidden="1" customHeight="1"/>
    <row r="38017" ht="7.5" hidden="1" customHeight="1"/>
    <row r="38018" ht="7.5" hidden="1" customHeight="1"/>
    <row r="38019" ht="7.5" hidden="1" customHeight="1"/>
    <row r="38020" ht="7.5" hidden="1" customHeight="1"/>
    <row r="38021" ht="7.5" hidden="1" customHeight="1"/>
    <row r="38022" ht="7.5" hidden="1" customHeight="1"/>
    <row r="38023" ht="7.5" hidden="1" customHeight="1"/>
    <row r="38024" ht="7.5" hidden="1" customHeight="1"/>
    <row r="38025" ht="7.5" hidden="1" customHeight="1"/>
    <row r="38026" ht="7.5" hidden="1" customHeight="1"/>
    <row r="38027" ht="7.5" hidden="1" customHeight="1"/>
    <row r="38028" ht="7.5" hidden="1" customHeight="1"/>
    <row r="38029" ht="7.5" hidden="1" customHeight="1"/>
    <row r="38030" ht="7.5" hidden="1" customHeight="1"/>
    <row r="38031" ht="7.5" hidden="1" customHeight="1"/>
    <row r="38032" ht="7.5" hidden="1" customHeight="1"/>
    <row r="38033" ht="7.5" hidden="1" customHeight="1"/>
    <row r="38034" ht="7.5" hidden="1" customHeight="1"/>
    <row r="38035" ht="7.5" hidden="1" customHeight="1"/>
    <row r="38036" ht="7.5" hidden="1" customHeight="1"/>
    <row r="38037" ht="7.5" hidden="1" customHeight="1"/>
    <row r="38038" ht="7.5" hidden="1" customHeight="1"/>
    <row r="38039" ht="7.5" hidden="1" customHeight="1"/>
    <row r="38040" ht="7.5" hidden="1" customHeight="1"/>
    <row r="38041" ht="7.5" hidden="1" customHeight="1"/>
    <row r="38042" ht="7.5" hidden="1" customHeight="1"/>
    <row r="38043" ht="7.5" hidden="1" customHeight="1"/>
    <row r="38044" ht="7.5" hidden="1" customHeight="1"/>
    <row r="38045" ht="7.5" hidden="1" customHeight="1"/>
    <row r="38046" ht="7.5" hidden="1" customHeight="1"/>
    <row r="38047" ht="7.5" hidden="1" customHeight="1"/>
    <row r="38048" ht="7.5" hidden="1" customHeight="1"/>
    <row r="38049" ht="7.5" hidden="1" customHeight="1"/>
    <row r="38050" ht="7.5" hidden="1" customHeight="1"/>
    <row r="38051" ht="7.5" hidden="1" customHeight="1"/>
    <row r="38052" ht="7.5" hidden="1" customHeight="1"/>
    <row r="38053" ht="7.5" hidden="1" customHeight="1"/>
    <row r="38054" ht="7.5" hidden="1" customHeight="1"/>
    <row r="38055" ht="7.5" hidden="1" customHeight="1"/>
    <row r="38056" ht="7.5" hidden="1" customHeight="1"/>
    <row r="38057" ht="7.5" hidden="1" customHeight="1"/>
    <row r="38058" ht="7.5" hidden="1" customHeight="1"/>
    <row r="38059" ht="7.5" hidden="1" customHeight="1"/>
    <row r="38060" ht="7.5" hidden="1" customHeight="1"/>
    <row r="38061" ht="7.5" hidden="1" customHeight="1"/>
    <row r="38062" ht="7.5" hidden="1" customHeight="1"/>
    <row r="38063" ht="7.5" hidden="1" customHeight="1"/>
    <row r="38064" ht="7.5" hidden="1" customHeight="1"/>
    <row r="38065" ht="7.5" hidden="1" customHeight="1"/>
    <row r="38066" ht="7.5" hidden="1" customHeight="1"/>
    <row r="38067" ht="7.5" hidden="1" customHeight="1"/>
    <row r="38068" ht="7.5" hidden="1" customHeight="1"/>
    <row r="38069" ht="7.5" hidden="1" customHeight="1"/>
    <row r="38070" ht="7.5" hidden="1" customHeight="1"/>
    <row r="38071" ht="7.5" hidden="1" customHeight="1"/>
    <row r="38072" ht="7.5" hidden="1" customHeight="1"/>
    <row r="38073" ht="7.5" hidden="1" customHeight="1"/>
    <row r="38074" ht="7.5" hidden="1" customHeight="1"/>
    <row r="38075" ht="7.5" hidden="1" customHeight="1"/>
    <row r="38076" ht="7.5" hidden="1" customHeight="1"/>
    <row r="38077" ht="7.5" hidden="1" customHeight="1"/>
    <row r="38078" ht="7.5" hidden="1" customHeight="1"/>
    <row r="38079" ht="7.5" hidden="1" customHeight="1"/>
    <row r="38080" ht="7.5" hidden="1" customHeight="1"/>
    <row r="38081" ht="7.5" hidden="1" customHeight="1"/>
    <row r="38082" ht="7.5" hidden="1" customHeight="1"/>
    <row r="38083" ht="7.5" hidden="1" customHeight="1"/>
    <row r="38084" ht="7.5" hidden="1" customHeight="1"/>
    <row r="38085" ht="7.5" hidden="1" customHeight="1"/>
    <row r="38086" ht="7.5" hidden="1" customHeight="1"/>
    <row r="38087" ht="7.5" hidden="1" customHeight="1"/>
    <row r="38088" ht="7.5" hidden="1" customHeight="1"/>
    <row r="38089" ht="7.5" hidden="1" customHeight="1"/>
    <row r="38090" ht="7.5" hidden="1" customHeight="1"/>
    <row r="38091" ht="7.5" hidden="1" customHeight="1"/>
    <row r="38092" ht="7.5" hidden="1" customHeight="1"/>
    <row r="38093" ht="7.5" hidden="1" customHeight="1"/>
    <row r="38094" ht="7.5" hidden="1" customHeight="1"/>
    <row r="38095" ht="7.5" hidden="1" customHeight="1"/>
    <row r="38096" ht="7.5" hidden="1" customHeight="1"/>
    <row r="38097" ht="7.5" hidden="1" customHeight="1"/>
    <row r="38098" ht="7.5" hidden="1" customHeight="1"/>
    <row r="38099" ht="7.5" hidden="1" customHeight="1"/>
    <row r="38100" ht="7.5" hidden="1" customHeight="1"/>
    <row r="38101" ht="7.5" hidden="1" customHeight="1"/>
    <row r="38102" ht="7.5" hidden="1" customHeight="1"/>
    <row r="38103" ht="7.5" hidden="1" customHeight="1"/>
    <row r="38104" ht="7.5" hidden="1" customHeight="1"/>
    <row r="38105" ht="7.5" hidden="1" customHeight="1"/>
    <row r="38106" ht="7.5" hidden="1" customHeight="1"/>
    <row r="38107" ht="7.5" hidden="1" customHeight="1"/>
    <row r="38108" ht="7.5" hidden="1" customHeight="1"/>
    <row r="38109" ht="7.5" hidden="1" customHeight="1"/>
    <row r="38110" ht="7.5" hidden="1" customHeight="1"/>
    <row r="38111" ht="7.5" hidden="1" customHeight="1"/>
    <row r="38112" ht="7.5" hidden="1" customHeight="1"/>
    <row r="38113" ht="7.5" hidden="1" customHeight="1"/>
    <row r="38114" ht="7.5" hidden="1" customHeight="1"/>
    <row r="38115" ht="7.5" hidden="1" customHeight="1"/>
    <row r="38116" ht="7.5" hidden="1" customHeight="1"/>
    <row r="38117" ht="7.5" hidden="1" customHeight="1"/>
    <row r="38118" ht="7.5" hidden="1" customHeight="1"/>
    <row r="38119" ht="7.5" hidden="1" customHeight="1"/>
    <row r="38120" ht="7.5" hidden="1" customHeight="1"/>
    <row r="38121" ht="7.5" hidden="1" customHeight="1"/>
    <row r="38122" ht="7.5" hidden="1" customHeight="1"/>
    <row r="38123" ht="7.5" hidden="1" customHeight="1"/>
    <row r="38124" ht="7.5" hidden="1" customHeight="1"/>
    <row r="38125" ht="7.5" hidden="1" customHeight="1"/>
    <row r="38126" ht="7.5" hidden="1" customHeight="1"/>
    <row r="38127" ht="7.5" hidden="1" customHeight="1"/>
    <row r="38128" ht="7.5" hidden="1" customHeight="1"/>
    <row r="38129" ht="7.5" hidden="1" customHeight="1"/>
    <row r="38130" ht="7.5" hidden="1" customHeight="1"/>
    <row r="38131" ht="7.5" hidden="1" customHeight="1"/>
    <row r="38132" ht="7.5" hidden="1" customHeight="1"/>
    <row r="38133" ht="7.5" hidden="1" customHeight="1"/>
    <row r="38134" ht="7.5" hidden="1" customHeight="1"/>
    <row r="38135" ht="7.5" hidden="1" customHeight="1"/>
    <row r="38136" ht="7.5" hidden="1" customHeight="1"/>
    <row r="38137" ht="7.5" hidden="1" customHeight="1"/>
    <row r="38138" ht="7.5" hidden="1" customHeight="1"/>
    <row r="38139" ht="7.5" hidden="1" customHeight="1"/>
    <row r="38140" ht="7.5" hidden="1" customHeight="1"/>
    <row r="38141" ht="7.5" hidden="1" customHeight="1"/>
    <row r="38142" ht="7.5" hidden="1" customHeight="1"/>
    <row r="38143" ht="7.5" hidden="1" customHeight="1"/>
    <row r="38144" ht="7.5" hidden="1" customHeight="1"/>
    <row r="38145" ht="7.5" hidden="1" customHeight="1"/>
    <row r="38146" ht="7.5" hidden="1" customHeight="1"/>
    <row r="38147" ht="7.5" hidden="1" customHeight="1"/>
    <row r="38148" ht="7.5" hidden="1" customHeight="1"/>
    <row r="38149" ht="7.5" hidden="1" customHeight="1"/>
    <row r="38150" ht="7.5" hidden="1" customHeight="1"/>
    <row r="38151" ht="7.5" hidden="1" customHeight="1"/>
    <row r="38152" ht="7.5" hidden="1" customHeight="1"/>
    <row r="38153" ht="7.5" hidden="1" customHeight="1"/>
    <row r="38154" ht="7.5" hidden="1" customHeight="1"/>
    <row r="38155" ht="7.5" hidden="1" customHeight="1"/>
    <row r="38156" ht="7.5" hidden="1" customHeight="1"/>
    <row r="38157" ht="7.5" hidden="1" customHeight="1"/>
    <row r="38158" ht="7.5" hidden="1" customHeight="1"/>
    <row r="38159" ht="7.5" hidden="1" customHeight="1"/>
    <row r="38160" ht="7.5" hidden="1" customHeight="1"/>
    <row r="38161" ht="7.5" hidden="1" customHeight="1"/>
    <row r="38162" ht="7.5" hidden="1" customHeight="1"/>
    <row r="38163" ht="7.5" hidden="1" customHeight="1"/>
    <row r="38164" ht="7.5" hidden="1" customHeight="1"/>
    <row r="38165" ht="7.5" hidden="1" customHeight="1"/>
    <row r="38166" ht="7.5" hidden="1" customHeight="1"/>
    <row r="38167" ht="7.5" hidden="1" customHeight="1"/>
    <row r="38168" ht="7.5" hidden="1" customHeight="1"/>
    <row r="38169" ht="7.5" hidden="1" customHeight="1"/>
    <row r="38170" ht="7.5" hidden="1" customHeight="1"/>
    <row r="38171" ht="7.5" hidden="1" customHeight="1"/>
    <row r="38172" ht="7.5" hidden="1" customHeight="1"/>
    <row r="38173" ht="7.5" hidden="1" customHeight="1"/>
    <row r="38174" ht="7.5" hidden="1" customHeight="1"/>
    <row r="38175" ht="7.5" hidden="1" customHeight="1"/>
    <row r="38176" ht="7.5" hidden="1" customHeight="1"/>
    <row r="38177" ht="7.5" hidden="1" customHeight="1"/>
    <row r="38178" ht="7.5" hidden="1" customHeight="1"/>
    <row r="38179" ht="7.5" hidden="1" customHeight="1"/>
    <row r="38180" ht="7.5" hidden="1" customHeight="1"/>
    <row r="38181" ht="7.5" hidden="1" customHeight="1"/>
    <row r="38182" ht="7.5" hidden="1" customHeight="1"/>
    <row r="38183" ht="7.5" hidden="1" customHeight="1"/>
    <row r="38184" ht="7.5" hidden="1" customHeight="1"/>
    <row r="38185" ht="7.5" hidden="1" customHeight="1"/>
    <row r="38186" ht="7.5" hidden="1" customHeight="1"/>
    <row r="38187" ht="7.5" hidden="1" customHeight="1"/>
    <row r="38188" ht="7.5" hidden="1" customHeight="1"/>
    <row r="38189" ht="7.5" hidden="1" customHeight="1"/>
    <row r="38190" ht="7.5" hidden="1" customHeight="1"/>
    <row r="38191" ht="7.5" hidden="1" customHeight="1"/>
    <row r="38192" ht="7.5" hidden="1" customHeight="1"/>
    <row r="38193" ht="7.5" hidden="1" customHeight="1"/>
    <row r="38194" ht="7.5" hidden="1" customHeight="1"/>
    <row r="38195" ht="7.5" hidden="1" customHeight="1"/>
    <row r="38196" ht="7.5" hidden="1" customHeight="1"/>
    <row r="38197" ht="7.5" hidden="1" customHeight="1"/>
    <row r="38198" ht="7.5" hidden="1" customHeight="1"/>
    <row r="38199" ht="7.5" hidden="1" customHeight="1"/>
    <row r="38200" ht="7.5" hidden="1" customHeight="1"/>
    <row r="38201" ht="7.5" hidden="1" customHeight="1"/>
    <row r="38202" ht="7.5" hidden="1" customHeight="1"/>
    <row r="38203" ht="7.5" hidden="1" customHeight="1"/>
    <row r="38204" ht="7.5" hidden="1" customHeight="1"/>
    <row r="38205" ht="7.5" hidden="1" customHeight="1"/>
    <row r="38206" ht="7.5" hidden="1" customHeight="1"/>
    <row r="38207" ht="7.5" hidden="1" customHeight="1"/>
    <row r="38208" ht="7.5" hidden="1" customHeight="1"/>
    <row r="38209" ht="7.5" hidden="1" customHeight="1"/>
    <row r="38210" ht="7.5" hidden="1" customHeight="1"/>
    <row r="38211" ht="7.5" hidden="1" customHeight="1"/>
    <row r="38212" ht="7.5" hidden="1" customHeight="1"/>
    <row r="38213" ht="7.5" hidden="1" customHeight="1"/>
    <row r="38214" ht="7.5" hidden="1" customHeight="1"/>
    <row r="38215" ht="7.5" hidden="1" customHeight="1"/>
    <row r="38216" ht="7.5" hidden="1" customHeight="1"/>
    <row r="38217" ht="7.5" hidden="1" customHeight="1"/>
    <row r="38218" ht="7.5" hidden="1" customHeight="1"/>
    <row r="38219" ht="7.5" hidden="1" customHeight="1"/>
    <row r="38220" ht="7.5" hidden="1" customHeight="1"/>
    <row r="38221" ht="7.5" hidden="1" customHeight="1"/>
    <row r="38222" ht="7.5" hidden="1" customHeight="1"/>
    <row r="38223" ht="7.5" hidden="1" customHeight="1"/>
    <row r="38224" ht="7.5" hidden="1" customHeight="1"/>
    <row r="38225" ht="7.5" hidden="1" customHeight="1"/>
    <row r="38226" ht="7.5" hidden="1" customHeight="1"/>
    <row r="38227" ht="7.5" hidden="1" customHeight="1"/>
    <row r="38228" ht="7.5" hidden="1" customHeight="1"/>
    <row r="38229" ht="7.5" hidden="1" customHeight="1"/>
    <row r="38230" ht="7.5" hidden="1" customHeight="1"/>
    <row r="38231" ht="7.5" hidden="1" customHeight="1"/>
    <row r="38232" ht="7.5" hidden="1" customHeight="1"/>
    <row r="38233" ht="7.5" hidden="1" customHeight="1"/>
    <row r="38234" ht="7.5" hidden="1" customHeight="1"/>
    <row r="38235" ht="7.5" hidden="1" customHeight="1"/>
    <row r="38236" ht="7.5" hidden="1" customHeight="1"/>
    <row r="38237" ht="7.5" hidden="1" customHeight="1"/>
    <row r="38238" ht="7.5" hidden="1" customHeight="1"/>
    <row r="38239" ht="7.5" hidden="1" customHeight="1"/>
    <row r="38240" ht="7.5" hidden="1" customHeight="1"/>
    <row r="38241" ht="7.5" hidden="1" customHeight="1"/>
    <row r="38242" ht="7.5" hidden="1" customHeight="1"/>
    <row r="38243" ht="7.5" hidden="1" customHeight="1"/>
    <row r="38244" ht="7.5" hidden="1" customHeight="1"/>
    <row r="38245" ht="7.5" hidden="1" customHeight="1"/>
    <row r="38246" ht="7.5" hidden="1" customHeight="1"/>
    <row r="38247" ht="7.5" hidden="1" customHeight="1"/>
    <row r="38248" ht="7.5" hidden="1" customHeight="1"/>
    <row r="38249" ht="7.5" hidden="1" customHeight="1"/>
    <row r="38250" ht="7.5" hidden="1" customHeight="1"/>
    <row r="38251" ht="7.5" hidden="1" customHeight="1"/>
    <row r="38252" ht="7.5" hidden="1" customHeight="1"/>
    <row r="38253" ht="7.5" hidden="1" customHeight="1"/>
    <row r="38254" ht="7.5" hidden="1" customHeight="1"/>
    <row r="38255" ht="7.5" hidden="1" customHeight="1"/>
    <row r="38256" ht="7.5" hidden="1" customHeight="1"/>
    <row r="38257" ht="7.5" hidden="1" customHeight="1"/>
    <row r="38258" ht="7.5" hidden="1" customHeight="1"/>
    <row r="38259" ht="7.5" hidden="1" customHeight="1"/>
    <row r="38260" ht="7.5" hidden="1" customHeight="1"/>
    <row r="38261" ht="7.5" hidden="1" customHeight="1"/>
    <row r="38262" ht="7.5" hidden="1" customHeight="1"/>
    <row r="38263" ht="7.5" hidden="1" customHeight="1"/>
    <row r="38264" ht="7.5" hidden="1" customHeight="1"/>
    <row r="38265" ht="7.5" hidden="1" customHeight="1"/>
    <row r="38266" ht="7.5" hidden="1" customHeight="1"/>
    <row r="38267" ht="7.5" hidden="1" customHeight="1"/>
    <row r="38268" ht="7.5" hidden="1" customHeight="1"/>
    <row r="38269" ht="7.5" hidden="1" customHeight="1"/>
    <row r="38270" ht="7.5" hidden="1" customHeight="1"/>
    <row r="38271" ht="7.5" hidden="1" customHeight="1"/>
    <row r="38272" ht="7.5" hidden="1" customHeight="1"/>
    <row r="38273" ht="7.5" hidden="1" customHeight="1"/>
    <row r="38274" ht="7.5" hidden="1" customHeight="1"/>
    <row r="38275" ht="7.5" hidden="1" customHeight="1"/>
    <row r="38276" ht="7.5" hidden="1" customHeight="1"/>
    <row r="38277" ht="7.5" hidden="1" customHeight="1"/>
    <row r="38278" ht="7.5" hidden="1" customHeight="1"/>
    <row r="38279" ht="7.5" hidden="1" customHeight="1"/>
    <row r="38280" ht="7.5" hidden="1" customHeight="1"/>
    <row r="38281" ht="7.5" hidden="1" customHeight="1"/>
    <row r="38282" ht="7.5" hidden="1" customHeight="1"/>
    <row r="38283" ht="7.5" hidden="1" customHeight="1"/>
    <row r="38284" ht="7.5" hidden="1" customHeight="1"/>
    <row r="38285" ht="7.5" hidden="1" customHeight="1"/>
    <row r="38286" ht="7.5" hidden="1" customHeight="1"/>
    <row r="38287" ht="7.5" hidden="1" customHeight="1"/>
    <row r="38288" ht="7.5" hidden="1" customHeight="1"/>
    <row r="38289" ht="7.5" hidden="1" customHeight="1"/>
    <row r="38290" ht="7.5" hidden="1" customHeight="1"/>
    <row r="38291" ht="7.5" hidden="1" customHeight="1"/>
    <row r="38292" ht="7.5" hidden="1" customHeight="1"/>
    <row r="38293" ht="7.5" hidden="1" customHeight="1"/>
    <row r="38294" ht="7.5" hidden="1" customHeight="1"/>
    <row r="38295" ht="7.5" hidden="1" customHeight="1"/>
    <row r="38296" ht="7.5" hidden="1" customHeight="1"/>
    <row r="38297" ht="7.5" hidden="1" customHeight="1"/>
    <row r="38298" ht="7.5" hidden="1" customHeight="1"/>
    <row r="38299" ht="7.5" hidden="1" customHeight="1"/>
    <row r="38300" ht="7.5" hidden="1" customHeight="1"/>
    <row r="38301" ht="7.5" hidden="1" customHeight="1"/>
    <row r="38302" ht="7.5" hidden="1" customHeight="1"/>
    <row r="38303" ht="7.5" hidden="1" customHeight="1"/>
    <row r="38304" ht="7.5" hidden="1" customHeight="1"/>
    <row r="38305" ht="7.5" hidden="1" customHeight="1"/>
    <row r="38306" ht="7.5" hidden="1" customHeight="1"/>
    <row r="38307" ht="7.5" hidden="1" customHeight="1"/>
    <row r="38308" ht="7.5" hidden="1" customHeight="1"/>
    <row r="38309" ht="7.5" hidden="1" customHeight="1"/>
    <row r="38310" ht="7.5" hidden="1" customHeight="1"/>
    <row r="38311" ht="7.5" hidden="1" customHeight="1"/>
    <row r="38312" ht="7.5" hidden="1" customHeight="1"/>
    <row r="38313" ht="7.5" hidden="1" customHeight="1"/>
    <row r="38314" ht="7.5" hidden="1" customHeight="1"/>
    <row r="38315" ht="7.5" hidden="1" customHeight="1"/>
    <row r="38316" ht="7.5" hidden="1" customHeight="1"/>
    <row r="38317" ht="7.5" hidden="1" customHeight="1"/>
    <row r="38318" ht="7.5" hidden="1" customHeight="1"/>
    <row r="38319" ht="7.5" hidden="1" customHeight="1"/>
    <row r="38320" ht="7.5" hidden="1" customHeight="1"/>
    <row r="38321" ht="7.5" hidden="1" customHeight="1"/>
    <row r="38322" ht="7.5" hidden="1" customHeight="1"/>
    <row r="38323" ht="7.5" hidden="1" customHeight="1"/>
    <row r="38324" ht="7.5" hidden="1" customHeight="1"/>
    <row r="38325" ht="7.5" hidden="1" customHeight="1"/>
    <row r="38326" ht="7.5" hidden="1" customHeight="1"/>
    <row r="38327" ht="7.5" hidden="1" customHeight="1"/>
    <row r="38328" ht="7.5" hidden="1" customHeight="1"/>
    <row r="38329" ht="7.5" hidden="1" customHeight="1"/>
    <row r="38330" ht="7.5" hidden="1" customHeight="1"/>
    <row r="38331" ht="7.5" hidden="1" customHeight="1"/>
    <row r="38332" ht="7.5" hidden="1" customHeight="1"/>
    <row r="38333" ht="7.5" hidden="1" customHeight="1"/>
    <row r="38334" ht="7.5" hidden="1" customHeight="1"/>
    <row r="38335" ht="7.5" hidden="1" customHeight="1"/>
    <row r="38336" ht="7.5" hidden="1" customHeight="1"/>
    <row r="38337" ht="7.5" hidden="1" customHeight="1"/>
    <row r="38338" ht="7.5" hidden="1" customHeight="1"/>
    <row r="38339" ht="7.5" hidden="1" customHeight="1"/>
    <row r="38340" ht="7.5" hidden="1" customHeight="1"/>
    <row r="38341" ht="7.5" hidden="1" customHeight="1"/>
    <row r="38342" ht="7.5" hidden="1" customHeight="1"/>
    <row r="38343" ht="7.5" hidden="1" customHeight="1"/>
    <row r="38344" ht="7.5" hidden="1" customHeight="1"/>
    <row r="38345" ht="7.5" hidden="1" customHeight="1"/>
    <row r="38346" ht="7.5" hidden="1" customHeight="1"/>
    <row r="38347" ht="7.5" hidden="1" customHeight="1"/>
    <row r="38348" ht="7.5" hidden="1" customHeight="1"/>
    <row r="38349" ht="7.5" hidden="1" customHeight="1"/>
    <row r="38350" ht="7.5" hidden="1" customHeight="1"/>
    <row r="38351" ht="7.5" hidden="1" customHeight="1"/>
    <row r="38352" ht="7.5" hidden="1" customHeight="1"/>
    <row r="38353" ht="7.5" hidden="1" customHeight="1"/>
    <row r="38354" ht="7.5" hidden="1" customHeight="1"/>
    <row r="38355" ht="7.5" hidden="1" customHeight="1"/>
    <row r="38356" ht="7.5" hidden="1" customHeight="1"/>
    <row r="38357" ht="7.5" hidden="1" customHeight="1"/>
    <row r="38358" ht="7.5" hidden="1" customHeight="1"/>
    <row r="38359" ht="7.5" hidden="1" customHeight="1"/>
    <row r="38360" ht="7.5" hidden="1" customHeight="1"/>
    <row r="38361" ht="7.5" hidden="1" customHeight="1"/>
    <row r="38362" ht="7.5" hidden="1" customHeight="1"/>
    <row r="38363" ht="7.5" hidden="1" customHeight="1"/>
    <row r="38364" ht="7.5" hidden="1" customHeight="1"/>
    <row r="38365" ht="7.5" hidden="1" customHeight="1"/>
    <row r="38366" ht="7.5" hidden="1" customHeight="1"/>
    <row r="38367" ht="7.5" hidden="1" customHeight="1"/>
    <row r="38368" ht="7.5" hidden="1" customHeight="1"/>
    <row r="38369" ht="7.5" hidden="1" customHeight="1"/>
    <row r="38370" ht="7.5" hidden="1" customHeight="1"/>
    <row r="38371" ht="7.5" hidden="1" customHeight="1"/>
    <row r="38372" ht="7.5" hidden="1" customHeight="1"/>
    <row r="38373" ht="7.5" hidden="1" customHeight="1"/>
    <row r="38374" ht="7.5" hidden="1" customHeight="1"/>
    <row r="38375" ht="7.5" hidden="1" customHeight="1"/>
    <row r="38376" ht="7.5" hidden="1" customHeight="1"/>
    <row r="38377" ht="7.5" hidden="1" customHeight="1"/>
    <row r="38378" ht="7.5" hidden="1" customHeight="1"/>
    <row r="38379" ht="7.5" hidden="1" customHeight="1"/>
    <row r="38380" ht="7.5" hidden="1" customHeight="1"/>
    <row r="38381" ht="7.5" hidden="1" customHeight="1"/>
    <row r="38382" ht="7.5" hidden="1" customHeight="1"/>
    <row r="38383" ht="7.5" hidden="1" customHeight="1"/>
    <row r="38384" ht="7.5" hidden="1" customHeight="1"/>
    <row r="38385" ht="7.5" hidden="1" customHeight="1"/>
    <row r="38386" ht="7.5" hidden="1" customHeight="1"/>
    <row r="38387" ht="7.5" hidden="1" customHeight="1"/>
    <row r="38388" ht="7.5" hidden="1" customHeight="1"/>
    <row r="38389" ht="7.5" hidden="1" customHeight="1"/>
    <row r="38390" ht="7.5" hidden="1" customHeight="1"/>
    <row r="38391" ht="7.5" hidden="1" customHeight="1"/>
    <row r="38392" ht="7.5" hidden="1" customHeight="1"/>
    <row r="38393" ht="7.5" hidden="1" customHeight="1"/>
    <row r="38394" ht="7.5" hidden="1" customHeight="1"/>
    <row r="38395" ht="7.5" hidden="1" customHeight="1"/>
    <row r="38396" ht="7.5" hidden="1" customHeight="1"/>
    <row r="38397" ht="7.5" hidden="1" customHeight="1"/>
    <row r="38398" ht="7.5" hidden="1" customHeight="1"/>
    <row r="38399" ht="7.5" hidden="1" customHeight="1"/>
    <row r="38400" ht="7.5" hidden="1" customHeight="1"/>
    <row r="38401" ht="7.5" hidden="1" customHeight="1"/>
    <row r="38402" ht="7.5" hidden="1" customHeight="1"/>
    <row r="38403" ht="7.5" hidden="1" customHeight="1"/>
    <row r="38404" ht="7.5" hidden="1" customHeight="1"/>
    <row r="38405" ht="7.5" hidden="1" customHeight="1"/>
    <row r="38406" ht="7.5" hidden="1" customHeight="1"/>
    <row r="38407" ht="7.5" hidden="1" customHeight="1"/>
    <row r="38408" ht="7.5" hidden="1" customHeight="1"/>
    <row r="38409" ht="7.5" hidden="1" customHeight="1"/>
    <row r="38410" ht="7.5" hidden="1" customHeight="1"/>
    <row r="38411" ht="7.5" hidden="1" customHeight="1"/>
    <row r="38412" ht="7.5" hidden="1" customHeight="1"/>
    <row r="38413" ht="7.5" hidden="1" customHeight="1"/>
    <row r="38414" ht="7.5" hidden="1" customHeight="1"/>
    <row r="38415" ht="7.5" hidden="1" customHeight="1"/>
    <row r="38416" ht="7.5" hidden="1" customHeight="1"/>
    <row r="38417" ht="7.5" hidden="1" customHeight="1"/>
    <row r="38418" ht="7.5" hidden="1" customHeight="1"/>
    <row r="38419" ht="7.5" hidden="1" customHeight="1"/>
    <row r="38420" ht="7.5" hidden="1" customHeight="1"/>
    <row r="38421" ht="7.5" hidden="1" customHeight="1"/>
    <row r="38422" ht="7.5" hidden="1" customHeight="1"/>
    <row r="38423" ht="7.5" hidden="1" customHeight="1"/>
    <row r="38424" ht="7.5" hidden="1" customHeight="1"/>
    <row r="38425" ht="7.5" hidden="1" customHeight="1"/>
    <row r="38426" ht="7.5" hidden="1" customHeight="1"/>
    <row r="38427" ht="7.5" hidden="1" customHeight="1"/>
    <row r="38428" ht="7.5" hidden="1" customHeight="1"/>
    <row r="38429" ht="7.5" hidden="1" customHeight="1"/>
    <row r="38430" ht="7.5" hidden="1" customHeight="1"/>
    <row r="38431" ht="7.5" hidden="1" customHeight="1"/>
    <row r="38432" ht="7.5" hidden="1" customHeight="1"/>
    <row r="38433" ht="7.5" hidden="1" customHeight="1"/>
    <row r="38434" ht="7.5" hidden="1" customHeight="1"/>
    <row r="38435" ht="7.5" hidden="1" customHeight="1"/>
    <row r="38436" ht="7.5" hidden="1" customHeight="1"/>
    <row r="38437" ht="7.5" hidden="1" customHeight="1"/>
    <row r="38438" ht="7.5" hidden="1" customHeight="1"/>
    <row r="38439" ht="7.5" hidden="1" customHeight="1"/>
    <row r="38440" ht="7.5" hidden="1" customHeight="1"/>
    <row r="38441" ht="7.5" hidden="1" customHeight="1"/>
    <row r="38442" ht="7.5" hidden="1" customHeight="1"/>
    <row r="38443" ht="7.5" hidden="1" customHeight="1"/>
    <row r="38444" ht="7.5" hidden="1" customHeight="1"/>
    <row r="38445" ht="7.5" hidden="1" customHeight="1"/>
    <row r="38446" ht="7.5" hidden="1" customHeight="1"/>
    <row r="38447" ht="7.5" hidden="1" customHeight="1"/>
    <row r="38448" ht="7.5" hidden="1" customHeight="1"/>
    <row r="38449" ht="7.5" hidden="1" customHeight="1"/>
    <row r="38450" ht="7.5" hidden="1" customHeight="1"/>
    <row r="38451" ht="7.5" hidden="1" customHeight="1"/>
    <row r="38452" ht="7.5" hidden="1" customHeight="1"/>
    <row r="38453" ht="7.5" hidden="1" customHeight="1"/>
    <row r="38454" ht="7.5" hidden="1" customHeight="1"/>
    <row r="38455" ht="7.5" hidden="1" customHeight="1"/>
    <row r="38456" ht="7.5" hidden="1" customHeight="1"/>
    <row r="38457" ht="7.5" hidden="1" customHeight="1"/>
    <row r="38458" ht="7.5" hidden="1" customHeight="1"/>
    <row r="38459" ht="7.5" hidden="1" customHeight="1"/>
    <row r="38460" ht="7.5" hidden="1" customHeight="1"/>
    <row r="38461" ht="7.5" hidden="1" customHeight="1"/>
    <row r="38462" ht="7.5" hidden="1" customHeight="1"/>
    <row r="38463" ht="7.5" hidden="1" customHeight="1"/>
    <row r="38464" ht="7.5" hidden="1" customHeight="1"/>
    <row r="38465" ht="7.5" hidden="1" customHeight="1"/>
    <row r="38466" ht="7.5" hidden="1" customHeight="1"/>
    <row r="38467" ht="7.5" hidden="1" customHeight="1"/>
    <row r="38468" ht="7.5" hidden="1" customHeight="1"/>
    <row r="38469" ht="7.5" hidden="1" customHeight="1"/>
    <row r="38470" ht="7.5" hidden="1" customHeight="1"/>
    <row r="38471" ht="7.5" hidden="1" customHeight="1"/>
    <row r="38472" ht="7.5" hidden="1" customHeight="1"/>
    <row r="38473" ht="7.5" hidden="1" customHeight="1"/>
    <row r="38474" ht="7.5" hidden="1" customHeight="1"/>
    <row r="38475" ht="7.5" hidden="1" customHeight="1"/>
    <row r="38476" ht="7.5" hidden="1" customHeight="1"/>
    <row r="38477" ht="7.5" hidden="1" customHeight="1"/>
    <row r="38478" ht="7.5" hidden="1" customHeight="1"/>
    <row r="38479" ht="7.5" hidden="1" customHeight="1"/>
    <row r="38480" ht="7.5" hidden="1" customHeight="1"/>
    <row r="38481" ht="7.5" hidden="1" customHeight="1"/>
    <row r="38482" ht="7.5" hidden="1" customHeight="1"/>
    <row r="38483" ht="7.5" hidden="1" customHeight="1"/>
    <row r="38484" ht="7.5" hidden="1" customHeight="1"/>
    <row r="38485" ht="7.5" hidden="1" customHeight="1"/>
    <row r="38486" ht="7.5" hidden="1" customHeight="1"/>
    <row r="38487" ht="7.5" hidden="1" customHeight="1"/>
    <row r="38488" ht="7.5" hidden="1" customHeight="1"/>
    <row r="38489" ht="7.5" hidden="1" customHeight="1"/>
    <row r="38490" ht="7.5" hidden="1" customHeight="1"/>
    <row r="38491" ht="7.5" hidden="1" customHeight="1"/>
    <row r="38492" ht="7.5" hidden="1" customHeight="1"/>
    <row r="38493" ht="7.5" hidden="1" customHeight="1"/>
    <row r="38494" ht="7.5" hidden="1" customHeight="1"/>
    <row r="38495" ht="7.5" hidden="1" customHeight="1"/>
    <row r="38496" ht="7.5" hidden="1" customHeight="1"/>
    <row r="38497" ht="7.5" hidden="1" customHeight="1"/>
    <row r="38498" ht="7.5" hidden="1" customHeight="1"/>
    <row r="38499" ht="7.5" hidden="1" customHeight="1"/>
    <row r="38500" ht="7.5" hidden="1" customHeight="1"/>
    <row r="38501" ht="7.5" hidden="1" customHeight="1"/>
    <row r="38502" ht="7.5" hidden="1" customHeight="1"/>
    <row r="38503" ht="7.5" hidden="1" customHeight="1"/>
    <row r="38504" ht="7.5" hidden="1" customHeight="1"/>
    <row r="38505" ht="7.5" hidden="1" customHeight="1"/>
    <row r="38506" ht="7.5" hidden="1" customHeight="1"/>
    <row r="38507" ht="7.5" hidden="1" customHeight="1"/>
    <row r="38508" ht="7.5" hidden="1" customHeight="1"/>
    <row r="38509" ht="7.5" hidden="1" customHeight="1"/>
    <row r="38510" ht="7.5" hidden="1" customHeight="1"/>
    <row r="38511" ht="7.5" hidden="1" customHeight="1"/>
    <row r="38512" ht="7.5" hidden="1" customHeight="1"/>
    <row r="38513" ht="7.5" hidden="1" customHeight="1"/>
    <row r="38514" ht="7.5" hidden="1" customHeight="1"/>
    <row r="38515" ht="7.5" hidden="1" customHeight="1"/>
    <row r="38516" ht="7.5" hidden="1" customHeight="1"/>
    <row r="38517" ht="7.5" hidden="1" customHeight="1"/>
    <row r="38518" ht="7.5" hidden="1" customHeight="1"/>
    <row r="38519" ht="7.5" hidden="1" customHeight="1"/>
    <row r="38520" ht="7.5" hidden="1" customHeight="1"/>
    <row r="38521" ht="7.5" hidden="1" customHeight="1"/>
    <row r="38522" ht="7.5" hidden="1" customHeight="1"/>
    <row r="38523" ht="7.5" hidden="1" customHeight="1"/>
    <row r="38524" ht="7.5" hidden="1" customHeight="1"/>
    <row r="38525" ht="7.5" hidden="1" customHeight="1"/>
    <row r="38526" ht="7.5" hidden="1" customHeight="1"/>
    <row r="38527" ht="7.5" hidden="1" customHeight="1"/>
    <row r="38528" ht="7.5" hidden="1" customHeight="1"/>
    <row r="38529" ht="7.5" hidden="1" customHeight="1"/>
    <row r="38530" ht="7.5" hidden="1" customHeight="1"/>
    <row r="38531" ht="7.5" hidden="1" customHeight="1"/>
    <row r="38532" ht="7.5" hidden="1" customHeight="1"/>
    <row r="38533" ht="7.5" hidden="1" customHeight="1"/>
    <row r="38534" ht="7.5" hidden="1" customHeight="1"/>
    <row r="38535" ht="7.5" hidden="1" customHeight="1"/>
    <row r="38536" ht="7.5" hidden="1" customHeight="1"/>
    <row r="38537" ht="7.5" hidden="1" customHeight="1"/>
    <row r="38538" ht="7.5" hidden="1" customHeight="1"/>
    <row r="38539" ht="7.5" hidden="1" customHeight="1"/>
    <row r="38540" ht="7.5" hidden="1" customHeight="1"/>
    <row r="38541" ht="7.5" hidden="1" customHeight="1"/>
    <row r="38542" ht="7.5" hidden="1" customHeight="1"/>
    <row r="38543" ht="7.5" hidden="1" customHeight="1"/>
    <row r="38544" ht="7.5" hidden="1" customHeight="1"/>
    <row r="38545" ht="7.5" hidden="1" customHeight="1"/>
    <row r="38546" ht="7.5" hidden="1" customHeight="1"/>
    <row r="38547" ht="7.5" hidden="1" customHeight="1"/>
    <row r="38548" ht="7.5" hidden="1" customHeight="1"/>
    <row r="38549" ht="7.5" hidden="1" customHeight="1"/>
    <row r="38550" ht="7.5" hidden="1" customHeight="1"/>
    <row r="38551" ht="7.5" hidden="1" customHeight="1"/>
    <row r="38552" ht="7.5" hidden="1" customHeight="1"/>
    <row r="38553" ht="7.5" hidden="1" customHeight="1"/>
    <row r="38554" ht="7.5" hidden="1" customHeight="1"/>
    <row r="38555" ht="7.5" hidden="1" customHeight="1"/>
    <row r="38556" ht="7.5" hidden="1" customHeight="1"/>
    <row r="38557" ht="7.5" hidden="1" customHeight="1"/>
    <row r="38558" ht="7.5" hidden="1" customHeight="1"/>
    <row r="38559" ht="7.5" hidden="1" customHeight="1"/>
    <row r="38560" ht="7.5" hidden="1" customHeight="1"/>
    <row r="38561" ht="7.5" hidden="1" customHeight="1"/>
    <row r="38562" ht="7.5" hidden="1" customHeight="1"/>
    <row r="38563" ht="7.5" hidden="1" customHeight="1"/>
    <row r="38564" ht="7.5" hidden="1" customHeight="1"/>
    <row r="38565" ht="7.5" hidden="1" customHeight="1"/>
    <row r="38566" ht="7.5" hidden="1" customHeight="1"/>
    <row r="38567" ht="7.5" hidden="1" customHeight="1"/>
    <row r="38568" ht="7.5" hidden="1" customHeight="1"/>
    <row r="38569" ht="7.5" hidden="1" customHeight="1"/>
    <row r="38570" ht="7.5" hidden="1" customHeight="1"/>
    <row r="38571" ht="7.5" hidden="1" customHeight="1"/>
    <row r="38572" ht="7.5" hidden="1" customHeight="1"/>
    <row r="38573" ht="7.5" hidden="1" customHeight="1"/>
    <row r="38574" ht="7.5" hidden="1" customHeight="1"/>
    <row r="38575" ht="7.5" hidden="1" customHeight="1"/>
    <row r="38576" ht="7.5" hidden="1" customHeight="1"/>
    <row r="38577" ht="7.5" hidden="1" customHeight="1"/>
    <row r="38578" ht="7.5" hidden="1" customHeight="1"/>
    <row r="38579" ht="7.5" hidden="1" customHeight="1"/>
    <row r="38580" ht="7.5" hidden="1" customHeight="1"/>
    <row r="38581" ht="7.5" hidden="1" customHeight="1"/>
    <row r="38582" ht="7.5" hidden="1" customHeight="1"/>
    <row r="38583" ht="7.5" hidden="1" customHeight="1"/>
    <row r="38584" ht="7.5" hidden="1" customHeight="1"/>
    <row r="38585" ht="7.5" hidden="1" customHeight="1"/>
    <row r="38586" ht="7.5" hidden="1" customHeight="1"/>
    <row r="38587" ht="7.5" hidden="1" customHeight="1"/>
    <row r="38588" ht="7.5" hidden="1" customHeight="1"/>
    <row r="38589" ht="7.5" hidden="1" customHeight="1"/>
    <row r="38590" ht="7.5" hidden="1" customHeight="1"/>
    <row r="38591" ht="7.5" hidden="1" customHeight="1"/>
    <row r="38592" ht="7.5" hidden="1" customHeight="1"/>
    <row r="38593" ht="7.5" hidden="1" customHeight="1"/>
    <row r="38594" ht="7.5" hidden="1" customHeight="1"/>
    <row r="38595" ht="7.5" hidden="1" customHeight="1"/>
    <row r="38596" ht="7.5" hidden="1" customHeight="1"/>
    <row r="38597" ht="7.5" hidden="1" customHeight="1"/>
    <row r="38598" ht="7.5" hidden="1" customHeight="1"/>
    <row r="38599" ht="7.5" hidden="1" customHeight="1"/>
    <row r="38600" ht="7.5" hidden="1" customHeight="1"/>
    <row r="38601" ht="7.5" hidden="1" customHeight="1"/>
    <row r="38602" ht="7.5" hidden="1" customHeight="1"/>
    <row r="38603" ht="7.5" hidden="1" customHeight="1"/>
    <row r="38604" ht="7.5" hidden="1" customHeight="1"/>
    <row r="38605" ht="7.5" hidden="1" customHeight="1"/>
    <row r="38606" ht="7.5" hidden="1" customHeight="1"/>
    <row r="38607" ht="7.5" hidden="1" customHeight="1"/>
    <row r="38608" ht="7.5" hidden="1" customHeight="1"/>
    <row r="38609" ht="7.5" hidden="1" customHeight="1"/>
    <row r="38610" ht="7.5" hidden="1" customHeight="1"/>
    <row r="38611" ht="7.5" hidden="1" customHeight="1"/>
    <row r="38612" ht="7.5" hidden="1" customHeight="1"/>
    <row r="38613" ht="7.5" hidden="1" customHeight="1"/>
    <row r="38614" ht="7.5" hidden="1" customHeight="1"/>
    <row r="38615" ht="7.5" hidden="1" customHeight="1"/>
    <row r="38616" ht="7.5" hidden="1" customHeight="1"/>
    <row r="38617" ht="7.5" hidden="1" customHeight="1"/>
    <row r="38618" ht="7.5" hidden="1" customHeight="1"/>
    <row r="38619" ht="7.5" hidden="1" customHeight="1"/>
    <row r="38620" ht="7.5" hidden="1" customHeight="1"/>
    <row r="38621" ht="7.5" hidden="1" customHeight="1"/>
    <row r="38622" ht="7.5" hidden="1" customHeight="1"/>
    <row r="38623" ht="7.5" hidden="1" customHeight="1"/>
    <row r="38624" ht="7.5" hidden="1" customHeight="1"/>
    <row r="38625" ht="7.5" hidden="1" customHeight="1"/>
    <row r="38626" ht="7.5" hidden="1" customHeight="1"/>
    <row r="38627" ht="7.5" hidden="1" customHeight="1"/>
    <row r="38628" ht="7.5" hidden="1" customHeight="1"/>
    <row r="38629" ht="7.5" hidden="1" customHeight="1"/>
    <row r="38630" ht="7.5" hidden="1" customHeight="1"/>
    <row r="38631" ht="7.5" hidden="1" customHeight="1"/>
    <row r="38632" ht="7.5" hidden="1" customHeight="1"/>
    <row r="38633" ht="7.5" hidden="1" customHeight="1"/>
    <row r="38634" ht="7.5" hidden="1" customHeight="1"/>
    <row r="38635" ht="7.5" hidden="1" customHeight="1"/>
    <row r="38636" ht="7.5" hidden="1" customHeight="1"/>
    <row r="38637" ht="7.5" hidden="1" customHeight="1"/>
    <row r="38638" ht="7.5" hidden="1" customHeight="1"/>
    <row r="38639" ht="7.5" hidden="1" customHeight="1"/>
    <row r="38640" ht="7.5" hidden="1" customHeight="1"/>
    <row r="38641" ht="7.5" hidden="1" customHeight="1"/>
    <row r="38642" ht="7.5" hidden="1" customHeight="1"/>
    <row r="38643" ht="7.5" hidden="1" customHeight="1"/>
    <row r="38644" ht="7.5" hidden="1" customHeight="1"/>
    <row r="38645" ht="7.5" hidden="1" customHeight="1"/>
    <row r="38646" ht="7.5" hidden="1" customHeight="1"/>
    <row r="38647" ht="7.5" hidden="1" customHeight="1"/>
    <row r="38648" ht="7.5" hidden="1" customHeight="1"/>
    <row r="38649" ht="7.5" hidden="1" customHeight="1"/>
    <row r="38650" ht="7.5" hidden="1" customHeight="1"/>
    <row r="38651" ht="7.5" hidden="1" customHeight="1"/>
    <row r="38652" ht="7.5" hidden="1" customHeight="1"/>
    <row r="38653" ht="7.5" hidden="1" customHeight="1"/>
    <row r="38654" ht="7.5" hidden="1" customHeight="1"/>
    <row r="38655" ht="7.5" hidden="1" customHeight="1"/>
    <row r="38656" ht="7.5" hidden="1" customHeight="1"/>
    <row r="38657" ht="7.5" hidden="1" customHeight="1"/>
    <row r="38658" ht="7.5" hidden="1" customHeight="1"/>
    <row r="38659" ht="7.5" hidden="1" customHeight="1"/>
    <row r="38660" ht="7.5" hidden="1" customHeight="1"/>
    <row r="38661" ht="7.5" hidden="1" customHeight="1"/>
    <row r="38662" ht="7.5" hidden="1" customHeight="1"/>
    <row r="38663" ht="7.5" hidden="1" customHeight="1"/>
    <row r="38664" ht="7.5" hidden="1" customHeight="1"/>
    <row r="38665" ht="7.5" hidden="1" customHeight="1"/>
    <row r="38666" ht="7.5" hidden="1" customHeight="1"/>
    <row r="38667" ht="7.5" hidden="1" customHeight="1"/>
    <row r="38668" ht="7.5" hidden="1" customHeight="1"/>
    <row r="38669" ht="7.5" hidden="1" customHeight="1"/>
    <row r="38670" ht="7.5" hidden="1" customHeight="1"/>
    <row r="38671" ht="7.5" hidden="1" customHeight="1"/>
    <row r="38672" ht="7.5" hidden="1" customHeight="1"/>
    <row r="38673" ht="7.5" hidden="1" customHeight="1"/>
    <row r="38674" ht="7.5" hidden="1" customHeight="1"/>
    <row r="38675" ht="7.5" hidden="1" customHeight="1"/>
    <row r="38676" ht="7.5" hidden="1" customHeight="1"/>
    <row r="38677" ht="7.5" hidden="1" customHeight="1"/>
    <row r="38678" ht="7.5" hidden="1" customHeight="1"/>
    <row r="38679" ht="7.5" hidden="1" customHeight="1"/>
    <row r="38680" ht="7.5" hidden="1" customHeight="1"/>
    <row r="38681" ht="7.5" hidden="1" customHeight="1"/>
    <row r="38682" ht="7.5" hidden="1" customHeight="1"/>
    <row r="38683" ht="7.5" hidden="1" customHeight="1"/>
    <row r="38684" ht="7.5" hidden="1" customHeight="1"/>
    <row r="38685" ht="7.5" hidden="1" customHeight="1"/>
    <row r="38686" ht="7.5" hidden="1" customHeight="1"/>
    <row r="38687" ht="7.5" hidden="1" customHeight="1"/>
    <row r="38688" ht="7.5" hidden="1" customHeight="1"/>
    <row r="38689" ht="7.5" hidden="1" customHeight="1"/>
    <row r="38690" ht="7.5" hidden="1" customHeight="1"/>
    <row r="38691" ht="7.5" hidden="1" customHeight="1"/>
    <row r="38692" ht="7.5" hidden="1" customHeight="1"/>
    <row r="38693" ht="7.5" hidden="1" customHeight="1"/>
    <row r="38694" ht="7.5" hidden="1" customHeight="1"/>
    <row r="38695" ht="7.5" hidden="1" customHeight="1"/>
    <row r="38696" ht="7.5" hidden="1" customHeight="1"/>
    <row r="38697" ht="7.5" hidden="1" customHeight="1"/>
    <row r="38698" ht="7.5" hidden="1" customHeight="1"/>
    <row r="38699" ht="7.5" hidden="1" customHeight="1"/>
    <row r="38700" ht="7.5" hidden="1" customHeight="1"/>
    <row r="38701" ht="7.5" hidden="1" customHeight="1"/>
    <row r="38702" ht="7.5" hidden="1" customHeight="1"/>
    <row r="38703" ht="7.5" hidden="1" customHeight="1"/>
    <row r="38704" ht="7.5" hidden="1" customHeight="1"/>
    <row r="38705" ht="7.5" hidden="1" customHeight="1"/>
    <row r="38706" ht="7.5" hidden="1" customHeight="1"/>
    <row r="38707" ht="7.5" hidden="1" customHeight="1"/>
    <row r="38708" ht="7.5" hidden="1" customHeight="1"/>
    <row r="38709" ht="7.5" hidden="1" customHeight="1"/>
    <row r="38710" ht="7.5" hidden="1" customHeight="1"/>
    <row r="38711" ht="7.5" hidden="1" customHeight="1"/>
    <row r="38712" ht="7.5" hidden="1" customHeight="1"/>
    <row r="38713" ht="7.5" hidden="1" customHeight="1"/>
    <row r="38714" ht="7.5" hidden="1" customHeight="1"/>
    <row r="38715" ht="7.5" hidden="1" customHeight="1"/>
    <row r="38716" ht="7.5" hidden="1" customHeight="1"/>
    <row r="38717" ht="7.5" hidden="1" customHeight="1"/>
    <row r="38718" ht="7.5" hidden="1" customHeight="1"/>
    <row r="38719" ht="7.5" hidden="1" customHeight="1"/>
    <row r="38720" ht="7.5" hidden="1" customHeight="1"/>
    <row r="38721" ht="7.5" hidden="1" customHeight="1"/>
    <row r="38722" ht="7.5" hidden="1" customHeight="1"/>
    <row r="38723" ht="7.5" hidden="1" customHeight="1"/>
    <row r="38724" ht="7.5" hidden="1" customHeight="1"/>
    <row r="38725" ht="7.5" hidden="1" customHeight="1"/>
    <row r="38726" ht="7.5" hidden="1" customHeight="1"/>
    <row r="38727" ht="7.5" hidden="1" customHeight="1"/>
    <row r="38728" ht="7.5" hidden="1" customHeight="1"/>
    <row r="38729" ht="7.5" hidden="1" customHeight="1"/>
    <row r="38730" ht="7.5" hidden="1" customHeight="1"/>
    <row r="38731" ht="7.5" hidden="1" customHeight="1"/>
    <row r="38732" ht="7.5" hidden="1" customHeight="1"/>
    <row r="38733" ht="7.5" hidden="1" customHeight="1"/>
    <row r="38734" ht="7.5" hidden="1" customHeight="1"/>
    <row r="38735" ht="7.5" hidden="1" customHeight="1"/>
    <row r="38736" ht="7.5" hidden="1" customHeight="1"/>
    <row r="38737" ht="7.5" hidden="1" customHeight="1"/>
    <row r="38738" ht="7.5" hidden="1" customHeight="1"/>
    <row r="38739" ht="7.5" hidden="1" customHeight="1"/>
    <row r="38740" ht="7.5" hidden="1" customHeight="1"/>
    <row r="38741" ht="7.5" hidden="1" customHeight="1"/>
    <row r="38742" ht="7.5" hidden="1" customHeight="1"/>
    <row r="38743" ht="7.5" hidden="1" customHeight="1"/>
    <row r="38744" ht="7.5" hidden="1" customHeight="1"/>
    <row r="38745" ht="7.5" hidden="1" customHeight="1"/>
    <row r="38746" ht="7.5" hidden="1" customHeight="1"/>
    <row r="38747" ht="7.5" hidden="1" customHeight="1"/>
    <row r="38748" ht="7.5" hidden="1" customHeight="1"/>
    <row r="38749" ht="7.5" hidden="1" customHeight="1"/>
    <row r="38750" ht="7.5" hidden="1" customHeight="1"/>
    <row r="38751" ht="7.5" hidden="1" customHeight="1"/>
    <row r="38752" ht="7.5" hidden="1" customHeight="1"/>
    <row r="38753" ht="7.5" hidden="1" customHeight="1"/>
    <row r="38754" ht="7.5" hidden="1" customHeight="1"/>
    <row r="38755" ht="7.5" hidden="1" customHeight="1"/>
    <row r="38756" ht="7.5" hidden="1" customHeight="1"/>
    <row r="38757" ht="7.5" hidden="1" customHeight="1"/>
    <row r="38758" ht="7.5" hidden="1" customHeight="1"/>
    <row r="38759" ht="7.5" hidden="1" customHeight="1"/>
    <row r="38760" ht="7.5" hidden="1" customHeight="1"/>
    <row r="38761" ht="7.5" hidden="1" customHeight="1"/>
    <row r="38762" ht="7.5" hidden="1" customHeight="1"/>
    <row r="38763" ht="7.5" hidden="1" customHeight="1"/>
    <row r="38764" ht="7.5" hidden="1" customHeight="1"/>
    <row r="38765" ht="7.5" hidden="1" customHeight="1"/>
    <row r="38766" ht="7.5" hidden="1" customHeight="1"/>
    <row r="38767" ht="7.5" hidden="1" customHeight="1"/>
    <row r="38768" ht="7.5" hidden="1" customHeight="1"/>
    <row r="38769" ht="7.5" hidden="1" customHeight="1"/>
    <row r="38770" ht="7.5" hidden="1" customHeight="1"/>
    <row r="38771" ht="7.5" hidden="1" customHeight="1"/>
    <row r="38772" ht="7.5" hidden="1" customHeight="1"/>
    <row r="38773" ht="7.5" hidden="1" customHeight="1"/>
    <row r="38774" ht="7.5" hidden="1" customHeight="1"/>
    <row r="38775" ht="7.5" hidden="1" customHeight="1"/>
    <row r="38776" ht="7.5" hidden="1" customHeight="1"/>
    <row r="38777" ht="7.5" hidden="1" customHeight="1"/>
    <row r="38778" ht="7.5" hidden="1" customHeight="1"/>
    <row r="38779" ht="7.5" hidden="1" customHeight="1"/>
    <row r="38780" ht="7.5" hidden="1" customHeight="1"/>
    <row r="38781" ht="7.5" hidden="1" customHeight="1"/>
    <row r="38782" ht="7.5" hidden="1" customHeight="1"/>
    <row r="38783" ht="7.5" hidden="1" customHeight="1"/>
    <row r="38784" ht="7.5" hidden="1" customHeight="1"/>
    <row r="38785" ht="7.5" hidden="1" customHeight="1"/>
    <row r="38786" ht="7.5" hidden="1" customHeight="1"/>
    <row r="38787" ht="7.5" hidden="1" customHeight="1"/>
    <row r="38788" ht="7.5" hidden="1" customHeight="1"/>
    <row r="38789" ht="7.5" hidden="1" customHeight="1"/>
    <row r="38790" ht="7.5" hidden="1" customHeight="1"/>
    <row r="38791" ht="7.5" hidden="1" customHeight="1"/>
    <row r="38792" ht="7.5" hidden="1" customHeight="1"/>
    <row r="38793" ht="7.5" hidden="1" customHeight="1"/>
    <row r="38794" ht="7.5" hidden="1" customHeight="1"/>
    <row r="38795" ht="7.5" hidden="1" customHeight="1"/>
    <row r="38796" ht="7.5" hidden="1" customHeight="1"/>
    <row r="38797" ht="7.5" hidden="1" customHeight="1"/>
    <row r="38798" ht="7.5" hidden="1" customHeight="1"/>
    <row r="38799" ht="7.5" hidden="1" customHeight="1"/>
    <row r="38800" ht="7.5" hidden="1" customHeight="1"/>
    <row r="38801" ht="7.5" hidden="1" customHeight="1"/>
    <row r="38802" ht="7.5" hidden="1" customHeight="1"/>
    <row r="38803" ht="7.5" hidden="1" customHeight="1"/>
    <row r="38804" ht="7.5" hidden="1" customHeight="1"/>
    <row r="38805" ht="7.5" hidden="1" customHeight="1"/>
    <row r="38806" ht="7.5" hidden="1" customHeight="1"/>
    <row r="38807" ht="7.5" hidden="1" customHeight="1"/>
    <row r="38808" ht="7.5" hidden="1" customHeight="1"/>
    <row r="38809" ht="7.5" hidden="1" customHeight="1"/>
    <row r="38810" ht="7.5" hidden="1" customHeight="1"/>
    <row r="38811" ht="7.5" hidden="1" customHeight="1"/>
    <row r="38812" ht="7.5" hidden="1" customHeight="1"/>
    <row r="38813" ht="7.5" hidden="1" customHeight="1"/>
    <row r="38814" ht="7.5" hidden="1" customHeight="1"/>
    <row r="38815" ht="7.5" hidden="1" customHeight="1"/>
    <row r="38816" ht="7.5" hidden="1" customHeight="1"/>
    <row r="38817" ht="7.5" hidden="1" customHeight="1"/>
    <row r="38818" ht="7.5" hidden="1" customHeight="1"/>
    <row r="38819" ht="7.5" hidden="1" customHeight="1"/>
    <row r="38820" ht="7.5" hidden="1" customHeight="1"/>
    <row r="38821" ht="7.5" hidden="1" customHeight="1"/>
    <row r="38822" ht="7.5" hidden="1" customHeight="1"/>
    <row r="38823" ht="7.5" hidden="1" customHeight="1"/>
    <row r="38824" ht="7.5" hidden="1" customHeight="1"/>
    <row r="38825" ht="7.5" hidden="1" customHeight="1"/>
    <row r="38826" ht="7.5" hidden="1" customHeight="1"/>
    <row r="38827" ht="7.5" hidden="1" customHeight="1"/>
    <row r="38828" ht="7.5" hidden="1" customHeight="1"/>
    <row r="38829" ht="7.5" hidden="1" customHeight="1"/>
    <row r="38830" ht="7.5" hidden="1" customHeight="1"/>
    <row r="38831" ht="7.5" hidden="1" customHeight="1"/>
    <row r="38832" ht="7.5" hidden="1" customHeight="1"/>
    <row r="38833" ht="7.5" hidden="1" customHeight="1"/>
    <row r="38834" ht="7.5" hidden="1" customHeight="1"/>
    <row r="38835" ht="7.5" hidden="1" customHeight="1"/>
    <row r="38836" ht="7.5" hidden="1" customHeight="1"/>
    <row r="38837" ht="7.5" hidden="1" customHeight="1"/>
    <row r="38838" ht="7.5" hidden="1" customHeight="1"/>
    <row r="38839" ht="7.5" hidden="1" customHeight="1"/>
    <row r="38840" ht="7.5" hidden="1" customHeight="1"/>
    <row r="38841" ht="7.5" hidden="1" customHeight="1"/>
    <row r="38842" ht="7.5" hidden="1" customHeight="1"/>
    <row r="38843" ht="7.5" hidden="1" customHeight="1"/>
    <row r="38844" ht="7.5" hidden="1" customHeight="1"/>
    <row r="38845" ht="7.5" hidden="1" customHeight="1"/>
    <row r="38846" ht="7.5" hidden="1" customHeight="1"/>
    <row r="38847" ht="7.5" hidden="1" customHeight="1"/>
    <row r="38848" ht="7.5" hidden="1" customHeight="1"/>
    <row r="38849" ht="7.5" hidden="1" customHeight="1"/>
    <row r="38850" ht="7.5" hidden="1" customHeight="1"/>
    <row r="38851" ht="7.5" hidden="1" customHeight="1"/>
    <row r="38852" ht="7.5" hidden="1" customHeight="1"/>
    <row r="38853" ht="7.5" hidden="1" customHeight="1"/>
    <row r="38854" ht="7.5" hidden="1" customHeight="1"/>
    <row r="38855" ht="7.5" hidden="1" customHeight="1"/>
    <row r="38856" ht="7.5" hidden="1" customHeight="1"/>
    <row r="38857" ht="7.5" hidden="1" customHeight="1"/>
    <row r="38858" ht="7.5" hidden="1" customHeight="1"/>
    <row r="38859" ht="7.5" hidden="1" customHeight="1"/>
    <row r="38860" ht="7.5" hidden="1" customHeight="1"/>
    <row r="38861" ht="7.5" hidden="1" customHeight="1"/>
    <row r="38862" ht="7.5" hidden="1" customHeight="1"/>
    <row r="38863" ht="7.5" hidden="1" customHeight="1"/>
    <row r="38864" ht="7.5" hidden="1" customHeight="1"/>
    <row r="38865" ht="7.5" hidden="1" customHeight="1"/>
    <row r="38866" ht="7.5" hidden="1" customHeight="1"/>
    <row r="38867" ht="7.5" hidden="1" customHeight="1"/>
    <row r="38868" ht="7.5" hidden="1" customHeight="1"/>
    <row r="38869" ht="7.5" hidden="1" customHeight="1"/>
    <row r="38870" ht="7.5" hidden="1" customHeight="1"/>
    <row r="38871" ht="7.5" hidden="1" customHeight="1"/>
    <row r="38872" ht="7.5" hidden="1" customHeight="1"/>
    <row r="38873" ht="7.5" hidden="1" customHeight="1"/>
    <row r="38874" ht="7.5" hidden="1" customHeight="1"/>
    <row r="38875" ht="7.5" hidden="1" customHeight="1"/>
    <row r="38876" ht="7.5" hidden="1" customHeight="1"/>
    <row r="38877" ht="7.5" hidden="1" customHeight="1"/>
    <row r="38878" ht="7.5" hidden="1" customHeight="1"/>
    <row r="38879" ht="7.5" hidden="1" customHeight="1"/>
    <row r="38880" ht="7.5" hidden="1" customHeight="1"/>
    <row r="38881" ht="7.5" hidden="1" customHeight="1"/>
    <row r="38882" ht="7.5" hidden="1" customHeight="1"/>
    <row r="38883" ht="7.5" hidden="1" customHeight="1"/>
    <row r="38884" ht="7.5" hidden="1" customHeight="1"/>
    <row r="38885" ht="7.5" hidden="1" customHeight="1"/>
    <row r="38886" ht="7.5" hidden="1" customHeight="1"/>
    <row r="38887" ht="7.5" hidden="1" customHeight="1"/>
    <row r="38888" ht="7.5" hidden="1" customHeight="1"/>
    <row r="38889" ht="7.5" hidden="1" customHeight="1"/>
    <row r="38890" ht="7.5" hidden="1" customHeight="1"/>
    <row r="38891" ht="7.5" hidden="1" customHeight="1"/>
    <row r="38892" ht="7.5" hidden="1" customHeight="1"/>
    <row r="38893" ht="7.5" hidden="1" customHeight="1"/>
    <row r="38894" ht="7.5" hidden="1" customHeight="1"/>
    <row r="38895" ht="7.5" hidden="1" customHeight="1"/>
    <row r="38896" ht="7.5" hidden="1" customHeight="1"/>
    <row r="38897" ht="7.5" hidden="1" customHeight="1"/>
    <row r="38898" ht="7.5" hidden="1" customHeight="1"/>
    <row r="38899" ht="7.5" hidden="1" customHeight="1"/>
    <row r="38900" ht="7.5" hidden="1" customHeight="1"/>
    <row r="38901" ht="7.5" hidden="1" customHeight="1"/>
    <row r="38902" ht="7.5" hidden="1" customHeight="1"/>
    <row r="38903" ht="7.5" hidden="1" customHeight="1"/>
    <row r="38904" ht="7.5" hidden="1" customHeight="1"/>
    <row r="38905" ht="7.5" hidden="1" customHeight="1"/>
    <row r="38906" ht="7.5" hidden="1" customHeight="1"/>
    <row r="38907" ht="7.5" hidden="1" customHeight="1"/>
    <row r="38908" ht="7.5" hidden="1" customHeight="1"/>
    <row r="38909" ht="7.5" hidden="1" customHeight="1"/>
    <row r="38910" ht="7.5" hidden="1" customHeight="1"/>
    <row r="38911" ht="7.5" hidden="1" customHeight="1"/>
    <row r="38912" ht="7.5" hidden="1" customHeight="1"/>
    <row r="38913" ht="7.5" hidden="1" customHeight="1"/>
    <row r="38914" ht="7.5" hidden="1" customHeight="1"/>
    <row r="38915" ht="7.5" hidden="1" customHeight="1"/>
    <row r="38916" ht="7.5" hidden="1" customHeight="1"/>
    <row r="38917" ht="7.5" hidden="1" customHeight="1"/>
    <row r="38918" ht="7.5" hidden="1" customHeight="1"/>
    <row r="38919" ht="7.5" hidden="1" customHeight="1"/>
    <row r="38920" ht="7.5" hidden="1" customHeight="1"/>
    <row r="38921" ht="7.5" hidden="1" customHeight="1"/>
    <row r="38922" ht="7.5" hidden="1" customHeight="1"/>
    <row r="38923" ht="7.5" hidden="1" customHeight="1"/>
    <row r="38924" ht="7.5" hidden="1" customHeight="1"/>
    <row r="38925" ht="7.5" hidden="1" customHeight="1"/>
    <row r="38926" ht="7.5" hidden="1" customHeight="1"/>
    <row r="38927" ht="7.5" hidden="1" customHeight="1"/>
    <row r="38928" ht="7.5" hidden="1" customHeight="1"/>
    <row r="38929" ht="7.5" hidden="1" customHeight="1"/>
    <row r="38930" ht="7.5" hidden="1" customHeight="1"/>
    <row r="38931" ht="7.5" hidden="1" customHeight="1"/>
    <row r="38932" ht="7.5" hidden="1" customHeight="1"/>
    <row r="38933" ht="7.5" hidden="1" customHeight="1"/>
    <row r="38934" ht="7.5" hidden="1" customHeight="1"/>
    <row r="38935" ht="7.5" hidden="1" customHeight="1"/>
    <row r="38936" ht="7.5" hidden="1" customHeight="1"/>
    <row r="38937" ht="7.5" hidden="1" customHeight="1"/>
    <row r="38938" ht="7.5" hidden="1" customHeight="1"/>
    <row r="38939" ht="7.5" hidden="1" customHeight="1"/>
    <row r="38940" ht="7.5" hidden="1" customHeight="1"/>
    <row r="38941" ht="7.5" hidden="1" customHeight="1"/>
    <row r="38942" ht="7.5" hidden="1" customHeight="1"/>
    <row r="38943" ht="7.5" hidden="1" customHeight="1"/>
    <row r="38944" ht="7.5" hidden="1" customHeight="1"/>
    <row r="38945" ht="7.5" hidden="1" customHeight="1"/>
    <row r="38946" ht="7.5" hidden="1" customHeight="1"/>
    <row r="38947" ht="7.5" hidden="1" customHeight="1"/>
    <row r="38948" ht="7.5" hidden="1" customHeight="1"/>
    <row r="38949" ht="7.5" hidden="1" customHeight="1"/>
    <row r="38950" ht="7.5" hidden="1" customHeight="1"/>
    <row r="38951" ht="7.5" hidden="1" customHeight="1"/>
    <row r="38952" ht="7.5" hidden="1" customHeight="1"/>
    <row r="38953" ht="7.5" hidden="1" customHeight="1"/>
    <row r="38954" ht="7.5" hidden="1" customHeight="1"/>
    <row r="38955" ht="7.5" hidden="1" customHeight="1"/>
    <row r="38956" ht="7.5" hidden="1" customHeight="1"/>
    <row r="38957" ht="7.5" hidden="1" customHeight="1"/>
    <row r="38958" ht="7.5" hidden="1" customHeight="1"/>
    <row r="38959" ht="7.5" hidden="1" customHeight="1"/>
    <row r="38960" ht="7.5" hidden="1" customHeight="1"/>
    <row r="38961" ht="7.5" hidden="1" customHeight="1"/>
    <row r="38962" ht="7.5" hidden="1" customHeight="1"/>
    <row r="38963" ht="7.5" hidden="1" customHeight="1"/>
    <row r="38964" ht="7.5" hidden="1" customHeight="1"/>
    <row r="38965" ht="7.5" hidden="1" customHeight="1"/>
    <row r="38966" ht="7.5" hidden="1" customHeight="1"/>
    <row r="38967" ht="7.5" hidden="1" customHeight="1"/>
    <row r="38968" ht="7.5" hidden="1" customHeight="1"/>
    <row r="38969" ht="7.5" hidden="1" customHeight="1"/>
    <row r="38970" ht="7.5" hidden="1" customHeight="1"/>
    <row r="38971" ht="7.5" hidden="1" customHeight="1"/>
    <row r="38972" ht="7.5" hidden="1" customHeight="1"/>
    <row r="38973" ht="7.5" hidden="1" customHeight="1"/>
    <row r="38974" ht="7.5" hidden="1" customHeight="1"/>
    <row r="38975" ht="7.5" hidden="1" customHeight="1"/>
    <row r="38976" ht="7.5" hidden="1" customHeight="1"/>
    <row r="38977" ht="7.5" hidden="1" customHeight="1"/>
    <row r="38978" ht="7.5" hidden="1" customHeight="1"/>
    <row r="38979" ht="7.5" hidden="1" customHeight="1"/>
    <row r="38980" ht="7.5" hidden="1" customHeight="1"/>
    <row r="38981" ht="7.5" hidden="1" customHeight="1"/>
    <row r="38982" ht="7.5" hidden="1" customHeight="1"/>
    <row r="38983" ht="7.5" hidden="1" customHeight="1"/>
    <row r="38984" ht="7.5" hidden="1" customHeight="1"/>
    <row r="38985" ht="7.5" hidden="1" customHeight="1"/>
    <row r="38986" ht="7.5" hidden="1" customHeight="1"/>
    <row r="38987" ht="7.5" hidden="1" customHeight="1"/>
    <row r="38988" ht="7.5" hidden="1" customHeight="1"/>
    <row r="38989" ht="7.5" hidden="1" customHeight="1"/>
    <row r="38990" ht="7.5" hidden="1" customHeight="1"/>
    <row r="38991" ht="7.5" hidden="1" customHeight="1"/>
    <row r="38992" ht="7.5" hidden="1" customHeight="1"/>
    <row r="38993" ht="7.5" hidden="1" customHeight="1"/>
    <row r="38994" ht="7.5" hidden="1" customHeight="1"/>
    <row r="38995" ht="7.5" hidden="1" customHeight="1"/>
    <row r="38996" ht="7.5" hidden="1" customHeight="1"/>
    <row r="38997" ht="7.5" hidden="1" customHeight="1"/>
    <row r="38998" ht="7.5" hidden="1" customHeight="1"/>
    <row r="38999" ht="7.5" hidden="1" customHeight="1"/>
    <row r="39000" ht="7.5" hidden="1" customHeight="1"/>
    <row r="39001" ht="7.5" hidden="1" customHeight="1"/>
    <row r="39002" ht="7.5" hidden="1" customHeight="1"/>
    <row r="39003" ht="7.5" hidden="1" customHeight="1"/>
    <row r="39004" ht="7.5" hidden="1" customHeight="1"/>
    <row r="39005" ht="7.5" hidden="1" customHeight="1"/>
    <row r="39006" ht="7.5" hidden="1" customHeight="1"/>
    <row r="39007" ht="7.5" hidden="1" customHeight="1"/>
    <row r="39008" ht="7.5" hidden="1" customHeight="1"/>
    <row r="39009" ht="7.5" hidden="1" customHeight="1"/>
    <row r="39010" ht="7.5" hidden="1" customHeight="1"/>
    <row r="39011" ht="7.5" hidden="1" customHeight="1"/>
    <row r="39012" ht="7.5" hidden="1" customHeight="1"/>
    <row r="39013" ht="7.5" hidden="1" customHeight="1"/>
    <row r="39014" ht="7.5" hidden="1" customHeight="1"/>
    <row r="39015" ht="7.5" hidden="1" customHeight="1"/>
    <row r="39016" ht="7.5" hidden="1" customHeight="1"/>
    <row r="39017" ht="7.5" hidden="1" customHeight="1"/>
    <row r="39018" ht="7.5" hidden="1" customHeight="1"/>
    <row r="39019" ht="7.5" hidden="1" customHeight="1"/>
    <row r="39020" ht="7.5" hidden="1" customHeight="1"/>
    <row r="39021" ht="7.5" hidden="1" customHeight="1"/>
    <row r="39022" ht="7.5" hidden="1" customHeight="1"/>
    <row r="39023" ht="7.5" hidden="1" customHeight="1"/>
    <row r="39024" ht="7.5" hidden="1" customHeight="1"/>
    <row r="39025" ht="7.5" hidden="1" customHeight="1"/>
    <row r="39026" ht="7.5" hidden="1" customHeight="1"/>
    <row r="39027" ht="7.5" hidden="1" customHeight="1"/>
    <row r="39028" ht="7.5" hidden="1" customHeight="1"/>
    <row r="39029" ht="7.5" hidden="1" customHeight="1"/>
    <row r="39030" ht="7.5" hidden="1" customHeight="1"/>
    <row r="39031" ht="7.5" hidden="1" customHeight="1"/>
    <row r="39032" ht="7.5" hidden="1" customHeight="1"/>
    <row r="39033" ht="7.5" hidden="1" customHeight="1"/>
    <row r="39034" ht="7.5" hidden="1" customHeight="1"/>
    <row r="39035" ht="7.5" hidden="1" customHeight="1"/>
    <row r="39036" ht="7.5" hidden="1" customHeight="1"/>
    <row r="39037" ht="7.5" hidden="1" customHeight="1"/>
    <row r="39038" ht="7.5" hidden="1" customHeight="1"/>
    <row r="39039" ht="7.5" hidden="1" customHeight="1"/>
    <row r="39040" ht="7.5" hidden="1" customHeight="1"/>
    <row r="39041" ht="7.5" hidden="1" customHeight="1"/>
    <row r="39042" ht="7.5" hidden="1" customHeight="1"/>
    <row r="39043" ht="7.5" hidden="1" customHeight="1"/>
    <row r="39044" ht="7.5" hidden="1" customHeight="1"/>
    <row r="39045" ht="7.5" hidden="1" customHeight="1"/>
    <row r="39046" ht="7.5" hidden="1" customHeight="1"/>
    <row r="39047" ht="7.5" hidden="1" customHeight="1"/>
    <row r="39048" ht="7.5" hidden="1" customHeight="1"/>
    <row r="39049" ht="7.5" hidden="1" customHeight="1"/>
    <row r="39050" ht="7.5" hidden="1" customHeight="1"/>
    <row r="39051" ht="7.5" hidden="1" customHeight="1"/>
    <row r="39052" ht="7.5" hidden="1" customHeight="1"/>
    <row r="39053" ht="7.5" hidden="1" customHeight="1"/>
    <row r="39054" ht="7.5" hidden="1" customHeight="1"/>
    <row r="39055" ht="7.5" hidden="1" customHeight="1"/>
    <row r="39056" ht="7.5" hidden="1" customHeight="1"/>
    <row r="39057" ht="7.5" hidden="1" customHeight="1"/>
    <row r="39058" ht="7.5" hidden="1" customHeight="1"/>
    <row r="39059" ht="7.5" hidden="1" customHeight="1"/>
    <row r="39060" ht="7.5" hidden="1" customHeight="1"/>
    <row r="39061" ht="7.5" hidden="1" customHeight="1"/>
    <row r="39062" ht="7.5" hidden="1" customHeight="1"/>
    <row r="39063" ht="7.5" hidden="1" customHeight="1"/>
    <row r="39064" ht="7.5" hidden="1" customHeight="1"/>
    <row r="39065" ht="7.5" hidden="1" customHeight="1"/>
    <row r="39066" ht="7.5" hidden="1" customHeight="1"/>
    <row r="39067" ht="7.5" hidden="1" customHeight="1"/>
    <row r="39068" ht="7.5" hidden="1" customHeight="1"/>
    <row r="39069" ht="7.5" hidden="1" customHeight="1"/>
    <row r="39070" ht="7.5" hidden="1" customHeight="1"/>
    <row r="39071" ht="7.5" hidden="1" customHeight="1"/>
    <row r="39072" ht="7.5" hidden="1" customHeight="1"/>
    <row r="39073" ht="7.5" hidden="1" customHeight="1"/>
    <row r="39074" ht="7.5" hidden="1" customHeight="1"/>
    <row r="39075" ht="7.5" hidden="1" customHeight="1"/>
    <row r="39076" ht="7.5" hidden="1" customHeight="1"/>
    <row r="39077" ht="7.5" hidden="1" customHeight="1"/>
    <row r="39078" ht="7.5" hidden="1" customHeight="1"/>
    <row r="39079" ht="7.5" hidden="1" customHeight="1"/>
    <row r="39080" ht="7.5" hidden="1" customHeight="1"/>
    <row r="39081" ht="7.5" hidden="1" customHeight="1"/>
    <row r="39082" ht="7.5" hidden="1" customHeight="1"/>
    <row r="39083" ht="7.5" hidden="1" customHeight="1"/>
    <row r="39084" ht="7.5" hidden="1" customHeight="1"/>
    <row r="39085" ht="7.5" hidden="1" customHeight="1"/>
    <row r="39086" ht="7.5" hidden="1" customHeight="1"/>
    <row r="39087" ht="7.5" hidden="1" customHeight="1"/>
    <row r="39088" ht="7.5" hidden="1" customHeight="1"/>
    <row r="39089" ht="7.5" hidden="1" customHeight="1"/>
    <row r="39090" ht="7.5" hidden="1" customHeight="1"/>
    <row r="39091" ht="7.5" hidden="1" customHeight="1"/>
    <row r="39092" ht="7.5" hidden="1" customHeight="1"/>
    <row r="39093" ht="7.5" hidden="1" customHeight="1"/>
    <row r="39094" ht="7.5" hidden="1" customHeight="1"/>
    <row r="39095" ht="7.5" hidden="1" customHeight="1"/>
    <row r="39096" ht="7.5" hidden="1" customHeight="1"/>
    <row r="39097" ht="7.5" hidden="1" customHeight="1"/>
    <row r="39098" ht="7.5" hidden="1" customHeight="1"/>
    <row r="39099" ht="7.5" hidden="1" customHeight="1"/>
    <row r="39100" ht="7.5" hidden="1" customHeight="1"/>
    <row r="39101" ht="7.5" hidden="1" customHeight="1"/>
    <row r="39102" ht="7.5" hidden="1" customHeight="1"/>
    <row r="39103" ht="7.5" hidden="1" customHeight="1"/>
    <row r="39104" ht="7.5" hidden="1" customHeight="1"/>
    <row r="39105" ht="7.5" hidden="1" customHeight="1"/>
    <row r="39106" ht="7.5" hidden="1" customHeight="1"/>
    <row r="39107" ht="7.5" hidden="1" customHeight="1"/>
    <row r="39108" ht="7.5" hidden="1" customHeight="1"/>
    <row r="39109" ht="7.5" hidden="1" customHeight="1"/>
    <row r="39110" ht="7.5" hidden="1" customHeight="1"/>
    <row r="39111" ht="7.5" hidden="1" customHeight="1"/>
    <row r="39112" ht="7.5" hidden="1" customHeight="1"/>
    <row r="39113" ht="7.5" hidden="1" customHeight="1"/>
    <row r="39114" ht="7.5" hidden="1" customHeight="1"/>
    <row r="39115" ht="7.5" hidden="1" customHeight="1"/>
    <row r="39116" ht="7.5" hidden="1" customHeight="1"/>
    <row r="39117" ht="7.5" hidden="1" customHeight="1"/>
    <row r="39118" ht="7.5" hidden="1" customHeight="1"/>
    <row r="39119" ht="7.5" hidden="1" customHeight="1"/>
    <row r="39120" ht="7.5" hidden="1" customHeight="1"/>
    <row r="39121" ht="7.5" hidden="1" customHeight="1"/>
    <row r="39122" ht="7.5" hidden="1" customHeight="1"/>
    <row r="39123" ht="7.5" hidden="1" customHeight="1"/>
    <row r="39124" ht="7.5" hidden="1" customHeight="1"/>
    <row r="39125" ht="7.5" hidden="1" customHeight="1"/>
    <row r="39126" ht="7.5" hidden="1" customHeight="1"/>
    <row r="39127" ht="7.5" hidden="1" customHeight="1"/>
    <row r="39128" ht="7.5" hidden="1" customHeight="1"/>
    <row r="39129" ht="7.5" hidden="1" customHeight="1"/>
    <row r="39130" ht="7.5" hidden="1" customHeight="1"/>
    <row r="39131" ht="7.5" hidden="1" customHeight="1"/>
    <row r="39132" ht="7.5" hidden="1" customHeight="1"/>
    <row r="39133" ht="7.5" hidden="1" customHeight="1"/>
    <row r="39134" ht="7.5" hidden="1" customHeight="1"/>
    <row r="39135" ht="7.5" hidden="1" customHeight="1"/>
    <row r="39136" ht="7.5" hidden="1" customHeight="1"/>
    <row r="39137" ht="7.5" hidden="1" customHeight="1"/>
    <row r="39138" ht="7.5" hidden="1" customHeight="1"/>
    <row r="39139" ht="7.5" hidden="1" customHeight="1"/>
    <row r="39140" ht="7.5" hidden="1" customHeight="1"/>
    <row r="39141" ht="7.5" hidden="1" customHeight="1"/>
    <row r="39142" ht="7.5" hidden="1" customHeight="1"/>
    <row r="39143" ht="7.5" hidden="1" customHeight="1"/>
    <row r="39144" ht="7.5" hidden="1" customHeight="1"/>
    <row r="39145" ht="7.5" hidden="1" customHeight="1"/>
    <row r="39146" ht="7.5" hidden="1" customHeight="1"/>
    <row r="39147" ht="7.5" hidden="1" customHeight="1"/>
    <row r="39148" ht="7.5" hidden="1" customHeight="1"/>
    <row r="39149" ht="7.5" hidden="1" customHeight="1"/>
    <row r="39150" ht="7.5" hidden="1" customHeight="1"/>
    <row r="39151" ht="7.5" hidden="1" customHeight="1"/>
    <row r="39152" ht="7.5" hidden="1" customHeight="1"/>
    <row r="39153" ht="7.5" hidden="1" customHeight="1"/>
    <row r="39154" ht="7.5" hidden="1" customHeight="1"/>
    <row r="39155" ht="7.5" hidden="1" customHeight="1"/>
    <row r="39156" ht="7.5" hidden="1" customHeight="1"/>
    <row r="39157" ht="7.5" hidden="1" customHeight="1"/>
    <row r="39158" ht="7.5" hidden="1" customHeight="1"/>
    <row r="39159" ht="7.5" hidden="1" customHeight="1"/>
    <row r="39160" ht="7.5" hidden="1" customHeight="1"/>
    <row r="39161" ht="7.5" hidden="1" customHeight="1"/>
    <row r="39162" ht="7.5" hidden="1" customHeight="1"/>
    <row r="39163" ht="7.5" hidden="1" customHeight="1"/>
    <row r="39164" ht="7.5" hidden="1" customHeight="1"/>
    <row r="39165" ht="7.5" hidden="1" customHeight="1"/>
    <row r="39166" ht="7.5" hidden="1" customHeight="1"/>
    <row r="39167" ht="7.5" hidden="1" customHeight="1"/>
    <row r="39168" ht="7.5" hidden="1" customHeight="1"/>
    <row r="39169" ht="7.5" hidden="1" customHeight="1"/>
    <row r="39170" ht="7.5" hidden="1" customHeight="1"/>
    <row r="39171" ht="7.5" hidden="1" customHeight="1"/>
    <row r="39172" ht="7.5" hidden="1" customHeight="1"/>
    <row r="39173" ht="7.5" hidden="1" customHeight="1"/>
    <row r="39174" ht="7.5" hidden="1" customHeight="1"/>
    <row r="39175" ht="7.5" hidden="1" customHeight="1"/>
    <row r="39176" ht="7.5" hidden="1" customHeight="1"/>
    <row r="39177" ht="7.5" hidden="1" customHeight="1"/>
    <row r="39178" ht="7.5" hidden="1" customHeight="1"/>
    <row r="39179" ht="7.5" hidden="1" customHeight="1"/>
    <row r="39180" ht="7.5" hidden="1" customHeight="1"/>
    <row r="39181" ht="7.5" hidden="1" customHeight="1"/>
    <row r="39182" ht="7.5" hidden="1" customHeight="1"/>
    <row r="39183" ht="7.5" hidden="1" customHeight="1"/>
    <row r="39184" ht="7.5" hidden="1" customHeight="1"/>
    <row r="39185" ht="7.5" hidden="1" customHeight="1"/>
    <row r="39186" ht="7.5" hidden="1" customHeight="1"/>
    <row r="39187" ht="7.5" hidden="1" customHeight="1"/>
    <row r="39188" ht="7.5" hidden="1" customHeight="1"/>
    <row r="39189" ht="7.5" hidden="1" customHeight="1"/>
    <row r="39190" ht="7.5" hidden="1" customHeight="1"/>
    <row r="39191" ht="7.5" hidden="1" customHeight="1"/>
    <row r="39192" ht="7.5" hidden="1" customHeight="1"/>
    <row r="39193" ht="7.5" hidden="1" customHeight="1"/>
    <row r="39194" ht="7.5" hidden="1" customHeight="1"/>
    <row r="39195" ht="7.5" hidden="1" customHeight="1"/>
    <row r="39196" ht="7.5" hidden="1" customHeight="1"/>
    <row r="39197" ht="7.5" hidden="1" customHeight="1"/>
    <row r="39198" ht="7.5" hidden="1" customHeight="1"/>
    <row r="39199" ht="7.5" hidden="1" customHeight="1"/>
    <row r="39200" ht="7.5" hidden="1" customHeight="1"/>
    <row r="39201" ht="7.5" hidden="1" customHeight="1"/>
    <row r="39202" ht="7.5" hidden="1" customHeight="1"/>
    <row r="39203" ht="7.5" hidden="1" customHeight="1"/>
    <row r="39204" ht="7.5" hidden="1" customHeight="1"/>
    <row r="39205" ht="7.5" hidden="1" customHeight="1"/>
    <row r="39206" ht="7.5" hidden="1" customHeight="1"/>
    <row r="39207" ht="7.5" hidden="1" customHeight="1"/>
    <row r="39208" ht="7.5" hidden="1" customHeight="1"/>
    <row r="39209" ht="7.5" hidden="1" customHeight="1"/>
    <row r="39210" ht="7.5" hidden="1" customHeight="1"/>
    <row r="39211" ht="7.5" hidden="1" customHeight="1"/>
    <row r="39212" ht="7.5" hidden="1" customHeight="1"/>
    <row r="39213" ht="7.5" hidden="1" customHeight="1"/>
    <row r="39214" ht="7.5" hidden="1" customHeight="1"/>
    <row r="39215" ht="7.5" hidden="1" customHeight="1"/>
    <row r="39216" ht="7.5" hidden="1" customHeight="1"/>
    <row r="39217" ht="7.5" hidden="1" customHeight="1"/>
    <row r="39218" ht="7.5" hidden="1" customHeight="1"/>
    <row r="39219" ht="7.5" hidden="1" customHeight="1"/>
    <row r="39220" ht="7.5" hidden="1" customHeight="1"/>
    <row r="39221" ht="7.5" hidden="1" customHeight="1"/>
    <row r="39222" ht="7.5" hidden="1" customHeight="1"/>
    <row r="39223" ht="7.5" hidden="1" customHeight="1"/>
    <row r="39224" ht="7.5" hidden="1" customHeight="1"/>
    <row r="39225" ht="7.5" hidden="1" customHeight="1"/>
    <row r="39226" ht="7.5" hidden="1" customHeight="1"/>
    <row r="39227" ht="7.5" hidden="1" customHeight="1"/>
    <row r="39228" ht="7.5" hidden="1" customHeight="1"/>
    <row r="39229" ht="7.5" hidden="1" customHeight="1"/>
    <row r="39230" ht="7.5" hidden="1" customHeight="1"/>
    <row r="39231" ht="7.5" hidden="1" customHeight="1"/>
    <row r="39232" ht="7.5" hidden="1" customHeight="1"/>
    <row r="39233" ht="7.5" hidden="1" customHeight="1"/>
    <row r="39234" ht="7.5" hidden="1" customHeight="1"/>
    <row r="39235" ht="7.5" hidden="1" customHeight="1"/>
    <row r="39236" ht="7.5" hidden="1" customHeight="1"/>
    <row r="39237" ht="7.5" hidden="1" customHeight="1"/>
    <row r="39238" ht="7.5" hidden="1" customHeight="1"/>
    <row r="39239" ht="7.5" hidden="1" customHeight="1"/>
    <row r="39240" ht="7.5" hidden="1" customHeight="1"/>
    <row r="39241" ht="7.5" hidden="1" customHeight="1"/>
    <row r="39242" ht="7.5" hidden="1" customHeight="1"/>
    <row r="39243" ht="7.5" hidden="1" customHeight="1"/>
    <row r="39244" ht="7.5" hidden="1" customHeight="1"/>
    <row r="39245" ht="7.5" hidden="1" customHeight="1"/>
    <row r="39246" ht="7.5" hidden="1" customHeight="1"/>
    <row r="39247" ht="7.5" hidden="1" customHeight="1"/>
    <row r="39248" ht="7.5" hidden="1" customHeight="1"/>
    <row r="39249" ht="7.5" hidden="1" customHeight="1"/>
    <row r="39250" ht="7.5" hidden="1" customHeight="1"/>
    <row r="39251" ht="7.5" hidden="1" customHeight="1"/>
    <row r="39252" ht="7.5" hidden="1" customHeight="1"/>
    <row r="39253" ht="7.5" hidden="1" customHeight="1"/>
    <row r="39254" ht="7.5" hidden="1" customHeight="1"/>
    <row r="39255" ht="7.5" hidden="1" customHeight="1"/>
    <row r="39256" ht="7.5" hidden="1" customHeight="1"/>
    <row r="39257" ht="7.5" hidden="1" customHeight="1"/>
    <row r="39258" ht="7.5" hidden="1" customHeight="1"/>
    <row r="39259" ht="7.5" hidden="1" customHeight="1"/>
    <row r="39260" ht="7.5" hidden="1" customHeight="1"/>
    <row r="39261" ht="7.5" hidden="1" customHeight="1"/>
    <row r="39262" ht="7.5" hidden="1" customHeight="1"/>
    <row r="39263" ht="7.5" hidden="1" customHeight="1"/>
    <row r="39264" ht="7.5" hidden="1" customHeight="1"/>
    <row r="39265" ht="7.5" hidden="1" customHeight="1"/>
    <row r="39266" ht="7.5" hidden="1" customHeight="1"/>
    <row r="39267" ht="7.5" hidden="1" customHeight="1"/>
    <row r="39268" ht="7.5" hidden="1" customHeight="1"/>
    <row r="39269" ht="7.5" hidden="1" customHeight="1"/>
    <row r="39270" ht="7.5" hidden="1" customHeight="1"/>
    <row r="39271" ht="7.5" hidden="1" customHeight="1"/>
    <row r="39272" ht="7.5" hidden="1" customHeight="1"/>
    <row r="39273" ht="7.5" hidden="1" customHeight="1"/>
    <row r="39274" ht="7.5" hidden="1" customHeight="1"/>
    <row r="39275" ht="7.5" hidden="1" customHeight="1"/>
    <row r="39276" ht="7.5" hidden="1" customHeight="1"/>
    <row r="39277" ht="7.5" hidden="1" customHeight="1"/>
    <row r="39278" ht="7.5" hidden="1" customHeight="1"/>
    <row r="39279" ht="7.5" hidden="1" customHeight="1"/>
    <row r="39280" ht="7.5" hidden="1" customHeight="1"/>
    <row r="39281" ht="7.5" hidden="1" customHeight="1"/>
    <row r="39282" ht="7.5" hidden="1" customHeight="1"/>
    <row r="39283" ht="7.5" hidden="1" customHeight="1"/>
    <row r="39284" ht="7.5" hidden="1" customHeight="1"/>
    <row r="39285" ht="7.5" hidden="1" customHeight="1"/>
    <row r="39286" ht="7.5" hidden="1" customHeight="1"/>
    <row r="39287" ht="7.5" hidden="1" customHeight="1"/>
    <row r="39288" ht="7.5" hidden="1" customHeight="1"/>
    <row r="39289" ht="7.5" hidden="1" customHeight="1"/>
    <row r="39290" ht="7.5" hidden="1" customHeight="1"/>
    <row r="39291" ht="7.5" hidden="1" customHeight="1"/>
    <row r="39292" ht="7.5" hidden="1" customHeight="1"/>
    <row r="39293" ht="7.5" hidden="1" customHeight="1"/>
    <row r="39294" ht="7.5" hidden="1" customHeight="1"/>
    <row r="39295" ht="7.5" hidden="1" customHeight="1"/>
    <row r="39296" ht="7.5" hidden="1" customHeight="1"/>
    <row r="39297" ht="7.5" hidden="1" customHeight="1"/>
    <row r="39298" ht="7.5" hidden="1" customHeight="1"/>
    <row r="39299" ht="7.5" hidden="1" customHeight="1"/>
    <row r="39300" ht="7.5" hidden="1" customHeight="1"/>
    <row r="39301" ht="7.5" hidden="1" customHeight="1"/>
    <row r="39302" ht="7.5" hidden="1" customHeight="1"/>
    <row r="39303" ht="7.5" hidden="1" customHeight="1"/>
    <row r="39304" ht="7.5" hidden="1" customHeight="1"/>
    <row r="39305" ht="7.5" hidden="1" customHeight="1"/>
    <row r="39306" ht="7.5" hidden="1" customHeight="1"/>
    <row r="39307" ht="7.5" hidden="1" customHeight="1"/>
    <row r="39308" ht="7.5" hidden="1" customHeight="1"/>
    <row r="39309" ht="7.5" hidden="1" customHeight="1"/>
    <row r="39310" ht="7.5" hidden="1" customHeight="1"/>
    <row r="39311" ht="7.5" hidden="1" customHeight="1"/>
    <row r="39312" ht="7.5" hidden="1" customHeight="1"/>
    <row r="39313" ht="7.5" hidden="1" customHeight="1"/>
    <row r="39314" ht="7.5" hidden="1" customHeight="1"/>
    <row r="39315" ht="7.5" hidden="1" customHeight="1"/>
    <row r="39316" ht="7.5" hidden="1" customHeight="1"/>
    <row r="39317" ht="7.5" hidden="1" customHeight="1"/>
    <row r="39318" ht="7.5" hidden="1" customHeight="1"/>
    <row r="39319" ht="7.5" hidden="1" customHeight="1"/>
    <row r="39320" ht="7.5" hidden="1" customHeight="1"/>
    <row r="39321" ht="7.5" hidden="1" customHeight="1"/>
    <row r="39322" ht="7.5" hidden="1" customHeight="1"/>
    <row r="39323" ht="7.5" hidden="1" customHeight="1"/>
    <row r="39324" ht="7.5" hidden="1" customHeight="1"/>
    <row r="39325" ht="7.5" hidden="1" customHeight="1"/>
    <row r="39326" ht="7.5" hidden="1" customHeight="1"/>
    <row r="39327" ht="7.5" hidden="1" customHeight="1"/>
    <row r="39328" ht="7.5" hidden="1" customHeight="1"/>
    <row r="39329" ht="7.5" hidden="1" customHeight="1"/>
    <row r="39330" ht="7.5" hidden="1" customHeight="1"/>
    <row r="39331" ht="7.5" hidden="1" customHeight="1"/>
    <row r="39332" ht="7.5" hidden="1" customHeight="1"/>
    <row r="39333" ht="7.5" hidden="1" customHeight="1"/>
    <row r="39334" ht="7.5" hidden="1" customHeight="1"/>
    <row r="39335" ht="7.5" hidden="1" customHeight="1"/>
    <row r="39336" ht="7.5" hidden="1" customHeight="1"/>
    <row r="39337" ht="7.5" hidden="1" customHeight="1"/>
    <row r="39338" ht="7.5" hidden="1" customHeight="1"/>
    <row r="39339" ht="7.5" hidden="1" customHeight="1"/>
    <row r="39340" ht="7.5" hidden="1" customHeight="1"/>
    <row r="39341" ht="7.5" hidden="1" customHeight="1"/>
    <row r="39342" ht="7.5" hidden="1" customHeight="1"/>
    <row r="39343" ht="7.5" hidden="1" customHeight="1"/>
    <row r="39344" ht="7.5" hidden="1" customHeight="1"/>
    <row r="39345" ht="7.5" hidden="1" customHeight="1"/>
    <row r="39346" ht="7.5" hidden="1" customHeight="1"/>
    <row r="39347" ht="7.5" hidden="1" customHeight="1"/>
    <row r="39348" ht="7.5" hidden="1" customHeight="1"/>
    <row r="39349" ht="7.5" hidden="1" customHeight="1"/>
    <row r="39350" ht="7.5" hidden="1" customHeight="1"/>
    <row r="39351" ht="7.5" hidden="1" customHeight="1"/>
    <row r="39352" ht="7.5" hidden="1" customHeight="1"/>
    <row r="39353" ht="7.5" hidden="1" customHeight="1"/>
    <row r="39354" ht="7.5" hidden="1" customHeight="1"/>
    <row r="39355" ht="7.5" hidden="1" customHeight="1"/>
    <row r="39356" ht="7.5" hidden="1" customHeight="1"/>
    <row r="39357" ht="7.5" hidden="1" customHeight="1"/>
    <row r="39358" ht="7.5" hidden="1" customHeight="1"/>
    <row r="39359" ht="7.5" hidden="1" customHeight="1"/>
    <row r="39360" ht="7.5" hidden="1" customHeight="1"/>
    <row r="39361" ht="7.5" hidden="1" customHeight="1"/>
    <row r="39362" ht="7.5" hidden="1" customHeight="1"/>
    <row r="39363" ht="7.5" hidden="1" customHeight="1"/>
    <row r="39364" ht="7.5" hidden="1" customHeight="1"/>
    <row r="39365" ht="7.5" hidden="1" customHeight="1"/>
    <row r="39366" ht="7.5" hidden="1" customHeight="1"/>
    <row r="39367" ht="7.5" hidden="1" customHeight="1"/>
    <row r="39368" ht="7.5" hidden="1" customHeight="1"/>
    <row r="39369" ht="7.5" hidden="1" customHeight="1"/>
    <row r="39370" ht="7.5" hidden="1" customHeight="1"/>
    <row r="39371" ht="7.5" hidden="1" customHeight="1"/>
    <row r="39372" ht="7.5" hidden="1" customHeight="1"/>
    <row r="39373" ht="7.5" hidden="1" customHeight="1"/>
    <row r="39374" ht="7.5" hidden="1" customHeight="1"/>
    <row r="39375" ht="7.5" hidden="1" customHeight="1"/>
    <row r="39376" ht="7.5" hidden="1" customHeight="1"/>
    <row r="39377" ht="7.5" hidden="1" customHeight="1"/>
    <row r="39378" ht="7.5" hidden="1" customHeight="1"/>
    <row r="39379" ht="7.5" hidden="1" customHeight="1"/>
    <row r="39380" ht="7.5" hidden="1" customHeight="1"/>
    <row r="39381" ht="7.5" hidden="1" customHeight="1"/>
    <row r="39382" ht="7.5" hidden="1" customHeight="1"/>
    <row r="39383" ht="7.5" hidden="1" customHeight="1"/>
    <row r="39384" ht="7.5" hidden="1" customHeight="1"/>
    <row r="39385" ht="7.5" hidden="1" customHeight="1"/>
    <row r="39386" ht="7.5" hidden="1" customHeight="1"/>
    <row r="39387" ht="7.5" hidden="1" customHeight="1"/>
    <row r="39388" ht="7.5" hidden="1" customHeight="1"/>
    <row r="39389" ht="7.5" hidden="1" customHeight="1"/>
    <row r="39390" ht="7.5" hidden="1" customHeight="1"/>
    <row r="39391" ht="7.5" hidden="1" customHeight="1"/>
    <row r="39392" ht="7.5" hidden="1" customHeight="1"/>
    <row r="39393" ht="7.5" hidden="1" customHeight="1"/>
    <row r="39394" ht="7.5" hidden="1" customHeight="1"/>
    <row r="39395" ht="7.5" hidden="1" customHeight="1"/>
    <row r="39396" ht="7.5" hidden="1" customHeight="1"/>
    <row r="39397" ht="7.5" hidden="1" customHeight="1"/>
    <row r="39398" ht="7.5" hidden="1" customHeight="1"/>
    <row r="39399" ht="7.5" hidden="1" customHeight="1"/>
    <row r="39400" ht="7.5" hidden="1" customHeight="1"/>
    <row r="39401" ht="7.5" hidden="1" customHeight="1"/>
    <row r="39402" ht="7.5" hidden="1" customHeight="1"/>
    <row r="39403" ht="7.5" hidden="1" customHeight="1"/>
    <row r="39404" ht="7.5" hidden="1" customHeight="1"/>
    <row r="39405" ht="7.5" hidden="1" customHeight="1"/>
    <row r="39406" ht="7.5" hidden="1" customHeight="1"/>
    <row r="39407" ht="7.5" hidden="1" customHeight="1"/>
    <row r="39408" ht="7.5" hidden="1" customHeight="1"/>
    <row r="39409" ht="7.5" hidden="1" customHeight="1"/>
    <row r="39410" ht="7.5" hidden="1" customHeight="1"/>
    <row r="39411" ht="7.5" hidden="1" customHeight="1"/>
    <row r="39412" ht="7.5" hidden="1" customHeight="1"/>
    <row r="39413" ht="7.5" hidden="1" customHeight="1"/>
    <row r="39414" ht="7.5" hidden="1" customHeight="1"/>
    <row r="39415" ht="7.5" hidden="1" customHeight="1"/>
    <row r="39416" ht="7.5" hidden="1" customHeight="1"/>
    <row r="39417" ht="7.5" hidden="1" customHeight="1"/>
    <row r="39418" ht="7.5" hidden="1" customHeight="1"/>
    <row r="39419" ht="7.5" hidden="1" customHeight="1"/>
    <row r="39420" ht="7.5" hidden="1" customHeight="1"/>
    <row r="39421" ht="7.5" hidden="1" customHeight="1"/>
    <row r="39422" ht="7.5" hidden="1" customHeight="1"/>
    <row r="39423" ht="7.5" hidden="1" customHeight="1"/>
    <row r="39424" ht="7.5" hidden="1" customHeight="1"/>
    <row r="39425" ht="7.5" hidden="1" customHeight="1"/>
    <row r="39426" ht="7.5" hidden="1" customHeight="1"/>
    <row r="39427" ht="7.5" hidden="1" customHeight="1"/>
    <row r="39428" ht="7.5" hidden="1" customHeight="1"/>
    <row r="39429" ht="7.5" hidden="1" customHeight="1"/>
    <row r="39430" ht="7.5" hidden="1" customHeight="1"/>
    <row r="39431" ht="7.5" hidden="1" customHeight="1"/>
    <row r="39432" ht="7.5" hidden="1" customHeight="1"/>
    <row r="39433" ht="7.5" hidden="1" customHeight="1"/>
    <row r="39434" ht="7.5" hidden="1" customHeight="1"/>
    <row r="39435" ht="7.5" hidden="1" customHeight="1"/>
    <row r="39436" ht="7.5" hidden="1" customHeight="1"/>
    <row r="39437" ht="7.5" hidden="1" customHeight="1"/>
    <row r="39438" ht="7.5" hidden="1" customHeight="1"/>
    <row r="39439" ht="7.5" hidden="1" customHeight="1"/>
    <row r="39440" ht="7.5" hidden="1" customHeight="1"/>
    <row r="39441" ht="7.5" hidden="1" customHeight="1"/>
    <row r="39442" ht="7.5" hidden="1" customHeight="1"/>
    <row r="39443" ht="7.5" hidden="1" customHeight="1"/>
    <row r="39444" ht="7.5" hidden="1" customHeight="1"/>
    <row r="39445" ht="7.5" hidden="1" customHeight="1"/>
    <row r="39446" ht="7.5" hidden="1" customHeight="1"/>
    <row r="39447" ht="7.5" hidden="1" customHeight="1"/>
    <row r="39448" ht="7.5" hidden="1" customHeight="1"/>
    <row r="39449" ht="7.5" hidden="1" customHeight="1"/>
    <row r="39450" ht="7.5" hidden="1" customHeight="1"/>
    <row r="39451" ht="7.5" hidden="1" customHeight="1"/>
    <row r="39452" ht="7.5" hidden="1" customHeight="1"/>
    <row r="39453" ht="7.5" hidden="1" customHeight="1"/>
    <row r="39454" ht="7.5" hidden="1" customHeight="1"/>
    <row r="39455" ht="7.5" hidden="1" customHeight="1"/>
    <row r="39456" ht="7.5" hidden="1" customHeight="1"/>
    <row r="39457" ht="7.5" hidden="1" customHeight="1"/>
    <row r="39458" ht="7.5" hidden="1" customHeight="1"/>
    <row r="39459" ht="7.5" hidden="1" customHeight="1"/>
    <row r="39460" ht="7.5" hidden="1" customHeight="1"/>
    <row r="39461" ht="7.5" hidden="1" customHeight="1"/>
    <row r="39462" ht="7.5" hidden="1" customHeight="1"/>
    <row r="39463" ht="7.5" hidden="1" customHeight="1"/>
    <row r="39464" ht="7.5" hidden="1" customHeight="1"/>
    <row r="39465" ht="7.5" hidden="1" customHeight="1"/>
    <row r="39466" ht="7.5" hidden="1" customHeight="1"/>
    <row r="39467" ht="7.5" hidden="1" customHeight="1"/>
    <row r="39468" ht="7.5" hidden="1" customHeight="1"/>
    <row r="39469" ht="7.5" hidden="1" customHeight="1"/>
    <row r="39470" ht="7.5" hidden="1" customHeight="1"/>
    <row r="39471" ht="7.5" hidden="1" customHeight="1"/>
    <row r="39472" ht="7.5" hidden="1" customHeight="1"/>
    <row r="39473" ht="7.5" hidden="1" customHeight="1"/>
    <row r="39474" ht="7.5" hidden="1" customHeight="1"/>
    <row r="39475" ht="7.5" hidden="1" customHeight="1"/>
    <row r="39476" ht="7.5" hidden="1" customHeight="1"/>
    <row r="39477" ht="7.5" hidden="1" customHeight="1"/>
    <row r="39478" ht="7.5" hidden="1" customHeight="1"/>
    <row r="39479" ht="7.5" hidden="1" customHeight="1"/>
    <row r="39480" ht="7.5" hidden="1" customHeight="1"/>
    <row r="39481" ht="7.5" hidden="1" customHeight="1"/>
    <row r="39482" ht="7.5" hidden="1" customHeight="1"/>
    <row r="39483" ht="7.5" hidden="1" customHeight="1"/>
    <row r="39484" ht="7.5" hidden="1" customHeight="1"/>
    <row r="39485" ht="7.5" hidden="1" customHeight="1"/>
    <row r="39486" ht="7.5" hidden="1" customHeight="1"/>
    <row r="39487" ht="7.5" hidden="1" customHeight="1"/>
    <row r="39488" ht="7.5" hidden="1" customHeight="1"/>
    <row r="39489" ht="7.5" hidden="1" customHeight="1"/>
    <row r="39490" ht="7.5" hidden="1" customHeight="1"/>
    <row r="39491" ht="7.5" hidden="1" customHeight="1"/>
    <row r="39492" ht="7.5" hidden="1" customHeight="1"/>
    <row r="39493" ht="7.5" hidden="1" customHeight="1"/>
    <row r="39494" ht="7.5" hidden="1" customHeight="1"/>
    <row r="39495" ht="7.5" hidden="1" customHeight="1"/>
    <row r="39496" ht="7.5" hidden="1" customHeight="1"/>
    <row r="39497" ht="7.5" hidden="1" customHeight="1"/>
    <row r="39498" ht="7.5" hidden="1" customHeight="1"/>
    <row r="39499" ht="7.5" hidden="1" customHeight="1"/>
    <row r="39500" ht="7.5" hidden="1" customHeight="1"/>
    <row r="39501" ht="7.5" hidden="1" customHeight="1"/>
    <row r="39502" ht="7.5" hidden="1" customHeight="1"/>
    <row r="39503" ht="7.5" hidden="1" customHeight="1"/>
    <row r="39504" ht="7.5" hidden="1" customHeight="1"/>
    <row r="39505" ht="7.5" hidden="1" customHeight="1"/>
    <row r="39506" ht="7.5" hidden="1" customHeight="1"/>
    <row r="39507" ht="7.5" hidden="1" customHeight="1"/>
    <row r="39508" ht="7.5" hidden="1" customHeight="1"/>
    <row r="39509" ht="7.5" hidden="1" customHeight="1"/>
    <row r="39510" ht="7.5" hidden="1" customHeight="1"/>
    <row r="39511" ht="7.5" hidden="1" customHeight="1"/>
    <row r="39512" ht="7.5" hidden="1" customHeight="1"/>
    <row r="39513" ht="7.5" hidden="1" customHeight="1"/>
    <row r="39514" ht="7.5" hidden="1" customHeight="1"/>
    <row r="39515" ht="7.5" hidden="1" customHeight="1"/>
    <row r="39516" ht="7.5" hidden="1" customHeight="1"/>
    <row r="39517" ht="7.5" hidden="1" customHeight="1"/>
    <row r="39518" ht="7.5" hidden="1" customHeight="1"/>
    <row r="39519" ht="7.5" hidden="1" customHeight="1"/>
    <row r="39520" ht="7.5" hidden="1" customHeight="1"/>
    <row r="39521" ht="7.5" hidden="1" customHeight="1"/>
    <row r="39522" ht="7.5" hidden="1" customHeight="1"/>
    <row r="39523" ht="7.5" hidden="1" customHeight="1"/>
    <row r="39524" ht="7.5" hidden="1" customHeight="1"/>
    <row r="39525" ht="7.5" hidden="1" customHeight="1"/>
    <row r="39526" ht="7.5" hidden="1" customHeight="1"/>
    <row r="39527" ht="7.5" hidden="1" customHeight="1"/>
    <row r="39528" ht="7.5" hidden="1" customHeight="1"/>
    <row r="39529" ht="7.5" hidden="1" customHeight="1"/>
    <row r="39530" ht="7.5" hidden="1" customHeight="1"/>
    <row r="39531" ht="7.5" hidden="1" customHeight="1"/>
    <row r="39532" ht="7.5" hidden="1" customHeight="1"/>
    <row r="39533" ht="7.5" hidden="1" customHeight="1"/>
    <row r="39534" ht="7.5" hidden="1" customHeight="1"/>
    <row r="39535" ht="7.5" hidden="1" customHeight="1"/>
    <row r="39536" ht="7.5" hidden="1" customHeight="1"/>
    <row r="39537" ht="7.5" hidden="1" customHeight="1"/>
    <row r="39538" ht="7.5" hidden="1" customHeight="1"/>
    <row r="39539" ht="7.5" hidden="1" customHeight="1"/>
    <row r="39540" ht="7.5" hidden="1" customHeight="1"/>
    <row r="39541" ht="7.5" hidden="1" customHeight="1"/>
    <row r="39542" ht="7.5" hidden="1" customHeight="1"/>
    <row r="39543" ht="7.5" hidden="1" customHeight="1"/>
    <row r="39544" ht="7.5" hidden="1" customHeight="1"/>
    <row r="39545" ht="7.5" hidden="1" customHeight="1"/>
    <row r="39546" ht="7.5" hidden="1" customHeight="1"/>
    <row r="39547" ht="7.5" hidden="1" customHeight="1"/>
    <row r="39548" ht="7.5" hidden="1" customHeight="1"/>
    <row r="39549" ht="7.5" hidden="1" customHeight="1"/>
    <row r="39550" ht="7.5" hidden="1" customHeight="1"/>
    <row r="39551" ht="7.5" hidden="1" customHeight="1"/>
    <row r="39552" ht="7.5" hidden="1" customHeight="1"/>
    <row r="39553" ht="7.5" hidden="1" customHeight="1"/>
    <row r="39554" ht="7.5" hidden="1" customHeight="1"/>
    <row r="39555" ht="7.5" hidden="1" customHeight="1"/>
    <row r="39556" ht="7.5" hidden="1" customHeight="1"/>
    <row r="39557" ht="7.5" hidden="1" customHeight="1"/>
    <row r="39558" ht="7.5" hidden="1" customHeight="1"/>
    <row r="39559" ht="7.5" hidden="1" customHeight="1"/>
    <row r="39560" ht="7.5" hidden="1" customHeight="1"/>
    <row r="39561" ht="7.5" hidden="1" customHeight="1"/>
    <row r="39562" ht="7.5" hidden="1" customHeight="1"/>
    <row r="39563" ht="7.5" hidden="1" customHeight="1"/>
    <row r="39564" ht="7.5" hidden="1" customHeight="1"/>
    <row r="39565" ht="7.5" hidden="1" customHeight="1"/>
    <row r="39566" ht="7.5" hidden="1" customHeight="1"/>
    <row r="39567" ht="7.5" hidden="1" customHeight="1"/>
    <row r="39568" ht="7.5" hidden="1" customHeight="1"/>
    <row r="39569" ht="7.5" hidden="1" customHeight="1"/>
    <row r="39570" ht="7.5" hidden="1" customHeight="1"/>
    <row r="39571" ht="7.5" hidden="1" customHeight="1"/>
    <row r="39572" ht="7.5" hidden="1" customHeight="1"/>
    <row r="39573" ht="7.5" hidden="1" customHeight="1"/>
    <row r="39574" ht="7.5" hidden="1" customHeight="1"/>
    <row r="39575" ht="7.5" hidden="1" customHeight="1"/>
    <row r="39576" ht="7.5" hidden="1" customHeight="1"/>
    <row r="39577" ht="7.5" hidden="1" customHeight="1"/>
    <row r="39578" ht="7.5" hidden="1" customHeight="1"/>
    <row r="39579" ht="7.5" hidden="1" customHeight="1"/>
    <row r="39580" ht="7.5" hidden="1" customHeight="1"/>
    <row r="39581" ht="7.5" hidden="1" customHeight="1"/>
    <row r="39582" ht="7.5" hidden="1" customHeight="1"/>
    <row r="39583" ht="7.5" hidden="1" customHeight="1"/>
    <row r="39584" ht="7.5" hidden="1" customHeight="1"/>
    <row r="39585" ht="7.5" hidden="1" customHeight="1"/>
    <row r="39586" ht="7.5" hidden="1" customHeight="1"/>
    <row r="39587" ht="7.5" hidden="1" customHeight="1"/>
    <row r="39588" ht="7.5" hidden="1" customHeight="1"/>
    <row r="39589" ht="7.5" hidden="1" customHeight="1"/>
    <row r="39590" ht="7.5" hidden="1" customHeight="1"/>
    <row r="39591" ht="7.5" hidden="1" customHeight="1"/>
    <row r="39592" ht="7.5" hidden="1" customHeight="1"/>
    <row r="39593" ht="7.5" hidden="1" customHeight="1"/>
    <row r="39594" ht="7.5" hidden="1" customHeight="1"/>
    <row r="39595" ht="7.5" hidden="1" customHeight="1"/>
    <row r="39596" ht="7.5" hidden="1" customHeight="1"/>
    <row r="39597" ht="7.5" hidden="1" customHeight="1"/>
    <row r="39598" ht="7.5" hidden="1" customHeight="1"/>
    <row r="39599" ht="7.5" hidden="1" customHeight="1"/>
    <row r="39600" ht="7.5" hidden="1" customHeight="1"/>
    <row r="39601" ht="7.5" hidden="1" customHeight="1"/>
    <row r="39602" ht="7.5" hidden="1" customHeight="1"/>
    <row r="39603" ht="7.5" hidden="1" customHeight="1"/>
    <row r="39604" ht="7.5" hidden="1" customHeight="1"/>
    <row r="39605" ht="7.5" hidden="1" customHeight="1"/>
    <row r="39606" ht="7.5" hidden="1" customHeight="1"/>
    <row r="39607" ht="7.5" hidden="1" customHeight="1"/>
    <row r="39608" ht="7.5" hidden="1" customHeight="1"/>
    <row r="39609" ht="7.5" hidden="1" customHeight="1"/>
    <row r="39610" ht="7.5" hidden="1" customHeight="1"/>
    <row r="39611" ht="7.5" hidden="1" customHeight="1"/>
    <row r="39612" ht="7.5" hidden="1" customHeight="1"/>
    <row r="39613" ht="7.5" hidden="1" customHeight="1"/>
    <row r="39614" ht="7.5" hidden="1" customHeight="1"/>
    <row r="39615" ht="7.5" hidden="1" customHeight="1"/>
    <row r="39616" ht="7.5" hidden="1" customHeight="1"/>
    <row r="39617" ht="7.5" hidden="1" customHeight="1"/>
    <row r="39618" ht="7.5" hidden="1" customHeight="1"/>
    <row r="39619" ht="7.5" hidden="1" customHeight="1"/>
    <row r="39620" ht="7.5" hidden="1" customHeight="1"/>
    <row r="39621" ht="7.5" hidden="1" customHeight="1"/>
    <row r="39622" ht="7.5" hidden="1" customHeight="1"/>
    <row r="39623" ht="7.5" hidden="1" customHeight="1"/>
    <row r="39624" ht="7.5" hidden="1" customHeight="1"/>
    <row r="39625" ht="7.5" hidden="1" customHeight="1"/>
    <row r="39626" ht="7.5" hidden="1" customHeight="1"/>
    <row r="39627" ht="7.5" hidden="1" customHeight="1"/>
    <row r="39628" ht="7.5" hidden="1" customHeight="1"/>
    <row r="39629" ht="7.5" hidden="1" customHeight="1"/>
    <row r="39630" ht="7.5" hidden="1" customHeight="1"/>
    <row r="39631" ht="7.5" hidden="1" customHeight="1"/>
    <row r="39632" ht="7.5" hidden="1" customHeight="1"/>
    <row r="39633" ht="7.5" hidden="1" customHeight="1"/>
    <row r="39634" ht="7.5" hidden="1" customHeight="1"/>
    <row r="39635" ht="7.5" hidden="1" customHeight="1"/>
    <row r="39636" ht="7.5" hidden="1" customHeight="1"/>
    <row r="39637" ht="7.5" hidden="1" customHeight="1"/>
    <row r="39638" ht="7.5" hidden="1" customHeight="1"/>
    <row r="39639" ht="7.5" hidden="1" customHeight="1"/>
    <row r="39640" ht="7.5" hidden="1" customHeight="1"/>
    <row r="39641" ht="7.5" hidden="1" customHeight="1"/>
    <row r="39642" ht="7.5" hidden="1" customHeight="1"/>
    <row r="39643" ht="7.5" hidden="1" customHeight="1"/>
    <row r="39644" ht="7.5" hidden="1" customHeight="1"/>
    <row r="39645" ht="7.5" hidden="1" customHeight="1"/>
    <row r="39646" ht="7.5" hidden="1" customHeight="1"/>
    <row r="39647" ht="7.5" hidden="1" customHeight="1"/>
    <row r="39648" ht="7.5" hidden="1" customHeight="1"/>
    <row r="39649" ht="7.5" hidden="1" customHeight="1"/>
    <row r="39650" ht="7.5" hidden="1" customHeight="1"/>
    <row r="39651" ht="7.5" hidden="1" customHeight="1"/>
    <row r="39652" ht="7.5" hidden="1" customHeight="1"/>
    <row r="39653" ht="7.5" hidden="1" customHeight="1"/>
    <row r="39654" ht="7.5" hidden="1" customHeight="1"/>
    <row r="39655" ht="7.5" hidden="1" customHeight="1"/>
    <row r="39656" ht="7.5" hidden="1" customHeight="1"/>
    <row r="39657" ht="7.5" hidden="1" customHeight="1"/>
    <row r="39658" ht="7.5" hidden="1" customHeight="1"/>
    <row r="39659" ht="7.5" hidden="1" customHeight="1"/>
    <row r="39660" ht="7.5" hidden="1" customHeight="1"/>
    <row r="39661" ht="7.5" hidden="1" customHeight="1"/>
    <row r="39662" ht="7.5" hidden="1" customHeight="1"/>
    <row r="39663" ht="7.5" hidden="1" customHeight="1"/>
    <row r="39664" ht="7.5" hidden="1" customHeight="1"/>
    <row r="39665" ht="7.5" hidden="1" customHeight="1"/>
    <row r="39666" ht="7.5" hidden="1" customHeight="1"/>
    <row r="39667" ht="7.5" hidden="1" customHeight="1"/>
    <row r="39668" ht="7.5" hidden="1" customHeight="1"/>
    <row r="39669" ht="7.5" hidden="1" customHeight="1"/>
    <row r="39670" ht="7.5" hidden="1" customHeight="1"/>
    <row r="39671" ht="7.5" hidden="1" customHeight="1"/>
    <row r="39672" ht="7.5" hidden="1" customHeight="1"/>
    <row r="39673" ht="7.5" hidden="1" customHeight="1"/>
    <row r="39674" ht="7.5" hidden="1" customHeight="1"/>
    <row r="39675" ht="7.5" hidden="1" customHeight="1"/>
    <row r="39676" ht="7.5" hidden="1" customHeight="1"/>
    <row r="39677" ht="7.5" hidden="1" customHeight="1"/>
    <row r="39678" ht="7.5" hidden="1" customHeight="1"/>
    <row r="39679" ht="7.5" hidden="1" customHeight="1"/>
    <row r="39680" ht="7.5" hidden="1" customHeight="1"/>
    <row r="39681" ht="7.5" hidden="1" customHeight="1"/>
    <row r="39682" ht="7.5" hidden="1" customHeight="1"/>
    <row r="39683" ht="7.5" hidden="1" customHeight="1"/>
    <row r="39684" ht="7.5" hidden="1" customHeight="1"/>
    <row r="39685" ht="7.5" hidden="1" customHeight="1"/>
    <row r="39686" ht="7.5" hidden="1" customHeight="1"/>
    <row r="39687" ht="7.5" hidden="1" customHeight="1"/>
    <row r="39688" ht="7.5" hidden="1" customHeight="1"/>
    <row r="39689" ht="7.5" hidden="1" customHeight="1"/>
    <row r="39690" ht="7.5" hidden="1" customHeight="1"/>
    <row r="39691" ht="7.5" hidden="1" customHeight="1"/>
    <row r="39692" ht="7.5" hidden="1" customHeight="1"/>
    <row r="39693" ht="7.5" hidden="1" customHeight="1"/>
    <row r="39694" ht="7.5" hidden="1" customHeight="1"/>
    <row r="39695" ht="7.5" hidden="1" customHeight="1"/>
    <row r="39696" ht="7.5" hidden="1" customHeight="1"/>
    <row r="39697" ht="7.5" hidden="1" customHeight="1"/>
    <row r="39698" ht="7.5" hidden="1" customHeight="1"/>
    <row r="39699" ht="7.5" hidden="1" customHeight="1"/>
    <row r="39700" ht="7.5" hidden="1" customHeight="1"/>
    <row r="39701" ht="7.5" hidden="1" customHeight="1"/>
    <row r="39702" ht="7.5" hidden="1" customHeight="1"/>
    <row r="39703" ht="7.5" hidden="1" customHeight="1"/>
    <row r="39704" ht="7.5" hidden="1" customHeight="1"/>
    <row r="39705" ht="7.5" hidden="1" customHeight="1"/>
    <row r="39706" ht="7.5" hidden="1" customHeight="1"/>
    <row r="39707" ht="7.5" hidden="1" customHeight="1"/>
    <row r="39708" ht="7.5" hidden="1" customHeight="1"/>
    <row r="39709" ht="7.5" hidden="1" customHeight="1"/>
    <row r="39710" ht="7.5" hidden="1" customHeight="1"/>
    <row r="39711" ht="7.5" hidden="1" customHeight="1"/>
    <row r="39712" ht="7.5" hidden="1" customHeight="1"/>
    <row r="39713" ht="7.5" hidden="1" customHeight="1"/>
    <row r="39714" ht="7.5" hidden="1" customHeight="1"/>
    <row r="39715" ht="7.5" hidden="1" customHeight="1"/>
    <row r="39716" ht="7.5" hidden="1" customHeight="1"/>
    <row r="39717" ht="7.5" hidden="1" customHeight="1"/>
    <row r="39718" ht="7.5" hidden="1" customHeight="1"/>
    <row r="39719" ht="7.5" hidden="1" customHeight="1"/>
    <row r="39720" ht="7.5" hidden="1" customHeight="1"/>
    <row r="39721" ht="7.5" hidden="1" customHeight="1"/>
    <row r="39722" ht="7.5" hidden="1" customHeight="1"/>
    <row r="39723" ht="7.5" hidden="1" customHeight="1"/>
    <row r="39724" ht="7.5" hidden="1" customHeight="1"/>
    <row r="39725" ht="7.5" hidden="1" customHeight="1"/>
    <row r="39726" ht="7.5" hidden="1" customHeight="1"/>
    <row r="39727" ht="7.5" hidden="1" customHeight="1"/>
    <row r="39728" ht="7.5" hidden="1" customHeight="1"/>
    <row r="39729" ht="7.5" hidden="1" customHeight="1"/>
    <row r="39730" ht="7.5" hidden="1" customHeight="1"/>
    <row r="39731" ht="7.5" hidden="1" customHeight="1"/>
    <row r="39732" ht="7.5" hidden="1" customHeight="1"/>
    <row r="39733" ht="7.5" hidden="1" customHeight="1"/>
    <row r="39734" ht="7.5" hidden="1" customHeight="1"/>
    <row r="39735" ht="7.5" hidden="1" customHeight="1"/>
    <row r="39736" ht="7.5" hidden="1" customHeight="1"/>
    <row r="39737" ht="7.5" hidden="1" customHeight="1"/>
    <row r="39738" ht="7.5" hidden="1" customHeight="1"/>
    <row r="39739" ht="7.5" hidden="1" customHeight="1"/>
    <row r="39740" ht="7.5" hidden="1" customHeight="1"/>
    <row r="39741" ht="7.5" hidden="1" customHeight="1"/>
    <row r="39742" ht="7.5" hidden="1" customHeight="1"/>
    <row r="39743" ht="7.5" hidden="1" customHeight="1"/>
    <row r="39744" ht="7.5" hidden="1" customHeight="1"/>
    <row r="39745" ht="7.5" hidden="1" customHeight="1"/>
    <row r="39746" ht="7.5" hidden="1" customHeight="1"/>
    <row r="39747" ht="7.5" hidden="1" customHeight="1"/>
    <row r="39748" ht="7.5" hidden="1" customHeight="1"/>
    <row r="39749" ht="7.5" hidden="1" customHeight="1"/>
    <row r="39750" ht="7.5" hidden="1" customHeight="1"/>
    <row r="39751" ht="7.5" hidden="1" customHeight="1"/>
    <row r="39752" ht="7.5" hidden="1" customHeight="1"/>
    <row r="39753" ht="7.5" hidden="1" customHeight="1"/>
    <row r="39754" ht="7.5" hidden="1" customHeight="1"/>
    <row r="39755" ht="7.5" hidden="1" customHeight="1"/>
    <row r="39756" ht="7.5" hidden="1" customHeight="1"/>
    <row r="39757" ht="7.5" hidden="1" customHeight="1"/>
    <row r="39758" ht="7.5" hidden="1" customHeight="1"/>
    <row r="39759" ht="7.5" hidden="1" customHeight="1"/>
    <row r="39760" ht="7.5" hidden="1" customHeight="1"/>
    <row r="39761" ht="7.5" hidden="1" customHeight="1"/>
    <row r="39762" ht="7.5" hidden="1" customHeight="1"/>
    <row r="39763" ht="7.5" hidden="1" customHeight="1"/>
    <row r="39764" ht="7.5" hidden="1" customHeight="1"/>
    <row r="39765" ht="7.5" hidden="1" customHeight="1"/>
    <row r="39766" ht="7.5" hidden="1" customHeight="1"/>
    <row r="39767" ht="7.5" hidden="1" customHeight="1"/>
    <row r="39768" ht="7.5" hidden="1" customHeight="1"/>
    <row r="39769" ht="7.5" hidden="1" customHeight="1"/>
    <row r="39770" ht="7.5" hidden="1" customHeight="1"/>
    <row r="39771" ht="7.5" hidden="1" customHeight="1"/>
    <row r="39772" ht="7.5" hidden="1" customHeight="1"/>
    <row r="39773" ht="7.5" hidden="1" customHeight="1"/>
    <row r="39774" ht="7.5" hidden="1" customHeight="1"/>
    <row r="39775" ht="7.5" hidden="1" customHeight="1"/>
    <row r="39776" ht="7.5" hidden="1" customHeight="1"/>
    <row r="39777" ht="7.5" hidden="1" customHeight="1"/>
    <row r="39778" ht="7.5" hidden="1" customHeight="1"/>
    <row r="39779" ht="7.5" hidden="1" customHeight="1"/>
    <row r="39780" ht="7.5" hidden="1" customHeight="1"/>
    <row r="39781" ht="7.5" hidden="1" customHeight="1"/>
    <row r="39782" ht="7.5" hidden="1" customHeight="1"/>
    <row r="39783" ht="7.5" hidden="1" customHeight="1"/>
    <row r="39784" ht="7.5" hidden="1" customHeight="1"/>
    <row r="39785" ht="7.5" hidden="1" customHeight="1"/>
    <row r="39786" ht="7.5" hidden="1" customHeight="1"/>
    <row r="39787" ht="7.5" hidden="1" customHeight="1"/>
    <row r="39788" ht="7.5" hidden="1" customHeight="1"/>
    <row r="39789" ht="7.5" hidden="1" customHeight="1"/>
    <row r="39790" ht="7.5" hidden="1" customHeight="1"/>
    <row r="39791" ht="7.5" hidden="1" customHeight="1"/>
    <row r="39792" ht="7.5" hidden="1" customHeight="1"/>
    <row r="39793" ht="7.5" hidden="1" customHeight="1"/>
    <row r="39794" ht="7.5" hidden="1" customHeight="1"/>
    <row r="39795" ht="7.5" hidden="1" customHeight="1"/>
    <row r="39796" ht="7.5" hidden="1" customHeight="1"/>
    <row r="39797" ht="7.5" hidden="1" customHeight="1"/>
    <row r="39798" ht="7.5" hidden="1" customHeight="1"/>
    <row r="39799" ht="7.5" hidden="1" customHeight="1"/>
    <row r="39800" ht="7.5" hidden="1" customHeight="1"/>
    <row r="39801" ht="7.5" hidden="1" customHeight="1"/>
    <row r="39802" ht="7.5" hidden="1" customHeight="1"/>
    <row r="39803" ht="7.5" hidden="1" customHeight="1"/>
    <row r="39804" ht="7.5" hidden="1" customHeight="1"/>
    <row r="39805" ht="7.5" hidden="1" customHeight="1"/>
    <row r="39806" ht="7.5" hidden="1" customHeight="1"/>
    <row r="39807" ht="7.5" hidden="1" customHeight="1"/>
    <row r="39808" ht="7.5" hidden="1" customHeight="1"/>
    <row r="39809" ht="7.5" hidden="1" customHeight="1"/>
    <row r="39810" ht="7.5" hidden="1" customHeight="1"/>
    <row r="39811" ht="7.5" hidden="1" customHeight="1"/>
    <row r="39812" ht="7.5" hidden="1" customHeight="1"/>
    <row r="39813" ht="7.5" hidden="1" customHeight="1"/>
    <row r="39814" ht="7.5" hidden="1" customHeight="1"/>
    <row r="39815" ht="7.5" hidden="1" customHeight="1"/>
    <row r="39816" ht="7.5" hidden="1" customHeight="1"/>
    <row r="39817" ht="7.5" hidden="1" customHeight="1"/>
    <row r="39818" ht="7.5" hidden="1" customHeight="1"/>
    <row r="39819" ht="7.5" hidden="1" customHeight="1"/>
    <row r="39820" ht="7.5" hidden="1" customHeight="1"/>
    <row r="39821" ht="7.5" hidden="1" customHeight="1"/>
    <row r="39822" ht="7.5" hidden="1" customHeight="1"/>
    <row r="39823" ht="7.5" hidden="1" customHeight="1"/>
    <row r="39824" ht="7.5" hidden="1" customHeight="1"/>
    <row r="39825" ht="7.5" hidden="1" customHeight="1"/>
    <row r="39826" ht="7.5" hidden="1" customHeight="1"/>
    <row r="39827" ht="7.5" hidden="1" customHeight="1"/>
    <row r="39828" ht="7.5" hidden="1" customHeight="1"/>
    <row r="39829" ht="7.5" hidden="1" customHeight="1"/>
    <row r="39830" ht="7.5" hidden="1" customHeight="1"/>
    <row r="39831" ht="7.5" hidden="1" customHeight="1"/>
    <row r="39832" ht="7.5" hidden="1" customHeight="1"/>
    <row r="39833" ht="7.5" hidden="1" customHeight="1"/>
    <row r="39834" ht="7.5" hidden="1" customHeight="1"/>
    <row r="39835" ht="7.5" hidden="1" customHeight="1"/>
    <row r="39836" ht="7.5" hidden="1" customHeight="1"/>
    <row r="39837" ht="7.5" hidden="1" customHeight="1"/>
    <row r="39838" ht="7.5" hidden="1" customHeight="1"/>
    <row r="39839" ht="7.5" hidden="1" customHeight="1"/>
    <row r="39840" ht="7.5" hidden="1" customHeight="1"/>
    <row r="39841" ht="7.5" hidden="1" customHeight="1"/>
    <row r="39842" ht="7.5" hidden="1" customHeight="1"/>
    <row r="39843" ht="7.5" hidden="1" customHeight="1"/>
    <row r="39844" ht="7.5" hidden="1" customHeight="1"/>
    <row r="39845" ht="7.5" hidden="1" customHeight="1"/>
    <row r="39846" ht="7.5" hidden="1" customHeight="1"/>
    <row r="39847" ht="7.5" hidden="1" customHeight="1"/>
    <row r="39848" ht="7.5" hidden="1" customHeight="1"/>
    <row r="39849" ht="7.5" hidden="1" customHeight="1"/>
    <row r="39850" ht="7.5" hidden="1" customHeight="1"/>
    <row r="39851" ht="7.5" hidden="1" customHeight="1"/>
    <row r="39852" ht="7.5" hidden="1" customHeight="1"/>
    <row r="39853" ht="7.5" hidden="1" customHeight="1"/>
    <row r="39854" ht="7.5" hidden="1" customHeight="1"/>
    <row r="39855" ht="7.5" hidden="1" customHeight="1"/>
    <row r="39856" ht="7.5" hidden="1" customHeight="1"/>
    <row r="39857" ht="7.5" hidden="1" customHeight="1"/>
    <row r="39858" ht="7.5" hidden="1" customHeight="1"/>
    <row r="39859" ht="7.5" hidden="1" customHeight="1"/>
    <row r="39860" ht="7.5" hidden="1" customHeight="1"/>
    <row r="39861" ht="7.5" hidden="1" customHeight="1"/>
    <row r="39862" ht="7.5" hidden="1" customHeight="1"/>
    <row r="39863" ht="7.5" hidden="1" customHeight="1"/>
    <row r="39864" ht="7.5" hidden="1" customHeight="1"/>
    <row r="39865" ht="7.5" hidden="1" customHeight="1"/>
    <row r="39866" ht="7.5" hidden="1" customHeight="1"/>
    <row r="39867" ht="7.5" hidden="1" customHeight="1"/>
    <row r="39868" ht="7.5" hidden="1" customHeight="1"/>
    <row r="39869" ht="7.5" hidden="1" customHeight="1"/>
    <row r="39870" ht="7.5" hidden="1" customHeight="1"/>
    <row r="39871" ht="7.5" hidden="1" customHeight="1"/>
    <row r="39872" ht="7.5" hidden="1" customHeight="1"/>
    <row r="39873" ht="7.5" hidden="1" customHeight="1"/>
    <row r="39874" ht="7.5" hidden="1" customHeight="1"/>
    <row r="39875" ht="7.5" hidden="1" customHeight="1"/>
    <row r="39876" ht="7.5" hidden="1" customHeight="1"/>
    <row r="39877" ht="7.5" hidden="1" customHeight="1"/>
    <row r="39878" ht="7.5" hidden="1" customHeight="1"/>
    <row r="39879" ht="7.5" hidden="1" customHeight="1"/>
    <row r="39880" ht="7.5" hidden="1" customHeight="1"/>
    <row r="39881" ht="7.5" hidden="1" customHeight="1"/>
    <row r="39882" ht="7.5" hidden="1" customHeight="1"/>
    <row r="39883" ht="7.5" hidden="1" customHeight="1"/>
    <row r="39884" ht="7.5" hidden="1" customHeight="1"/>
    <row r="39885" ht="7.5" hidden="1" customHeight="1"/>
    <row r="39886" ht="7.5" hidden="1" customHeight="1"/>
    <row r="39887" ht="7.5" hidden="1" customHeight="1"/>
    <row r="39888" ht="7.5" hidden="1" customHeight="1"/>
    <row r="39889" ht="7.5" hidden="1" customHeight="1"/>
    <row r="39890" ht="7.5" hidden="1" customHeight="1"/>
    <row r="39891" ht="7.5" hidden="1" customHeight="1"/>
    <row r="39892" ht="7.5" hidden="1" customHeight="1"/>
    <row r="39893" ht="7.5" hidden="1" customHeight="1"/>
    <row r="39894" ht="7.5" hidden="1" customHeight="1"/>
    <row r="39895" ht="7.5" hidden="1" customHeight="1"/>
    <row r="39896" ht="7.5" hidden="1" customHeight="1"/>
    <row r="39897" ht="7.5" hidden="1" customHeight="1"/>
    <row r="39898" ht="7.5" hidden="1" customHeight="1"/>
    <row r="39899" ht="7.5" hidden="1" customHeight="1"/>
    <row r="39900" ht="7.5" hidden="1" customHeight="1"/>
    <row r="39901" ht="7.5" hidden="1" customHeight="1"/>
    <row r="39902" ht="7.5" hidden="1" customHeight="1"/>
    <row r="39903" ht="7.5" hidden="1" customHeight="1"/>
    <row r="39904" ht="7.5" hidden="1" customHeight="1"/>
    <row r="39905" ht="7.5" hidden="1" customHeight="1"/>
    <row r="39906" ht="7.5" hidden="1" customHeight="1"/>
    <row r="39907" ht="7.5" hidden="1" customHeight="1"/>
    <row r="39908" ht="7.5" hidden="1" customHeight="1"/>
    <row r="39909" ht="7.5" hidden="1" customHeight="1"/>
    <row r="39910" ht="7.5" hidden="1" customHeight="1"/>
    <row r="39911" ht="7.5" hidden="1" customHeight="1"/>
    <row r="39912" ht="7.5" hidden="1" customHeight="1"/>
    <row r="39913" ht="7.5" hidden="1" customHeight="1"/>
    <row r="39914" ht="7.5" hidden="1" customHeight="1"/>
    <row r="39915" ht="7.5" hidden="1" customHeight="1"/>
    <row r="39916" ht="7.5" hidden="1" customHeight="1"/>
    <row r="39917" ht="7.5" hidden="1" customHeight="1"/>
    <row r="39918" ht="7.5" hidden="1" customHeight="1"/>
    <row r="39919" ht="7.5" hidden="1" customHeight="1"/>
    <row r="39920" ht="7.5" hidden="1" customHeight="1"/>
    <row r="39921" ht="7.5" hidden="1" customHeight="1"/>
    <row r="39922" ht="7.5" hidden="1" customHeight="1"/>
    <row r="39923" ht="7.5" hidden="1" customHeight="1"/>
    <row r="39924" ht="7.5" hidden="1" customHeight="1"/>
    <row r="39925" ht="7.5" hidden="1" customHeight="1"/>
    <row r="39926" ht="7.5" hidden="1" customHeight="1"/>
    <row r="39927" ht="7.5" hidden="1" customHeight="1"/>
    <row r="39928" ht="7.5" hidden="1" customHeight="1"/>
    <row r="39929" ht="7.5" hidden="1" customHeight="1"/>
    <row r="39930" ht="7.5" hidden="1" customHeight="1"/>
    <row r="39931" ht="7.5" hidden="1" customHeight="1"/>
    <row r="39932" ht="7.5" hidden="1" customHeight="1"/>
    <row r="39933" ht="7.5" hidden="1" customHeight="1"/>
    <row r="39934" ht="7.5" hidden="1" customHeight="1"/>
    <row r="39935" ht="7.5" hidden="1" customHeight="1"/>
    <row r="39936" ht="7.5" hidden="1" customHeight="1"/>
    <row r="39937" ht="7.5" hidden="1" customHeight="1"/>
    <row r="39938" ht="7.5" hidden="1" customHeight="1"/>
    <row r="39939" ht="7.5" hidden="1" customHeight="1"/>
    <row r="39940" ht="7.5" hidden="1" customHeight="1"/>
    <row r="39941" ht="7.5" hidden="1" customHeight="1"/>
    <row r="39942" ht="7.5" hidden="1" customHeight="1"/>
    <row r="39943" ht="7.5" hidden="1" customHeight="1"/>
    <row r="39944" ht="7.5" hidden="1" customHeight="1"/>
    <row r="39945" ht="7.5" hidden="1" customHeight="1"/>
    <row r="39946" ht="7.5" hidden="1" customHeight="1"/>
    <row r="39947" ht="7.5" hidden="1" customHeight="1"/>
    <row r="39948" ht="7.5" hidden="1" customHeight="1"/>
    <row r="39949" ht="7.5" hidden="1" customHeight="1"/>
    <row r="39950" ht="7.5" hidden="1" customHeight="1"/>
    <row r="39951" ht="7.5" hidden="1" customHeight="1"/>
    <row r="39952" ht="7.5" hidden="1" customHeight="1"/>
    <row r="39953" ht="7.5" hidden="1" customHeight="1"/>
    <row r="39954" ht="7.5" hidden="1" customHeight="1"/>
    <row r="39955" ht="7.5" hidden="1" customHeight="1"/>
    <row r="39956" ht="7.5" hidden="1" customHeight="1"/>
    <row r="39957" ht="7.5" hidden="1" customHeight="1"/>
    <row r="39958" ht="7.5" hidden="1" customHeight="1"/>
    <row r="39959" ht="7.5" hidden="1" customHeight="1"/>
    <row r="39960" ht="7.5" hidden="1" customHeight="1"/>
    <row r="39961" ht="7.5" hidden="1" customHeight="1"/>
    <row r="39962" ht="7.5" hidden="1" customHeight="1"/>
    <row r="39963" ht="7.5" hidden="1" customHeight="1"/>
    <row r="39964" ht="7.5" hidden="1" customHeight="1"/>
    <row r="39965" ht="7.5" hidden="1" customHeight="1"/>
    <row r="39966" ht="7.5" hidden="1" customHeight="1"/>
    <row r="39967" ht="7.5" hidden="1" customHeight="1"/>
    <row r="39968" ht="7.5" hidden="1" customHeight="1"/>
    <row r="39969" ht="7.5" hidden="1" customHeight="1"/>
    <row r="39970" ht="7.5" hidden="1" customHeight="1"/>
    <row r="39971" ht="7.5" hidden="1" customHeight="1"/>
    <row r="39972" ht="7.5" hidden="1" customHeight="1"/>
    <row r="39973" ht="7.5" hidden="1" customHeight="1"/>
    <row r="39974" ht="7.5" hidden="1" customHeight="1"/>
    <row r="39975" ht="7.5" hidden="1" customHeight="1"/>
    <row r="39976" ht="7.5" hidden="1" customHeight="1"/>
    <row r="39977" ht="7.5" hidden="1" customHeight="1"/>
    <row r="39978" ht="7.5" hidden="1" customHeight="1"/>
    <row r="39979" ht="7.5" hidden="1" customHeight="1"/>
    <row r="39980" ht="7.5" hidden="1" customHeight="1"/>
    <row r="39981" ht="7.5" hidden="1" customHeight="1"/>
    <row r="39982" ht="7.5" hidden="1" customHeight="1"/>
    <row r="39983" ht="7.5" hidden="1" customHeight="1"/>
    <row r="39984" ht="7.5" hidden="1" customHeight="1"/>
    <row r="39985" ht="7.5" hidden="1" customHeight="1"/>
    <row r="39986" ht="7.5" hidden="1" customHeight="1"/>
    <row r="39987" ht="7.5" hidden="1" customHeight="1"/>
    <row r="39988" ht="7.5" hidden="1" customHeight="1"/>
    <row r="39989" ht="7.5" hidden="1" customHeight="1"/>
    <row r="39990" ht="7.5" hidden="1" customHeight="1"/>
    <row r="39991" ht="7.5" hidden="1" customHeight="1"/>
    <row r="39992" ht="7.5" hidden="1" customHeight="1"/>
    <row r="39993" ht="7.5" hidden="1" customHeight="1"/>
    <row r="39994" ht="7.5" hidden="1" customHeight="1"/>
    <row r="39995" ht="7.5" hidden="1" customHeight="1"/>
    <row r="39996" ht="7.5" hidden="1" customHeight="1"/>
    <row r="39997" ht="7.5" hidden="1" customHeight="1"/>
    <row r="39998" ht="7.5" hidden="1" customHeight="1"/>
    <row r="39999" ht="7.5" hidden="1" customHeight="1"/>
    <row r="40000" ht="7.5" hidden="1" customHeight="1"/>
    <row r="40001" ht="7.5" hidden="1" customHeight="1"/>
    <row r="40002" ht="7.5" hidden="1" customHeight="1"/>
    <row r="40003" ht="7.5" hidden="1" customHeight="1"/>
    <row r="40004" ht="7.5" hidden="1" customHeight="1"/>
    <row r="40005" ht="7.5" hidden="1" customHeight="1"/>
    <row r="40006" ht="7.5" hidden="1" customHeight="1"/>
    <row r="40007" ht="7.5" hidden="1" customHeight="1"/>
    <row r="40008" ht="7.5" hidden="1" customHeight="1"/>
    <row r="40009" ht="7.5" hidden="1" customHeight="1"/>
    <row r="40010" ht="7.5" hidden="1" customHeight="1"/>
    <row r="40011" ht="7.5" hidden="1" customHeight="1"/>
    <row r="40012" ht="7.5" hidden="1" customHeight="1"/>
    <row r="40013" ht="7.5" hidden="1" customHeight="1"/>
    <row r="40014" ht="7.5" hidden="1" customHeight="1"/>
    <row r="40015" ht="7.5" hidden="1" customHeight="1"/>
    <row r="40016" ht="7.5" hidden="1" customHeight="1"/>
    <row r="40017" ht="7.5" hidden="1" customHeight="1"/>
    <row r="40018" ht="7.5" hidden="1" customHeight="1"/>
    <row r="40019" ht="7.5" hidden="1" customHeight="1"/>
    <row r="40020" ht="7.5" hidden="1" customHeight="1"/>
    <row r="40021" ht="7.5" hidden="1" customHeight="1"/>
    <row r="40022" ht="7.5" hidden="1" customHeight="1"/>
    <row r="40023" ht="7.5" hidden="1" customHeight="1"/>
    <row r="40024" ht="7.5" hidden="1" customHeight="1"/>
    <row r="40025" ht="7.5" hidden="1" customHeight="1"/>
    <row r="40026" ht="7.5" hidden="1" customHeight="1"/>
    <row r="40027" ht="7.5" hidden="1" customHeight="1"/>
    <row r="40028" ht="7.5" hidden="1" customHeight="1"/>
    <row r="40029" ht="7.5" hidden="1" customHeight="1"/>
    <row r="40030" ht="7.5" hidden="1" customHeight="1"/>
    <row r="40031" ht="7.5" hidden="1" customHeight="1"/>
    <row r="40032" ht="7.5" hidden="1" customHeight="1"/>
    <row r="40033" ht="7.5" hidden="1" customHeight="1"/>
    <row r="40034" ht="7.5" hidden="1" customHeight="1"/>
    <row r="40035" ht="7.5" hidden="1" customHeight="1"/>
    <row r="40036" ht="7.5" hidden="1" customHeight="1"/>
    <row r="40037" ht="7.5" hidden="1" customHeight="1"/>
    <row r="40038" ht="7.5" hidden="1" customHeight="1"/>
    <row r="40039" ht="7.5" hidden="1" customHeight="1"/>
    <row r="40040" ht="7.5" hidden="1" customHeight="1"/>
    <row r="40041" ht="7.5" hidden="1" customHeight="1"/>
    <row r="40042" ht="7.5" hidden="1" customHeight="1"/>
    <row r="40043" ht="7.5" hidden="1" customHeight="1"/>
    <row r="40044" ht="7.5" hidden="1" customHeight="1"/>
    <row r="40045" ht="7.5" hidden="1" customHeight="1"/>
    <row r="40046" ht="7.5" hidden="1" customHeight="1"/>
    <row r="40047" ht="7.5" hidden="1" customHeight="1"/>
    <row r="40048" ht="7.5" hidden="1" customHeight="1"/>
    <row r="40049" ht="7.5" hidden="1" customHeight="1"/>
    <row r="40050" ht="7.5" hidden="1" customHeight="1"/>
    <row r="40051" ht="7.5" hidden="1" customHeight="1"/>
    <row r="40052" ht="7.5" hidden="1" customHeight="1"/>
    <row r="40053" ht="7.5" hidden="1" customHeight="1"/>
    <row r="40054" ht="7.5" hidden="1" customHeight="1"/>
    <row r="40055" ht="7.5" hidden="1" customHeight="1"/>
    <row r="40056" ht="7.5" hidden="1" customHeight="1"/>
    <row r="40057" ht="7.5" hidden="1" customHeight="1"/>
    <row r="40058" ht="7.5" hidden="1" customHeight="1"/>
    <row r="40059" ht="7.5" hidden="1" customHeight="1"/>
    <row r="40060" ht="7.5" hidden="1" customHeight="1"/>
    <row r="40061" ht="7.5" hidden="1" customHeight="1"/>
    <row r="40062" ht="7.5" hidden="1" customHeight="1"/>
    <row r="40063" ht="7.5" hidden="1" customHeight="1"/>
    <row r="40064" ht="7.5" hidden="1" customHeight="1"/>
    <row r="40065" ht="7.5" hidden="1" customHeight="1"/>
    <row r="40066" ht="7.5" hidden="1" customHeight="1"/>
    <row r="40067" ht="7.5" hidden="1" customHeight="1"/>
    <row r="40068" ht="7.5" hidden="1" customHeight="1"/>
    <row r="40069" ht="7.5" hidden="1" customHeight="1"/>
    <row r="40070" ht="7.5" hidden="1" customHeight="1"/>
    <row r="40071" ht="7.5" hidden="1" customHeight="1"/>
    <row r="40072" ht="7.5" hidden="1" customHeight="1"/>
    <row r="40073" ht="7.5" hidden="1" customHeight="1"/>
    <row r="40074" ht="7.5" hidden="1" customHeight="1"/>
    <row r="40075" ht="7.5" hidden="1" customHeight="1"/>
    <row r="40076" ht="7.5" hidden="1" customHeight="1"/>
    <row r="40077" ht="7.5" hidden="1" customHeight="1"/>
    <row r="40078" ht="7.5" hidden="1" customHeight="1"/>
    <row r="40079" ht="7.5" hidden="1" customHeight="1"/>
    <row r="40080" ht="7.5" hidden="1" customHeight="1"/>
    <row r="40081" ht="7.5" hidden="1" customHeight="1"/>
    <row r="40082" ht="7.5" hidden="1" customHeight="1"/>
    <row r="40083" ht="7.5" hidden="1" customHeight="1"/>
    <row r="40084" ht="7.5" hidden="1" customHeight="1"/>
    <row r="40085" ht="7.5" hidden="1" customHeight="1"/>
    <row r="40086" ht="7.5" hidden="1" customHeight="1"/>
    <row r="40087" ht="7.5" hidden="1" customHeight="1"/>
    <row r="40088" ht="7.5" hidden="1" customHeight="1"/>
    <row r="40089" ht="7.5" hidden="1" customHeight="1"/>
    <row r="40090" ht="7.5" hidden="1" customHeight="1"/>
    <row r="40091" ht="7.5" hidden="1" customHeight="1"/>
    <row r="40092" ht="7.5" hidden="1" customHeight="1"/>
    <row r="40093" ht="7.5" hidden="1" customHeight="1"/>
    <row r="40094" ht="7.5" hidden="1" customHeight="1"/>
    <row r="40095" ht="7.5" hidden="1" customHeight="1"/>
    <row r="40096" ht="7.5" hidden="1" customHeight="1"/>
    <row r="40097" ht="7.5" hidden="1" customHeight="1"/>
    <row r="40098" ht="7.5" hidden="1" customHeight="1"/>
    <row r="40099" ht="7.5" hidden="1" customHeight="1"/>
    <row r="40100" ht="7.5" hidden="1" customHeight="1"/>
    <row r="40101" ht="7.5" hidden="1" customHeight="1"/>
    <row r="40102" ht="7.5" hidden="1" customHeight="1"/>
    <row r="40103" ht="7.5" hidden="1" customHeight="1"/>
    <row r="40104" ht="7.5" hidden="1" customHeight="1"/>
    <row r="40105" ht="7.5" hidden="1" customHeight="1"/>
    <row r="40106" ht="7.5" hidden="1" customHeight="1"/>
    <row r="40107" ht="7.5" hidden="1" customHeight="1"/>
    <row r="40108" ht="7.5" hidden="1" customHeight="1"/>
    <row r="40109" ht="7.5" hidden="1" customHeight="1"/>
    <row r="40110" ht="7.5" hidden="1" customHeight="1"/>
    <row r="40111" ht="7.5" hidden="1" customHeight="1"/>
    <row r="40112" ht="7.5" hidden="1" customHeight="1"/>
    <row r="40113" ht="7.5" hidden="1" customHeight="1"/>
    <row r="40114" ht="7.5" hidden="1" customHeight="1"/>
    <row r="40115" ht="7.5" hidden="1" customHeight="1"/>
    <row r="40116" ht="7.5" hidden="1" customHeight="1"/>
    <row r="40117" ht="7.5" hidden="1" customHeight="1"/>
    <row r="40118" ht="7.5" hidden="1" customHeight="1"/>
    <row r="40119" ht="7.5" hidden="1" customHeight="1"/>
    <row r="40120" ht="7.5" hidden="1" customHeight="1"/>
    <row r="40121" ht="7.5" hidden="1" customHeight="1"/>
    <row r="40122" ht="7.5" hidden="1" customHeight="1"/>
    <row r="40123" ht="7.5" hidden="1" customHeight="1"/>
    <row r="40124" ht="7.5" hidden="1" customHeight="1"/>
    <row r="40125" ht="7.5" hidden="1" customHeight="1"/>
    <row r="40126" ht="7.5" hidden="1" customHeight="1"/>
    <row r="40127" ht="7.5" hidden="1" customHeight="1"/>
    <row r="40128" ht="7.5" hidden="1" customHeight="1"/>
    <row r="40129" ht="7.5" hidden="1" customHeight="1"/>
    <row r="40130" ht="7.5" hidden="1" customHeight="1"/>
    <row r="40131" ht="7.5" hidden="1" customHeight="1"/>
    <row r="40132" ht="7.5" hidden="1" customHeight="1"/>
    <row r="40133" ht="7.5" hidden="1" customHeight="1"/>
    <row r="40134" ht="7.5" hidden="1" customHeight="1"/>
    <row r="40135" ht="7.5" hidden="1" customHeight="1"/>
    <row r="40136" ht="7.5" hidden="1" customHeight="1"/>
    <row r="40137" ht="7.5" hidden="1" customHeight="1"/>
    <row r="40138" ht="7.5" hidden="1" customHeight="1"/>
    <row r="40139" ht="7.5" hidden="1" customHeight="1"/>
    <row r="40140" ht="7.5" hidden="1" customHeight="1"/>
    <row r="40141" ht="7.5" hidden="1" customHeight="1"/>
    <row r="40142" ht="7.5" hidden="1" customHeight="1"/>
    <row r="40143" ht="7.5" hidden="1" customHeight="1"/>
    <row r="40144" ht="7.5" hidden="1" customHeight="1"/>
    <row r="40145" ht="7.5" hidden="1" customHeight="1"/>
    <row r="40146" ht="7.5" hidden="1" customHeight="1"/>
    <row r="40147" ht="7.5" hidden="1" customHeight="1"/>
    <row r="40148" ht="7.5" hidden="1" customHeight="1"/>
    <row r="40149" ht="7.5" hidden="1" customHeight="1"/>
    <row r="40150" ht="7.5" hidden="1" customHeight="1"/>
    <row r="40151" ht="7.5" hidden="1" customHeight="1"/>
    <row r="40152" ht="7.5" hidden="1" customHeight="1"/>
    <row r="40153" ht="7.5" hidden="1" customHeight="1"/>
    <row r="40154" ht="7.5" hidden="1" customHeight="1"/>
    <row r="40155" ht="7.5" hidden="1" customHeight="1"/>
    <row r="40156" ht="7.5" hidden="1" customHeight="1"/>
    <row r="40157" ht="7.5" hidden="1" customHeight="1"/>
    <row r="40158" ht="7.5" hidden="1" customHeight="1"/>
    <row r="40159" ht="7.5" hidden="1" customHeight="1"/>
    <row r="40160" ht="7.5" hidden="1" customHeight="1"/>
    <row r="40161" ht="7.5" hidden="1" customHeight="1"/>
    <row r="40162" ht="7.5" hidden="1" customHeight="1"/>
    <row r="40163" ht="7.5" hidden="1" customHeight="1"/>
    <row r="40164" ht="7.5" hidden="1" customHeight="1"/>
    <row r="40165" ht="7.5" hidden="1" customHeight="1"/>
    <row r="40166" ht="7.5" hidden="1" customHeight="1"/>
    <row r="40167" ht="7.5" hidden="1" customHeight="1"/>
    <row r="40168" ht="7.5" hidden="1" customHeight="1"/>
    <row r="40169" ht="7.5" hidden="1" customHeight="1"/>
    <row r="40170" ht="7.5" hidden="1" customHeight="1"/>
    <row r="40171" ht="7.5" hidden="1" customHeight="1"/>
    <row r="40172" ht="7.5" hidden="1" customHeight="1"/>
    <row r="40173" ht="7.5" hidden="1" customHeight="1"/>
    <row r="40174" ht="7.5" hidden="1" customHeight="1"/>
    <row r="40175" ht="7.5" hidden="1" customHeight="1"/>
    <row r="40176" ht="7.5" hidden="1" customHeight="1"/>
    <row r="40177" ht="7.5" hidden="1" customHeight="1"/>
    <row r="40178" ht="7.5" hidden="1" customHeight="1"/>
    <row r="40179" ht="7.5" hidden="1" customHeight="1"/>
    <row r="40180" ht="7.5" hidden="1" customHeight="1"/>
    <row r="40181" ht="7.5" hidden="1" customHeight="1"/>
    <row r="40182" ht="7.5" hidden="1" customHeight="1"/>
    <row r="40183" ht="7.5" hidden="1" customHeight="1"/>
    <row r="40184" ht="7.5" hidden="1" customHeight="1"/>
    <row r="40185" ht="7.5" hidden="1" customHeight="1"/>
    <row r="40186" ht="7.5" hidden="1" customHeight="1"/>
    <row r="40187" ht="7.5" hidden="1" customHeight="1"/>
    <row r="40188" ht="7.5" hidden="1" customHeight="1"/>
    <row r="40189" ht="7.5" hidden="1" customHeight="1"/>
    <row r="40190" ht="7.5" hidden="1" customHeight="1"/>
    <row r="40191" ht="7.5" hidden="1" customHeight="1"/>
    <row r="40192" ht="7.5" hidden="1" customHeight="1"/>
    <row r="40193" ht="7.5" hidden="1" customHeight="1"/>
    <row r="40194" ht="7.5" hidden="1" customHeight="1"/>
    <row r="40195" ht="7.5" hidden="1" customHeight="1"/>
    <row r="40196" ht="7.5" hidden="1" customHeight="1"/>
    <row r="40197" ht="7.5" hidden="1" customHeight="1"/>
    <row r="40198" ht="7.5" hidden="1" customHeight="1"/>
    <row r="40199" ht="7.5" hidden="1" customHeight="1"/>
    <row r="40200" ht="7.5" hidden="1" customHeight="1"/>
    <row r="40201" ht="7.5" hidden="1" customHeight="1"/>
    <row r="40202" ht="7.5" hidden="1" customHeight="1"/>
    <row r="40203" ht="7.5" hidden="1" customHeight="1"/>
    <row r="40204" ht="7.5" hidden="1" customHeight="1"/>
    <row r="40205" ht="7.5" hidden="1" customHeight="1"/>
    <row r="40206" ht="7.5" hidden="1" customHeight="1"/>
    <row r="40207" ht="7.5" hidden="1" customHeight="1"/>
    <row r="40208" ht="7.5" hidden="1" customHeight="1"/>
    <row r="40209" ht="7.5" hidden="1" customHeight="1"/>
    <row r="40210" ht="7.5" hidden="1" customHeight="1"/>
    <row r="40211" ht="7.5" hidden="1" customHeight="1"/>
    <row r="40212" ht="7.5" hidden="1" customHeight="1"/>
    <row r="40213" ht="7.5" hidden="1" customHeight="1"/>
    <row r="40214" ht="7.5" hidden="1" customHeight="1"/>
    <row r="40215" ht="7.5" hidden="1" customHeight="1"/>
    <row r="40216" ht="7.5" hidden="1" customHeight="1"/>
    <row r="40217" ht="7.5" hidden="1" customHeight="1"/>
    <row r="40218" ht="7.5" hidden="1" customHeight="1"/>
    <row r="40219" ht="7.5" hidden="1" customHeight="1"/>
    <row r="40220" ht="7.5" hidden="1" customHeight="1"/>
    <row r="40221" ht="7.5" hidden="1" customHeight="1"/>
    <row r="40222" ht="7.5" hidden="1" customHeight="1"/>
    <row r="40223" ht="7.5" hidden="1" customHeight="1"/>
    <row r="40224" ht="7.5" hidden="1" customHeight="1"/>
    <row r="40225" ht="7.5" hidden="1" customHeight="1"/>
    <row r="40226" ht="7.5" hidden="1" customHeight="1"/>
    <row r="40227" ht="7.5" hidden="1" customHeight="1"/>
    <row r="40228" ht="7.5" hidden="1" customHeight="1"/>
    <row r="40229" ht="7.5" hidden="1" customHeight="1"/>
    <row r="40230" ht="7.5" hidden="1" customHeight="1"/>
    <row r="40231" ht="7.5" hidden="1" customHeight="1"/>
    <row r="40232" ht="7.5" hidden="1" customHeight="1"/>
    <row r="40233" ht="7.5" hidden="1" customHeight="1"/>
    <row r="40234" ht="7.5" hidden="1" customHeight="1"/>
    <row r="40235" ht="7.5" hidden="1" customHeight="1"/>
    <row r="40236" ht="7.5" hidden="1" customHeight="1"/>
    <row r="40237" ht="7.5" hidden="1" customHeight="1"/>
    <row r="40238" ht="7.5" hidden="1" customHeight="1"/>
    <row r="40239" ht="7.5" hidden="1" customHeight="1"/>
    <row r="40240" ht="7.5" hidden="1" customHeight="1"/>
    <row r="40241" ht="7.5" hidden="1" customHeight="1"/>
    <row r="40242" ht="7.5" hidden="1" customHeight="1"/>
    <row r="40243" ht="7.5" hidden="1" customHeight="1"/>
    <row r="40244" ht="7.5" hidden="1" customHeight="1"/>
    <row r="40245" ht="7.5" hidden="1" customHeight="1"/>
    <row r="40246" ht="7.5" hidden="1" customHeight="1"/>
    <row r="40247" ht="7.5" hidden="1" customHeight="1"/>
    <row r="40248" ht="7.5" hidden="1" customHeight="1"/>
    <row r="40249" ht="7.5" hidden="1" customHeight="1"/>
    <row r="40250" ht="7.5" hidden="1" customHeight="1"/>
    <row r="40251" ht="7.5" hidden="1" customHeight="1"/>
    <row r="40252" ht="7.5" hidden="1" customHeight="1"/>
    <row r="40253" ht="7.5" hidden="1" customHeight="1"/>
    <row r="40254" ht="7.5" hidden="1" customHeight="1"/>
    <row r="40255" ht="7.5" hidden="1" customHeight="1"/>
    <row r="40256" ht="7.5" hidden="1" customHeight="1"/>
    <row r="40257" ht="7.5" hidden="1" customHeight="1"/>
    <row r="40258" ht="7.5" hidden="1" customHeight="1"/>
    <row r="40259" ht="7.5" hidden="1" customHeight="1"/>
    <row r="40260" ht="7.5" hidden="1" customHeight="1"/>
    <row r="40261" ht="7.5" hidden="1" customHeight="1"/>
    <row r="40262" ht="7.5" hidden="1" customHeight="1"/>
    <row r="40263" ht="7.5" hidden="1" customHeight="1"/>
    <row r="40264" ht="7.5" hidden="1" customHeight="1"/>
    <row r="40265" ht="7.5" hidden="1" customHeight="1"/>
    <row r="40266" ht="7.5" hidden="1" customHeight="1"/>
    <row r="40267" ht="7.5" hidden="1" customHeight="1"/>
    <row r="40268" ht="7.5" hidden="1" customHeight="1"/>
    <row r="40269" ht="7.5" hidden="1" customHeight="1"/>
    <row r="40270" ht="7.5" hidden="1" customHeight="1"/>
    <row r="40271" ht="7.5" hidden="1" customHeight="1"/>
    <row r="40272" ht="7.5" hidden="1" customHeight="1"/>
    <row r="40273" ht="7.5" hidden="1" customHeight="1"/>
    <row r="40274" ht="7.5" hidden="1" customHeight="1"/>
    <row r="40275" ht="7.5" hidden="1" customHeight="1"/>
    <row r="40276" ht="7.5" hidden="1" customHeight="1"/>
    <row r="40277" ht="7.5" hidden="1" customHeight="1"/>
    <row r="40278" ht="7.5" hidden="1" customHeight="1"/>
    <row r="40279" ht="7.5" hidden="1" customHeight="1"/>
    <row r="40280" ht="7.5" hidden="1" customHeight="1"/>
    <row r="40281" ht="7.5" hidden="1" customHeight="1"/>
    <row r="40282" ht="7.5" hidden="1" customHeight="1"/>
    <row r="40283" ht="7.5" hidden="1" customHeight="1"/>
    <row r="40284" ht="7.5" hidden="1" customHeight="1"/>
    <row r="40285" ht="7.5" hidden="1" customHeight="1"/>
    <row r="40286" ht="7.5" hidden="1" customHeight="1"/>
    <row r="40287" ht="7.5" hidden="1" customHeight="1"/>
    <row r="40288" ht="7.5" hidden="1" customHeight="1"/>
    <row r="40289" ht="7.5" hidden="1" customHeight="1"/>
    <row r="40290" ht="7.5" hidden="1" customHeight="1"/>
    <row r="40291" ht="7.5" hidden="1" customHeight="1"/>
    <row r="40292" ht="7.5" hidden="1" customHeight="1"/>
    <row r="40293" ht="7.5" hidden="1" customHeight="1"/>
    <row r="40294" ht="7.5" hidden="1" customHeight="1"/>
    <row r="40295" ht="7.5" hidden="1" customHeight="1"/>
    <row r="40296" ht="7.5" hidden="1" customHeight="1"/>
    <row r="40297" ht="7.5" hidden="1" customHeight="1"/>
    <row r="40298" ht="7.5" hidden="1" customHeight="1"/>
    <row r="40299" ht="7.5" hidden="1" customHeight="1"/>
    <row r="40300" ht="7.5" hidden="1" customHeight="1"/>
    <row r="40301" ht="7.5" hidden="1" customHeight="1"/>
    <row r="40302" ht="7.5" hidden="1" customHeight="1"/>
    <row r="40303" ht="7.5" hidden="1" customHeight="1"/>
    <row r="40304" ht="7.5" hidden="1" customHeight="1"/>
    <row r="40305" ht="7.5" hidden="1" customHeight="1"/>
    <row r="40306" ht="7.5" hidden="1" customHeight="1"/>
    <row r="40307" ht="7.5" hidden="1" customHeight="1"/>
    <row r="40308" ht="7.5" hidden="1" customHeight="1"/>
    <row r="40309" ht="7.5" hidden="1" customHeight="1"/>
    <row r="40310" ht="7.5" hidden="1" customHeight="1"/>
    <row r="40311" ht="7.5" hidden="1" customHeight="1"/>
    <row r="40312" ht="7.5" hidden="1" customHeight="1"/>
    <row r="40313" ht="7.5" hidden="1" customHeight="1"/>
    <row r="40314" ht="7.5" hidden="1" customHeight="1"/>
    <row r="40315" ht="7.5" hidden="1" customHeight="1"/>
    <row r="40316" ht="7.5" hidden="1" customHeight="1"/>
    <row r="40317" ht="7.5" hidden="1" customHeight="1"/>
    <row r="40318" ht="7.5" hidden="1" customHeight="1"/>
    <row r="40319" ht="7.5" hidden="1" customHeight="1"/>
    <row r="40320" ht="7.5" hidden="1" customHeight="1"/>
    <row r="40321" ht="7.5" hidden="1" customHeight="1"/>
    <row r="40322" ht="7.5" hidden="1" customHeight="1"/>
    <row r="40323" ht="7.5" hidden="1" customHeight="1"/>
    <row r="40324" ht="7.5" hidden="1" customHeight="1"/>
    <row r="40325" ht="7.5" hidden="1" customHeight="1"/>
    <row r="40326" ht="7.5" hidden="1" customHeight="1"/>
    <row r="40327" ht="7.5" hidden="1" customHeight="1"/>
    <row r="40328" ht="7.5" hidden="1" customHeight="1"/>
    <row r="40329" ht="7.5" hidden="1" customHeight="1"/>
    <row r="40330" ht="7.5" hidden="1" customHeight="1"/>
    <row r="40331" ht="7.5" hidden="1" customHeight="1"/>
    <row r="40332" ht="7.5" hidden="1" customHeight="1"/>
    <row r="40333" ht="7.5" hidden="1" customHeight="1"/>
    <row r="40334" ht="7.5" hidden="1" customHeight="1"/>
    <row r="40335" ht="7.5" hidden="1" customHeight="1"/>
    <row r="40336" ht="7.5" hidden="1" customHeight="1"/>
    <row r="40337" ht="7.5" hidden="1" customHeight="1"/>
    <row r="40338" ht="7.5" hidden="1" customHeight="1"/>
    <row r="40339" ht="7.5" hidden="1" customHeight="1"/>
    <row r="40340" ht="7.5" hidden="1" customHeight="1"/>
    <row r="40341" ht="7.5" hidden="1" customHeight="1"/>
    <row r="40342" ht="7.5" hidden="1" customHeight="1"/>
    <row r="40343" ht="7.5" hidden="1" customHeight="1"/>
    <row r="40344" ht="7.5" hidden="1" customHeight="1"/>
    <row r="40345" ht="7.5" hidden="1" customHeight="1"/>
    <row r="40346" ht="7.5" hidden="1" customHeight="1"/>
    <row r="40347" ht="7.5" hidden="1" customHeight="1"/>
    <row r="40348" ht="7.5" hidden="1" customHeight="1"/>
    <row r="40349" ht="7.5" hidden="1" customHeight="1"/>
    <row r="40350" ht="7.5" hidden="1" customHeight="1"/>
    <row r="40351" ht="7.5" hidden="1" customHeight="1"/>
    <row r="40352" ht="7.5" hidden="1" customHeight="1"/>
    <row r="40353" ht="7.5" hidden="1" customHeight="1"/>
    <row r="40354" ht="7.5" hidden="1" customHeight="1"/>
    <row r="40355" ht="7.5" hidden="1" customHeight="1"/>
    <row r="40356" ht="7.5" hidden="1" customHeight="1"/>
    <row r="40357" ht="7.5" hidden="1" customHeight="1"/>
    <row r="40358" ht="7.5" hidden="1" customHeight="1"/>
    <row r="40359" ht="7.5" hidden="1" customHeight="1"/>
    <row r="40360" ht="7.5" hidden="1" customHeight="1"/>
    <row r="40361" ht="7.5" hidden="1" customHeight="1"/>
    <row r="40362" ht="7.5" hidden="1" customHeight="1"/>
    <row r="40363" ht="7.5" hidden="1" customHeight="1"/>
    <row r="40364" ht="7.5" hidden="1" customHeight="1"/>
    <row r="40365" ht="7.5" hidden="1" customHeight="1"/>
    <row r="40366" ht="7.5" hidden="1" customHeight="1"/>
    <row r="40367" ht="7.5" hidden="1" customHeight="1"/>
    <row r="40368" ht="7.5" hidden="1" customHeight="1"/>
    <row r="40369" ht="7.5" hidden="1" customHeight="1"/>
    <row r="40370" ht="7.5" hidden="1" customHeight="1"/>
    <row r="40371" ht="7.5" hidden="1" customHeight="1"/>
    <row r="40372" ht="7.5" hidden="1" customHeight="1"/>
    <row r="40373" ht="7.5" hidden="1" customHeight="1"/>
    <row r="40374" ht="7.5" hidden="1" customHeight="1"/>
    <row r="40375" ht="7.5" hidden="1" customHeight="1"/>
    <row r="40376" ht="7.5" hidden="1" customHeight="1"/>
    <row r="40377" ht="7.5" hidden="1" customHeight="1"/>
    <row r="40378" ht="7.5" hidden="1" customHeight="1"/>
    <row r="40379" ht="7.5" hidden="1" customHeight="1"/>
    <row r="40380" ht="7.5" hidden="1" customHeight="1"/>
    <row r="40381" ht="7.5" hidden="1" customHeight="1"/>
    <row r="40382" ht="7.5" hidden="1" customHeight="1"/>
    <row r="40383" ht="7.5" hidden="1" customHeight="1"/>
    <row r="40384" ht="7.5" hidden="1" customHeight="1"/>
    <row r="40385" ht="7.5" hidden="1" customHeight="1"/>
    <row r="40386" ht="7.5" hidden="1" customHeight="1"/>
    <row r="40387" ht="7.5" hidden="1" customHeight="1"/>
    <row r="40388" ht="7.5" hidden="1" customHeight="1"/>
    <row r="40389" ht="7.5" hidden="1" customHeight="1"/>
    <row r="40390" ht="7.5" hidden="1" customHeight="1"/>
    <row r="40391" ht="7.5" hidden="1" customHeight="1"/>
    <row r="40392" ht="7.5" hidden="1" customHeight="1"/>
    <row r="40393" ht="7.5" hidden="1" customHeight="1"/>
    <row r="40394" ht="7.5" hidden="1" customHeight="1"/>
    <row r="40395" ht="7.5" hidden="1" customHeight="1"/>
    <row r="40396" ht="7.5" hidden="1" customHeight="1"/>
    <row r="40397" ht="7.5" hidden="1" customHeight="1"/>
    <row r="40398" ht="7.5" hidden="1" customHeight="1"/>
    <row r="40399" ht="7.5" hidden="1" customHeight="1"/>
    <row r="40400" ht="7.5" hidden="1" customHeight="1"/>
    <row r="40401" ht="7.5" hidden="1" customHeight="1"/>
    <row r="40402" ht="7.5" hidden="1" customHeight="1"/>
    <row r="40403" ht="7.5" hidden="1" customHeight="1"/>
    <row r="40404" ht="7.5" hidden="1" customHeight="1"/>
    <row r="40405" ht="7.5" hidden="1" customHeight="1"/>
    <row r="40406" ht="7.5" hidden="1" customHeight="1"/>
    <row r="40407" ht="7.5" hidden="1" customHeight="1"/>
    <row r="40408" ht="7.5" hidden="1" customHeight="1"/>
    <row r="40409" ht="7.5" hidden="1" customHeight="1"/>
    <row r="40410" ht="7.5" hidden="1" customHeight="1"/>
    <row r="40411" ht="7.5" hidden="1" customHeight="1"/>
    <row r="40412" ht="7.5" hidden="1" customHeight="1"/>
    <row r="40413" ht="7.5" hidden="1" customHeight="1"/>
    <row r="40414" ht="7.5" hidden="1" customHeight="1"/>
    <row r="40415" ht="7.5" hidden="1" customHeight="1"/>
    <row r="40416" ht="7.5" hidden="1" customHeight="1"/>
    <row r="40417" ht="7.5" hidden="1" customHeight="1"/>
    <row r="40418" ht="7.5" hidden="1" customHeight="1"/>
    <row r="40419" ht="7.5" hidden="1" customHeight="1"/>
    <row r="40420" ht="7.5" hidden="1" customHeight="1"/>
    <row r="40421" ht="7.5" hidden="1" customHeight="1"/>
    <row r="40422" ht="7.5" hidden="1" customHeight="1"/>
    <row r="40423" ht="7.5" hidden="1" customHeight="1"/>
    <row r="40424" ht="7.5" hidden="1" customHeight="1"/>
    <row r="40425" ht="7.5" hidden="1" customHeight="1"/>
    <row r="40426" ht="7.5" hidden="1" customHeight="1"/>
    <row r="40427" ht="7.5" hidden="1" customHeight="1"/>
    <row r="40428" ht="7.5" hidden="1" customHeight="1"/>
    <row r="40429" ht="7.5" hidden="1" customHeight="1"/>
    <row r="40430" ht="7.5" hidden="1" customHeight="1"/>
    <row r="40431" ht="7.5" hidden="1" customHeight="1"/>
    <row r="40432" ht="7.5" hidden="1" customHeight="1"/>
    <row r="40433" ht="7.5" hidden="1" customHeight="1"/>
    <row r="40434" ht="7.5" hidden="1" customHeight="1"/>
    <row r="40435" ht="7.5" hidden="1" customHeight="1"/>
    <row r="40436" ht="7.5" hidden="1" customHeight="1"/>
    <row r="40437" ht="7.5" hidden="1" customHeight="1"/>
    <row r="40438" ht="7.5" hidden="1" customHeight="1"/>
    <row r="40439" ht="7.5" hidden="1" customHeight="1"/>
    <row r="40440" ht="7.5" hidden="1" customHeight="1"/>
    <row r="40441" ht="7.5" hidden="1" customHeight="1"/>
    <row r="40442" ht="7.5" hidden="1" customHeight="1"/>
    <row r="40443" ht="7.5" hidden="1" customHeight="1"/>
    <row r="40444" ht="7.5" hidden="1" customHeight="1"/>
    <row r="40445" ht="7.5" hidden="1" customHeight="1"/>
    <row r="40446" ht="7.5" hidden="1" customHeight="1"/>
    <row r="40447" ht="7.5" hidden="1" customHeight="1"/>
    <row r="40448" ht="7.5" hidden="1" customHeight="1"/>
    <row r="40449" ht="7.5" hidden="1" customHeight="1"/>
    <row r="40450" ht="7.5" hidden="1" customHeight="1"/>
    <row r="40451" ht="7.5" hidden="1" customHeight="1"/>
    <row r="40452" ht="7.5" hidden="1" customHeight="1"/>
    <row r="40453" ht="7.5" hidden="1" customHeight="1"/>
    <row r="40454" ht="7.5" hidden="1" customHeight="1"/>
    <row r="40455" ht="7.5" hidden="1" customHeight="1"/>
    <row r="40456" ht="7.5" hidden="1" customHeight="1"/>
    <row r="40457" ht="7.5" hidden="1" customHeight="1"/>
    <row r="40458" ht="7.5" hidden="1" customHeight="1"/>
    <row r="40459" ht="7.5" hidden="1" customHeight="1"/>
    <row r="40460" ht="7.5" hidden="1" customHeight="1"/>
    <row r="40461" ht="7.5" hidden="1" customHeight="1"/>
    <row r="40462" ht="7.5" hidden="1" customHeight="1"/>
    <row r="40463" ht="7.5" hidden="1" customHeight="1"/>
    <row r="40464" ht="7.5" hidden="1" customHeight="1"/>
    <row r="40465" ht="7.5" hidden="1" customHeight="1"/>
    <row r="40466" ht="7.5" hidden="1" customHeight="1"/>
    <row r="40467" ht="7.5" hidden="1" customHeight="1"/>
    <row r="40468" ht="7.5" hidden="1" customHeight="1"/>
    <row r="40469" ht="7.5" hidden="1" customHeight="1"/>
    <row r="40470" ht="7.5" hidden="1" customHeight="1"/>
    <row r="40471" ht="7.5" hidden="1" customHeight="1"/>
    <row r="40472" ht="7.5" hidden="1" customHeight="1"/>
    <row r="40473" ht="7.5" hidden="1" customHeight="1"/>
    <row r="40474" ht="7.5" hidden="1" customHeight="1"/>
    <row r="40475" ht="7.5" hidden="1" customHeight="1"/>
    <row r="40476" ht="7.5" hidden="1" customHeight="1"/>
    <row r="40477" ht="7.5" hidden="1" customHeight="1"/>
    <row r="40478" ht="7.5" hidden="1" customHeight="1"/>
    <row r="40479" ht="7.5" hidden="1" customHeight="1"/>
    <row r="40480" ht="7.5" hidden="1" customHeight="1"/>
    <row r="40481" ht="7.5" hidden="1" customHeight="1"/>
    <row r="40482" ht="7.5" hidden="1" customHeight="1"/>
    <row r="40483" ht="7.5" hidden="1" customHeight="1"/>
    <row r="40484" ht="7.5" hidden="1" customHeight="1"/>
    <row r="40485" ht="7.5" hidden="1" customHeight="1"/>
    <row r="40486" ht="7.5" hidden="1" customHeight="1"/>
    <row r="40487" ht="7.5" hidden="1" customHeight="1"/>
    <row r="40488" ht="7.5" hidden="1" customHeight="1"/>
    <row r="40489" ht="7.5" hidden="1" customHeight="1"/>
    <row r="40490" ht="7.5" hidden="1" customHeight="1"/>
    <row r="40491" ht="7.5" hidden="1" customHeight="1"/>
    <row r="40492" ht="7.5" hidden="1" customHeight="1"/>
    <row r="40493" ht="7.5" hidden="1" customHeight="1"/>
    <row r="40494" ht="7.5" hidden="1" customHeight="1"/>
    <row r="40495" ht="7.5" hidden="1" customHeight="1"/>
    <row r="40496" ht="7.5" hidden="1" customHeight="1"/>
    <row r="40497" ht="7.5" hidden="1" customHeight="1"/>
    <row r="40498" ht="7.5" hidden="1" customHeight="1"/>
    <row r="40499" ht="7.5" hidden="1" customHeight="1"/>
    <row r="40500" ht="7.5" hidden="1" customHeight="1"/>
    <row r="40501" ht="7.5" hidden="1" customHeight="1"/>
    <row r="40502" ht="7.5" hidden="1" customHeight="1"/>
    <row r="40503" ht="7.5" hidden="1" customHeight="1"/>
    <row r="40504" ht="7.5" hidden="1" customHeight="1"/>
    <row r="40505" ht="7.5" hidden="1" customHeight="1"/>
    <row r="40506" ht="7.5" hidden="1" customHeight="1"/>
    <row r="40507" ht="7.5" hidden="1" customHeight="1"/>
    <row r="40508" ht="7.5" hidden="1" customHeight="1"/>
    <row r="40509" ht="7.5" hidden="1" customHeight="1"/>
    <row r="40510" ht="7.5" hidden="1" customHeight="1"/>
    <row r="40511" ht="7.5" hidden="1" customHeight="1"/>
    <row r="40512" ht="7.5" hidden="1" customHeight="1"/>
    <row r="40513" ht="7.5" hidden="1" customHeight="1"/>
    <row r="40514" ht="7.5" hidden="1" customHeight="1"/>
    <row r="40515" ht="7.5" hidden="1" customHeight="1"/>
    <row r="40516" ht="7.5" hidden="1" customHeight="1"/>
    <row r="40517" ht="7.5" hidden="1" customHeight="1"/>
    <row r="40518" ht="7.5" hidden="1" customHeight="1"/>
    <row r="40519" ht="7.5" hidden="1" customHeight="1"/>
    <row r="40520" ht="7.5" hidden="1" customHeight="1"/>
    <row r="40521" ht="7.5" hidden="1" customHeight="1"/>
    <row r="40522" ht="7.5" hidden="1" customHeight="1"/>
    <row r="40523" ht="7.5" hidden="1" customHeight="1"/>
    <row r="40524" ht="7.5" hidden="1" customHeight="1"/>
    <row r="40525" ht="7.5" hidden="1" customHeight="1"/>
    <row r="40526" ht="7.5" hidden="1" customHeight="1"/>
    <row r="40527" ht="7.5" hidden="1" customHeight="1"/>
    <row r="40528" ht="7.5" hidden="1" customHeight="1"/>
    <row r="40529" ht="7.5" hidden="1" customHeight="1"/>
    <row r="40530" ht="7.5" hidden="1" customHeight="1"/>
    <row r="40531" ht="7.5" hidden="1" customHeight="1"/>
    <row r="40532" ht="7.5" hidden="1" customHeight="1"/>
    <row r="40533" ht="7.5" hidden="1" customHeight="1"/>
    <row r="40534" ht="7.5" hidden="1" customHeight="1"/>
    <row r="40535" ht="7.5" hidden="1" customHeight="1"/>
    <row r="40536" ht="7.5" hidden="1" customHeight="1"/>
    <row r="40537" ht="7.5" hidden="1" customHeight="1"/>
    <row r="40538" ht="7.5" hidden="1" customHeight="1"/>
    <row r="40539" ht="7.5" hidden="1" customHeight="1"/>
    <row r="40540" ht="7.5" hidden="1" customHeight="1"/>
    <row r="40541" ht="7.5" hidden="1" customHeight="1"/>
    <row r="40542" ht="7.5" hidden="1" customHeight="1"/>
    <row r="40543" ht="7.5" hidden="1" customHeight="1"/>
    <row r="40544" ht="7.5" hidden="1" customHeight="1"/>
    <row r="40545" ht="7.5" hidden="1" customHeight="1"/>
    <row r="40546" ht="7.5" hidden="1" customHeight="1"/>
    <row r="40547" ht="7.5" hidden="1" customHeight="1"/>
    <row r="40548" ht="7.5" hidden="1" customHeight="1"/>
    <row r="40549" ht="7.5" hidden="1" customHeight="1"/>
    <row r="40550" ht="7.5" hidden="1" customHeight="1"/>
    <row r="40551" ht="7.5" hidden="1" customHeight="1"/>
    <row r="40552" ht="7.5" hidden="1" customHeight="1"/>
    <row r="40553" ht="7.5" hidden="1" customHeight="1"/>
    <row r="40554" ht="7.5" hidden="1" customHeight="1"/>
    <row r="40555" ht="7.5" hidden="1" customHeight="1"/>
    <row r="40556" ht="7.5" hidden="1" customHeight="1"/>
    <row r="40557" ht="7.5" hidden="1" customHeight="1"/>
    <row r="40558" ht="7.5" hidden="1" customHeight="1"/>
    <row r="40559" ht="7.5" hidden="1" customHeight="1"/>
    <row r="40560" ht="7.5" hidden="1" customHeight="1"/>
    <row r="40561" ht="7.5" hidden="1" customHeight="1"/>
    <row r="40562" ht="7.5" hidden="1" customHeight="1"/>
    <row r="40563" ht="7.5" hidden="1" customHeight="1"/>
    <row r="40564" ht="7.5" hidden="1" customHeight="1"/>
    <row r="40565" ht="7.5" hidden="1" customHeight="1"/>
    <row r="40566" ht="7.5" hidden="1" customHeight="1"/>
    <row r="40567" ht="7.5" hidden="1" customHeight="1"/>
    <row r="40568" ht="7.5" hidden="1" customHeight="1"/>
    <row r="40569" ht="7.5" hidden="1" customHeight="1"/>
    <row r="40570" ht="7.5" hidden="1" customHeight="1"/>
    <row r="40571" ht="7.5" hidden="1" customHeight="1"/>
    <row r="40572" ht="7.5" hidden="1" customHeight="1"/>
    <row r="40573" ht="7.5" hidden="1" customHeight="1"/>
    <row r="40574" ht="7.5" hidden="1" customHeight="1"/>
    <row r="40575" ht="7.5" hidden="1" customHeight="1"/>
    <row r="40576" ht="7.5" hidden="1" customHeight="1"/>
    <row r="40577" ht="7.5" hidden="1" customHeight="1"/>
    <row r="40578" ht="7.5" hidden="1" customHeight="1"/>
    <row r="40579" ht="7.5" hidden="1" customHeight="1"/>
    <row r="40580" ht="7.5" hidden="1" customHeight="1"/>
    <row r="40581" ht="7.5" hidden="1" customHeight="1"/>
    <row r="40582" ht="7.5" hidden="1" customHeight="1"/>
    <row r="40583" ht="7.5" hidden="1" customHeight="1"/>
    <row r="40584" ht="7.5" hidden="1" customHeight="1"/>
    <row r="40585" ht="7.5" hidden="1" customHeight="1"/>
    <row r="40586" ht="7.5" hidden="1" customHeight="1"/>
    <row r="40587" ht="7.5" hidden="1" customHeight="1"/>
    <row r="40588" ht="7.5" hidden="1" customHeight="1"/>
    <row r="40589" ht="7.5" hidden="1" customHeight="1"/>
    <row r="40590" ht="7.5" hidden="1" customHeight="1"/>
    <row r="40591" ht="7.5" hidden="1" customHeight="1"/>
    <row r="40592" ht="7.5" hidden="1" customHeight="1"/>
    <row r="40593" ht="7.5" hidden="1" customHeight="1"/>
    <row r="40594" ht="7.5" hidden="1" customHeight="1"/>
    <row r="40595" ht="7.5" hidden="1" customHeight="1"/>
    <row r="40596" ht="7.5" hidden="1" customHeight="1"/>
    <row r="40597" ht="7.5" hidden="1" customHeight="1"/>
    <row r="40598" ht="7.5" hidden="1" customHeight="1"/>
    <row r="40599" ht="7.5" hidden="1" customHeight="1"/>
    <row r="40600" ht="7.5" hidden="1" customHeight="1"/>
    <row r="40601" ht="7.5" hidden="1" customHeight="1"/>
    <row r="40602" ht="7.5" hidden="1" customHeight="1"/>
    <row r="40603" ht="7.5" hidden="1" customHeight="1"/>
    <row r="40604" ht="7.5" hidden="1" customHeight="1"/>
    <row r="40605" ht="7.5" hidden="1" customHeight="1"/>
    <row r="40606" ht="7.5" hidden="1" customHeight="1"/>
    <row r="40607" ht="7.5" hidden="1" customHeight="1"/>
    <row r="40608" ht="7.5" hidden="1" customHeight="1"/>
    <row r="40609" ht="7.5" hidden="1" customHeight="1"/>
    <row r="40610" ht="7.5" hidden="1" customHeight="1"/>
    <row r="40611" ht="7.5" hidden="1" customHeight="1"/>
    <row r="40612" ht="7.5" hidden="1" customHeight="1"/>
    <row r="40613" ht="7.5" hidden="1" customHeight="1"/>
    <row r="40614" ht="7.5" hidden="1" customHeight="1"/>
    <row r="40615" ht="7.5" hidden="1" customHeight="1"/>
    <row r="40616" ht="7.5" hidden="1" customHeight="1"/>
    <row r="40617" ht="7.5" hidden="1" customHeight="1"/>
    <row r="40618" ht="7.5" hidden="1" customHeight="1"/>
    <row r="40619" ht="7.5" hidden="1" customHeight="1"/>
    <row r="40620" ht="7.5" hidden="1" customHeight="1"/>
    <row r="40621" ht="7.5" hidden="1" customHeight="1"/>
    <row r="40622" ht="7.5" hidden="1" customHeight="1"/>
    <row r="40623" ht="7.5" hidden="1" customHeight="1"/>
    <row r="40624" ht="7.5" hidden="1" customHeight="1"/>
    <row r="40625" ht="7.5" hidden="1" customHeight="1"/>
    <row r="40626" ht="7.5" hidden="1" customHeight="1"/>
    <row r="40627" ht="7.5" hidden="1" customHeight="1"/>
    <row r="40628" ht="7.5" hidden="1" customHeight="1"/>
    <row r="40629" ht="7.5" hidden="1" customHeight="1"/>
    <row r="40630" ht="7.5" hidden="1" customHeight="1"/>
    <row r="40631" ht="7.5" hidden="1" customHeight="1"/>
    <row r="40632" ht="7.5" hidden="1" customHeight="1"/>
    <row r="40633" ht="7.5" hidden="1" customHeight="1"/>
    <row r="40634" ht="7.5" hidden="1" customHeight="1"/>
    <row r="40635" ht="7.5" hidden="1" customHeight="1"/>
    <row r="40636" ht="7.5" hidden="1" customHeight="1"/>
    <row r="40637" ht="7.5" hidden="1" customHeight="1"/>
    <row r="40638" ht="7.5" hidden="1" customHeight="1"/>
    <row r="40639" ht="7.5" hidden="1" customHeight="1"/>
    <row r="40640" ht="7.5" hidden="1" customHeight="1"/>
    <row r="40641" ht="7.5" hidden="1" customHeight="1"/>
    <row r="40642" ht="7.5" hidden="1" customHeight="1"/>
    <row r="40643" ht="7.5" hidden="1" customHeight="1"/>
    <row r="40644" ht="7.5" hidden="1" customHeight="1"/>
    <row r="40645" ht="7.5" hidden="1" customHeight="1"/>
    <row r="40646" ht="7.5" hidden="1" customHeight="1"/>
    <row r="40647" ht="7.5" hidden="1" customHeight="1"/>
    <row r="40648" ht="7.5" hidden="1" customHeight="1"/>
    <row r="40649" ht="7.5" hidden="1" customHeight="1"/>
    <row r="40650" ht="7.5" hidden="1" customHeight="1"/>
    <row r="40651" ht="7.5" hidden="1" customHeight="1"/>
    <row r="40652" ht="7.5" hidden="1" customHeight="1"/>
    <row r="40653" ht="7.5" hidden="1" customHeight="1"/>
    <row r="40654" ht="7.5" hidden="1" customHeight="1"/>
    <row r="40655" ht="7.5" hidden="1" customHeight="1"/>
    <row r="40656" ht="7.5" hidden="1" customHeight="1"/>
    <row r="40657" ht="7.5" hidden="1" customHeight="1"/>
    <row r="40658" ht="7.5" hidden="1" customHeight="1"/>
    <row r="40659" ht="7.5" hidden="1" customHeight="1"/>
    <row r="40660" ht="7.5" hidden="1" customHeight="1"/>
    <row r="40661" ht="7.5" hidden="1" customHeight="1"/>
    <row r="40662" ht="7.5" hidden="1" customHeight="1"/>
    <row r="40663" ht="7.5" hidden="1" customHeight="1"/>
    <row r="40664" ht="7.5" hidden="1" customHeight="1"/>
    <row r="40665" ht="7.5" hidden="1" customHeight="1"/>
    <row r="40666" ht="7.5" hidden="1" customHeight="1"/>
    <row r="40667" ht="7.5" hidden="1" customHeight="1"/>
    <row r="40668" ht="7.5" hidden="1" customHeight="1"/>
    <row r="40669" ht="7.5" hidden="1" customHeight="1"/>
    <row r="40670" ht="7.5" hidden="1" customHeight="1"/>
    <row r="40671" ht="7.5" hidden="1" customHeight="1"/>
    <row r="40672" ht="7.5" hidden="1" customHeight="1"/>
    <row r="40673" ht="7.5" hidden="1" customHeight="1"/>
    <row r="40674" ht="7.5" hidden="1" customHeight="1"/>
    <row r="40675" ht="7.5" hidden="1" customHeight="1"/>
    <row r="40676" ht="7.5" hidden="1" customHeight="1"/>
    <row r="40677" ht="7.5" hidden="1" customHeight="1"/>
    <row r="40678" ht="7.5" hidden="1" customHeight="1"/>
    <row r="40679" ht="7.5" hidden="1" customHeight="1"/>
    <row r="40680" ht="7.5" hidden="1" customHeight="1"/>
    <row r="40681" ht="7.5" hidden="1" customHeight="1"/>
    <row r="40682" ht="7.5" hidden="1" customHeight="1"/>
    <row r="40683" ht="7.5" hidden="1" customHeight="1"/>
    <row r="40684" ht="7.5" hidden="1" customHeight="1"/>
    <row r="40685" ht="7.5" hidden="1" customHeight="1"/>
    <row r="40686" ht="7.5" hidden="1" customHeight="1"/>
    <row r="40687" ht="7.5" hidden="1" customHeight="1"/>
    <row r="40688" ht="7.5" hidden="1" customHeight="1"/>
    <row r="40689" ht="7.5" hidden="1" customHeight="1"/>
    <row r="40690" ht="7.5" hidden="1" customHeight="1"/>
    <row r="40691" ht="7.5" hidden="1" customHeight="1"/>
    <row r="40692" ht="7.5" hidden="1" customHeight="1"/>
    <row r="40693" ht="7.5" hidden="1" customHeight="1"/>
    <row r="40694" ht="7.5" hidden="1" customHeight="1"/>
    <row r="40695" ht="7.5" hidden="1" customHeight="1"/>
    <row r="40696" ht="7.5" hidden="1" customHeight="1"/>
    <row r="40697" ht="7.5" hidden="1" customHeight="1"/>
    <row r="40698" ht="7.5" hidden="1" customHeight="1"/>
    <row r="40699" ht="7.5" hidden="1" customHeight="1"/>
    <row r="40700" ht="7.5" hidden="1" customHeight="1"/>
    <row r="40701" ht="7.5" hidden="1" customHeight="1"/>
    <row r="40702" ht="7.5" hidden="1" customHeight="1"/>
    <row r="40703" ht="7.5" hidden="1" customHeight="1"/>
    <row r="40704" ht="7.5" hidden="1" customHeight="1"/>
    <row r="40705" ht="7.5" hidden="1" customHeight="1"/>
    <row r="40706" ht="7.5" hidden="1" customHeight="1"/>
    <row r="40707" ht="7.5" hidden="1" customHeight="1"/>
    <row r="40708" ht="7.5" hidden="1" customHeight="1"/>
    <row r="40709" ht="7.5" hidden="1" customHeight="1"/>
    <row r="40710" ht="7.5" hidden="1" customHeight="1"/>
    <row r="40711" ht="7.5" hidden="1" customHeight="1"/>
    <row r="40712" ht="7.5" hidden="1" customHeight="1"/>
    <row r="40713" ht="7.5" hidden="1" customHeight="1"/>
    <row r="40714" ht="7.5" hidden="1" customHeight="1"/>
    <row r="40715" ht="7.5" hidden="1" customHeight="1"/>
    <row r="40716" ht="7.5" hidden="1" customHeight="1"/>
    <row r="40717" ht="7.5" hidden="1" customHeight="1"/>
    <row r="40718" ht="7.5" hidden="1" customHeight="1"/>
    <row r="40719" ht="7.5" hidden="1" customHeight="1"/>
    <row r="40720" ht="7.5" hidden="1" customHeight="1"/>
    <row r="40721" ht="7.5" hidden="1" customHeight="1"/>
    <row r="40722" ht="7.5" hidden="1" customHeight="1"/>
    <row r="40723" ht="7.5" hidden="1" customHeight="1"/>
    <row r="40724" ht="7.5" hidden="1" customHeight="1"/>
    <row r="40725" ht="7.5" hidden="1" customHeight="1"/>
    <row r="40726" ht="7.5" hidden="1" customHeight="1"/>
    <row r="40727" ht="7.5" hidden="1" customHeight="1"/>
    <row r="40728" ht="7.5" hidden="1" customHeight="1"/>
    <row r="40729" ht="7.5" hidden="1" customHeight="1"/>
    <row r="40730" ht="7.5" hidden="1" customHeight="1"/>
    <row r="40731" ht="7.5" hidden="1" customHeight="1"/>
    <row r="40732" ht="7.5" hidden="1" customHeight="1"/>
    <row r="40733" ht="7.5" hidden="1" customHeight="1"/>
    <row r="40734" ht="7.5" hidden="1" customHeight="1"/>
    <row r="40735" ht="7.5" hidden="1" customHeight="1"/>
    <row r="40736" ht="7.5" hidden="1" customHeight="1"/>
    <row r="40737" ht="7.5" hidden="1" customHeight="1"/>
    <row r="40738" ht="7.5" hidden="1" customHeight="1"/>
    <row r="40739" ht="7.5" hidden="1" customHeight="1"/>
    <row r="40740" ht="7.5" hidden="1" customHeight="1"/>
    <row r="40741" ht="7.5" hidden="1" customHeight="1"/>
    <row r="40742" ht="7.5" hidden="1" customHeight="1"/>
    <row r="40743" ht="7.5" hidden="1" customHeight="1"/>
    <row r="40744" ht="7.5" hidden="1" customHeight="1"/>
    <row r="40745" ht="7.5" hidden="1" customHeight="1"/>
    <row r="40746" ht="7.5" hidden="1" customHeight="1"/>
    <row r="40747" ht="7.5" hidden="1" customHeight="1"/>
    <row r="40748" ht="7.5" hidden="1" customHeight="1"/>
    <row r="40749" ht="7.5" hidden="1" customHeight="1"/>
    <row r="40750" ht="7.5" hidden="1" customHeight="1"/>
    <row r="40751" ht="7.5" hidden="1" customHeight="1"/>
    <row r="40752" ht="7.5" hidden="1" customHeight="1"/>
    <row r="40753" ht="7.5" hidden="1" customHeight="1"/>
    <row r="40754" ht="7.5" hidden="1" customHeight="1"/>
    <row r="40755" ht="7.5" hidden="1" customHeight="1"/>
    <row r="40756" ht="7.5" hidden="1" customHeight="1"/>
    <row r="40757" ht="7.5" hidden="1" customHeight="1"/>
    <row r="40758" ht="7.5" hidden="1" customHeight="1"/>
    <row r="40759" ht="7.5" hidden="1" customHeight="1"/>
    <row r="40760" ht="7.5" hidden="1" customHeight="1"/>
    <row r="40761" ht="7.5" hidden="1" customHeight="1"/>
    <row r="40762" ht="7.5" hidden="1" customHeight="1"/>
    <row r="40763" ht="7.5" hidden="1" customHeight="1"/>
    <row r="40764" ht="7.5" hidden="1" customHeight="1"/>
    <row r="40765" ht="7.5" hidden="1" customHeight="1"/>
    <row r="40766" ht="7.5" hidden="1" customHeight="1"/>
    <row r="40767" ht="7.5" hidden="1" customHeight="1"/>
    <row r="40768" ht="7.5" hidden="1" customHeight="1"/>
    <row r="40769" ht="7.5" hidden="1" customHeight="1"/>
    <row r="40770" ht="7.5" hidden="1" customHeight="1"/>
    <row r="40771" ht="7.5" hidden="1" customHeight="1"/>
    <row r="40772" ht="7.5" hidden="1" customHeight="1"/>
    <row r="40773" ht="7.5" hidden="1" customHeight="1"/>
    <row r="40774" ht="7.5" hidden="1" customHeight="1"/>
    <row r="40775" ht="7.5" hidden="1" customHeight="1"/>
    <row r="40776" ht="7.5" hidden="1" customHeight="1"/>
    <row r="40777" ht="7.5" hidden="1" customHeight="1"/>
    <row r="40778" ht="7.5" hidden="1" customHeight="1"/>
    <row r="40779" ht="7.5" hidden="1" customHeight="1"/>
    <row r="40780" ht="7.5" hidden="1" customHeight="1"/>
    <row r="40781" ht="7.5" hidden="1" customHeight="1"/>
    <row r="40782" ht="7.5" hidden="1" customHeight="1"/>
    <row r="40783" ht="7.5" hidden="1" customHeight="1"/>
    <row r="40784" ht="7.5" hidden="1" customHeight="1"/>
    <row r="40785" ht="7.5" hidden="1" customHeight="1"/>
    <row r="40786" ht="7.5" hidden="1" customHeight="1"/>
    <row r="40787" ht="7.5" hidden="1" customHeight="1"/>
    <row r="40788" ht="7.5" hidden="1" customHeight="1"/>
    <row r="40789" ht="7.5" hidden="1" customHeight="1"/>
    <row r="40790" ht="7.5" hidden="1" customHeight="1"/>
    <row r="40791" ht="7.5" hidden="1" customHeight="1"/>
    <row r="40792" ht="7.5" hidden="1" customHeight="1"/>
    <row r="40793" ht="7.5" hidden="1" customHeight="1"/>
    <row r="40794" ht="7.5" hidden="1" customHeight="1"/>
    <row r="40795" ht="7.5" hidden="1" customHeight="1"/>
    <row r="40796" ht="7.5" hidden="1" customHeight="1"/>
    <row r="40797" ht="7.5" hidden="1" customHeight="1"/>
    <row r="40798" ht="7.5" hidden="1" customHeight="1"/>
    <row r="40799" ht="7.5" hidden="1" customHeight="1"/>
    <row r="40800" ht="7.5" hidden="1" customHeight="1"/>
    <row r="40801" ht="7.5" hidden="1" customHeight="1"/>
    <row r="40802" ht="7.5" hidden="1" customHeight="1"/>
    <row r="40803" ht="7.5" hidden="1" customHeight="1"/>
    <row r="40804" ht="7.5" hidden="1" customHeight="1"/>
    <row r="40805" ht="7.5" hidden="1" customHeight="1"/>
    <row r="40806" ht="7.5" hidden="1" customHeight="1"/>
    <row r="40807" ht="7.5" hidden="1" customHeight="1"/>
    <row r="40808" ht="7.5" hidden="1" customHeight="1"/>
    <row r="40809" ht="7.5" hidden="1" customHeight="1"/>
    <row r="40810" ht="7.5" hidden="1" customHeight="1"/>
    <row r="40811" ht="7.5" hidden="1" customHeight="1"/>
    <row r="40812" ht="7.5" hidden="1" customHeight="1"/>
    <row r="40813" ht="7.5" hidden="1" customHeight="1"/>
    <row r="40814" ht="7.5" hidden="1" customHeight="1"/>
    <row r="40815" ht="7.5" hidden="1" customHeight="1"/>
    <row r="40816" ht="7.5" hidden="1" customHeight="1"/>
    <row r="40817" ht="7.5" hidden="1" customHeight="1"/>
    <row r="40818" ht="7.5" hidden="1" customHeight="1"/>
    <row r="40819" ht="7.5" hidden="1" customHeight="1"/>
    <row r="40820" ht="7.5" hidden="1" customHeight="1"/>
    <row r="40821" ht="7.5" hidden="1" customHeight="1"/>
    <row r="40822" ht="7.5" hidden="1" customHeight="1"/>
    <row r="40823" ht="7.5" hidden="1" customHeight="1"/>
    <row r="40824" ht="7.5" hidden="1" customHeight="1"/>
    <row r="40825" ht="7.5" hidden="1" customHeight="1"/>
    <row r="40826" ht="7.5" hidden="1" customHeight="1"/>
    <row r="40827" ht="7.5" hidden="1" customHeight="1"/>
    <row r="40828" ht="7.5" hidden="1" customHeight="1"/>
    <row r="40829" ht="7.5" hidden="1" customHeight="1"/>
    <row r="40830" ht="7.5" hidden="1" customHeight="1"/>
    <row r="40831" ht="7.5" hidden="1" customHeight="1"/>
    <row r="40832" ht="7.5" hidden="1" customHeight="1"/>
    <row r="40833" ht="7.5" hidden="1" customHeight="1"/>
    <row r="40834" ht="7.5" hidden="1" customHeight="1"/>
    <row r="40835" ht="7.5" hidden="1" customHeight="1"/>
    <row r="40836" ht="7.5" hidden="1" customHeight="1"/>
    <row r="40837" ht="7.5" hidden="1" customHeight="1"/>
    <row r="40838" ht="7.5" hidden="1" customHeight="1"/>
    <row r="40839" ht="7.5" hidden="1" customHeight="1"/>
    <row r="40840" ht="7.5" hidden="1" customHeight="1"/>
    <row r="40841" ht="7.5" hidden="1" customHeight="1"/>
    <row r="40842" ht="7.5" hidden="1" customHeight="1"/>
    <row r="40843" ht="7.5" hidden="1" customHeight="1"/>
    <row r="40844" ht="7.5" hidden="1" customHeight="1"/>
    <row r="40845" ht="7.5" hidden="1" customHeight="1"/>
    <row r="40846" ht="7.5" hidden="1" customHeight="1"/>
    <row r="40847" ht="7.5" hidden="1" customHeight="1"/>
    <row r="40848" ht="7.5" hidden="1" customHeight="1"/>
    <row r="40849" ht="7.5" hidden="1" customHeight="1"/>
    <row r="40850" ht="7.5" hidden="1" customHeight="1"/>
    <row r="40851" ht="7.5" hidden="1" customHeight="1"/>
    <row r="40852" ht="7.5" hidden="1" customHeight="1"/>
    <row r="40853" ht="7.5" hidden="1" customHeight="1"/>
    <row r="40854" ht="7.5" hidden="1" customHeight="1"/>
    <row r="40855" ht="7.5" hidden="1" customHeight="1"/>
    <row r="40856" ht="7.5" hidden="1" customHeight="1"/>
    <row r="40857" ht="7.5" hidden="1" customHeight="1"/>
    <row r="40858" ht="7.5" hidden="1" customHeight="1"/>
    <row r="40859" ht="7.5" hidden="1" customHeight="1"/>
    <row r="40860" ht="7.5" hidden="1" customHeight="1"/>
    <row r="40861" ht="7.5" hidden="1" customHeight="1"/>
    <row r="40862" ht="7.5" hidden="1" customHeight="1"/>
    <row r="40863" ht="7.5" hidden="1" customHeight="1"/>
    <row r="40864" ht="7.5" hidden="1" customHeight="1"/>
    <row r="40865" ht="7.5" hidden="1" customHeight="1"/>
    <row r="40866" ht="7.5" hidden="1" customHeight="1"/>
    <row r="40867" ht="7.5" hidden="1" customHeight="1"/>
    <row r="40868" ht="7.5" hidden="1" customHeight="1"/>
    <row r="40869" ht="7.5" hidden="1" customHeight="1"/>
    <row r="40870" ht="7.5" hidden="1" customHeight="1"/>
    <row r="40871" ht="7.5" hidden="1" customHeight="1"/>
    <row r="40872" ht="7.5" hidden="1" customHeight="1"/>
    <row r="40873" ht="7.5" hidden="1" customHeight="1"/>
    <row r="40874" ht="7.5" hidden="1" customHeight="1"/>
    <row r="40875" ht="7.5" hidden="1" customHeight="1"/>
    <row r="40876" ht="7.5" hidden="1" customHeight="1"/>
    <row r="40877" ht="7.5" hidden="1" customHeight="1"/>
    <row r="40878" ht="7.5" hidden="1" customHeight="1"/>
    <row r="40879" ht="7.5" hidden="1" customHeight="1"/>
    <row r="40880" ht="7.5" hidden="1" customHeight="1"/>
    <row r="40881" ht="7.5" hidden="1" customHeight="1"/>
    <row r="40882" ht="7.5" hidden="1" customHeight="1"/>
    <row r="40883" ht="7.5" hidden="1" customHeight="1"/>
    <row r="40884" ht="7.5" hidden="1" customHeight="1"/>
    <row r="40885" ht="7.5" hidden="1" customHeight="1"/>
    <row r="40886" ht="7.5" hidden="1" customHeight="1"/>
    <row r="40887" ht="7.5" hidden="1" customHeight="1"/>
    <row r="40888" ht="7.5" hidden="1" customHeight="1"/>
    <row r="40889" ht="7.5" hidden="1" customHeight="1"/>
    <row r="40890" ht="7.5" hidden="1" customHeight="1"/>
    <row r="40891" ht="7.5" hidden="1" customHeight="1"/>
    <row r="40892" ht="7.5" hidden="1" customHeight="1"/>
    <row r="40893" ht="7.5" hidden="1" customHeight="1"/>
    <row r="40894" ht="7.5" hidden="1" customHeight="1"/>
    <row r="40895" ht="7.5" hidden="1" customHeight="1"/>
    <row r="40896" ht="7.5" hidden="1" customHeight="1"/>
    <row r="40897" ht="7.5" hidden="1" customHeight="1"/>
    <row r="40898" ht="7.5" hidden="1" customHeight="1"/>
    <row r="40899" ht="7.5" hidden="1" customHeight="1"/>
    <row r="40900" ht="7.5" hidden="1" customHeight="1"/>
    <row r="40901" ht="7.5" hidden="1" customHeight="1"/>
    <row r="40902" ht="7.5" hidden="1" customHeight="1"/>
    <row r="40903" ht="7.5" hidden="1" customHeight="1"/>
    <row r="40904" ht="7.5" hidden="1" customHeight="1"/>
    <row r="40905" ht="7.5" hidden="1" customHeight="1"/>
    <row r="40906" ht="7.5" hidden="1" customHeight="1"/>
    <row r="40907" ht="7.5" hidden="1" customHeight="1"/>
    <row r="40908" ht="7.5" hidden="1" customHeight="1"/>
    <row r="40909" ht="7.5" hidden="1" customHeight="1"/>
    <row r="40910" ht="7.5" hidden="1" customHeight="1"/>
    <row r="40911" ht="7.5" hidden="1" customHeight="1"/>
    <row r="40912" ht="7.5" hidden="1" customHeight="1"/>
    <row r="40913" ht="7.5" hidden="1" customHeight="1"/>
    <row r="40914" ht="7.5" hidden="1" customHeight="1"/>
    <row r="40915" ht="7.5" hidden="1" customHeight="1"/>
    <row r="40916" ht="7.5" hidden="1" customHeight="1"/>
    <row r="40917" ht="7.5" hidden="1" customHeight="1"/>
    <row r="40918" ht="7.5" hidden="1" customHeight="1"/>
    <row r="40919" ht="7.5" hidden="1" customHeight="1"/>
    <row r="40920" ht="7.5" hidden="1" customHeight="1"/>
    <row r="40921" ht="7.5" hidden="1" customHeight="1"/>
    <row r="40922" ht="7.5" hidden="1" customHeight="1"/>
    <row r="40923" ht="7.5" hidden="1" customHeight="1"/>
    <row r="40924" ht="7.5" hidden="1" customHeight="1"/>
    <row r="40925" ht="7.5" hidden="1" customHeight="1"/>
    <row r="40926" ht="7.5" hidden="1" customHeight="1"/>
    <row r="40927" ht="7.5" hidden="1" customHeight="1"/>
    <row r="40928" ht="7.5" hidden="1" customHeight="1"/>
    <row r="40929" ht="7.5" hidden="1" customHeight="1"/>
    <row r="40930" ht="7.5" hidden="1" customHeight="1"/>
    <row r="40931" ht="7.5" hidden="1" customHeight="1"/>
    <row r="40932" ht="7.5" hidden="1" customHeight="1"/>
    <row r="40933" ht="7.5" hidden="1" customHeight="1"/>
    <row r="40934" ht="7.5" hidden="1" customHeight="1"/>
    <row r="40935" ht="7.5" hidden="1" customHeight="1"/>
    <row r="40936" ht="7.5" hidden="1" customHeight="1"/>
    <row r="40937" ht="7.5" hidden="1" customHeight="1"/>
    <row r="40938" ht="7.5" hidden="1" customHeight="1"/>
    <row r="40939" ht="7.5" hidden="1" customHeight="1"/>
    <row r="40940" ht="7.5" hidden="1" customHeight="1"/>
    <row r="40941" ht="7.5" hidden="1" customHeight="1"/>
    <row r="40942" ht="7.5" hidden="1" customHeight="1"/>
    <row r="40943" ht="7.5" hidden="1" customHeight="1"/>
    <row r="40944" ht="7.5" hidden="1" customHeight="1"/>
    <row r="40945" ht="7.5" hidden="1" customHeight="1"/>
    <row r="40946" ht="7.5" hidden="1" customHeight="1"/>
    <row r="40947" ht="7.5" hidden="1" customHeight="1"/>
    <row r="40948" ht="7.5" hidden="1" customHeight="1"/>
    <row r="40949" ht="7.5" hidden="1" customHeight="1"/>
    <row r="40950" ht="7.5" hidden="1" customHeight="1"/>
    <row r="40951" ht="7.5" hidden="1" customHeight="1"/>
    <row r="40952" ht="7.5" hidden="1" customHeight="1"/>
    <row r="40953" ht="7.5" hidden="1" customHeight="1"/>
    <row r="40954" ht="7.5" hidden="1" customHeight="1"/>
    <row r="40955" ht="7.5" hidden="1" customHeight="1"/>
    <row r="40956" ht="7.5" hidden="1" customHeight="1"/>
    <row r="40957" ht="7.5" hidden="1" customHeight="1"/>
    <row r="40958" ht="7.5" hidden="1" customHeight="1"/>
    <row r="40959" ht="7.5" hidden="1" customHeight="1"/>
    <row r="40960" ht="7.5" hidden="1" customHeight="1"/>
    <row r="40961" ht="7.5" hidden="1" customHeight="1"/>
    <row r="40962" ht="7.5" hidden="1" customHeight="1"/>
    <row r="40963" ht="7.5" hidden="1" customHeight="1"/>
    <row r="40964" ht="7.5" hidden="1" customHeight="1"/>
    <row r="40965" ht="7.5" hidden="1" customHeight="1"/>
    <row r="40966" ht="7.5" hidden="1" customHeight="1"/>
    <row r="40967" ht="7.5" hidden="1" customHeight="1"/>
    <row r="40968" ht="7.5" hidden="1" customHeight="1"/>
    <row r="40969" ht="7.5" hidden="1" customHeight="1"/>
    <row r="40970" ht="7.5" hidden="1" customHeight="1"/>
    <row r="40971" ht="7.5" hidden="1" customHeight="1"/>
    <row r="40972" ht="7.5" hidden="1" customHeight="1"/>
    <row r="40973" ht="7.5" hidden="1" customHeight="1"/>
    <row r="40974" ht="7.5" hidden="1" customHeight="1"/>
    <row r="40975" ht="7.5" hidden="1" customHeight="1"/>
    <row r="40976" ht="7.5" hidden="1" customHeight="1"/>
    <row r="40977" ht="7.5" hidden="1" customHeight="1"/>
    <row r="40978" ht="7.5" hidden="1" customHeight="1"/>
    <row r="40979" ht="7.5" hidden="1" customHeight="1"/>
    <row r="40980" ht="7.5" hidden="1" customHeight="1"/>
    <row r="40981" ht="7.5" hidden="1" customHeight="1"/>
    <row r="40982" ht="7.5" hidden="1" customHeight="1"/>
    <row r="40983" ht="7.5" hidden="1" customHeight="1"/>
    <row r="40984" ht="7.5" hidden="1" customHeight="1"/>
    <row r="40985" ht="7.5" hidden="1" customHeight="1"/>
    <row r="40986" ht="7.5" hidden="1" customHeight="1"/>
    <row r="40987" ht="7.5" hidden="1" customHeight="1"/>
    <row r="40988" ht="7.5" hidden="1" customHeight="1"/>
    <row r="40989" ht="7.5" hidden="1" customHeight="1"/>
    <row r="40990" ht="7.5" hidden="1" customHeight="1"/>
    <row r="40991" ht="7.5" hidden="1" customHeight="1"/>
    <row r="40992" ht="7.5" hidden="1" customHeight="1"/>
    <row r="40993" ht="7.5" hidden="1" customHeight="1"/>
    <row r="40994" ht="7.5" hidden="1" customHeight="1"/>
    <row r="40995" ht="7.5" hidden="1" customHeight="1"/>
    <row r="40996" ht="7.5" hidden="1" customHeight="1"/>
    <row r="40997" ht="7.5" hidden="1" customHeight="1"/>
    <row r="40998" ht="7.5" hidden="1" customHeight="1"/>
    <row r="40999" ht="7.5" hidden="1" customHeight="1"/>
    <row r="41000" ht="7.5" hidden="1" customHeight="1"/>
    <row r="41001" ht="7.5" hidden="1" customHeight="1"/>
    <row r="41002" ht="7.5" hidden="1" customHeight="1"/>
    <row r="41003" ht="7.5" hidden="1" customHeight="1"/>
    <row r="41004" ht="7.5" hidden="1" customHeight="1"/>
    <row r="41005" ht="7.5" hidden="1" customHeight="1"/>
    <row r="41006" ht="7.5" hidden="1" customHeight="1"/>
    <row r="41007" ht="7.5" hidden="1" customHeight="1"/>
    <row r="41008" ht="7.5" hidden="1" customHeight="1"/>
    <row r="41009" ht="7.5" hidden="1" customHeight="1"/>
    <row r="41010" ht="7.5" hidden="1" customHeight="1"/>
    <row r="41011" ht="7.5" hidden="1" customHeight="1"/>
    <row r="41012" ht="7.5" hidden="1" customHeight="1"/>
    <row r="41013" ht="7.5" hidden="1" customHeight="1"/>
    <row r="41014" ht="7.5" hidden="1" customHeight="1"/>
    <row r="41015" ht="7.5" hidden="1" customHeight="1"/>
    <row r="41016" ht="7.5" hidden="1" customHeight="1"/>
    <row r="41017" ht="7.5" hidden="1" customHeight="1"/>
    <row r="41018" ht="7.5" hidden="1" customHeight="1"/>
    <row r="41019" ht="7.5" hidden="1" customHeight="1"/>
    <row r="41020" ht="7.5" hidden="1" customHeight="1"/>
    <row r="41021" ht="7.5" hidden="1" customHeight="1"/>
    <row r="41022" ht="7.5" hidden="1" customHeight="1"/>
    <row r="41023" ht="7.5" hidden="1" customHeight="1"/>
    <row r="41024" ht="7.5" hidden="1" customHeight="1"/>
    <row r="41025" ht="7.5" hidden="1" customHeight="1"/>
    <row r="41026" ht="7.5" hidden="1" customHeight="1"/>
    <row r="41027" ht="7.5" hidden="1" customHeight="1"/>
    <row r="41028" ht="7.5" hidden="1" customHeight="1"/>
    <row r="41029" ht="7.5" hidden="1" customHeight="1"/>
    <row r="41030" ht="7.5" hidden="1" customHeight="1"/>
    <row r="41031" ht="7.5" hidden="1" customHeight="1"/>
    <row r="41032" ht="7.5" hidden="1" customHeight="1"/>
    <row r="41033" ht="7.5" hidden="1" customHeight="1"/>
    <row r="41034" ht="7.5" hidden="1" customHeight="1"/>
    <row r="41035" ht="7.5" hidden="1" customHeight="1"/>
    <row r="41036" ht="7.5" hidden="1" customHeight="1"/>
    <row r="41037" ht="7.5" hidden="1" customHeight="1"/>
    <row r="41038" ht="7.5" hidden="1" customHeight="1"/>
    <row r="41039" ht="7.5" hidden="1" customHeight="1"/>
    <row r="41040" ht="7.5" hidden="1" customHeight="1"/>
    <row r="41041" ht="7.5" hidden="1" customHeight="1"/>
    <row r="41042" ht="7.5" hidden="1" customHeight="1"/>
    <row r="41043" ht="7.5" hidden="1" customHeight="1"/>
    <row r="41044" ht="7.5" hidden="1" customHeight="1"/>
    <row r="41045" ht="7.5" hidden="1" customHeight="1"/>
    <row r="41046" ht="7.5" hidden="1" customHeight="1"/>
    <row r="41047" ht="7.5" hidden="1" customHeight="1"/>
    <row r="41048" ht="7.5" hidden="1" customHeight="1"/>
    <row r="41049" ht="7.5" hidden="1" customHeight="1"/>
    <row r="41050" ht="7.5" hidden="1" customHeight="1"/>
    <row r="41051" ht="7.5" hidden="1" customHeight="1"/>
    <row r="41052" ht="7.5" hidden="1" customHeight="1"/>
    <row r="41053" ht="7.5" hidden="1" customHeight="1"/>
    <row r="41054" ht="7.5" hidden="1" customHeight="1"/>
    <row r="41055" ht="7.5" hidden="1" customHeight="1"/>
    <row r="41056" ht="7.5" hidden="1" customHeight="1"/>
    <row r="41057" ht="7.5" hidden="1" customHeight="1"/>
    <row r="41058" ht="7.5" hidden="1" customHeight="1"/>
    <row r="41059" ht="7.5" hidden="1" customHeight="1"/>
    <row r="41060" ht="7.5" hidden="1" customHeight="1"/>
    <row r="41061" ht="7.5" hidden="1" customHeight="1"/>
    <row r="41062" ht="7.5" hidden="1" customHeight="1"/>
    <row r="41063" ht="7.5" hidden="1" customHeight="1"/>
    <row r="41064" ht="7.5" hidden="1" customHeight="1"/>
    <row r="41065" ht="7.5" hidden="1" customHeight="1"/>
    <row r="41066" ht="7.5" hidden="1" customHeight="1"/>
    <row r="41067" ht="7.5" hidden="1" customHeight="1"/>
    <row r="41068" ht="7.5" hidden="1" customHeight="1"/>
    <row r="41069" ht="7.5" hidden="1" customHeight="1"/>
    <row r="41070" ht="7.5" hidden="1" customHeight="1"/>
    <row r="41071" ht="7.5" hidden="1" customHeight="1"/>
    <row r="41072" ht="7.5" hidden="1" customHeight="1"/>
    <row r="41073" ht="7.5" hidden="1" customHeight="1"/>
    <row r="41074" ht="7.5" hidden="1" customHeight="1"/>
    <row r="41075" ht="7.5" hidden="1" customHeight="1"/>
    <row r="41076" ht="7.5" hidden="1" customHeight="1"/>
    <row r="41077" ht="7.5" hidden="1" customHeight="1"/>
    <row r="41078" ht="7.5" hidden="1" customHeight="1"/>
    <row r="41079" ht="7.5" hidden="1" customHeight="1"/>
    <row r="41080" ht="7.5" hidden="1" customHeight="1"/>
    <row r="41081" ht="7.5" hidden="1" customHeight="1"/>
    <row r="41082" ht="7.5" hidden="1" customHeight="1"/>
    <row r="41083" ht="7.5" hidden="1" customHeight="1"/>
    <row r="41084" ht="7.5" hidden="1" customHeight="1"/>
    <row r="41085" ht="7.5" hidden="1" customHeight="1"/>
    <row r="41086" ht="7.5" hidden="1" customHeight="1"/>
    <row r="41087" ht="7.5" hidden="1" customHeight="1"/>
    <row r="41088" ht="7.5" hidden="1" customHeight="1"/>
    <row r="41089" ht="7.5" hidden="1" customHeight="1"/>
    <row r="41090" ht="7.5" hidden="1" customHeight="1"/>
    <row r="41091" ht="7.5" hidden="1" customHeight="1"/>
    <row r="41092" ht="7.5" hidden="1" customHeight="1"/>
    <row r="41093" ht="7.5" hidden="1" customHeight="1"/>
    <row r="41094" ht="7.5" hidden="1" customHeight="1"/>
    <row r="41095" ht="7.5" hidden="1" customHeight="1"/>
    <row r="41096" ht="7.5" hidden="1" customHeight="1"/>
    <row r="41097" ht="7.5" hidden="1" customHeight="1"/>
    <row r="41098" ht="7.5" hidden="1" customHeight="1"/>
    <row r="41099" ht="7.5" hidden="1" customHeight="1"/>
    <row r="41100" ht="7.5" hidden="1" customHeight="1"/>
    <row r="41101" ht="7.5" hidden="1" customHeight="1"/>
    <row r="41102" ht="7.5" hidden="1" customHeight="1"/>
    <row r="41103" ht="7.5" hidden="1" customHeight="1"/>
    <row r="41104" ht="7.5" hidden="1" customHeight="1"/>
    <row r="41105" ht="7.5" hidden="1" customHeight="1"/>
    <row r="41106" ht="7.5" hidden="1" customHeight="1"/>
    <row r="41107" ht="7.5" hidden="1" customHeight="1"/>
    <row r="41108" ht="7.5" hidden="1" customHeight="1"/>
    <row r="41109" ht="7.5" hidden="1" customHeight="1"/>
    <row r="41110" ht="7.5" hidden="1" customHeight="1"/>
    <row r="41111" ht="7.5" hidden="1" customHeight="1"/>
    <row r="41112" ht="7.5" hidden="1" customHeight="1"/>
    <row r="41113" ht="7.5" hidden="1" customHeight="1"/>
    <row r="41114" ht="7.5" hidden="1" customHeight="1"/>
    <row r="41115" ht="7.5" hidden="1" customHeight="1"/>
    <row r="41116" ht="7.5" hidden="1" customHeight="1"/>
    <row r="41117" ht="7.5" hidden="1" customHeight="1"/>
    <row r="41118" ht="7.5" hidden="1" customHeight="1"/>
    <row r="41119" ht="7.5" hidden="1" customHeight="1"/>
    <row r="41120" ht="7.5" hidden="1" customHeight="1"/>
    <row r="41121" ht="7.5" hidden="1" customHeight="1"/>
    <row r="41122" ht="7.5" hidden="1" customHeight="1"/>
    <row r="41123" ht="7.5" hidden="1" customHeight="1"/>
    <row r="41124" ht="7.5" hidden="1" customHeight="1"/>
    <row r="41125" ht="7.5" hidden="1" customHeight="1"/>
    <row r="41126" ht="7.5" hidden="1" customHeight="1"/>
    <row r="41127" ht="7.5" hidden="1" customHeight="1"/>
    <row r="41128" ht="7.5" hidden="1" customHeight="1"/>
    <row r="41129" ht="7.5" hidden="1" customHeight="1"/>
    <row r="41130" ht="7.5" hidden="1" customHeight="1"/>
    <row r="41131" ht="7.5" hidden="1" customHeight="1"/>
    <row r="41132" ht="7.5" hidden="1" customHeight="1"/>
    <row r="41133" ht="7.5" hidden="1" customHeight="1"/>
    <row r="41134" ht="7.5" hidden="1" customHeight="1"/>
    <row r="41135" ht="7.5" hidden="1" customHeight="1"/>
    <row r="41136" ht="7.5" hidden="1" customHeight="1"/>
    <row r="41137" ht="7.5" hidden="1" customHeight="1"/>
    <row r="41138" ht="7.5" hidden="1" customHeight="1"/>
    <row r="41139" ht="7.5" hidden="1" customHeight="1"/>
    <row r="41140" ht="7.5" hidden="1" customHeight="1"/>
    <row r="41141" ht="7.5" hidden="1" customHeight="1"/>
    <row r="41142" ht="7.5" hidden="1" customHeight="1"/>
    <row r="41143" ht="7.5" hidden="1" customHeight="1"/>
    <row r="41144" ht="7.5" hidden="1" customHeight="1"/>
    <row r="41145" ht="7.5" hidden="1" customHeight="1"/>
    <row r="41146" ht="7.5" hidden="1" customHeight="1"/>
    <row r="41147" ht="7.5" hidden="1" customHeight="1"/>
    <row r="41148" ht="7.5" hidden="1" customHeight="1"/>
    <row r="41149" ht="7.5" hidden="1" customHeight="1"/>
    <row r="41150" ht="7.5" hidden="1" customHeight="1"/>
    <row r="41151" ht="7.5" hidden="1" customHeight="1"/>
    <row r="41152" ht="7.5" hidden="1" customHeight="1"/>
    <row r="41153" ht="7.5" hidden="1" customHeight="1"/>
    <row r="41154" ht="7.5" hidden="1" customHeight="1"/>
    <row r="41155" ht="7.5" hidden="1" customHeight="1"/>
    <row r="41156" ht="7.5" hidden="1" customHeight="1"/>
    <row r="41157" ht="7.5" hidden="1" customHeight="1"/>
    <row r="41158" ht="7.5" hidden="1" customHeight="1"/>
    <row r="41159" ht="7.5" hidden="1" customHeight="1"/>
    <row r="41160" ht="7.5" hidden="1" customHeight="1"/>
    <row r="41161" ht="7.5" hidden="1" customHeight="1"/>
    <row r="41162" ht="7.5" hidden="1" customHeight="1"/>
    <row r="41163" ht="7.5" hidden="1" customHeight="1"/>
    <row r="41164" ht="7.5" hidden="1" customHeight="1"/>
    <row r="41165" ht="7.5" hidden="1" customHeight="1"/>
    <row r="41166" ht="7.5" hidden="1" customHeight="1"/>
    <row r="41167" ht="7.5" hidden="1" customHeight="1"/>
    <row r="41168" ht="7.5" hidden="1" customHeight="1"/>
    <row r="41169" ht="7.5" hidden="1" customHeight="1"/>
    <row r="41170" ht="7.5" hidden="1" customHeight="1"/>
    <row r="41171" ht="7.5" hidden="1" customHeight="1"/>
    <row r="41172" ht="7.5" hidden="1" customHeight="1"/>
    <row r="41173" ht="7.5" hidden="1" customHeight="1"/>
    <row r="41174" ht="7.5" hidden="1" customHeight="1"/>
    <row r="41175" ht="7.5" hidden="1" customHeight="1"/>
    <row r="41176" ht="7.5" hidden="1" customHeight="1"/>
    <row r="41177" ht="7.5" hidden="1" customHeight="1"/>
    <row r="41178" ht="7.5" hidden="1" customHeight="1"/>
    <row r="41179" ht="7.5" hidden="1" customHeight="1"/>
    <row r="41180" ht="7.5" hidden="1" customHeight="1"/>
    <row r="41181" ht="7.5" hidden="1" customHeight="1"/>
    <row r="41182" ht="7.5" hidden="1" customHeight="1"/>
    <row r="41183" ht="7.5" hidden="1" customHeight="1"/>
    <row r="41184" ht="7.5" hidden="1" customHeight="1"/>
    <row r="41185" ht="7.5" hidden="1" customHeight="1"/>
    <row r="41186" ht="7.5" hidden="1" customHeight="1"/>
    <row r="41187" ht="7.5" hidden="1" customHeight="1"/>
    <row r="41188" ht="7.5" hidden="1" customHeight="1"/>
    <row r="41189" ht="7.5" hidden="1" customHeight="1"/>
    <row r="41190" ht="7.5" hidden="1" customHeight="1"/>
    <row r="41191" ht="7.5" hidden="1" customHeight="1"/>
    <row r="41192" ht="7.5" hidden="1" customHeight="1"/>
    <row r="41193" ht="7.5" hidden="1" customHeight="1"/>
    <row r="41194" ht="7.5" hidden="1" customHeight="1"/>
    <row r="41195" ht="7.5" hidden="1" customHeight="1"/>
    <row r="41196" ht="7.5" hidden="1" customHeight="1"/>
    <row r="41197" ht="7.5" hidden="1" customHeight="1"/>
    <row r="41198" ht="7.5" hidden="1" customHeight="1"/>
    <row r="41199" ht="7.5" hidden="1" customHeight="1"/>
    <row r="41200" ht="7.5" hidden="1" customHeight="1"/>
    <row r="41201" ht="7.5" hidden="1" customHeight="1"/>
    <row r="41202" ht="7.5" hidden="1" customHeight="1"/>
    <row r="41203" ht="7.5" hidden="1" customHeight="1"/>
    <row r="41204" ht="7.5" hidden="1" customHeight="1"/>
    <row r="41205" ht="7.5" hidden="1" customHeight="1"/>
    <row r="41206" ht="7.5" hidden="1" customHeight="1"/>
    <row r="41207" ht="7.5" hidden="1" customHeight="1"/>
    <row r="41208" ht="7.5" hidden="1" customHeight="1"/>
    <row r="41209" ht="7.5" hidden="1" customHeight="1"/>
    <row r="41210" ht="7.5" hidden="1" customHeight="1"/>
    <row r="41211" ht="7.5" hidden="1" customHeight="1"/>
    <row r="41212" ht="7.5" hidden="1" customHeight="1"/>
    <row r="41213" ht="7.5" hidden="1" customHeight="1"/>
    <row r="41214" ht="7.5" hidden="1" customHeight="1"/>
    <row r="41215" ht="7.5" hidden="1" customHeight="1"/>
    <row r="41216" ht="7.5" hidden="1" customHeight="1"/>
    <row r="41217" ht="7.5" hidden="1" customHeight="1"/>
    <row r="41218" ht="7.5" hidden="1" customHeight="1"/>
    <row r="41219" ht="7.5" hidden="1" customHeight="1"/>
    <row r="41220" ht="7.5" hidden="1" customHeight="1"/>
    <row r="41221" ht="7.5" hidden="1" customHeight="1"/>
    <row r="41222" ht="7.5" hidden="1" customHeight="1"/>
    <row r="41223" ht="7.5" hidden="1" customHeight="1"/>
    <row r="41224" ht="7.5" hidden="1" customHeight="1"/>
    <row r="41225" ht="7.5" hidden="1" customHeight="1"/>
    <row r="41226" ht="7.5" hidden="1" customHeight="1"/>
    <row r="41227" ht="7.5" hidden="1" customHeight="1"/>
    <row r="41228" ht="7.5" hidden="1" customHeight="1"/>
    <row r="41229" ht="7.5" hidden="1" customHeight="1"/>
    <row r="41230" ht="7.5" hidden="1" customHeight="1"/>
    <row r="41231" ht="7.5" hidden="1" customHeight="1"/>
    <row r="41232" ht="7.5" hidden="1" customHeight="1"/>
    <row r="41233" ht="7.5" hidden="1" customHeight="1"/>
    <row r="41234" ht="7.5" hidden="1" customHeight="1"/>
    <row r="41235" ht="7.5" hidden="1" customHeight="1"/>
    <row r="41236" ht="7.5" hidden="1" customHeight="1"/>
    <row r="41237" ht="7.5" hidden="1" customHeight="1"/>
    <row r="41238" ht="7.5" hidden="1" customHeight="1"/>
    <row r="41239" ht="7.5" hidden="1" customHeight="1"/>
    <row r="41240" ht="7.5" hidden="1" customHeight="1"/>
    <row r="41241" ht="7.5" hidden="1" customHeight="1"/>
    <row r="41242" ht="7.5" hidden="1" customHeight="1"/>
    <row r="41243" ht="7.5" hidden="1" customHeight="1"/>
    <row r="41244" ht="7.5" hidden="1" customHeight="1"/>
    <row r="41245" ht="7.5" hidden="1" customHeight="1"/>
    <row r="41246" ht="7.5" hidden="1" customHeight="1"/>
    <row r="41247" ht="7.5" hidden="1" customHeight="1"/>
    <row r="41248" ht="7.5" hidden="1" customHeight="1"/>
    <row r="41249" ht="7.5" hidden="1" customHeight="1"/>
    <row r="41250" ht="7.5" hidden="1" customHeight="1"/>
    <row r="41251" ht="7.5" hidden="1" customHeight="1"/>
    <row r="41252" ht="7.5" hidden="1" customHeight="1"/>
    <row r="41253" ht="7.5" hidden="1" customHeight="1"/>
    <row r="41254" ht="7.5" hidden="1" customHeight="1"/>
    <row r="41255" ht="7.5" hidden="1" customHeight="1"/>
    <row r="41256" ht="7.5" hidden="1" customHeight="1"/>
    <row r="41257" ht="7.5" hidden="1" customHeight="1"/>
    <row r="41258" ht="7.5" hidden="1" customHeight="1"/>
    <row r="41259" ht="7.5" hidden="1" customHeight="1"/>
    <row r="41260" ht="7.5" hidden="1" customHeight="1"/>
    <row r="41261" ht="7.5" hidden="1" customHeight="1"/>
    <row r="41262" ht="7.5" hidden="1" customHeight="1"/>
    <row r="41263" ht="7.5" hidden="1" customHeight="1"/>
    <row r="41264" ht="7.5" hidden="1" customHeight="1"/>
    <row r="41265" ht="7.5" hidden="1" customHeight="1"/>
    <row r="41266" ht="7.5" hidden="1" customHeight="1"/>
    <row r="41267" ht="7.5" hidden="1" customHeight="1"/>
    <row r="41268" ht="7.5" hidden="1" customHeight="1"/>
    <row r="41269" ht="7.5" hidden="1" customHeight="1"/>
    <row r="41270" ht="7.5" hidden="1" customHeight="1"/>
    <row r="41271" ht="7.5" hidden="1" customHeight="1"/>
    <row r="41272" ht="7.5" hidden="1" customHeight="1"/>
    <row r="41273" ht="7.5" hidden="1" customHeight="1"/>
    <row r="41274" ht="7.5" hidden="1" customHeight="1"/>
    <row r="41275" ht="7.5" hidden="1" customHeight="1"/>
    <row r="41276" ht="7.5" hidden="1" customHeight="1"/>
    <row r="41277" ht="7.5" hidden="1" customHeight="1"/>
    <row r="41278" ht="7.5" hidden="1" customHeight="1"/>
    <row r="41279" ht="7.5" hidden="1" customHeight="1"/>
    <row r="41280" ht="7.5" hidden="1" customHeight="1"/>
    <row r="41281" ht="7.5" hidden="1" customHeight="1"/>
    <row r="41282" ht="7.5" hidden="1" customHeight="1"/>
    <row r="41283" ht="7.5" hidden="1" customHeight="1"/>
    <row r="41284" ht="7.5" hidden="1" customHeight="1"/>
    <row r="41285" ht="7.5" hidden="1" customHeight="1"/>
    <row r="41286" ht="7.5" hidden="1" customHeight="1"/>
    <row r="41287" ht="7.5" hidden="1" customHeight="1"/>
    <row r="41288" ht="7.5" hidden="1" customHeight="1"/>
    <row r="41289" ht="7.5" hidden="1" customHeight="1"/>
    <row r="41290" ht="7.5" hidden="1" customHeight="1"/>
    <row r="41291" ht="7.5" hidden="1" customHeight="1"/>
    <row r="41292" ht="7.5" hidden="1" customHeight="1"/>
    <row r="41293" ht="7.5" hidden="1" customHeight="1"/>
    <row r="41294" ht="7.5" hidden="1" customHeight="1"/>
    <row r="41295" ht="7.5" hidden="1" customHeight="1"/>
    <row r="41296" ht="7.5" hidden="1" customHeight="1"/>
    <row r="41297" ht="7.5" hidden="1" customHeight="1"/>
    <row r="41298" ht="7.5" hidden="1" customHeight="1"/>
    <row r="41299" ht="7.5" hidden="1" customHeight="1"/>
    <row r="41300" ht="7.5" hidden="1" customHeight="1"/>
    <row r="41301" ht="7.5" hidden="1" customHeight="1"/>
    <row r="41302" ht="7.5" hidden="1" customHeight="1"/>
    <row r="41303" ht="7.5" hidden="1" customHeight="1"/>
    <row r="41304" ht="7.5" hidden="1" customHeight="1"/>
    <row r="41305" ht="7.5" hidden="1" customHeight="1"/>
    <row r="41306" ht="7.5" hidden="1" customHeight="1"/>
    <row r="41307" ht="7.5" hidden="1" customHeight="1"/>
    <row r="41308" ht="7.5" hidden="1" customHeight="1"/>
    <row r="41309" ht="7.5" hidden="1" customHeight="1"/>
    <row r="41310" ht="7.5" hidden="1" customHeight="1"/>
    <row r="41311" ht="7.5" hidden="1" customHeight="1"/>
    <row r="41312" ht="7.5" hidden="1" customHeight="1"/>
    <row r="41313" ht="7.5" hidden="1" customHeight="1"/>
    <row r="41314" ht="7.5" hidden="1" customHeight="1"/>
    <row r="41315" ht="7.5" hidden="1" customHeight="1"/>
    <row r="41316" ht="7.5" hidden="1" customHeight="1"/>
    <row r="41317" ht="7.5" hidden="1" customHeight="1"/>
    <row r="41318" ht="7.5" hidden="1" customHeight="1"/>
    <row r="41319" ht="7.5" hidden="1" customHeight="1"/>
    <row r="41320" ht="7.5" hidden="1" customHeight="1"/>
    <row r="41321" ht="7.5" hidden="1" customHeight="1"/>
    <row r="41322" ht="7.5" hidden="1" customHeight="1"/>
    <row r="41323" ht="7.5" hidden="1" customHeight="1"/>
    <row r="41324" ht="7.5" hidden="1" customHeight="1"/>
    <row r="41325" ht="7.5" hidden="1" customHeight="1"/>
    <row r="41326" ht="7.5" hidden="1" customHeight="1"/>
    <row r="41327" ht="7.5" hidden="1" customHeight="1"/>
    <row r="41328" ht="7.5" hidden="1" customHeight="1"/>
    <row r="41329" ht="7.5" hidden="1" customHeight="1"/>
    <row r="41330" ht="7.5" hidden="1" customHeight="1"/>
    <row r="41331" ht="7.5" hidden="1" customHeight="1"/>
    <row r="41332" ht="7.5" hidden="1" customHeight="1"/>
    <row r="41333" ht="7.5" hidden="1" customHeight="1"/>
    <row r="41334" ht="7.5" hidden="1" customHeight="1"/>
    <row r="41335" ht="7.5" hidden="1" customHeight="1"/>
    <row r="41336" ht="7.5" hidden="1" customHeight="1"/>
    <row r="41337" ht="7.5" hidden="1" customHeight="1"/>
    <row r="41338" ht="7.5" hidden="1" customHeight="1"/>
    <row r="41339" ht="7.5" hidden="1" customHeight="1"/>
    <row r="41340" ht="7.5" hidden="1" customHeight="1"/>
    <row r="41341" ht="7.5" hidden="1" customHeight="1"/>
    <row r="41342" ht="7.5" hidden="1" customHeight="1"/>
    <row r="41343" ht="7.5" hidden="1" customHeight="1"/>
    <row r="41344" ht="7.5" hidden="1" customHeight="1"/>
    <row r="41345" ht="7.5" hidden="1" customHeight="1"/>
    <row r="41346" ht="7.5" hidden="1" customHeight="1"/>
    <row r="41347" ht="7.5" hidden="1" customHeight="1"/>
    <row r="41348" ht="7.5" hidden="1" customHeight="1"/>
    <row r="41349" ht="7.5" hidden="1" customHeight="1"/>
    <row r="41350" ht="7.5" hidden="1" customHeight="1"/>
    <row r="41351" ht="7.5" hidden="1" customHeight="1"/>
    <row r="41352" ht="7.5" hidden="1" customHeight="1"/>
    <row r="41353" ht="7.5" hidden="1" customHeight="1"/>
    <row r="41354" ht="7.5" hidden="1" customHeight="1"/>
    <row r="41355" ht="7.5" hidden="1" customHeight="1"/>
    <row r="41356" ht="7.5" hidden="1" customHeight="1"/>
    <row r="41357" ht="7.5" hidden="1" customHeight="1"/>
    <row r="41358" ht="7.5" hidden="1" customHeight="1"/>
    <row r="41359" ht="7.5" hidden="1" customHeight="1"/>
    <row r="41360" ht="7.5" hidden="1" customHeight="1"/>
    <row r="41361" ht="7.5" hidden="1" customHeight="1"/>
    <row r="41362" ht="7.5" hidden="1" customHeight="1"/>
    <row r="41363" ht="7.5" hidden="1" customHeight="1"/>
    <row r="41364" ht="7.5" hidden="1" customHeight="1"/>
    <row r="41365" ht="7.5" hidden="1" customHeight="1"/>
    <row r="41366" ht="7.5" hidden="1" customHeight="1"/>
    <row r="41367" ht="7.5" hidden="1" customHeight="1"/>
    <row r="41368" ht="7.5" hidden="1" customHeight="1"/>
    <row r="41369" ht="7.5" hidden="1" customHeight="1"/>
    <row r="41370" ht="7.5" hidden="1" customHeight="1"/>
    <row r="41371" ht="7.5" hidden="1" customHeight="1"/>
    <row r="41372" ht="7.5" hidden="1" customHeight="1"/>
    <row r="41373" ht="7.5" hidden="1" customHeight="1"/>
    <row r="41374" ht="7.5" hidden="1" customHeight="1"/>
    <row r="41375" ht="7.5" hidden="1" customHeight="1"/>
    <row r="41376" ht="7.5" hidden="1" customHeight="1"/>
    <row r="41377" ht="7.5" hidden="1" customHeight="1"/>
    <row r="41378" ht="7.5" hidden="1" customHeight="1"/>
    <row r="41379" ht="7.5" hidden="1" customHeight="1"/>
    <row r="41380" ht="7.5" hidden="1" customHeight="1"/>
    <row r="41381" ht="7.5" hidden="1" customHeight="1"/>
    <row r="41382" ht="7.5" hidden="1" customHeight="1"/>
    <row r="41383" ht="7.5" hidden="1" customHeight="1"/>
    <row r="41384" ht="7.5" hidden="1" customHeight="1"/>
    <row r="41385" ht="7.5" hidden="1" customHeight="1"/>
    <row r="41386" ht="7.5" hidden="1" customHeight="1"/>
    <row r="41387" ht="7.5" hidden="1" customHeight="1"/>
    <row r="41388" ht="7.5" hidden="1" customHeight="1"/>
    <row r="41389" ht="7.5" hidden="1" customHeight="1"/>
    <row r="41390" ht="7.5" hidden="1" customHeight="1"/>
    <row r="41391" ht="7.5" hidden="1" customHeight="1"/>
    <row r="41392" ht="7.5" hidden="1" customHeight="1"/>
    <row r="41393" ht="7.5" hidden="1" customHeight="1"/>
    <row r="41394" ht="7.5" hidden="1" customHeight="1"/>
    <row r="41395" ht="7.5" hidden="1" customHeight="1"/>
    <row r="41396" ht="7.5" hidden="1" customHeight="1"/>
    <row r="41397" ht="7.5" hidden="1" customHeight="1"/>
    <row r="41398" ht="7.5" hidden="1" customHeight="1"/>
    <row r="41399" ht="7.5" hidden="1" customHeight="1"/>
    <row r="41400" ht="7.5" hidden="1" customHeight="1"/>
    <row r="41401" ht="7.5" hidden="1" customHeight="1"/>
    <row r="41402" ht="7.5" hidden="1" customHeight="1"/>
    <row r="41403" ht="7.5" hidden="1" customHeight="1"/>
    <row r="41404" ht="7.5" hidden="1" customHeight="1"/>
    <row r="41405" ht="7.5" hidden="1" customHeight="1"/>
    <row r="41406" ht="7.5" hidden="1" customHeight="1"/>
    <row r="41407" ht="7.5" hidden="1" customHeight="1"/>
    <row r="41408" ht="7.5" hidden="1" customHeight="1"/>
    <row r="41409" ht="7.5" hidden="1" customHeight="1"/>
    <row r="41410" ht="7.5" hidden="1" customHeight="1"/>
    <row r="41411" ht="7.5" hidden="1" customHeight="1"/>
    <row r="41412" ht="7.5" hidden="1" customHeight="1"/>
    <row r="41413" ht="7.5" hidden="1" customHeight="1"/>
    <row r="41414" ht="7.5" hidden="1" customHeight="1"/>
    <row r="41415" ht="7.5" hidden="1" customHeight="1"/>
    <row r="41416" ht="7.5" hidden="1" customHeight="1"/>
    <row r="41417" ht="7.5" hidden="1" customHeight="1"/>
    <row r="41418" ht="7.5" hidden="1" customHeight="1"/>
    <row r="41419" ht="7.5" hidden="1" customHeight="1"/>
    <row r="41420" ht="7.5" hidden="1" customHeight="1"/>
    <row r="41421" ht="7.5" hidden="1" customHeight="1"/>
    <row r="41422" ht="7.5" hidden="1" customHeight="1"/>
    <row r="41423" ht="7.5" hidden="1" customHeight="1"/>
    <row r="41424" ht="7.5" hidden="1" customHeight="1"/>
    <row r="41425" ht="7.5" hidden="1" customHeight="1"/>
    <row r="41426" ht="7.5" hidden="1" customHeight="1"/>
    <row r="41427" ht="7.5" hidden="1" customHeight="1"/>
    <row r="41428" ht="7.5" hidden="1" customHeight="1"/>
    <row r="41429" ht="7.5" hidden="1" customHeight="1"/>
    <row r="41430" ht="7.5" hidden="1" customHeight="1"/>
    <row r="41431" ht="7.5" hidden="1" customHeight="1"/>
    <row r="41432" ht="7.5" hidden="1" customHeight="1"/>
    <row r="41433" ht="7.5" hidden="1" customHeight="1"/>
    <row r="41434" ht="7.5" hidden="1" customHeight="1"/>
    <row r="41435" ht="7.5" hidden="1" customHeight="1"/>
    <row r="41436" ht="7.5" hidden="1" customHeight="1"/>
    <row r="41437" ht="7.5" hidden="1" customHeight="1"/>
    <row r="41438" ht="7.5" hidden="1" customHeight="1"/>
    <row r="41439" ht="7.5" hidden="1" customHeight="1"/>
    <row r="41440" ht="7.5" hidden="1" customHeight="1"/>
    <row r="41441" ht="7.5" hidden="1" customHeight="1"/>
    <row r="41442" ht="7.5" hidden="1" customHeight="1"/>
    <row r="41443" ht="7.5" hidden="1" customHeight="1"/>
    <row r="41444" ht="7.5" hidden="1" customHeight="1"/>
    <row r="41445" ht="7.5" hidden="1" customHeight="1"/>
    <row r="41446" ht="7.5" hidden="1" customHeight="1"/>
    <row r="41447" ht="7.5" hidden="1" customHeight="1"/>
    <row r="41448" ht="7.5" hidden="1" customHeight="1"/>
    <row r="41449" ht="7.5" hidden="1" customHeight="1"/>
    <row r="41450" ht="7.5" hidden="1" customHeight="1"/>
    <row r="41451" ht="7.5" hidden="1" customHeight="1"/>
    <row r="41452" ht="7.5" hidden="1" customHeight="1"/>
    <row r="41453" ht="7.5" hidden="1" customHeight="1"/>
    <row r="41454" ht="7.5" hidden="1" customHeight="1"/>
    <row r="41455" ht="7.5" hidden="1" customHeight="1"/>
    <row r="41456" ht="7.5" hidden="1" customHeight="1"/>
    <row r="41457" ht="7.5" hidden="1" customHeight="1"/>
    <row r="41458" ht="7.5" hidden="1" customHeight="1"/>
    <row r="41459" ht="7.5" hidden="1" customHeight="1"/>
    <row r="41460" ht="7.5" hidden="1" customHeight="1"/>
    <row r="41461" ht="7.5" hidden="1" customHeight="1"/>
    <row r="41462" ht="7.5" hidden="1" customHeight="1"/>
    <row r="41463" ht="7.5" hidden="1" customHeight="1"/>
    <row r="41464" ht="7.5" hidden="1" customHeight="1"/>
    <row r="41465" ht="7.5" hidden="1" customHeight="1"/>
    <row r="41466" ht="7.5" hidden="1" customHeight="1"/>
    <row r="41467" ht="7.5" hidden="1" customHeight="1"/>
    <row r="41468" ht="7.5" hidden="1" customHeight="1"/>
    <row r="41469" ht="7.5" hidden="1" customHeight="1"/>
    <row r="41470" ht="7.5" hidden="1" customHeight="1"/>
    <row r="41471" ht="7.5" hidden="1" customHeight="1"/>
    <row r="41472" ht="7.5" hidden="1" customHeight="1"/>
    <row r="41473" ht="7.5" hidden="1" customHeight="1"/>
    <row r="41474" ht="7.5" hidden="1" customHeight="1"/>
    <row r="41475" ht="7.5" hidden="1" customHeight="1"/>
    <row r="41476" ht="7.5" hidden="1" customHeight="1"/>
    <row r="41477" ht="7.5" hidden="1" customHeight="1"/>
    <row r="41478" ht="7.5" hidden="1" customHeight="1"/>
    <row r="41479" ht="7.5" hidden="1" customHeight="1"/>
    <row r="41480" ht="7.5" hidden="1" customHeight="1"/>
    <row r="41481" ht="7.5" hidden="1" customHeight="1"/>
    <row r="41482" ht="7.5" hidden="1" customHeight="1"/>
    <row r="41483" ht="7.5" hidden="1" customHeight="1"/>
    <row r="41484" ht="7.5" hidden="1" customHeight="1"/>
    <row r="41485" ht="7.5" hidden="1" customHeight="1"/>
    <row r="41486" ht="7.5" hidden="1" customHeight="1"/>
    <row r="41487" ht="7.5" hidden="1" customHeight="1"/>
    <row r="41488" ht="7.5" hidden="1" customHeight="1"/>
    <row r="41489" ht="7.5" hidden="1" customHeight="1"/>
    <row r="41490" ht="7.5" hidden="1" customHeight="1"/>
    <row r="41491" ht="7.5" hidden="1" customHeight="1"/>
    <row r="41492" ht="7.5" hidden="1" customHeight="1"/>
    <row r="41493" ht="7.5" hidden="1" customHeight="1"/>
    <row r="41494" ht="7.5" hidden="1" customHeight="1"/>
    <row r="41495" ht="7.5" hidden="1" customHeight="1"/>
    <row r="41496" ht="7.5" hidden="1" customHeight="1"/>
    <row r="41497" ht="7.5" hidden="1" customHeight="1"/>
    <row r="41498" ht="7.5" hidden="1" customHeight="1"/>
    <row r="41499" ht="7.5" hidden="1" customHeight="1"/>
    <row r="41500" ht="7.5" hidden="1" customHeight="1"/>
    <row r="41501" ht="7.5" hidden="1" customHeight="1"/>
    <row r="41502" ht="7.5" hidden="1" customHeight="1"/>
    <row r="41503" ht="7.5" hidden="1" customHeight="1"/>
    <row r="41504" ht="7.5" hidden="1" customHeight="1"/>
    <row r="41505" ht="7.5" hidden="1" customHeight="1"/>
    <row r="41506" ht="7.5" hidden="1" customHeight="1"/>
    <row r="41507" ht="7.5" hidden="1" customHeight="1"/>
    <row r="41508" ht="7.5" hidden="1" customHeight="1"/>
    <row r="41509" ht="7.5" hidden="1" customHeight="1"/>
    <row r="41510" ht="7.5" hidden="1" customHeight="1"/>
    <row r="41511" ht="7.5" hidden="1" customHeight="1"/>
    <row r="41512" ht="7.5" hidden="1" customHeight="1"/>
    <row r="41513" ht="7.5" hidden="1" customHeight="1"/>
    <row r="41514" ht="7.5" hidden="1" customHeight="1"/>
    <row r="41515" ht="7.5" hidden="1" customHeight="1"/>
    <row r="41516" ht="7.5" hidden="1" customHeight="1"/>
    <row r="41517" ht="7.5" hidden="1" customHeight="1"/>
    <row r="41518" ht="7.5" hidden="1" customHeight="1"/>
    <row r="41519" ht="7.5" hidden="1" customHeight="1"/>
    <row r="41520" ht="7.5" hidden="1" customHeight="1"/>
    <row r="41521" ht="7.5" hidden="1" customHeight="1"/>
    <row r="41522" ht="7.5" hidden="1" customHeight="1"/>
    <row r="41523" ht="7.5" hidden="1" customHeight="1"/>
    <row r="41524" ht="7.5" hidden="1" customHeight="1"/>
    <row r="41525" ht="7.5" hidden="1" customHeight="1"/>
    <row r="41526" ht="7.5" hidden="1" customHeight="1"/>
    <row r="41527" ht="7.5" hidden="1" customHeight="1"/>
    <row r="41528" ht="7.5" hidden="1" customHeight="1"/>
    <row r="41529" ht="7.5" hidden="1" customHeight="1"/>
    <row r="41530" ht="7.5" hidden="1" customHeight="1"/>
    <row r="41531" ht="7.5" hidden="1" customHeight="1"/>
    <row r="41532" ht="7.5" hidden="1" customHeight="1"/>
    <row r="41533" ht="7.5" hidden="1" customHeight="1"/>
    <row r="41534" ht="7.5" hidden="1" customHeight="1"/>
    <row r="41535" ht="7.5" hidden="1" customHeight="1"/>
    <row r="41536" ht="7.5" hidden="1" customHeight="1"/>
    <row r="41537" ht="7.5" hidden="1" customHeight="1"/>
    <row r="41538" ht="7.5" hidden="1" customHeight="1"/>
    <row r="41539" ht="7.5" hidden="1" customHeight="1"/>
    <row r="41540" ht="7.5" hidden="1" customHeight="1"/>
    <row r="41541" ht="7.5" hidden="1" customHeight="1"/>
    <row r="41542" ht="7.5" hidden="1" customHeight="1"/>
    <row r="41543" ht="7.5" hidden="1" customHeight="1"/>
    <row r="41544" ht="7.5" hidden="1" customHeight="1"/>
    <row r="41545" ht="7.5" hidden="1" customHeight="1"/>
    <row r="41546" ht="7.5" hidden="1" customHeight="1"/>
    <row r="41547" ht="7.5" hidden="1" customHeight="1"/>
    <row r="41548" ht="7.5" hidden="1" customHeight="1"/>
    <row r="41549" ht="7.5" hidden="1" customHeight="1"/>
    <row r="41550" ht="7.5" hidden="1" customHeight="1"/>
    <row r="41551" ht="7.5" hidden="1" customHeight="1"/>
    <row r="41552" ht="7.5" hidden="1" customHeight="1"/>
    <row r="41553" ht="7.5" hidden="1" customHeight="1"/>
    <row r="41554" ht="7.5" hidden="1" customHeight="1"/>
    <row r="41555" ht="7.5" hidden="1" customHeight="1"/>
    <row r="41556" ht="7.5" hidden="1" customHeight="1"/>
    <row r="41557" ht="7.5" hidden="1" customHeight="1"/>
    <row r="41558" ht="7.5" hidden="1" customHeight="1"/>
    <row r="41559" ht="7.5" hidden="1" customHeight="1"/>
    <row r="41560" ht="7.5" hidden="1" customHeight="1"/>
    <row r="41561" ht="7.5" hidden="1" customHeight="1"/>
    <row r="41562" ht="7.5" hidden="1" customHeight="1"/>
    <row r="41563" ht="7.5" hidden="1" customHeight="1"/>
    <row r="41564" ht="7.5" hidden="1" customHeight="1"/>
    <row r="41565" ht="7.5" hidden="1" customHeight="1"/>
    <row r="41566" ht="7.5" hidden="1" customHeight="1"/>
    <row r="41567" ht="7.5" hidden="1" customHeight="1"/>
    <row r="41568" ht="7.5" hidden="1" customHeight="1"/>
    <row r="41569" ht="7.5" hidden="1" customHeight="1"/>
    <row r="41570" ht="7.5" hidden="1" customHeight="1"/>
    <row r="41571" ht="7.5" hidden="1" customHeight="1"/>
    <row r="41572" ht="7.5" hidden="1" customHeight="1"/>
    <row r="41573" ht="7.5" hidden="1" customHeight="1"/>
    <row r="41574" ht="7.5" hidden="1" customHeight="1"/>
    <row r="41575" ht="7.5" hidden="1" customHeight="1"/>
    <row r="41576" ht="7.5" hidden="1" customHeight="1"/>
    <row r="41577" ht="7.5" hidden="1" customHeight="1"/>
    <row r="41578" ht="7.5" hidden="1" customHeight="1"/>
    <row r="41579" ht="7.5" hidden="1" customHeight="1"/>
    <row r="41580" ht="7.5" hidden="1" customHeight="1"/>
    <row r="41581" ht="7.5" hidden="1" customHeight="1"/>
    <row r="41582" ht="7.5" hidden="1" customHeight="1"/>
    <row r="41583" ht="7.5" hidden="1" customHeight="1"/>
    <row r="41584" ht="7.5" hidden="1" customHeight="1"/>
    <row r="41585" ht="7.5" hidden="1" customHeight="1"/>
    <row r="41586" ht="7.5" hidden="1" customHeight="1"/>
    <row r="41587" ht="7.5" hidden="1" customHeight="1"/>
    <row r="41588" ht="7.5" hidden="1" customHeight="1"/>
    <row r="41589" ht="7.5" hidden="1" customHeight="1"/>
    <row r="41590" ht="7.5" hidden="1" customHeight="1"/>
    <row r="41591" ht="7.5" hidden="1" customHeight="1"/>
    <row r="41592" ht="7.5" hidden="1" customHeight="1"/>
    <row r="41593" ht="7.5" hidden="1" customHeight="1"/>
    <row r="41594" ht="7.5" hidden="1" customHeight="1"/>
    <row r="41595" ht="7.5" hidden="1" customHeight="1"/>
    <row r="41596" ht="7.5" hidden="1" customHeight="1"/>
    <row r="41597" ht="7.5" hidden="1" customHeight="1"/>
    <row r="41598" ht="7.5" hidden="1" customHeight="1"/>
    <row r="41599" ht="7.5" hidden="1" customHeight="1"/>
    <row r="41600" ht="7.5" hidden="1" customHeight="1"/>
    <row r="41601" ht="7.5" hidden="1" customHeight="1"/>
    <row r="41602" ht="7.5" hidden="1" customHeight="1"/>
    <row r="41603" ht="7.5" hidden="1" customHeight="1"/>
    <row r="41604" ht="7.5" hidden="1" customHeight="1"/>
    <row r="41605" ht="7.5" hidden="1" customHeight="1"/>
    <row r="41606" ht="7.5" hidden="1" customHeight="1"/>
    <row r="41607" ht="7.5" hidden="1" customHeight="1"/>
    <row r="41608" ht="7.5" hidden="1" customHeight="1"/>
    <row r="41609" ht="7.5" hidden="1" customHeight="1"/>
    <row r="41610" ht="7.5" hidden="1" customHeight="1"/>
    <row r="41611" ht="7.5" hidden="1" customHeight="1"/>
    <row r="41612" ht="7.5" hidden="1" customHeight="1"/>
    <row r="41613" ht="7.5" hidden="1" customHeight="1"/>
    <row r="41614" ht="7.5" hidden="1" customHeight="1"/>
    <row r="41615" ht="7.5" hidden="1" customHeight="1"/>
    <row r="41616" ht="7.5" hidden="1" customHeight="1"/>
    <row r="41617" ht="7.5" hidden="1" customHeight="1"/>
    <row r="41618" ht="7.5" hidden="1" customHeight="1"/>
    <row r="41619" ht="7.5" hidden="1" customHeight="1"/>
    <row r="41620" ht="7.5" hidden="1" customHeight="1"/>
    <row r="41621" ht="7.5" hidden="1" customHeight="1"/>
    <row r="41622" ht="7.5" hidden="1" customHeight="1"/>
    <row r="41623" ht="7.5" hidden="1" customHeight="1"/>
    <row r="41624" ht="7.5" hidden="1" customHeight="1"/>
    <row r="41625" ht="7.5" hidden="1" customHeight="1"/>
    <row r="41626" ht="7.5" hidden="1" customHeight="1"/>
    <row r="41627" ht="7.5" hidden="1" customHeight="1"/>
    <row r="41628" ht="7.5" hidden="1" customHeight="1"/>
    <row r="41629" ht="7.5" hidden="1" customHeight="1"/>
    <row r="41630" ht="7.5" hidden="1" customHeight="1"/>
    <row r="41631" ht="7.5" hidden="1" customHeight="1"/>
    <row r="41632" ht="7.5" hidden="1" customHeight="1"/>
    <row r="41633" ht="7.5" hidden="1" customHeight="1"/>
    <row r="41634" ht="7.5" hidden="1" customHeight="1"/>
    <row r="41635" ht="7.5" hidden="1" customHeight="1"/>
    <row r="41636" ht="7.5" hidden="1" customHeight="1"/>
    <row r="41637" ht="7.5" hidden="1" customHeight="1"/>
    <row r="41638" ht="7.5" hidden="1" customHeight="1"/>
    <row r="41639" ht="7.5" hidden="1" customHeight="1"/>
    <row r="41640" ht="7.5" hidden="1" customHeight="1"/>
    <row r="41641" ht="7.5" hidden="1" customHeight="1"/>
    <row r="41642" ht="7.5" hidden="1" customHeight="1"/>
    <row r="41643" ht="7.5" hidden="1" customHeight="1"/>
    <row r="41644" ht="7.5" hidden="1" customHeight="1"/>
    <row r="41645" ht="7.5" hidden="1" customHeight="1"/>
    <row r="41646" ht="7.5" hidden="1" customHeight="1"/>
    <row r="41647" ht="7.5" hidden="1" customHeight="1"/>
    <row r="41648" ht="7.5" hidden="1" customHeight="1"/>
    <row r="41649" ht="7.5" hidden="1" customHeight="1"/>
    <row r="41650" ht="7.5" hidden="1" customHeight="1"/>
    <row r="41651" ht="7.5" hidden="1" customHeight="1"/>
    <row r="41652" ht="7.5" hidden="1" customHeight="1"/>
    <row r="41653" ht="7.5" hidden="1" customHeight="1"/>
    <row r="41654" ht="7.5" hidden="1" customHeight="1"/>
    <row r="41655" ht="7.5" hidden="1" customHeight="1"/>
    <row r="41656" ht="7.5" hidden="1" customHeight="1"/>
    <row r="41657" ht="7.5" hidden="1" customHeight="1"/>
    <row r="41658" ht="7.5" hidden="1" customHeight="1"/>
    <row r="41659" ht="7.5" hidden="1" customHeight="1"/>
    <row r="41660" ht="7.5" hidden="1" customHeight="1"/>
    <row r="41661" ht="7.5" hidden="1" customHeight="1"/>
    <row r="41662" ht="7.5" hidden="1" customHeight="1"/>
    <row r="41663" ht="7.5" hidden="1" customHeight="1"/>
    <row r="41664" ht="7.5" hidden="1" customHeight="1"/>
    <row r="41665" ht="7.5" hidden="1" customHeight="1"/>
    <row r="41666" ht="7.5" hidden="1" customHeight="1"/>
    <row r="41667" ht="7.5" hidden="1" customHeight="1"/>
    <row r="41668" ht="7.5" hidden="1" customHeight="1"/>
    <row r="41669" ht="7.5" hidden="1" customHeight="1"/>
    <row r="41670" ht="7.5" hidden="1" customHeight="1"/>
    <row r="41671" ht="7.5" hidden="1" customHeight="1"/>
    <row r="41672" ht="7.5" hidden="1" customHeight="1"/>
    <row r="41673" ht="7.5" hidden="1" customHeight="1"/>
    <row r="41674" ht="7.5" hidden="1" customHeight="1"/>
    <row r="41675" ht="7.5" hidden="1" customHeight="1"/>
    <row r="41676" ht="7.5" hidden="1" customHeight="1"/>
    <row r="41677" ht="7.5" hidden="1" customHeight="1"/>
    <row r="41678" ht="7.5" hidden="1" customHeight="1"/>
    <row r="41679" ht="7.5" hidden="1" customHeight="1"/>
    <row r="41680" ht="7.5" hidden="1" customHeight="1"/>
    <row r="41681" ht="7.5" hidden="1" customHeight="1"/>
    <row r="41682" ht="7.5" hidden="1" customHeight="1"/>
    <row r="41683" ht="7.5" hidden="1" customHeight="1"/>
    <row r="41684" ht="7.5" hidden="1" customHeight="1"/>
    <row r="41685" ht="7.5" hidden="1" customHeight="1"/>
    <row r="41686" ht="7.5" hidden="1" customHeight="1"/>
    <row r="41687" ht="7.5" hidden="1" customHeight="1"/>
    <row r="41688" ht="7.5" hidden="1" customHeight="1"/>
    <row r="41689" ht="7.5" hidden="1" customHeight="1"/>
    <row r="41690" ht="7.5" hidden="1" customHeight="1"/>
    <row r="41691" ht="7.5" hidden="1" customHeight="1"/>
    <row r="41692" ht="7.5" hidden="1" customHeight="1"/>
    <row r="41693" ht="7.5" hidden="1" customHeight="1"/>
    <row r="41694" ht="7.5" hidden="1" customHeight="1"/>
    <row r="41695" ht="7.5" hidden="1" customHeight="1"/>
    <row r="41696" ht="7.5" hidden="1" customHeight="1"/>
    <row r="41697" ht="7.5" hidden="1" customHeight="1"/>
    <row r="41698" ht="7.5" hidden="1" customHeight="1"/>
    <row r="41699" ht="7.5" hidden="1" customHeight="1"/>
    <row r="41700" ht="7.5" hidden="1" customHeight="1"/>
    <row r="41701" ht="7.5" hidden="1" customHeight="1"/>
    <row r="41702" ht="7.5" hidden="1" customHeight="1"/>
    <row r="41703" ht="7.5" hidden="1" customHeight="1"/>
    <row r="41704" ht="7.5" hidden="1" customHeight="1"/>
    <row r="41705" ht="7.5" hidden="1" customHeight="1"/>
    <row r="41706" ht="7.5" hidden="1" customHeight="1"/>
    <row r="41707" ht="7.5" hidden="1" customHeight="1"/>
    <row r="41708" ht="7.5" hidden="1" customHeight="1"/>
    <row r="41709" ht="7.5" hidden="1" customHeight="1"/>
    <row r="41710" ht="7.5" hidden="1" customHeight="1"/>
    <row r="41711" ht="7.5" hidden="1" customHeight="1"/>
    <row r="41712" ht="7.5" hidden="1" customHeight="1"/>
    <row r="41713" ht="7.5" hidden="1" customHeight="1"/>
    <row r="41714" ht="7.5" hidden="1" customHeight="1"/>
    <row r="41715" ht="7.5" hidden="1" customHeight="1"/>
    <row r="41716" ht="7.5" hidden="1" customHeight="1"/>
    <row r="41717" ht="7.5" hidden="1" customHeight="1"/>
    <row r="41718" ht="7.5" hidden="1" customHeight="1"/>
    <row r="41719" ht="7.5" hidden="1" customHeight="1"/>
    <row r="41720" ht="7.5" hidden="1" customHeight="1"/>
    <row r="41721" ht="7.5" hidden="1" customHeight="1"/>
    <row r="41722" ht="7.5" hidden="1" customHeight="1"/>
    <row r="41723" ht="7.5" hidden="1" customHeight="1"/>
    <row r="41724" ht="7.5" hidden="1" customHeight="1"/>
    <row r="41725" ht="7.5" hidden="1" customHeight="1"/>
    <row r="41726" ht="7.5" hidden="1" customHeight="1"/>
    <row r="41727" ht="7.5" hidden="1" customHeight="1"/>
    <row r="41728" ht="7.5" hidden="1" customHeight="1"/>
    <row r="41729" ht="7.5" hidden="1" customHeight="1"/>
    <row r="41730" ht="7.5" hidden="1" customHeight="1"/>
    <row r="41731" ht="7.5" hidden="1" customHeight="1"/>
    <row r="41732" ht="7.5" hidden="1" customHeight="1"/>
    <row r="41733" ht="7.5" hidden="1" customHeight="1"/>
    <row r="41734" ht="7.5" hidden="1" customHeight="1"/>
    <row r="41735" ht="7.5" hidden="1" customHeight="1"/>
    <row r="41736" ht="7.5" hidden="1" customHeight="1"/>
    <row r="41737" ht="7.5" hidden="1" customHeight="1"/>
    <row r="41738" ht="7.5" hidden="1" customHeight="1"/>
    <row r="41739" ht="7.5" hidden="1" customHeight="1"/>
    <row r="41740" ht="7.5" hidden="1" customHeight="1"/>
    <row r="41741" ht="7.5" hidden="1" customHeight="1"/>
    <row r="41742" ht="7.5" hidden="1" customHeight="1"/>
    <row r="41743" ht="7.5" hidden="1" customHeight="1"/>
    <row r="41744" ht="7.5" hidden="1" customHeight="1"/>
    <row r="41745" ht="7.5" hidden="1" customHeight="1"/>
    <row r="41746" ht="7.5" hidden="1" customHeight="1"/>
    <row r="41747" ht="7.5" hidden="1" customHeight="1"/>
    <row r="41748" ht="7.5" hidden="1" customHeight="1"/>
    <row r="41749" ht="7.5" hidden="1" customHeight="1"/>
    <row r="41750" ht="7.5" hidden="1" customHeight="1"/>
    <row r="41751" ht="7.5" hidden="1" customHeight="1"/>
    <row r="41752" ht="7.5" hidden="1" customHeight="1"/>
    <row r="41753" ht="7.5" hidden="1" customHeight="1"/>
    <row r="41754" ht="7.5" hidden="1" customHeight="1"/>
    <row r="41755" ht="7.5" hidden="1" customHeight="1"/>
    <row r="41756" ht="7.5" hidden="1" customHeight="1"/>
    <row r="41757" ht="7.5" hidden="1" customHeight="1"/>
    <row r="41758" ht="7.5" hidden="1" customHeight="1"/>
    <row r="41759" ht="7.5" hidden="1" customHeight="1"/>
    <row r="41760" ht="7.5" hidden="1" customHeight="1"/>
    <row r="41761" ht="7.5" hidden="1" customHeight="1"/>
    <row r="41762" ht="7.5" hidden="1" customHeight="1"/>
    <row r="41763" ht="7.5" hidden="1" customHeight="1"/>
    <row r="41764" ht="7.5" hidden="1" customHeight="1"/>
    <row r="41765" ht="7.5" hidden="1" customHeight="1"/>
    <row r="41766" ht="7.5" hidden="1" customHeight="1"/>
    <row r="41767" ht="7.5" hidden="1" customHeight="1"/>
    <row r="41768" ht="7.5" hidden="1" customHeight="1"/>
    <row r="41769" ht="7.5" hidden="1" customHeight="1"/>
    <row r="41770" ht="7.5" hidden="1" customHeight="1"/>
    <row r="41771" ht="7.5" hidden="1" customHeight="1"/>
    <row r="41772" ht="7.5" hidden="1" customHeight="1"/>
    <row r="41773" ht="7.5" hidden="1" customHeight="1"/>
    <row r="41774" ht="7.5" hidden="1" customHeight="1"/>
    <row r="41775" ht="7.5" hidden="1" customHeight="1"/>
    <row r="41776" ht="7.5" hidden="1" customHeight="1"/>
    <row r="41777" ht="7.5" hidden="1" customHeight="1"/>
    <row r="41778" ht="7.5" hidden="1" customHeight="1"/>
    <row r="41779" ht="7.5" hidden="1" customHeight="1"/>
    <row r="41780" ht="7.5" hidden="1" customHeight="1"/>
    <row r="41781" ht="7.5" hidden="1" customHeight="1"/>
    <row r="41782" ht="7.5" hidden="1" customHeight="1"/>
    <row r="41783" ht="7.5" hidden="1" customHeight="1"/>
    <row r="41784" ht="7.5" hidden="1" customHeight="1"/>
    <row r="41785" ht="7.5" hidden="1" customHeight="1"/>
    <row r="41786" ht="7.5" hidden="1" customHeight="1"/>
    <row r="41787" ht="7.5" hidden="1" customHeight="1"/>
    <row r="41788" ht="7.5" hidden="1" customHeight="1"/>
    <row r="41789" ht="7.5" hidden="1" customHeight="1"/>
    <row r="41790" ht="7.5" hidden="1" customHeight="1"/>
    <row r="41791" ht="7.5" hidden="1" customHeight="1"/>
    <row r="41792" ht="7.5" hidden="1" customHeight="1"/>
    <row r="41793" ht="7.5" hidden="1" customHeight="1"/>
    <row r="41794" ht="7.5" hidden="1" customHeight="1"/>
    <row r="41795" ht="7.5" hidden="1" customHeight="1"/>
    <row r="41796" ht="7.5" hidden="1" customHeight="1"/>
    <row r="41797" ht="7.5" hidden="1" customHeight="1"/>
    <row r="41798" ht="7.5" hidden="1" customHeight="1"/>
    <row r="41799" ht="7.5" hidden="1" customHeight="1"/>
    <row r="41800" ht="7.5" hidden="1" customHeight="1"/>
    <row r="41801" ht="7.5" hidden="1" customHeight="1"/>
    <row r="41802" ht="7.5" hidden="1" customHeight="1"/>
    <row r="41803" ht="7.5" hidden="1" customHeight="1"/>
    <row r="41804" ht="7.5" hidden="1" customHeight="1"/>
    <row r="41805" ht="7.5" hidden="1" customHeight="1"/>
    <row r="41806" ht="7.5" hidden="1" customHeight="1"/>
    <row r="41807" ht="7.5" hidden="1" customHeight="1"/>
    <row r="41808" ht="7.5" hidden="1" customHeight="1"/>
    <row r="41809" ht="7.5" hidden="1" customHeight="1"/>
    <row r="41810" ht="7.5" hidden="1" customHeight="1"/>
    <row r="41811" ht="7.5" hidden="1" customHeight="1"/>
    <row r="41812" ht="7.5" hidden="1" customHeight="1"/>
    <row r="41813" ht="7.5" hidden="1" customHeight="1"/>
    <row r="41814" ht="7.5" hidden="1" customHeight="1"/>
    <row r="41815" ht="7.5" hidden="1" customHeight="1"/>
    <row r="41816" ht="7.5" hidden="1" customHeight="1"/>
    <row r="41817" ht="7.5" hidden="1" customHeight="1"/>
    <row r="41818" ht="7.5" hidden="1" customHeight="1"/>
    <row r="41819" ht="7.5" hidden="1" customHeight="1"/>
    <row r="41820" ht="7.5" hidden="1" customHeight="1"/>
    <row r="41821" ht="7.5" hidden="1" customHeight="1"/>
    <row r="41822" ht="7.5" hidden="1" customHeight="1"/>
    <row r="41823" ht="7.5" hidden="1" customHeight="1"/>
    <row r="41824" ht="7.5" hidden="1" customHeight="1"/>
    <row r="41825" ht="7.5" hidden="1" customHeight="1"/>
    <row r="41826" ht="7.5" hidden="1" customHeight="1"/>
    <row r="41827" ht="7.5" hidden="1" customHeight="1"/>
    <row r="41828" ht="7.5" hidden="1" customHeight="1"/>
    <row r="41829" ht="7.5" hidden="1" customHeight="1"/>
    <row r="41830" ht="7.5" hidden="1" customHeight="1"/>
    <row r="41831" ht="7.5" hidden="1" customHeight="1"/>
    <row r="41832" ht="7.5" hidden="1" customHeight="1"/>
    <row r="41833" ht="7.5" hidden="1" customHeight="1"/>
    <row r="41834" ht="7.5" hidden="1" customHeight="1"/>
    <row r="41835" ht="7.5" hidden="1" customHeight="1"/>
    <row r="41836" ht="7.5" hidden="1" customHeight="1"/>
    <row r="41837" ht="7.5" hidden="1" customHeight="1"/>
    <row r="41838" ht="7.5" hidden="1" customHeight="1"/>
    <row r="41839" ht="7.5" hidden="1" customHeight="1"/>
    <row r="41840" ht="7.5" hidden="1" customHeight="1"/>
    <row r="41841" ht="7.5" hidden="1" customHeight="1"/>
    <row r="41842" ht="7.5" hidden="1" customHeight="1"/>
    <row r="41843" ht="7.5" hidden="1" customHeight="1"/>
    <row r="41844" ht="7.5" hidden="1" customHeight="1"/>
    <row r="41845" ht="7.5" hidden="1" customHeight="1"/>
    <row r="41846" ht="7.5" hidden="1" customHeight="1"/>
    <row r="41847" ht="7.5" hidden="1" customHeight="1"/>
    <row r="41848" ht="7.5" hidden="1" customHeight="1"/>
    <row r="41849" ht="7.5" hidden="1" customHeight="1"/>
    <row r="41850" ht="7.5" hidden="1" customHeight="1"/>
    <row r="41851" ht="7.5" hidden="1" customHeight="1"/>
    <row r="41852" ht="7.5" hidden="1" customHeight="1"/>
    <row r="41853" ht="7.5" hidden="1" customHeight="1"/>
    <row r="41854" ht="7.5" hidden="1" customHeight="1"/>
    <row r="41855" ht="7.5" hidden="1" customHeight="1"/>
    <row r="41856" ht="7.5" hidden="1" customHeight="1"/>
    <row r="41857" ht="7.5" hidden="1" customHeight="1"/>
    <row r="41858" ht="7.5" hidden="1" customHeight="1"/>
    <row r="41859" ht="7.5" hidden="1" customHeight="1"/>
    <row r="41860" ht="7.5" hidden="1" customHeight="1"/>
    <row r="41861" ht="7.5" hidden="1" customHeight="1"/>
    <row r="41862" ht="7.5" hidden="1" customHeight="1"/>
    <row r="41863" ht="7.5" hidden="1" customHeight="1"/>
    <row r="41864" ht="7.5" hidden="1" customHeight="1"/>
    <row r="41865" ht="7.5" hidden="1" customHeight="1"/>
    <row r="41866" ht="7.5" hidden="1" customHeight="1"/>
    <row r="41867" ht="7.5" hidden="1" customHeight="1"/>
    <row r="41868" ht="7.5" hidden="1" customHeight="1"/>
    <row r="41869" ht="7.5" hidden="1" customHeight="1"/>
    <row r="41870" ht="7.5" hidden="1" customHeight="1"/>
    <row r="41871" ht="7.5" hidden="1" customHeight="1"/>
    <row r="41872" ht="7.5" hidden="1" customHeight="1"/>
    <row r="41873" ht="7.5" hidden="1" customHeight="1"/>
    <row r="41874" ht="7.5" hidden="1" customHeight="1"/>
    <row r="41875" ht="7.5" hidden="1" customHeight="1"/>
    <row r="41876" ht="7.5" hidden="1" customHeight="1"/>
    <row r="41877" ht="7.5" hidden="1" customHeight="1"/>
    <row r="41878" ht="7.5" hidden="1" customHeight="1"/>
    <row r="41879" ht="7.5" hidden="1" customHeight="1"/>
    <row r="41880" ht="7.5" hidden="1" customHeight="1"/>
    <row r="41881" ht="7.5" hidden="1" customHeight="1"/>
    <row r="41882" ht="7.5" hidden="1" customHeight="1"/>
    <row r="41883" ht="7.5" hidden="1" customHeight="1"/>
    <row r="41884" ht="7.5" hidden="1" customHeight="1"/>
    <row r="41885" ht="7.5" hidden="1" customHeight="1"/>
    <row r="41886" ht="7.5" hidden="1" customHeight="1"/>
    <row r="41887" ht="7.5" hidden="1" customHeight="1"/>
    <row r="41888" ht="7.5" hidden="1" customHeight="1"/>
    <row r="41889" ht="7.5" hidden="1" customHeight="1"/>
    <row r="41890" ht="7.5" hidden="1" customHeight="1"/>
    <row r="41891" ht="7.5" hidden="1" customHeight="1"/>
    <row r="41892" ht="7.5" hidden="1" customHeight="1"/>
    <row r="41893" ht="7.5" hidden="1" customHeight="1"/>
    <row r="41894" ht="7.5" hidden="1" customHeight="1"/>
    <row r="41895" ht="7.5" hidden="1" customHeight="1"/>
    <row r="41896" ht="7.5" hidden="1" customHeight="1"/>
    <row r="41897" ht="7.5" hidden="1" customHeight="1"/>
    <row r="41898" ht="7.5" hidden="1" customHeight="1"/>
    <row r="41899" ht="7.5" hidden="1" customHeight="1"/>
    <row r="41900" ht="7.5" hidden="1" customHeight="1"/>
    <row r="41901" ht="7.5" hidden="1" customHeight="1"/>
    <row r="41902" ht="7.5" hidden="1" customHeight="1"/>
    <row r="41903" ht="7.5" hidden="1" customHeight="1"/>
    <row r="41904" ht="7.5" hidden="1" customHeight="1"/>
    <row r="41905" ht="7.5" hidden="1" customHeight="1"/>
    <row r="41906" ht="7.5" hidden="1" customHeight="1"/>
    <row r="41907" ht="7.5" hidden="1" customHeight="1"/>
    <row r="41908" ht="7.5" hidden="1" customHeight="1"/>
    <row r="41909" ht="7.5" hidden="1" customHeight="1"/>
    <row r="41910" ht="7.5" hidden="1" customHeight="1"/>
    <row r="41911" ht="7.5" hidden="1" customHeight="1"/>
    <row r="41912" ht="7.5" hidden="1" customHeight="1"/>
    <row r="41913" ht="7.5" hidden="1" customHeight="1"/>
    <row r="41914" ht="7.5" hidden="1" customHeight="1"/>
    <row r="41915" ht="7.5" hidden="1" customHeight="1"/>
    <row r="41916" ht="7.5" hidden="1" customHeight="1"/>
    <row r="41917" ht="7.5" hidden="1" customHeight="1"/>
    <row r="41918" ht="7.5" hidden="1" customHeight="1"/>
    <row r="41919" ht="7.5" hidden="1" customHeight="1"/>
    <row r="41920" ht="7.5" hidden="1" customHeight="1"/>
    <row r="41921" ht="7.5" hidden="1" customHeight="1"/>
    <row r="41922" ht="7.5" hidden="1" customHeight="1"/>
    <row r="41923" ht="7.5" hidden="1" customHeight="1"/>
    <row r="41924" ht="7.5" hidden="1" customHeight="1"/>
    <row r="41925" ht="7.5" hidden="1" customHeight="1"/>
    <row r="41926" ht="7.5" hidden="1" customHeight="1"/>
    <row r="41927" ht="7.5" hidden="1" customHeight="1"/>
    <row r="41928" ht="7.5" hidden="1" customHeight="1"/>
    <row r="41929" ht="7.5" hidden="1" customHeight="1"/>
    <row r="41930" ht="7.5" hidden="1" customHeight="1"/>
    <row r="41931" ht="7.5" hidden="1" customHeight="1"/>
    <row r="41932" ht="7.5" hidden="1" customHeight="1"/>
    <row r="41933" ht="7.5" hidden="1" customHeight="1"/>
    <row r="41934" ht="7.5" hidden="1" customHeight="1"/>
    <row r="41935" ht="7.5" hidden="1" customHeight="1"/>
    <row r="41936" ht="7.5" hidden="1" customHeight="1"/>
    <row r="41937" ht="7.5" hidden="1" customHeight="1"/>
    <row r="41938" ht="7.5" hidden="1" customHeight="1"/>
    <row r="41939" ht="7.5" hidden="1" customHeight="1"/>
    <row r="41940" ht="7.5" hidden="1" customHeight="1"/>
    <row r="41941" ht="7.5" hidden="1" customHeight="1"/>
    <row r="41942" ht="7.5" hidden="1" customHeight="1"/>
    <row r="41943" ht="7.5" hidden="1" customHeight="1"/>
    <row r="41944" ht="7.5" hidden="1" customHeight="1"/>
    <row r="41945" ht="7.5" hidden="1" customHeight="1"/>
    <row r="41946" ht="7.5" hidden="1" customHeight="1"/>
    <row r="41947" ht="7.5" hidden="1" customHeight="1"/>
    <row r="41948" ht="7.5" hidden="1" customHeight="1"/>
    <row r="41949" ht="7.5" hidden="1" customHeight="1"/>
    <row r="41950" ht="7.5" hidden="1" customHeight="1"/>
    <row r="41951" ht="7.5" hidden="1" customHeight="1"/>
    <row r="41952" ht="7.5" hidden="1" customHeight="1"/>
    <row r="41953" ht="7.5" hidden="1" customHeight="1"/>
    <row r="41954" ht="7.5" hidden="1" customHeight="1"/>
    <row r="41955" ht="7.5" hidden="1" customHeight="1"/>
    <row r="41956" ht="7.5" hidden="1" customHeight="1"/>
    <row r="41957" ht="7.5" hidden="1" customHeight="1"/>
    <row r="41958" ht="7.5" hidden="1" customHeight="1"/>
    <row r="41959" ht="7.5" hidden="1" customHeight="1"/>
    <row r="41960" ht="7.5" hidden="1" customHeight="1"/>
    <row r="41961" ht="7.5" hidden="1" customHeight="1"/>
    <row r="41962" ht="7.5" hidden="1" customHeight="1"/>
    <row r="41963" ht="7.5" hidden="1" customHeight="1"/>
    <row r="41964" ht="7.5" hidden="1" customHeight="1"/>
    <row r="41965" ht="7.5" hidden="1" customHeight="1"/>
    <row r="41966" ht="7.5" hidden="1" customHeight="1"/>
    <row r="41967" ht="7.5" hidden="1" customHeight="1"/>
    <row r="41968" ht="7.5" hidden="1" customHeight="1"/>
    <row r="41969" ht="7.5" hidden="1" customHeight="1"/>
    <row r="41970" ht="7.5" hidden="1" customHeight="1"/>
    <row r="41971" ht="7.5" hidden="1" customHeight="1"/>
    <row r="41972" ht="7.5" hidden="1" customHeight="1"/>
    <row r="41973" ht="7.5" hidden="1" customHeight="1"/>
    <row r="41974" ht="7.5" hidden="1" customHeight="1"/>
    <row r="41975" ht="7.5" hidden="1" customHeight="1"/>
    <row r="41976" ht="7.5" hidden="1" customHeight="1"/>
    <row r="41977" ht="7.5" hidden="1" customHeight="1"/>
    <row r="41978" ht="7.5" hidden="1" customHeight="1"/>
    <row r="41979" ht="7.5" hidden="1" customHeight="1"/>
    <row r="41980" ht="7.5" hidden="1" customHeight="1"/>
    <row r="41981" ht="7.5" hidden="1" customHeight="1"/>
    <row r="41982" ht="7.5" hidden="1" customHeight="1"/>
    <row r="41983" ht="7.5" hidden="1" customHeight="1"/>
    <row r="41984" ht="7.5" hidden="1" customHeight="1"/>
    <row r="41985" ht="7.5" hidden="1" customHeight="1"/>
    <row r="41986" ht="7.5" hidden="1" customHeight="1"/>
    <row r="41987" ht="7.5" hidden="1" customHeight="1"/>
    <row r="41988" ht="7.5" hidden="1" customHeight="1"/>
    <row r="41989" ht="7.5" hidden="1" customHeight="1"/>
    <row r="41990" ht="7.5" hidden="1" customHeight="1"/>
    <row r="41991" ht="7.5" hidden="1" customHeight="1"/>
    <row r="41992" ht="7.5" hidden="1" customHeight="1"/>
    <row r="41993" ht="7.5" hidden="1" customHeight="1"/>
    <row r="41994" ht="7.5" hidden="1" customHeight="1"/>
    <row r="41995" ht="7.5" hidden="1" customHeight="1"/>
    <row r="41996" ht="7.5" hidden="1" customHeight="1"/>
    <row r="41997" ht="7.5" hidden="1" customHeight="1"/>
    <row r="41998" ht="7.5" hidden="1" customHeight="1"/>
    <row r="41999" ht="7.5" hidden="1" customHeight="1"/>
    <row r="42000" ht="7.5" hidden="1" customHeight="1"/>
    <row r="42001" ht="7.5" hidden="1" customHeight="1"/>
    <row r="42002" ht="7.5" hidden="1" customHeight="1"/>
    <row r="42003" ht="7.5" hidden="1" customHeight="1"/>
    <row r="42004" ht="7.5" hidden="1" customHeight="1"/>
    <row r="42005" ht="7.5" hidden="1" customHeight="1"/>
    <row r="42006" ht="7.5" hidden="1" customHeight="1"/>
    <row r="42007" ht="7.5" hidden="1" customHeight="1"/>
    <row r="42008" ht="7.5" hidden="1" customHeight="1"/>
    <row r="42009" ht="7.5" hidden="1" customHeight="1"/>
    <row r="42010" ht="7.5" hidden="1" customHeight="1"/>
    <row r="42011" ht="7.5" hidden="1" customHeight="1"/>
    <row r="42012" ht="7.5" hidden="1" customHeight="1"/>
    <row r="42013" ht="7.5" hidden="1" customHeight="1"/>
    <row r="42014" ht="7.5" hidden="1" customHeight="1"/>
    <row r="42015" ht="7.5" hidden="1" customHeight="1"/>
    <row r="42016" ht="7.5" hidden="1" customHeight="1"/>
    <row r="42017" ht="7.5" hidden="1" customHeight="1"/>
    <row r="42018" ht="7.5" hidden="1" customHeight="1"/>
    <row r="42019" ht="7.5" hidden="1" customHeight="1"/>
    <row r="42020" ht="7.5" hidden="1" customHeight="1"/>
    <row r="42021" ht="7.5" hidden="1" customHeight="1"/>
    <row r="42022" ht="7.5" hidden="1" customHeight="1"/>
    <row r="42023" ht="7.5" hidden="1" customHeight="1"/>
    <row r="42024" ht="7.5" hidden="1" customHeight="1"/>
    <row r="42025" ht="7.5" hidden="1" customHeight="1"/>
    <row r="42026" ht="7.5" hidden="1" customHeight="1"/>
    <row r="42027" ht="7.5" hidden="1" customHeight="1"/>
    <row r="42028" ht="7.5" hidden="1" customHeight="1"/>
    <row r="42029" ht="7.5" hidden="1" customHeight="1"/>
    <row r="42030" ht="7.5" hidden="1" customHeight="1"/>
    <row r="42031" ht="7.5" hidden="1" customHeight="1"/>
    <row r="42032" ht="7.5" hidden="1" customHeight="1"/>
    <row r="42033" ht="7.5" hidden="1" customHeight="1"/>
    <row r="42034" ht="7.5" hidden="1" customHeight="1"/>
    <row r="42035" ht="7.5" hidden="1" customHeight="1"/>
    <row r="42036" ht="7.5" hidden="1" customHeight="1"/>
    <row r="42037" ht="7.5" hidden="1" customHeight="1"/>
    <row r="42038" ht="7.5" hidden="1" customHeight="1"/>
    <row r="42039" ht="7.5" hidden="1" customHeight="1"/>
    <row r="42040" ht="7.5" hidden="1" customHeight="1"/>
    <row r="42041" ht="7.5" hidden="1" customHeight="1"/>
    <row r="42042" ht="7.5" hidden="1" customHeight="1"/>
    <row r="42043" ht="7.5" hidden="1" customHeight="1"/>
    <row r="42044" ht="7.5" hidden="1" customHeight="1"/>
    <row r="42045" ht="7.5" hidden="1" customHeight="1"/>
    <row r="42046" ht="7.5" hidden="1" customHeight="1"/>
    <row r="42047" ht="7.5" hidden="1" customHeight="1"/>
    <row r="42048" ht="7.5" hidden="1" customHeight="1"/>
    <row r="42049" ht="7.5" hidden="1" customHeight="1"/>
    <row r="42050" ht="7.5" hidden="1" customHeight="1"/>
    <row r="42051" ht="7.5" hidden="1" customHeight="1"/>
    <row r="42052" ht="7.5" hidden="1" customHeight="1"/>
    <row r="42053" ht="7.5" hidden="1" customHeight="1"/>
    <row r="42054" ht="7.5" hidden="1" customHeight="1"/>
    <row r="42055" ht="7.5" hidden="1" customHeight="1"/>
    <row r="42056" ht="7.5" hidden="1" customHeight="1"/>
    <row r="42057" ht="7.5" hidden="1" customHeight="1"/>
    <row r="42058" ht="7.5" hidden="1" customHeight="1"/>
    <row r="42059" ht="7.5" hidden="1" customHeight="1"/>
    <row r="42060" ht="7.5" hidden="1" customHeight="1"/>
    <row r="42061" ht="7.5" hidden="1" customHeight="1"/>
    <row r="42062" ht="7.5" hidden="1" customHeight="1"/>
    <row r="42063" ht="7.5" hidden="1" customHeight="1"/>
    <row r="42064" ht="7.5" hidden="1" customHeight="1"/>
    <row r="42065" ht="7.5" hidden="1" customHeight="1"/>
    <row r="42066" ht="7.5" hidden="1" customHeight="1"/>
    <row r="42067" ht="7.5" hidden="1" customHeight="1"/>
    <row r="42068" ht="7.5" hidden="1" customHeight="1"/>
    <row r="42069" ht="7.5" hidden="1" customHeight="1"/>
    <row r="42070" ht="7.5" hidden="1" customHeight="1"/>
    <row r="42071" ht="7.5" hidden="1" customHeight="1"/>
    <row r="42072" ht="7.5" hidden="1" customHeight="1"/>
    <row r="42073" ht="7.5" hidden="1" customHeight="1"/>
    <row r="42074" ht="7.5" hidden="1" customHeight="1"/>
    <row r="42075" ht="7.5" hidden="1" customHeight="1"/>
    <row r="42076" ht="7.5" hidden="1" customHeight="1"/>
    <row r="42077" ht="7.5" hidden="1" customHeight="1"/>
    <row r="42078" ht="7.5" hidden="1" customHeight="1"/>
    <row r="42079" ht="7.5" hidden="1" customHeight="1"/>
    <row r="42080" ht="7.5" hidden="1" customHeight="1"/>
    <row r="42081" ht="7.5" hidden="1" customHeight="1"/>
    <row r="42082" ht="7.5" hidden="1" customHeight="1"/>
    <row r="42083" ht="7.5" hidden="1" customHeight="1"/>
    <row r="42084" ht="7.5" hidden="1" customHeight="1"/>
    <row r="42085" ht="7.5" hidden="1" customHeight="1"/>
    <row r="42086" ht="7.5" hidden="1" customHeight="1"/>
    <row r="42087" ht="7.5" hidden="1" customHeight="1"/>
    <row r="42088" ht="7.5" hidden="1" customHeight="1"/>
    <row r="42089" ht="7.5" hidden="1" customHeight="1"/>
    <row r="42090" ht="7.5" hidden="1" customHeight="1"/>
    <row r="42091" ht="7.5" hidden="1" customHeight="1"/>
    <row r="42092" ht="7.5" hidden="1" customHeight="1"/>
    <row r="42093" ht="7.5" hidden="1" customHeight="1"/>
    <row r="42094" ht="7.5" hidden="1" customHeight="1"/>
    <row r="42095" ht="7.5" hidden="1" customHeight="1"/>
    <row r="42096" ht="7.5" hidden="1" customHeight="1"/>
    <row r="42097" ht="7.5" hidden="1" customHeight="1"/>
    <row r="42098" ht="7.5" hidden="1" customHeight="1"/>
    <row r="42099" ht="7.5" hidden="1" customHeight="1"/>
    <row r="42100" ht="7.5" hidden="1" customHeight="1"/>
    <row r="42101" ht="7.5" hidden="1" customHeight="1"/>
    <row r="42102" ht="7.5" hidden="1" customHeight="1"/>
    <row r="42103" ht="7.5" hidden="1" customHeight="1"/>
    <row r="42104" ht="7.5" hidden="1" customHeight="1"/>
    <row r="42105" ht="7.5" hidden="1" customHeight="1"/>
    <row r="42106" ht="7.5" hidden="1" customHeight="1"/>
    <row r="42107" ht="7.5" hidden="1" customHeight="1"/>
    <row r="42108" ht="7.5" hidden="1" customHeight="1"/>
    <row r="42109" ht="7.5" hidden="1" customHeight="1"/>
    <row r="42110" ht="7.5" hidden="1" customHeight="1"/>
    <row r="42111" ht="7.5" hidden="1" customHeight="1"/>
    <row r="42112" ht="7.5" hidden="1" customHeight="1"/>
    <row r="42113" ht="7.5" hidden="1" customHeight="1"/>
    <row r="42114" ht="7.5" hidden="1" customHeight="1"/>
    <row r="42115" ht="7.5" hidden="1" customHeight="1"/>
    <row r="42116" ht="7.5" hidden="1" customHeight="1"/>
    <row r="42117" ht="7.5" hidden="1" customHeight="1"/>
    <row r="42118" ht="7.5" hidden="1" customHeight="1"/>
    <row r="42119" ht="7.5" hidden="1" customHeight="1"/>
    <row r="42120" ht="7.5" hidden="1" customHeight="1"/>
    <row r="42121" ht="7.5" hidden="1" customHeight="1"/>
    <row r="42122" ht="7.5" hidden="1" customHeight="1"/>
    <row r="42123" ht="7.5" hidden="1" customHeight="1"/>
    <row r="42124" ht="7.5" hidden="1" customHeight="1"/>
    <row r="42125" ht="7.5" hidden="1" customHeight="1"/>
    <row r="42126" ht="7.5" hidden="1" customHeight="1"/>
    <row r="42127" ht="7.5" hidden="1" customHeight="1"/>
    <row r="42128" ht="7.5" hidden="1" customHeight="1"/>
    <row r="42129" ht="7.5" hidden="1" customHeight="1"/>
    <row r="42130" ht="7.5" hidden="1" customHeight="1"/>
    <row r="42131" ht="7.5" hidden="1" customHeight="1"/>
    <row r="42132" ht="7.5" hidden="1" customHeight="1"/>
    <row r="42133" ht="7.5" hidden="1" customHeight="1"/>
    <row r="42134" ht="7.5" hidden="1" customHeight="1"/>
    <row r="42135" ht="7.5" hidden="1" customHeight="1"/>
    <row r="42136" ht="7.5" hidden="1" customHeight="1"/>
    <row r="42137" ht="7.5" hidden="1" customHeight="1"/>
    <row r="42138" ht="7.5" hidden="1" customHeight="1"/>
    <row r="42139" ht="7.5" hidden="1" customHeight="1"/>
    <row r="42140" ht="7.5" hidden="1" customHeight="1"/>
    <row r="42141" ht="7.5" hidden="1" customHeight="1"/>
    <row r="42142" ht="7.5" hidden="1" customHeight="1"/>
    <row r="42143" ht="7.5" hidden="1" customHeight="1"/>
    <row r="42144" ht="7.5" hidden="1" customHeight="1"/>
    <row r="42145" ht="7.5" hidden="1" customHeight="1"/>
    <row r="42146" ht="7.5" hidden="1" customHeight="1"/>
    <row r="42147" ht="7.5" hidden="1" customHeight="1"/>
    <row r="42148" ht="7.5" hidden="1" customHeight="1"/>
    <row r="42149" ht="7.5" hidden="1" customHeight="1"/>
    <row r="42150" ht="7.5" hidden="1" customHeight="1"/>
    <row r="42151" ht="7.5" hidden="1" customHeight="1"/>
    <row r="42152" ht="7.5" hidden="1" customHeight="1"/>
    <row r="42153" ht="7.5" hidden="1" customHeight="1"/>
    <row r="42154" ht="7.5" hidden="1" customHeight="1"/>
    <row r="42155" ht="7.5" hidden="1" customHeight="1"/>
    <row r="42156" ht="7.5" hidden="1" customHeight="1"/>
    <row r="42157" ht="7.5" hidden="1" customHeight="1"/>
    <row r="42158" ht="7.5" hidden="1" customHeight="1"/>
    <row r="42159" ht="7.5" hidden="1" customHeight="1"/>
    <row r="42160" ht="7.5" hidden="1" customHeight="1"/>
    <row r="42161" ht="7.5" hidden="1" customHeight="1"/>
    <row r="42162" ht="7.5" hidden="1" customHeight="1"/>
    <row r="42163" ht="7.5" hidden="1" customHeight="1"/>
    <row r="42164" ht="7.5" hidden="1" customHeight="1"/>
    <row r="42165" ht="7.5" hidden="1" customHeight="1"/>
    <row r="42166" ht="7.5" hidden="1" customHeight="1"/>
    <row r="42167" ht="7.5" hidden="1" customHeight="1"/>
    <row r="42168" ht="7.5" hidden="1" customHeight="1"/>
    <row r="42169" ht="7.5" hidden="1" customHeight="1"/>
    <row r="42170" ht="7.5" hidden="1" customHeight="1"/>
    <row r="42171" ht="7.5" hidden="1" customHeight="1"/>
    <row r="42172" ht="7.5" hidden="1" customHeight="1"/>
    <row r="42173" ht="7.5" hidden="1" customHeight="1"/>
    <row r="42174" ht="7.5" hidden="1" customHeight="1"/>
    <row r="42175" ht="7.5" hidden="1" customHeight="1"/>
    <row r="42176" ht="7.5" hidden="1" customHeight="1"/>
    <row r="42177" ht="7.5" hidden="1" customHeight="1"/>
    <row r="42178" ht="7.5" hidden="1" customHeight="1"/>
    <row r="42179" ht="7.5" hidden="1" customHeight="1"/>
    <row r="42180" ht="7.5" hidden="1" customHeight="1"/>
    <row r="42181" ht="7.5" hidden="1" customHeight="1"/>
    <row r="42182" ht="7.5" hidden="1" customHeight="1"/>
    <row r="42183" ht="7.5" hidden="1" customHeight="1"/>
    <row r="42184" ht="7.5" hidden="1" customHeight="1"/>
    <row r="42185" ht="7.5" hidden="1" customHeight="1"/>
    <row r="42186" ht="7.5" hidden="1" customHeight="1"/>
    <row r="42187" ht="7.5" hidden="1" customHeight="1"/>
    <row r="42188" ht="7.5" hidden="1" customHeight="1"/>
    <row r="42189" ht="7.5" hidden="1" customHeight="1"/>
    <row r="42190" ht="7.5" hidden="1" customHeight="1"/>
    <row r="42191" ht="7.5" hidden="1" customHeight="1"/>
    <row r="42192" ht="7.5" hidden="1" customHeight="1"/>
    <row r="42193" ht="7.5" hidden="1" customHeight="1"/>
    <row r="42194" ht="7.5" hidden="1" customHeight="1"/>
    <row r="42195" ht="7.5" hidden="1" customHeight="1"/>
    <row r="42196" ht="7.5" hidden="1" customHeight="1"/>
    <row r="42197" ht="7.5" hidden="1" customHeight="1"/>
    <row r="42198" ht="7.5" hidden="1" customHeight="1"/>
    <row r="42199" ht="7.5" hidden="1" customHeight="1"/>
    <row r="42200" ht="7.5" hidden="1" customHeight="1"/>
    <row r="42201" ht="7.5" hidden="1" customHeight="1"/>
    <row r="42202" ht="7.5" hidden="1" customHeight="1"/>
    <row r="42203" ht="7.5" hidden="1" customHeight="1"/>
    <row r="42204" ht="7.5" hidden="1" customHeight="1"/>
    <row r="42205" ht="7.5" hidden="1" customHeight="1"/>
    <row r="42206" ht="7.5" hidden="1" customHeight="1"/>
    <row r="42207" ht="7.5" hidden="1" customHeight="1"/>
    <row r="42208" ht="7.5" hidden="1" customHeight="1"/>
    <row r="42209" ht="7.5" hidden="1" customHeight="1"/>
    <row r="42210" ht="7.5" hidden="1" customHeight="1"/>
    <row r="42211" ht="7.5" hidden="1" customHeight="1"/>
    <row r="42212" ht="7.5" hidden="1" customHeight="1"/>
    <row r="42213" ht="7.5" hidden="1" customHeight="1"/>
    <row r="42214" ht="7.5" hidden="1" customHeight="1"/>
    <row r="42215" ht="7.5" hidden="1" customHeight="1"/>
    <row r="42216" ht="7.5" hidden="1" customHeight="1"/>
    <row r="42217" ht="7.5" hidden="1" customHeight="1"/>
    <row r="42218" ht="7.5" hidden="1" customHeight="1"/>
    <row r="42219" ht="7.5" hidden="1" customHeight="1"/>
    <row r="42220" ht="7.5" hidden="1" customHeight="1"/>
    <row r="42221" ht="7.5" hidden="1" customHeight="1"/>
    <row r="42222" ht="7.5" hidden="1" customHeight="1"/>
    <row r="42223" ht="7.5" hidden="1" customHeight="1"/>
    <row r="42224" ht="7.5" hidden="1" customHeight="1"/>
    <row r="42225" ht="7.5" hidden="1" customHeight="1"/>
    <row r="42226" ht="7.5" hidden="1" customHeight="1"/>
    <row r="42227" ht="7.5" hidden="1" customHeight="1"/>
    <row r="42228" ht="7.5" hidden="1" customHeight="1"/>
    <row r="42229" ht="7.5" hidden="1" customHeight="1"/>
    <row r="42230" ht="7.5" hidden="1" customHeight="1"/>
    <row r="42231" ht="7.5" hidden="1" customHeight="1"/>
    <row r="42232" ht="7.5" hidden="1" customHeight="1"/>
    <row r="42233" ht="7.5" hidden="1" customHeight="1"/>
    <row r="42234" ht="7.5" hidden="1" customHeight="1"/>
    <row r="42235" ht="7.5" hidden="1" customHeight="1"/>
    <row r="42236" ht="7.5" hidden="1" customHeight="1"/>
    <row r="42237" ht="7.5" hidden="1" customHeight="1"/>
    <row r="42238" ht="7.5" hidden="1" customHeight="1"/>
    <row r="42239" ht="7.5" hidden="1" customHeight="1"/>
    <row r="42240" ht="7.5" hidden="1" customHeight="1"/>
    <row r="42241" ht="7.5" hidden="1" customHeight="1"/>
    <row r="42242" ht="7.5" hidden="1" customHeight="1"/>
    <row r="42243" ht="7.5" hidden="1" customHeight="1"/>
    <row r="42244" ht="7.5" hidden="1" customHeight="1"/>
    <row r="42245" ht="7.5" hidden="1" customHeight="1"/>
    <row r="42246" ht="7.5" hidden="1" customHeight="1"/>
    <row r="42247" ht="7.5" hidden="1" customHeight="1"/>
    <row r="42248" ht="7.5" hidden="1" customHeight="1"/>
    <row r="42249" ht="7.5" hidden="1" customHeight="1"/>
    <row r="42250" ht="7.5" hidden="1" customHeight="1"/>
    <row r="42251" ht="7.5" hidden="1" customHeight="1"/>
    <row r="42252" ht="7.5" hidden="1" customHeight="1"/>
    <row r="42253" ht="7.5" hidden="1" customHeight="1"/>
    <row r="42254" ht="7.5" hidden="1" customHeight="1"/>
    <row r="42255" ht="7.5" hidden="1" customHeight="1"/>
    <row r="42256" ht="7.5" hidden="1" customHeight="1"/>
    <row r="42257" ht="7.5" hidden="1" customHeight="1"/>
    <row r="42258" ht="7.5" hidden="1" customHeight="1"/>
    <row r="42259" ht="7.5" hidden="1" customHeight="1"/>
    <row r="42260" ht="7.5" hidden="1" customHeight="1"/>
    <row r="42261" ht="7.5" hidden="1" customHeight="1"/>
    <row r="42262" ht="7.5" hidden="1" customHeight="1"/>
    <row r="42263" ht="7.5" hidden="1" customHeight="1"/>
    <row r="42264" ht="7.5" hidden="1" customHeight="1"/>
    <row r="42265" ht="7.5" hidden="1" customHeight="1"/>
    <row r="42266" ht="7.5" hidden="1" customHeight="1"/>
    <row r="42267" ht="7.5" hidden="1" customHeight="1"/>
    <row r="42268" ht="7.5" hidden="1" customHeight="1"/>
    <row r="42269" ht="7.5" hidden="1" customHeight="1"/>
    <row r="42270" ht="7.5" hidden="1" customHeight="1"/>
    <row r="42271" ht="7.5" hidden="1" customHeight="1"/>
    <row r="42272" ht="7.5" hidden="1" customHeight="1"/>
    <row r="42273" ht="7.5" hidden="1" customHeight="1"/>
    <row r="42274" ht="7.5" hidden="1" customHeight="1"/>
    <row r="42275" ht="7.5" hidden="1" customHeight="1"/>
    <row r="42276" ht="7.5" hidden="1" customHeight="1"/>
    <row r="42277" ht="7.5" hidden="1" customHeight="1"/>
    <row r="42278" ht="7.5" hidden="1" customHeight="1"/>
    <row r="42279" ht="7.5" hidden="1" customHeight="1"/>
    <row r="42280" ht="7.5" hidden="1" customHeight="1"/>
    <row r="42281" ht="7.5" hidden="1" customHeight="1"/>
    <row r="42282" ht="7.5" hidden="1" customHeight="1"/>
    <row r="42283" ht="7.5" hidden="1" customHeight="1"/>
    <row r="42284" ht="7.5" hidden="1" customHeight="1"/>
    <row r="42285" ht="7.5" hidden="1" customHeight="1"/>
    <row r="42286" ht="7.5" hidden="1" customHeight="1"/>
    <row r="42287" ht="7.5" hidden="1" customHeight="1"/>
    <row r="42288" ht="7.5" hidden="1" customHeight="1"/>
    <row r="42289" ht="7.5" hidden="1" customHeight="1"/>
    <row r="42290" ht="7.5" hidden="1" customHeight="1"/>
    <row r="42291" ht="7.5" hidden="1" customHeight="1"/>
    <row r="42292" ht="7.5" hidden="1" customHeight="1"/>
    <row r="42293" ht="7.5" hidden="1" customHeight="1"/>
    <row r="42294" ht="7.5" hidden="1" customHeight="1"/>
    <row r="42295" ht="7.5" hidden="1" customHeight="1"/>
    <row r="42296" ht="7.5" hidden="1" customHeight="1"/>
    <row r="42297" ht="7.5" hidden="1" customHeight="1"/>
    <row r="42298" ht="7.5" hidden="1" customHeight="1"/>
    <row r="42299" ht="7.5" hidden="1" customHeight="1"/>
    <row r="42300" ht="7.5" hidden="1" customHeight="1"/>
    <row r="42301" ht="7.5" hidden="1" customHeight="1"/>
    <row r="42302" ht="7.5" hidden="1" customHeight="1"/>
    <row r="42303" ht="7.5" hidden="1" customHeight="1"/>
    <row r="42304" ht="7.5" hidden="1" customHeight="1"/>
    <row r="42305" ht="7.5" hidden="1" customHeight="1"/>
    <row r="42306" ht="7.5" hidden="1" customHeight="1"/>
    <row r="42307" ht="7.5" hidden="1" customHeight="1"/>
    <row r="42308" ht="7.5" hidden="1" customHeight="1"/>
    <row r="42309" ht="7.5" hidden="1" customHeight="1"/>
    <row r="42310" ht="7.5" hidden="1" customHeight="1"/>
    <row r="42311" ht="7.5" hidden="1" customHeight="1"/>
    <row r="42312" ht="7.5" hidden="1" customHeight="1"/>
    <row r="42313" ht="7.5" hidden="1" customHeight="1"/>
    <row r="42314" ht="7.5" hidden="1" customHeight="1"/>
    <row r="42315" ht="7.5" hidden="1" customHeight="1"/>
    <row r="42316" ht="7.5" hidden="1" customHeight="1"/>
    <row r="42317" ht="7.5" hidden="1" customHeight="1"/>
    <row r="42318" ht="7.5" hidden="1" customHeight="1"/>
    <row r="42319" ht="7.5" hidden="1" customHeight="1"/>
    <row r="42320" ht="7.5" hidden="1" customHeight="1"/>
    <row r="42321" ht="7.5" hidden="1" customHeight="1"/>
    <row r="42322" ht="7.5" hidden="1" customHeight="1"/>
    <row r="42323" ht="7.5" hidden="1" customHeight="1"/>
    <row r="42324" ht="7.5" hidden="1" customHeight="1"/>
    <row r="42325" ht="7.5" hidden="1" customHeight="1"/>
    <row r="42326" ht="7.5" hidden="1" customHeight="1"/>
    <row r="42327" ht="7.5" hidden="1" customHeight="1"/>
    <row r="42328" ht="7.5" hidden="1" customHeight="1"/>
    <row r="42329" ht="7.5" hidden="1" customHeight="1"/>
    <row r="42330" ht="7.5" hidden="1" customHeight="1"/>
    <row r="42331" ht="7.5" hidden="1" customHeight="1"/>
    <row r="42332" ht="7.5" hidden="1" customHeight="1"/>
    <row r="42333" ht="7.5" hidden="1" customHeight="1"/>
    <row r="42334" ht="7.5" hidden="1" customHeight="1"/>
    <row r="42335" ht="7.5" hidden="1" customHeight="1"/>
    <row r="42336" ht="7.5" hidden="1" customHeight="1"/>
    <row r="42337" ht="7.5" hidden="1" customHeight="1"/>
    <row r="42338" ht="7.5" hidden="1" customHeight="1"/>
    <row r="42339" ht="7.5" hidden="1" customHeight="1"/>
    <row r="42340" ht="7.5" hidden="1" customHeight="1"/>
    <row r="42341" ht="7.5" hidden="1" customHeight="1"/>
    <row r="42342" ht="7.5" hidden="1" customHeight="1"/>
    <row r="42343" ht="7.5" hidden="1" customHeight="1"/>
    <row r="42344" ht="7.5" hidden="1" customHeight="1"/>
    <row r="42345" ht="7.5" hidden="1" customHeight="1"/>
    <row r="42346" ht="7.5" hidden="1" customHeight="1"/>
    <row r="42347" ht="7.5" hidden="1" customHeight="1"/>
    <row r="42348" ht="7.5" hidden="1" customHeight="1"/>
    <row r="42349" ht="7.5" hidden="1" customHeight="1"/>
    <row r="42350" ht="7.5" hidden="1" customHeight="1"/>
    <row r="42351" ht="7.5" hidden="1" customHeight="1"/>
    <row r="42352" ht="7.5" hidden="1" customHeight="1"/>
    <row r="42353" ht="7.5" hidden="1" customHeight="1"/>
    <row r="42354" ht="7.5" hidden="1" customHeight="1"/>
    <row r="42355" ht="7.5" hidden="1" customHeight="1"/>
    <row r="42356" ht="7.5" hidden="1" customHeight="1"/>
    <row r="42357" ht="7.5" hidden="1" customHeight="1"/>
    <row r="42358" ht="7.5" hidden="1" customHeight="1"/>
    <row r="42359" ht="7.5" hidden="1" customHeight="1"/>
    <row r="42360" ht="7.5" hidden="1" customHeight="1"/>
    <row r="42361" ht="7.5" hidden="1" customHeight="1"/>
    <row r="42362" ht="7.5" hidden="1" customHeight="1"/>
    <row r="42363" ht="7.5" hidden="1" customHeight="1"/>
    <row r="42364" ht="7.5" hidden="1" customHeight="1"/>
    <row r="42365" ht="7.5" hidden="1" customHeight="1"/>
    <row r="42366" ht="7.5" hidden="1" customHeight="1"/>
    <row r="42367" ht="7.5" hidden="1" customHeight="1"/>
    <row r="42368" ht="7.5" hidden="1" customHeight="1"/>
    <row r="42369" ht="7.5" hidden="1" customHeight="1"/>
    <row r="42370" ht="7.5" hidden="1" customHeight="1"/>
    <row r="42371" ht="7.5" hidden="1" customHeight="1"/>
    <row r="42372" ht="7.5" hidden="1" customHeight="1"/>
    <row r="42373" ht="7.5" hidden="1" customHeight="1"/>
    <row r="42374" ht="7.5" hidden="1" customHeight="1"/>
    <row r="42375" ht="7.5" hidden="1" customHeight="1"/>
    <row r="42376" ht="7.5" hidden="1" customHeight="1"/>
    <row r="42377" ht="7.5" hidden="1" customHeight="1"/>
    <row r="42378" ht="7.5" hidden="1" customHeight="1"/>
    <row r="42379" ht="7.5" hidden="1" customHeight="1"/>
    <row r="42380" ht="7.5" hidden="1" customHeight="1"/>
    <row r="42381" ht="7.5" hidden="1" customHeight="1"/>
    <row r="42382" ht="7.5" hidden="1" customHeight="1"/>
    <row r="42383" ht="7.5" hidden="1" customHeight="1"/>
    <row r="42384" ht="7.5" hidden="1" customHeight="1"/>
    <row r="42385" ht="7.5" hidden="1" customHeight="1"/>
    <row r="42386" ht="7.5" hidden="1" customHeight="1"/>
    <row r="42387" ht="7.5" hidden="1" customHeight="1"/>
    <row r="42388" ht="7.5" hidden="1" customHeight="1"/>
    <row r="42389" ht="7.5" hidden="1" customHeight="1"/>
    <row r="42390" ht="7.5" hidden="1" customHeight="1"/>
    <row r="42391" ht="7.5" hidden="1" customHeight="1"/>
    <row r="42392" ht="7.5" hidden="1" customHeight="1"/>
    <row r="42393" ht="7.5" hidden="1" customHeight="1"/>
    <row r="42394" ht="7.5" hidden="1" customHeight="1"/>
    <row r="42395" ht="7.5" hidden="1" customHeight="1"/>
    <row r="42396" ht="7.5" hidden="1" customHeight="1"/>
    <row r="42397" ht="7.5" hidden="1" customHeight="1"/>
    <row r="42398" ht="7.5" hidden="1" customHeight="1"/>
    <row r="42399" ht="7.5" hidden="1" customHeight="1"/>
    <row r="42400" ht="7.5" hidden="1" customHeight="1"/>
    <row r="42401" ht="7.5" hidden="1" customHeight="1"/>
    <row r="42402" ht="7.5" hidden="1" customHeight="1"/>
    <row r="42403" ht="7.5" hidden="1" customHeight="1"/>
    <row r="42404" ht="7.5" hidden="1" customHeight="1"/>
    <row r="42405" ht="7.5" hidden="1" customHeight="1"/>
    <row r="42406" ht="7.5" hidden="1" customHeight="1"/>
    <row r="42407" ht="7.5" hidden="1" customHeight="1"/>
    <row r="42408" ht="7.5" hidden="1" customHeight="1"/>
    <row r="42409" ht="7.5" hidden="1" customHeight="1"/>
    <row r="42410" ht="7.5" hidden="1" customHeight="1"/>
    <row r="42411" ht="7.5" hidden="1" customHeight="1"/>
    <row r="42412" ht="7.5" hidden="1" customHeight="1"/>
    <row r="42413" ht="7.5" hidden="1" customHeight="1"/>
    <row r="42414" ht="7.5" hidden="1" customHeight="1"/>
    <row r="42415" ht="7.5" hidden="1" customHeight="1"/>
    <row r="42416" ht="7.5" hidden="1" customHeight="1"/>
    <row r="42417" ht="7.5" hidden="1" customHeight="1"/>
    <row r="42418" ht="7.5" hidden="1" customHeight="1"/>
    <row r="42419" ht="7.5" hidden="1" customHeight="1"/>
    <row r="42420" ht="7.5" hidden="1" customHeight="1"/>
    <row r="42421" ht="7.5" hidden="1" customHeight="1"/>
    <row r="42422" ht="7.5" hidden="1" customHeight="1"/>
    <row r="42423" ht="7.5" hidden="1" customHeight="1"/>
    <row r="42424" ht="7.5" hidden="1" customHeight="1"/>
    <row r="42425" ht="7.5" hidden="1" customHeight="1"/>
    <row r="42426" ht="7.5" hidden="1" customHeight="1"/>
    <row r="42427" ht="7.5" hidden="1" customHeight="1"/>
    <row r="42428" ht="7.5" hidden="1" customHeight="1"/>
    <row r="42429" ht="7.5" hidden="1" customHeight="1"/>
    <row r="42430" ht="7.5" hidden="1" customHeight="1"/>
    <row r="42431" ht="7.5" hidden="1" customHeight="1"/>
    <row r="42432" ht="7.5" hidden="1" customHeight="1"/>
    <row r="42433" ht="7.5" hidden="1" customHeight="1"/>
    <row r="42434" ht="7.5" hidden="1" customHeight="1"/>
    <row r="42435" ht="7.5" hidden="1" customHeight="1"/>
    <row r="42436" ht="7.5" hidden="1" customHeight="1"/>
    <row r="42437" ht="7.5" hidden="1" customHeight="1"/>
    <row r="42438" ht="7.5" hidden="1" customHeight="1"/>
    <row r="42439" ht="7.5" hidden="1" customHeight="1"/>
    <row r="42440" ht="7.5" hidden="1" customHeight="1"/>
    <row r="42441" ht="7.5" hidden="1" customHeight="1"/>
    <row r="42442" ht="7.5" hidden="1" customHeight="1"/>
    <row r="42443" ht="7.5" hidden="1" customHeight="1"/>
    <row r="42444" ht="7.5" hidden="1" customHeight="1"/>
    <row r="42445" ht="7.5" hidden="1" customHeight="1"/>
    <row r="42446" ht="7.5" hidden="1" customHeight="1"/>
    <row r="42447" ht="7.5" hidden="1" customHeight="1"/>
    <row r="42448" ht="7.5" hidden="1" customHeight="1"/>
    <row r="42449" ht="7.5" hidden="1" customHeight="1"/>
    <row r="42450" ht="7.5" hidden="1" customHeight="1"/>
    <row r="42451" ht="7.5" hidden="1" customHeight="1"/>
    <row r="42452" ht="7.5" hidden="1" customHeight="1"/>
    <row r="42453" ht="7.5" hidden="1" customHeight="1"/>
    <row r="42454" ht="7.5" hidden="1" customHeight="1"/>
    <row r="42455" ht="7.5" hidden="1" customHeight="1"/>
    <row r="42456" ht="7.5" hidden="1" customHeight="1"/>
    <row r="42457" ht="7.5" hidden="1" customHeight="1"/>
    <row r="42458" ht="7.5" hidden="1" customHeight="1"/>
    <row r="42459" ht="7.5" hidden="1" customHeight="1"/>
    <row r="42460" ht="7.5" hidden="1" customHeight="1"/>
    <row r="42461" ht="7.5" hidden="1" customHeight="1"/>
    <row r="42462" ht="7.5" hidden="1" customHeight="1"/>
    <row r="42463" ht="7.5" hidden="1" customHeight="1"/>
    <row r="42464" ht="7.5" hidden="1" customHeight="1"/>
    <row r="42465" ht="7.5" hidden="1" customHeight="1"/>
    <row r="42466" ht="7.5" hidden="1" customHeight="1"/>
    <row r="42467" ht="7.5" hidden="1" customHeight="1"/>
    <row r="42468" ht="7.5" hidden="1" customHeight="1"/>
    <row r="42469" ht="7.5" hidden="1" customHeight="1"/>
    <row r="42470" ht="7.5" hidden="1" customHeight="1"/>
    <row r="42471" ht="7.5" hidden="1" customHeight="1"/>
    <row r="42472" ht="7.5" hidden="1" customHeight="1"/>
    <row r="42473" ht="7.5" hidden="1" customHeight="1"/>
    <row r="42474" ht="7.5" hidden="1" customHeight="1"/>
    <row r="42475" ht="7.5" hidden="1" customHeight="1"/>
    <row r="42476" ht="7.5" hidden="1" customHeight="1"/>
    <row r="42477" ht="7.5" hidden="1" customHeight="1"/>
    <row r="42478" ht="7.5" hidden="1" customHeight="1"/>
    <row r="42479" ht="7.5" hidden="1" customHeight="1"/>
    <row r="42480" ht="7.5" hidden="1" customHeight="1"/>
    <row r="42481" ht="7.5" hidden="1" customHeight="1"/>
    <row r="42482" ht="7.5" hidden="1" customHeight="1"/>
    <row r="42483" ht="7.5" hidden="1" customHeight="1"/>
    <row r="42484" ht="7.5" hidden="1" customHeight="1"/>
    <row r="42485" ht="7.5" hidden="1" customHeight="1"/>
    <row r="42486" ht="7.5" hidden="1" customHeight="1"/>
    <row r="42487" ht="7.5" hidden="1" customHeight="1"/>
    <row r="42488" ht="7.5" hidden="1" customHeight="1"/>
    <row r="42489" ht="7.5" hidden="1" customHeight="1"/>
    <row r="42490" ht="7.5" hidden="1" customHeight="1"/>
    <row r="42491" ht="7.5" hidden="1" customHeight="1"/>
    <row r="42492" ht="7.5" hidden="1" customHeight="1"/>
    <row r="42493" ht="7.5" hidden="1" customHeight="1"/>
    <row r="42494" ht="7.5" hidden="1" customHeight="1"/>
    <row r="42495" ht="7.5" hidden="1" customHeight="1"/>
    <row r="42496" ht="7.5" hidden="1" customHeight="1"/>
    <row r="42497" ht="7.5" hidden="1" customHeight="1"/>
    <row r="42498" ht="7.5" hidden="1" customHeight="1"/>
    <row r="42499" ht="7.5" hidden="1" customHeight="1"/>
    <row r="42500" ht="7.5" hidden="1" customHeight="1"/>
    <row r="42501" ht="7.5" hidden="1" customHeight="1"/>
    <row r="42502" ht="7.5" hidden="1" customHeight="1"/>
    <row r="42503" ht="7.5" hidden="1" customHeight="1"/>
    <row r="42504" ht="7.5" hidden="1" customHeight="1"/>
    <row r="42505" ht="7.5" hidden="1" customHeight="1"/>
    <row r="42506" ht="7.5" hidden="1" customHeight="1"/>
    <row r="42507" ht="7.5" hidden="1" customHeight="1"/>
    <row r="42508" ht="7.5" hidden="1" customHeight="1"/>
    <row r="42509" ht="7.5" hidden="1" customHeight="1"/>
    <row r="42510" ht="7.5" hidden="1" customHeight="1"/>
    <row r="42511" ht="7.5" hidden="1" customHeight="1"/>
    <row r="42512" ht="7.5" hidden="1" customHeight="1"/>
    <row r="42513" ht="7.5" hidden="1" customHeight="1"/>
    <row r="42514" ht="7.5" hidden="1" customHeight="1"/>
    <row r="42515" ht="7.5" hidden="1" customHeight="1"/>
    <row r="42516" ht="7.5" hidden="1" customHeight="1"/>
    <row r="42517" ht="7.5" hidden="1" customHeight="1"/>
    <row r="42518" ht="7.5" hidden="1" customHeight="1"/>
    <row r="42519" ht="7.5" hidden="1" customHeight="1"/>
    <row r="42520" ht="7.5" hidden="1" customHeight="1"/>
    <row r="42521" ht="7.5" hidden="1" customHeight="1"/>
    <row r="42522" ht="7.5" hidden="1" customHeight="1"/>
    <row r="42523" ht="7.5" hidden="1" customHeight="1"/>
    <row r="42524" ht="7.5" hidden="1" customHeight="1"/>
    <row r="42525" ht="7.5" hidden="1" customHeight="1"/>
    <row r="42526" ht="7.5" hidden="1" customHeight="1"/>
    <row r="42527" ht="7.5" hidden="1" customHeight="1"/>
    <row r="42528" ht="7.5" hidden="1" customHeight="1"/>
    <row r="42529" ht="7.5" hidden="1" customHeight="1"/>
    <row r="42530" ht="7.5" hidden="1" customHeight="1"/>
    <row r="42531" ht="7.5" hidden="1" customHeight="1"/>
    <row r="42532" ht="7.5" hidden="1" customHeight="1"/>
    <row r="42533" ht="7.5" hidden="1" customHeight="1"/>
    <row r="42534" ht="7.5" hidden="1" customHeight="1"/>
    <row r="42535" ht="7.5" hidden="1" customHeight="1"/>
    <row r="42536" ht="7.5" hidden="1" customHeight="1"/>
    <row r="42537" ht="7.5" hidden="1" customHeight="1"/>
    <row r="42538" ht="7.5" hidden="1" customHeight="1"/>
    <row r="42539" ht="7.5" hidden="1" customHeight="1"/>
    <row r="42540" ht="7.5" hidden="1" customHeight="1"/>
    <row r="42541" ht="7.5" hidden="1" customHeight="1"/>
    <row r="42542" ht="7.5" hidden="1" customHeight="1"/>
    <row r="42543" ht="7.5" hidden="1" customHeight="1"/>
    <row r="42544" ht="7.5" hidden="1" customHeight="1"/>
    <row r="42545" ht="7.5" hidden="1" customHeight="1"/>
    <row r="42546" ht="7.5" hidden="1" customHeight="1"/>
    <row r="42547" ht="7.5" hidden="1" customHeight="1"/>
    <row r="42548" ht="7.5" hidden="1" customHeight="1"/>
    <row r="42549" ht="7.5" hidden="1" customHeight="1"/>
    <row r="42550" ht="7.5" hidden="1" customHeight="1"/>
    <row r="42551" ht="7.5" hidden="1" customHeight="1"/>
    <row r="42552" ht="7.5" hidden="1" customHeight="1"/>
    <row r="42553" ht="7.5" hidden="1" customHeight="1"/>
    <row r="42554" ht="7.5" hidden="1" customHeight="1"/>
    <row r="42555" ht="7.5" hidden="1" customHeight="1"/>
    <row r="42556" ht="7.5" hidden="1" customHeight="1"/>
    <row r="42557" ht="7.5" hidden="1" customHeight="1"/>
    <row r="42558" ht="7.5" hidden="1" customHeight="1"/>
    <row r="42559" ht="7.5" hidden="1" customHeight="1"/>
    <row r="42560" ht="7.5" hidden="1" customHeight="1"/>
    <row r="42561" ht="7.5" hidden="1" customHeight="1"/>
    <row r="42562" ht="7.5" hidden="1" customHeight="1"/>
    <row r="42563" ht="7.5" hidden="1" customHeight="1"/>
    <row r="42564" ht="7.5" hidden="1" customHeight="1"/>
    <row r="42565" ht="7.5" hidden="1" customHeight="1"/>
    <row r="42566" ht="7.5" hidden="1" customHeight="1"/>
    <row r="42567" ht="7.5" hidden="1" customHeight="1"/>
    <row r="42568" ht="7.5" hidden="1" customHeight="1"/>
    <row r="42569" ht="7.5" hidden="1" customHeight="1"/>
    <row r="42570" ht="7.5" hidden="1" customHeight="1"/>
    <row r="42571" ht="7.5" hidden="1" customHeight="1"/>
    <row r="42572" ht="7.5" hidden="1" customHeight="1"/>
    <row r="42573" ht="7.5" hidden="1" customHeight="1"/>
    <row r="42574" ht="7.5" hidden="1" customHeight="1"/>
    <row r="42575" ht="7.5" hidden="1" customHeight="1"/>
    <row r="42576" ht="7.5" hidden="1" customHeight="1"/>
    <row r="42577" ht="7.5" hidden="1" customHeight="1"/>
    <row r="42578" ht="7.5" hidden="1" customHeight="1"/>
    <row r="42579" ht="7.5" hidden="1" customHeight="1"/>
    <row r="42580" ht="7.5" hidden="1" customHeight="1"/>
    <row r="42581" ht="7.5" hidden="1" customHeight="1"/>
    <row r="42582" ht="7.5" hidden="1" customHeight="1"/>
    <row r="42583" ht="7.5" hidden="1" customHeight="1"/>
    <row r="42584" ht="7.5" hidden="1" customHeight="1"/>
    <row r="42585" ht="7.5" hidden="1" customHeight="1"/>
    <row r="42586" ht="7.5" hidden="1" customHeight="1"/>
    <row r="42587" ht="7.5" hidden="1" customHeight="1"/>
    <row r="42588" ht="7.5" hidden="1" customHeight="1"/>
    <row r="42589" ht="7.5" hidden="1" customHeight="1"/>
    <row r="42590" ht="7.5" hidden="1" customHeight="1"/>
    <row r="42591" ht="7.5" hidden="1" customHeight="1"/>
    <row r="42592" ht="7.5" hidden="1" customHeight="1"/>
    <row r="42593" ht="7.5" hidden="1" customHeight="1"/>
    <row r="42594" ht="7.5" hidden="1" customHeight="1"/>
    <row r="42595" ht="7.5" hidden="1" customHeight="1"/>
    <row r="42596" ht="7.5" hidden="1" customHeight="1"/>
    <row r="42597" ht="7.5" hidden="1" customHeight="1"/>
    <row r="42598" ht="7.5" hidden="1" customHeight="1"/>
    <row r="42599" ht="7.5" hidden="1" customHeight="1"/>
    <row r="42600" ht="7.5" hidden="1" customHeight="1"/>
    <row r="42601" ht="7.5" hidden="1" customHeight="1"/>
    <row r="42602" ht="7.5" hidden="1" customHeight="1"/>
    <row r="42603" ht="7.5" hidden="1" customHeight="1"/>
    <row r="42604" ht="7.5" hidden="1" customHeight="1"/>
    <row r="42605" ht="7.5" hidden="1" customHeight="1"/>
    <row r="42606" ht="7.5" hidden="1" customHeight="1"/>
    <row r="42607" ht="7.5" hidden="1" customHeight="1"/>
    <row r="42608" ht="7.5" hidden="1" customHeight="1"/>
    <row r="42609" ht="7.5" hidden="1" customHeight="1"/>
    <row r="42610" ht="7.5" hidden="1" customHeight="1"/>
    <row r="42611" ht="7.5" hidden="1" customHeight="1"/>
    <row r="42612" ht="7.5" hidden="1" customHeight="1"/>
    <row r="42613" ht="7.5" hidden="1" customHeight="1"/>
    <row r="42614" ht="7.5" hidden="1" customHeight="1"/>
    <row r="42615" ht="7.5" hidden="1" customHeight="1"/>
    <row r="42616" ht="7.5" hidden="1" customHeight="1"/>
    <row r="42617" ht="7.5" hidden="1" customHeight="1"/>
    <row r="42618" ht="7.5" hidden="1" customHeight="1"/>
    <row r="42619" ht="7.5" hidden="1" customHeight="1"/>
    <row r="42620" ht="7.5" hidden="1" customHeight="1"/>
    <row r="42621" ht="7.5" hidden="1" customHeight="1"/>
    <row r="42622" ht="7.5" hidden="1" customHeight="1"/>
    <row r="42623" ht="7.5" hidden="1" customHeight="1"/>
    <row r="42624" ht="7.5" hidden="1" customHeight="1"/>
    <row r="42625" ht="7.5" hidden="1" customHeight="1"/>
    <row r="42626" ht="7.5" hidden="1" customHeight="1"/>
    <row r="42627" ht="7.5" hidden="1" customHeight="1"/>
    <row r="42628" ht="7.5" hidden="1" customHeight="1"/>
    <row r="42629" ht="7.5" hidden="1" customHeight="1"/>
    <row r="42630" ht="7.5" hidden="1" customHeight="1"/>
    <row r="42631" ht="7.5" hidden="1" customHeight="1"/>
    <row r="42632" ht="7.5" hidden="1" customHeight="1"/>
    <row r="42633" ht="7.5" hidden="1" customHeight="1"/>
    <row r="42634" ht="7.5" hidden="1" customHeight="1"/>
    <row r="42635" ht="7.5" hidden="1" customHeight="1"/>
    <row r="42636" ht="7.5" hidden="1" customHeight="1"/>
    <row r="42637" ht="7.5" hidden="1" customHeight="1"/>
    <row r="42638" ht="7.5" hidden="1" customHeight="1"/>
    <row r="42639" ht="7.5" hidden="1" customHeight="1"/>
    <row r="42640" ht="7.5" hidden="1" customHeight="1"/>
    <row r="42641" ht="7.5" hidden="1" customHeight="1"/>
    <row r="42642" ht="7.5" hidden="1" customHeight="1"/>
    <row r="42643" ht="7.5" hidden="1" customHeight="1"/>
    <row r="42644" ht="7.5" hidden="1" customHeight="1"/>
    <row r="42645" ht="7.5" hidden="1" customHeight="1"/>
    <row r="42646" ht="7.5" hidden="1" customHeight="1"/>
    <row r="42647" ht="7.5" hidden="1" customHeight="1"/>
    <row r="42648" ht="7.5" hidden="1" customHeight="1"/>
    <row r="42649" ht="7.5" hidden="1" customHeight="1"/>
    <row r="42650" ht="7.5" hidden="1" customHeight="1"/>
    <row r="42651" ht="7.5" hidden="1" customHeight="1"/>
    <row r="42652" ht="7.5" hidden="1" customHeight="1"/>
    <row r="42653" ht="7.5" hidden="1" customHeight="1"/>
    <row r="42654" ht="7.5" hidden="1" customHeight="1"/>
    <row r="42655" ht="7.5" hidden="1" customHeight="1"/>
    <row r="42656" ht="7.5" hidden="1" customHeight="1"/>
    <row r="42657" ht="7.5" hidden="1" customHeight="1"/>
    <row r="42658" ht="7.5" hidden="1" customHeight="1"/>
    <row r="42659" ht="7.5" hidden="1" customHeight="1"/>
    <row r="42660" ht="7.5" hidden="1" customHeight="1"/>
    <row r="42661" ht="7.5" hidden="1" customHeight="1"/>
    <row r="42662" ht="7.5" hidden="1" customHeight="1"/>
    <row r="42663" ht="7.5" hidden="1" customHeight="1"/>
    <row r="42664" ht="7.5" hidden="1" customHeight="1"/>
    <row r="42665" ht="7.5" hidden="1" customHeight="1"/>
    <row r="42666" ht="7.5" hidden="1" customHeight="1"/>
    <row r="42667" ht="7.5" hidden="1" customHeight="1"/>
    <row r="42668" ht="7.5" hidden="1" customHeight="1"/>
    <row r="42669" ht="7.5" hidden="1" customHeight="1"/>
    <row r="42670" ht="7.5" hidden="1" customHeight="1"/>
    <row r="42671" ht="7.5" hidden="1" customHeight="1"/>
    <row r="42672" ht="7.5" hidden="1" customHeight="1"/>
    <row r="42673" ht="7.5" hidden="1" customHeight="1"/>
    <row r="42674" ht="7.5" hidden="1" customHeight="1"/>
    <row r="42675" ht="7.5" hidden="1" customHeight="1"/>
    <row r="42676" ht="7.5" hidden="1" customHeight="1"/>
    <row r="42677" ht="7.5" hidden="1" customHeight="1"/>
    <row r="42678" ht="7.5" hidden="1" customHeight="1"/>
    <row r="42679" ht="7.5" hidden="1" customHeight="1"/>
    <row r="42680" ht="7.5" hidden="1" customHeight="1"/>
    <row r="42681" ht="7.5" hidden="1" customHeight="1"/>
    <row r="42682" ht="7.5" hidden="1" customHeight="1"/>
    <row r="42683" ht="7.5" hidden="1" customHeight="1"/>
    <row r="42684" ht="7.5" hidden="1" customHeight="1"/>
    <row r="42685" ht="7.5" hidden="1" customHeight="1"/>
    <row r="42686" ht="7.5" hidden="1" customHeight="1"/>
    <row r="42687" ht="7.5" hidden="1" customHeight="1"/>
    <row r="42688" ht="7.5" hidden="1" customHeight="1"/>
    <row r="42689" ht="7.5" hidden="1" customHeight="1"/>
    <row r="42690" ht="7.5" hidden="1" customHeight="1"/>
    <row r="42691" ht="7.5" hidden="1" customHeight="1"/>
    <row r="42692" ht="7.5" hidden="1" customHeight="1"/>
    <row r="42693" ht="7.5" hidden="1" customHeight="1"/>
    <row r="42694" ht="7.5" hidden="1" customHeight="1"/>
    <row r="42695" ht="7.5" hidden="1" customHeight="1"/>
    <row r="42696" ht="7.5" hidden="1" customHeight="1"/>
    <row r="42697" ht="7.5" hidden="1" customHeight="1"/>
    <row r="42698" ht="7.5" hidden="1" customHeight="1"/>
    <row r="42699" ht="7.5" hidden="1" customHeight="1"/>
    <row r="42700" ht="7.5" hidden="1" customHeight="1"/>
    <row r="42701" ht="7.5" hidden="1" customHeight="1"/>
    <row r="42702" ht="7.5" hidden="1" customHeight="1"/>
    <row r="42703" ht="7.5" hidden="1" customHeight="1"/>
    <row r="42704" ht="7.5" hidden="1" customHeight="1"/>
    <row r="42705" ht="7.5" hidden="1" customHeight="1"/>
    <row r="42706" ht="7.5" hidden="1" customHeight="1"/>
    <row r="42707" ht="7.5" hidden="1" customHeight="1"/>
    <row r="42708" ht="7.5" hidden="1" customHeight="1"/>
    <row r="42709" ht="7.5" hidden="1" customHeight="1"/>
    <row r="42710" ht="7.5" hidden="1" customHeight="1"/>
    <row r="42711" ht="7.5" hidden="1" customHeight="1"/>
    <row r="42712" ht="7.5" hidden="1" customHeight="1"/>
    <row r="42713" ht="7.5" hidden="1" customHeight="1"/>
    <row r="42714" ht="7.5" hidden="1" customHeight="1"/>
    <row r="42715" ht="7.5" hidden="1" customHeight="1"/>
    <row r="42716" ht="7.5" hidden="1" customHeight="1"/>
    <row r="42717" ht="7.5" hidden="1" customHeight="1"/>
    <row r="42718" ht="7.5" hidden="1" customHeight="1"/>
    <row r="42719" ht="7.5" hidden="1" customHeight="1"/>
    <row r="42720" ht="7.5" hidden="1" customHeight="1"/>
    <row r="42721" ht="7.5" hidden="1" customHeight="1"/>
    <row r="42722" ht="7.5" hidden="1" customHeight="1"/>
    <row r="42723" ht="7.5" hidden="1" customHeight="1"/>
    <row r="42724" ht="7.5" hidden="1" customHeight="1"/>
    <row r="42725" ht="7.5" hidden="1" customHeight="1"/>
    <row r="42726" ht="7.5" hidden="1" customHeight="1"/>
    <row r="42727" ht="7.5" hidden="1" customHeight="1"/>
    <row r="42728" ht="7.5" hidden="1" customHeight="1"/>
    <row r="42729" ht="7.5" hidden="1" customHeight="1"/>
    <row r="42730" ht="7.5" hidden="1" customHeight="1"/>
    <row r="42731" ht="7.5" hidden="1" customHeight="1"/>
    <row r="42732" ht="7.5" hidden="1" customHeight="1"/>
    <row r="42733" ht="7.5" hidden="1" customHeight="1"/>
    <row r="42734" ht="7.5" hidden="1" customHeight="1"/>
    <row r="42735" ht="7.5" hidden="1" customHeight="1"/>
    <row r="42736" ht="7.5" hidden="1" customHeight="1"/>
    <row r="42737" ht="7.5" hidden="1" customHeight="1"/>
    <row r="42738" ht="7.5" hidden="1" customHeight="1"/>
    <row r="42739" ht="7.5" hidden="1" customHeight="1"/>
    <row r="42740" ht="7.5" hidden="1" customHeight="1"/>
    <row r="42741" ht="7.5" hidden="1" customHeight="1"/>
    <row r="42742" ht="7.5" hidden="1" customHeight="1"/>
    <row r="42743" ht="7.5" hidden="1" customHeight="1"/>
    <row r="42744" ht="7.5" hidden="1" customHeight="1"/>
    <row r="42745" ht="7.5" hidden="1" customHeight="1"/>
    <row r="42746" ht="7.5" hidden="1" customHeight="1"/>
    <row r="42747" ht="7.5" hidden="1" customHeight="1"/>
    <row r="42748" ht="7.5" hidden="1" customHeight="1"/>
    <row r="42749" ht="7.5" hidden="1" customHeight="1"/>
    <row r="42750" ht="7.5" hidden="1" customHeight="1"/>
    <row r="42751" ht="7.5" hidden="1" customHeight="1"/>
    <row r="42752" ht="7.5" hidden="1" customHeight="1"/>
    <row r="42753" ht="7.5" hidden="1" customHeight="1"/>
    <row r="42754" ht="7.5" hidden="1" customHeight="1"/>
    <row r="42755" ht="7.5" hidden="1" customHeight="1"/>
    <row r="42756" ht="7.5" hidden="1" customHeight="1"/>
    <row r="42757" ht="7.5" hidden="1" customHeight="1"/>
    <row r="42758" ht="7.5" hidden="1" customHeight="1"/>
    <row r="42759" ht="7.5" hidden="1" customHeight="1"/>
    <row r="42760" ht="7.5" hidden="1" customHeight="1"/>
    <row r="42761" ht="7.5" hidden="1" customHeight="1"/>
    <row r="42762" ht="7.5" hidden="1" customHeight="1"/>
    <row r="42763" ht="7.5" hidden="1" customHeight="1"/>
    <row r="42764" ht="7.5" hidden="1" customHeight="1"/>
    <row r="42765" ht="7.5" hidden="1" customHeight="1"/>
    <row r="42766" ht="7.5" hidden="1" customHeight="1"/>
    <row r="42767" ht="7.5" hidden="1" customHeight="1"/>
    <row r="42768" ht="7.5" hidden="1" customHeight="1"/>
    <row r="42769" ht="7.5" hidden="1" customHeight="1"/>
    <row r="42770" ht="7.5" hidden="1" customHeight="1"/>
    <row r="42771" ht="7.5" hidden="1" customHeight="1"/>
    <row r="42772" ht="7.5" hidden="1" customHeight="1"/>
    <row r="42773" ht="7.5" hidden="1" customHeight="1"/>
    <row r="42774" ht="7.5" hidden="1" customHeight="1"/>
    <row r="42775" ht="7.5" hidden="1" customHeight="1"/>
    <row r="42776" ht="7.5" hidden="1" customHeight="1"/>
    <row r="42777" ht="7.5" hidden="1" customHeight="1"/>
    <row r="42778" ht="7.5" hidden="1" customHeight="1"/>
    <row r="42779" ht="7.5" hidden="1" customHeight="1"/>
    <row r="42780" ht="7.5" hidden="1" customHeight="1"/>
    <row r="42781" ht="7.5" hidden="1" customHeight="1"/>
    <row r="42782" ht="7.5" hidden="1" customHeight="1"/>
    <row r="42783" ht="7.5" hidden="1" customHeight="1"/>
    <row r="42784" ht="7.5" hidden="1" customHeight="1"/>
    <row r="42785" ht="7.5" hidden="1" customHeight="1"/>
    <row r="42786" ht="7.5" hidden="1" customHeight="1"/>
    <row r="42787" ht="7.5" hidden="1" customHeight="1"/>
    <row r="42788" ht="7.5" hidden="1" customHeight="1"/>
    <row r="42789" ht="7.5" hidden="1" customHeight="1"/>
    <row r="42790" ht="7.5" hidden="1" customHeight="1"/>
    <row r="42791" ht="7.5" hidden="1" customHeight="1"/>
    <row r="42792" ht="7.5" hidden="1" customHeight="1"/>
    <row r="42793" ht="7.5" hidden="1" customHeight="1"/>
    <row r="42794" ht="7.5" hidden="1" customHeight="1"/>
    <row r="42795" ht="7.5" hidden="1" customHeight="1"/>
    <row r="42796" ht="7.5" hidden="1" customHeight="1"/>
    <row r="42797" ht="7.5" hidden="1" customHeight="1"/>
    <row r="42798" ht="7.5" hidden="1" customHeight="1"/>
    <row r="42799" ht="7.5" hidden="1" customHeight="1"/>
    <row r="42800" ht="7.5" hidden="1" customHeight="1"/>
    <row r="42801" ht="7.5" hidden="1" customHeight="1"/>
    <row r="42802" ht="7.5" hidden="1" customHeight="1"/>
    <row r="42803" ht="7.5" hidden="1" customHeight="1"/>
    <row r="42804" ht="7.5" hidden="1" customHeight="1"/>
    <row r="42805" ht="7.5" hidden="1" customHeight="1"/>
    <row r="42806" ht="7.5" hidden="1" customHeight="1"/>
    <row r="42807" ht="7.5" hidden="1" customHeight="1"/>
    <row r="42808" ht="7.5" hidden="1" customHeight="1"/>
    <row r="42809" ht="7.5" hidden="1" customHeight="1"/>
    <row r="42810" ht="7.5" hidden="1" customHeight="1"/>
    <row r="42811" ht="7.5" hidden="1" customHeight="1"/>
    <row r="42812" ht="7.5" hidden="1" customHeight="1"/>
    <row r="42813" ht="7.5" hidden="1" customHeight="1"/>
    <row r="42814" ht="7.5" hidden="1" customHeight="1"/>
    <row r="42815" ht="7.5" hidden="1" customHeight="1"/>
    <row r="42816" ht="7.5" hidden="1" customHeight="1"/>
    <row r="42817" ht="7.5" hidden="1" customHeight="1"/>
    <row r="42818" ht="7.5" hidden="1" customHeight="1"/>
    <row r="42819" ht="7.5" hidden="1" customHeight="1"/>
    <row r="42820" ht="7.5" hidden="1" customHeight="1"/>
    <row r="42821" ht="7.5" hidden="1" customHeight="1"/>
    <row r="42822" ht="7.5" hidden="1" customHeight="1"/>
    <row r="42823" ht="7.5" hidden="1" customHeight="1"/>
    <row r="42824" ht="7.5" hidden="1" customHeight="1"/>
    <row r="42825" ht="7.5" hidden="1" customHeight="1"/>
    <row r="42826" ht="7.5" hidden="1" customHeight="1"/>
    <row r="42827" ht="7.5" hidden="1" customHeight="1"/>
    <row r="42828" ht="7.5" hidden="1" customHeight="1"/>
    <row r="42829" ht="7.5" hidden="1" customHeight="1"/>
    <row r="42830" ht="7.5" hidden="1" customHeight="1"/>
    <row r="42831" ht="7.5" hidden="1" customHeight="1"/>
    <row r="42832" ht="7.5" hidden="1" customHeight="1"/>
    <row r="42833" ht="7.5" hidden="1" customHeight="1"/>
    <row r="42834" ht="7.5" hidden="1" customHeight="1"/>
    <row r="42835" ht="7.5" hidden="1" customHeight="1"/>
    <row r="42836" ht="7.5" hidden="1" customHeight="1"/>
    <row r="42837" ht="7.5" hidden="1" customHeight="1"/>
    <row r="42838" ht="7.5" hidden="1" customHeight="1"/>
    <row r="42839" ht="7.5" hidden="1" customHeight="1"/>
    <row r="42840" ht="7.5" hidden="1" customHeight="1"/>
    <row r="42841" ht="7.5" hidden="1" customHeight="1"/>
    <row r="42842" ht="7.5" hidden="1" customHeight="1"/>
    <row r="42843" ht="7.5" hidden="1" customHeight="1"/>
    <row r="42844" ht="7.5" hidden="1" customHeight="1"/>
    <row r="42845" ht="7.5" hidden="1" customHeight="1"/>
    <row r="42846" ht="7.5" hidden="1" customHeight="1"/>
    <row r="42847" ht="7.5" hidden="1" customHeight="1"/>
    <row r="42848" ht="7.5" hidden="1" customHeight="1"/>
    <row r="42849" ht="7.5" hidden="1" customHeight="1"/>
    <row r="42850" ht="7.5" hidden="1" customHeight="1"/>
    <row r="42851" ht="7.5" hidden="1" customHeight="1"/>
    <row r="42852" ht="7.5" hidden="1" customHeight="1"/>
    <row r="42853" ht="7.5" hidden="1" customHeight="1"/>
    <row r="42854" ht="7.5" hidden="1" customHeight="1"/>
    <row r="42855" ht="7.5" hidden="1" customHeight="1"/>
    <row r="42856" ht="7.5" hidden="1" customHeight="1"/>
    <row r="42857" ht="7.5" hidden="1" customHeight="1"/>
    <row r="42858" ht="7.5" hidden="1" customHeight="1"/>
    <row r="42859" ht="7.5" hidden="1" customHeight="1"/>
    <row r="42860" ht="7.5" hidden="1" customHeight="1"/>
    <row r="42861" ht="7.5" hidden="1" customHeight="1"/>
    <row r="42862" ht="7.5" hidden="1" customHeight="1"/>
    <row r="42863" ht="7.5" hidden="1" customHeight="1"/>
    <row r="42864" ht="7.5" hidden="1" customHeight="1"/>
    <row r="42865" ht="7.5" hidden="1" customHeight="1"/>
    <row r="42866" ht="7.5" hidden="1" customHeight="1"/>
    <row r="42867" ht="7.5" hidden="1" customHeight="1"/>
    <row r="42868" ht="7.5" hidden="1" customHeight="1"/>
    <row r="42869" ht="7.5" hidden="1" customHeight="1"/>
    <row r="42870" ht="7.5" hidden="1" customHeight="1"/>
    <row r="42871" ht="7.5" hidden="1" customHeight="1"/>
    <row r="42872" ht="7.5" hidden="1" customHeight="1"/>
    <row r="42873" ht="7.5" hidden="1" customHeight="1"/>
    <row r="42874" ht="7.5" hidden="1" customHeight="1"/>
    <row r="42875" ht="7.5" hidden="1" customHeight="1"/>
    <row r="42876" ht="7.5" hidden="1" customHeight="1"/>
    <row r="42877" ht="7.5" hidden="1" customHeight="1"/>
    <row r="42878" ht="7.5" hidden="1" customHeight="1"/>
    <row r="42879" ht="7.5" hidden="1" customHeight="1"/>
    <row r="42880" ht="7.5" hidden="1" customHeight="1"/>
    <row r="42881" ht="7.5" hidden="1" customHeight="1"/>
    <row r="42882" ht="7.5" hidden="1" customHeight="1"/>
    <row r="42883" ht="7.5" hidden="1" customHeight="1"/>
    <row r="42884" ht="7.5" hidden="1" customHeight="1"/>
    <row r="42885" ht="7.5" hidden="1" customHeight="1"/>
    <row r="42886" ht="7.5" hidden="1" customHeight="1"/>
    <row r="42887" ht="7.5" hidden="1" customHeight="1"/>
    <row r="42888" ht="7.5" hidden="1" customHeight="1"/>
    <row r="42889" ht="7.5" hidden="1" customHeight="1"/>
    <row r="42890" ht="7.5" hidden="1" customHeight="1"/>
    <row r="42891" ht="7.5" hidden="1" customHeight="1"/>
    <row r="42892" ht="7.5" hidden="1" customHeight="1"/>
    <row r="42893" ht="7.5" hidden="1" customHeight="1"/>
    <row r="42894" ht="7.5" hidden="1" customHeight="1"/>
    <row r="42895" ht="7.5" hidden="1" customHeight="1"/>
    <row r="42896" ht="7.5" hidden="1" customHeight="1"/>
    <row r="42897" ht="7.5" hidden="1" customHeight="1"/>
    <row r="42898" ht="7.5" hidden="1" customHeight="1"/>
    <row r="42899" ht="7.5" hidden="1" customHeight="1"/>
    <row r="42900" ht="7.5" hidden="1" customHeight="1"/>
    <row r="42901" ht="7.5" hidden="1" customHeight="1"/>
    <row r="42902" ht="7.5" hidden="1" customHeight="1"/>
    <row r="42903" ht="7.5" hidden="1" customHeight="1"/>
    <row r="42904" ht="7.5" hidden="1" customHeight="1"/>
    <row r="42905" ht="7.5" hidden="1" customHeight="1"/>
    <row r="42906" ht="7.5" hidden="1" customHeight="1"/>
    <row r="42907" ht="7.5" hidden="1" customHeight="1"/>
    <row r="42908" ht="7.5" hidden="1" customHeight="1"/>
    <row r="42909" ht="7.5" hidden="1" customHeight="1"/>
    <row r="42910" ht="7.5" hidden="1" customHeight="1"/>
    <row r="42911" ht="7.5" hidden="1" customHeight="1"/>
    <row r="42912" ht="7.5" hidden="1" customHeight="1"/>
    <row r="42913" ht="7.5" hidden="1" customHeight="1"/>
    <row r="42914" ht="7.5" hidden="1" customHeight="1"/>
    <row r="42915" ht="7.5" hidden="1" customHeight="1"/>
    <row r="42916" ht="7.5" hidden="1" customHeight="1"/>
    <row r="42917" ht="7.5" hidden="1" customHeight="1"/>
    <row r="42918" ht="7.5" hidden="1" customHeight="1"/>
    <row r="42919" ht="7.5" hidden="1" customHeight="1"/>
    <row r="42920" ht="7.5" hidden="1" customHeight="1"/>
    <row r="42921" ht="7.5" hidden="1" customHeight="1"/>
    <row r="42922" ht="7.5" hidden="1" customHeight="1"/>
    <row r="42923" ht="7.5" hidden="1" customHeight="1"/>
    <row r="42924" ht="7.5" hidden="1" customHeight="1"/>
    <row r="42925" ht="7.5" hidden="1" customHeight="1"/>
    <row r="42926" ht="7.5" hidden="1" customHeight="1"/>
    <row r="42927" ht="7.5" hidden="1" customHeight="1"/>
    <row r="42928" ht="7.5" hidden="1" customHeight="1"/>
    <row r="42929" ht="7.5" hidden="1" customHeight="1"/>
    <row r="42930" ht="7.5" hidden="1" customHeight="1"/>
    <row r="42931" ht="7.5" hidden="1" customHeight="1"/>
    <row r="42932" ht="7.5" hidden="1" customHeight="1"/>
    <row r="42933" ht="7.5" hidden="1" customHeight="1"/>
    <row r="42934" ht="7.5" hidden="1" customHeight="1"/>
    <row r="42935" ht="7.5" hidden="1" customHeight="1"/>
    <row r="42936" ht="7.5" hidden="1" customHeight="1"/>
    <row r="42937" ht="7.5" hidden="1" customHeight="1"/>
    <row r="42938" ht="7.5" hidden="1" customHeight="1"/>
    <row r="42939" ht="7.5" hidden="1" customHeight="1"/>
    <row r="42940" ht="7.5" hidden="1" customHeight="1"/>
    <row r="42941" ht="7.5" hidden="1" customHeight="1"/>
    <row r="42942" ht="7.5" hidden="1" customHeight="1"/>
    <row r="42943" ht="7.5" hidden="1" customHeight="1"/>
    <row r="42944" ht="7.5" hidden="1" customHeight="1"/>
    <row r="42945" ht="7.5" hidden="1" customHeight="1"/>
    <row r="42946" ht="7.5" hidden="1" customHeight="1"/>
    <row r="42947" ht="7.5" hidden="1" customHeight="1"/>
    <row r="42948" ht="7.5" hidden="1" customHeight="1"/>
    <row r="42949" ht="7.5" hidden="1" customHeight="1"/>
    <row r="42950" ht="7.5" hidden="1" customHeight="1"/>
    <row r="42951" ht="7.5" hidden="1" customHeight="1"/>
    <row r="42952" ht="7.5" hidden="1" customHeight="1"/>
    <row r="42953" ht="7.5" hidden="1" customHeight="1"/>
    <row r="42954" ht="7.5" hidden="1" customHeight="1"/>
    <row r="42955" ht="7.5" hidden="1" customHeight="1"/>
    <row r="42956" ht="7.5" hidden="1" customHeight="1"/>
    <row r="42957" ht="7.5" hidden="1" customHeight="1"/>
    <row r="42958" ht="7.5" hidden="1" customHeight="1"/>
    <row r="42959" ht="7.5" hidden="1" customHeight="1"/>
    <row r="42960" ht="7.5" hidden="1" customHeight="1"/>
    <row r="42961" ht="7.5" hidden="1" customHeight="1"/>
    <row r="42962" ht="7.5" hidden="1" customHeight="1"/>
    <row r="42963" ht="7.5" hidden="1" customHeight="1"/>
    <row r="42964" ht="7.5" hidden="1" customHeight="1"/>
    <row r="42965" ht="7.5" hidden="1" customHeight="1"/>
    <row r="42966" ht="7.5" hidden="1" customHeight="1"/>
    <row r="42967" ht="7.5" hidden="1" customHeight="1"/>
    <row r="42968" ht="7.5" hidden="1" customHeight="1"/>
    <row r="42969" ht="7.5" hidden="1" customHeight="1"/>
    <row r="42970" ht="7.5" hidden="1" customHeight="1"/>
    <row r="42971" ht="7.5" hidden="1" customHeight="1"/>
    <row r="42972" ht="7.5" hidden="1" customHeight="1"/>
    <row r="42973" ht="7.5" hidden="1" customHeight="1"/>
    <row r="42974" ht="7.5" hidden="1" customHeight="1"/>
    <row r="42975" ht="7.5" hidden="1" customHeight="1"/>
    <row r="42976" ht="7.5" hidden="1" customHeight="1"/>
    <row r="42977" ht="7.5" hidden="1" customHeight="1"/>
    <row r="42978" ht="7.5" hidden="1" customHeight="1"/>
    <row r="42979" ht="7.5" hidden="1" customHeight="1"/>
    <row r="42980" ht="7.5" hidden="1" customHeight="1"/>
    <row r="42981" ht="7.5" hidden="1" customHeight="1"/>
    <row r="42982" ht="7.5" hidden="1" customHeight="1"/>
    <row r="42983" ht="7.5" hidden="1" customHeight="1"/>
    <row r="42984" ht="7.5" hidden="1" customHeight="1"/>
    <row r="42985" ht="7.5" hidden="1" customHeight="1"/>
    <row r="42986" ht="7.5" hidden="1" customHeight="1"/>
    <row r="42987" ht="7.5" hidden="1" customHeight="1"/>
    <row r="42988" ht="7.5" hidden="1" customHeight="1"/>
    <row r="42989" ht="7.5" hidden="1" customHeight="1"/>
    <row r="42990" ht="7.5" hidden="1" customHeight="1"/>
    <row r="42991" ht="7.5" hidden="1" customHeight="1"/>
    <row r="42992" ht="7.5" hidden="1" customHeight="1"/>
    <row r="42993" ht="7.5" hidden="1" customHeight="1"/>
    <row r="42994" ht="7.5" hidden="1" customHeight="1"/>
    <row r="42995" ht="7.5" hidden="1" customHeight="1"/>
    <row r="42996" ht="7.5" hidden="1" customHeight="1"/>
    <row r="42997" ht="7.5" hidden="1" customHeight="1"/>
    <row r="42998" ht="7.5" hidden="1" customHeight="1"/>
    <row r="42999" ht="7.5" hidden="1" customHeight="1"/>
    <row r="43000" ht="7.5" hidden="1" customHeight="1"/>
    <row r="43001" ht="7.5" hidden="1" customHeight="1"/>
    <row r="43002" ht="7.5" hidden="1" customHeight="1"/>
    <row r="43003" ht="7.5" hidden="1" customHeight="1"/>
    <row r="43004" ht="7.5" hidden="1" customHeight="1"/>
    <row r="43005" ht="7.5" hidden="1" customHeight="1"/>
    <row r="43006" ht="7.5" hidden="1" customHeight="1"/>
    <row r="43007" ht="7.5" hidden="1" customHeight="1"/>
    <row r="43008" ht="7.5" hidden="1" customHeight="1"/>
    <row r="43009" ht="7.5" hidden="1" customHeight="1"/>
    <row r="43010" ht="7.5" hidden="1" customHeight="1"/>
    <row r="43011" ht="7.5" hidden="1" customHeight="1"/>
    <row r="43012" ht="7.5" hidden="1" customHeight="1"/>
    <row r="43013" ht="7.5" hidden="1" customHeight="1"/>
    <row r="43014" ht="7.5" hidden="1" customHeight="1"/>
    <row r="43015" ht="7.5" hidden="1" customHeight="1"/>
    <row r="43016" ht="7.5" hidden="1" customHeight="1"/>
    <row r="43017" ht="7.5" hidden="1" customHeight="1"/>
    <row r="43018" ht="7.5" hidden="1" customHeight="1"/>
    <row r="43019" ht="7.5" hidden="1" customHeight="1"/>
    <row r="43020" ht="7.5" hidden="1" customHeight="1"/>
    <row r="43021" ht="7.5" hidden="1" customHeight="1"/>
    <row r="43022" ht="7.5" hidden="1" customHeight="1"/>
    <row r="43023" ht="7.5" hidden="1" customHeight="1"/>
    <row r="43024" ht="7.5" hidden="1" customHeight="1"/>
    <row r="43025" ht="7.5" hidden="1" customHeight="1"/>
    <row r="43026" ht="7.5" hidden="1" customHeight="1"/>
    <row r="43027" ht="7.5" hidden="1" customHeight="1"/>
    <row r="43028" ht="7.5" hidden="1" customHeight="1"/>
    <row r="43029" ht="7.5" hidden="1" customHeight="1"/>
    <row r="43030" ht="7.5" hidden="1" customHeight="1"/>
    <row r="43031" ht="7.5" hidden="1" customHeight="1"/>
    <row r="43032" ht="7.5" hidden="1" customHeight="1"/>
    <row r="43033" ht="7.5" hidden="1" customHeight="1"/>
    <row r="43034" ht="7.5" hidden="1" customHeight="1"/>
    <row r="43035" ht="7.5" hidden="1" customHeight="1"/>
    <row r="43036" ht="7.5" hidden="1" customHeight="1"/>
    <row r="43037" ht="7.5" hidden="1" customHeight="1"/>
    <row r="43038" ht="7.5" hidden="1" customHeight="1"/>
    <row r="43039" ht="7.5" hidden="1" customHeight="1"/>
    <row r="43040" ht="7.5" hidden="1" customHeight="1"/>
    <row r="43041" ht="7.5" hidden="1" customHeight="1"/>
    <row r="43042" ht="7.5" hidden="1" customHeight="1"/>
    <row r="43043" ht="7.5" hidden="1" customHeight="1"/>
    <row r="43044" ht="7.5" hidden="1" customHeight="1"/>
    <row r="43045" ht="7.5" hidden="1" customHeight="1"/>
    <row r="43046" ht="7.5" hidden="1" customHeight="1"/>
    <row r="43047" ht="7.5" hidden="1" customHeight="1"/>
    <row r="43048" ht="7.5" hidden="1" customHeight="1"/>
    <row r="43049" ht="7.5" hidden="1" customHeight="1"/>
    <row r="43050" ht="7.5" hidden="1" customHeight="1"/>
    <row r="43051" ht="7.5" hidden="1" customHeight="1"/>
    <row r="43052" ht="7.5" hidden="1" customHeight="1"/>
    <row r="43053" ht="7.5" hidden="1" customHeight="1"/>
    <row r="43054" ht="7.5" hidden="1" customHeight="1"/>
    <row r="43055" ht="7.5" hidden="1" customHeight="1"/>
    <row r="43056" ht="7.5" hidden="1" customHeight="1"/>
    <row r="43057" ht="7.5" hidden="1" customHeight="1"/>
    <row r="43058" ht="7.5" hidden="1" customHeight="1"/>
    <row r="43059" ht="7.5" hidden="1" customHeight="1"/>
    <row r="43060" ht="7.5" hidden="1" customHeight="1"/>
    <row r="43061" ht="7.5" hidden="1" customHeight="1"/>
    <row r="43062" ht="7.5" hidden="1" customHeight="1"/>
    <row r="43063" ht="7.5" hidden="1" customHeight="1"/>
    <row r="43064" ht="7.5" hidden="1" customHeight="1"/>
    <row r="43065" ht="7.5" hidden="1" customHeight="1"/>
    <row r="43066" ht="7.5" hidden="1" customHeight="1"/>
    <row r="43067" ht="7.5" hidden="1" customHeight="1"/>
    <row r="43068" ht="7.5" hidden="1" customHeight="1"/>
    <row r="43069" ht="7.5" hidden="1" customHeight="1"/>
    <row r="43070" ht="7.5" hidden="1" customHeight="1"/>
    <row r="43071" ht="7.5" hidden="1" customHeight="1"/>
    <row r="43072" ht="7.5" hidden="1" customHeight="1"/>
    <row r="43073" ht="7.5" hidden="1" customHeight="1"/>
    <row r="43074" ht="7.5" hidden="1" customHeight="1"/>
    <row r="43075" ht="7.5" hidden="1" customHeight="1"/>
    <row r="43076" ht="7.5" hidden="1" customHeight="1"/>
    <row r="43077" ht="7.5" hidden="1" customHeight="1"/>
    <row r="43078" ht="7.5" hidden="1" customHeight="1"/>
    <row r="43079" ht="7.5" hidden="1" customHeight="1"/>
    <row r="43080" ht="7.5" hidden="1" customHeight="1"/>
    <row r="43081" ht="7.5" hidden="1" customHeight="1"/>
    <row r="43082" ht="7.5" hidden="1" customHeight="1"/>
    <row r="43083" ht="7.5" hidden="1" customHeight="1"/>
    <row r="43084" ht="7.5" hidden="1" customHeight="1"/>
    <row r="43085" ht="7.5" hidden="1" customHeight="1"/>
    <row r="43086" ht="7.5" hidden="1" customHeight="1"/>
    <row r="43087" ht="7.5" hidden="1" customHeight="1"/>
    <row r="43088" ht="7.5" hidden="1" customHeight="1"/>
    <row r="43089" ht="7.5" hidden="1" customHeight="1"/>
    <row r="43090" ht="7.5" hidden="1" customHeight="1"/>
    <row r="43091" ht="7.5" hidden="1" customHeight="1"/>
    <row r="43092" ht="7.5" hidden="1" customHeight="1"/>
    <row r="43093" ht="7.5" hidden="1" customHeight="1"/>
    <row r="43094" ht="7.5" hidden="1" customHeight="1"/>
    <row r="43095" ht="7.5" hidden="1" customHeight="1"/>
    <row r="43096" ht="7.5" hidden="1" customHeight="1"/>
    <row r="43097" ht="7.5" hidden="1" customHeight="1"/>
    <row r="43098" ht="7.5" hidden="1" customHeight="1"/>
    <row r="43099" ht="7.5" hidden="1" customHeight="1"/>
    <row r="43100" ht="7.5" hidden="1" customHeight="1"/>
    <row r="43101" ht="7.5" hidden="1" customHeight="1"/>
    <row r="43102" ht="7.5" hidden="1" customHeight="1"/>
    <row r="43103" ht="7.5" hidden="1" customHeight="1"/>
    <row r="43104" ht="7.5" hidden="1" customHeight="1"/>
    <row r="43105" ht="7.5" hidden="1" customHeight="1"/>
    <row r="43106" ht="7.5" hidden="1" customHeight="1"/>
    <row r="43107" ht="7.5" hidden="1" customHeight="1"/>
    <row r="43108" ht="7.5" hidden="1" customHeight="1"/>
    <row r="43109" ht="7.5" hidden="1" customHeight="1"/>
    <row r="43110" ht="7.5" hidden="1" customHeight="1"/>
    <row r="43111" ht="7.5" hidden="1" customHeight="1"/>
    <row r="43112" ht="7.5" hidden="1" customHeight="1"/>
    <row r="43113" ht="7.5" hidden="1" customHeight="1"/>
    <row r="43114" ht="7.5" hidden="1" customHeight="1"/>
    <row r="43115" ht="7.5" hidden="1" customHeight="1"/>
    <row r="43116" ht="7.5" hidden="1" customHeight="1"/>
    <row r="43117" ht="7.5" hidden="1" customHeight="1"/>
    <row r="43118" ht="7.5" hidden="1" customHeight="1"/>
    <row r="43119" ht="7.5" hidden="1" customHeight="1"/>
    <row r="43120" ht="7.5" hidden="1" customHeight="1"/>
    <row r="43121" ht="7.5" hidden="1" customHeight="1"/>
    <row r="43122" ht="7.5" hidden="1" customHeight="1"/>
    <row r="43123" ht="7.5" hidden="1" customHeight="1"/>
    <row r="43124" ht="7.5" hidden="1" customHeight="1"/>
    <row r="43125" ht="7.5" hidden="1" customHeight="1"/>
    <row r="43126" ht="7.5" hidden="1" customHeight="1"/>
    <row r="43127" ht="7.5" hidden="1" customHeight="1"/>
    <row r="43128" ht="7.5" hidden="1" customHeight="1"/>
    <row r="43129" ht="7.5" hidden="1" customHeight="1"/>
    <row r="43130" ht="7.5" hidden="1" customHeight="1"/>
    <row r="43131" ht="7.5" hidden="1" customHeight="1"/>
    <row r="43132" ht="7.5" hidden="1" customHeight="1"/>
    <row r="43133" ht="7.5" hidden="1" customHeight="1"/>
    <row r="43134" ht="7.5" hidden="1" customHeight="1"/>
    <row r="43135" ht="7.5" hidden="1" customHeight="1"/>
    <row r="43136" ht="7.5" hidden="1" customHeight="1"/>
    <row r="43137" ht="7.5" hidden="1" customHeight="1"/>
    <row r="43138" ht="7.5" hidden="1" customHeight="1"/>
    <row r="43139" ht="7.5" hidden="1" customHeight="1"/>
    <row r="43140" ht="7.5" hidden="1" customHeight="1"/>
    <row r="43141" ht="7.5" hidden="1" customHeight="1"/>
    <row r="43142" ht="7.5" hidden="1" customHeight="1"/>
    <row r="43143" ht="7.5" hidden="1" customHeight="1"/>
    <row r="43144" ht="7.5" hidden="1" customHeight="1"/>
    <row r="43145" ht="7.5" hidden="1" customHeight="1"/>
    <row r="43146" ht="7.5" hidden="1" customHeight="1"/>
    <row r="43147" ht="7.5" hidden="1" customHeight="1"/>
    <row r="43148" ht="7.5" hidden="1" customHeight="1"/>
    <row r="43149" ht="7.5" hidden="1" customHeight="1"/>
    <row r="43150" ht="7.5" hidden="1" customHeight="1"/>
    <row r="43151" ht="7.5" hidden="1" customHeight="1"/>
    <row r="43152" ht="7.5" hidden="1" customHeight="1"/>
    <row r="43153" ht="7.5" hidden="1" customHeight="1"/>
    <row r="43154" ht="7.5" hidden="1" customHeight="1"/>
    <row r="43155" ht="7.5" hidden="1" customHeight="1"/>
    <row r="43156" ht="7.5" hidden="1" customHeight="1"/>
    <row r="43157" ht="7.5" hidden="1" customHeight="1"/>
    <row r="43158" ht="7.5" hidden="1" customHeight="1"/>
    <row r="43159" ht="7.5" hidden="1" customHeight="1"/>
    <row r="43160" ht="7.5" hidden="1" customHeight="1"/>
    <row r="43161" ht="7.5" hidden="1" customHeight="1"/>
    <row r="43162" ht="7.5" hidden="1" customHeight="1"/>
    <row r="43163" ht="7.5" hidden="1" customHeight="1"/>
    <row r="43164" ht="7.5" hidden="1" customHeight="1"/>
    <row r="43165" ht="7.5" hidden="1" customHeight="1"/>
    <row r="43166" ht="7.5" hidden="1" customHeight="1"/>
    <row r="43167" ht="7.5" hidden="1" customHeight="1"/>
    <row r="43168" ht="7.5" hidden="1" customHeight="1"/>
    <row r="43169" ht="7.5" hidden="1" customHeight="1"/>
    <row r="43170" ht="7.5" hidden="1" customHeight="1"/>
    <row r="43171" ht="7.5" hidden="1" customHeight="1"/>
    <row r="43172" ht="7.5" hidden="1" customHeight="1"/>
    <row r="43173" ht="7.5" hidden="1" customHeight="1"/>
    <row r="43174" ht="7.5" hidden="1" customHeight="1"/>
    <row r="43175" ht="7.5" hidden="1" customHeight="1"/>
    <row r="43176" ht="7.5" hidden="1" customHeight="1"/>
    <row r="43177" ht="7.5" hidden="1" customHeight="1"/>
    <row r="43178" ht="7.5" hidden="1" customHeight="1"/>
    <row r="43179" ht="7.5" hidden="1" customHeight="1"/>
    <row r="43180" ht="7.5" hidden="1" customHeight="1"/>
    <row r="43181" ht="7.5" hidden="1" customHeight="1"/>
    <row r="43182" ht="7.5" hidden="1" customHeight="1"/>
    <row r="43183" ht="7.5" hidden="1" customHeight="1"/>
    <row r="43184" ht="7.5" hidden="1" customHeight="1"/>
    <row r="43185" ht="7.5" hidden="1" customHeight="1"/>
    <row r="43186" ht="7.5" hidden="1" customHeight="1"/>
    <row r="43187" ht="7.5" hidden="1" customHeight="1"/>
    <row r="43188" ht="7.5" hidden="1" customHeight="1"/>
    <row r="43189" ht="7.5" hidden="1" customHeight="1"/>
    <row r="43190" ht="7.5" hidden="1" customHeight="1"/>
    <row r="43191" ht="7.5" hidden="1" customHeight="1"/>
    <row r="43192" ht="7.5" hidden="1" customHeight="1"/>
    <row r="43193" ht="7.5" hidden="1" customHeight="1"/>
    <row r="43194" ht="7.5" hidden="1" customHeight="1"/>
    <row r="43195" ht="7.5" hidden="1" customHeight="1"/>
    <row r="43196" ht="7.5" hidden="1" customHeight="1"/>
    <row r="43197" ht="7.5" hidden="1" customHeight="1"/>
    <row r="43198" ht="7.5" hidden="1" customHeight="1"/>
    <row r="43199" ht="7.5" hidden="1" customHeight="1"/>
    <row r="43200" ht="7.5" hidden="1" customHeight="1"/>
    <row r="43201" ht="7.5" hidden="1" customHeight="1"/>
    <row r="43202" ht="7.5" hidden="1" customHeight="1"/>
    <row r="43203" ht="7.5" hidden="1" customHeight="1"/>
    <row r="43204" ht="7.5" hidden="1" customHeight="1"/>
    <row r="43205" ht="7.5" hidden="1" customHeight="1"/>
    <row r="43206" ht="7.5" hidden="1" customHeight="1"/>
    <row r="43207" ht="7.5" hidden="1" customHeight="1"/>
    <row r="43208" ht="7.5" hidden="1" customHeight="1"/>
    <row r="43209" ht="7.5" hidden="1" customHeight="1"/>
    <row r="43210" ht="7.5" hidden="1" customHeight="1"/>
    <row r="43211" ht="7.5" hidden="1" customHeight="1"/>
    <row r="43212" ht="7.5" hidden="1" customHeight="1"/>
    <row r="43213" ht="7.5" hidden="1" customHeight="1"/>
    <row r="43214" ht="7.5" hidden="1" customHeight="1"/>
    <row r="43215" ht="7.5" hidden="1" customHeight="1"/>
    <row r="43216" ht="7.5" hidden="1" customHeight="1"/>
    <row r="43217" ht="7.5" hidden="1" customHeight="1"/>
    <row r="43218" ht="7.5" hidden="1" customHeight="1"/>
    <row r="43219" ht="7.5" hidden="1" customHeight="1"/>
    <row r="43220" ht="7.5" hidden="1" customHeight="1"/>
    <row r="43221" ht="7.5" hidden="1" customHeight="1"/>
    <row r="43222" ht="7.5" hidden="1" customHeight="1"/>
    <row r="43223" ht="7.5" hidden="1" customHeight="1"/>
    <row r="43224" ht="7.5" hidden="1" customHeight="1"/>
    <row r="43225" ht="7.5" hidden="1" customHeight="1"/>
    <row r="43226" ht="7.5" hidden="1" customHeight="1"/>
    <row r="43227" ht="7.5" hidden="1" customHeight="1"/>
    <row r="43228" ht="7.5" hidden="1" customHeight="1"/>
    <row r="43229" ht="7.5" hidden="1" customHeight="1"/>
    <row r="43230" ht="7.5" hidden="1" customHeight="1"/>
    <row r="43231" ht="7.5" hidden="1" customHeight="1"/>
    <row r="43232" ht="7.5" hidden="1" customHeight="1"/>
    <row r="43233" ht="7.5" hidden="1" customHeight="1"/>
    <row r="43234" ht="7.5" hidden="1" customHeight="1"/>
    <row r="43235" ht="7.5" hidden="1" customHeight="1"/>
    <row r="43236" ht="7.5" hidden="1" customHeight="1"/>
    <row r="43237" ht="7.5" hidden="1" customHeight="1"/>
    <row r="43238" ht="7.5" hidden="1" customHeight="1"/>
    <row r="43239" ht="7.5" hidden="1" customHeight="1"/>
    <row r="43240" ht="7.5" hidden="1" customHeight="1"/>
    <row r="43241" ht="7.5" hidden="1" customHeight="1"/>
    <row r="43242" ht="7.5" hidden="1" customHeight="1"/>
    <row r="43243" ht="7.5" hidden="1" customHeight="1"/>
    <row r="43244" ht="7.5" hidden="1" customHeight="1"/>
    <row r="43245" ht="7.5" hidden="1" customHeight="1"/>
    <row r="43246" ht="7.5" hidden="1" customHeight="1"/>
    <row r="43247" ht="7.5" hidden="1" customHeight="1"/>
    <row r="43248" ht="7.5" hidden="1" customHeight="1"/>
    <row r="43249" ht="7.5" hidden="1" customHeight="1"/>
    <row r="43250" ht="7.5" hidden="1" customHeight="1"/>
    <row r="43251" ht="7.5" hidden="1" customHeight="1"/>
    <row r="43252" ht="7.5" hidden="1" customHeight="1"/>
    <row r="43253" ht="7.5" hidden="1" customHeight="1"/>
    <row r="43254" ht="7.5" hidden="1" customHeight="1"/>
    <row r="43255" ht="7.5" hidden="1" customHeight="1"/>
    <row r="43256" ht="7.5" hidden="1" customHeight="1"/>
    <row r="43257" ht="7.5" hidden="1" customHeight="1"/>
    <row r="43258" ht="7.5" hidden="1" customHeight="1"/>
    <row r="43259" ht="7.5" hidden="1" customHeight="1"/>
    <row r="43260" ht="7.5" hidden="1" customHeight="1"/>
    <row r="43261" ht="7.5" hidden="1" customHeight="1"/>
    <row r="43262" ht="7.5" hidden="1" customHeight="1"/>
    <row r="43263" ht="7.5" hidden="1" customHeight="1"/>
    <row r="43264" ht="7.5" hidden="1" customHeight="1"/>
    <row r="43265" ht="7.5" hidden="1" customHeight="1"/>
    <row r="43266" ht="7.5" hidden="1" customHeight="1"/>
    <row r="43267" ht="7.5" hidden="1" customHeight="1"/>
    <row r="43268" ht="7.5" hidden="1" customHeight="1"/>
    <row r="43269" ht="7.5" hidden="1" customHeight="1"/>
    <row r="43270" ht="7.5" hidden="1" customHeight="1"/>
    <row r="43271" ht="7.5" hidden="1" customHeight="1"/>
    <row r="43272" ht="7.5" hidden="1" customHeight="1"/>
    <row r="43273" ht="7.5" hidden="1" customHeight="1"/>
    <row r="43274" ht="7.5" hidden="1" customHeight="1"/>
    <row r="43275" ht="7.5" hidden="1" customHeight="1"/>
    <row r="43276" ht="7.5" hidden="1" customHeight="1"/>
    <row r="43277" ht="7.5" hidden="1" customHeight="1"/>
    <row r="43278" ht="7.5" hidden="1" customHeight="1"/>
    <row r="43279" ht="7.5" hidden="1" customHeight="1"/>
    <row r="43280" ht="7.5" hidden="1" customHeight="1"/>
    <row r="43281" ht="7.5" hidden="1" customHeight="1"/>
    <row r="43282" ht="7.5" hidden="1" customHeight="1"/>
    <row r="43283" ht="7.5" hidden="1" customHeight="1"/>
    <row r="43284" ht="7.5" hidden="1" customHeight="1"/>
    <row r="43285" ht="7.5" hidden="1" customHeight="1"/>
    <row r="43286" ht="7.5" hidden="1" customHeight="1"/>
    <row r="43287" ht="7.5" hidden="1" customHeight="1"/>
    <row r="43288" ht="7.5" hidden="1" customHeight="1"/>
    <row r="43289" ht="7.5" hidden="1" customHeight="1"/>
    <row r="43290" ht="7.5" hidden="1" customHeight="1"/>
    <row r="43291" ht="7.5" hidden="1" customHeight="1"/>
    <row r="43292" ht="7.5" hidden="1" customHeight="1"/>
    <row r="43293" ht="7.5" hidden="1" customHeight="1"/>
    <row r="43294" ht="7.5" hidden="1" customHeight="1"/>
    <row r="43295" ht="7.5" hidden="1" customHeight="1"/>
    <row r="43296" ht="7.5" hidden="1" customHeight="1"/>
    <row r="43297" ht="7.5" hidden="1" customHeight="1"/>
    <row r="43298" ht="7.5" hidden="1" customHeight="1"/>
    <row r="43299" ht="7.5" hidden="1" customHeight="1"/>
    <row r="43300" ht="7.5" hidden="1" customHeight="1"/>
    <row r="43301" ht="7.5" hidden="1" customHeight="1"/>
    <row r="43302" ht="7.5" hidden="1" customHeight="1"/>
    <row r="43303" ht="7.5" hidden="1" customHeight="1"/>
    <row r="43304" ht="7.5" hidden="1" customHeight="1"/>
    <row r="43305" ht="7.5" hidden="1" customHeight="1"/>
    <row r="43306" ht="7.5" hidden="1" customHeight="1"/>
    <row r="43307" ht="7.5" hidden="1" customHeight="1"/>
    <row r="43308" ht="7.5" hidden="1" customHeight="1"/>
    <row r="43309" ht="7.5" hidden="1" customHeight="1"/>
    <row r="43310" ht="7.5" hidden="1" customHeight="1"/>
    <row r="43311" ht="7.5" hidden="1" customHeight="1"/>
    <row r="43312" ht="7.5" hidden="1" customHeight="1"/>
    <row r="43313" ht="7.5" hidden="1" customHeight="1"/>
    <row r="43314" ht="7.5" hidden="1" customHeight="1"/>
    <row r="43315" ht="7.5" hidden="1" customHeight="1"/>
    <row r="43316" ht="7.5" hidden="1" customHeight="1"/>
    <row r="43317" ht="7.5" hidden="1" customHeight="1"/>
    <row r="43318" ht="7.5" hidden="1" customHeight="1"/>
    <row r="43319" ht="7.5" hidden="1" customHeight="1"/>
    <row r="43320" ht="7.5" hidden="1" customHeight="1"/>
    <row r="43321" ht="7.5" hidden="1" customHeight="1"/>
    <row r="43322" ht="7.5" hidden="1" customHeight="1"/>
    <row r="43323" ht="7.5" hidden="1" customHeight="1"/>
    <row r="43324" ht="7.5" hidden="1" customHeight="1"/>
    <row r="43325" ht="7.5" hidden="1" customHeight="1"/>
    <row r="43326" ht="7.5" hidden="1" customHeight="1"/>
    <row r="43327" ht="7.5" hidden="1" customHeight="1"/>
    <row r="43328" ht="7.5" hidden="1" customHeight="1"/>
    <row r="43329" ht="7.5" hidden="1" customHeight="1"/>
    <row r="43330" ht="7.5" hidden="1" customHeight="1"/>
    <row r="43331" ht="7.5" hidden="1" customHeight="1"/>
    <row r="43332" ht="7.5" hidden="1" customHeight="1"/>
    <row r="43333" ht="7.5" hidden="1" customHeight="1"/>
    <row r="43334" ht="7.5" hidden="1" customHeight="1"/>
    <row r="43335" ht="7.5" hidden="1" customHeight="1"/>
    <row r="43336" ht="7.5" hidden="1" customHeight="1"/>
    <row r="43337" ht="7.5" hidden="1" customHeight="1"/>
    <row r="43338" ht="7.5" hidden="1" customHeight="1"/>
    <row r="43339" ht="7.5" hidden="1" customHeight="1"/>
    <row r="43340" ht="7.5" hidden="1" customHeight="1"/>
    <row r="43341" ht="7.5" hidden="1" customHeight="1"/>
    <row r="43342" ht="7.5" hidden="1" customHeight="1"/>
    <row r="43343" ht="7.5" hidden="1" customHeight="1"/>
    <row r="43344" ht="7.5" hidden="1" customHeight="1"/>
    <row r="43345" ht="7.5" hidden="1" customHeight="1"/>
    <row r="43346" ht="7.5" hidden="1" customHeight="1"/>
    <row r="43347" ht="7.5" hidden="1" customHeight="1"/>
    <row r="43348" ht="7.5" hidden="1" customHeight="1"/>
    <row r="43349" ht="7.5" hidden="1" customHeight="1"/>
    <row r="43350" ht="7.5" hidden="1" customHeight="1"/>
    <row r="43351" ht="7.5" hidden="1" customHeight="1"/>
    <row r="43352" ht="7.5" hidden="1" customHeight="1"/>
    <row r="43353" ht="7.5" hidden="1" customHeight="1"/>
    <row r="43354" ht="7.5" hidden="1" customHeight="1"/>
    <row r="43355" ht="7.5" hidden="1" customHeight="1"/>
    <row r="43356" ht="7.5" hidden="1" customHeight="1"/>
    <row r="43357" ht="7.5" hidden="1" customHeight="1"/>
    <row r="43358" ht="7.5" hidden="1" customHeight="1"/>
    <row r="43359" ht="7.5" hidden="1" customHeight="1"/>
    <row r="43360" ht="7.5" hidden="1" customHeight="1"/>
    <row r="43361" ht="7.5" hidden="1" customHeight="1"/>
    <row r="43362" ht="7.5" hidden="1" customHeight="1"/>
    <row r="43363" ht="7.5" hidden="1" customHeight="1"/>
    <row r="43364" ht="7.5" hidden="1" customHeight="1"/>
    <row r="43365" ht="7.5" hidden="1" customHeight="1"/>
    <row r="43366" ht="7.5" hidden="1" customHeight="1"/>
    <row r="43367" ht="7.5" hidden="1" customHeight="1"/>
    <row r="43368" ht="7.5" hidden="1" customHeight="1"/>
    <row r="43369" ht="7.5" hidden="1" customHeight="1"/>
    <row r="43370" ht="7.5" hidden="1" customHeight="1"/>
    <row r="43371" ht="7.5" hidden="1" customHeight="1"/>
    <row r="43372" ht="7.5" hidden="1" customHeight="1"/>
    <row r="43373" ht="7.5" hidden="1" customHeight="1"/>
    <row r="43374" ht="7.5" hidden="1" customHeight="1"/>
    <row r="43375" ht="7.5" hidden="1" customHeight="1"/>
    <row r="43376" ht="7.5" hidden="1" customHeight="1"/>
    <row r="43377" ht="7.5" hidden="1" customHeight="1"/>
    <row r="43378" ht="7.5" hidden="1" customHeight="1"/>
    <row r="43379" ht="7.5" hidden="1" customHeight="1"/>
    <row r="43380" ht="7.5" hidden="1" customHeight="1"/>
    <row r="43381" ht="7.5" hidden="1" customHeight="1"/>
    <row r="43382" ht="7.5" hidden="1" customHeight="1"/>
    <row r="43383" ht="7.5" hidden="1" customHeight="1"/>
    <row r="43384" ht="7.5" hidden="1" customHeight="1"/>
    <row r="43385" ht="7.5" hidden="1" customHeight="1"/>
    <row r="43386" ht="7.5" hidden="1" customHeight="1"/>
    <row r="43387" ht="7.5" hidden="1" customHeight="1"/>
    <row r="43388" ht="7.5" hidden="1" customHeight="1"/>
    <row r="43389" ht="7.5" hidden="1" customHeight="1"/>
    <row r="43390" ht="7.5" hidden="1" customHeight="1"/>
    <row r="43391" ht="7.5" hidden="1" customHeight="1"/>
    <row r="43392" ht="7.5" hidden="1" customHeight="1"/>
    <row r="43393" ht="7.5" hidden="1" customHeight="1"/>
    <row r="43394" ht="7.5" hidden="1" customHeight="1"/>
    <row r="43395" ht="7.5" hidden="1" customHeight="1"/>
    <row r="43396" ht="7.5" hidden="1" customHeight="1"/>
    <row r="43397" ht="7.5" hidden="1" customHeight="1"/>
    <row r="43398" ht="7.5" hidden="1" customHeight="1"/>
    <row r="43399" ht="7.5" hidden="1" customHeight="1"/>
    <row r="43400" ht="7.5" hidden="1" customHeight="1"/>
    <row r="43401" ht="7.5" hidden="1" customHeight="1"/>
    <row r="43402" ht="7.5" hidden="1" customHeight="1"/>
    <row r="43403" ht="7.5" hidden="1" customHeight="1"/>
    <row r="43404" ht="7.5" hidden="1" customHeight="1"/>
    <row r="43405" ht="7.5" hidden="1" customHeight="1"/>
    <row r="43406" ht="7.5" hidden="1" customHeight="1"/>
    <row r="43407" ht="7.5" hidden="1" customHeight="1"/>
    <row r="43408" ht="7.5" hidden="1" customHeight="1"/>
    <row r="43409" ht="7.5" hidden="1" customHeight="1"/>
    <row r="43410" ht="7.5" hidden="1" customHeight="1"/>
    <row r="43411" ht="7.5" hidden="1" customHeight="1"/>
    <row r="43412" ht="7.5" hidden="1" customHeight="1"/>
    <row r="43413" ht="7.5" hidden="1" customHeight="1"/>
    <row r="43414" ht="7.5" hidden="1" customHeight="1"/>
    <row r="43415" ht="7.5" hidden="1" customHeight="1"/>
    <row r="43416" ht="7.5" hidden="1" customHeight="1"/>
    <row r="43417" ht="7.5" hidden="1" customHeight="1"/>
    <row r="43418" ht="7.5" hidden="1" customHeight="1"/>
    <row r="43419" ht="7.5" hidden="1" customHeight="1"/>
    <row r="43420" ht="7.5" hidden="1" customHeight="1"/>
    <row r="43421" ht="7.5" hidden="1" customHeight="1"/>
    <row r="43422" ht="7.5" hidden="1" customHeight="1"/>
    <row r="43423" ht="7.5" hidden="1" customHeight="1"/>
    <row r="43424" ht="7.5" hidden="1" customHeight="1"/>
    <row r="43425" ht="7.5" hidden="1" customHeight="1"/>
    <row r="43426" ht="7.5" hidden="1" customHeight="1"/>
    <row r="43427" ht="7.5" hidden="1" customHeight="1"/>
    <row r="43428" ht="7.5" hidden="1" customHeight="1"/>
    <row r="43429" ht="7.5" hidden="1" customHeight="1"/>
    <row r="43430" ht="7.5" hidden="1" customHeight="1"/>
    <row r="43431" ht="7.5" hidden="1" customHeight="1"/>
    <row r="43432" ht="7.5" hidden="1" customHeight="1"/>
    <row r="43433" ht="7.5" hidden="1" customHeight="1"/>
    <row r="43434" ht="7.5" hidden="1" customHeight="1"/>
    <row r="43435" ht="7.5" hidden="1" customHeight="1"/>
    <row r="43436" ht="7.5" hidden="1" customHeight="1"/>
    <row r="43437" ht="7.5" hidden="1" customHeight="1"/>
    <row r="43438" ht="7.5" hidden="1" customHeight="1"/>
    <row r="43439" ht="7.5" hidden="1" customHeight="1"/>
    <row r="43440" ht="7.5" hidden="1" customHeight="1"/>
    <row r="43441" ht="7.5" hidden="1" customHeight="1"/>
    <row r="43442" ht="7.5" hidden="1" customHeight="1"/>
    <row r="43443" ht="7.5" hidden="1" customHeight="1"/>
    <row r="43444" ht="7.5" hidden="1" customHeight="1"/>
    <row r="43445" ht="7.5" hidden="1" customHeight="1"/>
    <row r="43446" ht="7.5" hidden="1" customHeight="1"/>
    <row r="43447" ht="7.5" hidden="1" customHeight="1"/>
    <row r="43448" ht="7.5" hidden="1" customHeight="1"/>
    <row r="43449" ht="7.5" hidden="1" customHeight="1"/>
    <row r="43450" ht="7.5" hidden="1" customHeight="1"/>
    <row r="43451" ht="7.5" hidden="1" customHeight="1"/>
    <row r="43452" ht="7.5" hidden="1" customHeight="1"/>
    <row r="43453" ht="7.5" hidden="1" customHeight="1"/>
    <row r="43454" ht="7.5" hidden="1" customHeight="1"/>
    <row r="43455" ht="7.5" hidden="1" customHeight="1"/>
    <row r="43456" ht="7.5" hidden="1" customHeight="1"/>
    <row r="43457" ht="7.5" hidden="1" customHeight="1"/>
    <row r="43458" ht="7.5" hidden="1" customHeight="1"/>
    <row r="43459" ht="7.5" hidden="1" customHeight="1"/>
    <row r="43460" ht="7.5" hidden="1" customHeight="1"/>
    <row r="43461" ht="7.5" hidden="1" customHeight="1"/>
    <row r="43462" ht="7.5" hidden="1" customHeight="1"/>
    <row r="43463" ht="7.5" hidden="1" customHeight="1"/>
    <row r="43464" ht="7.5" hidden="1" customHeight="1"/>
    <row r="43465" ht="7.5" hidden="1" customHeight="1"/>
    <row r="43466" ht="7.5" hidden="1" customHeight="1"/>
    <row r="43467" ht="7.5" hidden="1" customHeight="1"/>
    <row r="43468" ht="7.5" hidden="1" customHeight="1"/>
    <row r="43469" ht="7.5" hidden="1" customHeight="1"/>
    <row r="43470" ht="7.5" hidden="1" customHeight="1"/>
    <row r="43471" ht="7.5" hidden="1" customHeight="1"/>
    <row r="43472" ht="7.5" hidden="1" customHeight="1"/>
    <row r="43473" ht="7.5" hidden="1" customHeight="1"/>
    <row r="43474" ht="7.5" hidden="1" customHeight="1"/>
    <row r="43475" ht="7.5" hidden="1" customHeight="1"/>
    <row r="43476" ht="7.5" hidden="1" customHeight="1"/>
    <row r="43477" ht="7.5" hidden="1" customHeight="1"/>
    <row r="43478" ht="7.5" hidden="1" customHeight="1"/>
    <row r="43479" ht="7.5" hidden="1" customHeight="1"/>
    <row r="43480" ht="7.5" hidden="1" customHeight="1"/>
    <row r="43481" ht="7.5" hidden="1" customHeight="1"/>
    <row r="43482" ht="7.5" hidden="1" customHeight="1"/>
    <row r="43483" ht="7.5" hidden="1" customHeight="1"/>
    <row r="43484" ht="7.5" hidden="1" customHeight="1"/>
    <row r="43485" ht="7.5" hidden="1" customHeight="1"/>
    <row r="43486" ht="7.5" hidden="1" customHeight="1"/>
    <row r="43487" ht="7.5" hidden="1" customHeight="1"/>
    <row r="43488" ht="7.5" hidden="1" customHeight="1"/>
    <row r="43489" ht="7.5" hidden="1" customHeight="1"/>
    <row r="43490" ht="7.5" hidden="1" customHeight="1"/>
    <row r="43491" ht="7.5" hidden="1" customHeight="1"/>
    <row r="43492" ht="7.5" hidden="1" customHeight="1"/>
    <row r="43493" ht="7.5" hidden="1" customHeight="1"/>
    <row r="43494" ht="7.5" hidden="1" customHeight="1"/>
    <row r="43495" ht="7.5" hidden="1" customHeight="1"/>
    <row r="43496" ht="7.5" hidden="1" customHeight="1"/>
    <row r="43497" ht="7.5" hidden="1" customHeight="1"/>
    <row r="43498" ht="7.5" hidden="1" customHeight="1"/>
    <row r="43499" ht="7.5" hidden="1" customHeight="1"/>
    <row r="43500" ht="7.5" hidden="1" customHeight="1"/>
    <row r="43501" ht="7.5" hidden="1" customHeight="1"/>
    <row r="43502" ht="7.5" hidden="1" customHeight="1"/>
    <row r="43503" ht="7.5" hidden="1" customHeight="1"/>
    <row r="43504" ht="7.5" hidden="1" customHeight="1"/>
    <row r="43505" ht="7.5" hidden="1" customHeight="1"/>
    <row r="43506" ht="7.5" hidden="1" customHeight="1"/>
    <row r="43507" ht="7.5" hidden="1" customHeight="1"/>
    <row r="43508" ht="7.5" hidden="1" customHeight="1"/>
    <row r="43509" ht="7.5" hidden="1" customHeight="1"/>
    <row r="43510" ht="7.5" hidden="1" customHeight="1"/>
    <row r="43511" ht="7.5" hidden="1" customHeight="1"/>
    <row r="43512" ht="7.5" hidden="1" customHeight="1"/>
    <row r="43513" ht="7.5" hidden="1" customHeight="1"/>
    <row r="43514" ht="7.5" hidden="1" customHeight="1"/>
    <row r="43515" ht="7.5" hidden="1" customHeight="1"/>
    <row r="43516" ht="7.5" hidden="1" customHeight="1"/>
    <row r="43517" ht="7.5" hidden="1" customHeight="1"/>
    <row r="43518" ht="7.5" hidden="1" customHeight="1"/>
    <row r="43519" ht="7.5" hidden="1" customHeight="1"/>
    <row r="43520" ht="7.5" hidden="1" customHeight="1"/>
    <row r="43521" ht="7.5" hidden="1" customHeight="1"/>
    <row r="43522" ht="7.5" hidden="1" customHeight="1"/>
    <row r="43523" ht="7.5" hidden="1" customHeight="1"/>
    <row r="43524" ht="7.5" hidden="1" customHeight="1"/>
    <row r="43525" ht="7.5" hidden="1" customHeight="1"/>
    <row r="43526" ht="7.5" hidden="1" customHeight="1"/>
    <row r="43527" ht="7.5" hidden="1" customHeight="1"/>
    <row r="43528" ht="7.5" hidden="1" customHeight="1"/>
    <row r="43529" ht="7.5" hidden="1" customHeight="1"/>
    <row r="43530" ht="7.5" hidden="1" customHeight="1"/>
    <row r="43531" ht="7.5" hidden="1" customHeight="1"/>
    <row r="43532" ht="7.5" hidden="1" customHeight="1"/>
    <row r="43533" ht="7.5" hidden="1" customHeight="1"/>
    <row r="43534" ht="7.5" hidden="1" customHeight="1"/>
    <row r="43535" ht="7.5" hidden="1" customHeight="1"/>
    <row r="43536" ht="7.5" hidden="1" customHeight="1"/>
    <row r="43537" ht="7.5" hidden="1" customHeight="1"/>
    <row r="43538" ht="7.5" hidden="1" customHeight="1"/>
    <row r="43539" ht="7.5" hidden="1" customHeight="1"/>
    <row r="43540" ht="7.5" hidden="1" customHeight="1"/>
    <row r="43541" ht="7.5" hidden="1" customHeight="1"/>
    <row r="43542" ht="7.5" hidden="1" customHeight="1"/>
    <row r="43543" ht="7.5" hidden="1" customHeight="1"/>
    <row r="43544" ht="7.5" hidden="1" customHeight="1"/>
    <row r="43545" ht="7.5" hidden="1" customHeight="1"/>
    <row r="43546" ht="7.5" hidden="1" customHeight="1"/>
    <row r="43547" ht="7.5" hidden="1" customHeight="1"/>
    <row r="43548" ht="7.5" hidden="1" customHeight="1"/>
    <row r="43549" ht="7.5" hidden="1" customHeight="1"/>
    <row r="43550" ht="7.5" hidden="1" customHeight="1"/>
    <row r="43551" ht="7.5" hidden="1" customHeight="1"/>
    <row r="43552" ht="7.5" hidden="1" customHeight="1"/>
    <row r="43553" ht="7.5" hidden="1" customHeight="1"/>
    <row r="43554" ht="7.5" hidden="1" customHeight="1"/>
    <row r="43555" ht="7.5" hidden="1" customHeight="1"/>
    <row r="43556" ht="7.5" hidden="1" customHeight="1"/>
    <row r="43557" ht="7.5" hidden="1" customHeight="1"/>
    <row r="43558" ht="7.5" hidden="1" customHeight="1"/>
    <row r="43559" ht="7.5" hidden="1" customHeight="1"/>
    <row r="43560" ht="7.5" hidden="1" customHeight="1"/>
    <row r="43561" ht="7.5" hidden="1" customHeight="1"/>
    <row r="43562" ht="7.5" hidden="1" customHeight="1"/>
    <row r="43563" ht="7.5" hidden="1" customHeight="1"/>
    <row r="43564" ht="7.5" hidden="1" customHeight="1"/>
    <row r="43565" ht="7.5" hidden="1" customHeight="1"/>
    <row r="43566" ht="7.5" hidden="1" customHeight="1"/>
    <row r="43567" ht="7.5" hidden="1" customHeight="1"/>
    <row r="43568" ht="7.5" hidden="1" customHeight="1"/>
    <row r="43569" ht="7.5" hidden="1" customHeight="1"/>
    <row r="43570" ht="7.5" hidden="1" customHeight="1"/>
    <row r="43571" ht="7.5" hidden="1" customHeight="1"/>
    <row r="43572" ht="7.5" hidden="1" customHeight="1"/>
    <row r="43573" ht="7.5" hidden="1" customHeight="1"/>
    <row r="43574" ht="7.5" hidden="1" customHeight="1"/>
    <row r="43575" ht="7.5" hidden="1" customHeight="1"/>
    <row r="43576" ht="7.5" hidden="1" customHeight="1"/>
    <row r="43577" ht="7.5" hidden="1" customHeight="1"/>
    <row r="43578" ht="7.5" hidden="1" customHeight="1"/>
    <row r="43579" ht="7.5" hidden="1" customHeight="1"/>
    <row r="43580" ht="7.5" hidden="1" customHeight="1"/>
    <row r="43581" ht="7.5" hidden="1" customHeight="1"/>
    <row r="43582" ht="7.5" hidden="1" customHeight="1"/>
    <row r="43583" ht="7.5" hidden="1" customHeight="1"/>
    <row r="43584" ht="7.5" hidden="1" customHeight="1"/>
    <row r="43585" ht="7.5" hidden="1" customHeight="1"/>
    <row r="43586" ht="7.5" hidden="1" customHeight="1"/>
    <row r="43587" ht="7.5" hidden="1" customHeight="1"/>
    <row r="43588" ht="7.5" hidden="1" customHeight="1"/>
    <row r="43589" ht="7.5" hidden="1" customHeight="1"/>
    <row r="43590" ht="7.5" hidden="1" customHeight="1"/>
    <row r="43591" ht="7.5" hidden="1" customHeight="1"/>
    <row r="43592" ht="7.5" hidden="1" customHeight="1"/>
    <row r="43593" ht="7.5" hidden="1" customHeight="1"/>
    <row r="43594" ht="7.5" hidden="1" customHeight="1"/>
    <row r="43595" ht="7.5" hidden="1" customHeight="1"/>
    <row r="43596" ht="7.5" hidden="1" customHeight="1"/>
    <row r="43597" ht="7.5" hidden="1" customHeight="1"/>
    <row r="43598" ht="7.5" hidden="1" customHeight="1"/>
    <row r="43599" ht="7.5" hidden="1" customHeight="1"/>
    <row r="43600" ht="7.5" hidden="1" customHeight="1"/>
    <row r="43601" ht="7.5" hidden="1" customHeight="1"/>
    <row r="43602" ht="7.5" hidden="1" customHeight="1"/>
    <row r="43603" ht="7.5" hidden="1" customHeight="1"/>
    <row r="43604" ht="7.5" hidden="1" customHeight="1"/>
    <row r="43605" ht="7.5" hidden="1" customHeight="1"/>
    <row r="43606" ht="7.5" hidden="1" customHeight="1"/>
    <row r="43607" ht="7.5" hidden="1" customHeight="1"/>
    <row r="43608" ht="7.5" hidden="1" customHeight="1"/>
    <row r="43609" ht="7.5" hidden="1" customHeight="1"/>
    <row r="43610" ht="7.5" hidden="1" customHeight="1"/>
    <row r="43611" ht="7.5" hidden="1" customHeight="1"/>
    <row r="43612" ht="7.5" hidden="1" customHeight="1"/>
    <row r="43613" ht="7.5" hidden="1" customHeight="1"/>
    <row r="43614" ht="7.5" hidden="1" customHeight="1"/>
    <row r="43615" ht="7.5" hidden="1" customHeight="1"/>
    <row r="43616" ht="7.5" hidden="1" customHeight="1"/>
    <row r="43617" ht="7.5" hidden="1" customHeight="1"/>
    <row r="43618" ht="7.5" hidden="1" customHeight="1"/>
    <row r="43619" ht="7.5" hidden="1" customHeight="1"/>
    <row r="43620" ht="7.5" hidden="1" customHeight="1"/>
    <row r="43621" ht="7.5" hidden="1" customHeight="1"/>
    <row r="43622" ht="7.5" hidden="1" customHeight="1"/>
    <row r="43623" ht="7.5" hidden="1" customHeight="1"/>
    <row r="43624" ht="7.5" hidden="1" customHeight="1"/>
    <row r="43625" ht="7.5" hidden="1" customHeight="1"/>
    <row r="43626" ht="7.5" hidden="1" customHeight="1"/>
    <row r="43627" ht="7.5" hidden="1" customHeight="1"/>
    <row r="43628" ht="7.5" hidden="1" customHeight="1"/>
    <row r="43629" ht="7.5" hidden="1" customHeight="1"/>
    <row r="43630" ht="7.5" hidden="1" customHeight="1"/>
    <row r="43631" ht="7.5" hidden="1" customHeight="1"/>
    <row r="43632" ht="7.5" hidden="1" customHeight="1"/>
    <row r="43633" ht="7.5" hidden="1" customHeight="1"/>
    <row r="43634" ht="7.5" hidden="1" customHeight="1"/>
    <row r="43635" ht="7.5" hidden="1" customHeight="1"/>
    <row r="43636" ht="7.5" hidden="1" customHeight="1"/>
    <row r="43637" ht="7.5" hidden="1" customHeight="1"/>
    <row r="43638" ht="7.5" hidden="1" customHeight="1"/>
    <row r="43639" ht="7.5" hidden="1" customHeight="1"/>
    <row r="43640" ht="7.5" hidden="1" customHeight="1"/>
    <row r="43641" ht="7.5" hidden="1" customHeight="1"/>
    <row r="43642" ht="7.5" hidden="1" customHeight="1"/>
    <row r="43643" ht="7.5" hidden="1" customHeight="1"/>
    <row r="43644" ht="7.5" hidden="1" customHeight="1"/>
    <row r="43645" ht="7.5" hidden="1" customHeight="1"/>
    <row r="43646" ht="7.5" hidden="1" customHeight="1"/>
    <row r="43647" ht="7.5" hidden="1" customHeight="1"/>
    <row r="43648" ht="7.5" hidden="1" customHeight="1"/>
    <row r="43649" ht="7.5" hidden="1" customHeight="1"/>
    <row r="43650" ht="7.5" hidden="1" customHeight="1"/>
    <row r="43651" ht="7.5" hidden="1" customHeight="1"/>
    <row r="43652" ht="7.5" hidden="1" customHeight="1"/>
    <row r="43653" ht="7.5" hidden="1" customHeight="1"/>
    <row r="43654" ht="7.5" hidden="1" customHeight="1"/>
    <row r="43655" ht="7.5" hidden="1" customHeight="1"/>
    <row r="43656" ht="7.5" hidden="1" customHeight="1"/>
    <row r="43657" ht="7.5" hidden="1" customHeight="1"/>
    <row r="43658" ht="7.5" hidden="1" customHeight="1"/>
    <row r="43659" ht="7.5" hidden="1" customHeight="1"/>
    <row r="43660" ht="7.5" hidden="1" customHeight="1"/>
    <row r="43661" ht="7.5" hidden="1" customHeight="1"/>
    <row r="43662" ht="7.5" hidden="1" customHeight="1"/>
    <row r="43663" ht="7.5" hidden="1" customHeight="1"/>
    <row r="43664" ht="7.5" hidden="1" customHeight="1"/>
    <row r="43665" ht="7.5" hidden="1" customHeight="1"/>
    <row r="43666" ht="7.5" hidden="1" customHeight="1"/>
    <row r="43667" ht="7.5" hidden="1" customHeight="1"/>
    <row r="43668" ht="7.5" hidden="1" customHeight="1"/>
    <row r="43669" ht="7.5" hidden="1" customHeight="1"/>
    <row r="43670" ht="7.5" hidden="1" customHeight="1"/>
    <row r="43671" ht="7.5" hidden="1" customHeight="1"/>
    <row r="43672" ht="7.5" hidden="1" customHeight="1"/>
    <row r="43673" ht="7.5" hidden="1" customHeight="1"/>
    <row r="43674" ht="7.5" hidden="1" customHeight="1"/>
    <row r="43675" ht="7.5" hidden="1" customHeight="1"/>
    <row r="43676" ht="7.5" hidden="1" customHeight="1"/>
    <row r="43677" ht="7.5" hidden="1" customHeight="1"/>
    <row r="43678" ht="7.5" hidden="1" customHeight="1"/>
    <row r="43679" ht="7.5" hidden="1" customHeight="1"/>
    <row r="43680" ht="7.5" hidden="1" customHeight="1"/>
    <row r="43681" ht="7.5" hidden="1" customHeight="1"/>
    <row r="43682" ht="7.5" hidden="1" customHeight="1"/>
    <row r="43683" ht="7.5" hidden="1" customHeight="1"/>
    <row r="43684" ht="7.5" hidden="1" customHeight="1"/>
    <row r="43685" ht="7.5" hidden="1" customHeight="1"/>
    <row r="43686" ht="7.5" hidden="1" customHeight="1"/>
    <row r="43687" ht="7.5" hidden="1" customHeight="1"/>
    <row r="43688" ht="7.5" hidden="1" customHeight="1"/>
    <row r="43689" ht="7.5" hidden="1" customHeight="1"/>
    <row r="43690" ht="7.5" hidden="1" customHeight="1"/>
    <row r="43691" ht="7.5" hidden="1" customHeight="1"/>
    <row r="43692" ht="7.5" hidden="1" customHeight="1"/>
    <row r="43693" ht="7.5" hidden="1" customHeight="1"/>
    <row r="43694" ht="7.5" hidden="1" customHeight="1"/>
    <row r="43695" ht="7.5" hidden="1" customHeight="1"/>
    <row r="43696" ht="7.5" hidden="1" customHeight="1"/>
    <row r="43697" ht="7.5" hidden="1" customHeight="1"/>
    <row r="43698" ht="7.5" hidden="1" customHeight="1"/>
    <row r="43699" ht="7.5" hidden="1" customHeight="1"/>
    <row r="43700" ht="7.5" hidden="1" customHeight="1"/>
    <row r="43701" ht="7.5" hidden="1" customHeight="1"/>
    <row r="43702" ht="7.5" hidden="1" customHeight="1"/>
    <row r="43703" ht="7.5" hidden="1" customHeight="1"/>
    <row r="43704" ht="7.5" hidden="1" customHeight="1"/>
    <row r="43705" ht="7.5" hidden="1" customHeight="1"/>
    <row r="43706" ht="7.5" hidden="1" customHeight="1"/>
    <row r="43707" ht="7.5" hidden="1" customHeight="1"/>
    <row r="43708" ht="7.5" hidden="1" customHeight="1"/>
    <row r="43709" ht="7.5" hidden="1" customHeight="1"/>
    <row r="43710" ht="7.5" hidden="1" customHeight="1"/>
    <row r="43711" ht="7.5" hidden="1" customHeight="1"/>
    <row r="43712" ht="7.5" hidden="1" customHeight="1"/>
    <row r="43713" ht="7.5" hidden="1" customHeight="1"/>
    <row r="43714" ht="7.5" hidden="1" customHeight="1"/>
    <row r="43715" ht="7.5" hidden="1" customHeight="1"/>
    <row r="43716" ht="7.5" hidden="1" customHeight="1"/>
    <row r="43717" ht="7.5" hidden="1" customHeight="1"/>
    <row r="43718" ht="7.5" hidden="1" customHeight="1"/>
    <row r="43719" ht="7.5" hidden="1" customHeight="1"/>
    <row r="43720" ht="7.5" hidden="1" customHeight="1"/>
    <row r="43721" ht="7.5" hidden="1" customHeight="1"/>
    <row r="43722" ht="7.5" hidden="1" customHeight="1"/>
    <row r="43723" ht="7.5" hidden="1" customHeight="1"/>
    <row r="43724" ht="7.5" hidden="1" customHeight="1"/>
    <row r="43725" ht="7.5" hidden="1" customHeight="1"/>
    <row r="43726" ht="7.5" hidden="1" customHeight="1"/>
    <row r="43727" ht="7.5" hidden="1" customHeight="1"/>
    <row r="43728" ht="7.5" hidden="1" customHeight="1"/>
    <row r="43729" ht="7.5" hidden="1" customHeight="1"/>
    <row r="43730" ht="7.5" hidden="1" customHeight="1"/>
    <row r="43731" ht="7.5" hidden="1" customHeight="1"/>
    <row r="43732" ht="7.5" hidden="1" customHeight="1"/>
    <row r="43733" ht="7.5" hidden="1" customHeight="1"/>
    <row r="43734" ht="7.5" hidden="1" customHeight="1"/>
    <row r="43735" ht="7.5" hidden="1" customHeight="1"/>
    <row r="43736" ht="7.5" hidden="1" customHeight="1"/>
    <row r="43737" ht="7.5" hidden="1" customHeight="1"/>
    <row r="43738" ht="7.5" hidden="1" customHeight="1"/>
    <row r="43739" ht="7.5" hidden="1" customHeight="1"/>
    <row r="43740" ht="7.5" hidden="1" customHeight="1"/>
    <row r="43741" ht="7.5" hidden="1" customHeight="1"/>
    <row r="43742" ht="7.5" hidden="1" customHeight="1"/>
    <row r="43743" ht="7.5" hidden="1" customHeight="1"/>
    <row r="43744" ht="7.5" hidden="1" customHeight="1"/>
    <row r="43745" ht="7.5" hidden="1" customHeight="1"/>
    <row r="43746" ht="7.5" hidden="1" customHeight="1"/>
    <row r="43747" ht="7.5" hidden="1" customHeight="1"/>
    <row r="43748" ht="7.5" hidden="1" customHeight="1"/>
    <row r="43749" ht="7.5" hidden="1" customHeight="1"/>
    <row r="43750" ht="7.5" hidden="1" customHeight="1"/>
    <row r="43751" ht="7.5" hidden="1" customHeight="1"/>
    <row r="43752" ht="7.5" hidden="1" customHeight="1"/>
    <row r="43753" ht="7.5" hidden="1" customHeight="1"/>
    <row r="43754" ht="7.5" hidden="1" customHeight="1"/>
    <row r="43755" ht="7.5" hidden="1" customHeight="1"/>
    <row r="43756" ht="7.5" hidden="1" customHeight="1"/>
    <row r="43757" ht="7.5" hidden="1" customHeight="1"/>
    <row r="43758" ht="7.5" hidden="1" customHeight="1"/>
    <row r="43759" ht="7.5" hidden="1" customHeight="1"/>
    <row r="43760" ht="7.5" hidden="1" customHeight="1"/>
    <row r="43761" ht="7.5" hidden="1" customHeight="1"/>
    <row r="43762" ht="7.5" hidden="1" customHeight="1"/>
    <row r="43763" ht="7.5" hidden="1" customHeight="1"/>
    <row r="43764" ht="7.5" hidden="1" customHeight="1"/>
    <row r="43765" ht="7.5" hidden="1" customHeight="1"/>
    <row r="43766" ht="7.5" hidden="1" customHeight="1"/>
    <row r="43767" ht="7.5" hidden="1" customHeight="1"/>
    <row r="43768" ht="7.5" hidden="1" customHeight="1"/>
    <row r="43769" ht="7.5" hidden="1" customHeight="1"/>
    <row r="43770" ht="7.5" hidden="1" customHeight="1"/>
    <row r="43771" ht="7.5" hidden="1" customHeight="1"/>
    <row r="43772" ht="7.5" hidden="1" customHeight="1"/>
    <row r="43773" ht="7.5" hidden="1" customHeight="1"/>
    <row r="43774" ht="7.5" hidden="1" customHeight="1"/>
    <row r="43775" ht="7.5" hidden="1" customHeight="1"/>
    <row r="43776" ht="7.5" hidden="1" customHeight="1"/>
    <row r="43777" ht="7.5" hidden="1" customHeight="1"/>
    <row r="43778" ht="7.5" hidden="1" customHeight="1"/>
    <row r="43779" ht="7.5" hidden="1" customHeight="1"/>
    <row r="43780" ht="7.5" hidden="1" customHeight="1"/>
    <row r="43781" ht="7.5" hidden="1" customHeight="1"/>
    <row r="43782" ht="7.5" hidden="1" customHeight="1"/>
    <row r="43783" ht="7.5" hidden="1" customHeight="1"/>
    <row r="43784" ht="7.5" hidden="1" customHeight="1"/>
    <row r="43785" ht="7.5" hidden="1" customHeight="1"/>
    <row r="43786" ht="7.5" hidden="1" customHeight="1"/>
    <row r="43787" ht="7.5" hidden="1" customHeight="1"/>
    <row r="43788" ht="7.5" hidden="1" customHeight="1"/>
    <row r="43789" ht="7.5" hidden="1" customHeight="1"/>
    <row r="43790" ht="7.5" hidden="1" customHeight="1"/>
    <row r="43791" ht="7.5" hidden="1" customHeight="1"/>
    <row r="43792" ht="7.5" hidden="1" customHeight="1"/>
    <row r="43793" ht="7.5" hidden="1" customHeight="1"/>
    <row r="43794" ht="7.5" hidden="1" customHeight="1"/>
    <row r="43795" ht="7.5" hidden="1" customHeight="1"/>
    <row r="43796" ht="7.5" hidden="1" customHeight="1"/>
    <row r="43797" ht="7.5" hidden="1" customHeight="1"/>
    <row r="43798" ht="7.5" hidden="1" customHeight="1"/>
    <row r="43799" ht="7.5" hidden="1" customHeight="1"/>
    <row r="43800" ht="7.5" hidden="1" customHeight="1"/>
    <row r="43801" ht="7.5" hidden="1" customHeight="1"/>
    <row r="43802" ht="7.5" hidden="1" customHeight="1"/>
    <row r="43803" ht="7.5" hidden="1" customHeight="1"/>
    <row r="43804" ht="7.5" hidden="1" customHeight="1"/>
    <row r="43805" ht="7.5" hidden="1" customHeight="1"/>
    <row r="43806" ht="7.5" hidden="1" customHeight="1"/>
    <row r="43807" ht="7.5" hidden="1" customHeight="1"/>
    <row r="43808" ht="7.5" hidden="1" customHeight="1"/>
    <row r="43809" ht="7.5" hidden="1" customHeight="1"/>
    <row r="43810" ht="7.5" hidden="1" customHeight="1"/>
    <row r="43811" ht="7.5" hidden="1" customHeight="1"/>
    <row r="43812" ht="7.5" hidden="1" customHeight="1"/>
    <row r="43813" ht="7.5" hidden="1" customHeight="1"/>
    <row r="43814" ht="7.5" hidden="1" customHeight="1"/>
    <row r="43815" ht="7.5" hidden="1" customHeight="1"/>
    <row r="43816" ht="7.5" hidden="1" customHeight="1"/>
    <row r="43817" ht="7.5" hidden="1" customHeight="1"/>
    <row r="43818" ht="7.5" hidden="1" customHeight="1"/>
    <row r="43819" ht="7.5" hidden="1" customHeight="1"/>
    <row r="43820" ht="7.5" hidden="1" customHeight="1"/>
    <row r="43821" ht="7.5" hidden="1" customHeight="1"/>
    <row r="43822" ht="7.5" hidden="1" customHeight="1"/>
    <row r="43823" ht="7.5" hidden="1" customHeight="1"/>
    <row r="43824" ht="7.5" hidden="1" customHeight="1"/>
    <row r="43825" ht="7.5" hidden="1" customHeight="1"/>
    <row r="43826" ht="7.5" hidden="1" customHeight="1"/>
    <row r="43827" ht="7.5" hidden="1" customHeight="1"/>
    <row r="43828" ht="7.5" hidden="1" customHeight="1"/>
    <row r="43829" ht="7.5" hidden="1" customHeight="1"/>
    <row r="43830" ht="7.5" hidden="1" customHeight="1"/>
    <row r="43831" ht="7.5" hidden="1" customHeight="1"/>
    <row r="43832" ht="7.5" hidden="1" customHeight="1"/>
    <row r="43833" ht="7.5" hidden="1" customHeight="1"/>
    <row r="43834" ht="7.5" hidden="1" customHeight="1"/>
    <row r="43835" ht="7.5" hidden="1" customHeight="1"/>
    <row r="43836" ht="7.5" hidden="1" customHeight="1"/>
    <row r="43837" ht="7.5" hidden="1" customHeight="1"/>
    <row r="43838" ht="7.5" hidden="1" customHeight="1"/>
    <row r="43839" ht="7.5" hidden="1" customHeight="1"/>
    <row r="43840" ht="7.5" hidden="1" customHeight="1"/>
    <row r="43841" ht="7.5" hidden="1" customHeight="1"/>
    <row r="43842" ht="7.5" hidden="1" customHeight="1"/>
    <row r="43843" ht="7.5" hidden="1" customHeight="1"/>
    <row r="43844" ht="7.5" hidden="1" customHeight="1"/>
    <row r="43845" ht="7.5" hidden="1" customHeight="1"/>
    <row r="43846" ht="7.5" hidden="1" customHeight="1"/>
    <row r="43847" ht="7.5" hidden="1" customHeight="1"/>
    <row r="43848" ht="7.5" hidden="1" customHeight="1"/>
    <row r="43849" ht="7.5" hidden="1" customHeight="1"/>
    <row r="43850" ht="7.5" hidden="1" customHeight="1"/>
    <row r="43851" ht="7.5" hidden="1" customHeight="1"/>
    <row r="43852" ht="7.5" hidden="1" customHeight="1"/>
    <row r="43853" ht="7.5" hidden="1" customHeight="1"/>
    <row r="43854" ht="7.5" hidden="1" customHeight="1"/>
    <row r="43855" ht="7.5" hidden="1" customHeight="1"/>
    <row r="43856" ht="7.5" hidden="1" customHeight="1"/>
    <row r="43857" ht="7.5" hidden="1" customHeight="1"/>
    <row r="43858" ht="7.5" hidden="1" customHeight="1"/>
    <row r="43859" ht="7.5" hidden="1" customHeight="1"/>
    <row r="43860" ht="7.5" hidden="1" customHeight="1"/>
    <row r="43861" ht="7.5" hidden="1" customHeight="1"/>
    <row r="43862" ht="7.5" hidden="1" customHeight="1"/>
    <row r="43863" ht="7.5" hidden="1" customHeight="1"/>
    <row r="43864" ht="7.5" hidden="1" customHeight="1"/>
    <row r="43865" ht="7.5" hidden="1" customHeight="1"/>
    <row r="43866" ht="7.5" hidden="1" customHeight="1"/>
    <row r="43867" ht="7.5" hidden="1" customHeight="1"/>
    <row r="43868" ht="7.5" hidden="1" customHeight="1"/>
    <row r="43869" ht="7.5" hidden="1" customHeight="1"/>
    <row r="43870" ht="7.5" hidden="1" customHeight="1"/>
    <row r="43871" ht="7.5" hidden="1" customHeight="1"/>
    <row r="43872" ht="7.5" hidden="1" customHeight="1"/>
    <row r="43873" ht="7.5" hidden="1" customHeight="1"/>
    <row r="43874" ht="7.5" hidden="1" customHeight="1"/>
    <row r="43875" ht="7.5" hidden="1" customHeight="1"/>
    <row r="43876" ht="7.5" hidden="1" customHeight="1"/>
    <row r="43877" ht="7.5" hidden="1" customHeight="1"/>
    <row r="43878" ht="7.5" hidden="1" customHeight="1"/>
    <row r="43879" ht="7.5" hidden="1" customHeight="1"/>
    <row r="43880" ht="7.5" hidden="1" customHeight="1"/>
    <row r="43881" ht="7.5" hidden="1" customHeight="1"/>
    <row r="43882" ht="7.5" hidden="1" customHeight="1"/>
    <row r="43883" ht="7.5" hidden="1" customHeight="1"/>
    <row r="43884" ht="7.5" hidden="1" customHeight="1"/>
    <row r="43885" ht="7.5" hidden="1" customHeight="1"/>
    <row r="43886" ht="7.5" hidden="1" customHeight="1"/>
    <row r="43887" ht="7.5" hidden="1" customHeight="1"/>
    <row r="43888" ht="7.5" hidden="1" customHeight="1"/>
    <row r="43889" ht="7.5" hidden="1" customHeight="1"/>
    <row r="43890" ht="7.5" hidden="1" customHeight="1"/>
    <row r="43891" ht="7.5" hidden="1" customHeight="1"/>
    <row r="43892" ht="7.5" hidden="1" customHeight="1"/>
    <row r="43893" ht="7.5" hidden="1" customHeight="1"/>
    <row r="43894" ht="7.5" hidden="1" customHeight="1"/>
    <row r="43895" ht="7.5" hidden="1" customHeight="1"/>
    <row r="43896" ht="7.5" hidden="1" customHeight="1"/>
    <row r="43897" ht="7.5" hidden="1" customHeight="1"/>
    <row r="43898" ht="7.5" hidden="1" customHeight="1"/>
    <row r="43899" ht="7.5" hidden="1" customHeight="1"/>
    <row r="43900" ht="7.5" hidden="1" customHeight="1"/>
    <row r="43901" ht="7.5" hidden="1" customHeight="1"/>
    <row r="43902" ht="7.5" hidden="1" customHeight="1"/>
    <row r="43903" ht="7.5" hidden="1" customHeight="1"/>
    <row r="43904" ht="7.5" hidden="1" customHeight="1"/>
    <row r="43905" ht="7.5" hidden="1" customHeight="1"/>
    <row r="43906" ht="7.5" hidden="1" customHeight="1"/>
    <row r="43907" ht="7.5" hidden="1" customHeight="1"/>
    <row r="43908" ht="7.5" hidden="1" customHeight="1"/>
    <row r="43909" ht="7.5" hidden="1" customHeight="1"/>
    <row r="43910" ht="7.5" hidden="1" customHeight="1"/>
    <row r="43911" ht="7.5" hidden="1" customHeight="1"/>
    <row r="43912" ht="7.5" hidden="1" customHeight="1"/>
    <row r="43913" ht="7.5" hidden="1" customHeight="1"/>
    <row r="43914" ht="7.5" hidden="1" customHeight="1"/>
    <row r="43915" ht="7.5" hidden="1" customHeight="1"/>
    <row r="43916" ht="7.5" hidden="1" customHeight="1"/>
    <row r="43917" ht="7.5" hidden="1" customHeight="1"/>
    <row r="43918" ht="7.5" hidden="1" customHeight="1"/>
    <row r="43919" ht="7.5" hidden="1" customHeight="1"/>
    <row r="43920" ht="7.5" hidden="1" customHeight="1"/>
    <row r="43921" ht="7.5" hidden="1" customHeight="1"/>
    <row r="43922" ht="7.5" hidden="1" customHeight="1"/>
    <row r="43923" ht="7.5" hidden="1" customHeight="1"/>
    <row r="43924" ht="7.5" hidden="1" customHeight="1"/>
    <row r="43925" ht="7.5" hidden="1" customHeight="1"/>
    <row r="43926" ht="7.5" hidden="1" customHeight="1"/>
    <row r="43927" ht="7.5" hidden="1" customHeight="1"/>
    <row r="43928" ht="7.5" hidden="1" customHeight="1"/>
    <row r="43929" ht="7.5" hidden="1" customHeight="1"/>
    <row r="43930" ht="7.5" hidden="1" customHeight="1"/>
    <row r="43931" ht="7.5" hidden="1" customHeight="1"/>
    <row r="43932" ht="7.5" hidden="1" customHeight="1"/>
    <row r="43933" ht="7.5" hidden="1" customHeight="1"/>
    <row r="43934" ht="7.5" hidden="1" customHeight="1"/>
    <row r="43935" ht="7.5" hidden="1" customHeight="1"/>
    <row r="43936" ht="7.5" hidden="1" customHeight="1"/>
    <row r="43937" ht="7.5" hidden="1" customHeight="1"/>
    <row r="43938" ht="7.5" hidden="1" customHeight="1"/>
    <row r="43939" ht="7.5" hidden="1" customHeight="1"/>
    <row r="43940" ht="7.5" hidden="1" customHeight="1"/>
    <row r="43941" ht="7.5" hidden="1" customHeight="1"/>
    <row r="43942" ht="7.5" hidden="1" customHeight="1"/>
    <row r="43943" ht="7.5" hidden="1" customHeight="1"/>
    <row r="43944" ht="7.5" hidden="1" customHeight="1"/>
    <row r="43945" ht="7.5" hidden="1" customHeight="1"/>
    <row r="43946" ht="7.5" hidden="1" customHeight="1"/>
    <row r="43947" ht="7.5" hidden="1" customHeight="1"/>
    <row r="43948" ht="7.5" hidden="1" customHeight="1"/>
    <row r="43949" ht="7.5" hidden="1" customHeight="1"/>
    <row r="43950" ht="7.5" hidden="1" customHeight="1"/>
    <row r="43951" ht="7.5" hidden="1" customHeight="1"/>
    <row r="43952" ht="7.5" hidden="1" customHeight="1"/>
    <row r="43953" ht="7.5" hidden="1" customHeight="1"/>
    <row r="43954" ht="7.5" hidden="1" customHeight="1"/>
    <row r="43955" ht="7.5" hidden="1" customHeight="1"/>
    <row r="43956" ht="7.5" hidden="1" customHeight="1"/>
    <row r="43957" ht="7.5" hidden="1" customHeight="1"/>
    <row r="43958" ht="7.5" hidden="1" customHeight="1"/>
    <row r="43959" ht="7.5" hidden="1" customHeight="1"/>
    <row r="43960" ht="7.5" hidden="1" customHeight="1"/>
    <row r="43961" ht="7.5" hidden="1" customHeight="1"/>
    <row r="43962" ht="7.5" hidden="1" customHeight="1"/>
    <row r="43963" ht="7.5" hidden="1" customHeight="1"/>
    <row r="43964" ht="7.5" hidden="1" customHeight="1"/>
    <row r="43965" ht="7.5" hidden="1" customHeight="1"/>
    <row r="43966" ht="7.5" hidden="1" customHeight="1"/>
    <row r="43967" ht="7.5" hidden="1" customHeight="1"/>
    <row r="43968" ht="7.5" hidden="1" customHeight="1"/>
    <row r="43969" ht="7.5" hidden="1" customHeight="1"/>
    <row r="43970" ht="7.5" hidden="1" customHeight="1"/>
    <row r="43971" ht="7.5" hidden="1" customHeight="1"/>
    <row r="43972" ht="7.5" hidden="1" customHeight="1"/>
    <row r="43973" ht="7.5" hidden="1" customHeight="1"/>
    <row r="43974" ht="7.5" hidden="1" customHeight="1"/>
    <row r="43975" ht="7.5" hidden="1" customHeight="1"/>
    <row r="43976" ht="7.5" hidden="1" customHeight="1"/>
    <row r="43977" ht="7.5" hidden="1" customHeight="1"/>
    <row r="43978" ht="7.5" hidden="1" customHeight="1"/>
    <row r="43979" ht="7.5" hidden="1" customHeight="1"/>
    <row r="43980" ht="7.5" hidden="1" customHeight="1"/>
    <row r="43981" ht="7.5" hidden="1" customHeight="1"/>
    <row r="43982" ht="7.5" hidden="1" customHeight="1"/>
    <row r="43983" ht="7.5" hidden="1" customHeight="1"/>
    <row r="43984" ht="7.5" hidden="1" customHeight="1"/>
    <row r="43985" ht="7.5" hidden="1" customHeight="1"/>
    <row r="43986" ht="7.5" hidden="1" customHeight="1"/>
    <row r="43987" ht="7.5" hidden="1" customHeight="1"/>
    <row r="43988" ht="7.5" hidden="1" customHeight="1"/>
    <row r="43989" ht="7.5" hidden="1" customHeight="1"/>
    <row r="43990" ht="7.5" hidden="1" customHeight="1"/>
    <row r="43991" ht="7.5" hidden="1" customHeight="1"/>
    <row r="43992" ht="7.5" hidden="1" customHeight="1"/>
    <row r="43993" ht="7.5" hidden="1" customHeight="1"/>
    <row r="43994" ht="7.5" hidden="1" customHeight="1"/>
    <row r="43995" ht="7.5" hidden="1" customHeight="1"/>
    <row r="43996" ht="7.5" hidden="1" customHeight="1"/>
    <row r="43997" ht="7.5" hidden="1" customHeight="1"/>
    <row r="43998" ht="7.5" hidden="1" customHeight="1"/>
    <row r="43999" ht="7.5" hidden="1" customHeight="1"/>
    <row r="44000" ht="7.5" hidden="1" customHeight="1"/>
    <row r="44001" ht="7.5" hidden="1" customHeight="1"/>
    <row r="44002" ht="7.5" hidden="1" customHeight="1"/>
    <row r="44003" ht="7.5" hidden="1" customHeight="1"/>
    <row r="44004" ht="7.5" hidden="1" customHeight="1"/>
    <row r="44005" ht="7.5" hidden="1" customHeight="1"/>
    <row r="44006" ht="7.5" hidden="1" customHeight="1"/>
    <row r="44007" ht="7.5" hidden="1" customHeight="1"/>
    <row r="44008" ht="7.5" hidden="1" customHeight="1"/>
    <row r="44009" ht="7.5" hidden="1" customHeight="1"/>
    <row r="44010" ht="7.5" hidden="1" customHeight="1"/>
    <row r="44011" ht="7.5" hidden="1" customHeight="1"/>
    <row r="44012" ht="7.5" hidden="1" customHeight="1"/>
    <row r="44013" ht="7.5" hidden="1" customHeight="1"/>
    <row r="44014" ht="7.5" hidden="1" customHeight="1"/>
    <row r="44015" ht="7.5" hidden="1" customHeight="1"/>
    <row r="44016" ht="7.5" hidden="1" customHeight="1"/>
    <row r="44017" ht="7.5" hidden="1" customHeight="1"/>
    <row r="44018" ht="7.5" hidden="1" customHeight="1"/>
    <row r="44019" ht="7.5" hidden="1" customHeight="1"/>
    <row r="44020" ht="7.5" hidden="1" customHeight="1"/>
    <row r="44021" ht="7.5" hidden="1" customHeight="1"/>
    <row r="44022" ht="7.5" hidden="1" customHeight="1"/>
    <row r="44023" ht="7.5" hidden="1" customHeight="1"/>
    <row r="44024" ht="7.5" hidden="1" customHeight="1"/>
    <row r="44025" ht="7.5" hidden="1" customHeight="1"/>
    <row r="44026" ht="7.5" hidden="1" customHeight="1"/>
    <row r="44027" ht="7.5" hidden="1" customHeight="1"/>
    <row r="44028" ht="7.5" hidden="1" customHeight="1"/>
    <row r="44029" ht="7.5" hidden="1" customHeight="1"/>
    <row r="44030" ht="7.5" hidden="1" customHeight="1"/>
    <row r="44031" ht="7.5" hidden="1" customHeight="1"/>
    <row r="44032" ht="7.5" hidden="1" customHeight="1"/>
    <row r="44033" ht="7.5" hidden="1" customHeight="1"/>
    <row r="44034" ht="7.5" hidden="1" customHeight="1"/>
    <row r="44035" ht="7.5" hidden="1" customHeight="1"/>
    <row r="44036" ht="7.5" hidden="1" customHeight="1"/>
    <row r="44037" ht="7.5" hidden="1" customHeight="1"/>
    <row r="44038" ht="7.5" hidden="1" customHeight="1"/>
    <row r="44039" ht="7.5" hidden="1" customHeight="1"/>
    <row r="44040" ht="7.5" hidden="1" customHeight="1"/>
    <row r="44041" ht="7.5" hidden="1" customHeight="1"/>
    <row r="44042" ht="7.5" hidden="1" customHeight="1"/>
    <row r="44043" ht="7.5" hidden="1" customHeight="1"/>
    <row r="44044" ht="7.5" hidden="1" customHeight="1"/>
    <row r="44045" ht="7.5" hidden="1" customHeight="1"/>
    <row r="44046" ht="7.5" hidden="1" customHeight="1"/>
    <row r="44047" ht="7.5" hidden="1" customHeight="1"/>
    <row r="44048" ht="7.5" hidden="1" customHeight="1"/>
    <row r="44049" ht="7.5" hidden="1" customHeight="1"/>
    <row r="44050" ht="7.5" hidden="1" customHeight="1"/>
    <row r="44051" ht="7.5" hidden="1" customHeight="1"/>
    <row r="44052" ht="7.5" hidden="1" customHeight="1"/>
    <row r="44053" ht="7.5" hidden="1" customHeight="1"/>
    <row r="44054" ht="7.5" hidden="1" customHeight="1"/>
    <row r="44055" ht="7.5" hidden="1" customHeight="1"/>
    <row r="44056" ht="7.5" hidden="1" customHeight="1"/>
    <row r="44057" ht="7.5" hidden="1" customHeight="1"/>
    <row r="44058" ht="7.5" hidden="1" customHeight="1"/>
    <row r="44059" ht="7.5" hidden="1" customHeight="1"/>
    <row r="44060" ht="7.5" hidden="1" customHeight="1"/>
    <row r="44061" ht="7.5" hidden="1" customHeight="1"/>
    <row r="44062" ht="7.5" hidden="1" customHeight="1"/>
    <row r="44063" ht="7.5" hidden="1" customHeight="1"/>
    <row r="44064" ht="7.5" hidden="1" customHeight="1"/>
    <row r="44065" ht="7.5" hidden="1" customHeight="1"/>
    <row r="44066" ht="7.5" hidden="1" customHeight="1"/>
    <row r="44067" ht="7.5" hidden="1" customHeight="1"/>
    <row r="44068" ht="7.5" hidden="1" customHeight="1"/>
    <row r="44069" ht="7.5" hidden="1" customHeight="1"/>
    <row r="44070" ht="7.5" hidden="1" customHeight="1"/>
    <row r="44071" ht="7.5" hidden="1" customHeight="1"/>
    <row r="44072" ht="7.5" hidden="1" customHeight="1"/>
    <row r="44073" ht="7.5" hidden="1" customHeight="1"/>
    <row r="44074" ht="7.5" hidden="1" customHeight="1"/>
    <row r="44075" ht="7.5" hidden="1" customHeight="1"/>
    <row r="44076" ht="7.5" hidden="1" customHeight="1"/>
    <row r="44077" ht="7.5" hidden="1" customHeight="1"/>
    <row r="44078" ht="7.5" hidden="1" customHeight="1"/>
    <row r="44079" ht="7.5" hidden="1" customHeight="1"/>
    <row r="44080" ht="7.5" hidden="1" customHeight="1"/>
    <row r="44081" ht="7.5" hidden="1" customHeight="1"/>
    <row r="44082" ht="7.5" hidden="1" customHeight="1"/>
    <row r="44083" ht="7.5" hidden="1" customHeight="1"/>
    <row r="44084" ht="7.5" hidden="1" customHeight="1"/>
    <row r="44085" ht="7.5" hidden="1" customHeight="1"/>
    <row r="44086" ht="7.5" hidden="1" customHeight="1"/>
    <row r="44087" ht="7.5" hidden="1" customHeight="1"/>
    <row r="44088" ht="7.5" hidden="1" customHeight="1"/>
    <row r="44089" ht="7.5" hidden="1" customHeight="1"/>
    <row r="44090" ht="7.5" hidden="1" customHeight="1"/>
    <row r="44091" ht="7.5" hidden="1" customHeight="1"/>
    <row r="44092" ht="7.5" hidden="1" customHeight="1"/>
    <row r="44093" ht="7.5" hidden="1" customHeight="1"/>
    <row r="44094" ht="7.5" hidden="1" customHeight="1"/>
    <row r="44095" ht="7.5" hidden="1" customHeight="1"/>
    <row r="44096" ht="7.5" hidden="1" customHeight="1"/>
    <row r="44097" ht="7.5" hidden="1" customHeight="1"/>
    <row r="44098" ht="7.5" hidden="1" customHeight="1"/>
    <row r="44099" ht="7.5" hidden="1" customHeight="1"/>
    <row r="44100" ht="7.5" hidden="1" customHeight="1"/>
    <row r="44101" ht="7.5" hidden="1" customHeight="1"/>
    <row r="44102" ht="7.5" hidden="1" customHeight="1"/>
    <row r="44103" ht="7.5" hidden="1" customHeight="1"/>
    <row r="44104" ht="7.5" hidden="1" customHeight="1"/>
    <row r="44105" ht="7.5" hidden="1" customHeight="1"/>
    <row r="44106" ht="7.5" hidden="1" customHeight="1"/>
    <row r="44107" ht="7.5" hidden="1" customHeight="1"/>
    <row r="44108" ht="7.5" hidden="1" customHeight="1"/>
    <row r="44109" ht="7.5" hidden="1" customHeight="1"/>
    <row r="44110" ht="7.5" hidden="1" customHeight="1"/>
    <row r="44111" ht="7.5" hidden="1" customHeight="1"/>
    <row r="44112" ht="7.5" hidden="1" customHeight="1"/>
    <row r="44113" ht="7.5" hidden="1" customHeight="1"/>
    <row r="44114" ht="7.5" hidden="1" customHeight="1"/>
    <row r="44115" ht="7.5" hidden="1" customHeight="1"/>
    <row r="44116" ht="7.5" hidden="1" customHeight="1"/>
    <row r="44117" ht="7.5" hidden="1" customHeight="1"/>
    <row r="44118" ht="7.5" hidden="1" customHeight="1"/>
    <row r="44119" ht="7.5" hidden="1" customHeight="1"/>
    <row r="44120" ht="7.5" hidden="1" customHeight="1"/>
    <row r="44121" ht="7.5" hidden="1" customHeight="1"/>
    <row r="44122" ht="7.5" hidden="1" customHeight="1"/>
    <row r="44123" ht="7.5" hidden="1" customHeight="1"/>
    <row r="44124" ht="7.5" hidden="1" customHeight="1"/>
    <row r="44125" ht="7.5" hidden="1" customHeight="1"/>
    <row r="44126" ht="7.5" hidden="1" customHeight="1"/>
    <row r="44127" ht="7.5" hidden="1" customHeight="1"/>
    <row r="44128" ht="7.5" hidden="1" customHeight="1"/>
    <row r="44129" ht="7.5" hidden="1" customHeight="1"/>
    <row r="44130" ht="7.5" hidden="1" customHeight="1"/>
    <row r="44131" ht="7.5" hidden="1" customHeight="1"/>
    <row r="44132" ht="7.5" hidden="1" customHeight="1"/>
    <row r="44133" ht="7.5" hidden="1" customHeight="1"/>
    <row r="44134" ht="7.5" hidden="1" customHeight="1"/>
    <row r="44135" ht="7.5" hidden="1" customHeight="1"/>
    <row r="44136" ht="7.5" hidden="1" customHeight="1"/>
    <row r="44137" ht="7.5" hidden="1" customHeight="1"/>
    <row r="44138" ht="7.5" hidden="1" customHeight="1"/>
    <row r="44139" ht="7.5" hidden="1" customHeight="1"/>
    <row r="44140" ht="7.5" hidden="1" customHeight="1"/>
    <row r="44141" ht="7.5" hidden="1" customHeight="1"/>
    <row r="44142" ht="7.5" hidden="1" customHeight="1"/>
    <row r="44143" ht="7.5" hidden="1" customHeight="1"/>
    <row r="44144" ht="7.5" hidden="1" customHeight="1"/>
    <row r="44145" ht="7.5" hidden="1" customHeight="1"/>
    <row r="44146" ht="7.5" hidden="1" customHeight="1"/>
    <row r="44147" ht="7.5" hidden="1" customHeight="1"/>
    <row r="44148" ht="7.5" hidden="1" customHeight="1"/>
    <row r="44149" ht="7.5" hidden="1" customHeight="1"/>
    <row r="44150" ht="7.5" hidden="1" customHeight="1"/>
    <row r="44151" ht="7.5" hidden="1" customHeight="1"/>
    <row r="44152" ht="7.5" hidden="1" customHeight="1"/>
    <row r="44153" ht="7.5" hidden="1" customHeight="1"/>
    <row r="44154" ht="7.5" hidden="1" customHeight="1"/>
    <row r="44155" ht="7.5" hidden="1" customHeight="1"/>
    <row r="44156" ht="7.5" hidden="1" customHeight="1"/>
    <row r="44157" ht="7.5" hidden="1" customHeight="1"/>
    <row r="44158" ht="7.5" hidden="1" customHeight="1"/>
    <row r="44159" ht="7.5" hidden="1" customHeight="1"/>
    <row r="44160" ht="7.5" hidden="1" customHeight="1"/>
    <row r="44161" ht="7.5" hidden="1" customHeight="1"/>
    <row r="44162" ht="7.5" hidden="1" customHeight="1"/>
    <row r="44163" ht="7.5" hidden="1" customHeight="1"/>
    <row r="44164" ht="7.5" hidden="1" customHeight="1"/>
    <row r="44165" ht="7.5" hidden="1" customHeight="1"/>
    <row r="44166" ht="7.5" hidden="1" customHeight="1"/>
    <row r="44167" ht="7.5" hidden="1" customHeight="1"/>
    <row r="44168" ht="7.5" hidden="1" customHeight="1"/>
    <row r="44169" ht="7.5" hidden="1" customHeight="1"/>
    <row r="44170" ht="7.5" hidden="1" customHeight="1"/>
    <row r="44171" ht="7.5" hidden="1" customHeight="1"/>
    <row r="44172" ht="7.5" hidden="1" customHeight="1"/>
    <row r="44173" ht="7.5" hidden="1" customHeight="1"/>
    <row r="44174" ht="7.5" hidden="1" customHeight="1"/>
    <row r="44175" ht="7.5" hidden="1" customHeight="1"/>
    <row r="44176" ht="7.5" hidden="1" customHeight="1"/>
    <row r="44177" ht="7.5" hidden="1" customHeight="1"/>
    <row r="44178" ht="7.5" hidden="1" customHeight="1"/>
    <row r="44179" ht="7.5" hidden="1" customHeight="1"/>
    <row r="44180" ht="7.5" hidden="1" customHeight="1"/>
    <row r="44181" ht="7.5" hidden="1" customHeight="1"/>
    <row r="44182" ht="7.5" hidden="1" customHeight="1"/>
    <row r="44183" ht="7.5" hidden="1" customHeight="1"/>
    <row r="44184" ht="7.5" hidden="1" customHeight="1"/>
    <row r="44185" ht="7.5" hidden="1" customHeight="1"/>
    <row r="44186" ht="7.5" hidden="1" customHeight="1"/>
    <row r="44187" ht="7.5" hidden="1" customHeight="1"/>
    <row r="44188" ht="7.5" hidden="1" customHeight="1"/>
    <row r="44189" ht="7.5" hidden="1" customHeight="1"/>
    <row r="44190" ht="7.5" hidden="1" customHeight="1"/>
    <row r="44191" ht="7.5" hidden="1" customHeight="1"/>
    <row r="44192" ht="7.5" hidden="1" customHeight="1"/>
    <row r="44193" ht="7.5" hidden="1" customHeight="1"/>
    <row r="44194" ht="7.5" hidden="1" customHeight="1"/>
    <row r="44195" ht="7.5" hidden="1" customHeight="1"/>
    <row r="44196" ht="7.5" hidden="1" customHeight="1"/>
    <row r="44197" ht="7.5" hidden="1" customHeight="1"/>
    <row r="44198" ht="7.5" hidden="1" customHeight="1"/>
    <row r="44199" ht="7.5" hidden="1" customHeight="1"/>
    <row r="44200" ht="7.5" hidden="1" customHeight="1"/>
    <row r="44201" ht="7.5" hidden="1" customHeight="1"/>
    <row r="44202" ht="7.5" hidden="1" customHeight="1"/>
    <row r="44203" ht="7.5" hidden="1" customHeight="1"/>
    <row r="44204" ht="7.5" hidden="1" customHeight="1"/>
    <row r="44205" ht="7.5" hidden="1" customHeight="1"/>
    <row r="44206" ht="7.5" hidden="1" customHeight="1"/>
    <row r="44207" ht="7.5" hidden="1" customHeight="1"/>
    <row r="44208" ht="7.5" hidden="1" customHeight="1"/>
    <row r="44209" ht="7.5" hidden="1" customHeight="1"/>
    <row r="44210" ht="7.5" hidden="1" customHeight="1"/>
    <row r="44211" ht="7.5" hidden="1" customHeight="1"/>
    <row r="44212" ht="7.5" hidden="1" customHeight="1"/>
    <row r="44213" ht="7.5" hidden="1" customHeight="1"/>
    <row r="44214" ht="7.5" hidden="1" customHeight="1"/>
    <row r="44215" ht="7.5" hidden="1" customHeight="1"/>
    <row r="44216" ht="7.5" hidden="1" customHeight="1"/>
    <row r="44217" ht="7.5" hidden="1" customHeight="1"/>
    <row r="44218" ht="7.5" hidden="1" customHeight="1"/>
    <row r="44219" ht="7.5" hidden="1" customHeight="1"/>
    <row r="44220" ht="7.5" hidden="1" customHeight="1"/>
    <row r="44221" ht="7.5" hidden="1" customHeight="1"/>
    <row r="44222" ht="7.5" hidden="1" customHeight="1"/>
    <row r="44223" ht="7.5" hidden="1" customHeight="1"/>
    <row r="44224" ht="7.5" hidden="1" customHeight="1"/>
    <row r="44225" ht="7.5" hidden="1" customHeight="1"/>
    <row r="44226" ht="7.5" hidden="1" customHeight="1"/>
    <row r="44227" ht="7.5" hidden="1" customHeight="1"/>
    <row r="44228" ht="7.5" hidden="1" customHeight="1"/>
    <row r="44229" ht="7.5" hidden="1" customHeight="1"/>
    <row r="44230" ht="7.5" hidden="1" customHeight="1"/>
    <row r="44231" ht="7.5" hidden="1" customHeight="1"/>
    <row r="44232" ht="7.5" hidden="1" customHeight="1"/>
    <row r="44233" ht="7.5" hidden="1" customHeight="1"/>
    <row r="44234" ht="7.5" hidden="1" customHeight="1"/>
    <row r="44235" ht="7.5" hidden="1" customHeight="1"/>
    <row r="44236" ht="7.5" hidden="1" customHeight="1"/>
    <row r="44237" ht="7.5" hidden="1" customHeight="1"/>
    <row r="44238" ht="7.5" hidden="1" customHeight="1"/>
    <row r="44239" ht="7.5" hidden="1" customHeight="1"/>
    <row r="44240" ht="7.5" hidden="1" customHeight="1"/>
    <row r="44241" ht="7.5" hidden="1" customHeight="1"/>
    <row r="44242" ht="7.5" hidden="1" customHeight="1"/>
    <row r="44243" ht="7.5" hidden="1" customHeight="1"/>
    <row r="44244" ht="7.5" hidden="1" customHeight="1"/>
    <row r="44245" ht="7.5" hidden="1" customHeight="1"/>
    <row r="44246" ht="7.5" hidden="1" customHeight="1"/>
    <row r="44247" ht="7.5" hidden="1" customHeight="1"/>
    <row r="44248" ht="7.5" hidden="1" customHeight="1"/>
    <row r="44249" ht="7.5" hidden="1" customHeight="1"/>
    <row r="44250" ht="7.5" hidden="1" customHeight="1"/>
    <row r="44251" ht="7.5" hidden="1" customHeight="1"/>
    <row r="44252" ht="7.5" hidden="1" customHeight="1"/>
    <row r="44253" ht="7.5" hidden="1" customHeight="1"/>
    <row r="44254" ht="7.5" hidden="1" customHeight="1"/>
    <row r="44255" ht="7.5" hidden="1" customHeight="1"/>
    <row r="44256" ht="7.5" hidden="1" customHeight="1"/>
    <row r="44257" ht="7.5" hidden="1" customHeight="1"/>
    <row r="44258" ht="7.5" hidden="1" customHeight="1"/>
    <row r="44259" ht="7.5" hidden="1" customHeight="1"/>
    <row r="44260" ht="7.5" hidden="1" customHeight="1"/>
    <row r="44261" ht="7.5" hidden="1" customHeight="1"/>
    <row r="44262" ht="7.5" hidden="1" customHeight="1"/>
    <row r="44263" ht="7.5" hidden="1" customHeight="1"/>
    <row r="44264" ht="7.5" hidden="1" customHeight="1"/>
    <row r="44265" ht="7.5" hidden="1" customHeight="1"/>
    <row r="44266" ht="7.5" hidden="1" customHeight="1"/>
    <row r="44267" ht="7.5" hidden="1" customHeight="1"/>
    <row r="44268" ht="7.5" hidden="1" customHeight="1"/>
    <row r="44269" ht="7.5" hidden="1" customHeight="1"/>
    <row r="44270" ht="7.5" hidden="1" customHeight="1"/>
    <row r="44271" ht="7.5" hidden="1" customHeight="1"/>
    <row r="44272" ht="7.5" hidden="1" customHeight="1"/>
    <row r="44273" ht="7.5" hidden="1" customHeight="1"/>
    <row r="44274" ht="7.5" hidden="1" customHeight="1"/>
    <row r="44275" ht="7.5" hidden="1" customHeight="1"/>
    <row r="44276" ht="7.5" hidden="1" customHeight="1"/>
    <row r="44277" ht="7.5" hidden="1" customHeight="1"/>
    <row r="44278" ht="7.5" hidden="1" customHeight="1"/>
    <row r="44279" ht="7.5" hidden="1" customHeight="1"/>
    <row r="44280" ht="7.5" hidden="1" customHeight="1"/>
    <row r="44281" ht="7.5" hidden="1" customHeight="1"/>
    <row r="44282" ht="7.5" hidden="1" customHeight="1"/>
    <row r="44283" ht="7.5" hidden="1" customHeight="1"/>
    <row r="44284" ht="7.5" hidden="1" customHeight="1"/>
    <row r="44285" ht="7.5" hidden="1" customHeight="1"/>
    <row r="44286" ht="7.5" hidden="1" customHeight="1"/>
    <row r="44287" ht="7.5" hidden="1" customHeight="1"/>
    <row r="44288" ht="7.5" hidden="1" customHeight="1"/>
    <row r="44289" ht="7.5" hidden="1" customHeight="1"/>
    <row r="44290" ht="7.5" hidden="1" customHeight="1"/>
    <row r="44291" ht="7.5" hidden="1" customHeight="1"/>
    <row r="44292" ht="7.5" hidden="1" customHeight="1"/>
    <row r="44293" ht="7.5" hidden="1" customHeight="1"/>
    <row r="44294" ht="7.5" hidden="1" customHeight="1"/>
    <row r="44295" ht="7.5" hidden="1" customHeight="1"/>
    <row r="44296" ht="7.5" hidden="1" customHeight="1"/>
    <row r="44297" ht="7.5" hidden="1" customHeight="1"/>
    <row r="44298" ht="7.5" hidden="1" customHeight="1"/>
    <row r="44299" ht="7.5" hidden="1" customHeight="1"/>
    <row r="44300" ht="7.5" hidden="1" customHeight="1"/>
    <row r="44301" ht="7.5" hidden="1" customHeight="1"/>
    <row r="44302" ht="7.5" hidden="1" customHeight="1"/>
    <row r="44303" ht="7.5" hidden="1" customHeight="1"/>
    <row r="44304" ht="7.5" hidden="1" customHeight="1"/>
    <row r="44305" ht="7.5" hidden="1" customHeight="1"/>
    <row r="44306" ht="7.5" hidden="1" customHeight="1"/>
    <row r="44307" ht="7.5" hidden="1" customHeight="1"/>
    <row r="44308" ht="7.5" hidden="1" customHeight="1"/>
    <row r="44309" ht="7.5" hidden="1" customHeight="1"/>
    <row r="44310" ht="7.5" hidden="1" customHeight="1"/>
    <row r="44311" ht="7.5" hidden="1" customHeight="1"/>
    <row r="44312" ht="7.5" hidden="1" customHeight="1"/>
    <row r="44313" ht="7.5" hidden="1" customHeight="1"/>
    <row r="44314" ht="7.5" hidden="1" customHeight="1"/>
    <row r="44315" ht="7.5" hidden="1" customHeight="1"/>
    <row r="44316" ht="7.5" hidden="1" customHeight="1"/>
    <row r="44317" ht="7.5" hidden="1" customHeight="1"/>
    <row r="44318" ht="7.5" hidden="1" customHeight="1"/>
    <row r="44319" ht="7.5" hidden="1" customHeight="1"/>
    <row r="44320" ht="7.5" hidden="1" customHeight="1"/>
    <row r="44321" ht="7.5" hidden="1" customHeight="1"/>
    <row r="44322" ht="7.5" hidden="1" customHeight="1"/>
    <row r="44323" ht="7.5" hidden="1" customHeight="1"/>
    <row r="44324" ht="7.5" hidden="1" customHeight="1"/>
    <row r="44325" ht="7.5" hidden="1" customHeight="1"/>
    <row r="44326" ht="7.5" hidden="1" customHeight="1"/>
    <row r="44327" ht="7.5" hidden="1" customHeight="1"/>
    <row r="44328" ht="7.5" hidden="1" customHeight="1"/>
    <row r="44329" ht="7.5" hidden="1" customHeight="1"/>
    <row r="44330" ht="7.5" hidden="1" customHeight="1"/>
    <row r="44331" ht="7.5" hidden="1" customHeight="1"/>
    <row r="44332" ht="7.5" hidden="1" customHeight="1"/>
    <row r="44333" ht="7.5" hidden="1" customHeight="1"/>
    <row r="44334" ht="7.5" hidden="1" customHeight="1"/>
    <row r="44335" ht="7.5" hidden="1" customHeight="1"/>
    <row r="44336" ht="7.5" hidden="1" customHeight="1"/>
    <row r="44337" ht="7.5" hidden="1" customHeight="1"/>
    <row r="44338" ht="7.5" hidden="1" customHeight="1"/>
    <row r="44339" ht="7.5" hidden="1" customHeight="1"/>
    <row r="44340" ht="7.5" hidden="1" customHeight="1"/>
    <row r="44341" ht="7.5" hidden="1" customHeight="1"/>
    <row r="44342" ht="7.5" hidden="1" customHeight="1"/>
    <row r="44343" ht="7.5" hidden="1" customHeight="1"/>
    <row r="44344" ht="7.5" hidden="1" customHeight="1"/>
    <row r="44345" ht="7.5" hidden="1" customHeight="1"/>
    <row r="44346" ht="7.5" hidden="1" customHeight="1"/>
    <row r="44347" ht="7.5" hidden="1" customHeight="1"/>
    <row r="44348" ht="7.5" hidden="1" customHeight="1"/>
    <row r="44349" ht="7.5" hidden="1" customHeight="1"/>
    <row r="44350" ht="7.5" hidden="1" customHeight="1"/>
    <row r="44351" ht="7.5" hidden="1" customHeight="1"/>
    <row r="44352" ht="7.5" hidden="1" customHeight="1"/>
    <row r="44353" ht="7.5" hidden="1" customHeight="1"/>
    <row r="44354" ht="7.5" hidden="1" customHeight="1"/>
    <row r="44355" ht="7.5" hidden="1" customHeight="1"/>
    <row r="44356" ht="7.5" hidden="1" customHeight="1"/>
    <row r="44357" ht="7.5" hidden="1" customHeight="1"/>
    <row r="44358" ht="7.5" hidden="1" customHeight="1"/>
    <row r="44359" ht="7.5" hidden="1" customHeight="1"/>
    <row r="44360" ht="7.5" hidden="1" customHeight="1"/>
    <row r="44361" ht="7.5" hidden="1" customHeight="1"/>
    <row r="44362" ht="7.5" hidden="1" customHeight="1"/>
    <row r="44363" ht="7.5" hidden="1" customHeight="1"/>
    <row r="44364" ht="7.5" hidden="1" customHeight="1"/>
    <row r="44365" ht="7.5" hidden="1" customHeight="1"/>
    <row r="44366" ht="7.5" hidden="1" customHeight="1"/>
    <row r="44367" ht="7.5" hidden="1" customHeight="1"/>
    <row r="44368" ht="7.5" hidden="1" customHeight="1"/>
    <row r="44369" ht="7.5" hidden="1" customHeight="1"/>
    <row r="44370" ht="7.5" hidden="1" customHeight="1"/>
    <row r="44371" ht="7.5" hidden="1" customHeight="1"/>
    <row r="44372" ht="7.5" hidden="1" customHeight="1"/>
    <row r="44373" ht="7.5" hidden="1" customHeight="1"/>
    <row r="44374" ht="7.5" hidden="1" customHeight="1"/>
    <row r="44375" ht="7.5" hidden="1" customHeight="1"/>
    <row r="44376" ht="7.5" hidden="1" customHeight="1"/>
    <row r="44377" ht="7.5" hidden="1" customHeight="1"/>
    <row r="44378" ht="7.5" hidden="1" customHeight="1"/>
    <row r="44379" ht="7.5" hidden="1" customHeight="1"/>
    <row r="44380" ht="7.5" hidden="1" customHeight="1"/>
    <row r="44381" ht="7.5" hidden="1" customHeight="1"/>
    <row r="44382" ht="7.5" hidden="1" customHeight="1"/>
    <row r="44383" ht="7.5" hidden="1" customHeight="1"/>
    <row r="44384" ht="7.5" hidden="1" customHeight="1"/>
    <row r="44385" ht="7.5" hidden="1" customHeight="1"/>
    <row r="44386" ht="7.5" hidden="1" customHeight="1"/>
    <row r="44387" ht="7.5" hidden="1" customHeight="1"/>
    <row r="44388" ht="7.5" hidden="1" customHeight="1"/>
    <row r="44389" ht="7.5" hidden="1" customHeight="1"/>
    <row r="44390" ht="7.5" hidden="1" customHeight="1"/>
    <row r="44391" ht="7.5" hidden="1" customHeight="1"/>
    <row r="44392" ht="7.5" hidden="1" customHeight="1"/>
    <row r="44393" ht="7.5" hidden="1" customHeight="1"/>
    <row r="44394" ht="7.5" hidden="1" customHeight="1"/>
    <row r="44395" ht="7.5" hidden="1" customHeight="1"/>
    <row r="44396" ht="7.5" hidden="1" customHeight="1"/>
    <row r="44397" ht="7.5" hidden="1" customHeight="1"/>
    <row r="44398" ht="7.5" hidden="1" customHeight="1"/>
    <row r="44399" ht="7.5" hidden="1" customHeight="1"/>
    <row r="44400" ht="7.5" hidden="1" customHeight="1"/>
    <row r="44401" ht="7.5" hidden="1" customHeight="1"/>
    <row r="44402" ht="7.5" hidden="1" customHeight="1"/>
    <row r="44403" ht="7.5" hidden="1" customHeight="1"/>
    <row r="44404" ht="7.5" hidden="1" customHeight="1"/>
    <row r="44405" ht="7.5" hidden="1" customHeight="1"/>
    <row r="44406" ht="7.5" hidden="1" customHeight="1"/>
    <row r="44407" ht="7.5" hidden="1" customHeight="1"/>
    <row r="44408" ht="7.5" hidden="1" customHeight="1"/>
    <row r="44409" ht="7.5" hidden="1" customHeight="1"/>
    <row r="44410" ht="7.5" hidden="1" customHeight="1"/>
    <row r="44411" ht="7.5" hidden="1" customHeight="1"/>
    <row r="44412" ht="7.5" hidden="1" customHeight="1"/>
    <row r="44413" ht="7.5" hidden="1" customHeight="1"/>
    <row r="44414" ht="7.5" hidden="1" customHeight="1"/>
    <row r="44415" ht="7.5" hidden="1" customHeight="1"/>
    <row r="44416" ht="7.5" hidden="1" customHeight="1"/>
    <row r="44417" ht="7.5" hidden="1" customHeight="1"/>
    <row r="44418" ht="7.5" hidden="1" customHeight="1"/>
    <row r="44419" ht="7.5" hidden="1" customHeight="1"/>
    <row r="44420" ht="7.5" hidden="1" customHeight="1"/>
    <row r="44421" ht="7.5" hidden="1" customHeight="1"/>
    <row r="44422" ht="7.5" hidden="1" customHeight="1"/>
    <row r="44423" ht="7.5" hidden="1" customHeight="1"/>
    <row r="44424" ht="7.5" hidden="1" customHeight="1"/>
    <row r="44425" ht="7.5" hidden="1" customHeight="1"/>
    <row r="44426" ht="7.5" hidden="1" customHeight="1"/>
    <row r="44427" ht="7.5" hidden="1" customHeight="1"/>
    <row r="44428" ht="7.5" hidden="1" customHeight="1"/>
    <row r="44429" ht="7.5" hidden="1" customHeight="1"/>
    <row r="44430" ht="7.5" hidden="1" customHeight="1"/>
    <row r="44431" ht="7.5" hidden="1" customHeight="1"/>
    <row r="44432" ht="7.5" hidden="1" customHeight="1"/>
    <row r="44433" ht="7.5" hidden="1" customHeight="1"/>
    <row r="44434" ht="7.5" hidden="1" customHeight="1"/>
    <row r="44435" ht="7.5" hidden="1" customHeight="1"/>
    <row r="44436" ht="7.5" hidden="1" customHeight="1"/>
    <row r="44437" ht="7.5" hidden="1" customHeight="1"/>
    <row r="44438" ht="7.5" hidden="1" customHeight="1"/>
    <row r="44439" ht="7.5" hidden="1" customHeight="1"/>
    <row r="44440" ht="7.5" hidden="1" customHeight="1"/>
    <row r="44441" ht="7.5" hidden="1" customHeight="1"/>
    <row r="44442" ht="7.5" hidden="1" customHeight="1"/>
    <row r="44443" ht="7.5" hidden="1" customHeight="1"/>
    <row r="44444" ht="7.5" hidden="1" customHeight="1"/>
    <row r="44445" ht="7.5" hidden="1" customHeight="1"/>
    <row r="44446" ht="7.5" hidden="1" customHeight="1"/>
    <row r="44447" ht="7.5" hidden="1" customHeight="1"/>
    <row r="44448" ht="7.5" hidden="1" customHeight="1"/>
    <row r="44449" ht="7.5" hidden="1" customHeight="1"/>
    <row r="44450" ht="7.5" hidden="1" customHeight="1"/>
    <row r="44451" ht="7.5" hidden="1" customHeight="1"/>
    <row r="44452" ht="7.5" hidden="1" customHeight="1"/>
    <row r="44453" ht="7.5" hidden="1" customHeight="1"/>
    <row r="44454" ht="7.5" hidden="1" customHeight="1"/>
    <row r="44455" ht="7.5" hidden="1" customHeight="1"/>
    <row r="44456" ht="7.5" hidden="1" customHeight="1"/>
    <row r="44457" ht="7.5" hidden="1" customHeight="1"/>
    <row r="44458" ht="7.5" hidden="1" customHeight="1"/>
    <row r="44459" ht="7.5" hidden="1" customHeight="1"/>
    <row r="44460" ht="7.5" hidden="1" customHeight="1"/>
    <row r="44461" ht="7.5" hidden="1" customHeight="1"/>
    <row r="44462" ht="7.5" hidden="1" customHeight="1"/>
    <row r="44463" ht="7.5" hidden="1" customHeight="1"/>
    <row r="44464" ht="7.5" hidden="1" customHeight="1"/>
    <row r="44465" ht="7.5" hidden="1" customHeight="1"/>
    <row r="44466" ht="7.5" hidden="1" customHeight="1"/>
    <row r="44467" ht="7.5" hidden="1" customHeight="1"/>
    <row r="44468" ht="7.5" hidden="1" customHeight="1"/>
    <row r="44469" ht="7.5" hidden="1" customHeight="1"/>
    <row r="44470" ht="7.5" hidden="1" customHeight="1"/>
    <row r="44471" ht="7.5" hidden="1" customHeight="1"/>
    <row r="44472" ht="7.5" hidden="1" customHeight="1"/>
    <row r="44473" ht="7.5" hidden="1" customHeight="1"/>
    <row r="44474" ht="7.5" hidden="1" customHeight="1"/>
    <row r="44475" ht="7.5" hidden="1" customHeight="1"/>
    <row r="44476" ht="7.5" hidden="1" customHeight="1"/>
    <row r="44477" ht="7.5" hidden="1" customHeight="1"/>
    <row r="44478" ht="7.5" hidden="1" customHeight="1"/>
    <row r="44479" ht="7.5" hidden="1" customHeight="1"/>
    <row r="44480" ht="7.5" hidden="1" customHeight="1"/>
    <row r="44481" ht="7.5" hidden="1" customHeight="1"/>
    <row r="44482" ht="7.5" hidden="1" customHeight="1"/>
    <row r="44483" ht="7.5" hidden="1" customHeight="1"/>
    <row r="44484" ht="7.5" hidden="1" customHeight="1"/>
    <row r="44485" ht="7.5" hidden="1" customHeight="1"/>
    <row r="44486" ht="7.5" hidden="1" customHeight="1"/>
    <row r="44487" ht="7.5" hidden="1" customHeight="1"/>
    <row r="44488" ht="7.5" hidden="1" customHeight="1"/>
    <row r="44489" ht="7.5" hidden="1" customHeight="1"/>
    <row r="44490" ht="7.5" hidden="1" customHeight="1"/>
    <row r="44491" ht="7.5" hidden="1" customHeight="1"/>
    <row r="44492" ht="7.5" hidden="1" customHeight="1"/>
    <row r="44493" ht="7.5" hidden="1" customHeight="1"/>
    <row r="44494" ht="7.5" hidden="1" customHeight="1"/>
    <row r="44495" ht="7.5" hidden="1" customHeight="1"/>
    <row r="44496" ht="7.5" hidden="1" customHeight="1"/>
    <row r="44497" ht="7.5" hidden="1" customHeight="1"/>
    <row r="44498" ht="7.5" hidden="1" customHeight="1"/>
    <row r="44499" ht="7.5" hidden="1" customHeight="1"/>
    <row r="44500" ht="7.5" hidden="1" customHeight="1"/>
    <row r="44501" ht="7.5" hidden="1" customHeight="1"/>
    <row r="44502" ht="7.5" hidden="1" customHeight="1"/>
    <row r="44503" ht="7.5" hidden="1" customHeight="1"/>
    <row r="44504" ht="7.5" hidden="1" customHeight="1"/>
    <row r="44505" ht="7.5" hidden="1" customHeight="1"/>
    <row r="44506" ht="7.5" hidden="1" customHeight="1"/>
    <row r="44507" ht="7.5" hidden="1" customHeight="1"/>
    <row r="44508" ht="7.5" hidden="1" customHeight="1"/>
    <row r="44509" ht="7.5" hidden="1" customHeight="1"/>
    <row r="44510" ht="7.5" hidden="1" customHeight="1"/>
    <row r="44511" ht="7.5" hidden="1" customHeight="1"/>
    <row r="44512" ht="7.5" hidden="1" customHeight="1"/>
    <row r="44513" ht="7.5" hidden="1" customHeight="1"/>
    <row r="44514" ht="7.5" hidden="1" customHeight="1"/>
    <row r="44515" ht="7.5" hidden="1" customHeight="1"/>
    <row r="44516" ht="7.5" hidden="1" customHeight="1"/>
    <row r="44517" ht="7.5" hidden="1" customHeight="1"/>
    <row r="44518" ht="7.5" hidden="1" customHeight="1"/>
    <row r="44519" ht="7.5" hidden="1" customHeight="1"/>
    <row r="44520" ht="7.5" hidden="1" customHeight="1"/>
    <row r="44521" ht="7.5" hidden="1" customHeight="1"/>
    <row r="44522" ht="7.5" hidden="1" customHeight="1"/>
    <row r="44523" ht="7.5" hidden="1" customHeight="1"/>
    <row r="44524" ht="7.5" hidden="1" customHeight="1"/>
    <row r="44525" ht="7.5" hidden="1" customHeight="1"/>
    <row r="44526" ht="7.5" hidden="1" customHeight="1"/>
    <row r="44527" ht="7.5" hidden="1" customHeight="1"/>
    <row r="44528" ht="7.5" hidden="1" customHeight="1"/>
    <row r="44529" ht="7.5" hidden="1" customHeight="1"/>
    <row r="44530" ht="7.5" hidden="1" customHeight="1"/>
    <row r="44531" ht="7.5" hidden="1" customHeight="1"/>
    <row r="44532" ht="7.5" hidden="1" customHeight="1"/>
    <row r="44533" ht="7.5" hidden="1" customHeight="1"/>
    <row r="44534" ht="7.5" hidden="1" customHeight="1"/>
    <row r="44535" ht="7.5" hidden="1" customHeight="1"/>
    <row r="44536" ht="7.5" hidden="1" customHeight="1"/>
    <row r="44537" ht="7.5" hidden="1" customHeight="1"/>
    <row r="44538" ht="7.5" hidden="1" customHeight="1"/>
    <row r="44539" ht="7.5" hidden="1" customHeight="1"/>
    <row r="44540" ht="7.5" hidden="1" customHeight="1"/>
    <row r="44541" ht="7.5" hidden="1" customHeight="1"/>
    <row r="44542" ht="7.5" hidden="1" customHeight="1"/>
    <row r="44543" ht="7.5" hidden="1" customHeight="1"/>
    <row r="44544" ht="7.5" hidden="1" customHeight="1"/>
    <row r="44545" ht="7.5" hidden="1" customHeight="1"/>
    <row r="44546" ht="7.5" hidden="1" customHeight="1"/>
    <row r="44547" ht="7.5" hidden="1" customHeight="1"/>
    <row r="44548" ht="7.5" hidden="1" customHeight="1"/>
    <row r="44549" ht="7.5" hidden="1" customHeight="1"/>
    <row r="44550" ht="7.5" hidden="1" customHeight="1"/>
    <row r="44551" ht="7.5" hidden="1" customHeight="1"/>
    <row r="44552" ht="7.5" hidden="1" customHeight="1"/>
    <row r="44553" ht="7.5" hidden="1" customHeight="1"/>
    <row r="44554" ht="7.5" hidden="1" customHeight="1"/>
    <row r="44555" ht="7.5" hidden="1" customHeight="1"/>
    <row r="44556" ht="7.5" hidden="1" customHeight="1"/>
    <row r="44557" ht="7.5" hidden="1" customHeight="1"/>
    <row r="44558" ht="7.5" hidden="1" customHeight="1"/>
    <row r="44559" ht="7.5" hidden="1" customHeight="1"/>
    <row r="44560" ht="7.5" hidden="1" customHeight="1"/>
    <row r="44561" ht="7.5" hidden="1" customHeight="1"/>
    <row r="44562" ht="7.5" hidden="1" customHeight="1"/>
    <row r="44563" ht="7.5" hidden="1" customHeight="1"/>
    <row r="44564" ht="7.5" hidden="1" customHeight="1"/>
    <row r="44565" ht="7.5" hidden="1" customHeight="1"/>
    <row r="44566" ht="7.5" hidden="1" customHeight="1"/>
    <row r="44567" ht="7.5" hidden="1" customHeight="1"/>
    <row r="44568" ht="7.5" hidden="1" customHeight="1"/>
    <row r="44569" ht="7.5" hidden="1" customHeight="1"/>
    <row r="44570" ht="7.5" hidden="1" customHeight="1"/>
    <row r="44571" ht="7.5" hidden="1" customHeight="1"/>
    <row r="44572" ht="7.5" hidden="1" customHeight="1"/>
    <row r="44573" ht="7.5" hidden="1" customHeight="1"/>
    <row r="44574" ht="7.5" hidden="1" customHeight="1"/>
    <row r="44575" ht="7.5" hidden="1" customHeight="1"/>
    <row r="44576" ht="7.5" hidden="1" customHeight="1"/>
    <row r="44577" ht="7.5" hidden="1" customHeight="1"/>
    <row r="44578" ht="7.5" hidden="1" customHeight="1"/>
    <row r="44579" ht="7.5" hidden="1" customHeight="1"/>
    <row r="44580" ht="7.5" hidden="1" customHeight="1"/>
    <row r="44581" ht="7.5" hidden="1" customHeight="1"/>
    <row r="44582" ht="7.5" hidden="1" customHeight="1"/>
    <row r="44583" ht="7.5" hidden="1" customHeight="1"/>
    <row r="44584" ht="7.5" hidden="1" customHeight="1"/>
    <row r="44585" ht="7.5" hidden="1" customHeight="1"/>
    <row r="44586" ht="7.5" hidden="1" customHeight="1"/>
    <row r="44587" ht="7.5" hidden="1" customHeight="1"/>
    <row r="44588" ht="7.5" hidden="1" customHeight="1"/>
    <row r="44589" ht="7.5" hidden="1" customHeight="1"/>
    <row r="44590" ht="7.5" hidden="1" customHeight="1"/>
    <row r="44591" ht="7.5" hidden="1" customHeight="1"/>
    <row r="44592" ht="7.5" hidden="1" customHeight="1"/>
    <row r="44593" ht="7.5" hidden="1" customHeight="1"/>
    <row r="44594" ht="7.5" hidden="1" customHeight="1"/>
    <row r="44595" ht="7.5" hidden="1" customHeight="1"/>
    <row r="44596" ht="7.5" hidden="1" customHeight="1"/>
    <row r="44597" ht="7.5" hidden="1" customHeight="1"/>
    <row r="44598" ht="7.5" hidden="1" customHeight="1"/>
    <row r="44599" ht="7.5" hidden="1" customHeight="1"/>
    <row r="44600" ht="7.5" hidden="1" customHeight="1"/>
    <row r="44601" ht="7.5" hidden="1" customHeight="1"/>
    <row r="44602" ht="7.5" hidden="1" customHeight="1"/>
    <row r="44603" ht="7.5" hidden="1" customHeight="1"/>
    <row r="44604" ht="7.5" hidden="1" customHeight="1"/>
    <row r="44605" ht="7.5" hidden="1" customHeight="1"/>
    <row r="44606" ht="7.5" hidden="1" customHeight="1"/>
    <row r="44607" ht="7.5" hidden="1" customHeight="1"/>
    <row r="44608" ht="7.5" hidden="1" customHeight="1"/>
    <row r="44609" ht="7.5" hidden="1" customHeight="1"/>
    <row r="44610" ht="7.5" hidden="1" customHeight="1"/>
    <row r="44611" ht="7.5" hidden="1" customHeight="1"/>
    <row r="44612" ht="7.5" hidden="1" customHeight="1"/>
    <row r="44613" ht="7.5" hidden="1" customHeight="1"/>
    <row r="44614" ht="7.5" hidden="1" customHeight="1"/>
    <row r="44615" ht="7.5" hidden="1" customHeight="1"/>
    <row r="44616" ht="7.5" hidden="1" customHeight="1"/>
    <row r="44617" ht="7.5" hidden="1" customHeight="1"/>
    <row r="44618" ht="7.5" hidden="1" customHeight="1"/>
    <row r="44619" ht="7.5" hidden="1" customHeight="1"/>
    <row r="44620" ht="7.5" hidden="1" customHeight="1"/>
    <row r="44621" ht="7.5" hidden="1" customHeight="1"/>
    <row r="44622" ht="7.5" hidden="1" customHeight="1"/>
    <row r="44623" ht="7.5" hidden="1" customHeight="1"/>
    <row r="44624" ht="7.5" hidden="1" customHeight="1"/>
    <row r="44625" ht="7.5" hidden="1" customHeight="1"/>
    <row r="44626" ht="7.5" hidden="1" customHeight="1"/>
    <row r="44627" ht="7.5" hidden="1" customHeight="1"/>
    <row r="44628" ht="7.5" hidden="1" customHeight="1"/>
    <row r="44629" ht="7.5" hidden="1" customHeight="1"/>
    <row r="44630" ht="7.5" hidden="1" customHeight="1"/>
    <row r="44631" ht="7.5" hidden="1" customHeight="1"/>
    <row r="44632" ht="7.5" hidden="1" customHeight="1"/>
    <row r="44633" ht="7.5" hidden="1" customHeight="1"/>
    <row r="44634" ht="7.5" hidden="1" customHeight="1"/>
    <row r="44635" ht="7.5" hidden="1" customHeight="1"/>
    <row r="44636" ht="7.5" hidden="1" customHeight="1"/>
    <row r="44637" ht="7.5" hidden="1" customHeight="1"/>
    <row r="44638" ht="7.5" hidden="1" customHeight="1"/>
    <row r="44639" ht="7.5" hidden="1" customHeight="1"/>
    <row r="44640" ht="7.5" hidden="1" customHeight="1"/>
    <row r="44641" ht="7.5" hidden="1" customHeight="1"/>
    <row r="44642" ht="7.5" hidden="1" customHeight="1"/>
    <row r="44643" ht="7.5" hidden="1" customHeight="1"/>
    <row r="44644" ht="7.5" hidden="1" customHeight="1"/>
    <row r="44645" ht="7.5" hidden="1" customHeight="1"/>
    <row r="44646" ht="7.5" hidden="1" customHeight="1"/>
    <row r="44647" ht="7.5" hidden="1" customHeight="1"/>
    <row r="44648" ht="7.5" hidden="1" customHeight="1"/>
    <row r="44649" ht="7.5" hidden="1" customHeight="1"/>
    <row r="44650" ht="7.5" hidden="1" customHeight="1"/>
    <row r="44651" ht="7.5" hidden="1" customHeight="1"/>
    <row r="44652" ht="7.5" hidden="1" customHeight="1"/>
    <row r="44653" ht="7.5" hidden="1" customHeight="1"/>
    <row r="44654" ht="7.5" hidden="1" customHeight="1"/>
    <row r="44655" ht="7.5" hidden="1" customHeight="1"/>
    <row r="44656" ht="7.5" hidden="1" customHeight="1"/>
    <row r="44657" ht="7.5" hidden="1" customHeight="1"/>
    <row r="44658" ht="7.5" hidden="1" customHeight="1"/>
    <row r="44659" ht="7.5" hidden="1" customHeight="1"/>
    <row r="44660" ht="7.5" hidden="1" customHeight="1"/>
    <row r="44661" ht="7.5" hidden="1" customHeight="1"/>
    <row r="44662" ht="7.5" hidden="1" customHeight="1"/>
    <row r="44663" ht="7.5" hidden="1" customHeight="1"/>
    <row r="44664" ht="7.5" hidden="1" customHeight="1"/>
    <row r="44665" ht="7.5" hidden="1" customHeight="1"/>
    <row r="44666" ht="7.5" hidden="1" customHeight="1"/>
    <row r="44667" ht="7.5" hidden="1" customHeight="1"/>
    <row r="44668" ht="7.5" hidden="1" customHeight="1"/>
    <row r="44669" ht="7.5" hidden="1" customHeight="1"/>
    <row r="44670" ht="7.5" hidden="1" customHeight="1"/>
    <row r="44671" ht="7.5" hidden="1" customHeight="1"/>
    <row r="44672" ht="7.5" hidden="1" customHeight="1"/>
    <row r="44673" ht="7.5" hidden="1" customHeight="1"/>
    <row r="44674" ht="7.5" hidden="1" customHeight="1"/>
    <row r="44675" ht="7.5" hidden="1" customHeight="1"/>
    <row r="44676" ht="7.5" hidden="1" customHeight="1"/>
    <row r="44677" ht="7.5" hidden="1" customHeight="1"/>
    <row r="44678" ht="7.5" hidden="1" customHeight="1"/>
    <row r="44679" ht="7.5" hidden="1" customHeight="1"/>
    <row r="44680" ht="7.5" hidden="1" customHeight="1"/>
    <row r="44681" ht="7.5" hidden="1" customHeight="1"/>
    <row r="44682" ht="7.5" hidden="1" customHeight="1"/>
    <row r="44683" ht="7.5" hidden="1" customHeight="1"/>
    <row r="44684" ht="7.5" hidden="1" customHeight="1"/>
    <row r="44685" ht="7.5" hidden="1" customHeight="1"/>
    <row r="44686" ht="7.5" hidden="1" customHeight="1"/>
    <row r="44687" ht="7.5" hidden="1" customHeight="1"/>
    <row r="44688" ht="7.5" hidden="1" customHeight="1"/>
    <row r="44689" ht="7.5" hidden="1" customHeight="1"/>
    <row r="44690" ht="7.5" hidden="1" customHeight="1"/>
    <row r="44691" ht="7.5" hidden="1" customHeight="1"/>
    <row r="44692" ht="7.5" hidden="1" customHeight="1"/>
    <row r="44693" ht="7.5" hidden="1" customHeight="1"/>
    <row r="44694" ht="7.5" hidden="1" customHeight="1"/>
    <row r="44695" ht="7.5" hidden="1" customHeight="1"/>
    <row r="44696" ht="7.5" hidden="1" customHeight="1"/>
    <row r="44697" ht="7.5" hidden="1" customHeight="1"/>
    <row r="44698" ht="7.5" hidden="1" customHeight="1"/>
    <row r="44699" ht="7.5" hidden="1" customHeight="1"/>
    <row r="44700" ht="7.5" hidden="1" customHeight="1"/>
    <row r="44701" ht="7.5" hidden="1" customHeight="1"/>
    <row r="44702" ht="7.5" hidden="1" customHeight="1"/>
    <row r="44703" ht="7.5" hidden="1" customHeight="1"/>
    <row r="44704" ht="7.5" hidden="1" customHeight="1"/>
    <row r="44705" ht="7.5" hidden="1" customHeight="1"/>
    <row r="44706" ht="7.5" hidden="1" customHeight="1"/>
    <row r="44707" ht="7.5" hidden="1" customHeight="1"/>
    <row r="44708" ht="7.5" hidden="1" customHeight="1"/>
    <row r="44709" ht="7.5" hidden="1" customHeight="1"/>
    <row r="44710" ht="7.5" hidden="1" customHeight="1"/>
    <row r="44711" ht="7.5" hidden="1" customHeight="1"/>
    <row r="44712" ht="7.5" hidden="1" customHeight="1"/>
    <row r="44713" ht="7.5" hidden="1" customHeight="1"/>
    <row r="44714" ht="7.5" hidden="1" customHeight="1"/>
    <row r="44715" ht="7.5" hidden="1" customHeight="1"/>
    <row r="44716" ht="7.5" hidden="1" customHeight="1"/>
    <row r="44717" ht="7.5" hidden="1" customHeight="1"/>
    <row r="44718" ht="7.5" hidden="1" customHeight="1"/>
    <row r="44719" ht="7.5" hidden="1" customHeight="1"/>
    <row r="44720" ht="7.5" hidden="1" customHeight="1"/>
    <row r="44721" ht="7.5" hidden="1" customHeight="1"/>
    <row r="44722" ht="7.5" hidden="1" customHeight="1"/>
    <row r="44723" ht="7.5" hidden="1" customHeight="1"/>
    <row r="44724" ht="7.5" hidden="1" customHeight="1"/>
    <row r="44725" ht="7.5" hidden="1" customHeight="1"/>
    <row r="44726" ht="7.5" hidden="1" customHeight="1"/>
    <row r="44727" ht="7.5" hidden="1" customHeight="1"/>
    <row r="44728" ht="7.5" hidden="1" customHeight="1"/>
    <row r="44729" ht="7.5" hidden="1" customHeight="1"/>
    <row r="44730" ht="7.5" hidden="1" customHeight="1"/>
    <row r="44731" ht="7.5" hidden="1" customHeight="1"/>
    <row r="44732" ht="7.5" hidden="1" customHeight="1"/>
    <row r="44733" ht="7.5" hidden="1" customHeight="1"/>
    <row r="44734" ht="7.5" hidden="1" customHeight="1"/>
    <row r="44735" ht="7.5" hidden="1" customHeight="1"/>
    <row r="44736" ht="7.5" hidden="1" customHeight="1"/>
    <row r="44737" ht="7.5" hidden="1" customHeight="1"/>
    <row r="44738" ht="7.5" hidden="1" customHeight="1"/>
    <row r="44739" ht="7.5" hidden="1" customHeight="1"/>
    <row r="44740" ht="7.5" hidden="1" customHeight="1"/>
    <row r="44741" ht="7.5" hidden="1" customHeight="1"/>
    <row r="44742" ht="7.5" hidden="1" customHeight="1"/>
    <row r="44743" ht="7.5" hidden="1" customHeight="1"/>
    <row r="44744" ht="7.5" hidden="1" customHeight="1"/>
    <row r="44745" ht="7.5" hidden="1" customHeight="1"/>
    <row r="44746" ht="7.5" hidden="1" customHeight="1"/>
    <row r="44747" ht="7.5" hidden="1" customHeight="1"/>
    <row r="44748" ht="7.5" hidden="1" customHeight="1"/>
    <row r="44749" ht="7.5" hidden="1" customHeight="1"/>
    <row r="44750" ht="7.5" hidden="1" customHeight="1"/>
    <row r="44751" ht="7.5" hidden="1" customHeight="1"/>
    <row r="44752" ht="7.5" hidden="1" customHeight="1"/>
    <row r="44753" ht="7.5" hidden="1" customHeight="1"/>
    <row r="44754" ht="7.5" hidden="1" customHeight="1"/>
    <row r="44755" ht="7.5" hidden="1" customHeight="1"/>
    <row r="44756" ht="7.5" hidden="1" customHeight="1"/>
    <row r="44757" ht="7.5" hidden="1" customHeight="1"/>
    <row r="44758" ht="7.5" hidden="1" customHeight="1"/>
    <row r="44759" ht="7.5" hidden="1" customHeight="1"/>
    <row r="44760" ht="7.5" hidden="1" customHeight="1"/>
    <row r="44761" ht="7.5" hidden="1" customHeight="1"/>
    <row r="44762" ht="7.5" hidden="1" customHeight="1"/>
    <row r="44763" ht="7.5" hidden="1" customHeight="1"/>
    <row r="44764" ht="7.5" hidden="1" customHeight="1"/>
    <row r="44765" ht="7.5" hidden="1" customHeight="1"/>
    <row r="44766" ht="7.5" hidden="1" customHeight="1"/>
    <row r="44767" ht="7.5" hidden="1" customHeight="1"/>
    <row r="44768" ht="7.5" hidden="1" customHeight="1"/>
    <row r="44769" ht="7.5" hidden="1" customHeight="1"/>
    <row r="44770" ht="7.5" hidden="1" customHeight="1"/>
    <row r="44771" ht="7.5" hidden="1" customHeight="1"/>
    <row r="44772" ht="7.5" hidden="1" customHeight="1"/>
    <row r="44773" ht="7.5" hidden="1" customHeight="1"/>
    <row r="44774" ht="7.5" hidden="1" customHeight="1"/>
    <row r="44775" ht="7.5" hidden="1" customHeight="1"/>
    <row r="44776" ht="7.5" hidden="1" customHeight="1"/>
    <row r="44777" ht="7.5" hidden="1" customHeight="1"/>
    <row r="44778" ht="7.5" hidden="1" customHeight="1"/>
    <row r="44779" ht="7.5" hidden="1" customHeight="1"/>
    <row r="44780" ht="7.5" hidden="1" customHeight="1"/>
    <row r="44781" ht="7.5" hidden="1" customHeight="1"/>
    <row r="44782" ht="7.5" hidden="1" customHeight="1"/>
    <row r="44783" ht="7.5" hidden="1" customHeight="1"/>
    <row r="44784" ht="7.5" hidden="1" customHeight="1"/>
    <row r="44785" ht="7.5" hidden="1" customHeight="1"/>
    <row r="44786" ht="7.5" hidden="1" customHeight="1"/>
    <row r="44787" ht="7.5" hidden="1" customHeight="1"/>
    <row r="44788" ht="7.5" hidden="1" customHeight="1"/>
    <row r="44789" ht="7.5" hidden="1" customHeight="1"/>
    <row r="44790" ht="7.5" hidden="1" customHeight="1"/>
    <row r="44791" ht="7.5" hidden="1" customHeight="1"/>
    <row r="44792" ht="7.5" hidden="1" customHeight="1"/>
    <row r="44793" ht="7.5" hidden="1" customHeight="1"/>
    <row r="44794" ht="7.5" hidden="1" customHeight="1"/>
    <row r="44795" ht="7.5" hidden="1" customHeight="1"/>
    <row r="44796" ht="7.5" hidden="1" customHeight="1"/>
    <row r="44797" ht="7.5" hidden="1" customHeight="1"/>
    <row r="44798" ht="7.5" hidden="1" customHeight="1"/>
    <row r="44799" ht="7.5" hidden="1" customHeight="1"/>
    <row r="44800" ht="7.5" hidden="1" customHeight="1"/>
    <row r="44801" ht="7.5" hidden="1" customHeight="1"/>
    <row r="44802" ht="7.5" hidden="1" customHeight="1"/>
    <row r="44803" ht="7.5" hidden="1" customHeight="1"/>
    <row r="44804" ht="7.5" hidden="1" customHeight="1"/>
    <row r="44805" ht="7.5" hidden="1" customHeight="1"/>
    <row r="44806" ht="7.5" hidden="1" customHeight="1"/>
    <row r="44807" ht="7.5" hidden="1" customHeight="1"/>
    <row r="44808" ht="7.5" hidden="1" customHeight="1"/>
    <row r="44809" ht="7.5" hidden="1" customHeight="1"/>
    <row r="44810" ht="7.5" hidden="1" customHeight="1"/>
    <row r="44811" ht="7.5" hidden="1" customHeight="1"/>
    <row r="44812" ht="7.5" hidden="1" customHeight="1"/>
    <row r="44813" ht="7.5" hidden="1" customHeight="1"/>
    <row r="44814" ht="7.5" hidden="1" customHeight="1"/>
    <row r="44815" ht="7.5" hidden="1" customHeight="1"/>
    <row r="44816" ht="7.5" hidden="1" customHeight="1"/>
    <row r="44817" ht="7.5" hidden="1" customHeight="1"/>
    <row r="44818" ht="7.5" hidden="1" customHeight="1"/>
    <row r="44819" ht="7.5" hidden="1" customHeight="1"/>
    <row r="44820" ht="7.5" hidden="1" customHeight="1"/>
    <row r="44821" ht="7.5" hidden="1" customHeight="1"/>
    <row r="44822" ht="7.5" hidden="1" customHeight="1"/>
    <row r="44823" ht="7.5" hidden="1" customHeight="1"/>
    <row r="44824" ht="7.5" hidden="1" customHeight="1"/>
    <row r="44825" ht="7.5" hidden="1" customHeight="1"/>
    <row r="44826" ht="7.5" hidden="1" customHeight="1"/>
    <row r="44827" ht="7.5" hidden="1" customHeight="1"/>
    <row r="44828" ht="7.5" hidden="1" customHeight="1"/>
    <row r="44829" ht="7.5" hidden="1" customHeight="1"/>
    <row r="44830" ht="7.5" hidden="1" customHeight="1"/>
    <row r="44831" ht="7.5" hidden="1" customHeight="1"/>
    <row r="44832" ht="7.5" hidden="1" customHeight="1"/>
    <row r="44833" ht="7.5" hidden="1" customHeight="1"/>
    <row r="44834" ht="7.5" hidden="1" customHeight="1"/>
    <row r="44835" ht="7.5" hidden="1" customHeight="1"/>
    <row r="44836" ht="7.5" hidden="1" customHeight="1"/>
    <row r="44837" ht="7.5" hidden="1" customHeight="1"/>
    <row r="44838" ht="7.5" hidden="1" customHeight="1"/>
    <row r="44839" ht="7.5" hidden="1" customHeight="1"/>
    <row r="44840" ht="7.5" hidden="1" customHeight="1"/>
    <row r="44841" ht="7.5" hidden="1" customHeight="1"/>
    <row r="44842" ht="7.5" hidden="1" customHeight="1"/>
    <row r="44843" ht="7.5" hidden="1" customHeight="1"/>
    <row r="44844" ht="7.5" hidden="1" customHeight="1"/>
    <row r="44845" ht="7.5" hidden="1" customHeight="1"/>
    <row r="44846" ht="7.5" hidden="1" customHeight="1"/>
    <row r="44847" ht="7.5" hidden="1" customHeight="1"/>
    <row r="44848" ht="7.5" hidden="1" customHeight="1"/>
    <row r="44849" ht="7.5" hidden="1" customHeight="1"/>
    <row r="44850" ht="7.5" hidden="1" customHeight="1"/>
    <row r="44851" ht="7.5" hidden="1" customHeight="1"/>
    <row r="44852" ht="7.5" hidden="1" customHeight="1"/>
    <row r="44853" ht="7.5" hidden="1" customHeight="1"/>
    <row r="44854" ht="7.5" hidden="1" customHeight="1"/>
    <row r="44855" ht="7.5" hidden="1" customHeight="1"/>
    <row r="44856" ht="7.5" hidden="1" customHeight="1"/>
    <row r="44857" ht="7.5" hidden="1" customHeight="1"/>
    <row r="44858" ht="7.5" hidden="1" customHeight="1"/>
    <row r="44859" ht="7.5" hidden="1" customHeight="1"/>
    <row r="44860" ht="7.5" hidden="1" customHeight="1"/>
    <row r="44861" ht="7.5" hidden="1" customHeight="1"/>
    <row r="44862" ht="7.5" hidden="1" customHeight="1"/>
    <row r="44863" ht="7.5" hidden="1" customHeight="1"/>
    <row r="44864" ht="7.5" hidden="1" customHeight="1"/>
    <row r="44865" ht="7.5" hidden="1" customHeight="1"/>
    <row r="44866" ht="7.5" hidden="1" customHeight="1"/>
    <row r="44867" ht="7.5" hidden="1" customHeight="1"/>
    <row r="44868" ht="7.5" hidden="1" customHeight="1"/>
    <row r="44869" ht="7.5" hidden="1" customHeight="1"/>
    <row r="44870" ht="7.5" hidden="1" customHeight="1"/>
    <row r="44871" ht="7.5" hidden="1" customHeight="1"/>
    <row r="44872" ht="7.5" hidden="1" customHeight="1"/>
    <row r="44873" ht="7.5" hidden="1" customHeight="1"/>
    <row r="44874" ht="7.5" hidden="1" customHeight="1"/>
    <row r="44875" ht="7.5" hidden="1" customHeight="1"/>
    <row r="44876" ht="7.5" hidden="1" customHeight="1"/>
    <row r="44877" ht="7.5" hidden="1" customHeight="1"/>
    <row r="44878" ht="7.5" hidden="1" customHeight="1"/>
    <row r="44879" ht="7.5" hidden="1" customHeight="1"/>
    <row r="44880" ht="7.5" hidden="1" customHeight="1"/>
    <row r="44881" ht="7.5" hidden="1" customHeight="1"/>
    <row r="44882" ht="7.5" hidden="1" customHeight="1"/>
    <row r="44883" ht="7.5" hidden="1" customHeight="1"/>
    <row r="44884" ht="7.5" hidden="1" customHeight="1"/>
    <row r="44885" ht="7.5" hidden="1" customHeight="1"/>
    <row r="44886" ht="7.5" hidden="1" customHeight="1"/>
    <row r="44887" ht="7.5" hidden="1" customHeight="1"/>
    <row r="44888" ht="7.5" hidden="1" customHeight="1"/>
    <row r="44889" ht="7.5" hidden="1" customHeight="1"/>
    <row r="44890" ht="7.5" hidden="1" customHeight="1"/>
    <row r="44891" ht="7.5" hidden="1" customHeight="1"/>
    <row r="44892" ht="7.5" hidden="1" customHeight="1"/>
    <row r="44893" ht="7.5" hidden="1" customHeight="1"/>
    <row r="44894" ht="7.5" hidden="1" customHeight="1"/>
    <row r="44895" ht="7.5" hidden="1" customHeight="1"/>
    <row r="44896" ht="7.5" hidden="1" customHeight="1"/>
    <row r="44897" ht="7.5" hidden="1" customHeight="1"/>
    <row r="44898" ht="7.5" hidden="1" customHeight="1"/>
    <row r="44899" ht="7.5" hidden="1" customHeight="1"/>
    <row r="44900" ht="7.5" hidden="1" customHeight="1"/>
    <row r="44901" ht="7.5" hidden="1" customHeight="1"/>
    <row r="44902" ht="7.5" hidden="1" customHeight="1"/>
    <row r="44903" ht="7.5" hidden="1" customHeight="1"/>
    <row r="44904" ht="7.5" hidden="1" customHeight="1"/>
    <row r="44905" ht="7.5" hidden="1" customHeight="1"/>
    <row r="44906" ht="7.5" hidden="1" customHeight="1"/>
    <row r="44907" ht="7.5" hidden="1" customHeight="1"/>
    <row r="44908" ht="7.5" hidden="1" customHeight="1"/>
    <row r="44909" ht="7.5" hidden="1" customHeight="1"/>
    <row r="44910" ht="7.5" hidden="1" customHeight="1"/>
    <row r="44911" ht="7.5" hidden="1" customHeight="1"/>
    <row r="44912" ht="7.5" hidden="1" customHeight="1"/>
    <row r="44913" ht="7.5" hidden="1" customHeight="1"/>
    <row r="44914" ht="7.5" hidden="1" customHeight="1"/>
    <row r="44915" ht="7.5" hidden="1" customHeight="1"/>
    <row r="44916" ht="7.5" hidden="1" customHeight="1"/>
    <row r="44917" ht="7.5" hidden="1" customHeight="1"/>
    <row r="44918" ht="7.5" hidden="1" customHeight="1"/>
    <row r="44919" ht="7.5" hidden="1" customHeight="1"/>
    <row r="44920" ht="7.5" hidden="1" customHeight="1"/>
    <row r="44921" ht="7.5" hidden="1" customHeight="1"/>
    <row r="44922" ht="7.5" hidden="1" customHeight="1"/>
    <row r="44923" ht="7.5" hidden="1" customHeight="1"/>
    <row r="44924" ht="7.5" hidden="1" customHeight="1"/>
    <row r="44925" ht="7.5" hidden="1" customHeight="1"/>
    <row r="44926" ht="7.5" hidden="1" customHeight="1"/>
    <row r="44927" ht="7.5" hidden="1" customHeight="1"/>
    <row r="44928" ht="7.5" hidden="1" customHeight="1"/>
    <row r="44929" ht="7.5" hidden="1" customHeight="1"/>
    <row r="44930" ht="7.5" hidden="1" customHeight="1"/>
    <row r="44931" ht="7.5" hidden="1" customHeight="1"/>
    <row r="44932" ht="7.5" hidden="1" customHeight="1"/>
    <row r="44933" ht="7.5" hidden="1" customHeight="1"/>
    <row r="44934" ht="7.5" hidden="1" customHeight="1"/>
    <row r="44935" ht="7.5" hidden="1" customHeight="1"/>
    <row r="44936" ht="7.5" hidden="1" customHeight="1"/>
    <row r="44937" ht="7.5" hidden="1" customHeight="1"/>
    <row r="44938" ht="7.5" hidden="1" customHeight="1"/>
    <row r="44939" ht="7.5" hidden="1" customHeight="1"/>
    <row r="44940" ht="7.5" hidden="1" customHeight="1"/>
    <row r="44941" ht="7.5" hidden="1" customHeight="1"/>
    <row r="44942" ht="7.5" hidden="1" customHeight="1"/>
    <row r="44943" ht="7.5" hidden="1" customHeight="1"/>
    <row r="44944" ht="7.5" hidden="1" customHeight="1"/>
    <row r="44945" ht="7.5" hidden="1" customHeight="1"/>
    <row r="44946" ht="7.5" hidden="1" customHeight="1"/>
    <row r="44947" ht="7.5" hidden="1" customHeight="1"/>
    <row r="44948" ht="7.5" hidden="1" customHeight="1"/>
    <row r="44949" ht="7.5" hidden="1" customHeight="1"/>
    <row r="44950" ht="7.5" hidden="1" customHeight="1"/>
    <row r="44951" ht="7.5" hidden="1" customHeight="1"/>
    <row r="44952" ht="7.5" hidden="1" customHeight="1"/>
    <row r="44953" ht="7.5" hidden="1" customHeight="1"/>
    <row r="44954" ht="7.5" hidden="1" customHeight="1"/>
    <row r="44955" ht="7.5" hidden="1" customHeight="1"/>
    <row r="44956" ht="7.5" hidden="1" customHeight="1"/>
    <row r="44957" ht="7.5" hidden="1" customHeight="1"/>
    <row r="44958" ht="7.5" hidden="1" customHeight="1"/>
    <row r="44959" ht="7.5" hidden="1" customHeight="1"/>
    <row r="44960" ht="7.5" hidden="1" customHeight="1"/>
    <row r="44961" ht="7.5" hidden="1" customHeight="1"/>
    <row r="44962" ht="7.5" hidden="1" customHeight="1"/>
    <row r="44963" ht="7.5" hidden="1" customHeight="1"/>
    <row r="44964" ht="7.5" hidden="1" customHeight="1"/>
    <row r="44965" ht="7.5" hidden="1" customHeight="1"/>
    <row r="44966" ht="7.5" hidden="1" customHeight="1"/>
    <row r="44967" ht="7.5" hidden="1" customHeight="1"/>
    <row r="44968" ht="7.5" hidden="1" customHeight="1"/>
    <row r="44969" ht="7.5" hidden="1" customHeight="1"/>
    <row r="44970" ht="7.5" hidden="1" customHeight="1"/>
    <row r="44971" ht="7.5" hidden="1" customHeight="1"/>
    <row r="44972" ht="7.5" hidden="1" customHeight="1"/>
    <row r="44973" ht="7.5" hidden="1" customHeight="1"/>
    <row r="44974" ht="7.5" hidden="1" customHeight="1"/>
    <row r="44975" ht="7.5" hidden="1" customHeight="1"/>
    <row r="44976" ht="7.5" hidden="1" customHeight="1"/>
    <row r="44977" ht="7.5" hidden="1" customHeight="1"/>
    <row r="44978" ht="7.5" hidden="1" customHeight="1"/>
    <row r="44979" ht="7.5" hidden="1" customHeight="1"/>
    <row r="44980" ht="7.5" hidden="1" customHeight="1"/>
    <row r="44981" ht="7.5" hidden="1" customHeight="1"/>
    <row r="44982" ht="7.5" hidden="1" customHeight="1"/>
    <row r="44983" ht="7.5" hidden="1" customHeight="1"/>
    <row r="44984" ht="7.5" hidden="1" customHeight="1"/>
    <row r="44985" ht="7.5" hidden="1" customHeight="1"/>
    <row r="44986" ht="7.5" hidden="1" customHeight="1"/>
    <row r="44987" ht="7.5" hidden="1" customHeight="1"/>
    <row r="44988" ht="7.5" hidden="1" customHeight="1"/>
    <row r="44989" ht="7.5" hidden="1" customHeight="1"/>
    <row r="44990" ht="7.5" hidden="1" customHeight="1"/>
    <row r="44991" ht="7.5" hidden="1" customHeight="1"/>
    <row r="44992" ht="7.5" hidden="1" customHeight="1"/>
    <row r="44993" ht="7.5" hidden="1" customHeight="1"/>
    <row r="44994" ht="7.5" hidden="1" customHeight="1"/>
    <row r="44995" ht="7.5" hidden="1" customHeight="1"/>
    <row r="44996" ht="7.5" hidden="1" customHeight="1"/>
    <row r="44997" ht="7.5" hidden="1" customHeight="1"/>
    <row r="44998" ht="7.5" hidden="1" customHeight="1"/>
    <row r="44999" ht="7.5" hidden="1" customHeight="1"/>
    <row r="45000" ht="7.5" hidden="1" customHeight="1"/>
    <row r="45001" ht="7.5" hidden="1" customHeight="1"/>
    <row r="45002" ht="7.5" hidden="1" customHeight="1"/>
    <row r="45003" ht="7.5" hidden="1" customHeight="1"/>
    <row r="45004" ht="7.5" hidden="1" customHeight="1"/>
    <row r="45005" ht="7.5" hidden="1" customHeight="1"/>
    <row r="45006" ht="7.5" hidden="1" customHeight="1"/>
    <row r="45007" ht="7.5" hidden="1" customHeight="1"/>
    <row r="45008" ht="7.5" hidden="1" customHeight="1"/>
    <row r="45009" ht="7.5" hidden="1" customHeight="1"/>
    <row r="45010" ht="7.5" hidden="1" customHeight="1"/>
    <row r="45011" ht="7.5" hidden="1" customHeight="1"/>
    <row r="45012" ht="7.5" hidden="1" customHeight="1"/>
    <row r="45013" ht="7.5" hidden="1" customHeight="1"/>
    <row r="45014" ht="7.5" hidden="1" customHeight="1"/>
    <row r="45015" ht="7.5" hidden="1" customHeight="1"/>
    <row r="45016" ht="7.5" hidden="1" customHeight="1"/>
    <row r="45017" ht="7.5" hidden="1" customHeight="1"/>
    <row r="45018" ht="7.5" hidden="1" customHeight="1"/>
    <row r="45019" ht="7.5" hidden="1" customHeight="1"/>
    <row r="45020" ht="7.5" hidden="1" customHeight="1"/>
    <row r="45021" ht="7.5" hidden="1" customHeight="1"/>
    <row r="45022" ht="7.5" hidden="1" customHeight="1"/>
    <row r="45023" ht="7.5" hidden="1" customHeight="1"/>
    <row r="45024" ht="7.5" hidden="1" customHeight="1"/>
    <row r="45025" ht="7.5" hidden="1" customHeight="1"/>
    <row r="45026" ht="7.5" hidden="1" customHeight="1"/>
    <row r="45027" ht="7.5" hidden="1" customHeight="1"/>
    <row r="45028" ht="7.5" hidden="1" customHeight="1"/>
    <row r="45029" ht="7.5" hidden="1" customHeight="1"/>
    <row r="45030" ht="7.5" hidden="1" customHeight="1"/>
    <row r="45031" ht="7.5" hidden="1" customHeight="1"/>
    <row r="45032" ht="7.5" hidden="1" customHeight="1"/>
    <row r="45033" ht="7.5" hidden="1" customHeight="1"/>
    <row r="45034" ht="7.5" hidden="1" customHeight="1"/>
    <row r="45035" ht="7.5" hidden="1" customHeight="1"/>
    <row r="45036" ht="7.5" hidden="1" customHeight="1"/>
    <row r="45037" ht="7.5" hidden="1" customHeight="1"/>
    <row r="45038" ht="7.5" hidden="1" customHeight="1"/>
    <row r="45039" ht="7.5" hidden="1" customHeight="1"/>
    <row r="45040" ht="7.5" hidden="1" customHeight="1"/>
    <row r="45041" ht="7.5" hidden="1" customHeight="1"/>
    <row r="45042" ht="7.5" hidden="1" customHeight="1"/>
    <row r="45043" ht="7.5" hidden="1" customHeight="1"/>
    <row r="45044" ht="7.5" hidden="1" customHeight="1"/>
    <row r="45045" ht="7.5" hidden="1" customHeight="1"/>
    <row r="45046" ht="7.5" hidden="1" customHeight="1"/>
    <row r="45047" ht="7.5" hidden="1" customHeight="1"/>
    <row r="45048" ht="7.5" hidden="1" customHeight="1"/>
    <row r="45049" ht="7.5" hidden="1" customHeight="1"/>
    <row r="45050" ht="7.5" hidden="1" customHeight="1"/>
    <row r="45051" ht="7.5" hidden="1" customHeight="1"/>
    <row r="45052" ht="7.5" hidden="1" customHeight="1"/>
    <row r="45053" ht="7.5" hidden="1" customHeight="1"/>
    <row r="45054" ht="7.5" hidden="1" customHeight="1"/>
    <row r="45055" ht="7.5" hidden="1" customHeight="1"/>
    <row r="45056" ht="7.5" hidden="1" customHeight="1"/>
    <row r="45057" ht="7.5" hidden="1" customHeight="1"/>
    <row r="45058" ht="7.5" hidden="1" customHeight="1"/>
    <row r="45059" ht="7.5" hidden="1" customHeight="1"/>
    <row r="45060" ht="7.5" hidden="1" customHeight="1"/>
    <row r="45061" ht="7.5" hidden="1" customHeight="1"/>
    <row r="45062" ht="7.5" hidden="1" customHeight="1"/>
    <row r="45063" ht="7.5" hidden="1" customHeight="1"/>
    <row r="45064" ht="7.5" hidden="1" customHeight="1"/>
    <row r="45065" ht="7.5" hidden="1" customHeight="1"/>
    <row r="45066" ht="7.5" hidden="1" customHeight="1"/>
    <row r="45067" ht="7.5" hidden="1" customHeight="1"/>
    <row r="45068" ht="7.5" hidden="1" customHeight="1"/>
    <row r="45069" ht="7.5" hidden="1" customHeight="1"/>
    <row r="45070" ht="7.5" hidden="1" customHeight="1"/>
    <row r="45071" ht="7.5" hidden="1" customHeight="1"/>
    <row r="45072" ht="7.5" hidden="1" customHeight="1"/>
    <row r="45073" ht="7.5" hidden="1" customHeight="1"/>
    <row r="45074" ht="7.5" hidden="1" customHeight="1"/>
    <row r="45075" ht="7.5" hidden="1" customHeight="1"/>
    <row r="45076" ht="7.5" hidden="1" customHeight="1"/>
    <row r="45077" ht="7.5" hidden="1" customHeight="1"/>
    <row r="45078" ht="7.5" hidden="1" customHeight="1"/>
    <row r="45079" ht="7.5" hidden="1" customHeight="1"/>
    <row r="45080" ht="7.5" hidden="1" customHeight="1"/>
    <row r="45081" ht="7.5" hidden="1" customHeight="1"/>
    <row r="45082" ht="7.5" hidden="1" customHeight="1"/>
    <row r="45083" ht="7.5" hidden="1" customHeight="1"/>
    <row r="45084" ht="7.5" hidden="1" customHeight="1"/>
    <row r="45085" ht="7.5" hidden="1" customHeight="1"/>
    <row r="45086" ht="7.5" hidden="1" customHeight="1"/>
    <row r="45087" ht="7.5" hidden="1" customHeight="1"/>
    <row r="45088" ht="7.5" hidden="1" customHeight="1"/>
    <row r="45089" ht="7.5" hidden="1" customHeight="1"/>
    <row r="45090" ht="7.5" hidden="1" customHeight="1"/>
    <row r="45091" ht="7.5" hidden="1" customHeight="1"/>
    <row r="45092" ht="7.5" hidden="1" customHeight="1"/>
    <row r="45093" ht="7.5" hidden="1" customHeight="1"/>
    <row r="45094" ht="7.5" hidden="1" customHeight="1"/>
    <row r="45095" ht="7.5" hidden="1" customHeight="1"/>
    <row r="45096" ht="7.5" hidden="1" customHeight="1"/>
    <row r="45097" ht="7.5" hidden="1" customHeight="1"/>
    <row r="45098" ht="7.5" hidden="1" customHeight="1"/>
    <row r="45099" ht="7.5" hidden="1" customHeight="1"/>
    <row r="45100" ht="7.5" hidden="1" customHeight="1"/>
    <row r="45101" ht="7.5" hidden="1" customHeight="1"/>
    <row r="45102" ht="7.5" hidden="1" customHeight="1"/>
    <row r="45103" ht="7.5" hidden="1" customHeight="1"/>
    <row r="45104" ht="7.5" hidden="1" customHeight="1"/>
    <row r="45105" ht="7.5" hidden="1" customHeight="1"/>
    <row r="45106" ht="7.5" hidden="1" customHeight="1"/>
    <row r="45107" ht="7.5" hidden="1" customHeight="1"/>
    <row r="45108" ht="7.5" hidden="1" customHeight="1"/>
    <row r="45109" ht="7.5" hidden="1" customHeight="1"/>
    <row r="45110" ht="7.5" hidden="1" customHeight="1"/>
    <row r="45111" ht="7.5" hidden="1" customHeight="1"/>
    <row r="45112" ht="7.5" hidden="1" customHeight="1"/>
    <row r="45113" ht="7.5" hidden="1" customHeight="1"/>
    <row r="45114" ht="7.5" hidden="1" customHeight="1"/>
    <row r="45115" ht="7.5" hidden="1" customHeight="1"/>
    <row r="45116" ht="7.5" hidden="1" customHeight="1"/>
    <row r="45117" ht="7.5" hidden="1" customHeight="1"/>
    <row r="45118" ht="7.5" hidden="1" customHeight="1"/>
    <row r="45119" ht="7.5" hidden="1" customHeight="1"/>
    <row r="45120" ht="7.5" hidden="1" customHeight="1"/>
    <row r="45121" ht="7.5" hidden="1" customHeight="1"/>
    <row r="45122" ht="7.5" hidden="1" customHeight="1"/>
    <row r="45123" ht="7.5" hidden="1" customHeight="1"/>
    <row r="45124" ht="7.5" hidden="1" customHeight="1"/>
    <row r="45125" ht="7.5" hidden="1" customHeight="1"/>
    <row r="45126" ht="7.5" hidden="1" customHeight="1"/>
    <row r="45127" ht="7.5" hidden="1" customHeight="1"/>
    <row r="45128" ht="7.5" hidden="1" customHeight="1"/>
    <row r="45129" ht="7.5" hidden="1" customHeight="1"/>
    <row r="45130" ht="7.5" hidden="1" customHeight="1"/>
    <row r="45131" ht="7.5" hidden="1" customHeight="1"/>
    <row r="45132" ht="7.5" hidden="1" customHeight="1"/>
    <row r="45133" ht="7.5" hidden="1" customHeight="1"/>
    <row r="45134" ht="7.5" hidden="1" customHeight="1"/>
    <row r="45135" ht="7.5" hidden="1" customHeight="1"/>
    <row r="45136" ht="7.5" hidden="1" customHeight="1"/>
    <row r="45137" ht="7.5" hidden="1" customHeight="1"/>
    <row r="45138" ht="7.5" hidden="1" customHeight="1"/>
    <row r="45139" ht="7.5" hidden="1" customHeight="1"/>
    <row r="45140" ht="7.5" hidden="1" customHeight="1"/>
    <row r="45141" ht="7.5" hidden="1" customHeight="1"/>
    <row r="45142" ht="7.5" hidden="1" customHeight="1"/>
    <row r="45143" ht="7.5" hidden="1" customHeight="1"/>
    <row r="45144" ht="7.5" hidden="1" customHeight="1"/>
    <row r="45145" ht="7.5" hidden="1" customHeight="1"/>
    <row r="45146" ht="7.5" hidden="1" customHeight="1"/>
    <row r="45147" ht="7.5" hidden="1" customHeight="1"/>
    <row r="45148" ht="7.5" hidden="1" customHeight="1"/>
    <row r="45149" ht="7.5" hidden="1" customHeight="1"/>
    <row r="45150" ht="7.5" hidden="1" customHeight="1"/>
    <row r="45151" ht="7.5" hidden="1" customHeight="1"/>
    <row r="45152" ht="7.5" hidden="1" customHeight="1"/>
    <row r="45153" ht="7.5" hidden="1" customHeight="1"/>
    <row r="45154" ht="7.5" hidden="1" customHeight="1"/>
    <row r="45155" ht="7.5" hidden="1" customHeight="1"/>
    <row r="45156" ht="7.5" hidden="1" customHeight="1"/>
    <row r="45157" ht="7.5" hidden="1" customHeight="1"/>
    <row r="45158" ht="7.5" hidden="1" customHeight="1"/>
    <row r="45159" ht="7.5" hidden="1" customHeight="1"/>
    <row r="45160" ht="7.5" hidden="1" customHeight="1"/>
    <row r="45161" ht="7.5" hidden="1" customHeight="1"/>
    <row r="45162" ht="7.5" hidden="1" customHeight="1"/>
    <row r="45163" ht="7.5" hidden="1" customHeight="1"/>
    <row r="45164" ht="7.5" hidden="1" customHeight="1"/>
    <row r="45165" ht="7.5" hidden="1" customHeight="1"/>
    <row r="45166" ht="7.5" hidden="1" customHeight="1"/>
    <row r="45167" ht="7.5" hidden="1" customHeight="1"/>
    <row r="45168" ht="7.5" hidden="1" customHeight="1"/>
    <row r="45169" ht="7.5" hidden="1" customHeight="1"/>
    <row r="45170" ht="7.5" hidden="1" customHeight="1"/>
    <row r="45171" ht="7.5" hidden="1" customHeight="1"/>
    <row r="45172" ht="7.5" hidden="1" customHeight="1"/>
    <row r="45173" ht="7.5" hidden="1" customHeight="1"/>
    <row r="45174" ht="7.5" hidden="1" customHeight="1"/>
    <row r="45175" ht="7.5" hidden="1" customHeight="1"/>
    <row r="45176" ht="7.5" hidden="1" customHeight="1"/>
    <row r="45177" ht="7.5" hidden="1" customHeight="1"/>
    <row r="45178" ht="7.5" hidden="1" customHeight="1"/>
    <row r="45179" ht="7.5" hidden="1" customHeight="1"/>
    <row r="45180" ht="7.5" hidden="1" customHeight="1"/>
    <row r="45181" ht="7.5" hidden="1" customHeight="1"/>
    <row r="45182" ht="7.5" hidden="1" customHeight="1"/>
    <row r="45183" ht="7.5" hidden="1" customHeight="1"/>
    <row r="45184" ht="7.5" hidden="1" customHeight="1"/>
    <row r="45185" ht="7.5" hidden="1" customHeight="1"/>
    <row r="45186" ht="7.5" hidden="1" customHeight="1"/>
    <row r="45187" ht="7.5" hidden="1" customHeight="1"/>
    <row r="45188" ht="7.5" hidden="1" customHeight="1"/>
    <row r="45189" ht="7.5" hidden="1" customHeight="1"/>
    <row r="45190" ht="7.5" hidden="1" customHeight="1"/>
    <row r="45191" ht="7.5" hidden="1" customHeight="1"/>
    <row r="45192" ht="7.5" hidden="1" customHeight="1"/>
    <row r="45193" ht="7.5" hidden="1" customHeight="1"/>
    <row r="45194" ht="7.5" hidden="1" customHeight="1"/>
    <row r="45195" ht="7.5" hidden="1" customHeight="1"/>
    <row r="45196" ht="7.5" hidden="1" customHeight="1"/>
    <row r="45197" ht="7.5" hidden="1" customHeight="1"/>
    <row r="45198" ht="7.5" hidden="1" customHeight="1"/>
    <row r="45199" ht="7.5" hidden="1" customHeight="1"/>
    <row r="45200" ht="7.5" hidden="1" customHeight="1"/>
    <row r="45201" ht="7.5" hidden="1" customHeight="1"/>
    <row r="45202" ht="7.5" hidden="1" customHeight="1"/>
    <row r="45203" ht="7.5" hidden="1" customHeight="1"/>
    <row r="45204" ht="7.5" hidden="1" customHeight="1"/>
    <row r="45205" ht="7.5" hidden="1" customHeight="1"/>
    <row r="45206" ht="7.5" hidden="1" customHeight="1"/>
    <row r="45207" ht="7.5" hidden="1" customHeight="1"/>
    <row r="45208" ht="7.5" hidden="1" customHeight="1"/>
    <row r="45209" ht="7.5" hidden="1" customHeight="1"/>
    <row r="45210" ht="7.5" hidden="1" customHeight="1"/>
    <row r="45211" ht="7.5" hidden="1" customHeight="1"/>
    <row r="45212" ht="7.5" hidden="1" customHeight="1"/>
    <row r="45213" ht="7.5" hidden="1" customHeight="1"/>
    <row r="45214" ht="7.5" hidden="1" customHeight="1"/>
    <row r="45215" ht="7.5" hidden="1" customHeight="1"/>
    <row r="45216" ht="7.5" hidden="1" customHeight="1"/>
    <row r="45217" ht="7.5" hidden="1" customHeight="1"/>
    <row r="45218" ht="7.5" hidden="1" customHeight="1"/>
    <row r="45219" ht="7.5" hidden="1" customHeight="1"/>
    <row r="45220" ht="7.5" hidden="1" customHeight="1"/>
    <row r="45221" ht="7.5" hidden="1" customHeight="1"/>
    <row r="45222" ht="7.5" hidden="1" customHeight="1"/>
    <row r="45223" ht="7.5" hidden="1" customHeight="1"/>
    <row r="45224" ht="7.5" hidden="1" customHeight="1"/>
    <row r="45225" ht="7.5" hidden="1" customHeight="1"/>
    <row r="45226" ht="7.5" hidden="1" customHeight="1"/>
    <row r="45227" ht="7.5" hidden="1" customHeight="1"/>
    <row r="45228" ht="7.5" hidden="1" customHeight="1"/>
    <row r="45229" ht="7.5" hidden="1" customHeight="1"/>
    <row r="45230" ht="7.5" hidden="1" customHeight="1"/>
    <row r="45231" ht="7.5" hidden="1" customHeight="1"/>
    <row r="45232" ht="7.5" hidden="1" customHeight="1"/>
    <row r="45233" ht="7.5" hidden="1" customHeight="1"/>
    <row r="45234" ht="7.5" hidden="1" customHeight="1"/>
    <row r="45235" ht="7.5" hidden="1" customHeight="1"/>
    <row r="45236" ht="7.5" hidden="1" customHeight="1"/>
    <row r="45237" ht="7.5" hidden="1" customHeight="1"/>
    <row r="45238" ht="7.5" hidden="1" customHeight="1"/>
    <row r="45239" ht="7.5" hidden="1" customHeight="1"/>
    <row r="45240" ht="7.5" hidden="1" customHeight="1"/>
    <row r="45241" ht="7.5" hidden="1" customHeight="1"/>
    <row r="45242" ht="7.5" hidden="1" customHeight="1"/>
    <row r="45243" ht="7.5" hidden="1" customHeight="1"/>
    <row r="45244" ht="7.5" hidden="1" customHeight="1"/>
    <row r="45245" ht="7.5" hidden="1" customHeight="1"/>
    <row r="45246" ht="7.5" hidden="1" customHeight="1"/>
    <row r="45247" ht="7.5" hidden="1" customHeight="1"/>
    <row r="45248" ht="7.5" hidden="1" customHeight="1"/>
    <row r="45249" ht="7.5" hidden="1" customHeight="1"/>
    <row r="45250" ht="7.5" hidden="1" customHeight="1"/>
    <row r="45251" ht="7.5" hidden="1" customHeight="1"/>
    <row r="45252" ht="7.5" hidden="1" customHeight="1"/>
    <row r="45253" ht="7.5" hidden="1" customHeight="1"/>
    <row r="45254" ht="7.5" hidden="1" customHeight="1"/>
    <row r="45255" ht="7.5" hidden="1" customHeight="1"/>
    <row r="45256" ht="7.5" hidden="1" customHeight="1"/>
    <row r="45257" ht="7.5" hidden="1" customHeight="1"/>
    <row r="45258" ht="7.5" hidden="1" customHeight="1"/>
    <row r="45259" ht="7.5" hidden="1" customHeight="1"/>
    <row r="45260" ht="7.5" hidden="1" customHeight="1"/>
    <row r="45261" ht="7.5" hidden="1" customHeight="1"/>
    <row r="45262" ht="7.5" hidden="1" customHeight="1"/>
    <row r="45263" ht="7.5" hidden="1" customHeight="1"/>
    <row r="45264" ht="7.5" hidden="1" customHeight="1"/>
    <row r="45265" ht="7.5" hidden="1" customHeight="1"/>
    <row r="45266" ht="7.5" hidden="1" customHeight="1"/>
    <row r="45267" ht="7.5" hidden="1" customHeight="1"/>
    <row r="45268" ht="7.5" hidden="1" customHeight="1"/>
    <row r="45269" ht="7.5" hidden="1" customHeight="1"/>
    <row r="45270" ht="7.5" hidden="1" customHeight="1"/>
    <row r="45271" ht="7.5" hidden="1" customHeight="1"/>
    <row r="45272" ht="7.5" hidden="1" customHeight="1"/>
    <row r="45273" ht="7.5" hidden="1" customHeight="1"/>
    <row r="45274" ht="7.5" hidden="1" customHeight="1"/>
    <row r="45275" ht="7.5" hidden="1" customHeight="1"/>
    <row r="45276" ht="7.5" hidden="1" customHeight="1"/>
    <row r="45277" ht="7.5" hidden="1" customHeight="1"/>
    <row r="45278" ht="7.5" hidden="1" customHeight="1"/>
    <row r="45279" ht="7.5" hidden="1" customHeight="1"/>
    <row r="45280" ht="7.5" hidden="1" customHeight="1"/>
    <row r="45281" ht="7.5" hidden="1" customHeight="1"/>
    <row r="45282" ht="7.5" hidden="1" customHeight="1"/>
    <row r="45283" ht="7.5" hidden="1" customHeight="1"/>
    <row r="45284" ht="7.5" hidden="1" customHeight="1"/>
    <row r="45285" ht="7.5" hidden="1" customHeight="1"/>
    <row r="45286" ht="7.5" hidden="1" customHeight="1"/>
    <row r="45287" ht="7.5" hidden="1" customHeight="1"/>
    <row r="45288" ht="7.5" hidden="1" customHeight="1"/>
    <row r="45289" ht="7.5" hidden="1" customHeight="1"/>
    <row r="45290" ht="7.5" hidden="1" customHeight="1"/>
    <row r="45291" ht="7.5" hidden="1" customHeight="1"/>
    <row r="45292" ht="7.5" hidden="1" customHeight="1"/>
    <row r="45293" ht="7.5" hidden="1" customHeight="1"/>
    <row r="45294" ht="7.5" hidden="1" customHeight="1"/>
    <row r="45295" ht="7.5" hidden="1" customHeight="1"/>
    <row r="45296" ht="7.5" hidden="1" customHeight="1"/>
    <row r="45297" ht="7.5" hidden="1" customHeight="1"/>
    <row r="45298" ht="7.5" hidden="1" customHeight="1"/>
    <row r="45299" ht="7.5" hidden="1" customHeight="1"/>
    <row r="45300" ht="7.5" hidden="1" customHeight="1"/>
    <row r="45301" ht="7.5" hidden="1" customHeight="1"/>
    <row r="45302" ht="7.5" hidden="1" customHeight="1"/>
    <row r="45303" ht="7.5" hidden="1" customHeight="1"/>
    <row r="45304" ht="7.5" hidden="1" customHeight="1"/>
    <row r="45305" ht="7.5" hidden="1" customHeight="1"/>
    <row r="45306" ht="7.5" hidden="1" customHeight="1"/>
    <row r="45307" ht="7.5" hidden="1" customHeight="1"/>
    <row r="45308" ht="7.5" hidden="1" customHeight="1"/>
    <row r="45309" ht="7.5" hidden="1" customHeight="1"/>
    <row r="45310" ht="7.5" hidden="1" customHeight="1"/>
    <row r="45311" ht="7.5" hidden="1" customHeight="1"/>
    <row r="45312" ht="7.5" hidden="1" customHeight="1"/>
    <row r="45313" ht="7.5" hidden="1" customHeight="1"/>
    <row r="45314" ht="7.5" hidden="1" customHeight="1"/>
    <row r="45315" ht="7.5" hidden="1" customHeight="1"/>
    <row r="45316" ht="7.5" hidden="1" customHeight="1"/>
    <row r="45317" ht="7.5" hidden="1" customHeight="1"/>
    <row r="45318" ht="7.5" hidden="1" customHeight="1"/>
    <row r="45319" ht="7.5" hidden="1" customHeight="1"/>
    <row r="45320" ht="7.5" hidden="1" customHeight="1"/>
    <row r="45321" ht="7.5" hidden="1" customHeight="1"/>
    <row r="45322" ht="7.5" hidden="1" customHeight="1"/>
    <row r="45323" ht="7.5" hidden="1" customHeight="1"/>
    <row r="45324" ht="7.5" hidden="1" customHeight="1"/>
    <row r="45325" ht="7.5" hidden="1" customHeight="1"/>
    <row r="45326" ht="7.5" hidden="1" customHeight="1"/>
    <row r="45327" ht="7.5" hidden="1" customHeight="1"/>
    <row r="45328" ht="7.5" hidden="1" customHeight="1"/>
    <row r="45329" ht="7.5" hidden="1" customHeight="1"/>
    <row r="45330" ht="7.5" hidden="1" customHeight="1"/>
    <row r="45331" ht="7.5" hidden="1" customHeight="1"/>
    <row r="45332" ht="7.5" hidden="1" customHeight="1"/>
    <row r="45333" ht="7.5" hidden="1" customHeight="1"/>
    <row r="45334" ht="7.5" hidden="1" customHeight="1"/>
    <row r="45335" ht="7.5" hidden="1" customHeight="1"/>
    <row r="45336" ht="7.5" hidden="1" customHeight="1"/>
    <row r="45337" ht="7.5" hidden="1" customHeight="1"/>
    <row r="45338" ht="7.5" hidden="1" customHeight="1"/>
    <row r="45339" ht="7.5" hidden="1" customHeight="1"/>
    <row r="45340" ht="7.5" hidden="1" customHeight="1"/>
    <row r="45341" ht="7.5" hidden="1" customHeight="1"/>
    <row r="45342" ht="7.5" hidden="1" customHeight="1"/>
    <row r="45343" ht="7.5" hidden="1" customHeight="1"/>
    <row r="45344" ht="7.5" hidden="1" customHeight="1"/>
    <row r="45345" ht="7.5" hidden="1" customHeight="1"/>
    <row r="45346" ht="7.5" hidden="1" customHeight="1"/>
    <row r="45347" ht="7.5" hidden="1" customHeight="1"/>
    <row r="45348" ht="7.5" hidden="1" customHeight="1"/>
    <row r="45349" ht="7.5" hidden="1" customHeight="1"/>
    <row r="45350" ht="7.5" hidden="1" customHeight="1"/>
    <row r="45351" ht="7.5" hidden="1" customHeight="1"/>
    <row r="45352" ht="7.5" hidden="1" customHeight="1"/>
    <row r="45353" ht="7.5" hidden="1" customHeight="1"/>
    <row r="45354" ht="7.5" hidden="1" customHeight="1"/>
    <row r="45355" ht="7.5" hidden="1" customHeight="1"/>
    <row r="45356" ht="7.5" hidden="1" customHeight="1"/>
    <row r="45357" ht="7.5" hidden="1" customHeight="1"/>
    <row r="45358" ht="7.5" hidden="1" customHeight="1"/>
    <row r="45359" ht="7.5" hidden="1" customHeight="1"/>
    <row r="45360" ht="7.5" hidden="1" customHeight="1"/>
    <row r="45361" ht="7.5" hidden="1" customHeight="1"/>
    <row r="45362" ht="7.5" hidden="1" customHeight="1"/>
    <row r="45363" ht="7.5" hidden="1" customHeight="1"/>
    <row r="45364" ht="7.5" hidden="1" customHeight="1"/>
    <row r="45365" ht="7.5" hidden="1" customHeight="1"/>
    <row r="45366" ht="7.5" hidden="1" customHeight="1"/>
    <row r="45367" ht="7.5" hidden="1" customHeight="1"/>
    <row r="45368" ht="7.5" hidden="1" customHeight="1"/>
    <row r="45369" ht="7.5" hidden="1" customHeight="1"/>
    <row r="45370" ht="7.5" hidden="1" customHeight="1"/>
    <row r="45371" ht="7.5" hidden="1" customHeight="1"/>
    <row r="45372" ht="7.5" hidden="1" customHeight="1"/>
    <row r="45373" ht="7.5" hidden="1" customHeight="1"/>
    <row r="45374" ht="7.5" hidden="1" customHeight="1"/>
    <row r="45375" ht="7.5" hidden="1" customHeight="1"/>
    <row r="45376" ht="7.5" hidden="1" customHeight="1"/>
    <row r="45377" ht="7.5" hidden="1" customHeight="1"/>
    <row r="45378" ht="7.5" hidden="1" customHeight="1"/>
    <row r="45379" ht="7.5" hidden="1" customHeight="1"/>
    <row r="45380" ht="7.5" hidden="1" customHeight="1"/>
    <row r="45381" ht="7.5" hidden="1" customHeight="1"/>
    <row r="45382" ht="7.5" hidden="1" customHeight="1"/>
    <row r="45383" ht="7.5" hidden="1" customHeight="1"/>
    <row r="45384" ht="7.5" hidden="1" customHeight="1"/>
    <row r="45385" ht="7.5" hidden="1" customHeight="1"/>
    <row r="45386" ht="7.5" hidden="1" customHeight="1"/>
    <row r="45387" ht="7.5" hidden="1" customHeight="1"/>
    <row r="45388" ht="7.5" hidden="1" customHeight="1"/>
    <row r="45389" ht="7.5" hidden="1" customHeight="1"/>
    <row r="45390" ht="7.5" hidden="1" customHeight="1"/>
    <row r="45391" ht="7.5" hidden="1" customHeight="1"/>
    <row r="45392" ht="7.5" hidden="1" customHeight="1"/>
    <row r="45393" ht="7.5" hidden="1" customHeight="1"/>
    <row r="45394" ht="7.5" hidden="1" customHeight="1"/>
    <row r="45395" ht="7.5" hidden="1" customHeight="1"/>
    <row r="45396" ht="7.5" hidden="1" customHeight="1"/>
    <row r="45397" ht="7.5" hidden="1" customHeight="1"/>
    <row r="45398" ht="7.5" hidden="1" customHeight="1"/>
    <row r="45399" ht="7.5" hidden="1" customHeight="1"/>
    <row r="45400" ht="7.5" hidden="1" customHeight="1"/>
    <row r="45401" ht="7.5" hidden="1" customHeight="1"/>
    <row r="45402" ht="7.5" hidden="1" customHeight="1"/>
    <row r="45403" ht="7.5" hidden="1" customHeight="1"/>
    <row r="45404" ht="7.5" hidden="1" customHeight="1"/>
    <row r="45405" ht="7.5" hidden="1" customHeight="1"/>
    <row r="45406" ht="7.5" hidden="1" customHeight="1"/>
    <row r="45407" ht="7.5" hidden="1" customHeight="1"/>
    <row r="45408" ht="7.5" hidden="1" customHeight="1"/>
    <row r="45409" ht="7.5" hidden="1" customHeight="1"/>
    <row r="45410" ht="7.5" hidden="1" customHeight="1"/>
    <row r="45411" ht="7.5" hidden="1" customHeight="1"/>
    <row r="45412" ht="7.5" hidden="1" customHeight="1"/>
    <row r="45413" ht="7.5" hidden="1" customHeight="1"/>
    <row r="45414" ht="7.5" hidden="1" customHeight="1"/>
    <row r="45415" ht="7.5" hidden="1" customHeight="1"/>
    <row r="45416" ht="7.5" hidden="1" customHeight="1"/>
    <row r="45417" ht="7.5" hidden="1" customHeight="1"/>
    <row r="45418" ht="7.5" hidden="1" customHeight="1"/>
    <row r="45419" ht="7.5" hidden="1" customHeight="1"/>
    <row r="45420" ht="7.5" hidden="1" customHeight="1"/>
    <row r="45421" ht="7.5" hidden="1" customHeight="1"/>
    <row r="45422" ht="7.5" hidden="1" customHeight="1"/>
    <row r="45423" ht="7.5" hidden="1" customHeight="1"/>
    <row r="45424" ht="7.5" hidden="1" customHeight="1"/>
    <row r="45425" ht="7.5" hidden="1" customHeight="1"/>
    <row r="45426" ht="7.5" hidden="1" customHeight="1"/>
    <row r="45427" ht="7.5" hidden="1" customHeight="1"/>
    <row r="45428" ht="7.5" hidden="1" customHeight="1"/>
    <row r="45429" ht="7.5" hidden="1" customHeight="1"/>
    <row r="45430" ht="7.5" hidden="1" customHeight="1"/>
    <row r="45431" ht="7.5" hidden="1" customHeight="1"/>
    <row r="45432" ht="7.5" hidden="1" customHeight="1"/>
    <row r="45433" ht="7.5" hidden="1" customHeight="1"/>
    <row r="45434" ht="7.5" hidden="1" customHeight="1"/>
    <row r="45435" ht="7.5" hidden="1" customHeight="1"/>
    <row r="45436" ht="7.5" hidden="1" customHeight="1"/>
    <row r="45437" ht="7.5" hidden="1" customHeight="1"/>
    <row r="45438" ht="7.5" hidden="1" customHeight="1"/>
    <row r="45439" ht="7.5" hidden="1" customHeight="1"/>
    <row r="45440" ht="7.5" hidden="1" customHeight="1"/>
    <row r="45441" ht="7.5" hidden="1" customHeight="1"/>
    <row r="45442" ht="7.5" hidden="1" customHeight="1"/>
    <row r="45443" ht="7.5" hidden="1" customHeight="1"/>
    <row r="45444" ht="7.5" hidden="1" customHeight="1"/>
    <row r="45445" ht="7.5" hidden="1" customHeight="1"/>
    <row r="45446" ht="7.5" hidden="1" customHeight="1"/>
    <row r="45447" ht="7.5" hidden="1" customHeight="1"/>
    <row r="45448" ht="7.5" hidden="1" customHeight="1"/>
    <row r="45449" ht="7.5" hidden="1" customHeight="1"/>
    <row r="45450" ht="7.5" hidden="1" customHeight="1"/>
    <row r="45451" ht="7.5" hidden="1" customHeight="1"/>
    <row r="45452" ht="7.5" hidden="1" customHeight="1"/>
    <row r="45453" ht="7.5" hidden="1" customHeight="1"/>
    <row r="45454" ht="7.5" hidden="1" customHeight="1"/>
    <row r="45455" ht="7.5" hidden="1" customHeight="1"/>
    <row r="45456" ht="7.5" hidden="1" customHeight="1"/>
    <row r="45457" ht="7.5" hidden="1" customHeight="1"/>
    <row r="45458" ht="7.5" hidden="1" customHeight="1"/>
    <row r="45459" ht="7.5" hidden="1" customHeight="1"/>
    <row r="45460" ht="7.5" hidden="1" customHeight="1"/>
    <row r="45461" ht="7.5" hidden="1" customHeight="1"/>
    <row r="45462" ht="7.5" hidden="1" customHeight="1"/>
    <row r="45463" ht="7.5" hidden="1" customHeight="1"/>
    <row r="45464" ht="7.5" hidden="1" customHeight="1"/>
    <row r="45465" ht="7.5" hidden="1" customHeight="1"/>
    <row r="45466" ht="7.5" hidden="1" customHeight="1"/>
    <row r="45467" ht="7.5" hidden="1" customHeight="1"/>
    <row r="45468" ht="7.5" hidden="1" customHeight="1"/>
    <row r="45469" ht="7.5" hidden="1" customHeight="1"/>
    <row r="45470" ht="7.5" hidden="1" customHeight="1"/>
    <row r="45471" ht="7.5" hidden="1" customHeight="1"/>
    <row r="45472" ht="7.5" hidden="1" customHeight="1"/>
    <row r="45473" ht="7.5" hidden="1" customHeight="1"/>
    <row r="45474" ht="7.5" hidden="1" customHeight="1"/>
    <row r="45475" ht="7.5" hidden="1" customHeight="1"/>
    <row r="45476" ht="7.5" hidden="1" customHeight="1"/>
    <row r="45477" ht="7.5" hidden="1" customHeight="1"/>
    <row r="45478" ht="7.5" hidden="1" customHeight="1"/>
    <row r="45479" ht="7.5" hidden="1" customHeight="1"/>
    <row r="45480" ht="7.5" hidden="1" customHeight="1"/>
    <row r="45481" ht="7.5" hidden="1" customHeight="1"/>
    <row r="45482" ht="7.5" hidden="1" customHeight="1"/>
    <row r="45483" ht="7.5" hidden="1" customHeight="1"/>
    <row r="45484" ht="7.5" hidden="1" customHeight="1"/>
    <row r="45485" ht="7.5" hidden="1" customHeight="1"/>
    <row r="45486" ht="7.5" hidden="1" customHeight="1"/>
    <row r="45487" ht="7.5" hidden="1" customHeight="1"/>
    <row r="45488" ht="7.5" hidden="1" customHeight="1"/>
    <row r="45489" ht="7.5" hidden="1" customHeight="1"/>
    <row r="45490" ht="7.5" hidden="1" customHeight="1"/>
    <row r="45491" ht="7.5" hidden="1" customHeight="1"/>
    <row r="45492" ht="7.5" hidden="1" customHeight="1"/>
    <row r="45493" ht="7.5" hidden="1" customHeight="1"/>
    <row r="45494" ht="7.5" hidden="1" customHeight="1"/>
    <row r="45495" ht="7.5" hidden="1" customHeight="1"/>
    <row r="45496" ht="7.5" hidden="1" customHeight="1"/>
    <row r="45497" ht="7.5" hidden="1" customHeight="1"/>
    <row r="45498" ht="7.5" hidden="1" customHeight="1"/>
    <row r="45499" ht="7.5" hidden="1" customHeight="1"/>
    <row r="45500" ht="7.5" hidden="1" customHeight="1"/>
    <row r="45501" ht="7.5" hidden="1" customHeight="1"/>
    <row r="45502" ht="7.5" hidden="1" customHeight="1"/>
    <row r="45503" ht="7.5" hidden="1" customHeight="1"/>
    <row r="45504" ht="7.5" hidden="1" customHeight="1"/>
    <row r="45505" ht="7.5" hidden="1" customHeight="1"/>
    <row r="45506" ht="7.5" hidden="1" customHeight="1"/>
    <row r="45507" ht="7.5" hidden="1" customHeight="1"/>
    <row r="45508" ht="7.5" hidden="1" customHeight="1"/>
    <row r="45509" ht="7.5" hidden="1" customHeight="1"/>
    <row r="45510" ht="7.5" hidden="1" customHeight="1"/>
    <row r="45511" ht="7.5" hidden="1" customHeight="1"/>
    <row r="45512" ht="7.5" hidden="1" customHeight="1"/>
    <row r="45513" ht="7.5" hidden="1" customHeight="1"/>
    <row r="45514" ht="7.5" hidden="1" customHeight="1"/>
    <row r="45515" ht="7.5" hidden="1" customHeight="1"/>
    <row r="45516" ht="7.5" hidden="1" customHeight="1"/>
    <row r="45517" ht="7.5" hidden="1" customHeight="1"/>
    <row r="45518" ht="7.5" hidden="1" customHeight="1"/>
    <row r="45519" ht="7.5" hidden="1" customHeight="1"/>
    <row r="45520" ht="7.5" hidden="1" customHeight="1"/>
    <row r="45521" ht="7.5" hidden="1" customHeight="1"/>
    <row r="45522" ht="7.5" hidden="1" customHeight="1"/>
    <row r="45523" ht="7.5" hidden="1" customHeight="1"/>
    <row r="45524" ht="7.5" hidden="1" customHeight="1"/>
    <row r="45525" ht="7.5" hidden="1" customHeight="1"/>
    <row r="45526" ht="7.5" hidden="1" customHeight="1"/>
    <row r="45527" ht="7.5" hidden="1" customHeight="1"/>
    <row r="45528" ht="7.5" hidden="1" customHeight="1"/>
    <row r="45529" ht="7.5" hidden="1" customHeight="1"/>
    <row r="45530" ht="7.5" hidden="1" customHeight="1"/>
    <row r="45531" ht="7.5" hidden="1" customHeight="1"/>
    <row r="45532" ht="7.5" hidden="1" customHeight="1"/>
    <row r="45533" ht="7.5" hidden="1" customHeight="1"/>
    <row r="45534" ht="7.5" hidden="1" customHeight="1"/>
    <row r="45535" ht="7.5" hidden="1" customHeight="1"/>
    <row r="45536" ht="7.5" hidden="1" customHeight="1"/>
    <row r="45537" ht="7.5" hidden="1" customHeight="1"/>
    <row r="45538" ht="7.5" hidden="1" customHeight="1"/>
    <row r="45539" ht="7.5" hidden="1" customHeight="1"/>
    <row r="45540" ht="7.5" hidden="1" customHeight="1"/>
    <row r="45541" ht="7.5" hidden="1" customHeight="1"/>
    <row r="45542" ht="7.5" hidden="1" customHeight="1"/>
    <row r="45543" ht="7.5" hidden="1" customHeight="1"/>
    <row r="45544" ht="7.5" hidden="1" customHeight="1"/>
    <row r="45545" ht="7.5" hidden="1" customHeight="1"/>
    <row r="45546" ht="7.5" hidden="1" customHeight="1"/>
    <row r="45547" ht="7.5" hidden="1" customHeight="1"/>
    <row r="45548" ht="7.5" hidden="1" customHeight="1"/>
    <row r="45549" ht="7.5" hidden="1" customHeight="1"/>
    <row r="45550" ht="7.5" hidden="1" customHeight="1"/>
    <row r="45551" ht="7.5" hidden="1" customHeight="1"/>
    <row r="45552" ht="7.5" hidden="1" customHeight="1"/>
    <row r="45553" ht="7.5" hidden="1" customHeight="1"/>
    <row r="45554" ht="7.5" hidden="1" customHeight="1"/>
    <row r="45555" ht="7.5" hidden="1" customHeight="1"/>
    <row r="45556" ht="7.5" hidden="1" customHeight="1"/>
    <row r="45557" ht="7.5" hidden="1" customHeight="1"/>
    <row r="45558" ht="7.5" hidden="1" customHeight="1"/>
    <row r="45559" ht="7.5" hidden="1" customHeight="1"/>
    <row r="45560" ht="7.5" hidden="1" customHeight="1"/>
    <row r="45561" ht="7.5" hidden="1" customHeight="1"/>
    <row r="45562" ht="7.5" hidden="1" customHeight="1"/>
    <row r="45563" ht="7.5" hidden="1" customHeight="1"/>
    <row r="45564" ht="7.5" hidden="1" customHeight="1"/>
    <row r="45565" ht="7.5" hidden="1" customHeight="1"/>
    <row r="45566" ht="7.5" hidden="1" customHeight="1"/>
    <row r="45567" ht="7.5" hidden="1" customHeight="1"/>
    <row r="45568" ht="7.5" hidden="1" customHeight="1"/>
    <row r="45569" ht="7.5" hidden="1" customHeight="1"/>
    <row r="45570" ht="7.5" hidden="1" customHeight="1"/>
    <row r="45571" ht="7.5" hidden="1" customHeight="1"/>
    <row r="45572" ht="7.5" hidden="1" customHeight="1"/>
    <row r="45573" ht="7.5" hidden="1" customHeight="1"/>
    <row r="45574" ht="7.5" hidden="1" customHeight="1"/>
    <row r="45575" ht="7.5" hidden="1" customHeight="1"/>
    <row r="45576" ht="7.5" hidden="1" customHeight="1"/>
    <row r="45577" ht="7.5" hidden="1" customHeight="1"/>
    <row r="45578" ht="7.5" hidden="1" customHeight="1"/>
    <row r="45579" ht="7.5" hidden="1" customHeight="1"/>
    <row r="45580" ht="7.5" hidden="1" customHeight="1"/>
    <row r="45581" ht="7.5" hidden="1" customHeight="1"/>
    <row r="45582" ht="7.5" hidden="1" customHeight="1"/>
    <row r="45583" ht="7.5" hidden="1" customHeight="1"/>
    <row r="45584" ht="7.5" hidden="1" customHeight="1"/>
    <row r="45585" ht="7.5" hidden="1" customHeight="1"/>
    <row r="45586" ht="7.5" hidden="1" customHeight="1"/>
    <row r="45587" ht="7.5" hidden="1" customHeight="1"/>
    <row r="45588" ht="7.5" hidden="1" customHeight="1"/>
    <row r="45589" ht="7.5" hidden="1" customHeight="1"/>
    <row r="45590" ht="7.5" hidden="1" customHeight="1"/>
    <row r="45591" ht="7.5" hidden="1" customHeight="1"/>
    <row r="45592" ht="7.5" hidden="1" customHeight="1"/>
    <row r="45593" ht="7.5" hidden="1" customHeight="1"/>
    <row r="45594" ht="7.5" hidden="1" customHeight="1"/>
    <row r="45595" ht="7.5" hidden="1" customHeight="1"/>
    <row r="45596" ht="7.5" hidden="1" customHeight="1"/>
    <row r="45597" ht="7.5" hidden="1" customHeight="1"/>
    <row r="45598" ht="7.5" hidden="1" customHeight="1"/>
    <row r="45599" ht="7.5" hidden="1" customHeight="1"/>
    <row r="45600" ht="7.5" hidden="1" customHeight="1"/>
    <row r="45601" ht="7.5" hidden="1" customHeight="1"/>
    <row r="45602" ht="7.5" hidden="1" customHeight="1"/>
    <row r="45603" ht="7.5" hidden="1" customHeight="1"/>
    <row r="45604" ht="7.5" hidden="1" customHeight="1"/>
    <row r="45605" ht="7.5" hidden="1" customHeight="1"/>
    <row r="45606" ht="7.5" hidden="1" customHeight="1"/>
    <row r="45607" ht="7.5" hidden="1" customHeight="1"/>
    <row r="45608" ht="7.5" hidden="1" customHeight="1"/>
    <row r="45609" ht="7.5" hidden="1" customHeight="1"/>
    <row r="45610" ht="7.5" hidden="1" customHeight="1"/>
    <row r="45611" ht="7.5" hidden="1" customHeight="1"/>
    <row r="45612" ht="7.5" hidden="1" customHeight="1"/>
    <row r="45613" ht="7.5" hidden="1" customHeight="1"/>
    <row r="45614" ht="7.5" hidden="1" customHeight="1"/>
    <row r="45615" ht="7.5" hidden="1" customHeight="1"/>
    <row r="45616" ht="7.5" hidden="1" customHeight="1"/>
    <row r="45617" ht="7.5" hidden="1" customHeight="1"/>
    <row r="45618" ht="7.5" hidden="1" customHeight="1"/>
    <row r="45619" ht="7.5" hidden="1" customHeight="1"/>
    <row r="45620" ht="7.5" hidden="1" customHeight="1"/>
    <row r="45621" ht="7.5" hidden="1" customHeight="1"/>
    <row r="45622" ht="7.5" hidden="1" customHeight="1"/>
    <row r="45623" ht="7.5" hidden="1" customHeight="1"/>
    <row r="45624" ht="7.5" hidden="1" customHeight="1"/>
    <row r="45625" ht="7.5" hidden="1" customHeight="1"/>
    <row r="45626" ht="7.5" hidden="1" customHeight="1"/>
    <row r="45627" ht="7.5" hidden="1" customHeight="1"/>
    <row r="45628" ht="7.5" hidden="1" customHeight="1"/>
    <row r="45629" ht="7.5" hidden="1" customHeight="1"/>
    <row r="45630" ht="7.5" hidden="1" customHeight="1"/>
    <row r="45631" ht="7.5" hidden="1" customHeight="1"/>
    <row r="45632" ht="7.5" hidden="1" customHeight="1"/>
    <row r="45633" ht="7.5" hidden="1" customHeight="1"/>
    <row r="45634" ht="7.5" hidden="1" customHeight="1"/>
    <row r="45635" ht="7.5" hidden="1" customHeight="1"/>
    <row r="45636" ht="7.5" hidden="1" customHeight="1"/>
    <row r="45637" ht="7.5" hidden="1" customHeight="1"/>
    <row r="45638" ht="7.5" hidden="1" customHeight="1"/>
    <row r="45639" ht="7.5" hidden="1" customHeight="1"/>
    <row r="45640" ht="7.5" hidden="1" customHeight="1"/>
    <row r="45641" ht="7.5" hidden="1" customHeight="1"/>
    <row r="45642" ht="7.5" hidden="1" customHeight="1"/>
    <row r="45643" ht="7.5" hidden="1" customHeight="1"/>
    <row r="45644" ht="7.5" hidden="1" customHeight="1"/>
    <row r="45645" ht="7.5" hidden="1" customHeight="1"/>
    <row r="45646" ht="7.5" hidden="1" customHeight="1"/>
    <row r="45647" ht="7.5" hidden="1" customHeight="1"/>
    <row r="45648" ht="7.5" hidden="1" customHeight="1"/>
    <row r="45649" ht="7.5" hidden="1" customHeight="1"/>
    <row r="45650" ht="7.5" hidden="1" customHeight="1"/>
    <row r="45651" ht="7.5" hidden="1" customHeight="1"/>
    <row r="45652" ht="7.5" hidden="1" customHeight="1"/>
    <row r="45653" ht="7.5" hidden="1" customHeight="1"/>
    <row r="45654" ht="7.5" hidden="1" customHeight="1"/>
    <row r="45655" ht="7.5" hidden="1" customHeight="1"/>
    <row r="45656" ht="7.5" hidden="1" customHeight="1"/>
    <row r="45657" ht="7.5" hidden="1" customHeight="1"/>
    <row r="45658" ht="7.5" hidden="1" customHeight="1"/>
    <row r="45659" ht="7.5" hidden="1" customHeight="1"/>
    <row r="45660" ht="7.5" hidden="1" customHeight="1"/>
    <row r="45661" ht="7.5" hidden="1" customHeight="1"/>
    <row r="45662" ht="7.5" hidden="1" customHeight="1"/>
    <row r="45663" ht="7.5" hidden="1" customHeight="1"/>
    <row r="45664" ht="7.5" hidden="1" customHeight="1"/>
    <row r="45665" ht="7.5" hidden="1" customHeight="1"/>
    <row r="45666" ht="7.5" hidden="1" customHeight="1"/>
    <row r="45667" ht="7.5" hidden="1" customHeight="1"/>
    <row r="45668" ht="7.5" hidden="1" customHeight="1"/>
    <row r="45669" ht="7.5" hidden="1" customHeight="1"/>
    <row r="45670" ht="7.5" hidden="1" customHeight="1"/>
    <row r="45671" ht="7.5" hidden="1" customHeight="1"/>
    <row r="45672" ht="7.5" hidden="1" customHeight="1"/>
    <row r="45673" ht="7.5" hidden="1" customHeight="1"/>
    <row r="45674" ht="7.5" hidden="1" customHeight="1"/>
    <row r="45675" ht="7.5" hidden="1" customHeight="1"/>
    <row r="45676" ht="7.5" hidden="1" customHeight="1"/>
    <row r="45677" ht="7.5" hidden="1" customHeight="1"/>
    <row r="45678" ht="7.5" hidden="1" customHeight="1"/>
    <row r="45679" ht="7.5" hidden="1" customHeight="1"/>
    <row r="45680" ht="7.5" hidden="1" customHeight="1"/>
    <row r="45681" ht="7.5" hidden="1" customHeight="1"/>
    <row r="45682" ht="7.5" hidden="1" customHeight="1"/>
    <row r="45683" ht="7.5" hidden="1" customHeight="1"/>
    <row r="45684" ht="7.5" hidden="1" customHeight="1"/>
    <row r="45685" ht="7.5" hidden="1" customHeight="1"/>
    <row r="45686" ht="7.5" hidden="1" customHeight="1"/>
    <row r="45687" ht="7.5" hidden="1" customHeight="1"/>
    <row r="45688" ht="7.5" hidden="1" customHeight="1"/>
    <row r="45689" ht="7.5" hidden="1" customHeight="1"/>
    <row r="45690" ht="7.5" hidden="1" customHeight="1"/>
    <row r="45691" ht="7.5" hidden="1" customHeight="1"/>
    <row r="45692" ht="7.5" hidden="1" customHeight="1"/>
    <row r="45693" ht="7.5" hidden="1" customHeight="1"/>
    <row r="45694" ht="7.5" hidden="1" customHeight="1"/>
    <row r="45695" ht="7.5" hidden="1" customHeight="1"/>
    <row r="45696" ht="7.5" hidden="1" customHeight="1"/>
    <row r="45697" ht="7.5" hidden="1" customHeight="1"/>
    <row r="45698" ht="7.5" hidden="1" customHeight="1"/>
    <row r="45699" ht="7.5" hidden="1" customHeight="1"/>
    <row r="45700" ht="7.5" hidden="1" customHeight="1"/>
    <row r="45701" ht="7.5" hidden="1" customHeight="1"/>
    <row r="45702" ht="7.5" hidden="1" customHeight="1"/>
    <row r="45703" ht="7.5" hidden="1" customHeight="1"/>
    <row r="45704" ht="7.5" hidden="1" customHeight="1"/>
    <row r="45705" ht="7.5" hidden="1" customHeight="1"/>
    <row r="45706" ht="7.5" hidden="1" customHeight="1"/>
    <row r="45707" ht="7.5" hidden="1" customHeight="1"/>
    <row r="45708" ht="7.5" hidden="1" customHeight="1"/>
    <row r="45709" ht="7.5" hidden="1" customHeight="1"/>
    <row r="45710" ht="7.5" hidden="1" customHeight="1"/>
    <row r="45711" ht="7.5" hidden="1" customHeight="1"/>
    <row r="45712" ht="7.5" hidden="1" customHeight="1"/>
    <row r="45713" ht="7.5" hidden="1" customHeight="1"/>
    <row r="45714" ht="7.5" hidden="1" customHeight="1"/>
    <row r="45715" ht="7.5" hidden="1" customHeight="1"/>
    <row r="45716" ht="7.5" hidden="1" customHeight="1"/>
    <row r="45717" ht="7.5" hidden="1" customHeight="1"/>
    <row r="45718" ht="7.5" hidden="1" customHeight="1"/>
    <row r="45719" ht="7.5" hidden="1" customHeight="1"/>
    <row r="45720" ht="7.5" hidden="1" customHeight="1"/>
    <row r="45721" ht="7.5" hidden="1" customHeight="1"/>
    <row r="45722" ht="7.5" hidden="1" customHeight="1"/>
    <row r="45723" ht="7.5" hidden="1" customHeight="1"/>
    <row r="45724" ht="7.5" hidden="1" customHeight="1"/>
    <row r="45725" ht="7.5" hidden="1" customHeight="1"/>
    <row r="45726" ht="7.5" hidden="1" customHeight="1"/>
    <row r="45727" ht="7.5" hidden="1" customHeight="1"/>
    <row r="45728" ht="7.5" hidden="1" customHeight="1"/>
    <row r="45729" ht="7.5" hidden="1" customHeight="1"/>
    <row r="45730" ht="7.5" hidden="1" customHeight="1"/>
    <row r="45731" ht="7.5" hidden="1" customHeight="1"/>
    <row r="45732" ht="7.5" hidden="1" customHeight="1"/>
    <row r="45733" ht="7.5" hidden="1" customHeight="1"/>
    <row r="45734" ht="7.5" hidden="1" customHeight="1"/>
    <row r="45735" ht="7.5" hidden="1" customHeight="1"/>
    <row r="45736" ht="7.5" hidden="1" customHeight="1"/>
    <row r="45737" ht="7.5" hidden="1" customHeight="1"/>
    <row r="45738" ht="7.5" hidden="1" customHeight="1"/>
    <row r="45739" ht="7.5" hidden="1" customHeight="1"/>
    <row r="45740" ht="7.5" hidden="1" customHeight="1"/>
    <row r="45741" ht="7.5" hidden="1" customHeight="1"/>
    <row r="45742" ht="7.5" hidden="1" customHeight="1"/>
    <row r="45743" ht="7.5" hidden="1" customHeight="1"/>
    <row r="45744" ht="7.5" hidden="1" customHeight="1"/>
    <row r="45745" ht="7.5" hidden="1" customHeight="1"/>
    <row r="45746" ht="7.5" hidden="1" customHeight="1"/>
    <row r="45747" ht="7.5" hidden="1" customHeight="1"/>
    <row r="45748" ht="7.5" hidden="1" customHeight="1"/>
    <row r="45749" ht="7.5" hidden="1" customHeight="1"/>
    <row r="45750" ht="7.5" hidden="1" customHeight="1"/>
    <row r="45751" ht="7.5" hidden="1" customHeight="1"/>
    <row r="45752" ht="7.5" hidden="1" customHeight="1"/>
    <row r="45753" ht="7.5" hidden="1" customHeight="1"/>
    <row r="45754" ht="7.5" hidden="1" customHeight="1"/>
    <row r="45755" ht="7.5" hidden="1" customHeight="1"/>
    <row r="45756" ht="7.5" hidden="1" customHeight="1"/>
    <row r="45757" ht="7.5" hidden="1" customHeight="1"/>
    <row r="45758" ht="7.5" hidden="1" customHeight="1"/>
    <row r="45759" ht="7.5" hidden="1" customHeight="1"/>
    <row r="45760" ht="7.5" hidden="1" customHeight="1"/>
    <row r="45761" ht="7.5" hidden="1" customHeight="1"/>
    <row r="45762" ht="7.5" hidden="1" customHeight="1"/>
    <row r="45763" ht="7.5" hidden="1" customHeight="1"/>
    <row r="45764" ht="7.5" hidden="1" customHeight="1"/>
    <row r="45765" ht="7.5" hidden="1" customHeight="1"/>
    <row r="45766" ht="7.5" hidden="1" customHeight="1"/>
    <row r="45767" ht="7.5" hidden="1" customHeight="1"/>
    <row r="45768" ht="7.5" hidden="1" customHeight="1"/>
    <row r="45769" ht="7.5" hidden="1" customHeight="1"/>
    <row r="45770" ht="7.5" hidden="1" customHeight="1"/>
    <row r="45771" ht="7.5" hidden="1" customHeight="1"/>
    <row r="45772" ht="7.5" hidden="1" customHeight="1"/>
    <row r="45773" ht="7.5" hidden="1" customHeight="1"/>
    <row r="45774" ht="7.5" hidden="1" customHeight="1"/>
    <row r="45775" ht="7.5" hidden="1" customHeight="1"/>
    <row r="45776" ht="7.5" hidden="1" customHeight="1"/>
    <row r="45777" ht="7.5" hidden="1" customHeight="1"/>
    <row r="45778" ht="7.5" hidden="1" customHeight="1"/>
    <row r="45779" ht="7.5" hidden="1" customHeight="1"/>
    <row r="45780" ht="7.5" hidden="1" customHeight="1"/>
    <row r="45781" ht="7.5" hidden="1" customHeight="1"/>
    <row r="45782" ht="7.5" hidden="1" customHeight="1"/>
    <row r="45783" ht="7.5" hidden="1" customHeight="1"/>
    <row r="45784" ht="7.5" hidden="1" customHeight="1"/>
    <row r="45785" ht="7.5" hidden="1" customHeight="1"/>
    <row r="45786" ht="7.5" hidden="1" customHeight="1"/>
    <row r="45787" ht="7.5" hidden="1" customHeight="1"/>
    <row r="45788" ht="7.5" hidden="1" customHeight="1"/>
    <row r="45789" ht="7.5" hidden="1" customHeight="1"/>
    <row r="45790" ht="7.5" hidden="1" customHeight="1"/>
    <row r="45791" ht="7.5" hidden="1" customHeight="1"/>
    <row r="45792" ht="7.5" hidden="1" customHeight="1"/>
    <row r="45793" ht="7.5" hidden="1" customHeight="1"/>
    <row r="45794" ht="7.5" hidden="1" customHeight="1"/>
    <row r="45795" ht="7.5" hidden="1" customHeight="1"/>
    <row r="45796" ht="7.5" hidden="1" customHeight="1"/>
    <row r="45797" ht="7.5" hidden="1" customHeight="1"/>
    <row r="45798" ht="7.5" hidden="1" customHeight="1"/>
    <row r="45799" ht="7.5" hidden="1" customHeight="1"/>
    <row r="45800" ht="7.5" hidden="1" customHeight="1"/>
    <row r="45801" ht="7.5" hidden="1" customHeight="1"/>
    <row r="45802" ht="7.5" hidden="1" customHeight="1"/>
    <row r="45803" ht="7.5" hidden="1" customHeight="1"/>
    <row r="45804" ht="7.5" hidden="1" customHeight="1"/>
    <row r="45805" ht="7.5" hidden="1" customHeight="1"/>
    <row r="45806" ht="7.5" hidden="1" customHeight="1"/>
    <row r="45807" ht="7.5" hidden="1" customHeight="1"/>
    <row r="45808" ht="7.5" hidden="1" customHeight="1"/>
    <row r="45809" ht="7.5" hidden="1" customHeight="1"/>
    <row r="45810" ht="7.5" hidden="1" customHeight="1"/>
    <row r="45811" ht="7.5" hidden="1" customHeight="1"/>
    <row r="45812" ht="7.5" hidden="1" customHeight="1"/>
    <row r="45813" ht="7.5" hidden="1" customHeight="1"/>
    <row r="45814" ht="7.5" hidden="1" customHeight="1"/>
    <row r="45815" ht="7.5" hidden="1" customHeight="1"/>
    <row r="45816" ht="7.5" hidden="1" customHeight="1"/>
    <row r="45817" ht="7.5" hidden="1" customHeight="1"/>
    <row r="45818" ht="7.5" hidden="1" customHeight="1"/>
    <row r="45819" ht="7.5" hidden="1" customHeight="1"/>
    <row r="45820" ht="7.5" hidden="1" customHeight="1"/>
    <row r="45821" ht="7.5" hidden="1" customHeight="1"/>
    <row r="45822" ht="7.5" hidden="1" customHeight="1"/>
    <row r="45823" ht="7.5" hidden="1" customHeight="1"/>
    <row r="45824" ht="7.5" hidden="1" customHeight="1"/>
    <row r="45825" ht="7.5" hidden="1" customHeight="1"/>
    <row r="45826" ht="7.5" hidden="1" customHeight="1"/>
    <row r="45827" ht="7.5" hidden="1" customHeight="1"/>
    <row r="45828" ht="7.5" hidden="1" customHeight="1"/>
    <row r="45829" ht="7.5" hidden="1" customHeight="1"/>
    <row r="45830" ht="7.5" hidden="1" customHeight="1"/>
    <row r="45831" ht="7.5" hidden="1" customHeight="1"/>
    <row r="45832" ht="7.5" hidden="1" customHeight="1"/>
    <row r="45833" ht="7.5" hidden="1" customHeight="1"/>
    <row r="45834" ht="7.5" hidden="1" customHeight="1"/>
    <row r="45835" ht="7.5" hidden="1" customHeight="1"/>
    <row r="45836" ht="7.5" hidden="1" customHeight="1"/>
    <row r="45837" ht="7.5" hidden="1" customHeight="1"/>
    <row r="45838" ht="7.5" hidden="1" customHeight="1"/>
    <row r="45839" ht="7.5" hidden="1" customHeight="1"/>
    <row r="45840" ht="7.5" hidden="1" customHeight="1"/>
    <row r="45841" ht="7.5" hidden="1" customHeight="1"/>
    <row r="45842" ht="7.5" hidden="1" customHeight="1"/>
    <row r="45843" ht="7.5" hidden="1" customHeight="1"/>
    <row r="45844" ht="7.5" hidden="1" customHeight="1"/>
    <row r="45845" ht="7.5" hidden="1" customHeight="1"/>
    <row r="45846" ht="7.5" hidden="1" customHeight="1"/>
    <row r="45847" ht="7.5" hidden="1" customHeight="1"/>
    <row r="45848" ht="7.5" hidden="1" customHeight="1"/>
    <row r="45849" ht="7.5" hidden="1" customHeight="1"/>
    <row r="45850" ht="7.5" hidden="1" customHeight="1"/>
    <row r="45851" ht="7.5" hidden="1" customHeight="1"/>
    <row r="45852" ht="7.5" hidden="1" customHeight="1"/>
    <row r="45853" ht="7.5" hidden="1" customHeight="1"/>
    <row r="45854" ht="7.5" hidden="1" customHeight="1"/>
    <row r="45855" ht="7.5" hidden="1" customHeight="1"/>
    <row r="45856" ht="7.5" hidden="1" customHeight="1"/>
    <row r="45857" ht="7.5" hidden="1" customHeight="1"/>
    <row r="45858" ht="7.5" hidden="1" customHeight="1"/>
    <row r="45859" ht="7.5" hidden="1" customHeight="1"/>
    <row r="45860" ht="7.5" hidden="1" customHeight="1"/>
    <row r="45861" ht="7.5" hidden="1" customHeight="1"/>
    <row r="45862" ht="7.5" hidden="1" customHeight="1"/>
    <row r="45863" ht="7.5" hidden="1" customHeight="1"/>
    <row r="45864" ht="7.5" hidden="1" customHeight="1"/>
    <row r="45865" ht="7.5" hidden="1" customHeight="1"/>
    <row r="45866" ht="7.5" hidden="1" customHeight="1"/>
    <row r="45867" ht="7.5" hidden="1" customHeight="1"/>
    <row r="45868" ht="7.5" hidden="1" customHeight="1"/>
    <row r="45869" ht="7.5" hidden="1" customHeight="1"/>
    <row r="45870" ht="7.5" hidden="1" customHeight="1"/>
    <row r="45871" ht="7.5" hidden="1" customHeight="1"/>
    <row r="45872" ht="7.5" hidden="1" customHeight="1"/>
    <row r="45873" ht="7.5" hidden="1" customHeight="1"/>
    <row r="45874" ht="7.5" hidden="1" customHeight="1"/>
    <row r="45875" ht="7.5" hidden="1" customHeight="1"/>
    <row r="45876" ht="7.5" hidden="1" customHeight="1"/>
    <row r="45877" ht="7.5" hidden="1" customHeight="1"/>
    <row r="45878" ht="7.5" hidden="1" customHeight="1"/>
    <row r="45879" ht="7.5" hidden="1" customHeight="1"/>
    <row r="45880" ht="7.5" hidden="1" customHeight="1"/>
    <row r="45881" ht="7.5" hidden="1" customHeight="1"/>
    <row r="45882" ht="7.5" hidden="1" customHeight="1"/>
    <row r="45883" ht="7.5" hidden="1" customHeight="1"/>
    <row r="45884" ht="7.5" hidden="1" customHeight="1"/>
    <row r="45885" ht="7.5" hidden="1" customHeight="1"/>
    <row r="45886" ht="7.5" hidden="1" customHeight="1"/>
    <row r="45887" ht="7.5" hidden="1" customHeight="1"/>
    <row r="45888" ht="7.5" hidden="1" customHeight="1"/>
    <row r="45889" ht="7.5" hidden="1" customHeight="1"/>
    <row r="45890" ht="7.5" hidden="1" customHeight="1"/>
    <row r="45891" ht="7.5" hidden="1" customHeight="1"/>
    <row r="45892" ht="7.5" hidden="1" customHeight="1"/>
    <row r="45893" ht="7.5" hidden="1" customHeight="1"/>
    <row r="45894" ht="7.5" hidden="1" customHeight="1"/>
    <row r="45895" ht="7.5" hidden="1" customHeight="1"/>
    <row r="45896" ht="7.5" hidden="1" customHeight="1"/>
    <row r="45897" ht="7.5" hidden="1" customHeight="1"/>
    <row r="45898" ht="7.5" hidden="1" customHeight="1"/>
    <row r="45899" ht="7.5" hidden="1" customHeight="1"/>
    <row r="45900" ht="7.5" hidden="1" customHeight="1"/>
    <row r="45901" ht="7.5" hidden="1" customHeight="1"/>
    <row r="45902" ht="7.5" hidden="1" customHeight="1"/>
    <row r="45903" ht="7.5" hidden="1" customHeight="1"/>
    <row r="45904" ht="7.5" hidden="1" customHeight="1"/>
    <row r="45905" ht="7.5" hidden="1" customHeight="1"/>
    <row r="45906" ht="7.5" hidden="1" customHeight="1"/>
    <row r="45907" ht="7.5" hidden="1" customHeight="1"/>
    <row r="45908" ht="7.5" hidden="1" customHeight="1"/>
    <row r="45909" ht="7.5" hidden="1" customHeight="1"/>
    <row r="45910" ht="7.5" hidden="1" customHeight="1"/>
    <row r="45911" ht="7.5" hidden="1" customHeight="1"/>
    <row r="45912" ht="7.5" hidden="1" customHeight="1"/>
    <row r="45913" ht="7.5" hidden="1" customHeight="1"/>
    <row r="45914" ht="7.5" hidden="1" customHeight="1"/>
    <row r="45915" ht="7.5" hidden="1" customHeight="1"/>
    <row r="45916" ht="7.5" hidden="1" customHeight="1"/>
    <row r="45917" ht="7.5" hidden="1" customHeight="1"/>
    <row r="45918" ht="7.5" hidden="1" customHeight="1"/>
    <row r="45919" ht="7.5" hidden="1" customHeight="1"/>
    <row r="45920" ht="7.5" hidden="1" customHeight="1"/>
    <row r="45921" ht="7.5" hidden="1" customHeight="1"/>
    <row r="45922" ht="7.5" hidden="1" customHeight="1"/>
    <row r="45923" ht="7.5" hidden="1" customHeight="1"/>
    <row r="45924" ht="7.5" hidden="1" customHeight="1"/>
    <row r="45925" ht="7.5" hidden="1" customHeight="1"/>
    <row r="45926" ht="7.5" hidden="1" customHeight="1"/>
    <row r="45927" ht="7.5" hidden="1" customHeight="1"/>
    <row r="45928" ht="7.5" hidden="1" customHeight="1"/>
    <row r="45929" ht="7.5" hidden="1" customHeight="1"/>
    <row r="45930" ht="7.5" hidden="1" customHeight="1"/>
    <row r="45931" ht="7.5" hidden="1" customHeight="1"/>
    <row r="45932" ht="7.5" hidden="1" customHeight="1"/>
    <row r="45933" ht="7.5" hidden="1" customHeight="1"/>
    <row r="45934" ht="7.5" hidden="1" customHeight="1"/>
    <row r="45935" ht="7.5" hidden="1" customHeight="1"/>
    <row r="45936" ht="7.5" hidden="1" customHeight="1"/>
    <row r="45937" ht="7.5" hidden="1" customHeight="1"/>
    <row r="45938" ht="7.5" hidden="1" customHeight="1"/>
    <row r="45939" ht="7.5" hidden="1" customHeight="1"/>
    <row r="45940" ht="7.5" hidden="1" customHeight="1"/>
    <row r="45941" ht="7.5" hidden="1" customHeight="1"/>
    <row r="45942" ht="7.5" hidden="1" customHeight="1"/>
    <row r="45943" ht="7.5" hidden="1" customHeight="1"/>
    <row r="45944" ht="7.5" hidden="1" customHeight="1"/>
    <row r="45945" ht="7.5" hidden="1" customHeight="1"/>
    <row r="45946" ht="7.5" hidden="1" customHeight="1"/>
    <row r="45947" ht="7.5" hidden="1" customHeight="1"/>
    <row r="45948" ht="7.5" hidden="1" customHeight="1"/>
    <row r="45949" ht="7.5" hidden="1" customHeight="1"/>
    <row r="45950" ht="7.5" hidden="1" customHeight="1"/>
    <row r="45951" ht="7.5" hidden="1" customHeight="1"/>
    <row r="45952" ht="7.5" hidden="1" customHeight="1"/>
    <row r="45953" ht="7.5" hidden="1" customHeight="1"/>
    <row r="45954" ht="7.5" hidden="1" customHeight="1"/>
    <row r="45955" ht="7.5" hidden="1" customHeight="1"/>
    <row r="45956" ht="7.5" hidden="1" customHeight="1"/>
    <row r="45957" ht="7.5" hidden="1" customHeight="1"/>
    <row r="45958" ht="7.5" hidden="1" customHeight="1"/>
    <row r="45959" ht="7.5" hidden="1" customHeight="1"/>
    <row r="45960" ht="7.5" hidden="1" customHeight="1"/>
    <row r="45961" ht="7.5" hidden="1" customHeight="1"/>
    <row r="45962" ht="7.5" hidden="1" customHeight="1"/>
    <row r="45963" ht="7.5" hidden="1" customHeight="1"/>
    <row r="45964" ht="7.5" hidden="1" customHeight="1"/>
    <row r="45965" ht="7.5" hidden="1" customHeight="1"/>
    <row r="45966" ht="7.5" hidden="1" customHeight="1"/>
    <row r="45967" ht="7.5" hidden="1" customHeight="1"/>
    <row r="45968" ht="7.5" hidden="1" customHeight="1"/>
    <row r="45969" ht="7.5" hidden="1" customHeight="1"/>
    <row r="45970" ht="7.5" hidden="1" customHeight="1"/>
    <row r="45971" ht="7.5" hidden="1" customHeight="1"/>
    <row r="45972" ht="7.5" hidden="1" customHeight="1"/>
    <row r="45973" ht="7.5" hidden="1" customHeight="1"/>
    <row r="45974" ht="7.5" hidden="1" customHeight="1"/>
    <row r="45975" ht="7.5" hidden="1" customHeight="1"/>
    <row r="45976" ht="7.5" hidden="1" customHeight="1"/>
    <row r="45977" ht="7.5" hidden="1" customHeight="1"/>
    <row r="45978" ht="7.5" hidden="1" customHeight="1"/>
    <row r="45979" ht="7.5" hidden="1" customHeight="1"/>
    <row r="45980" ht="7.5" hidden="1" customHeight="1"/>
    <row r="45981" ht="7.5" hidden="1" customHeight="1"/>
    <row r="45982" ht="7.5" hidden="1" customHeight="1"/>
    <row r="45983" ht="7.5" hidden="1" customHeight="1"/>
    <row r="45984" ht="7.5" hidden="1" customHeight="1"/>
    <row r="45985" ht="7.5" hidden="1" customHeight="1"/>
    <row r="45986" ht="7.5" hidden="1" customHeight="1"/>
    <row r="45987" ht="7.5" hidden="1" customHeight="1"/>
    <row r="45988" ht="7.5" hidden="1" customHeight="1"/>
    <row r="45989" ht="7.5" hidden="1" customHeight="1"/>
    <row r="45990" ht="7.5" hidden="1" customHeight="1"/>
    <row r="45991" ht="7.5" hidden="1" customHeight="1"/>
    <row r="45992" ht="7.5" hidden="1" customHeight="1"/>
    <row r="45993" ht="7.5" hidden="1" customHeight="1"/>
    <row r="45994" ht="7.5" hidden="1" customHeight="1"/>
    <row r="45995" ht="7.5" hidden="1" customHeight="1"/>
    <row r="45996" ht="7.5" hidden="1" customHeight="1"/>
    <row r="45997" ht="7.5" hidden="1" customHeight="1"/>
    <row r="45998" ht="7.5" hidden="1" customHeight="1"/>
    <row r="45999" ht="7.5" hidden="1" customHeight="1"/>
    <row r="46000" ht="7.5" hidden="1" customHeight="1"/>
    <row r="46001" ht="7.5" hidden="1" customHeight="1"/>
    <row r="46002" ht="7.5" hidden="1" customHeight="1"/>
    <row r="46003" ht="7.5" hidden="1" customHeight="1"/>
    <row r="46004" ht="7.5" hidden="1" customHeight="1"/>
    <row r="46005" ht="7.5" hidden="1" customHeight="1"/>
    <row r="46006" ht="7.5" hidden="1" customHeight="1"/>
    <row r="46007" ht="7.5" hidden="1" customHeight="1"/>
    <row r="46008" ht="7.5" hidden="1" customHeight="1"/>
    <row r="46009" ht="7.5" hidden="1" customHeight="1"/>
    <row r="46010" ht="7.5" hidden="1" customHeight="1"/>
    <row r="46011" ht="7.5" hidden="1" customHeight="1"/>
    <row r="46012" ht="7.5" hidden="1" customHeight="1"/>
    <row r="46013" ht="7.5" hidden="1" customHeight="1"/>
    <row r="46014" ht="7.5" hidden="1" customHeight="1"/>
    <row r="46015" ht="7.5" hidden="1" customHeight="1"/>
    <row r="46016" ht="7.5" hidden="1" customHeight="1"/>
    <row r="46017" ht="7.5" hidden="1" customHeight="1"/>
    <row r="46018" ht="7.5" hidden="1" customHeight="1"/>
    <row r="46019" ht="7.5" hidden="1" customHeight="1"/>
    <row r="46020" ht="7.5" hidden="1" customHeight="1"/>
    <row r="46021" ht="7.5" hidden="1" customHeight="1"/>
    <row r="46022" ht="7.5" hidden="1" customHeight="1"/>
    <row r="46023" ht="7.5" hidden="1" customHeight="1"/>
    <row r="46024" ht="7.5" hidden="1" customHeight="1"/>
    <row r="46025" ht="7.5" hidden="1" customHeight="1"/>
    <row r="46026" ht="7.5" hidden="1" customHeight="1"/>
    <row r="46027" ht="7.5" hidden="1" customHeight="1"/>
    <row r="46028" ht="7.5" hidden="1" customHeight="1"/>
    <row r="46029" ht="7.5" hidden="1" customHeight="1"/>
    <row r="46030" ht="7.5" hidden="1" customHeight="1"/>
    <row r="46031" ht="7.5" hidden="1" customHeight="1"/>
    <row r="46032" ht="7.5" hidden="1" customHeight="1"/>
    <row r="46033" ht="7.5" hidden="1" customHeight="1"/>
    <row r="46034" ht="7.5" hidden="1" customHeight="1"/>
    <row r="46035" ht="7.5" hidden="1" customHeight="1"/>
    <row r="46036" ht="7.5" hidden="1" customHeight="1"/>
    <row r="46037" ht="7.5" hidden="1" customHeight="1"/>
    <row r="46038" ht="7.5" hidden="1" customHeight="1"/>
    <row r="46039" ht="7.5" hidden="1" customHeight="1"/>
    <row r="46040" ht="7.5" hidden="1" customHeight="1"/>
    <row r="46041" ht="7.5" hidden="1" customHeight="1"/>
    <row r="46042" ht="7.5" hidden="1" customHeight="1"/>
    <row r="46043" ht="7.5" hidden="1" customHeight="1"/>
    <row r="46044" ht="7.5" hidden="1" customHeight="1"/>
    <row r="46045" ht="7.5" hidden="1" customHeight="1"/>
    <row r="46046" ht="7.5" hidden="1" customHeight="1"/>
    <row r="46047" ht="7.5" hidden="1" customHeight="1"/>
    <row r="46048" ht="7.5" hidden="1" customHeight="1"/>
    <row r="46049" ht="7.5" hidden="1" customHeight="1"/>
    <row r="46050" ht="7.5" hidden="1" customHeight="1"/>
    <row r="46051" ht="7.5" hidden="1" customHeight="1"/>
    <row r="46052" ht="7.5" hidden="1" customHeight="1"/>
    <row r="46053" ht="7.5" hidden="1" customHeight="1"/>
    <row r="46054" ht="7.5" hidden="1" customHeight="1"/>
    <row r="46055" ht="7.5" hidden="1" customHeight="1"/>
    <row r="46056" ht="7.5" hidden="1" customHeight="1"/>
    <row r="46057" ht="7.5" hidden="1" customHeight="1"/>
    <row r="46058" ht="7.5" hidden="1" customHeight="1"/>
    <row r="46059" ht="7.5" hidden="1" customHeight="1"/>
    <row r="46060" ht="7.5" hidden="1" customHeight="1"/>
    <row r="46061" ht="7.5" hidden="1" customHeight="1"/>
    <row r="46062" ht="7.5" hidden="1" customHeight="1"/>
    <row r="46063" ht="7.5" hidden="1" customHeight="1"/>
    <row r="46064" ht="7.5" hidden="1" customHeight="1"/>
    <row r="46065" ht="7.5" hidden="1" customHeight="1"/>
    <row r="46066" ht="7.5" hidden="1" customHeight="1"/>
    <row r="46067" ht="7.5" hidden="1" customHeight="1"/>
    <row r="46068" ht="7.5" hidden="1" customHeight="1"/>
    <row r="46069" ht="7.5" hidden="1" customHeight="1"/>
    <row r="46070" ht="7.5" hidden="1" customHeight="1"/>
    <row r="46071" ht="7.5" hidden="1" customHeight="1"/>
    <row r="46072" ht="7.5" hidden="1" customHeight="1"/>
    <row r="46073" ht="7.5" hidden="1" customHeight="1"/>
    <row r="46074" ht="7.5" hidden="1" customHeight="1"/>
    <row r="46075" ht="7.5" hidden="1" customHeight="1"/>
    <row r="46076" ht="7.5" hidden="1" customHeight="1"/>
    <row r="46077" ht="7.5" hidden="1" customHeight="1"/>
    <row r="46078" ht="7.5" hidden="1" customHeight="1"/>
    <row r="46079" ht="7.5" hidden="1" customHeight="1"/>
    <row r="46080" ht="7.5" hidden="1" customHeight="1"/>
    <row r="46081" ht="7.5" hidden="1" customHeight="1"/>
    <row r="46082" ht="7.5" hidden="1" customHeight="1"/>
    <row r="46083" ht="7.5" hidden="1" customHeight="1"/>
    <row r="46084" ht="7.5" hidden="1" customHeight="1"/>
    <row r="46085" ht="7.5" hidden="1" customHeight="1"/>
    <row r="46086" ht="7.5" hidden="1" customHeight="1"/>
    <row r="46087" ht="7.5" hidden="1" customHeight="1"/>
    <row r="46088" ht="7.5" hidden="1" customHeight="1"/>
    <row r="46089" ht="7.5" hidden="1" customHeight="1"/>
    <row r="46090" ht="7.5" hidden="1" customHeight="1"/>
    <row r="46091" ht="7.5" hidden="1" customHeight="1"/>
    <row r="46092" ht="7.5" hidden="1" customHeight="1"/>
    <row r="46093" ht="7.5" hidden="1" customHeight="1"/>
    <row r="46094" ht="7.5" hidden="1" customHeight="1"/>
    <row r="46095" ht="7.5" hidden="1" customHeight="1"/>
    <row r="46096" ht="7.5" hidden="1" customHeight="1"/>
    <row r="46097" ht="7.5" hidden="1" customHeight="1"/>
    <row r="46098" ht="7.5" hidden="1" customHeight="1"/>
    <row r="46099" ht="7.5" hidden="1" customHeight="1"/>
    <row r="46100" ht="7.5" hidden="1" customHeight="1"/>
    <row r="46101" ht="7.5" hidden="1" customHeight="1"/>
    <row r="46102" ht="7.5" hidden="1" customHeight="1"/>
    <row r="46103" ht="7.5" hidden="1" customHeight="1"/>
    <row r="46104" ht="7.5" hidden="1" customHeight="1"/>
    <row r="46105" ht="7.5" hidden="1" customHeight="1"/>
    <row r="46106" ht="7.5" hidden="1" customHeight="1"/>
    <row r="46107" ht="7.5" hidden="1" customHeight="1"/>
    <row r="46108" ht="7.5" hidden="1" customHeight="1"/>
    <row r="46109" ht="7.5" hidden="1" customHeight="1"/>
    <row r="46110" ht="7.5" hidden="1" customHeight="1"/>
    <row r="46111" ht="7.5" hidden="1" customHeight="1"/>
    <row r="46112" ht="7.5" hidden="1" customHeight="1"/>
    <row r="46113" ht="7.5" hidden="1" customHeight="1"/>
    <row r="46114" ht="7.5" hidden="1" customHeight="1"/>
    <row r="46115" ht="7.5" hidden="1" customHeight="1"/>
    <row r="46116" ht="7.5" hidden="1" customHeight="1"/>
    <row r="46117" ht="7.5" hidden="1" customHeight="1"/>
    <row r="46118" ht="7.5" hidden="1" customHeight="1"/>
    <row r="46119" ht="7.5" hidden="1" customHeight="1"/>
    <row r="46120" ht="7.5" hidden="1" customHeight="1"/>
    <row r="46121" ht="7.5" hidden="1" customHeight="1"/>
    <row r="46122" ht="7.5" hidden="1" customHeight="1"/>
    <row r="46123" ht="7.5" hidden="1" customHeight="1"/>
    <row r="46124" ht="7.5" hidden="1" customHeight="1"/>
    <row r="46125" ht="7.5" hidden="1" customHeight="1"/>
    <row r="46126" ht="7.5" hidden="1" customHeight="1"/>
    <row r="46127" ht="7.5" hidden="1" customHeight="1"/>
    <row r="46128" ht="7.5" hidden="1" customHeight="1"/>
    <row r="46129" ht="7.5" hidden="1" customHeight="1"/>
    <row r="46130" ht="7.5" hidden="1" customHeight="1"/>
    <row r="46131" ht="7.5" hidden="1" customHeight="1"/>
    <row r="46132" ht="7.5" hidden="1" customHeight="1"/>
    <row r="46133" ht="7.5" hidden="1" customHeight="1"/>
    <row r="46134" ht="7.5" hidden="1" customHeight="1"/>
    <row r="46135" ht="7.5" hidden="1" customHeight="1"/>
    <row r="46136" ht="7.5" hidden="1" customHeight="1"/>
    <row r="46137" ht="7.5" hidden="1" customHeight="1"/>
    <row r="46138" ht="7.5" hidden="1" customHeight="1"/>
    <row r="46139" ht="7.5" hidden="1" customHeight="1"/>
    <row r="46140" ht="7.5" hidden="1" customHeight="1"/>
    <row r="46141" ht="7.5" hidden="1" customHeight="1"/>
    <row r="46142" ht="7.5" hidden="1" customHeight="1"/>
    <row r="46143" ht="7.5" hidden="1" customHeight="1"/>
    <row r="46144" ht="7.5" hidden="1" customHeight="1"/>
    <row r="46145" ht="7.5" hidden="1" customHeight="1"/>
    <row r="46146" ht="7.5" hidden="1" customHeight="1"/>
    <row r="46147" ht="7.5" hidden="1" customHeight="1"/>
    <row r="46148" ht="7.5" hidden="1" customHeight="1"/>
    <row r="46149" ht="7.5" hidden="1" customHeight="1"/>
    <row r="46150" ht="7.5" hidden="1" customHeight="1"/>
    <row r="46151" ht="7.5" hidden="1" customHeight="1"/>
    <row r="46152" ht="7.5" hidden="1" customHeight="1"/>
    <row r="46153" ht="7.5" hidden="1" customHeight="1"/>
    <row r="46154" ht="7.5" hidden="1" customHeight="1"/>
    <row r="46155" ht="7.5" hidden="1" customHeight="1"/>
    <row r="46156" ht="7.5" hidden="1" customHeight="1"/>
    <row r="46157" ht="7.5" hidden="1" customHeight="1"/>
    <row r="46158" ht="7.5" hidden="1" customHeight="1"/>
    <row r="46159" ht="7.5" hidden="1" customHeight="1"/>
    <row r="46160" ht="7.5" hidden="1" customHeight="1"/>
    <row r="46161" ht="7.5" hidden="1" customHeight="1"/>
    <row r="46162" ht="7.5" hidden="1" customHeight="1"/>
    <row r="46163" ht="7.5" hidden="1" customHeight="1"/>
    <row r="46164" ht="7.5" hidden="1" customHeight="1"/>
    <row r="46165" ht="7.5" hidden="1" customHeight="1"/>
    <row r="46166" ht="7.5" hidden="1" customHeight="1"/>
    <row r="46167" ht="7.5" hidden="1" customHeight="1"/>
    <row r="46168" ht="7.5" hidden="1" customHeight="1"/>
    <row r="46169" ht="7.5" hidden="1" customHeight="1"/>
    <row r="46170" ht="7.5" hidden="1" customHeight="1"/>
    <row r="46171" ht="7.5" hidden="1" customHeight="1"/>
    <row r="46172" ht="7.5" hidden="1" customHeight="1"/>
    <row r="46173" ht="7.5" hidden="1" customHeight="1"/>
    <row r="46174" ht="7.5" hidden="1" customHeight="1"/>
    <row r="46175" ht="7.5" hidden="1" customHeight="1"/>
    <row r="46176" ht="7.5" hidden="1" customHeight="1"/>
    <row r="46177" ht="7.5" hidden="1" customHeight="1"/>
    <row r="46178" ht="7.5" hidden="1" customHeight="1"/>
    <row r="46179" ht="7.5" hidden="1" customHeight="1"/>
    <row r="46180" ht="7.5" hidden="1" customHeight="1"/>
    <row r="46181" ht="7.5" hidden="1" customHeight="1"/>
    <row r="46182" ht="7.5" hidden="1" customHeight="1"/>
    <row r="46183" ht="7.5" hidden="1" customHeight="1"/>
    <row r="46184" ht="7.5" hidden="1" customHeight="1"/>
    <row r="46185" ht="7.5" hidden="1" customHeight="1"/>
    <row r="46186" ht="7.5" hidden="1" customHeight="1"/>
    <row r="46187" ht="7.5" hidden="1" customHeight="1"/>
    <row r="46188" ht="7.5" hidden="1" customHeight="1"/>
    <row r="46189" ht="7.5" hidden="1" customHeight="1"/>
    <row r="46190" ht="7.5" hidden="1" customHeight="1"/>
    <row r="46191" ht="7.5" hidden="1" customHeight="1"/>
    <row r="46192" ht="7.5" hidden="1" customHeight="1"/>
    <row r="46193" ht="7.5" hidden="1" customHeight="1"/>
    <row r="46194" ht="7.5" hidden="1" customHeight="1"/>
    <row r="46195" ht="7.5" hidden="1" customHeight="1"/>
    <row r="46196" ht="7.5" hidden="1" customHeight="1"/>
    <row r="46197" ht="7.5" hidden="1" customHeight="1"/>
    <row r="46198" ht="7.5" hidden="1" customHeight="1"/>
    <row r="46199" ht="7.5" hidden="1" customHeight="1"/>
    <row r="46200" ht="7.5" hidden="1" customHeight="1"/>
    <row r="46201" ht="7.5" hidden="1" customHeight="1"/>
    <row r="46202" ht="7.5" hidden="1" customHeight="1"/>
    <row r="46203" ht="7.5" hidden="1" customHeight="1"/>
    <row r="46204" ht="7.5" hidden="1" customHeight="1"/>
    <row r="46205" ht="7.5" hidden="1" customHeight="1"/>
    <row r="46206" ht="7.5" hidden="1" customHeight="1"/>
    <row r="46207" ht="7.5" hidden="1" customHeight="1"/>
    <row r="46208" ht="7.5" hidden="1" customHeight="1"/>
    <row r="46209" ht="7.5" hidden="1" customHeight="1"/>
    <row r="46210" ht="7.5" hidden="1" customHeight="1"/>
    <row r="46211" ht="7.5" hidden="1" customHeight="1"/>
    <row r="46212" ht="7.5" hidden="1" customHeight="1"/>
    <row r="46213" ht="7.5" hidden="1" customHeight="1"/>
    <row r="46214" ht="7.5" hidden="1" customHeight="1"/>
    <row r="46215" ht="7.5" hidden="1" customHeight="1"/>
    <row r="46216" ht="7.5" hidden="1" customHeight="1"/>
    <row r="46217" ht="7.5" hidden="1" customHeight="1"/>
    <row r="46218" ht="7.5" hidden="1" customHeight="1"/>
    <row r="46219" ht="7.5" hidden="1" customHeight="1"/>
    <row r="46220" ht="7.5" hidden="1" customHeight="1"/>
    <row r="46221" ht="7.5" hidden="1" customHeight="1"/>
    <row r="46222" ht="7.5" hidden="1" customHeight="1"/>
    <row r="46223" ht="7.5" hidden="1" customHeight="1"/>
    <row r="46224" ht="7.5" hidden="1" customHeight="1"/>
    <row r="46225" ht="7.5" hidden="1" customHeight="1"/>
    <row r="46226" ht="7.5" hidden="1" customHeight="1"/>
    <row r="46227" ht="7.5" hidden="1" customHeight="1"/>
    <row r="46228" ht="7.5" hidden="1" customHeight="1"/>
    <row r="46229" ht="7.5" hidden="1" customHeight="1"/>
    <row r="46230" ht="7.5" hidden="1" customHeight="1"/>
    <row r="46231" ht="7.5" hidden="1" customHeight="1"/>
    <row r="46232" ht="7.5" hidden="1" customHeight="1"/>
    <row r="46233" ht="7.5" hidden="1" customHeight="1"/>
    <row r="46234" ht="7.5" hidden="1" customHeight="1"/>
    <row r="46235" ht="7.5" hidden="1" customHeight="1"/>
    <row r="46236" ht="7.5" hidden="1" customHeight="1"/>
    <row r="46237" ht="7.5" hidden="1" customHeight="1"/>
    <row r="46238" ht="7.5" hidden="1" customHeight="1"/>
    <row r="46239" ht="7.5" hidden="1" customHeight="1"/>
    <row r="46240" ht="7.5" hidden="1" customHeight="1"/>
    <row r="46241" ht="7.5" hidden="1" customHeight="1"/>
    <row r="46242" ht="7.5" hidden="1" customHeight="1"/>
    <row r="46243" ht="7.5" hidden="1" customHeight="1"/>
    <row r="46244" ht="7.5" hidden="1" customHeight="1"/>
    <row r="46245" ht="7.5" hidden="1" customHeight="1"/>
    <row r="46246" ht="7.5" hidden="1" customHeight="1"/>
    <row r="46247" ht="7.5" hidden="1" customHeight="1"/>
    <row r="46248" ht="7.5" hidden="1" customHeight="1"/>
    <row r="46249" ht="7.5" hidden="1" customHeight="1"/>
    <row r="46250" ht="7.5" hidden="1" customHeight="1"/>
    <row r="46251" ht="7.5" hidden="1" customHeight="1"/>
    <row r="46252" ht="7.5" hidden="1" customHeight="1"/>
    <row r="46253" ht="7.5" hidden="1" customHeight="1"/>
    <row r="46254" ht="7.5" hidden="1" customHeight="1"/>
    <row r="46255" ht="7.5" hidden="1" customHeight="1"/>
    <row r="46256" ht="7.5" hidden="1" customHeight="1"/>
    <row r="46257" ht="7.5" hidden="1" customHeight="1"/>
    <row r="46258" ht="7.5" hidden="1" customHeight="1"/>
    <row r="46259" ht="7.5" hidden="1" customHeight="1"/>
    <row r="46260" ht="7.5" hidden="1" customHeight="1"/>
    <row r="46261" ht="7.5" hidden="1" customHeight="1"/>
    <row r="46262" ht="7.5" hidden="1" customHeight="1"/>
    <row r="46263" ht="7.5" hidden="1" customHeight="1"/>
    <row r="46264" ht="7.5" hidden="1" customHeight="1"/>
    <row r="46265" ht="7.5" hidden="1" customHeight="1"/>
    <row r="46266" ht="7.5" hidden="1" customHeight="1"/>
    <row r="46267" ht="7.5" hidden="1" customHeight="1"/>
    <row r="46268" ht="7.5" hidden="1" customHeight="1"/>
    <row r="46269" ht="7.5" hidden="1" customHeight="1"/>
    <row r="46270" ht="7.5" hidden="1" customHeight="1"/>
    <row r="46271" ht="7.5" hidden="1" customHeight="1"/>
    <row r="46272" ht="7.5" hidden="1" customHeight="1"/>
    <row r="46273" ht="7.5" hidden="1" customHeight="1"/>
    <row r="46274" ht="7.5" hidden="1" customHeight="1"/>
    <row r="46275" ht="7.5" hidden="1" customHeight="1"/>
    <row r="46276" ht="7.5" hidden="1" customHeight="1"/>
    <row r="46277" ht="7.5" hidden="1" customHeight="1"/>
    <row r="46278" ht="7.5" hidden="1" customHeight="1"/>
    <row r="46279" ht="7.5" hidden="1" customHeight="1"/>
    <row r="46280" ht="7.5" hidden="1" customHeight="1"/>
    <row r="46281" ht="7.5" hidden="1" customHeight="1"/>
    <row r="46282" ht="7.5" hidden="1" customHeight="1"/>
    <row r="46283" ht="7.5" hidden="1" customHeight="1"/>
    <row r="46284" ht="7.5" hidden="1" customHeight="1"/>
    <row r="46285" ht="7.5" hidden="1" customHeight="1"/>
    <row r="46286" ht="7.5" hidden="1" customHeight="1"/>
    <row r="46287" ht="7.5" hidden="1" customHeight="1"/>
    <row r="46288" ht="7.5" hidden="1" customHeight="1"/>
    <row r="46289" ht="7.5" hidden="1" customHeight="1"/>
    <row r="46290" ht="7.5" hidden="1" customHeight="1"/>
    <row r="46291" ht="7.5" hidden="1" customHeight="1"/>
    <row r="46292" ht="7.5" hidden="1" customHeight="1"/>
    <row r="46293" ht="7.5" hidden="1" customHeight="1"/>
    <row r="46294" ht="7.5" hidden="1" customHeight="1"/>
    <row r="46295" ht="7.5" hidden="1" customHeight="1"/>
    <row r="46296" ht="7.5" hidden="1" customHeight="1"/>
    <row r="46297" ht="7.5" hidden="1" customHeight="1"/>
    <row r="46298" ht="7.5" hidden="1" customHeight="1"/>
    <row r="46299" ht="7.5" hidden="1" customHeight="1"/>
    <row r="46300" ht="7.5" hidden="1" customHeight="1"/>
    <row r="46301" ht="7.5" hidden="1" customHeight="1"/>
    <row r="46302" ht="7.5" hidden="1" customHeight="1"/>
    <row r="46303" ht="7.5" hidden="1" customHeight="1"/>
    <row r="46304" ht="7.5" hidden="1" customHeight="1"/>
    <row r="46305" ht="7.5" hidden="1" customHeight="1"/>
    <row r="46306" ht="7.5" hidden="1" customHeight="1"/>
    <row r="46307" ht="7.5" hidden="1" customHeight="1"/>
    <row r="46308" ht="7.5" hidden="1" customHeight="1"/>
    <row r="46309" ht="7.5" hidden="1" customHeight="1"/>
    <row r="46310" ht="7.5" hidden="1" customHeight="1"/>
    <row r="46311" ht="7.5" hidden="1" customHeight="1"/>
    <row r="46312" ht="7.5" hidden="1" customHeight="1"/>
    <row r="46313" ht="7.5" hidden="1" customHeight="1"/>
    <row r="46314" ht="7.5" hidden="1" customHeight="1"/>
    <row r="46315" ht="7.5" hidden="1" customHeight="1"/>
    <row r="46316" ht="7.5" hidden="1" customHeight="1"/>
    <row r="46317" ht="7.5" hidden="1" customHeight="1"/>
    <row r="46318" ht="7.5" hidden="1" customHeight="1"/>
    <row r="46319" ht="7.5" hidden="1" customHeight="1"/>
    <row r="46320" ht="7.5" hidden="1" customHeight="1"/>
    <row r="46321" ht="7.5" hidden="1" customHeight="1"/>
    <row r="46322" ht="7.5" hidden="1" customHeight="1"/>
    <row r="46323" ht="7.5" hidden="1" customHeight="1"/>
    <row r="46324" ht="7.5" hidden="1" customHeight="1"/>
    <row r="46325" ht="7.5" hidden="1" customHeight="1"/>
    <row r="46326" ht="7.5" hidden="1" customHeight="1"/>
    <row r="46327" ht="7.5" hidden="1" customHeight="1"/>
    <row r="46328" ht="7.5" hidden="1" customHeight="1"/>
    <row r="46329" ht="7.5" hidden="1" customHeight="1"/>
    <row r="46330" ht="7.5" hidden="1" customHeight="1"/>
    <row r="46331" ht="7.5" hidden="1" customHeight="1"/>
    <row r="46332" ht="7.5" hidden="1" customHeight="1"/>
    <row r="46333" ht="7.5" hidden="1" customHeight="1"/>
    <row r="46334" ht="7.5" hidden="1" customHeight="1"/>
    <row r="46335" ht="7.5" hidden="1" customHeight="1"/>
    <row r="46336" ht="7.5" hidden="1" customHeight="1"/>
    <row r="46337" ht="7.5" hidden="1" customHeight="1"/>
    <row r="46338" ht="7.5" hidden="1" customHeight="1"/>
    <row r="46339" ht="7.5" hidden="1" customHeight="1"/>
    <row r="46340" ht="7.5" hidden="1" customHeight="1"/>
    <row r="46341" ht="7.5" hidden="1" customHeight="1"/>
    <row r="46342" ht="7.5" hidden="1" customHeight="1"/>
    <row r="46343" ht="7.5" hidden="1" customHeight="1"/>
    <row r="46344" ht="7.5" hidden="1" customHeight="1"/>
    <row r="46345" ht="7.5" hidden="1" customHeight="1"/>
    <row r="46346" ht="7.5" hidden="1" customHeight="1"/>
    <row r="46347" ht="7.5" hidden="1" customHeight="1"/>
    <row r="46348" ht="7.5" hidden="1" customHeight="1"/>
    <row r="46349" ht="7.5" hidden="1" customHeight="1"/>
    <row r="46350" ht="7.5" hidden="1" customHeight="1"/>
    <row r="46351" ht="7.5" hidden="1" customHeight="1"/>
    <row r="46352" ht="7.5" hidden="1" customHeight="1"/>
    <row r="46353" ht="7.5" hidden="1" customHeight="1"/>
    <row r="46354" ht="7.5" hidden="1" customHeight="1"/>
    <row r="46355" ht="7.5" hidden="1" customHeight="1"/>
    <row r="46356" ht="7.5" hidden="1" customHeight="1"/>
    <row r="46357" ht="7.5" hidden="1" customHeight="1"/>
    <row r="46358" ht="7.5" hidden="1" customHeight="1"/>
    <row r="46359" ht="7.5" hidden="1" customHeight="1"/>
    <row r="46360" ht="7.5" hidden="1" customHeight="1"/>
    <row r="46361" ht="7.5" hidden="1" customHeight="1"/>
    <row r="46362" ht="7.5" hidden="1" customHeight="1"/>
    <row r="46363" ht="7.5" hidden="1" customHeight="1"/>
    <row r="46364" ht="7.5" hidden="1" customHeight="1"/>
    <row r="46365" ht="7.5" hidden="1" customHeight="1"/>
    <row r="46366" ht="7.5" hidden="1" customHeight="1"/>
    <row r="46367" ht="7.5" hidden="1" customHeight="1"/>
    <row r="46368" ht="7.5" hidden="1" customHeight="1"/>
    <row r="46369" ht="7.5" hidden="1" customHeight="1"/>
    <row r="46370" ht="7.5" hidden="1" customHeight="1"/>
    <row r="46371" ht="7.5" hidden="1" customHeight="1"/>
    <row r="46372" ht="7.5" hidden="1" customHeight="1"/>
    <row r="46373" ht="7.5" hidden="1" customHeight="1"/>
    <row r="46374" ht="7.5" hidden="1" customHeight="1"/>
    <row r="46375" ht="7.5" hidden="1" customHeight="1"/>
    <row r="46376" ht="7.5" hidden="1" customHeight="1"/>
    <row r="46377" ht="7.5" hidden="1" customHeight="1"/>
    <row r="46378" ht="7.5" hidden="1" customHeight="1"/>
    <row r="46379" ht="7.5" hidden="1" customHeight="1"/>
    <row r="46380" ht="7.5" hidden="1" customHeight="1"/>
    <row r="46381" ht="7.5" hidden="1" customHeight="1"/>
    <row r="46382" ht="7.5" hidden="1" customHeight="1"/>
    <row r="46383" ht="7.5" hidden="1" customHeight="1"/>
    <row r="46384" ht="7.5" hidden="1" customHeight="1"/>
    <row r="46385" ht="7.5" hidden="1" customHeight="1"/>
    <row r="46386" ht="7.5" hidden="1" customHeight="1"/>
    <row r="46387" ht="7.5" hidden="1" customHeight="1"/>
    <row r="46388" ht="7.5" hidden="1" customHeight="1"/>
    <row r="46389" ht="7.5" hidden="1" customHeight="1"/>
    <row r="46390" ht="7.5" hidden="1" customHeight="1"/>
    <row r="46391" ht="7.5" hidden="1" customHeight="1"/>
    <row r="46392" ht="7.5" hidden="1" customHeight="1"/>
    <row r="46393" ht="7.5" hidden="1" customHeight="1"/>
    <row r="46394" ht="7.5" hidden="1" customHeight="1"/>
    <row r="46395" ht="7.5" hidden="1" customHeight="1"/>
    <row r="46396" ht="7.5" hidden="1" customHeight="1"/>
    <row r="46397" ht="7.5" hidden="1" customHeight="1"/>
    <row r="46398" ht="7.5" hidden="1" customHeight="1"/>
    <row r="46399" ht="7.5" hidden="1" customHeight="1"/>
    <row r="46400" ht="7.5" hidden="1" customHeight="1"/>
    <row r="46401" ht="7.5" hidden="1" customHeight="1"/>
    <row r="46402" ht="7.5" hidden="1" customHeight="1"/>
    <row r="46403" ht="7.5" hidden="1" customHeight="1"/>
    <row r="46404" ht="7.5" hidden="1" customHeight="1"/>
    <row r="46405" ht="7.5" hidden="1" customHeight="1"/>
    <row r="46406" ht="7.5" hidden="1" customHeight="1"/>
    <row r="46407" ht="7.5" hidden="1" customHeight="1"/>
    <row r="46408" ht="7.5" hidden="1" customHeight="1"/>
    <row r="46409" ht="7.5" hidden="1" customHeight="1"/>
    <row r="46410" ht="7.5" hidden="1" customHeight="1"/>
    <row r="46411" ht="7.5" hidden="1" customHeight="1"/>
    <row r="46412" ht="7.5" hidden="1" customHeight="1"/>
    <row r="46413" ht="7.5" hidden="1" customHeight="1"/>
    <row r="46414" ht="7.5" hidden="1" customHeight="1"/>
    <row r="46415" ht="7.5" hidden="1" customHeight="1"/>
    <row r="46416" ht="7.5" hidden="1" customHeight="1"/>
    <row r="46417" ht="7.5" hidden="1" customHeight="1"/>
    <row r="46418" ht="7.5" hidden="1" customHeight="1"/>
    <row r="46419" ht="7.5" hidden="1" customHeight="1"/>
    <row r="46420" ht="7.5" hidden="1" customHeight="1"/>
    <row r="46421" ht="7.5" hidden="1" customHeight="1"/>
    <row r="46422" ht="7.5" hidden="1" customHeight="1"/>
    <row r="46423" ht="7.5" hidden="1" customHeight="1"/>
    <row r="46424" ht="7.5" hidden="1" customHeight="1"/>
    <row r="46425" ht="7.5" hidden="1" customHeight="1"/>
    <row r="46426" ht="7.5" hidden="1" customHeight="1"/>
    <row r="46427" ht="7.5" hidden="1" customHeight="1"/>
    <row r="46428" ht="7.5" hidden="1" customHeight="1"/>
    <row r="46429" ht="7.5" hidden="1" customHeight="1"/>
    <row r="46430" ht="7.5" hidden="1" customHeight="1"/>
    <row r="46431" ht="7.5" hidden="1" customHeight="1"/>
    <row r="46432" ht="7.5" hidden="1" customHeight="1"/>
    <row r="46433" ht="7.5" hidden="1" customHeight="1"/>
    <row r="46434" ht="7.5" hidden="1" customHeight="1"/>
    <row r="46435" ht="7.5" hidden="1" customHeight="1"/>
    <row r="46436" ht="7.5" hidden="1" customHeight="1"/>
    <row r="46437" ht="7.5" hidden="1" customHeight="1"/>
    <row r="46438" ht="7.5" hidden="1" customHeight="1"/>
    <row r="46439" ht="7.5" hidden="1" customHeight="1"/>
    <row r="46440" ht="7.5" hidden="1" customHeight="1"/>
    <row r="46441" ht="7.5" hidden="1" customHeight="1"/>
    <row r="46442" ht="7.5" hidden="1" customHeight="1"/>
    <row r="46443" ht="7.5" hidden="1" customHeight="1"/>
    <row r="46444" ht="7.5" hidden="1" customHeight="1"/>
    <row r="46445" ht="7.5" hidden="1" customHeight="1"/>
    <row r="46446" ht="7.5" hidden="1" customHeight="1"/>
    <row r="46447" ht="7.5" hidden="1" customHeight="1"/>
    <row r="46448" ht="7.5" hidden="1" customHeight="1"/>
    <row r="46449" ht="7.5" hidden="1" customHeight="1"/>
    <row r="46450" ht="7.5" hidden="1" customHeight="1"/>
    <row r="46451" ht="7.5" hidden="1" customHeight="1"/>
    <row r="46452" ht="7.5" hidden="1" customHeight="1"/>
    <row r="46453" ht="7.5" hidden="1" customHeight="1"/>
    <row r="46454" ht="7.5" hidden="1" customHeight="1"/>
    <row r="46455" ht="7.5" hidden="1" customHeight="1"/>
    <row r="46456" ht="7.5" hidden="1" customHeight="1"/>
    <row r="46457" ht="7.5" hidden="1" customHeight="1"/>
    <row r="46458" ht="7.5" hidden="1" customHeight="1"/>
    <row r="46459" ht="7.5" hidden="1" customHeight="1"/>
    <row r="46460" ht="7.5" hidden="1" customHeight="1"/>
    <row r="46461" ht="7.5" hidden="1" customHeight="1"/>
    <row r="46462" ht="7.5" hidden="1" customHeight="1"/>
    <row r="46463" ht="7.5" hidden="1" customHeight="1"/>
    <row r="46464" ht="7.5" hidden="1" customHeight="1"/>
    <row r="46465" ht="7.5" hidden="1" customHeight="1"/>
    <row r="46466" ht="7.5" hidden="1" customHeight="1"/>
    <row r="46467" ht="7.5" hidden="1" customHeight="1"/>
    <row r="46468" ht="7.5" hidden="1" customHeight="1"/>
    <row r="46469" ht="7.5" hidden="1" customHeight="1"/>
    <row r="46470" ht="7.5" hidden="1" customHeight="1"/>
    <row r="46471" ht="7.5" hidden="1" customHeight="1"/>
    <row r="46472" ht="7.5" hidden="1" customHeight="1"/>
    <row r="46473" ht="7.5" hidden="1" customHeight="1"/>
    <row r="46474" ht="7.5" hidden="1" customHeight="1"/>
    <row r="46475" ht="7.5" hidden="1" customHeight="1"/>
    <row r="46476" ht="7.5" hidden="1" customHeight="1"/>
    <row r="46477" ht="7.5" hidden="1" customHeight="1"/>
    <row r="46478" ht="7.5" hidden="1" customHeight="1"/>
    <row r="46479" ht="7.5" hidden="1" customHeight="1"/>
    <row r="46480" ht="7.5" hidden="1" customHeight="1"/>
    <row r="46481" ht="7.5" hidden="1" customHeight="1"/>
    <row r="46482" ht="7.5" hidden="1" customHeight="1"/>
    <row r="46483" ht="7.5" hidden="1" customHeight="1"/>
    <row r="46484" ht="7.5" hidden="1" customHeight="1"/>
    <row r="46485" ht="7.5" hidden="1" customHeight="1"/>
    <row r="46486" ht="7.5" hidden="1" customHeight="1"/>
    <row r="46487" ht="7.5" hidden="1" customHeight="1"/>
    <row r="46488" ht="7.5" hidden="1" customHeight="1"/>
    <row r="46489" ht="7.5" hidden="1" customHeight="1"/>
    <row r="46490" ht="7.5" hidden="1" customHeight="1"/>
    <row r="46491" ht="7.5" hidden="1" customHeight="1"/>
    <row r="46492" ht="7.5" hidden="1" customHeight="1"/>
    <row r="46493" ht="7.5" hidden="1" customHeight="1"/>
    <row r="46494" ht="7.5" hidden="1" customHeight="1"/>
    <row r="46495" ht="7.5" hidden="1" customHeight="1"/>
    <row r="46496" ht="7.5" hidden="1" customHeight="1"/>
    <row r="46497" ht="7.5" hidden="1" customHeight="1"/>
    <row r="46498" ht="7.5" hidden="1" customHeight="1"/>
    <row r="46499" ht="7.5" hidden="1" customHeight="1"/>
    <row r="46500" ht="7.5" hidden="1" customHeight="1"/>
    <row r="46501" ht="7.5" hidden="1" customHeight="1"/>
    <row r="46502" ht="7.5" hidden="1" customHeight="1"/>
    <row r="46503" ht="7.5" hidden="1" customHeight="1"/>
    <row r="46504" ht="7.5" hidden="1" customHeight="1"/>
    <row r="46505" ht="7.5" hidden="1" customHeight="1"/>
    <row r="46506" ht="7.5" hidden="1" customHeight="1"/>
    <row r="46507" ht="7.5" hidden="1" customHeight="1"/>
    <row r="46508" ht="7.5" hidden="1" customHeight="1"/>
    <row r="46509" ht="7.5" hidden="1" customHeight="1"/>
    <row r="46510" ht="7.5" hidden="1" customHeight="1"/>
    <row r="46511" ht="7.5" hidden="1" customHeight="1"/>
    <row r="46512" ht="7.5" hidden="1" customHeight="1"/>
    <row r="46513" ht="7.5" hidden="1" customHeight="1"/>
    <row r="46514" ht="7.5" hidden="1" customHeight="1"/>
    <row r="46515" ht="7.5" hidden="1" customHeight="1"/>
    <row r="46516" ht="7.5" hidden="1" customHeight="1"/>
    <row r="46517" ht="7.5" hidden="1" customHeight="1"/>
    <row r="46518" ht="7.5" hidden="1" customHeight="1"/>
    <row r="46519" ht="7.5" hidden="1" customHeight="1"/>
    <row r="46520" ht="7.5" hidden="1" customHeight="1"/>
    <row r="46521" ht="7.5" hidden="1" customHeight="1"/>
    <row r="46522" ht="7.5" hidden="1" customHeight="1"/>
    <row r="46523" ht="7.5" hidden="1" customHeight="1"/>
    <row r="46524" ht="7.5" hidden="1" customHeight="1"/>
    <row r="46525" ht="7.5" hidden="1" customHeight="1"/>
    <row r="46526" ht="7.5" hidden="1" customHeight="1"/>
    <row r="46527" ht="7.5" hidden="1" customHeight="1"/>
    <row r="46528" ht="7.5" hidden="1" customHeight="1"/>
    <row r="46529" ht="7.5" hidden="1" customHeight="1"/>
    <row r="46530" ht="7.5" hidden="1" customHeight="1"/>
    <row r="46531" ht="7.5" hidden="1" customHeight="1"/>
    <row r="46532" ht="7.5" hidden="1" customHeight="1"/>
    <row r="46533" ht="7.5" hidden="1" customHeight="1"/>
    <row r="46534" ht="7.5" hidden="1" customHeight="1"/>
    <row r="46535" ht="7.5" hidden="1" customHeight="1"/>
    <row r="46536" ht="7.5" hidden="1" customHeight="1"/>
    <row r="46537" ht="7.5" hidden="1" customHeight="1"/>
    <row r="46538" ht="7.5" hidden="1" customHeight="1"/>
    <row r="46539" ht="7.5" hidden="1" customHeight="1"/>
    <row r="46540" ht="7.5" hidden="1" customHeight="1"/>
    <row r="46541" ht="7.5" hidden="1" customHeight="1"/>
    <row r="46542" ht="7.5" hidden="1" customHeight="1"/>
    <row r="46543" ht="7.5" hidden="1" customHeight="1"/>
    <row r="46544" ht="7.5" hidden="1" customHeight="1"/>
    <row r="46545" ht="7.5" hidden="1" customHeight="1"/>
    <row r="46546" ht="7.5" hidden="1" customHeight="1"/>
    <row r="46547" ht="7.5" hidden="1" customHeight="1"/>
    <row r="46548" ht="7.5" hidden="1" customHeight="1"/>
    <row r="46549" ht="7.5" hidden="1" customHeight="1"/>
    <row r="46550" ht="7.5" hidden="1" customHeight="1"/>
    <row r="46551" ht="7.5" hidden="1" customHeight="1"/>
    <row r="46552" ht="7.5" hidden="1" customHeight="1"/>
    <row r="46553" ht="7.5" hidden="1" customHeight="1"/>
    <row r="46554" ht="7.5" hidden="1" customHeight="1"/>
    <row r="46555" ht="7.5" hidden="1" customHeight="1"/>
    <row r="46556" ht="7.5" hidden="1" customHeight="1"/>
    <row r="46557" ht="7.5" hidden="1" customHeight="1"/>
    <row r="46558" ht="7.5" hidden="1" customHeight="1"/>
    <row r="46559" ht="7.5" hidden="1" customHeight="1"/>
    <row r="46560" ht="7.5" hidden="1" customHeight="1"/>
    <row r="46561" ht="7.5" hidden="1" customHeight="1"/>
    <row r="46562" ht="7.5" hidden="1" customHeight="1"/>
    <row r="46563" ht="7.5" hidden="1" customHeight="1"/>
    <row r="46564" ht="7.5" hidden="1" customHeight="1"/>
    <row r="46565" ht="7.5" hidden="1" customHeight="1"/>
    <row r="46566" ht="7.5" hidden="1" customHeight="1"/>
    <row r="46567" ht="7.5" hidden="1" customHeight="1"/>
    <row r="46568" ht="7.5" hidden="1" customHeight="1"/>
    <row r="46569" ht="7.5" hidden="1" customHeight="1"/>
    <row r="46570" ht="7.5" hidden="1" customHeight="1"/>
    <row r="46571" ht="7.5" hidden="1" customHeight="1"/>
    <row r="46572" ht="7.5" hidden="1" customHeight="1"/>
    <row r="46573" ht="7.5" hidden="1" customHeight="1"/>
    <row r="46574" ht="7.5" hidden="1" customHeight="1"/>
    <row r="46575" ht="7.5" hidden="1" customHeight="1"/>
    <row r="46576" ht="7.5" hidden="1" customHeight="1"/>
    <row r="46577" ht="7.5" hidden="1" customHeight="1"/>
    <row r="46578" ht="7.5" hidden="1" customHeight="1"/>
    <row r="46579" ht="7.5" hidden="1" customHeight="1"/>
    <row r="46580" ht="7.5" hidden="1" customHeight="1"/>
    <row r="46581" ht="7.5" hidden="1" customHeight="1"/>
    <row r="46582" ht="7.5" hidden="1" customHeight="1"/>
    <row r="46583" ht="7.5" hidden="1" customHeight="1"/>
    <row r="46584" ht="7.5" hidden="1" customHeight="1"/>
    <row r="46585" ht="7.5" hidden="1" customHeight="1"/>
    <row r="46586" ht="7.5" hidden="1" customHeight="1"/>
    <row r="46587" ht="7.5" hidden="1" customHeight="1"/>
    <row r="46588" ht="7.5" hidden="1" customHeight="1"/>
    <row r="46589" ht="7.5" hidden="1" customHeight="1"/>
    <row r="46590" ht="7.5" hidden="1" customHeight="1"/>
    <row r="46591" ht="7.5" hidden="1" customHeight="1"/>
    <row r="46592" ht="7.5" hidden="1" customHeight="1"/>
    <row r="46593" ht="7.5" hidden="1" customHeight="1"/>
    <row r="46594" ht="7.5" hidden="1" customHeight="1"/>
    <row r="46595" ht="7.5" hidden="1" customHeight="1"/>
    <row r="46596" ht="7.5" hidden="1" customHeight="1"/>
    <row r="46597" ht="7.5" hidden="1" customHeight="1"/>
    <row r="46598" ht="7.5" hidden="1" customHeight="1"/>
    <row r="46599" ht="7.5" hidden="1" customHeight="1"/>
    <row r="46600" ht="7.5" hidden="1" customHeight="1"/>
    <row r="46601" ht="7.5" hidden="1" customHeight="1"/>
    <row r="46602" ht="7.5" hidden="1" customHeight="1"/>
    <row r="46603" ht="7.5" hidden="1" customHeight="1"/>
    <row r="46604" ht="7.5" hidden="1" customHeight="1"/>
    <row r="46605" ht="7.5" hidden="1" customHeight="1"/>
    <row r="46606" ht="7.5" hidden="1" customHeight="1"/>
    <row r="46607" ht="7.5" hidden="1" customHeight="1"/>
    <row r="46608" ht="7.5" hidden="1" customHeight="1"/>
    <row r="46609" ht="7.5" hidden="1" customHeight="1"/>
    <row r="46610" ht="7.5" hidden="1" customHeight="1"/>
    <row r="46611" ht="7.5" hidden="1" customHeight="1"/>
    <row r="46612" ht="7.5" hidden="1" customHeight="1"/>
    <row r="46613" ht="7.5" hidden="1" customHeight="1"/>
    <row r="46614" ht="7.5" hidden="1" customHeight="1"/>
    <row r="46615" ht="7.5" hidden="1" customHeight="1"/>
    <row r="46616" ht="7.5" hidden="1" customHeight="1"/>
    <row r="46617" ht="7.5" hidden="1" customHeight="1"/>
    <row r="46618" ht="7.5" hidden="1" customHeight="1"/>
    <row r="46619" ht="7.5" hidden="1" customHeight="1"/>
    <row r="46620" ht="7.5" hidden="1" customHeight="1"/>
    <row r="46621" ht="7.5" hidden="1" customHeight="1"/>
    <row r="46622" ht="7.5" hidden="1" customHeight="1"/>
    <row r="46623" ht="7.5" hidden="1" customHeight="1"/>
    <row r="46624" ht="7.5" hidden="1" customHeight="1"/>
    <row r="46625" ht="7.5" hidden="1" customHeight="1"/>
    <row r="46626" ht="7.5" hidden="1" customHeight="1"/>
    <row r="46627" ht="7.5" hidden="1" customHeight="1"/>
    <row r="46628" ht="7.5" hidden="1" customHeight="1"/>
    <row r="46629" ht="7.5" hidden="1" customHeight="1"/>
    <row r="46630" ht="7.5" hidden="1" customHeight="1"/>
    <row r="46631" ht="7.5" hidden="1" customHeight="1"/>
    <row r="46632" ht="7.5" hidden="1" customHeight="1"/>
    <row r="46633" ht="7.5" hidden="1" customHeight="1"/>
    <row r="46634" ht="7.5" hidden="1" customHeight="1"/>
    <row r="46635" ht="7.5" hidden="1" customHeight="1"/>
    <row r="46636" ht="7.5" hidden="1" customHeight="1"/>
    <row r="46637" ht="7.5" hidden="1" customHeight="1"/>
    <row r="46638" ht="7.5" hidden="1" customHeight="1"/>
    <row r="46639" ht="7.5" hidden="1" customHeight="1"/>
    <row r="46640" ht="7.5" hidden="1" customHeight="1"/>
    <row r="46641" ht="7.5" hidden="1" customHeight="1"/>
    <row r="46642" ht="7.5" hidden="1" customHeight="1"/>
    <row r="46643" ht="7.5" hidden="1" customHeight="1"/>
    <row r="46644" ht="7.5" hidden="1" customHeight="1"/>
    <row r="46645" ht="7.5" hidden="1" customHeight="1"/>
    <row r="46646" ht="7.5" hidden="1" customHeight="1"/>
    <row r="46647" ht="7.5" hidden="1" customHeight="1"/>
    <row r="46648" ht="7.5" hidden="1" customHeight="1"/>
    <row r="46649" ht="7.5" hidden="1" customHeight="1"/>
    <row r="46650" ht="7.5" hidden="1" customHeight="1"/>
    <row r="46651" ht="7.5" hidden="1" customHeight="1"/>
    <row r="46652" ht="7.5" hidden="1" customHeight="1"/>
    <row r="46653" ht="7.5" hidden="1" customHeight="1"/>
    <row r="46654" ht="7.5" hidden="1" customHeight="1"/>
    <row r="46655" ht="7.5" hidden="1" customHeight="1"/>
    <row r="46656" ht="7.5" hidden="1" customHeight="1"/>
    <row r="46657" ht="7.5" hidden="1" customHeight="1"/>
    <row r="46658" ht="7.5" hidden="1" customHeight="1"/>
    <row r="46659" ht="7.5" hidden="1" customHeight="1"/>
    <row r="46660" ht="7.5" hidden="1" customHeight="1"/>
    <row r="46661" ht="7.5" hidden="1" customHeight="1"/>
    <row r="46662" ht="7.5" hidden="1" customHeight="1"/>
    <row r="46663" ht="7.5" hidden="1" customHeight="1"/>
    <row r="46664" ht="7.5" hidden="1" customHeight="1"/>
    <row r="46665" ht="7.5" hidden="1" customHeight="1"/>
    <row r="46666" ht="7.5" hidden="1" customHeight="1"/>
    <row r="46667" ht="7.5" hidden="1" customHeight="1"/>
    <row r="46668" ht="7.5" hidden="1" customHeight="1"/>
    <row r="46669" ht="7.5" hidden="1" customHeight="1"/>
    <row r="46670" ht="7.5" hidden="1" customHeight="1"/>
    <row r="46671" ht="7.5" hidden="1" customHeight="1"/>
    <row r="46672" ht="7.5" hidden="1" customHeight="1"/>
    <row r="46673" ht="7.5" hidden="1" customHeight="1"/>
    <row r="46674" ht="7.5" hidden="1" customHeight="1"/>
    <row r="46675" ht="7.5" hidden="1" customHeight="1"/>
    <row r="46676" ht="7.5" hidden="1" customHeight="1"/>
    <row r="46677" ht="7.5" hidden="1" customHeight="1"/>
    <row r="46678" ht="7.5" hidden="1" customHeight="1"/>
    <row r="46679" ht="7.5" hidden="1" customHeight="1"/>
    <row r="46680" ht="7.5" hidden="1" customHeight="1"/>
    <row r="46681" ht="7.5" hidden="1" customHeight="1"/>
    <row r="46682" ht="7.5" hidden="1" customHeight="1"/>
    <row r="46683" ht="7.5" hidden="1" customHeight="1"/>
    <row r="46684" ht="7.5" hidden="1" customHeight="1"/>
    <row r="46685" ht="7.5" hidden="1" customHeight="1"/>
    <row r="46686" ht="7.5" hidden="1" customHeight="1"/>
    <row r="46687" ht="7.5" hidden="1" customHeight="1"/>
    <row r="46688" ht="7.5" hidden="1" customHeight="1"/>
    <row r="46689" ht="7.5" hidden="1" customHeight="1"/>
    <row r="46690" ht="7.5" hidden="1" customHeight="1"/>
    <row r="46691" ht="7.5" hidden="1" customHeight="1"/>
    <row r="46692" ht="7.5" hidden="1" customHeight="1"/>
    <row r="46693" ht="7.5" hidden="1" customHeight="1"/>
    <row r="46694" ht="7.5" hidden="1" customHeight="1"/>
    <row r="46695" ht="7.5" hidden="1" customHeight="1"/>
    <row r="46696" ht="7.5" hidden="1" customHeight="1"/>
    <row r="46697" ht="7.5" hidden="1" customHeight="1"/>
    <row r="46698" ht="7.5" hidden="1" customHeight="1"/>
    <row r="46699" ht="7.5" hidden="1" customHeight="1"/>
    <row r="46700" ht="7.5" hidden="1" customHeight="1"/>
    <row r="46701" ht="7.5" hidden="1" customHeight="1"/>
    <row r="46702" ht="7.5" hidden="1" customHeight="1"/>
    <row r="46703" ht="7.5" hidden="1" customHeight="1"/>
    <row r="46704" ht="7.5" hidden="1" customHeight="1"/>
    <row r="46705" ht="7.5" hidden="1" customHeight="1"/>
    <row r="46706" ht="7.5" hidden="1" customHeight="1"/>
    <row r="46707" ht="7.5" hidden="1" customHeight="1"/>
    <row r="46708" ht="7.5" hidden="1" customHeight="1"/>
    <row r="46709" ht="7.5" hidden="1" customHeight="1"/>
    <row r="46710" ht="7.5" hidden="1" customHeight="1"/>
    <row r="46711" ht="7.5" hidden="1" customHeight="1"/>
    <row r="46712" ht="7.5" hidden="1" customHeight="1"/>
    <row r="46713" ht="7.5" hidden="1" customHeight="1"/>
    <row r="46714" ht="7.5" hidden="1" customHeight="1"/>
    <row r="46715" ht="7.5" hidden="1" customHeight="1"/>
    <row r="46716" ht="7.5" hidden="1" customHeight="1"/>
    <row r="46717" ht="7.5" hidden="1" customHeight="1"/>
    <row r="46718" ht="7.5" hidden="1" customHeight="1"/>
    <row r="46719" ht="7.5" hidden="1" customHeight="1"/>
    <row r="46720" ht="7.5" hidden="1" customHeight="1"/>
    <row r="46721" ht="7.5" hidden="1" customHeight="1"/>
    <row r="46722" ht="7.5" hidden="1" customHeight="1"/>
    <row r="46723" ht="7.5" hidden="1" customHeight="1"/>
    <row r="46724" ht="7.5" hidden="1" customHeight="1"/>
    <row r="46725" ht="7.5" hidden="1" customHeight="1"/>
    <row r="46726" ht="7.5" hidden="1" customHeight="1"/>
    <row r="46727" ht="7.5" hidden="1" customHeight="1"/>
    <row r="46728" ht="7.5" hidden="1" customHeight="1"/>
    <row r="46729" ht="7.5" hidden="1" customHeight="1"/>
    <row r="46730" ht="7.5" hidden="1" customHeight="1"/>
    <row r="46731" ht="7.5" hidden="1" customHeight="1"/>
    <row r="46732" ht="7.5" hidden="1" customHeight="1"/>
    <row r="46733" ht="7.5" hidden="1" customHeight="1"/>
    <row r="46734" ht="7.5" hidden="1" customHeight="1"/>
    <row r="46735" ht="7.5" hidden="1" customHeight="1"/>
    <row r="46736" ht="7.5" hidden="1" customHeight="1"/>
    <row r="46737" ht="7.5" hidden="1" customHeight="1"/>
    <row r="46738" ht="7.5" hidden="1" customHeight="1"/>
    <row r="46739" ht="7.5" hidden="1" customHeight="1"/>
    <row r="46740" ht="7.5" hidden="1" customHeight="1"/>
    <row r="46741" ht="7.5" hidden="1" customHeight="1"/>
    <row r="46742" ht="7.5" hidden="1" customHeight="1"/>
    <row r="46743" ht="7.5" hidden="1" customHeight="1"/>
    <row r="46744" ht="7.5" hidden="1" customHeight="1"/>
    <row r="46745" ht="7.5" hidden="1" customHeight="1"/>
    <row r="46746" ht="7.5" hidden="1" customHeight="1"/>
    <row r="46747" ht="7.5" hidden="1" customHeight="1"/>
    <row r="46748" ht="7.5" hidden="1" customHeight="1"/>
    <row r="46749" ht="7.5" hidden="1" customHeight="1"/>
    <row r="46750" ht="7.5" hidden="1" customHeight="1"/>
    <row r="46751" ht="7.5" hidden="1" customHeight="1"/>
    <row r="46752" ht="7.5" hidden="1" customHeight="1"/>
    <row r="46753" ht="7.5" hidden="1" customHeight="1"/>
    <row r="46754" ht="7.5" hidden="1" customHeight="1"/>
    <row r="46755" ht="7.5" hidden="1" customHeight="1"/>
    <row r="46756" ht="7.5" hidden="1" customHeight="1"/>
    <row r="46757" ht="7.5" hidden="1" customHeight="1"/>
    <row r="46758" ht="7.5" hidden="1" customHeight="1"/>
    <row r="46759" ht="7.5" hidden="1" customHeight="1"/>
    <row r="46760" ht="7.5" hidden="1" customHeight="1"/>
    <row r="46761" ht="7.5" hidden="1" customHeight="1"/>
    <row r="46762" ht="7.5" hidden="1" customHeight="1"/>
    <row r="46763" ht="7.5" hidden="1" customHeight="1"/>
    <row r="46764" ht="7.5" hidden="1" customHeight="1"/>
    <row r="46765" ht="7.5" hidden="1" customHeight="1"/>
    <row r="46766" ht="7.5" hidden="1" customHeight="1"/>
    <row r="46767" ht="7.5" hidden="1" customHeight="1"/>
    <row r="46768" ht="7.5" hidden="1" customHeight="1"/>
    <row r="46769" ht="7.5" hidden="1" customHeight="1"/>
    <row r="46770" ht="7.5" hidden="1" customHeight="1"/>
    <row r="46771" ht="7.5" hidden="1" customHeight="1"/>
    <row r="46772" ht="7.5" hidden="1" customHeight="1"/>
    <row r="46773" ht="7.5" hidden="1" customHeight="1"/>
    <row r="46774" ht="7.5" hidden="1" customHeight="1"/>
    <row r="46775" ht="7.5" hidden="1" customHeight="1"/>
    <row r="46776" ht="7.5" hidden="1" customHeight="1"/>
    <row r="46777" ht="7.5" hidden="1" customHeight="1"/>
    <row r="46778" ht="7.5" hidden="1" customHeight="1"/>
    <row r="46779" ht="7.5" hidden="1" customHeight="1"/>
    <row r="46780" ht="7.5" hidden="1" customHeight="1"/>
    <row r="46781" ht="7.5" hidden="1" customHeight="1"/>
    <row r="46782" ht="7.5" hidden="1" customHeight="1"/>
    <row r="46783" ht="7.5" hidden="1" customHeight="1"/>
    <row r="46784" ht="7.5" hidden="1" customHeight="1"/>
    <row r="46785" ht="7.5" hidden="1" customHeight="1"/>
    <row r="46786" ht="7.5" hidden="1" customHeight="1"/>
    <row r="46787" ht="7.5" hidden="1" customHeight="1"/>
    <row r="46788" ht="7.5" hidden="1" customHeight="1"/>
    <row r="46789" ht="7.5" hidden="1" customHeight="1"/>
    <row r="46790" ht="7.5" hidden="1" customHeight="1"/>
    <row r="46791" ht="7.5" hidden="1" customHeight="1"/>
    <row r="46792" ht="7.5" hidden="1" customHeight="1"/>
    <row r="46793" ht="7.5" hidden="1" customHeight="1"/>
    <row r="46794" ht="7.5" hidden="1" customHeight="1"/>
    <row r="46795" ht="7.5" hidden="1" customHeight="1"/>
    <row r="46796" ht="7.5" hidden="1" customHeight="1"/>
    <row r="46797" ht="7.5" hidden="1" customHeight="1"/>
    <row r="46798" ht="7.5" hidden="1" customHeight="1"/>
    <row r="46799" ht="7.5" hidden="1" customHeight="1"/>
    <row r="46800" ht="7.5" hidden="1" customHeight="1"/>
    <row r="46801" ht="7.5" hidden="1" customHeight="1"/>
    <row r="46802" ht="7.5" hidden="1" customHeight="1"/>
    <row r="46803" ht="7.5" hidden="1" customHeight="1"/>
    <row r="46804" ht="7.5" hidden="1" customHeight="1"/>
    <row r="46805" ht="7.5" hidden="1" customHeight="1"/>
    <row r="46806" ht="7.5" hidden="1" customHeight="1"/>
    <row r="46807" ht="7.5" hidden="1" customHeight="1"/>
    <row r="46808" ht="7.5" hidden="1" customHeight="1"/>
    <row r="46809" ht="7.5" hidden="1" customHeight="1"/>
    <row r="46810" ht="7.5" hidden="1" customHeight="1"/>
    <row r="46811" ht="7.5" hidden="1" customHeight="1"/>
    <row r="46812" ht="7.5" hidden="1" customHeight="1"/>
    <row r="46813" ht="7.5" hidden="1" customHeight="1"/>
    <row r="46814" ht="7.5" hidden="1" customHeight="1"/>
    <row r="46815" ht="7.5" hidden="1" customHeight="1"/>
    <row r="46816" ht="7.5" hidden="1" customHeight="1"/>
    <row r="46817" ht="7.5" hidden="1" customHeight="1"/>
    <row r="46818" ht="7.5" hidden="1" customHeight="1"/>
    <row r="46819" ht="7.5" hidden="1" customHeight="1"/>
    <row r="46820" ht="7.5" hidden="1" customHeight="1"/>
    <row r="46821" ht="7.5" hidden="1" customHeight="1"/>
    <row r="46822" ht="7.5" hidden="1" customHeight="1"/>
    <row r="46823" ht="7.5" hidden="1" customHeight="1"/>
    <row r="46824" ht="7.5" hidden="1" customHeight="1"/>
    <row r="46825" ht="7.5" hidden="1" customHeight="1"/>
    <row r="46826" ht="7.5" hidden="1" customHeight="1"/>
    <row r="46827" ht="7.5" hidden="1" customHeight="1"/>
    <row r="46828" ht="7.5" hidden="1" customHeight="1"/>
    <row r="46829" ht="7.5" hidden="1" customHeight="1"/>
    <row r="46830" ht="7.5" hidden="1" customHeight="1"/>
    <row r="46831" ht="7.5" hidden="1" customHeight="1"/>
    <row r="46832" ht="7.5" hidden="1" customHeight="1"/>
    <row r="46833" ht="7.5" hidden="1" customHeight="1"/>
    <row r="46834" ht="7.5" hidden="1" customHeight="1"/>
    <row r="46835" ht="7.5" hidden="1" customHeight="1"/>
    <row r="46836" ht="7.5" hidden="1" customHeight="1"/>
    <row r="46837" ht="7.5" hidden="1" customHeight="1"/>
    <row r="46838" ht="7.5" hidden="1" customHeight="1"/>
    <row r="46839" ht="7.5" hidden="1" customHeight="1"/>
    <row r="46840" ht="7.5" hidden="1" customHeight="1"/>
    <row r="46841" ht="7.5" hidden="1" customHeight="1"/>
    <row r="46842" ht="7.5" hidden="1" customHeight="1"/>
    <row r="46843" ht="7.5" hidden="1" customHeight="1"/>
    <row r="46844" ht="7.5" hidden="1" customHeight="1"/>
    <row r="46845" ht="7.5" hidden="1" customHeight="1"/>
    <row r="46846" ht="7.5" hidden="1" customHeight="1"/>
    <row r="46847" ht="7.5" hidden="1" customHeight="1"/>
    <row r="46848" ht="7.5" hidden="1" customHeight="1"/>
    <row r="46849" ht="7.5" hidden="1" customHeight="1"/>
    <row r="46850" ht="7.5" hidden="1" customHeight="1"/>
    <row r="46851" ht="7.5" hidden="1" customHeight="1"/>
    <row r="46852" ht="7.5" hidden="1" customHeight="1"/>
    <row r="46853" ht="7.5" hidden="1" customHeight="1"/>
    <row r="46854" ht="7.5" hidden="1" customHeight="1"/>
    <row r="46855" ht="7.5" hidden="1" customHeight="1"/>
    <row r="46856" ht="7.5" hidden="1" customHeight="1"/>
    <row r="46857" ht="7.5" hidden="1" customHeight="1"/>
    <row r="46858" ht="7.5" hidden="1" customHeight="1"/>
    <row r="46859" ht="7.5" hidden="1" customHeight="1"/>
    <row r="46860" ht="7.5" hidden="1" customHeight="1"/>
    <row r="46861" ht="7.5" hidden="1" customHeight="1"/>
    <row r="46862" ht="7.5" hidden="1" customHeight="1"/>
    <row r="46863" ht="7.5" hidden="1" customHeight="1"/>
    <row r="46864" ht="7.5" hidden="1" customHeight="1"/>
    <row r="46865" ht="7.5" hidden="1" customHeight="1"/>
    <row r="46866" ht="7.5" hidden="1" customHeight="1"/>
    <row r="46867" ht="7.5" hidden="1" customHeight="1"/>
    <row r="46868" ht="7.5" hidden="1" customHeight="1"/>
    <row r="46869" ht="7.5" hidden="1" customHeight="1"/>
    <row r="46870" ht="7.5" hidden="1" customHeight="1"/>
    <row r="46871" ht="7.5" hidden="1" customHeight="1"/>
    <row r="46872" ht="7.5" hidden="1" customHeight="1"/>
    <row r="46873" ht="7.5" hidden="1" customHeight="1"/>
    <row r="46874" ht="7.5" hidden="1" customHeight="1"/>
    <row r="46875" ht="7.5" hidden="1" customHeight="1"/>
    <row r="46876" ht="7.5" hidden="1" customHeight="1"/>
    <row r="46877" ht="7.5" hidden="1" customHeight="1"/>
    <row r="46878" ht="7.5" hidden="1" customHeight="1"/>
    <row r="46879" ht="7.5" hidden="1" customHeight="1"/>
    <row r="46880" ht="7.5" hidden="1" customHeight="1"/>
    <row r="46881" ht="7.5" hidden="1" customHeight="1"/>
    <row r="46882" ht="7.5" hidden="1" customHeight="1"/>
    <row r="46883" ht="7.5" hidden="1" customHeight="1"/>
    <row r="46884" ht="7.5" hidden="1" customHeight="1"/>
    <row r="46885" ht="7.5" hidden="1" customHeight="1"/>
    <row r="46886" ht="7.5" hidden="1" customHeight="1"/>
    <row r="46887" ht="7.5" hidden="1" customHeight="1"/>
    <row r="46888" ht="7.5" hidden="1" customHeight="1"/>
    <row r="46889" ht="7.5" hidden="1" customHeight="1"/>
    <row r="46890" ht="7.5" hidden="1" customHeight="1"/>
    <row r="46891" ht="7.5" hidden="1" customHeight="1"/>
    <row r="46892" ht="7.5" hidden="1" customHeight="1"/>
    <row r="46893" ht="7.5" hidden="1" customHeight="1"/>
    <row r="46894" ht="7.5" hidden="1" customHeight="1"/>
    <row r="46895" ht="7.5" hidden="1" customHeight="1"/>
    <row r="46896" ht="7.5" hidden="1" customHeight="1"/>
    <row r="46897" ht="7.5" hidden="1" customHeight="1"/>
    <row r="46898" ht="7.5" hidden="1" customHeight="1"/>
    <row r="46899" ht="7.5" hidden="1" customHeight="1"/>
    <row r="46900" ht="7.5" hidden="1" customHeight="1"/>
    <row r="46901" ht="7.5" hidden="1" customHeight="1"/>
    <row r="46902" ht="7.5" hidden="1" customHeight="1"/>
    <row r="46903" ht="7.5" hidden="1" customHeight="1"/>
    <row r="46904" ht="7.5" hidden="1" customHeight="1"/>
    <row r="46905" ht="7.5" hidden="1" customHeight="1"/>
    <row r="46906" ht="7.5" hidden="1" customHeight="1"/>
    <row r="46907" ht="7.5" hidden="1" customHeight="1"/>
    <row r="46908" ht="7.5" hidden="1" customHeight="1"/>
    <row r="46909" ht="7.5" hidden="1" customHeight="1"/>
    <row r="46910" ht="7.5" hidden="1" customHeight="1"/>
    <row r="46911" ht="7.5" hidden="1" customHeight="1"/>
    <row r="46912" ht="7.5" hidden="1" customHeight="1"/>
    <row r="46913" ht="7.5" hidden="1" customHeight="1"/>
    <row r="46914" ht="7.5" hidden="1" customHeight="1"/>
    <row r="46915" ht="7.5" hidden="1" customHeight="1"/>
    <row r="46916" ht="7.5" hidden="1" customHeight="1"/>
    <row r="46917" ht="7.5" hidden="1" customHeight="1"/>
    <row r="46918" ht="7.5" hidden="1" customHeight="1"/>
    <row r="46919" ht="7.5" hidden="1" customHeight="1"/>
    <row r="46920" ht="7.5" hidden="1" customHeight="1"/>
    <row r="46921" ht="7.5" hidden="1" customHeight="1"/>
    <row r="46922" ht="7.5" hidden="1" customHeight="1"/>
    <row r="46923" ht="7.5" hidden="1" customHeight="1"/>
    <row r="46924" ht="7.5" hidden="1" customHeight="1"/>
    <row r="46925" ht="7.5" hidden="1" customHeight="1"/>
    <row r="46926" ht="7.5" hidden="1" customHeight="1"/>
    <row r="46927" ht="7.5" hidden="1" customHeight="1"/>
    <row r="46928" ht="7.5" hidden="1" customHeight="1"/>
    <row r="46929" ht="7.5" hidden="1" customHeight="1"/>
    <row r="46930" ht="7.5" hidden="1" customHeight="1"/>
    <row r="46931" ht="7.5" hidden="1" customHeight="1"/>
    <row r="46932" ht="7.5" hidden="1" customHeight="1"/>
    <row r="46933" ht="7.5" hidden="1" customHeight="1"/>
    <row r="46934" ht="7.5" hidden="1" customHeight="1"/>
    <row r="46935" ht="7.5" hidden="1" customHeight="1"/>
    <row r="46936" ht="7.5" hidden="1" customHeight="1"/>
    <row r="46937" ht="7.5" hidden="1" customHeight="1"/>
    <row r="46938" ht="7.5" hidden="1" customHeight="1"/>
    <row r="46939" ht="7.5" hidden="1" customHeight="1"/>
    <row r="46940" ht="7.5" hidden="1" customHeight="1"/>
    <row r="46941" ht="7.5" hidden="1" customHeight="1"/>
    <row r="46942" ht="7.5" hidden="1" customHeight="1"/>
    <row r="46943" ht="7.5" hidden="1" customHeight="1"/>
    <row r="46944" ht="7.5" hidden="1" customHeight="1"/>
    <row r="46945" ht="7.5" hidden="1" customHeight="1"/>
    <row r="46946" ht="7.5" hidden="1" customHeight="1"/>
    <row r="46947" ht="7.5" hidden="1" customHeight="1"/>
    <row r="46948" ht="7.5" hidden="1" customHeight="1"/>
    <row r="46949" ht="7.5" hidden="1" customHeight="1"/>
    <row r="46950" ht="7.5" hidden="1" customHeight="1"/>
    <row r="46951" ht="7.5" hidden="1" customHeight="1"/>
    <row r="46952" ht="7.5" hidden="1" customHeight="1"/>
    <row r="46953" ht="7.5" hidden="1" customHeight="1"/>
    <row r="46954" ht="7.5" hidden="1" customHeight="1"/>
    <row r="46955" ht="7.5" hidden="1" customHeight="1"/>
    <row r="46956" ht="7.5" hidden="1" customHeight="1"/>
    <row r="46957" ht="7.5" hidden="1" customHeight="1"/>
    <row r="46958" ht="7.5" hidden="1" customHeight="1"/>
    <row r="46959" ht="7.5" hidden="1" customHeight="1"/>
    <row r="46960" ht="7.5" hidden="1" customHeight="1"/>
    <row r="46961" ht="7.5" hidden="1" customHeight="1"/>
    <row r="46962" ht="7.5" hidden="1" customHeight="1"/>
    <row r="46963" ht="7.5" hidden="1" customHeight="1"/>
    <row r="46964" ht="7.5" hidden="1" customHeight="1"/>
    <row r="46965" ht="7.5" hidden="1" customHeight="1"/>
    <row r="46966" ht="7.5" hidden="1" customHeight="1"/>
    <row r="46967" ht="7.5" hidden="1" customHeight="1"/>
    <row r="46968" ht="7.5" hidden="1" customHeight="1"/>
    <row r="46969" ht="7.5" hidden="1" customHeight="1"/>
    <row r="46970" ht="7.5" hidden="1" customHeight="1"/>
    <row r="46971" ht="7.5" hidden="1" customHeight="1"/>
    <row r="46972" ht="7.5" hidden="1" customHeight="1"/>
    <row r="46973" ht="7.5" hidden="1" customHeight="1"/>
    <row r="46974" ht="7.5" hidden="1" customHeight="1"/>
    <row r="46975" ht="7.5" hidden="1" customHeight="1"/>
    <row r="46976" ht="7.5" hidden="1" customHeight="1"/>
    <row r="46977" ht="7.5" hidden="1" customHeight="1"/>
    <row r="46978" ht="7.5" hidden="1" customHeight="1"/>
    <row r="46979" ht="7.5" hidden="1" customHeight="1"/>
    <row r="46980" ht="7.5" hidden="1" customHeight="1"/>
    <row r="46981" ht="7.5" hidden="1" customHeight="1"/>
    <row r="46982" ht="7.5" hidden="1" customHeight="1"/>
    <row r="46983" ht="7.5" hidden="1" customHeight="1"/>
    <row r="46984" ht="7.5" hidden="1" customHeight="1"/>
    <row r="46985" ht="7.5" hidden="1" customHeight="1"/>
    <row r="46986" ht="7.5" hidden="1" customHeight="1"/>
    <row r="46987" ht="7.5" hidden="1" customHeight="1"/>
    <row r="46988" ht="7.5" hidden="1" customHeight="1"/>
    <row r="46989" ht="7.5" hidden="1" customHeight="1"/>
    <row r="46990" ht="7.5" hidden="1" customHeight="1"/>
    <row r="46991" ht="7.5" hidden="1" customHeight="1"/>
    <row r="46992" ht="7.5" hidden="1" customHeight="1"/>
    <row r="46993" ht="7.5" hidden="1" customHeight="1"/>
    <row r="46994" ht="7.5" hidden="1" customHeight="1"/>
    <row r="46995" ht="7.5" hidden="1" customHeight="1"/>
    <row r="46996" ht="7.5" hidden="1" customHeight="1"/>
    <row r="46997" ht="7.5" hidden="1" customHeight="1"/>
    <row r="46998" ht="7.5" hidden="1" customHeight="1"/>
    <row r="46999" ht="7.5" hidden="1" customHeight="1"/>
    <row r="47000" ht="7.5" hidden="1" customHeight="1"/>
    <row r="47001" ht="7.5" hidden="1" customHeight="1"/>
    <row r="47002" ht="7.5" hidden="1" customHeight="1"/>
    <row r="47003" ht="7.5" hidden="1" customHeight="1"/>
    <row r="47004" ht="7.5" hidden="1" customHeight="1"/>
    <row r="47005" ht="7.5" hidden="1" customHeight="1"/>
    <row r="47006" ht="7.5" hidden="1" customHeight="1"/>
    <row r="47007" ht="7.5" hidden="1" customHeight="1"/>
    <row r="47008" ht="7.5" hidden="1" customHeight="1"/>
    <row r="47009" ht="7.5" hidden="1" customHeight="1"/>
    <row r="47010" ht="7.5" hidden="1" customHeight="1"/>
    <row r="47011" ht="7.5" hidden="1" customHeight="1"/>
    <row r="47012" ht="7.5" hidden="1" customHeight="1"/>
    <row r="47013" ht="7.5" hidden="1" customHeight="1"/>
    <row r="47014" ht="7.5" hidden="1" customHeight="1"/>
    <row r="47015" ht="7.5" hidden="1" customHeight="1"/>
    <row r="47016" ht="7.5" hidden="1" customHeight="1"/>
    <row r="47017" ht="7.5" hidden="1" customHeight="1"/>
    <row r="47018" ht="7.5" hidden="1" customHeight="1"/>
    <row r="47019" ht="7.5" hidden="1" customHeight="1"/>
    <row r="47020" ht="7.5" hidden="1" customHeight="1"/>
    <row r="47021" ht="7.5" hidden="1" customHeight="1"/>
    <row r="47022" ht="7.5" hidden="1" customHeight="1"/>
    <row r="47023" ht="7.5" hidden="1" customHeight="1"/>
    <row r="47024" ht="7.5" hidden="1" customHeight="1"/>
    <row r="47025" ht="7.5" hidden="1" customHeight="1"/>
    <row r="47026" ht="7.5" hidden="1" customHeight="1"/>
    <row r="47027" ht="7.5" hidden="1" customHeight="1"/>
    <row r="47028" ht="7.5" hidden="1" customHeight="1"/>
    <row r="47029" ht="7.5" hidden="1" customHeight="1"/>
    <row r="47030" ht="7.5" hidden="1" customHeight="1"/>
    <row r="47031" ht="7.5" hidden="1" customHeight="1"/>
    <row r="47032" ht="7.5" hidden="1" customHeight="1"/>
    <row r="47033" ht="7.5" hidden="1" customHeight="1"/>
    <row r="47034" ht="7.5" hidden="1" customHeight="1"/>
    <row r="47035" ht="7.5" hidden="1" customHeight="1"/>
    <row r="47036" ht="7.5" hidden="1" customHeight="1"/>
    <row r="47037" ht="7.5" hidden="1" customHeight="1"/>
    <row r="47038" ht="7.5" hidden="1" customHeight="1"/>
    <row r="47039" ht="7.5" hidden="1" customHeight="1"/>
    <row r="47040" ht="7.5" hidden="1" customHeight="1"/>
    <row r="47041" ht="7.5" hidden="1" customHeight="1"/>
    <row r="47042" ht="7.5" hidden="1" customHeight="1"/>
    <row r="47043" ht="7.5" hidden="1" customHeight="1"/>
    <row r="47044" ht="7.5" hidden="1" customHeight="1"/>
    <row r="47045" ht="7.5" hidden="1" customHeight="1"/>
    <row r="47046" ht="7.5" hidden="1" customHeight="1"/>
    <row r="47047" ht="7.5" hidden="1" customHeight="1"/>
    <row r="47048" ht="7.5" hidden="1" customHeight="1"/>
    <row r="47049" ht="7.5" hidden="1" customHeight="1"/>
    <row r="47050" ht="7.5" hidden="1" customHeight="1"/>
    <row r="47051" ht="7.5" hidden="1" customHeight="1"/>
    <row r="47052" ht="7.5" hidden="1" customHeight="1"/>
    <row r="47053" ht="7.5" hidden="1" customHeight="1"/>
    <row r="47054" ht="7.5" hidden="1" customHeight="1"/>
    <row r="47055" ht="7.5" hidden="1" customHeight="1"/>
    <row r="47056" ht="7.5" hidden="1" customHeight="1"/>
    <row r="47057" ht="7.5" hidden="1" customHeight="1"/>
    <row r="47058" ht="7.5" hidden="1" customHeight="1"/>
    <row r="47059" ht="7.5" hidden="1" customHeight="1"/>
    <row r="47060" ht="7.5" hidden="1" customHeight="1"/>
    <row r="47061" ht="7.5" hidden="1" customHeight="1"/>
    <row r="47062" ht="7.5" hidden="1" customHeight="1"/>
    <row r="47063" ht="7.5" hidden="1" customHeight="1"/>
    <row r="47064" ht="7.5" hidden="1" customHeight="1"/>
    <row r="47065" ht="7.5" hidden="1" customHeight="1"/>
    <row r="47066" ht="7.5" hidden="1" customHeight="1"/>
    <row r="47067" ht="7.5" hidden="1" customHeight="1"/>
    <row r="47068" ht="7.5" hidden="1" customHeight="1"/>
    <row r="47069" ht="7.5" hidden="1" customHeight="1"/>
    <row r="47070" ht="7.5" hidden="1" customHeight="1"/>
    <row r="47071" ht="7.5" hidden="1" customHeight="1"/>
    <row r="47072" ht="7.5" hidden="1" customHeight="1"/>
    <row r="47073" ht="7.5" hidden="1" customHeight="1"/>
    <row r="47074" ht="7.5" hidden="1" customHeight="1"/>
    <row r="47075" ht="7.5" hidden="1" customHeight="1"/>
    <row r="47076" ht="7.5" hidden="1" customHeight="1"/>
    <row r="47077" ht="7.5" hidden="1" customHeight="1"/>
    <row r="47078" ht="7.5" hidden="1" customHeight="1"/>
    <row r="47079" ht="7.5" hidden="1" customHeight="1"/>
    <row r="47080" ht="7.5" hidden="1" customHeight="1"/>
    <row r="47081" ht="7.5" hidden="1" customHeight="1"/>
    <row r="47082" ht="7.5" hidden="1" customHeight="1"/>
    <row r="47083" ht="7.5" hidden="1" customHeight="1"/>
    <row r="47084" ht="7.5" hidden="1" customHeight="1"/>
    <row r="47085" ht="7.5" hidden="1" customHeight="1"/>
    <row r="47086" ht="7.5" hidden="1" customHeight="1"/>
    <row r="47087" ht="7.5" hidden="1" customHeight="1"/>
    <row r="47088" ht="7.5" hidden="1" customHeight="1"/>
    <row r="47089" ht="7.5" hidden="1" customHeight="1"/>
    <row r="47090" ht="7.5" hidden="1" customHeight="1"/>
    <row r="47091" ht="7.5" hidden="1" customHeight="1"/>
    <row r="47092" ht="7.5" hidden="1" customHeight="1"/>
    <row r="47093" ht="7.5" hidden="1" customHeight="1"/>
    <row r="47094" ht="7.5" hidden="1" customHeight="1"/>
    <row r="47095" ht="7.5" hidden="1" customHeight="1"/>
    <row r="47096" ht="7.5" hidden="1" customHeight="1"/>
    <row r="47097" ht="7.5" hidden="1" customHeight="1"/>
    <row r="47098" ht="7.5" hidden="1" customHeight="1"/>
    <row r="47099" ht="7.5" hidden="1" customHeight="1"/>
    <row r="47100" ht="7.5" hidden="1" customHeight="1"/>
    <row r="47101" ht="7.5" hidden="1" customHeight="1"/>
    <row r="47102" ht="7.5" hidden="1" customHeight="1"/>
    <row r="47103" ht="7.5" hidden="1" customHeight="1"/>
    <row r="47104" ht="7.5" hidden="1" customHeight="1"/>
    <row r="47105" ht="7.5" hidden="1" customHeight="1"/>
    <row r="47106" ht="7.5" hidden="1" customHeight="1"/>
    <row r="47107" ht="7.5" hidden="1" customHeight="1"/>
    <row r="47108" ht="7.5" hidden="1" customHeight="1"/>
    <row r="47109" ht="7.5" hidden="1" customHeight="1"/>
    <row r="47110" ht="7.5" hidden="1" customHeight="1"/>
    <row r="47111" ht="7.5" hidden="1" customHeight="1"/>
    <row r="47112" ht="7.5" hidden="1" customHeight="1"/>
    <row r="47113" ht="7.5" hidden="1" customHeight="1"/>
    <row r="47114" ht="7.5" hidden="1" customHeight="1"/>
    <row r="47115" ht="7.5" hidden="1" customHeight="1"/>
    <row r="47116" ht="7.5" hidden="1" customHeight="1"/>
    <row r="47117" ht="7.5" hidden="1" customHeight="1"/>
    <row r="47118" ht="7.5" hidden="1" customHeight="1"/>
    <row r="47119" ht="7.5" hidden="1" customHeight="1"/>
    <row r="47120" ht="7.5" hidden="1" customHeight="1"/>
    <row r="47121" ht="7.5" hidden="1" customHeight="1"/>
    <row r="47122" ht="7.5" hidden="1" customHeight="1"/>
    <row r="47123" ht="7.5" hidden="1" customHeight="1"/>
    <row r="47124" ht="7.5" hidden="1" customHeight="1"/>
    <row r="47125" ht="7.5" hidden="1" customHeight="1"/>
    <row r="47126" ht="7.5" hidden="1" customHeight="1"/>
    <row r="47127" ht="7.5" hidden="1" customHeight="1"/>
    <row r="47128" ht="7.5" hidden="1" customHeight="1"/>
    <row r="47129" ht="7.5" hidden="1" customHeight="1"/>
    <row r="47130" ht="7.5" hidden="1" customHeight="1"/>
    <row r="47131" ht="7.5" hidden="1" customHeight="1"/>
    <row r="47132" ht="7.5" hidden="1" customHeight="1"/>
    <row r="47133" ht="7.5" hidden="1" customHeight="1"/>
    <row r="47134" ht="7.5" hidden="1" customHeight="1"/>
    <row r="47135" ht="7.5" hidden="1" customHeight="1"/>
    <row r="47136" ht="7.5" hidden="1" customHeight="1"/>
    <row r="47137" ht="7.5" hidden="1" customHeight="1"/>
    <row r="47138" ht="7.5" hidden="1" customHeight="1"/>
    <row r="47139" ht="7.5" hidden="1" customHeight="1"/>
    <row r="47140" ht="7.5" hidden="1" customHeight="1"/>
    <row r="47141" ht="7.5" hidden="1" customHeight="1"/>
    <row r="47142" ht="7.5" hidden="1" customHeight="1"/>
    <row r="47143" ht="7.5" hidden="1" customHeight="1"/>
    <row r="47144" ht="7.5" hidden="1" customHeight="1"/>
    <row r="47145" ht="7.5" hidden="1" customHeight="1"/>
    <row r="47146" ht="7.5" hidden="1" customHeight="1"/>
    <row r="47147" ht="7.5" hidden="1" customHeight="1"/>
    <row r="47148" ht="7.5" hidden="1" customHeight="1"/>
    <row r="47149" ht="7.5" hidden="1" customHeight="1"/>
    <row r="47150" ht="7.5" hidden="1" customHeight="1"/>
    <row r="47151" ht="7.5" hidden="1" customHeight="1"/>
    <row r="47152" ht="7.5" hidden="1" customHeight="1"/>
    <row r="47153" ht="7.5" hidden="1" customHeight="1"/>
    <row r="47154" ht="7.5" hidden="1" customHeight="1"/>
    <row r="47155" ht="7.5" hidden="1" customHeight="1"/>
    <row r="47156" ht="7.5" hidden="1" customHeight="1"/>
    <row r="47157" ht="7.5" hidden="1" customHeight="1"/>
    <row r="47158" ht="7.5" hidden="1" customHeight="1"/>
    <row r="47159" ht="7.5" hidden="1" customHeight="1"/>
    <row r="47160" ht="7.5" hidden="1" customHeight="1"/>
    <row r="47161" ht="7.5" hidden="1" customHeight="1"/>
    <row r="47162" ht="7.5" hidden="1" customHeight="1"/>
    <row r="47163" ht="7.5" hidden="1" customHeight="1"/>
    <row r="47164" ht="7.5" hidden="1" customHeight="1"/>
    <row r="47165" ht="7.5" hidden="1" customHeight="1"/>
    <row r="47166" ht="7.5" hidden="1" customHeight="1"/>
    <row r="47167" ht="7.5" hidden="1" customHeight="1"/>
    <row r="47168" ht="7.5" hidden="1" customHeight="1"/>
    <row r="47169" ht="7.5" hidden="1" customHeight="1"/>
    <row r="47170" ht="7.5" hidden="1" customHeight="1"/>
    <row r="47171" ht="7.5" hidden="1" customHeight="1"/>
    <row r="47172" ht="7.5" hidden="1" customHeight="1"/>
    <row r="47173" ht="7.5" hidden="1" customHeight="1"/>
    <row r="47174" ht="7.5" hidden="1" customHeight="1"/>
    <row r="47175" ht="7.5" hidden="1" customHeight="1"/>
    <row r="47176" ht="7.5" hidden="1" customHeight="1"/>
    <row r="47177" ht="7.5" hidden="1" customHeight="1"/>
    <row r="47178" ht="7.5" hidden="1" customHeight="1"/>
    <row r="47179" ht="7.5" hidden="1" customHeight="1"/>
    <row r="47180" ht="7.5" hidden="1" customHeight="1"/>
    <row r="47181" ht="7.5" hidden="1" customHeight="1"/>
    <row r="47182" ht="7.5" hidden="1" customHeight="1"/>
    <row r="47183" ht="7.5" hidden="1" customHeight="1"/>
    <row r="47184" ht="7.5" hidden="1" customHeight="1"/>
    <row r="47185" ht="7.5" hidden="1" customHeight="1"/>
    <row r="47186" ht="7.5" hidden="1" customHeight="1"/>
    <row r="47187" ht="7.5" hidden="1" customHeight="1"/>
    <row r="47188" ht="7.5" hidden="1" customHeight="1"/>
    <row r="47189" ht="7.5" hidden="1" customHeight="1"/>
    <row r="47190" ht="7.5" hidden="1" customHeight="1"/>
    <row r="47191" ht="7.5" hidden="1" customHeight="1"/>
    <row r="47192" ht="7.5" hidden="1" customHeight="1"/>
    <row r="47193" ht="7.5" hidden="1" customHeight="1"/>
    <row r="47194" ht="7.5" hidden="1" customHeight="1"/>
    <row r="47195" ht="7.5" hidden="1" customHeight="1"/>
    <row r="47196" ht="7.5" hidden="1" customHeight="1"/>
    <row r="47197" ht="7.5" hidden="1" customHeight="1"/>
    <row r="47198" ht="7.5" hidden="1" customHeight="1"/>
    <row r="47199" ht="7.5" hidden="1" customHeight="1"/>
    <row r="47200" ht="7.5" hidden="1" customHeight="1"/>
    <row r="47201" ht="7.5" hidden="1" customHeight="1"/>
    <row r="47202" ht="7.5" hidden="1" customHeight="1"/>
    <row r="47203" ht="7.5" hidden="1" customHeight="1"/>
    <row r="47204" ht="7.5" hidden="1" customHeight="1"/>
    <row r="47205" ht="7.5" hidden="1" customHeight="1"/>
    <row r="47206" ht="7.5" hidden="1" customHeight="1"/>
    <row r="47207" ht="7.5" hidden="1" customHeight="1"/>
    <row r="47208" ht="7.5" hidden="1" customHeight="1"/>
    <row r="47209" ht="7.5" hidden="1" customHeight="1"/>
    <row r="47210" ht="7.5" hidden="1" customHeight="1"/>
    <row r="47211" ht="7.5" hidden="1" customHeight="1"/>
    <row r="47212" ht="7.5" hidden="1" customHeight="1"/>
    <row r="47213" ht="7.5" hidden="1" customHeight="1"/>
    <row r="47214" ht="7.5" hidden="1" customHeight="1"/>
    <row r="47215" ht="7.5" hidden="1" customHeight="1"/>
    <row r="47216" ht="7.5" hidden="1" customHeight="1"/>
    <row r="47217" ht="7.5" hidden="1" customHeight="1"/>
    <row r="47218" ht="7.5" hidden="1" customHeight="1"/>
    <row r="47219" ht="7.5" hidden="1" customHeight="1"/>
    <row r="47220" ht="7.5" hidden="1" customHeight="1"/>
    <row r="47221" ht="7.5" hidden="1" customHeight="1"/>
    <row r="47222" ht="7.5" hidden="1" customHeight="1"/>
    <row r="47223" ht="7.5" hidden="1" customHeight="1"/>
    <row r="47224" ht="7.5" hidden="1" customHeight="1"/>
    <row r="47225" ht="7.5" hidden="1" customHeight="1"/>
    <row r="47226" ht="7.5" hidden="1" customHeight="1"/>
    <row r="47227" ht="7.5" hidden="1" customHeight="1"/>
    <row r="47228" ht="7.5" hidden="1" customHeight="1"/>
    <row r="47229" ht="7.5" hidden="1" customHeight="1"/>
    <row r="47230" ht="7.5" hidden="1" customHeight="1"/>
    <row r="47231" ht="7.5" hidden="1" customHeight="1"/>
    <row r="47232" ht="7.5" hidden="1" customHeight="1"/>
    <row r="47233" ht="7.5" hidden="1" customHeight="1"/>
    <row r="47234" ht="7.5" hidden="1" customHeight="1"/>
    <row r="47235" ht="7.5" hidden="1" customHeight="1"/>
    <row r="47236" ht="7.5" hidden="1" customHeight="1"/>
    <row r="47237" ht="7.5" hidden="1" customHeight="1"/>
    <row r="47238" ht="7.5" hidden="1" customHeight="1"/>
    <row r="47239" ht="7.5" hidden="1" customHeight="1"/>
    <row r="47240" ht="7.5" hidden="1" customHeight="1"/>
    <row r="47241" ht="7.5" hidden="1" customHeight="1"/>
    <row r="47242" ht="7.5" hidden="1" customHeight="1"/>
    <row r="47243" ht="7.5" hidden="1" customHeight="1"/>
    <row r="47244" ht="7.5" hidden="1" customHeight="1"/>
    <row r="47245" ht="7.5" hidden="1" customHeight="1"/>
    <row r="47246" ht="7.5" hidden="1" customHeight="1"/>
    <row r="47247" ht="7.5" hidden="1" customHeight="1"/>
    <row r="47248" ht="7.5" hidden="1" customHeight="1"/>
    <row r="47249" ht="7.5" hidden="1" customHeight="1"/>
    <row r="47250" ht="7.5" hidden="1" customHeight="1"/>
    <row r="47251" ht="7.5" hidden="1" customHeight="1"/>
    <row r="47252" ht="7.5" hidden="1" customHeight="1"/>
    <row r="47253" ht="7.5" hidden="1" customHeight="1"/>
    <row r="47254" ht="7.5" hidden="1" customHeight="1"/>
    <row r="47255" ht="7.5" hidden="1" customHeight="1"/>
    <row r="47256" ht="7.5" hidden="1" customHeight="1"/>
    <row r="47257" ht="7.5" hidden="1" customHeight="1"/>
    <row r="47258" ht="7.5" hidden="1" customHeight="1"/>
    <row r="47259" ht="7.5" hidden="1" customHeight="1"/>
    <row r="47260" ht="7.5" hidden="1" customHeight="1"/>
    <row r="47261" ht="7.5" hidden="1" customHeight="1"/>
    <row r="47262" ht="7.5" hidden="1" customHeight="1"/>
    <row r="47263" ht="7.5" hidden="1" customHeight="1"/>
    <row r="47264" ht="7.5" hidden="1" customHeight="1"/>
    <row r="47265" ht="7.5" hidden="1" customHeight="1"/>
    <row r="47266" ht="7.5" hidden="1" customHeight="1"/>
    <row r="47267" ht="7.5" hidden="1" customHeight="1"/>
    <row r="47268" ht="7.5" hidden="1" customHeight="1"/>
    <row r="47269" ht="7.5" hidden="1" customHeight="1"/>
    <row r="47270" ht="7.5" hidden="1" customHeight="1"/>
    <row r="47271" ht="7.5" hidden="1" customHeight="1"/>
    <row r="47272" ht="7.5" hidden="1" customHeight="1"/>
    <row r="47273" ht="7.5" hidden="1" customHeight="1"/>
    <row r="47274" ht="7.5" hidden="1" customHeight="1"/>
    <row r="47275" ht="7.5" hidden="1" customHeight="1"/>
    <row r="47276" ht="7.5" hidden="1" customHeight="1"/>
    <row r="47277" ht="7.5" hidden="1" customHeight="1"/>
    <row r="47278" ht="7.5" hidden="1" customHeight="1"/>
    <row r="47279" ht="7.5" hidden="1" customHeight="1"/>
    <row r="47280" ht="7.5" hidden="1" customHeight="1"/>
    <row r="47281" ht="7.5" hidden="1" customHeight="1"/>
    <row r="47282" ht="7.5" hidden="1" customHeight="1"/>
    <row r="47283" ht="7.5" hidden="1" customHeight="1"/>
    <row r="47284" ht="7.5" hidden="1" customHeight="1"/>
    <row r="47285" ht="7.5" hidden="1" customHeight="1"/>
    <row r="47286" ht="7.5" hidden="1" customHeight="1"/>
    <row r="47287" ht="7.5" hidden="1" customHeight="1"/>
    <row r="47288" ht="7.5" hidden="1" customHeight="1"/>
    <row r="47289" ht="7.5" hidden="1" customHeight="1"/>
    <row r="47290" ht="7.5" hidden="1" customHeight="1"/>
    <row r="47291" ht="7.5" hidden="1" customHeight="1"/>
    <row r="47292" ht="7.5" hidden="1" customHeight="1"/>
    <row r="47293" ht="7.5" hidden="1" customHeight="1"/>
    <row r="47294" ht="7.5" hidden="1" customHeight="1"/>
    <row r="47295" ht="7.5" hidden="1" customHeight="1"/>
    <row r="47296" ht="7.5" hidden="1" customHeight="1"/>
    <row r="47297" ht="7.5" hidden="1" customHeight="1"/>
    <row r="47298" ht="7.5" hidden="1" customHeight="1"/>
    <row r="47299" ht="7.5" hidden="1" customHeight="1"/>
    <row r="47300" ht="7.5" hidden="1" customHeight="1"/>
    <row r="47301" ht="7.5" hidden="1" customHeight="1"/>
    <row r="47302" ht="7.5" hidden="1" customHeight="1"/>
    <row r="47303" ht="7.5" hidden="1" customHeight="1"/>
    <row r="47304" ht="7.5" hidden="1" customHeight="1"/>
    <row r="47305" ht="7.5" hidden="1" customHeight="1"/>
    <row r="47306" ht="7.5" hidden="1" customHeight="1"/>
    <row r="47307" ht="7.5" hidden="1" customHeight="1"/>
    <row r="47308" ht="7.5" hidden="1" customHeight="1"/>
    <row r="47309" ht="7.5" hidden="1" customHeight="1"/>
    <row r="47310" ht="7.5" hidden="1" customHeight="1"/>
    <row r="47311" ht="7.5" hidden="1" customHeight="1"/>
    <row r="47312" ht="7.5" hidden="1" customHeight="1"/>
    <row r="47313" ht="7.5" hidden="1" customHeight="1"/>
    <row r="47314" ht="7.5" hidden="1" customHeight="1"/>
    <row r="47315" ht="7.5" hidden="1" customHeight="1"/>
    <row r="47316" ht="7.5" hidden="1" customHeight="1"/>
    <row r="47317" ht="7.5" hidden="1" customHeight="1"/>
    <row r="47318" ht="7.5" hidden="1" customHeight="1"/>
    <row r="47319" ht="7.5" hidden="1" customHeight="1"/>
    <row r="47320" ht="7.5" hidden="1" customHeight="1"/>
    <row r="47321" ht="7.5" hidden="1" customHeight="1"/>
    <row r="47322" ht="7.5" hidden="1" customHeight="1"/>
    <row r="47323" ht="7.5" hidden="1" customHeight="1"/>
    <row r="47324" ht="7.5" hidden="1" customHeight="1"/>
    <row r="47325" ht="7.5" hidden="1" customHeight="1"/>
    <row r="47326" ht="7.5" hidden="1" customHeight="1"/>
    <row r="47327" ht="7.5" hidden="1" customHeight="1"/>
    <row r="47328" ht="7.5" hidden="1" customHeight="1"/>
    <row r="47329" ht="7.5" hidden="1" customHeight="1"/>
    <row r="47330" ht="7.5" hidden="1" customHeight="1"/>
    <row r="47331" ht="7.5" hidden="1" customHeight="1"/>
    <row r="47332" ht="7.5" hidden="1" customHeight="1"/>
    <row r="47333" ht="7.5" hidden="1" customHeight="1"/>
    <row r="47334" ht="7.5" hidden="1" customHeight="1"/>
    <row r="47335" ht="7.5" hidden="1" customHeight="1"/>
    <row r="47336" ht="7.5" hidden="1" customHeight="1"/>
    <row r="47337" ht="7.5" hidden="1" customHeight="1"/>
    <row r="47338" ht="7.5" hidden="1" customHeight="1"/>
    <row r="47339" ht="7.5" hidden="1" customHeight="1"/>
    <row r="47340" ht="7.5" hidden="1" customHeight="1"/>
    <row r="47341" ht="7.5" hidden="1" customHeight="1"/>
    <row r="47342" ht="7.5" hidden="1" customHeight="1"/>
    <row r="47343" ht="7.5" hidden="1" customHeight="1"/>
    <row r="47344" ht="7.5" hidden="1" customHeight="1"/>
    <row r="47345" ht="7.5" hidden="1" customHeight="1"/>
    <row r="47346" ht="7.5" hidden="1" customHeight="1"/>
    <row r="47347" ht="7.5" hidden="1" customHeight="1"/>
    <row r="47348" ht="7.5" hidden="1" customHeight="1"/>
    <row r="47349" ht="7.5" hidden="1" customHeight="1"/>
    <row r="47350" ht="7.5" hidden="1" customHeight="1"/>
    <row r="47351" ht="7.5" hidden="1" customHeight="1"/>
    <row r="47352" ht="7.5" hidden="1" customHeight="1"/>
    <row r="47353" ht="7.5" hidden="1" customHeight="1"/>
    <row r="47354" ht="7.5" hidden="1" customHeight="1"/>
    <row r="47355" ht="7.5" hidden="1" customHeight="1"/>
    <row r="47356" ht="7.5" hidden="1" customHeight="1"/>
    <row r="47357" ht="7.5" hidden="1" customHeight="1"/>
    <row r="47358" ht="7.5" hidden="1" customHeight="1"/>
    <row r="47359" ht="7.5" hidden="1" customHeight="1"/>
    <row r="47360" ht="7.5" hidden="1" customHeight="1"/>
    <row r="47361" ht="7.5" hidden="1" customHeight="1"/>
    <row r="47362" ht="7.5" hidden="1" customHeight="1"/>
    <row r="47363" ht="7.5" hidden="1" customHeight="1"/>
    <row r="47364" ht="7.5" hidden="1" customHeight="1"/>
    <row r="47365" ht="7.5" hidden="1" customHeight="1"/>
    <row r="47366" ht="7.5" hidden="1" customHeight="1"/>
    <row r="47367" ht="7.5" hidden="1" customHeight="1"/>
    <row r="47368" ht="7.5" hidden="1" customHeight="1"/>
    <row r="47369" ht="7.5" hidden="1" customHeight="1"/>
    <row r="47370" ht="7.5" hidden="1" customHeight="1"/>
    <row r="47371" ht="7.5" hidden="1" customHeight="1"/>
    <row r="47372" ht="7.5" hidden="1" customHeight="1"/>
    <row r="47373" ht="7.5" hidden="1" customHeight="1"/>
    <row r="47374" ht="7.5" hidden="1" customHeight="1"/>
    <row r="47375" ht="7.5" hidden="1" customHeight="1"/>
    <row r="47376" ht="7.5" hidden="1" customHeight="1"/>
    <row r="47377" ht="7.5" hidden="1" customHeight="1"/>
    <row r="47378" ht="7.5" hidden="1" customHeight="1"/>
    <row r="47379" ht="7.5" hidden="1" customHeight="1"/>
    <row r="47380" ht="7.5" hidden="1" customHeight="1"/>
    <row r="47381" ht="7.5" hidden="1" customHeight="1"/>
    <row r="47382" ht="7.5" hidden="1" customHeight="1"/>
    <row r="47383" ht="7.5" hidden="1" customHeight="1"/>
    <row r="47384" ht="7.5" hidden="1" customHeight="1"/>
    <row r="47385" ht="7.5" hidden="1" customHeight="1"/>
    <row r="47386" ht="7.5" hidden="1" customHeight="1"/>
    <row r="47387" ht="7.5" hidden="1" customHeight="1"/>
    <row r="47388" ht="7.5" hidden="1" customHeight="1"/>
    <row r="47389" ht="7.5" hidden="1" customHeight="1"/>
    <row r="47390" ht="7.5" hidden="1" customHeight="1"/>
    <row r="47391" ht="7.5" hidden="1" customHeight="1"/>
    <row r="47392" ht="7.5" hidden="1" customHeight="1"/>
    <row r="47393" ht="7.5" hidden="1" customHeight="1"/>
    <row r="47394" ht="7.5" hidden="1" customHeight="1"/>
    <row r="47395" ht="7.5" hidden="1" customHeight="1"/>
    <row r="47396" ht="7.5" hidden="1" customHeight="1"/>
    <row r="47397" ht="7.5" hidden="1" customHeight="1"/>
    <row r="47398" ht="7.5" hidden="1" customHeight="1"/>
    <row r="47399" ht="7.5" hidden="1" customHeight="1"/>
    <row r="47400" ht="7.5" hidden="1" customHeight="1"/>
    <row r="47401" ht="7.5" hidden="1" customHeight="1"/>
    <row r="47402" ht="7.5" hidden="1" customHeight="1"/>
    <row r="47403" ht="7.5" hidden="1" customHeight="1"/>
    <row r="47404" ht="7.5" hidden="1" customHeight="1"/>
    <row r="47405" ht="7.5" hidden="1" customHeight="1"/>
    <row r="47406" ht="7.5" hidden="1" customHeight="1"/>
    <row r="47407" ht="7.5" hidden="1" customHeight="1"/>
    <row r="47408" ht="7.5" hidden="1" customHeight="1"/>
    <row r="47409" ht="7.5" hidden="1" customHeight="1"/>
    <row r="47410" ht="7.5" hidden="1" customHeight="1"/>
    <row r="47411" ht="7.5" hidden="1" customHeight="1"/>
    <row r="47412" ht="7.5" hidden="1" customHeight="1"/>
    <row r="47413" ht="7.5" hidden="1" customHeight="1"/>
    <row r="47414" ht="7.5" hidden="1" customHeight="1"/>
    <row r="47415" ht="7.5" hidden="1" customHeight="1"/>
    <row r="47416" ht="7.5" hidden="1" customHeight="1"/>
    <row r="47417" ht="7.5" hidden="1" customHeight="1"/>
    <row r="47418" ht="7.5" hidden="1" customHeight="1"/>
    <row r="47419" ht="7.5" hidden="1" customHeight="1"/>
    <row r="47420" ht="7.5" hidden="1" customHeight="1"/>
    <row r="47421" ht="7.5" hidden="1" customHeight="1"/>
    <row r="47422" ht="7.5" hidden="1" customHeight="1"/>
    <row r="47423" ht="7.5" hidden="1" customHeight="1"/>
    <row r="47424" ht="7.5" hidden="1" customHeight="1"/>
    <row r="47425" ht="7.5" hidden="1" customHeight="1"/>
    <row r="47426" ht="7.5" hidden="1" customHeight="1"/>
    <row r="47427" ht="7.5" hidden="1" customHeight="1"/>
    <row r="47428" ht="7.5" hidden="1" customHeight="1"/>
    <row r="47429" ht="7.5" hidden="1" customHeight="1"/>
    <row r="47430" ht="7.5" hidden="1" customHeight="1"/>
    <row r="47431" ht="7.5" hidden="1" customHeight="1"/>
    <row r="47432" ht="7.5" hidden="1" customHeight="1"/>
    <row r="47433" ht="7.5" hidden="1" customHeight="1"/>
    <row r="47434" ht="7.5" hidden="1" customHeight="1"/>
    <row r="47435" ht="7.5" hidden="1" customHeight="1"/>
    <row r="47436" ht="7.5" hidden="1" customHeight="1"/>
    <row r="47437" ht="7.5" hidden="1" customHeight="1"/>
    <row r="47438" ht="7.5" hidden="1" customHeight="1"/>
    <row r="47439" ht="7.5" hidden="1" customHeight="1"/>
    <row r="47440" ht="7.5" hidden="1" customHeight="1"/>
    <row r="47441" ht="7.5" hidden="1" customHeight="1"/>
    <row r="47442" ht="7.5" hidden="1" customHeight="1"/>
    <row r="47443" ht="7.5" hidden="1" customHeight="1"/>
    <row r="47444" ht="7.5" hidden="1" customHeight="1"/>
    <row r="47445" ht="7.5" hidden="1" customHeight="1"/>
    <row r="47446" ht="7.5" hidden="1" customHeight="1"/>
    <row r="47447" ht="7.5" hidden="1" customHeight="1"/>
    <row r="47448" ht="7.5" hidden="1" customHeight="1"/>
    <row r="47449" ht="7.5" hidden="1" customHeight="1"/>
    <row r="47450" ht="7.5" hidden="1" customHeight="1"/>
    <row r="47451" ht="7.5" hidden="1" customHeight="1"/>
    <row r="47452" ht="7.5" hidden="1" customHeight="1"/>
    <row r="47453" ht="7.5" hidden="1" customHeight="1"/>
    <row r="47454" ht="7.5" hidden="1" customHeight="1"/>
    <row r="47455" ht="7.5" hidden="1" customHeight="1"/>
    <row r="47456" ht="7.5" hidden="1" customHeight="1"/>
    <row r="47457" ht="7.5" hidden="1" customHeight="1"/>
    <row r="47458" ht="7.5" hidden="1" customHeight="1"/>
    <row r="47459" ht="7.5" hidden="1" customHeight="1"/>
    <row r="47460" ht="7.5" hidden="1" customHeight="1"/>
    <row r="47461" ht="7.5" hidden="1" customHeight="1"/>
    <row r="47462" ht="7.5" hidden="1" customHeight="1"/>
    <row r="47463" ht="7.5" hidden="1" customHeight="1"/>
    <row r="47464" ht="7.5" hidden="1" customHeight="1"/>
    <row r="47465" ht="7.5" hidden="1" customHeight="1"/>
    <row r="47466" ht="7.5" hidden="1" customHeight="1"/>
    <row r="47467" ht="7.5" hidden="1" customHeight="1"/>
    <row r="47468" ht="7.5" hidden="1" customHeight="1"/>
    <row r="47469" ht="7.5" hidden="1" customHeight="1"/>
    <row r="47470" ht="7.5" hidden="1" customHeight="1"/>
    <row r="47471" ht="7.5" hidden="1" customHeight="1"/>
    <row r="47472" ht="7.5" hidden="1" customHeight="1"/>
    <row r="47473" ht="7.5" hidden="1" customHeight="1"/>
    <row r="47474" ht="7.5" hidden="1" customHeight="1"/>
    <row r="47475" ht="7.5" hidden="1" customHeight="1"/>
    <row r="47476" ht="7.5" hidden="1" customHeight="1"/>
    <row r="47477" ht="7.5" hidden="1" customHeight="1"/>
    <row r="47478" ht="7.5" hidden="1" customHeight="1"/>
    <row r="47479" ht="7.5" hidden="1" customHeight="1"/>
    <row r="47480" ht="7.5" hidden="1" customHeight="1"/>
    <row r="47481" ht="7.5" hidden="1" customHeight="1"/>
    <row r="47482" ht="7.5" hidden="1" customHeight="1"/>
    <row r="47483" ht="7.5" hidden="1" customHeight="1"/>
    <row r="47484" ht="7.5" hidden="1" customHeight="1"/>
    <row r="47485" ht="7.5" hidden="1" customHeight="1"/>
    <row r="47486" ht="7.5" hidden="1" customHeight="1"/>
    <row r="47487" ht="7.5" hidden="1" customHeight="1"/>
    <row r="47488" ht="7.5" hidden="1" customHeight="1"/>
    <row r="47489" ht="7.5" hidden="1" customHeight="1"/>
    <row r="47490" ht="7.5" hidden="1" customHeight="1"/>
    <row r="47491" ht="7.5" hidden="1" customHeight="1"/>
    <row r="47492" ht="7.5" hidden="1" customHeight="1"/>
    <row r="47493" ht="7.5" hidden="1" customHeight="1"/>
    <row r="47494" ht="7.5" hidden="1" customHeight="1"/>
    <row r="47495" ht="7.5" hidden="1" customHeight="1"/>
    <row r="47496" ht="7.5" hidden="1" customHeight="1"/>
    <row r="47497" ht="7.5" hidden="1" customHeight="1"/>
    <row r="47498" ht="7.5" hidden="1" customHeight="1"/>
    <row r="47499" ht="7.5" hidden="1" customHeight="1"/>
    <row r="47500" ht="7.5" hidden="1" customHeight="1"/>
    <row r="47501" ht="7.5" hidden="1" customHeight="1"/>
    <row r="47502" ht="7.5" hidden="1" customHeight="1"/>
    <row r="47503" ht="7.5" hidden="1" customHeight="1"/>
    <row r="47504" ht="7.5" hidden="1" customHeight="1"/>
    <row r="47505" ht="7.5" hidden="1" customHeight="1"/>
    <row r="47506" ht="7.5" hidden="1" customHeight="1"/>
    <row r="47507" ht="7.5" hidden="1" customHeight="1"/>
    <row r="47508" ht="7.5" hidden="1" customHeight="1"/>
    <row r="47509" ht="7.5" hidden="1" customHeight="1"/>
    <row r="47510" ht="7.5" hidden="1" customHeight="1"/>
    <row r="47511" ht="7.5" hidden="1" customHeight="1"/>
    <row r="47512" ht="7.5" hidden="1" customHeight="1"/>
    <row r="47513" ht="7.5" hidden="1" customHeight="1"/>
    <row r="47514" ht="7.5" hidden="1" customHeight="1"/>
    <row r="47515" ht="7.5" hidden="1" customHeight="1"/>
    <row r="47516" ht="7.5" hidden="1" customHeight="1"/>
    <row r="47517" ht="7.5" hidden="1" customHeight="1"/>
    <row r="47518" ht="7.5" hidden="1" customHeight="1"/>
    <row r="47519" ht="7.5" hidden="1" customHeight="1"/>
    <row r="47520" ht="7.5" hidden="1" customHeight="1"/>
    <row r="47521" ht="7.5" hidden="1" customHeight="1"/>
    <row r="47522" ht="7.5" hidden="1" customHeight="1"/>
    <row r="47523" ht="7.5" hidden="1" customHeight="1"/>
    <row r="47524" ht="7.5" hidden="1" customHeight="1"/>
    <row r="47525" ht="7.5" hidden="1" customHeight="1"/>
    <row r="47526" ht="7.5" hidden="1" customHeight="1"/>
    <row r="47527" ht="7.5" hidden="1" customHeight="1"/>
    <row r="47528" ht="7.5" hidden="1" customHeight="1"/>
    <row r="47529" ht="7.5" hidden="1" customHeight="1"/>
    <row r="47530" ht="7.5" hidden="1" customHeight="1"/>
    <row r="47531" ht="7.5" hidden="1" customHeight="1"/>
    <row r="47532" ht="7.5" hidden="1" customHeight="1"/>
    <row r="47533" ht="7.5" hidden="1" customHeight="1"/>
    <row r="47534" ht="7.5" hidden="1" customHeight="1"/>
    <row r="47535" ht="7.5" hidden="1" customHeight="1"/>
    <row r="47536" ht="7.5" hidden="1" customHeight="1"/>
    <row r="47537" ht="7.5" hidden="1" customHeight="1"/>
    <row r="47538" ht="7.5" hidden="1" customHeight="1"/>
    <row r="47539" ht="7.5" hidden="1" customHeight="1"/>
    <row r="47540" ht="7.5" hidden="1" customHeight="1"/>
    <row r="47541" ht="7.5" hidden="1" customHeight="1"/>
    <row r="47542" ht="7.5" hidden="1" customHeight="1"/>
    <row r="47543" ht="7.5" hidden="1" customHeight="1"/>
    <row r="47544" ht="7.5" hidden="1" customHeight="1"/>
    <row r="47545" ht="7.5" hidden="1" customHeight="1"/>
    <row r="47546" ht="7.5" hidden="1" customHeight="1"/>
    <row r="47547" ht="7.5" hidden="1" customHeight="1"/>
    <row r="47548" ht="7.5" hidden="1" customHeight="1"/>
    <row r="47549" ht="7.5" hidden="1" customHeight="1"/>
    <row r="47550" ht="7.5" hidden="1" customHeight="1"/>
    <row r="47551" ht="7.5" hidden="1" customHeight="1"/>
    <row r="47552" ht="7.5" hidden="1" customHeight="1"/>
    <row r="47553" ht="7.5" hidden="1" customHeight="1"/>
    <row r="47554" ht="7.5" hidden="1" customHeight="1"/>
    <row r="47555" ht="7.5" hidden="1" customHeight="1"/>
    <row r="47556" ht="7.5" hidden="1" customHeight="1"/>
    <row r="47557" ht="7.5" hidden="1" customHeight="1"/>
    <row r="47558" ht="7.5" hidden="1" customHeight="1"/>
    <row r="47559" ht="7.5" hidden="1" customHeight="1"/>
    <row r="47560" ht="7.5" hidden="1" customHeight="1"/>
    <row r="47561" ht="7.5" hidden="1" customHeight="1"/>
    <row r="47562" ht="7.5" hidden="1" customHeight="1"/>
    <row r="47563" ht="7.5" hidden="1" customHeight="1"/>
    <row r="47564" ht="7.5" hidden="1" customHeight="1"/>
    <row r="47565" ht="7.5" hidden="1" customHeight="1"/>
    <row r="47566" ht="7.5" hidden="1" customHeight="1"/>
    <row r="47567" ht="7.5" hidden="1" customHeight="1"/>
    <row r="47568" ht="7.5" hidden="1" customHeight="1"/>
    <row r="47569" ht="7.5" hidden="1" customHeight="1"/>
    <row r="47570" ht="7.5" hidden="1" customHeight="1"/>
    <row r="47571" ht="7.5" hidden="1" customHeight="1"/>
    <row r="47572" ht="7.5" hidden="1" customHeight="1"/>
    <row r="47573" ht="7.5" hidden="1" customHeight="1"/>
    <row r="47574" ht="7.5" hidden="1" customHeight="1"/>
    <row r="47575" ht="7.5" hidden="1" customHeight="1"/>
    <row r="47576" ht="7.5" hidden="1" customHeight="1"/>
    <row r="47577" ht="7.5" hidden="1" customHeight="1"/>
    <row r="47578" ht="7.5" hidden="1" customHeight="1"/>
    <row r="47579" ht="7.5" hidden="1" customHeight="1"/>
    <row r="47580" ht="7.5" hidden="1" customHeight="1"/>
    <row r="47581" ht="7.5" hidden="1" customHeight="1"/>
    <row r="47582" ht="7.5" hidden="1" customHeight="1"/>
    <row r="47583" ht="7.5" hidden="1" customHeight="1"/>
    <row r="47584" ht="7.5" hidden="1" customHeight="1"/>
    <row r="47585" ht="7.5" hidden="1" customHeight="1"/>
    <row r="47586" ht="7.5" hidden="1" customHeight="1"/>
    <row r="47587" ht="7.5" hidden="1" customHeight="1"/>
    <row r="47588" ht="7.5" hidden="1" customHeight="1"/>
    <row r="47589" ht="7.5" hidden="1" customHeight="1"/>
    <row r="47590" ht="7.5" hidden="1" customHeight="1"/>
    <row r="47591" ht="7.5" hidden="1" customHeight="1"/>
    <row r="47592" ht="7.5" hidden="1" customHeight="1"/>
    <row r="47593" ht="7.5" hidden="1" customHeight="1"/>
    <row r="47594" ht="7.5" hidden="1" customHeight="1"/>
    <row r="47595" ht="7.5" hidden="1" customHeight="1"/>
    <row r="47596" ht="7.5" hidden="1" customHeight="1"/>
    <row r="47597" ht="7.5" hidden="1" customHeight="1"/>
    <row r="47598" ht="7.5" hidden="1" customHeight="1"/>
    <row r="47599" ht="7.5" hidden="1" customHeight="1"/>
    <row r="47600" ht="7.5" hidden="1" customHeight="1"/>
    <row r="47601" ht="7.5" hidden="1" customHeight="1"/>
    <row r="47602" ht="7.5" hidden="1" customHeight="1"/>
    <row r="47603" ht="7.5" hidden="1" customHeight="1"/>
    <row r="47604" ht="7.5" hidden="1" customHeight="1"/>
    <row r="47605" ht="7.5" hidden="1" customHeight="1"/>
    <row r="47606" ht="7.5" hidden="1" customHeight="1"/>
    <row r="47607" ht="7.5" hidden="1" customHeight="1"/>
    <row r="47608" ht="7.5" hidden="1" customHeight="1"/>
    <row r="47609" ht="7.5" hidden="1" customHeight="1"/>
    <row r="47610" ht="7.5" hidden="1" customHeight="1"/>
    <row r="47611" ht="7.5" hidden="1" customHeight="1"/>
    <row r="47612" ht="7.5" hidden="1" customHeight="1"/>
    <row r="47613" ht="7.5" hidden="1" customHeight="1"/>
    <row r="47614" ht="7.5" hidden="1" customHeight="1"/>
    <row r="47615" ht="7.5" hidden="1" customHeight="1"/>
    <row r="47616" ht="7.5" hidden="1" customHeight="1"/>
    <row r="47617" ht="7.5" hidden="1" customHeight="1"/>
    <row r="47618" ht="7.5" hidden="1" customHeight="1"/>
    <row r="47619" ht="7.5" hidden="1" customHeight="1"/>
    <row r="47620" ht="7.5" hidden="1" customHeight="1"/>
    <row r="47621" ht="7.5" hidden="1" customHeight="1"/>
    <row r="47622" ht="7.5" hidden="1" customHeight="1"/>
    <row r="47623" ht="7.5" hidden="1" customHeight="1"/>
    <row r="47624" ht="7.5" hidden="1" customHeight="1"/>
    <row r="47625" ht="7.5" hidden="1" customHeight="1"/>
    <row r="47626" ht="7.5" hidden="1" customHeight="1"/>
    <row r="47627" ht="7.5" hidden="1" customHeight="1"/>
    <row r="47628" ht="7.5" hidden="1" customHeight="1"/>
    <row r="47629" ht="7.5" hidden="1" customHeight="1"/>
    <row r="47630" ht="7.5" hidden="1" customHeight="1"/>
    <row r="47631" ht="7.5" hidden="1" customHeight="1"/>
    <row r="47632" ht="7.5" hidden="1" customHeight="1"/>
    <row r="47633" ht="7.5" hidden="1" customHeight="1"/>
    <row r="47634" ht="7.5" hidden="1" customHeight="1"/>
    <row r="47635" ht="7.5" hidden="1" customHeight="1"/>
    <row r="47636" ht="7.5" hidden="1" customHeight="1"/>
    <row r="47637" ht="7.5" hidden="1" customHeight="1"/>
    <row r="47638" ht="7.5" hidden="1" customHeight="1"/>
    <row r="47639" ht="7.5" hidden="1" customHeight="1"/>
    <row r="47640" ht="7.5" hidden="1" customHeight="1"/>
    <row r="47641" ht="7.5" hidden="1" customHeight="1"/>
    <row r="47642" ht="7.5" hidden="1" customHeight="1"/>
    <row r="47643" ht="7.5" hidden="1" customHeight="1"/>
    <row r="47644" ht="7.5" hidden="1" customHeight="1"/>
    <row r="47645" ht="7.5" hidden="1" customHeight="1"/>
    <row r="47646" ht="7.5" hidden="1" customHeight="1"/>
    <row r="47647" ht="7.5" hidden="1" customHeight="1"/>
    <row r="47648" ht="7.5" hidden="1" customHeight="1"/>
    <row r="47649" ht="7.5" hidden="1" customHeight="1"/>
    <row r="47650" ht="7.5" hidden="1" customHeight="1"/>
    <row r="47651" ht="7.5" hidden="1" customHeight="1"/>
    <row r="47652" ht="7.5" hidden="1" customHeight="1"/>
    <row r="47653" ht="7.5" hidden="1" customHeight="1"/>
    <row r="47654" ht="7.5" hidden="1" customHeight="1"/>
    <row r="47655" ht="7.5" hidden="1" customHeight="1"/>
    <row r="47656" ht="7.5" hidden="1" customHeight="1"/>
    <row r="47657" ht="7.5" hidden="1" customHeight="1"/>
    <row r="47658" ht="7.5" hidden="1" customHeight="1"/>
    <row r="47659" ht="7.5" hidden="1" customHeight="1"/>
    <row r="47660" ht="7.5" hidden="1" customHeight="1"/>
    <row r="47661" ht="7.5" hidden="1" customHeight="1"/>
    <row r="47662" ht="7.5" hidden="1" customHeight="1"/>
    <row r="47663" ht="7.5" hidden="1" customHeight="1"/>
    <row r="47664" ht="7.5" hidden="1" customHeight="1"/>
    <row r="47665" ht="7.5" hidden="1" customHeight="1"/>
    <row r="47666" ht="7.5" hidden="1" customHeight="1"/>
    <row r="47667" ht="7.5" hidden="1" customHeight="1"/>
    <row r="47668" ht="7.5" hidden="1" customHeight="1"/>
    <row r="47669" ht="7.5" hidden="1" customHeight="1"/>
    <row r="47670" ht="7.5" hidden="1" customHeight="1"/>
    <row r="47671" ht="7.5" hidden="1" customHeight="1"/>
    <row r="47672" ht="7.5" hidden="1" customHeight="1"/>
    <row r="47673" ht="7.5" hidden="1" customHeight="1"/>
    <row r="47674" ht="7.5" hidden="1" customHeight="1"/>
    <row r="47675" ht="7.5" hidden="1" customHeight="1"/>
    <row r="47676" ht="7.5" hidden="1" customHeight="1"/>
    <row r="47677" ht="7.5" hidden="1" customHeight="1"/>
    <row r="47678" ht="7.5" hidden="1" customHeight="1"/>
    <row r="47679" ht="7.5" hidden="1" customHeight="1"/>
    <row r="47680" ht="7.5" hidden="1" customHeight="1"/>
    <row r="47681" ht="7.5" hidden="1" customHeight="1"/>
    <row r="47682" ht="7.5" hidden="1" customHeight="1"/>
    <row r="47683" ht="7.5" hidden="1" customHeight="1"/>
    <row r="47684" ht="7.5" hidden="1" customHeight="1"/>
    <row r="47685" ht="7.5" hidden="1" customHeight="1"/>
    <row r="47686" ht="7.5" hidden="1" customHeight="1"/>
    <row r="47687" ht="7.5" hidden="1" customHeight="1"/>
    <row r="47688" ht="7.5" hidden="1" customHeight="1"/>
    <row r="47689" ht="7.5" hidden="1" customHeight="1"/>
    <row r="47690" ht="7.5" hidden="1" customHeight="1"/>
    <row r="47691" ht="7.5" hidden="1" customHeight="1"/>
    <row r="47692" ht="7.5" hidden="1" customHeight="1"/>
    <row r="47693" ht="7.5" hidden="1" customHeight="1"/>
    <row r="47694" ht="7.5" hidden="1" customHeight="1"/>
    <row r="47695" ht="7.5" hidden="1" customHeight="1"/>
    <row r="47696" ht="7.5" hidden="1" customHeight="1"/>
    <row r="47697" ht="7.5" hidden="1" customHeight="1"/>
    <row r="47698" ht="7.5" hidden="1" customHeight="1"/>
    <row r="47699" ht="7.5" hidden="1" customHeight="1"/>
    <row r="47700" ht="7.5" hidden="1" customHeight="1"/>
    <row r="47701" ht="7.5" hidden="1" customHeight="1"/>
    <row r="47702" ht="7.5" hidden="1" customHeight="1"/>
    <row r="47703" ht="7.5" hidden="1" customHeight="1"/>
    <row r="47704" ht="7.5" hidden="1" customHeight="1"/>
    <row r="47705" ht="7.5" hidden="1" customHeight="1"/>
    <row r="47706" ht="7.5" hidden="1" customHeight="1"/>
    <row r="47707" ht="7.5" hidden="1" customHeight="1"/>
    <row r="47708" ht="7.5" hidden="1" customHeight="1"/>
    <row r="47709" ht="7.5" hidden="1" customHeight="1"/>
    <row r="47710" ht="7.5" hidden="1" customHeight="1"/>
    <row r="47711" ht="7.5" hidden="1" customHeight="1"/>
    <row r="47712" ht="7.5" hidden="1" customHeight="1"/>
    <row r="47713" ht="7.5" hidden="1" customHeight="1"/>
    <row r="47714" ht="7.5" hidden="1" customHeight="1"/>
    <row r="47715" ht="7.5" hidden="1" customHeight="1"/>
    <row r="47716" ht="7.5" hidden="1" customHeight="1"/>
    <row r="47717" ht="7.5" hidden="1" customHeight="1"/>
    <row r="47718" ht="7.5" hidden="1" customHeight="1"/>
    <row r="47719" ht="7.5" hidden="1" customHeight="1"/>
    <row r="47720" ht="7.5" hidden="1" customHeight="1"/>
    <row r="47721" ht="7.5" hidden="1" customHeight="1"/>
    <row r="47722" ht="7.5" hidden="1" customHeight="1"/>
    <row r="47723" ht="7.5" hidden="1" customHeight="1"/>
    <row r="47724" ht="7.5" hidden="1" customHeight="1"/>
    <row r="47725" ht="7.5" hidden="1" customHeight="1"/>
    <row r="47726" ht="7.5" hidden="1" customHeight="1"/>
    <row r="47727" ht="7.5" hidden="1" customHeight="1"/>
    <row r="47728" ht="7.5" hidden="1" customHeight="1"/>
    <row r="47729" ht="7.5" hidden="1" customHeight="1"/>
    <row r="47730" ht="7.5" hidden="1" customHeight="1"/>
    <row r="47731" ht="7.5" hidden="1" customHeight="1"/>
    <row r="47732" ht="7.5" hidden="1" customHeight="1"/>
    <row r="47733" ht="7.5" hidden="1" customHeight="1"/>
    <row r="47734" ht="7.5" hidden="1" customHeight="1"/>
    <row r="47735" ht="7.5" hidden="1" customHeight="1"/>
    <row r="47736" ht="7.5" hidden="1" customHeight="1"/>
    <row r="47737" ht="7.5" hidden="1" customHeight="1"/>
    <row r="47738" ht="7.5" hidden="1" customHeight="1"/>
    <row r="47739" ht="7.5" hidden="1" customHeight="1"/>
    <row r="47740" ht="7.5" hidden="1" customHeight="1"/>
    <row r="47741" ht="7.5" hidden="1" customHeight="1"/>
    <row r="47742" ht="7.5" hidden="1" customHeight="1"/>
    <row r="47743" ht="7.5" hidden="1" customHeight="1"/>
    <row r="47744" ht="7.5" hidden="1" customHeight="1"/>
    <row r="47745" ht="7.5" hidden="1" customHeight="1"/>
    <row r="47746" ht="7.5" hidden="1" customHeight="1"/>
    <row r="47747" ht="7.5" hidden="1" customHeight="1"/>
    <row r="47748" ht="7.5" hidden="1" customHeight="1"/>
    <row r="47749" ht="7.5" hidden="1" customHeight="1"/>
    <row r="47750" ht="7.5" hidden="1" customHeight="1"/>
    <row r="47751" ht="7.5" hidden="1" customHeight="1"/>
    <row r="47752" ht="7.5" hidden="1" customHeight="1"/>
    <row r="47753" ht="7.5" hidden="1" customHeight="1"/>
    <row r="47754" ht="7.5" hidden="1" customHeight="1"/>
    <row r="47755" ht="7.5" hidden="1" customHeight="1"/>
    <row r="47756" ht="7.5" hidden="1" customHeight="1"/>
    <row r="47757" ht="7.5" hidden="1" customHeight="1"/>
    <row r="47758" ht="7.5" hidden="1" customHeight="1"/>
    <row r="47759" ht="7.5" hidden="1" customHeight="1"/>
    <row r="47760" ht="7.5" hidden="1" customHeight="1"/>
    <row r="47761" ht="7.5" hidden="1" customHeight="1"/>
    <row r="47762" ht="7.5" hidden="1" customHeight="1"/>
    <row r="47763" ht="7.5" hidden="1" customHeight="1"/>
    <row r="47764" ht="7.5" hidden="1" customHeight="1"/>
    <row r="47765" ht="7.5" hidden="1" customHeight="1"/>
    <row r="47766" ht="7.5" hidden="1" customHeight="1"/>
    <row r="47767" ht="7.5" hidden="1" customHeight="1"/>
    <row r="47768" ht="7.5" hidden="1" customHeight="1"/>
    <row r="47769" ht="7.5" hidden="1" customHeight="1"/>
    <row r="47770" ht="7.5" hidden="1" customHeight="1"/>
    <row r="47771" ht="7.5" hidden="1" customHeight="1"/>
    <row r="47772" ht="7.5" hidden="1" customHeight="1"/>
    <row r="47773" ht="7.5" hidden="1" customHeight="1"/>
    <row r="47774" ht="7.5" hidden="1" customHeight="1"/>
    <row r="47775" ht="7.5" hidden="1" customHeight="1"/>
    <row r="47776" ht="7.5" hidden="1" customHeight="1"/>
    <row r="47777" ht="7.5" hidden="1" customHeight="1"/>
    <row r="47778" ht="7.5" hidden="1" customHeight="1"/>
    <row r="47779" ht="7.5" hidden="1" customHeight="1"/>
    <row r="47780" ht="7.5" hidden="1" customHeight="1"/>
    <row r="47781" ht="7.5" hidden="1" customHeight="1"/>
    <row r="47782" ht="7.5" hidden="1" customHeight="1"/>
    <row r="47783" ht="7.5" hidden="1" customHeight="1"/>
    <row r="47784" ht="7.5" hidden="1" customHeight="1"/>
    <row r="47785" ht="7.5" hidden="1" customHeight="1"/>
    <row r="47786" ht="7.5" hidden="1" customHeight="1"/>
    <row r="47787" ht="7.5" hidden="1" customHeight="1"/>
    <row r="47788" ht="7.5" hidden="1" customHeight="1"/>
    <row r="47789" ht="7.5" hidden="1" customHeight="1"/>
    <row r="47790" ht="7.5" hidden="1" customHeight="1"/>
    <row r="47791" ht="7.5" hidden="1" customHeight="1"/>
    <row r="47792" ht="7.5" hidden="1" customHeight="1"/>
    <row r="47793" ht="7.5" hidden="1" customHeight="1"/>
    <row r="47794" ht="7.5" hidden="1" customHeight="1"/>
    <row r="47795" ht="7.5" hidden="1" customHeight="1"/>
    <row r="47796" ht="7.5" hidden="1" customHeight="1"/>
    <row r="47797" ht="7.5" hidden="1" customHeight="1"/>
    <row r="47798" ht="7.5" hidden="1" customHeight="1"/>
    <row r="47799" ht="7.5" hidden="1" customHeight="1"/>
    <row r="47800" ht="7.5" hidden="1" customHeight="1"/>
    <row r="47801" ht="7.5" hidden="1" customHeight="1"/>
    <row r="47802" ht="7.5" hidden="1" customHeight="1"/>
    <row r="47803" ht="7.5" hidden="1" customHeight="1"/>
    <row r="47804" ht="7.5" hidden="1" customHeight="1"/>
    <row r="47805" ht="7.5" hidden="1" customHeight="1"/>
    <row r="47806" ht="7.5" hidden="1" customHeight="1"/>
    <row r="47807" ht="7.5" hidden="1" customHeight="1"/>
    <row r="47808" ht="7.5" hidden="1" customHeight="1"/>
    <row r="47809" ht="7.5" hidden="1" customHeight="1"/>
    <row r="47810" ht="7.5" hidden="1" customHeight="1"/>
    <row r="47811" ht="7.5" hidden="1" customHeight="1"/>
    <row r="47812" ht="7.5" hidden="1" customHeight="1"/>
    <row r="47813" ht="7.5" hidden="1" customHeight="1"/>
    <row r="47814" ht="7.5" hidden="1" customHeight="1"/>
    <row r="47815" ht="7.5" hidden="1" customHeight="1"/>
    <row r="47816" ht="7.5" hidden="1" customHeight="1"/>
    <row r="47817" ht="7.5" hidden="1" customHeight="1"/>
    <row r="47818" ht="7.5" hidden="1" customHeight="1"/>
    <row r="47819" ht="7.5" hidden="1" customHeight="1"/>
    <row r="47820" ht="7.5" hidden="1" customHeight="1"/>
    <row r="47821" ht="7.5" hidden="1" customHeight="1"/>
    <row r="47822" ht="7.5" hidden="1" customHeight="1"/>
    <row r="47823" ht="7.5" hidden="1" customHeight="1"/>
    <row r="47824" ht="7.5" hidden="1" customHeight="1"/>
    <row r="47825" ht="7.5" hidden="1" customHeight="1"/>
    <row r="47826" ht="7.5" hidden="1" customHeight="1"/>
    <row r="47827" ht="7.5" hidden="1" customHeight="1"/>
    <row r="47828" ht="7.5" hidden="1" customHeight="1"/>
    <row r="47829" ht="7.5" hidden="1" customHeight="1"/>
    <row r="47830" ht="7.5" hidden="1" customHeight="1"/>
    <row r="47831" ht="7.5" hidden="1" customHeight="1"/>
    <row r="47832" ht="7.5" hidden="1" customHeight="1"/>
    <row r="47833" ht="7.5" hidden="1" customHeight="1"/>
    <row r="47834" ht="7.5" hidden="1" customHeight="1"/>
    <row r="47835" ht="7.5" hidden="1" customHeight="1"/>
    <row r="47836" ht="7.5" hidden="1" customHeight="1"/>
    <row r="47837" ht="7.5" hidden="1" customHeight="1"/>
    <row r="47838" ht="7.5" hidden="1" customHeight="1"/>
    <row r="47839" ht="7.5" hidden="1" customHeight="1"/>
    <row r="47840" ht="7.5" hidden="1" customHeight="1"/>
    <row r="47841" ht="7.5" hidden="1" customHeight="1"/>
    <row r="47842" ht="7.5" hidden="1" customHeight="1"/>
    <row r="47843" ht="7.5" hidden="1" customHeight="1"/>
    <row r="47844" ht="7.5" hidden="1" customHeight="1"/>
    <row r="47845" ht="7.5" hidden="1" customHeight="1"/>
    <row r="47846" ht="7.5" hidden="1" customHeight="1"/>
    <row r="47847" ht="7.5" hidden="1" customHeight="1"/>
    <row r="47848" ht="7.5" hidden="1" customHeight="1"/>
    <row r="47849" ht="7.5" hidden="1" customHeight="1"/>
    <row r="47850" ht="7.5" hidden="1" customHeight="1"/>
    <row r="47851" ht="7.5" hidden="1" customHeight="1"/>
    <row r="47852" ht="7.5" hidden="1" customHeight="1"/>
    <row r="47853" ht="7.5" hidden="1" customHeight="1"/>
    <row r="47854" ht="7.5" hidden="1" customHeight="1"/>
    <row r="47855" ht="7.5" hidden="1" customHeight="1"/>
    <row r="47856" ht="7.5" hidden="1" customHeight="1"/>
    <row r="47857" ht="7.5" hidden="1" customHeight="1"/>
    <row r="47858" ht="7.5" hidden="1" customHeight="1"/>
    <row r="47859" ht="7.5" hidden="1" customHeight="1"/>
    <row r="47860" ht="7.5" hidden="1" customHeight="1"/>
    <row r="47861" ht="7.5" hidden="1" customHeight="1"/>
    <row r="47862" ht="7.5" hidden="1" customHeight="1"/>
    <row r="47863" ht="7.5" hidden="1" customHeight="1"/>
    <row r="47864" ht="7.5" hidden="1" customHeight="1"/>
    <row r="47865" ht="7.5" hidden="1" customHeight="1"/>
    <row r="47866" ht="7.5" hidden="1" customHeight="1"/>
    <row r="47867" ht="7.5" hidden="1" customHeight="1"/>
    <row r="47868" ht="7.5" hidden="1" customHeight="1"/>
    <row r="47869" ht="7.5" hidden="1" customHeight="1"/>
    <row r="47870" ht="7.5" hidden="1" customHeight="1"/>
    <row r="47871" ht="7.5" hidden="1" customHeight="1"/>
    <row r="47872" ht="7.5" hidden="1" customHeight="1"/>
    <row r="47873" ht="7.5" hidden="1" customHeight="1"/>
    <row r="47874" ht="7.5" hidden="1" customHeight="1"/>
    <row r="47875" ht="7.5" hidden="1" customHeight="1"/>
    <row r="47876" ht="7.5" hidden="1" customHeight="1"/>
    <row r="47877" ht="7.5" hidden="1" customHeight="1"/>
    <row r="47878" ht="7.5" hidden="1" customHeight="1"/>
    <row r="47879" ht="7.5" hidden="1" customHeight="1"/>
    <row r="47880" ht="7.5" hidden="1" customHeight="1"/>
    <row r="47881" ht="7.5" hidden="1" customHeight="1"/>
    <row r="47882" ht="7.5" hidden="1" customHeight="1"/>
    <row r="47883" ht="7.5" hidden="1" customHeight="1"/>
    <row r="47884" ht="7.5" hidden="1" customHeight="1"/>
    <row r="47885" ht="7.5" hidden="1" customHeight="1"/>
    <row r="47886" ht="7.5" hidden="1" customHeight="1"/>
    <row r="47887" ht="7.5" hidden="1" customHeight="1"/>
    <row r="47888" ht="7.5" hidden="1" customHeight="1"/>
    <row r="47889" ht="7.5" hidden="1" customHeight="1"/>
    <row r="47890" ht="7.5" hidden="1" customHeight="1"/>
    <row r="47891" ht="7.5" hidden="1" customHeight="1"/>
    <row r="47892" ht="7.5" hidden="1" customHeight="1"/>
    <row r="47893" ht="7.5" hidden="1" customHeight="1"/>
    <row r="47894" ht="7.5" hidden="1" customHeight="1"/>
    <row r="47895" ht="7.5" hidden="1" customHeight="1"/>
    <row r="47896" ht="7.5" hidden="1" customHeight="1"/>
    <row r="47897" ht="7.5" hidden="1" customHeight="1"/>
    <row r="47898" ht="7.5" hidden="1" customHeight="1"/>
    <row r="47899" ht="7.5" hidden="1" customHeight="1"/>
    <row r="47900" ht="7.5" hidden="1" customHeight="1"/>
    <row r="47901" ht="7.5" hidden="1" customHeight="1"/>
    <row r="47902" ht="7.5" hidden="1" customHeight="1"/>
    <row r="47903" ht="7.5" hidden="1" customHeight="1"/>
    <row r="47904" ht="7.5" hidden="1" customHeight="1"/>
    <row r="47905" ht="7.5" hidden="1" customHeight="1"/>
    <row r="47906" ht="7.5" hidden="1" customHeight="1"/>
    <row r="47907" ht="7.5" hidden="1" customHeight="1"/>
    <row r="47908" ht="7.5" hidden="1" customHeight="1"/>
    <row r="47909" ht="7.5" hidden="1" customHeight="1"/>
    <row r="47910" ht="7.5" hidden="1" customHeight="1"/>
    <row r="47911" ht="7.5" hidden="1" customHeight="1"/>
    <row r="47912" ht="7.5" hidden="1" customHeight="1"/>
    <row r="47913" ht="7.5" hidden="1" customHeight="1"/>
    <row r="47914" ht="7.5" hidden="1" customHeight="1"/>
    <row r="47915" ht="7.5" hidden="1" customHeight="1"/>
    <row r="47916" ht="7.5" hidden="1" customHeight="1"/>
    <row r="47917" ht="7.5" hidden="1" customHeight="1"/>
    <row r="47918" ht="7.5" hidden="1" customHeight="1"/>
    <row r="47919" ht="7.5" hidden="1" customHeight="1"/>
    <row r="47920" ht="7.5" hidden="1" customHeight="1"/>
    <row r="47921" ht="7.5" hidden="1" customHeight="1"/>
    <row r="47922" ht="7.5" hidden="1" customHeight="1"/>
    <row r="47923" ht="7.5" hidden="1" customHeight="1"/>
    <row r="47924" ht="7.5" hidden="1" customHeight="1"/>
    <row r="47925" ht="7.5" hidden="1" customHeight="1"/>
    <row r="47926" ht="7.5" hidden="1" customHeight="1"/>
    <row r="47927" ht="7.5" hidden="1" customHeight="1"/>
    <row r="47928" ht="7.5" hidden="1" customHeight="1"/>
    <row r="47929" ht="7.5" hidden="1" customHeight="1"/>
    <row r="47930" ht="7.5" hidden="1" customHeight="1"/>
    <row r="47931" ht="7.5" hidden="1" customHeight="1"/>
    <row r="47932" ht="7.5" hidden="1" customHeight="1"/>
    <row r="47933" ht="7.5" hidden="1" customHeight="1"/>
    <row r="47934" ht="7.5" hidden="1" customHeight="1"/>
    <row r="47935" ht="7.5" hidden="1" customHeight="1"/>
    <row r="47936" ht="7.5" hidden="1" customHeight="1"/>
    <row r="47937" ht="7.5" hidden="1" customHeight="1"/>
    <row r="47938" ht="7.5" hidden="1" customHeight="1"/>
    <row r="47939" ht="7.5" hidden="1" customHeight="1"/>
    <row r="47940" ht="7.5" hidden="1" customHeight="1"/>
    <row r="47941" ht="7.5" hidden="1" customHeight="1"/>
    <row r="47942" ht="7.5" hidden="1" customHeight="1"/>
    <row r="47943" ht="7.5" hidden="1" customHeight="1"/>
    <row r="47944" ht="7.5" hidden="1" customHeight="1"/>
    <row r="47945" ht="7.5" hidden="1" customHeight="1"/>
    <row r="47946" ht="7.5" hidden="1" customHeight="1"/>
    <row r="47947" ht="7.5" hidden="1" customHeight="1"/>
    <row r="47948" ht="7.5" hidden="1" customHeight="1"/>
    <row r="47949" ht="7.5" hidden="1" customHeight="1"/>
    <row r="47950" ht="7.5" hidden="1" customHeight="1"/>
    <row r="47951" ht="7.5" hidden="1" customHeight="1"/>
    <row r="47952" ht="7.5" hidden="1" customHeight="1"/>
    <row r="47953" ht="7.5" hidden="1" customHeight="1"/>
    <row r="47954" ht="7.5" hidden="1" customHeight="1"/>
    <row r="47955" ht="7.5" hidden="1" customHeight="1"/>
    <row r="47956" ht="7.5" hidden="1" customHeight="1"/>
    <row r="47957" ht="7.5" hidden="1" customHeight="1"/>
    <row r="47958" ht="7.5" hidden="1" customHeight="1"/>
    <row r="47959" ht="7.5" hidden="1" customHeight="1"/>
    <row r="47960" ht="7.5" hidden="1" customHeight="1"/>
    <row r="47961" ht="7.5" hidden="1" customHeight="1"/>
    <row r="47962" ht="7.5" hidden="1" customHeight="1"/>
    <row r="47963" ht="7.5" hidden="1" customHeight="1"/>
    <row r="47964" ht="7.5" hidden="1" customHeight="1"/>
    <row r="47965" ht="7.5" hidden="1" customHeight="1"/>
    <row r="47966" ht="7.5" hidden="1" customHeight="1"/>
    <row r="47967" ht="7.5" hidden="1" customHeight="1"/>
    <row r="47968" ht="7.5" hidden="1" customHeight="1"/>
    <row r="47969" ht="7.5" hidden="1" customHeight="1"/>
    <row r="47970" ht="7.5" hidden="1" customHeight="1"/>
    <row r="47971" ht="7.5" hidden="1" customHeight="1"/>
    <row r="47972" ht="7.5" hidden="1" customHeight="1"/>
    <row r="47973" ht="7.5" hidden="1" customHeight="1"/>
    <row r="47974" ht="7.5" hidden="1" customHeight="1"/>
    <row r="47975" ht="7.5" hidden="1" customHeight="1"/>
    <row r="47976" ht="7.5" hidden="1" customHeight="1"/>
    <row r="47977" ht="7.5" hidden="1" customHeight="1"/>
    <row r="47978" ht="7.5" hidden="1" customHeight="1"/>
    <row r="47979" ht="7.5" hidden="1" customHeight="1"/>
    <row r="47980" ht="7.5" hidden="1" customHeight="1"/>
    <row r="47981" ht="7.5" hidden="1" customHeight="1"/>
    <row r="47982" ht="7.5" hidden="1" customHeight="1"/>
    <row r="47983" ht="7.5" hidden="1" customHeight="1"/>
    <row r="47984" ht="7.5" hidden="1" customHeight="1"/>
    <row r="47985" ht="7.5" hidden="1" customHeight="1"/>
    <row r="47986" ht="7.5" hidden="1" customHeight="1"/>
    <row r="47987" ht="7.5" hidden="1" customHeight="1"/>
    <row r="47988" ht="7.5" hidden="1" customHeight="1"/>
    <row r="47989" ht="7.5" hidden="1" customHeight="1"/>
    <row r="47990" ht="7.5" hidden="1" customHeight="1"/>
    <row r="47991" ht="7.5" hidden="1" customHeight="1"/>
    <row r="47992" ht="7.5" hidden="1" customHeight="1"/>
    <row r="47993" ht="7.5" hidden="1" customHeight="1"/>
    <row r="47994" ht="7.5" hidden="1" customHeight="1"/>
    <row r="47995" ht="7.5" hidden="1" customHeight="1"/>
    <row r="47996" ht="7.5" hidden="1" customHeight="1"/>
    <row r="47997" ht="7.5" hidden="1" customHeight="1"/>
    <row r="47998" ht="7.5" hidden="1" customHeight="1"/>
    <row r="47999" ht="7.5" hidden="1" customHeight="1"/>
    <row r="48000" ht="7.5" hidden="1" customHeight="1"/>
    <row r="48001" ht="7.5" hidden="1" customHeight="1"/>
    <row r="48002" ht="7.5" hidden="1" customHeight="1"/>
    <row r="48003" ht="7.5" hidden="1" customHeight="1"/>
    <row r="48004" ht="7.5" hidden="1" customHeight="1"/>
    <row r="48005" ht="7.5" hidden="1" customHeight="1"/>
    <row r="48006" ht="7.5" hidden="1" customHeight="1"/>
    <row r="48007" ht="7.5" hidden="1" customHeight="1"/>
    <row r="48008" ht="7.5" hidden="1" customHeight="1"/>
    <row r="48009" ht="7.5" hidden="1" customHeight="1"/>
    <row r="48010" ht="7.5" hidden="1" customHeight="1"/>
    <row r="48011" ht="7.5" hidden="1" customHeight="1"/>
    <row r="48012" ht="7.5" hidden="1" customHeight="1"/>
    <row r="48013" ht="7.5" hidden="1" customHeight="1"/>
    <row r="48014" ht="7.5" hidden="1" customHeight="1"/>
    <row r="48015" ht="7.5" hidden="1" customHeight="1"/>
    <row r="48016" ht="7.5" hidden="1" customHeight="1"/>
    <row r="48017" ht="7.5" hidden="1" customHeight="1"/>
    <row r="48018" ht="7.5" hidden="1" customHeight="1"/>
    <row r="48019" ht="7.5" hidden="1" customHeight="1"/>
    <row r="48020" ht="7.5" hidden="1" customHeight="1"/>
    <row r="48021" ht="7.5" hidden="1" customHeight="1"/>
    <row r="48022" ht="7.5" hidden="1" customHeight="1"/>
    <row r="48023" ht="7.5" hidden="1" customHeight="1"/>
    <row r="48024" ht="7.5" hidden="1" customHeight="1"/>
    <row r="48025" ht="7.5" hidden="1" customHeight="1"/>
    <row r="48026" ht="7.5" hidden="1" customHeight="1"/>
    <row r="48027" ht="7.5" hidden="1" customHeight="1"/>
    <row r="48028" ht="7.5" hidden="1" customHeight="1"/>
    <row r="48029" ht="7.5" hidden="1" customHeight="1"/>
    <row r="48030" ht="7.5" hidden="1" customHeight="1"/>
    <row r="48031" ht="7.5" hidden="1" customHeight="1"/>
    <row r="48032" ht="7.5" hidden="1" customHeight="1"/>
    <row r="48033" ht="7.5" hidden="1" customHeight="1"/>
    <row r="48034" ht="7.5" hidden="1" customHeight="1"/>
    <row r="48035" ht="7.5" hidden="1" customHeight="1"/>
    <row r="48036" ht="7.5" hidden="1" customHeight="1"/>
    <row r="48037" ht="7.5" hidden="1" customHeight="1"/>
    <row r="48038" ht="7.5" hidden="1" customHeight="1"/>
    <row r="48039" ht="7.5" hidden="1" customHeight="1"/>
    <row r="48040" ht="7.5" hidden="1" customHeight="1"/>
    <row r="48041" ht="7.5" hidden="1" customHeight="1"/>
    <row r="48042" ht="7.5" hidden="1" customHeight="1"/>
    <row r="48043" ht="7.5" hidden="1" customHeight="1"/>
    <row r="48044" ht="7.5" hidden="1" customHeight="1"/>
    <row r="48045" ht="7.5" hidden="1" customHeight="1"/>
    <row r="48046" ht="7.5" hidden="1" customHeight="1"/>
    <row r="48047" ht="7.5" hidden="1" customHeight="1"/>
    <row r="48048" ht="7.5" hidden="1" customHeight="1"/>
    <row r="48049" ht="7.5" hidden="1" customHeight="1"/>
    <row r="48050" ht="7.5" hidden="1" customHeight="1"/>
    <row r="48051" ht="7.5" hidden="1" customHeight="1"/>
    <row r="48052" ht="7.5" hidden="1" customHeight="1"/>
    <row r="48053" ht="7.5" hidden="1" customHeight="1"/>
    <row r="48054" ht="7.5" hidden="1" customHeight="1"/>
    <row r="48055" ht="7.5" hidden="1" customHeight="1"/>
    <row r="48056" ht="7.5" hidden="1" customHeight="1"/>
    <row r="48057" ht="7.5" hidden="1" customHeight="1"/>
    <row r="48058" ht="7.5" hidden="1" customHeight="1"/>
    <row r="48059" ht="7.5" hidden="1" customHeight="1"/>
    <row r="48060" ht="7.5" hidden="1" customHeight="1"/>
    <row r="48061" ht="7.5" hidden="1" customHeight="1"/>
    <row r="48062" ht="7.5" hidden="1" customHeight="1"/>
    <row r="48063" ht="7.5" hidden="1" customHeight="1"/>
    <row r="48064" ht="7.5" hidden="1" customHeight="1"/>
    <row r="48065" ht="7.5" hidden="1" customHeight="1"/>
    <row r="48066" ht="7.5" hidden="1" customHeight="1"/>
    <row r="48067" ht="7.5" hidden="1" customHeight="1"/>
    <row r="48068" ht="7.5" hidden="1" customHeight="1"/>
    <row r="48069" ht="7.5" hidden="1" customHeight="1"/>
    <row r="48070" ht="7.5" hidden="1" customHeight="1"/>
    <row r="48071" ht="7.5" hidden="1" customHeight="1"/>
    <row r="48072" ht="7.5" hidden="1" customHeight="1"/>
    <row r="48073" ht="7.5" hidden="1" customHeight="1"/>
    <row r="48074" ht="7.5" hidden="1" customHeight="1"/>
    <row r="48075" ht="7.5" hidden="1" customHeight="1"/>
    <row r="48076" ht="7.5" hidden="1" customHeight="1"/>
    <row r="48077" ht="7.5" hidden="1" customHeight="1"/>
    <row r="48078" ht="7.5" hidden="1" customHeight="1"/>
    <row r="48079" ht="7.5" hidden="1" customHeight="1"/>
    <row r="48080" ht="7.5" hidden="1" customHeight="1"/>
    <row r="48081" ht="7.5" hidden="1" customHeight="1"/>
    <row r="48082" ht="7.5" hidden="1" customHeight="1"/>
    <row r="48083" ht="7.5" hidden="1" customHeight="1"/>
    <row r="48084" ht="7.5" hidden="1" customHeight="1"/>
    <row r="48085" ht="7.5" hidden="1" customHeight="1"/>
    <row r="48086" ht="7.5" hidden="1" customHeight="1"/>
    <row r="48087" ht="7.5" hidden="1" customHeight="1"/>
    <row r="48088" ht="7.5" hidden="1" customHeight="1"/>
    <row r="48089" ht="7.5" hidden="1" customHeight="1"/>
    <row r="48090" ht="7.5" hidden="1" customHeight="1"/>
    <row r="48091" ht="7.5" hidden="1" customHeight="1"/>
    <row r="48092" ht="7.5" hidden="1" customHeight="1"/>
    <row r="48093" ht="7.5" hidden="1" customHeight="1"/>
    <row r="48094" ht="7.5" hidden="1" customHeight="1"/>
    <row r="48095" ht="7.5" hidden="1" customHeight="1"/>
    <row r="48096" ht="7.5" hidden="1" customHeight="1"/>
    <row r="48097" ht="7.5" hidden="1" customHeight="1"/>
    <row r="48098" ht="7.5" hidden="1" customHeight="1"/>
    <row r="48099" ht="7.5" hidden="1" customHeight="1"/>
    <row r="48100" ht="7.5" hidden="1" customHeight="1"/>
    <row r="48101" ht="7.5" hidden="1" customHeight="1"/>
    <row r="48102" ht="7.5" hidden="1" customHeight="1"/>
    <row r="48103" ht="7.5" hidden="1" customHeight="1"/>
    <row r="48104" ht="7.5" hidden="1" customHeight="1"/>
    <row r="48105" ht="7.5" hidden="1" customHeight="1"/>
    <row r="48106" ht="7.5" hidden="1" customHeight="1"/>
    <row r="48107" ht="7.5" hidden="1" customHeight="1"/>
    <row r="48108" ht="7.5" hidden="1" customHeight="1"/>
    <row r="48109" ht="7.5" hidden="1" customHeight="1"/>
    <row r="48110" ht="7.5" hidden="1" customHeight="1"/>
    <row r="48111" ht="7.5" hidden="1" customHeight="1"/>
    <row r="48112" ht="7.5" hidden="1" customHeight="1"/>
    <row r="48113" ht="7.5" hidden="1" customHeight="1"/>
    <row r="48114" ht="7.5" hidden="1" customHeight="1"/>
    <row r="48115" ht="7.5" hidden="1" customHeight="1"/>
    <row r="48116" ht="7.5" hidden="1" customHeight="1"/>
    <row r="48117" ht="7.5" hidden="1" customHeight="1"/>
    <row r="48118" ht="7.5" hidden="1" customHeight="1"/>
    <row r="48119" ht="7.5" hidden="1" customHeight="1"/>
    <row r="48120" ht="7.5" hidden="1" customHeight="1"/>
    <row r="48121" ht="7.5" hidden="1" customHeight="1"/>
    <row r="48122" ht="7.5" hidden="1" customHeight="1"/>
    <row r="48123" ht="7.5" hidden="1" customHeight="1"/>
    <row r="48124" ht="7.5" hidden="1" customHeight="1"/>
    <row r="48125" ht="7.5" hidden="1" customHeight="1"/>
    <row r="48126" ht="7.5" hidden="1" customHeight="1"/>
    <row r="48127" ht="7.5" hidden="1" customHeight="1"/>
    <row r="48128" ht="7.5" hidden="1" customHeight="1"/>
    <row r="48129" ht="7.5" hidden="1" customHeight="1"/>
    <row r="48130" ht="7.5" hidden="1" customHeight="1"/>
    <row r="48131" ht="7.5" hidden="1" customHeight="1"/>
    <row r="48132" ht="7.5" hidden="1" customHeight="1"/>
    <row r="48133" ht="7.5" hidden="1" customHeight="1"/>
    <row r="48134" ht="7.5" hidden="1" customHeight="1"/>
    <row r="48135" ht="7.5" hidden="1" customHeight="1"/>
    <row r="48136" ht="7.5" hidden="1" customHeight="1"/>
    <row r="48137" ht="7.5" hidden="1" customHeight="1"/>
    <row r="48138" ht="7.5" hidden="1" customHeight="1"/>
    <row r="48139" ht="7.5" hidden="1" customHeight="1"/>
    <row r="48140" ht="7.5" hidden="1" customHeight="1"/>
    <row r="48141" ht="7.5" hidden="1" customHeight="1"/>
    <row r="48142" ht="7.5" hidden="1" customHeight="1"/>
    <row r="48143" ht="7.5" hidden="1" customHeight="1"/>
    <row r="48144" ht="7.5" hidden="1" customHeight="1"/>
    <row r="48145" ht="7.5" hidden="1" customHeight="1"/>
    <row r="48146" ht="7.5" hidden="1" customHeight="1"/>
    <row r="48147" ht="7.5" hidden="1" customHeight="1"/>
    <row r="48148" ht="7.5" hidden="1" customHeight="1"/>
    <row r="48149" ht="7.5" hidden="1" customHeight="1"/>
    <row r="48150" ht="7.5" hidden="1" customHeight="1"/>
    <row r="48151" ht="7.5" hidden="1" customHeight="1"/>
    <row r="48152" ht="7.5" hidden="1" customHeight="1"/>
    <row r="48153" ht="7.5" hidden="1" customHeight="1"/>
    <row r="48154" ht="7.5" hidden="1" customHeight="1"/>
    <row r="48155" ht="7.5" hidden="1" customHeight="1"/>
    <row r="48156" ht="7.5" hidden="1" customHeight="1"/>
    <row r="48157" ht="7.5" hidden="1" customHeight="1"/>
    <row r="48158" ht="7.5" hidden="1" customHeight="1"/>
    <row r="48159" ht="7.5" hidden="1" customHeight="1"/>
    <row r="48160" ht="7.5" hidden="1" customHeight="1"/>
    <row r="48161" ht="7.5" hidden="1" customHeight="1"/>
    <row r="48162" ht="7.5" hidden="1" customHeight="1"/>
    <row r="48163" ht="7.5" hidden="1" customHeight="1"/>
    <row r="48164" ht="7.5" hidden="1" customHeight="1"/>
    <row r="48165" ht="7.5" hidden="1" customHeight="1"/>
    <row r="48166" ht="7.5" hidden="1" customHeight="1"/>
    <row r="48167" ht="7.5" hidden="1" customHeight="1"/>
    <row r="48168" ht="7.5" hidden="1" customHeight="1"/>
    <row r="48169" ht="7.5" hidden="1" customHeight="1"/>
    <row r="48170" ht="7.5" hidden="1" customHeight="1"/>
    <row r="48171" ht="7.5" hidden="1" customHeight="1"/>
    <row r="48172" ht="7.5" hidden="1" customHeight="1"/>
    <row r="48173" ht="7.5" hidden="1" customHeight="1"/>
    <row r="48174" ht="7.5" hidden="1" customHeight="1"/>
    <row r="48175" ht="7.5" hidden="1" customHeight="1"/>
    <row r="48176" ht="7.5" hidden="1" customHeight="1"/>
    <row r="48177" ht="7.5" hidden="1" customHeight="1"/>
    <row r="48178" ht="7.5" hidden="1" customHeight="1"/>
    <row r="48179" ht="7.5" hidden="1" customHeight="1"/>
    <row r="48180" ht="7.5" hidden="1" customHeight="1"/>
    <row r="48181" ht="7.5" hidden="1" customHeight="1"/>
    <row r="48182" ht="7.5" hidden="1" customHeight="1"/>
    <row r="48183" ht="7.5" hidden="1" customHeight="1"/>
    <row r="48184" ht="7.5" hidden="1" customHeight="1"/>
    <row r="48185" ht="7.5" hidden="1" customHeight="1"/>
    <row r="48186" ht="7.5" hidden="1" customHeight="1"/>
    <row r="48187" ht="7.5" hidden="1" customHeight="1"/>
    <row r="48188" ht="7.5" hidden="1" customHeight="1"/>
    <row r="48189" ht="7.5" hidden="1" customHeight="1"/>
    <row r="48190" ht="7.5" hidden="1" customHeight="1"/>
    <row r="48191" ht="7.5" hidden="1" customHeight="1"/>
    <row r="48192" ht="7.5" hidden="1" customHeight="1"/>
    <row r="48193" ht="7.5" hidden="1" customHeight="1"/>
    <row r="48194" ht="7.5" hidden="1" customHeight="1"/>
    <row r="48195" ht="7.5" hidden="1" customHeight="1"/>
    <row r="48196" ht="7.5" hidden="1" customHeight="1"/>
    <row r="48197" ht="7.5" hidden="1" customHeight="1"/>
    <row r="48198" ht="7.5" hidden="1" customHeight="1"/>
    <row r="48199" ht="7.5" hidden="1" customHeight="1"/>
    <row r="48200" ht="7.5" hidden="1" customHeight="1"/>
    <row r="48201" ht="7.5" hidden="1" customHeight="1"/>
    <row r="48202" ht="7.5" hidden="1" customHeight="1"/>
    <row r="48203" ht="7.5" hidden="1" customHeight="1"/>
    <row r="48204" ht="7.5" hidden="1" customHeight="1"/>
    <row r="48205" ht="7.5" hidden="1" customHeight="1"/>
    <row r="48206" ht="7.5" hidden="1" customHeight="1"/>
    <row r="48207" ht="7.5" hidden="1" customHeight="1"/>
    <row r="48208" ht="7.5" hidden="1" customHeight="1"/>
    <row r="48209" ht="7.5" hidden="1" customHeight="1"/>
    <row r="48210" ht="7.5" hidden="1" customHeight="1"/>
    <row r="48211" ht="7.5" hidden="1" customHeight="1"/>
    <row r="48212" ht="7.5" hidden="1" customHeight="1"/>
    <row r="48213" ht="7.5" hidden="1" customHeight="1"/>
    <row r="48214" ht="7.5" hidden="1" customHeight="1"/>
    <row r="48215" ht="7.5" hidden="1" customHeight="1"/>
    <row r="48216" ht="7.5" hidden="1" customHeight="1"/>
    <row r="48217" ht="7.5" hidden="1" customHeight="1"/>
    <row r="48218" ht="7.5" hidden="1" customHeight="1"/>
    <row r="48219" ht="7.5" hidden="1" customHeight="1"/>
    <row r="48220" ht="7.5" hidden="1" customHeight="1"/>
    <row r="48221" ht="7.5" hidden="1" customHeight="1"/>
    <row r="48222" ht="7.5" hidden="1" customHeight="1"/>
    <row r="48223" ht="7.5" hidden="1" customHeight="1"/>
    <row r="48224" ht="7.5" hidden="1" customHeight="1"/>
    <row r="48225" ht="7.5" hidden="1" customHeight="1"/>
    <row r="48226" ht="7.5" hidden="1" customHeight="1"/>
    <row r="48227" ht="7.5" hidden="1" customHeight="1"/>
    <row r="48228" ht="7.5" hidden="1" customHeight="1"/>
    <row r="48229" ht="7.5" hidden="1" customHeight="1"/>
    <row r="48230" ht="7.5" hidden="1" customHeight="1"/>
    <row r="48231" ht="7.5" hidden="1" customHeight="1"/>
    <row r="48232" ht="7.5" hidden="1" customHeight="1"/>
    <row r="48233" ht="7.5" hidden="1" customHeight="1"/>
    <row r="48234" ht="7.5" hidden="1" customHeight="1"/>
    <row r="48235" ht="7.5" hidden="1" customHeight="1"/>
    <row r="48236" ht="7.5" hidden="1" customHeight="1"/>
    <row r="48237" ht="7.5" hidden="1" customHeight="1"/>
    <row r="48238" ht="7.5" hidden="1" customHeight="1"/>
    <row r="48239" ht="7.5" hidden="1" customHeight="1"/>
    <row r="48240" ht="7.5" hidden="1" customHeight="1"/>
    <row r="48241" ht="7.5" hidden="1" customHeight="1"/>
    <row r="48242" ht="7.5" hidden="1" customHeight="1"/>
    <row r="48243" ht="7.5" hidden="1" customHeight="1"/>
    <row r="48244" ht="7.5" hidden="1" customHeight="1"/>
    <row r="48245" ht="7.5" hidden="1" customHeight="1"/>
    <row r="48246" ht="7.5" hidden="1" customHeight="1"/>
    <row r="48247" ht="7.5" hidden="1" customHeight="1"/>
    <row r="48248" ht="7.5" hidden="1" customHeight="1"/>
    <row r="48249" ht="7.5" hidden="1" customHeight="1"/>
    <row r="48250" ht="7.5" hidden="1" customHeight="1"/>
    <row r="48251" ht="7.5" hidden="1" customHeight="1"/>
    <row r="48252" ht="7.5" hidden="1" customHeight="1"/>
    <row r="48253" ht="7.5" hidden="1" customHeight="1"/>
    <row r="48254" ht="7.5" hidden="1" customHeight="1"/>
    <row r="48255" ht="7.5" hidden="1" customHeight="1"/>
    <row r="48256" ht="7.5" hidden="1" customHeight="1"/>
    <row r="48257" ht="7.5" hidden="1" customHeight="1"/>
    <row r="48258" ht="7.5" hidden="1" customHeight="1"/>
    <row r="48259" ht="7.5" hidden="1" customHeight="1"/>
    <row r="48260" ht="7.5" hidden="1" customHeight="1"/>
    <row r="48261" ht="7.5" hidden="1" customHeight="1"/>
    <row r="48262" ht="7.5" hidden="1" customHeight="1"/>
    <row r="48263" ht="7.5" hidden="1" customHeight="1"/>
    <row r="48264" ht="7.5" hidden="1" customHeight="1"/>
    <row r="48265" ht="7.5" hidden="1" customHeight="1"/>
    <row r="48266" ht="7.5" hidden="1" customHeight="1"/>
    <row r="48267" ht="7.5" hidden="1" customHeight="1"/>
    <row r="48268" ht="7.5" hidden="1" customHeight="1"/>
    <row r="48269" ht="7.5" hidden="1" customHeight="1"/>
    <row r="48270" ht="7.5" hidden="1" customHeight="1"/>
    <row r="48271" ht="7.5" hidden="1" customHeight="1"/>
    <row r="48272" ht="7.5" hidden="1" customHeight="1"/>
    <row r="48273" ht="7.5" hidden="1" customHeight="1"/>
    <row r="48274" ht="7.5" hidden="1" customHeight="1"/>
    <row r="48275" ht="7.5" hidden="1" customHeight="1"/>
    <row r="48276" ht="7.5" hidden="1" customHeight="1"/>
    <row r="48277" ht="7.5" hidden="1" customHeight="1"/>
    <row r="48278" ht="7.5" hidden="1" customHeight="1"/>
    <row r="48279" ht="7.5" hidden="1" customHeight="1"/>
    <row r="48280" ht="7.5" hidden="1" customHeight="1"/>
    <row r="48281" ht="7.5" hidden="1" customHeight="1"/>
    <row r="48282" ht="7.5" hidden="1" customHeight="1"/>
    <row r="48283" ht="7.5" hidden="1" customHeight="1"/>
    <row r="48284" ht="7.5" hidden="1" customHeight="1"/>
    <row r="48285" ht="7.5" hidden="1" customHeight="1"/>
    <row r="48286" ht="7.5" hidden="1" customHeight="1"/>
    <row r="48287" ht="7.5" hidden="1" customHeight="1"/>
    <row r="48288" ht="7.5" hidden="1" customHeight="1"/>
    <row r="48289" ht="7.5" hidden="1" customHeight="1"/>
    <row r="48290" ht="7.5" hidden="1" customHeight="1"/>
    <row r="48291" ht="7.5" hidden="1" customHeight="1"/>
    <row r="48292" ht="7.5" hidden="1" customHeight="1"/>
    <row r="48293" ht="7.5" hidden="1" customHeight="1"/>
    <row r="48294" ht="7.5" hidden="1" customHeight="1"/>
    <row r="48295" ht="7.5" hidden="1" customHeight="1"/>
    <row r="48296" ht="7.5" hidden="1" customHeight="1"/>
    <row r="48297" ht="7.5" hidden="1" customHeight="1"/>
    <row r="48298" ht="7.5" hidden="1" customHeight="1"/>
    <row r="48299" ht="7.5" hidden="1" customHeight="1"/>
    <row r="48300" ht="7.5" hidden="1" customHeight="1"/>
    <row r="48301" ht="7.5" hidden="1" customHeight="1"/>
    <row r="48302" ht="7.5" hidden="1" customHeight="1"/>
    <row r="48303" ht="7.5" hidden="1" customHeight="1"/>
    <row r="48304" ht="7.5" hidden="1" customHeight="1"/>
    <row r="48305" ht="7.5" hidden="1" customHeight="1"/>
    <row r="48306" ht="7.5" hidden="1" customHeight="1"/>
    <row r="48307" ht="7.5" hidden="1" customHeight="1"/>
    <row r="48308" ht="7.5" hidden="1" customHeight="1"/>
    <row r="48309" ht="7.5" hidden="1" customHeight="1"/>
    <row r="48310" ht="7.5" hidden="1" customHeight="1"/>
    <row r="48311" ht="7.5" hidden="1" customHeight="1"/>
    <row r="48312" ht="7.5" hidden="1" customHeight="1"/>
    <row r="48313" ht="7.5" hidden="1" customHeight="1"/>
    <row r="48314" ht="7.5" hidden="1" customHeight="1"/>
    <row r="48315" ht="7.5" hidden="1" customHeight="1"/>
    <row r="48316" ht="7.5" hidden="1" customHeight="1"/>
    <row r="48317" ht="7.5" hidden="1" customHeight="1"/>
    <row r="48318" ht="7.5" hidden="1" customHeight="1"/>
    <row r="48319" ht="7.5" hidden="1" customHeight="1"/>
    <row r="48320" ht="7.5" hidden="1" customHeight="1"/>
    <row r="48321" ht="7.5" hidden="1" customHeight="1"/>
    <row r="48322" ht="7.5" hidden="1" customHeight="1"/>
    <row r="48323" ht="7.5" hidden="1" customHeight="1"/>
    <row r="48324" ht="7.5" hidden="1" customHeight="1"/>
    <row r="48325" ht="7.5" hidden="1" customHeight="1"/>
    <row r="48326" ht="7.5" hidden="1" customHeight="1"/>
    <row r="48327" ht="7.5" hidden="1" customHeight="1"/>
    <row r="48328" ht="7.5" hidden="1" customHeight="1"/>
    <row r="48329" ht="7.5" hidden="1" customHeight="1"/>
    <row r="48330" ht="7.5" hidden="1" customHeight="1"/>
    <row r="48331" ht="7.5" hidden="1" customHeight="1"/>
    <row r="48332" ht="7.5" hidden="1" customHeight="1"/>
    <row r="48333" ht="7.5" hidden="1" customHeight="1"/>
    <row r="48334" ht="7.5" hidden="1" customHeight="1"/>
    <row r="48335" ht="7.5" hidden="1" customHeight="1"/>
    <row r="48336" ht="7.5" hidden="1" customHeight="1"/>
    <row r="48337" ht="7.5" hidden="1" customHeight="1"/>
    <row r="48338" ht="7.5" hidden="1" customHeight="1"/>
    <row r="48339" ht="7.5" hidden="1" customHeight="1"/>
    <row r="48340" ht="7.5" hidden="1" customHeight="1"/>
    <row r="48341" ht="7.5" hidden="1" customHeight="1"/>
    <row r="48342" ht="7.5" hidden="1" customHeight="1"/>
    <row r="48343" ht="7.5" hidden="1" customHeight="1"/>
    <row r="48344" ht="7.5" hidden="1" customHeight="1"/>
    <row r="48345" ht="7.5" hidden="1" customHeight="1"/>
    <row r="48346" ht="7.5" hidden="1" customHeight="1"/>
    <row r="48347" ht="7.5" hidden="1" customHeight="1"/>
    <row r="48348" ht="7.5" hidden="1" customHeight="1"/>
    <row r="48349" ht="7.5" hidden="1" customHeight="1"/>
    <row r="48350" ht="7.5" hidden="1" customHeight="1"/>
    <row r="48351" ht="7.5" hidden="1" customHeight="1"/>
    <row r="48352" ht="7.5" hidden="1" customHeight="1"/>
    <row r="48353" ht="7.5" hidden="1" customHeight="1"/>
    <row r="48354" ht="7.5" hidden="1" customHeight="1"/>
    <row r="48355" ht="7.5" hidden="1" customHeight="1"/>
    <row r="48356" ht="7.5" hidden="1" customHeight="1"/>
    <row r="48357" ht="7.5" hidden="1" customHeight="1"/>
    <row r="48358" ht="7.5" hidden="1" customHeight="1"/>
    <row r="48359" ht="7.5" hidden="1" customHeight="1"/>
    <row r="48360" ht="7.5" hidden="1" customHeight="1"/>
    <row r="48361" ht="7.5" hidden="1" customHeight="1"/>
    <row r="48362" ht="7.5" hidden="1" customHeight="1"/>
    <row r="48363" ht="7.5" hidden="1" customHeight="1"/>
    <row r="48364" ht="7.5" hidden="1" customHeight="1"/>
    <row r="48365" ht="7.5" hidden="1" customHeight="1"/>
    <row r="48366" ht="7.5" hidden="1" customHeight="1"/>
    <row r="48367" ht="7.5" hidden="1" customHeight="1"/>
    <row r="48368" ht="7.5" hidden="1" customHeight="1"/>
    <row r="48369" ht="7.5" hidden="1" customHeight="1"/>
    <row r="48370" ht="7.5" hidden="1" customHeight="1"/>
    <row r="48371" ht="7.5" hidden="1" customHeight="1"/>
    <row r="48372" ht="7.5" hidden="1" customHeight="1"/>
    <row r="48373" ht="7.5" hidden="1" customHeight="1"/>
    <row r="48374" ht="7.5" hidden="1" customHeight="1"/>
    <row r="48375" ht="7.5" hidden="1" customHeight="1"/>
    <row r="48376" ht="7.5" hidden="1" customHeight="1"/>
    <row r="48377" ht="7.5" hidden="1" customHeight="1"/>
    <row r="48378" ht="7.5" hidden="1" customHeight="1"/>
    <row r="48379" ht="7.5" hidden="1" customHeight="1"/>
    <row r="48380" ht="7.5" hidden="1" customHeight="1"/>
    <row r="48381" ht="7.5" hidden="1" customHeight="1"/>
    <row r="48382" ht="7.5" hidden="1" customHeight="1"/>
    <row r="48383" ht="7.5" hidden="1" customHeight="1"/>
    <row r="48384" ht="7.5" hidden="1" customHeight="1"/>
    <row r="48385" ht="7.5" hidden="1" customHeight="1"/>
    <row r="48386" ht="7.5" hidden="1" customHeight="1"/>
    <row r="48387" ht="7.5" hidden="1" customHeight="1"/>
    <row r="48388" ht="7.5" hidden="1" customHeight="1"/>
    <row r="48389" ht="7.5" hidden="1" customHeight="1"/>
    <row r="48390" ht="7.5" hidden="1" customHeight="1"/>
    <row r="48391" ht="7.5" hidden="1" customHeight="1"/>
    <row r="48392" ht="7.5" hidden="1" customHeight="1"/>
    <row r="48393" ht="7.5" hidden="1" customHeight="1"/>
    <row r="48394" ht="7.5" hidden="1" customHeight="1"/>
    <row r="48395" ht="7.5" hidden="1" customHeight="1"/>
    <row r="48396" ht="7.5" hidden="1" customHeight="1"/>
    <row r="48397" ht="7.5" hidden="1" customHeight="1"/>
    <row r="48398" ht="7.5" hidden="1" customHeight="1"/>
    <row r="48399" ht="7.5" hidden="1" customHeight="1"/>
    <row r="48400" ht="7.5" hidden="1" customHeight="1"/>
    <row r="48401" ht="7.5" hidden="1" customHeight="1"/>
    <row r="48402" ht="7.5" hidden="1" customHeight="1"/>
    <row r="48403" ht="7.5" hidden="1" customHeight="1"/>
    <row r="48404" ht="7.5" hidden="1" customHeight="1"/>
    <row r="48405" ht="7.5" hidden="1" customHeight="1"/>
    <row r="48406" ht="7.5" hidden="1" customHeight="1"/>
    <row r="48407" ht="7.5" hidden="1" customHeight="1"/>
    <row r="48408" ht="7.5" hidden="1" customHeight="1"/>
    <row r="48409" ht="7.5" hidden="1" customHeight="1"/>
    <row r="48410" ht="7.5" hidden="1" customHeight="1"/>
    <row r="48411" ht="7.5" hidden="1" customHeight="1"/>
    <row r="48412" ht="7.5" hidden="1" customHeight="1"/>
    <row r="48413" ht="7.5" hidden="1" customHeight="1"/>
    <row r="48414" ht="7.5" hidden="1" customHeight="1"/>
    <row r="48415" ht="7.5" hidden="1" customHeight="1"/>
    <row r="48416" ht="7.5" hidden="1" customHeight="1"/>
    <row r="48417" ht="7.5" hidden="1" customHeight="1"/>
    <row r="48418" ht="7.5" hidden="1" customHeight="1"/>
    <row r="48419" ht="7.5" hidden="1" customHeight="1"/>
    <row r="48420" ht="7.5" hidden="1" customHeight="1"/>
    <row r="48421" ht="7.5" hidden="1" customHeight="1"/>
    <row r="48422" ht="7.5" hidden="1" customHeight="1"/>
    <row r="48423" ht="7.5" hidden="1" customHeight="1"/>
    <row r="48424" ht="7.5" hidden="1" customHeight="1"/>
    <row r="48425" ht="7.5" hidden="1" customHeight="1"/>
    <row r="48426" ht="7.5" hidden="1" customHeight="1"/>
    <row r="48427" ht="7.5" hidden="1" customHeight="1"/>
    <row r="48428" ht="7.5" hidden="1" customHeight="1"/>
    <row r="48429" ht="7.5" hidden="1" customHeight="1"/>
    <row r="48430" ht="7.5" hidden="1" customHeight="1"/>
    <row r="48431" ht="7.5" hidden="1" customHeight="1"/>
    <row r="48432" ht="7.5" hidden="1" customHeight="1"/>
    <row r="48433" ht="7.5" hidden="1" customHeight="1"/>
    <row r="48434" ht="7.5" hidden="1" customHeight="1"/>
    <row r="48435" ht="7.5" hidden="1" customHeight="1"/>
    <row r="48436" ht="7.5" hidden="1" customHeight="1"/>
    <row r="48437" ht="7.5" hidden="1" customHeight="1"/>
    <row r="48438" ht="7.5" hidden="1" customHeight="1"/>
    <row r="48439" ht="7.5" hidden="1" customHeight="1"/>
    <row r="48440" ht="7.5" hidden="1" customHeight="1"/>
    <row r="48441" ht="7.5" hidden="1" customHeight="1"/>
    <row r="48442" ht="7.5" hidden="1" customHeight="1"/>
    <row r="48443" ht="7.5" hidden="1" customHeight="1"/>
    <row r="48444" ht="7.5" hidden="1" customHeight="1"/>
    <row r="48445" ht="7.5" hidden="1" customHeight="1"/>
    <row r="48446" ht="7.5" hidden="1" customHeight="1"/>
    <row r="48447" ht="7.5" hidden="1" customHeight="1"/>
    <row r="48448" ht="7.5" hidden="1" customHeight="1"/>
    <row r="48449" ht="7.5" hidden="1" customHeight="1"/>
    <row r="48450" ht="7.5" hidden="1" customHeight="1"/>
    <row r="48451" ht="7.5" hidden="1" customHeight="1"/>
    <row r="48452" ht="7.5" hidden="1" customHeight="1"/>
    <row r="48453" ht="7.5" hidden="1" customHeight="1"/>
    <row r="48454" ht="7.5" hidden="1" customHeight="1"/>
    <row r="48455" ht="7.5" hidden="1" customHeight="1"/>
    <row r="48456" ht="7.5" hidden="1" customHeight="1"/>
    <row r="48457" ht="7.5" hidden="1" customHeight="1"/>
    <row r="48458" ht="7.5" hidden="1" customHeight="1"/>
    <row r="48459" ht="7.5" hidden="1" customHeight="1"/>
    <row r="48460" ht="7.5" hidden="1" customHeight="1"/>
    <row r="48461" ht="7.5" hidden="1" customHeight="1"/>
    <row r="48462" ht="7.5" hidden="1" customHeight="1"/>
    <row r="48463" ht="7.5" hidden="1" customHeight="1"/>
    <row r="48464" ht="7.5" hidden="1" customHeight="1"/>
    <row r="48465" ht="7.5" hidden="1" customHeight="1"/>
    <row r="48466" ht="7.5" hidden="1" customHeight="1"/>
    <row r="48467" ht="7.5" hidden="1" customHeight="1"/>
    <row r="48468" ht="7.5" hidden="1" customHeight="1"/>
    <row r="48469" ht="7.5" hidden="1" customHeight="1"/>
    <row r="48470" ht="7.5" hidden="1" customHeight="1"/>
    <row r="48471" ht="7.5" hidden="1" customHeight="1"/>
    <row r="48472" ht="7.5" hidden="1" customHeight="1"/>
    <row r="48473" ht="7.5" hidden="1" customHeight="1"/>
    <row r="48474" ht="7.5" hidden="1" customHeight="1"/>
    <row r="48475" ht="7.5" hidden="1" customHeight="1"/>
    <row r="48476" ht="7.5" hidden="1" customHeight="1"/>
    <row r="48477" ht="7.5" hidden="1" customHeight="1"/>
    <row r="48478" ht="7.5" hidden="1" customHeight="1"/>
    <row r="48479" ht="7.5" hidden="1" customHeight="1"/>
    <row r="48480" ht="7.5" hidden="1" customHeight="1"/>
    <row r="48481" ht="7.5" hidden="1" customHeight="1"/>
    <row r="48482" ht="7.5" hidden="1" customHeight="1"/>
    <row r="48483" ht="7.5" hidden="1" customHeight="1"/>
    <row r="48484" ht="7.5" hidden="1" customHeight="1"/>
    <row r="48485" ht="7.5" hidden="1" customHeight="1"/>
    <row r="48486" ht="7.5" hidden="1" customHeight="1"/>
    <row r="48487" ht="7.5" hidden="1" customHeight="1"/>
    <row r="48488" ht="7.5" hidden="1" customHeight="1"/>
    <row r="48489" ht="7.5" hidden="1" customHeight="1"/>
    <row r="48490" ht="7.5" hidden="1" customHeight="1"/>
    <row r="48491" ht="7.5" hidden="1" customHeight="1"/>
    <row r="48492" ht="7.5" hidden="1" customHeight="1"/>
    <row r="48493" ht="7.5" hidden="1" customHeight="1"/>
    <row r="48494" ht="7.5" hidden="1" customHeight="1"/>
    <row r="48495" ht="7.5" hidden="1" customHeight="1"/>
    <row r="48496" ht="7.5" hidden="1" customHeight="1"/>
    <row r="48497" ht="7.5" hidden="1" customHeight="1"/>
    <row r="48498" ht="7.5" hidden="1" customHeight="1"/>
    <row r="48499" ht="7.5" hidden="1" customHeight="1"/>
    <row r="48500" ht="7.5" hidden="1" customHeight="1"/>
    <row r="48501" ht="7.5" hidden="1" customHeight="1"/>
    <row r="48502" ht="7.5" hidden="1" customHeight="1"/>
    <row r="48503" ht="7.5" hidden="1" customHeight="1"/>
    <row r="48504" ht="7.5" hidden="1" customHeight="1"/>
    <row r="48505" ht="7.5" hidden="1" customHeight="1"/>
    <row r="48506" ht="7.5" hidden="1" customHeight="1"/>
    <row r="48507" ht="7.5" hidden="1" customHeight="1"/>
    <row r="48508" ht="7.5" hidden="1" customHeight="1"/>
    <row r="48509" ht="7.5" hidden="1" customHeight="1"/>
    <row r="48510" ht="7.5" hidden="1" customHeight="1"/>
    <row r="48511" ht="7.5" hidden="1" customHeight="1"/>
    <row r="48512" ht="7.5" hidden="1" customHeight="1"/>
    <row r="48513" ht="7.5" hidden="1" customHeight="1"/>
    <row r="48514" ht="7.5" hidden="1" customHeight="1"/>
    <row r="48515" ht="7.5" hidden="1" customHeight="1"/>
    <row r="48516" ht="7.5" hidden="1" customHeight="1"/>
    <row r="48517" ht="7.5" hidden="1" customHeight="1"/>
    <row r="48518" ht="7.5" hidden="1" customHeight="1"/>
    <row r="48519" ht="7.5" hidden="1" customHeight="1"/>
    <row r="48520" ht="7.5" hidden="1" customHeight="1"/>
    <row r="48521" ht="7.5" hidden="1" customHeight="1"/>
    <row r="48522" ht="7.5" hidden="1" customHeight="1"/>
    <row r="48523" ht="7.5" hidden="1" customHeight="1"/>
    <row r="48524" ht="7.5" hidden="1" customHeight="1"/>
    <row r="48525" ht="7.5" hidden="1" customHeight="1"/>
    <row r="48526" ht="7.5" hidden="1" customHeight="1"/>
    <row r="48527" ht="7.5" hidden="1" customHeight="1"/>
    <row r="48528" ht="7.5" hidden="1" customHeight="1"/>
    <row r="48529" ht="7.5" hidden="1" customHeight="1"/>
    <row r="48530" ht="7.5" hidden="1" customHeight="1"/>
    <row r="48531" ht="7.5" hidden="1" customHeight="1"/>
    <row r="48532" ht="7.5" hidden="1" customHeight="1"/>
    <row r="48533" ht="7.5" hidden="1" customHeight="1"/>
    <row r="48534" ht="7.5" hidden="1" customHeight="1"/>
    <row r="48535" ht="7.5" hidden="1" customHeight="1"/>
    <row r="48536" ht="7.5" hidden="1" customHeight="1"/>
    <row r="48537" ht="7.5" hidden="1" customHeight="1"/>
    <row r="48538" ht="7.5" hidden="1" customHeight="1"/>
    <row r="48539" ht="7.5" hidden="1" customHeight="1"/>
    <row r="48540" ht="7.5" hidden="1" customHeight="1"/>
    <row r="48541" ht="7.5" hidden="1" customHeight="1"/>
    <row r="48542" ht="7.5" hidden="1" customHeight="1"/>
    <row r="48543" ht="7.5" hidden="1" customHeight="1"/>
    <row r="48544" ht="7.5" hidden="1" customHeight="1"/>
    <row r="48545" ht="7.5" hidden="1" customHeight="1"/>
    <row r="48546" ht="7.5" hidden="1" customHeight="1"/>
    <row r="48547" ht="7.5" hidden="1" customHeight="1"/>
    <row r="48548" ht="7.5" hidden="1" customHeight="1"/>
    <row r="48549" ht="7.5" hidden="1" customHeight="1"/>
    <row r="48550" ht="7.5" hidden="1" customHeight="1"/>
    <row r="48551" ht="7.5" hidden="1" customHeight="1"/>
    <row r="48552" ht="7.5" hidden="1" customHeight="1"/>
    <row r="48553" ht="7.5" hidden="1" customHeight="1"/>
    <row r="48554" ht="7.5" hidden="1" customHeight="1"/>
    <row r="48555" ht="7.5" hidden="1" customHeight="1"/>
    <row r="48556" ht="7.5" hidden="1" customHeight="1"/>
    <row r="48557" ht="7.5" hidden="1" customHeight="1"/>
    <row r="48558" ht="7.5" hidden="1" customHeight="1"/>
    <row r="48559" ht="7.5" hidden="1" customHeight="1"/>
    <row r="48560" ht="7.5" hidden="1" customHeight="1"/>
    <row r="48561" ht="7.5" hidden="1" customHeight="1"/>
    <row r="48562" ht="7.5" hidden="1" customHeight="1"/>
    <row r="48563" ht="7.5" hidden="1" customHeight="1"/>
    <row r="48564" ht="7.5" hidden="1" customHeight="1"/>
    <row r="48565" ht="7.5" hidden="1" customHeight="1"/>
    <row r="48566" ht="7.5" hidden="1" customHeight="1"/>
    <row r="48567" ht="7.5" hidden="1" customHeight="1"/>
    <row r="48568" ht="7.5" hidden="1" customHeight="1"/>
    <row r="48569" ht="7.5" hidden="1" customHeight="1"/>
    <row r="48570" ht="7.5" hidden="1" customHeight="1"/>
    <row r="48571" ht="7.5" hidden="1" customHeight="1"/>
    <row r="48572" ht="7.5" hidden="1" customHeight="1"/>
    <row r="48573" ht="7.5" hidden="1" customHeight="1"/>
    <row r="48574" ht="7.5" hidden="1" customHeight="1"/>
    <row r="48575" ht="7.5" hidden="1" customHeight="1"/>
    <row r="48576" ht="7.5" hidden="1" customHeight="1"/>
    <row r="48577" ht="7.5" hidden="1" customHeight="1"/>
    <row r="48578" ht="7.5" hidden="1" customHeight="1"/>
    <row r="48579" ht="7.5" hidden="1" customHeight="1"/>
    <row r="48580" ht="7.5" hidden="1" customHeight="1"/>
    <row r="48581" ht="7.5" hidden="1" customHeight="1"/>
    <row r="48582" ht="7.5" hidden="1" customHeight="1"/>
    <row r="48583" ht="7.5" hidden="1" customHeight="1"/>
    <row r="48584" ht="7.5" hidden="1" customHeight="1"/>
    <row r="48585" ht="7.5" hidden="1" customHeight="1"/>
    <row r="48586" ht="7.5" hidden="1" customHeight="1"/>
    <row r="48587" ht="7.5" hidden="1" customHeight="1"/>
    <row r="48588" ht="7.5" hidden="1" customHeight="1"/>
    <row r="48589" ht="7.5" hidden="1" customHeight="1"/>
    <row r="48590" ht="7.5" hidden="1" customHeight="1"/>
    <row r="48591" ht="7.5" hidden="1" customHeight="1"/>
    <row r="48592" ht="7.5" hidden="1" customHeight="1"/>
    <row r="48593" ht="7.5" hidden="1" customHeight="1"/>
    <row r="48594" ht="7.5" hidden="1" customHeight="1"/>
    <row r="48595" ht="7.5" hidden="1" customHeight="1"/>
    <row r="48596" ht="7.5" hidden="1" customHeight="1"/>
    <row r="48597" ht="7.5" hidden="1" customHeight="1"/>
    <row r="48598" ht="7.5" hidden="1" customHeight="1"/>
    <row r="48599" ht="7.5" hidden="1" customHeight="1"/>
    <row r="48600" ht="7.5" hidden="1" customHeight="1"/>
    <row r="48601" ht="7.5" hidden="1" customHeight="1"/>
    <row r="48602" ht="7.5" hidden="1" customHeight="1"/>
    <row r="48603" ht="7.5" hidden="1" customHeight="1"/>
    <row r="48604" ht="7.5" hidden="1" customHeight="1"/>
    <row r="48605" ht="7.5" hidden="1" customHeight="1"/>
    <row r="48606" ht="7.5" hidden="1" customHeight="1"/>
    <row r="48607" ht="7.5" hidden="1" customHeight="1"/>
    <row r="48608" ht="7.5" hidden="1" customHeight="1"/>
    <row r="48609" ht="7.5" hidden="1" customHeight="1"/>
    <row r="48610" ht="7.5" hidden="1" customHeight="1"/>
    <row r="48611" ht="7.5" hidden="1" customHeight="1"/>
    <row r="48612" ht="7.5" hidden="1" customHeight="1"/>
    <row r="48613" ht="7.5" hidden="1" customHeight="1"/>
    <row r="48614" ht="7.5" hidden="1" customHeight="1"/>
    <row r="48615" ht="7.5" hidden="1" customHeight="1"/>
    <row r="48616" ht="7.5" hidden="1" customHeight="1"/>
    <row r="48617" ht="7.5" hidden="1" customHeight="1"/>
    <row r="48618" ht="7.5" hidden="1" customHeight="1"/>
    <row r="48619" ht="7.5" hidden="1" customHeight="1"/>
    <row r="48620" ht="7.5" hidden="1" customHeight="1"/>
    <row r="48621" ht="7.5" hidden="1" customHeight="1"/>
    <row r="48622" ht="7.5" hidden="1" customHeight="1"/>
    <row r="48623" ht="7.5" hidden="1" customHeight="1"/>
    <row r="48624" ht="7.5" hidden="1" customHeight="1"/>
    <row r="48625" ht="7.5" hidden="1" customHeight="1"/>
    <row r="48626" ht="7.5" hidden="1" customHeight="1"/>
    <row r="48627" ht="7.5" hidden="1" customHeight="1"/>
    <row r="48628" ht="7.5" hidden="1" customHeight="1"/>
    <row r="48629" ht="7.5" hidden="1" customHeight="1"/>
    <row r="48630" ht="7.5" hidden="1" customHeight="1"/>
    <row r="48631" ht="7.5" hidden="1" customHeight="1"/>
    <row r="48632" ht="7.5" hidden="1" customHeight="1"/>
    <row r="48633" ht="7.5" hidden="1" customHeight="1"/>
    <row r="48634" ht="7.5" hidden="1" customHeight="1"/>
    <row r="48635" ht="7.5" hidden="1" customHeight="1"/>
    <row r="48636" ht="7.5" hidden="1" customHeight="1"/>
    <row r="48637" ht="7.5" hidden="1" customHeight="1"/>
    <row r="48638" ht="7.5" hidden="1" customHeight="1"/>
    <row r="48639" ht="7.5" hidden="1" customHeight="1"/>
    <row r="48640" ht="7.5" hidden="1" customHeight="1"/>
    <row r="48641" ht="7.5" hidden="1" customHeight="1"/>
    <row r="48642" ht="7.5" hidden="1" customHeight="1"/>
    <row r="48643" ht="7.5" hidden="1" customHeight="1"/>
    <row r="48644" ht="7.5" hidden="1" customHeight="1"/>
    <row r="48645" ht="7.5" hidden="1" customHeight="1"/>
    <row r="48646" ht="7.5" hidden="1" customHeight="1"/>
    <row r="48647" ht="7.5" hidden="1" customHeight="1"/>
    <row r="48648" ht="7.5" hidden="1" customHeight="1"/>
    <row r="48649" ht="7.5" hidden="1" customHeight="1"/>
    <row r="48650" ht="7.5" hidden="1" customHeight="1"/>
    <row r="48651" ht="7.5" hidden="1" customHeight="1"/>
    <row r="48652" ht="7.5" hidden="1" customHeight="1"/>
    <row r="48653" ht="7.5" hidden="1" customHeight="1"/>
    <row r="48654" ht="7.5" hidden="1" customHeight="1"/>
    <row r="48655" ht="7.5" hidden="1" customHeight="1"/>
    <row r="48656" ht="7.5" hidden="1" customHeight="1"/>
    <row r="48657" ht="7.5" hidden="1" customHeight="1"/>
    <row r="48658" ht="7.5" hidden="1" customHeight="1"/>
    <row r="48659" ht="7.5" hidden="1" customHeight="1"/>
    <row r="48660" ht="7.5" hidden="1" customHeight="1"/>
    <row r="48661" ht="7.5" hidden="1" customHeight="1"/>
    <row r="48662" ht="7.5" hidden="1" customHeight="1"/>
    <row r="48663" ht="7.5" hidden="1" customHeight="1"/>
    <row r="48664" ht="7.5" hidden="1" customHeight="1"/>
    <row r="48665" ht="7.5" hidden="1" customHeight="1"/>
    <row r="48666" ht="7.5" hidden="1" customHeight="1"/>
    <row r="48667" ht="7.5" hidden="1" customHeight="1"/>
    <row r="48668" ht="7.5" hidden="1" customHeight="1"/>
    <row r="48669" ht="7.5" hidden="1" customHeight="1"/>
    <row r="48670" ht="7.5" hidden="1" customHeight="1"/>
    <row r="48671" ht="7.5" hidden="1" customHeight="1"/>
    <row r="48672" ht="7.5" hidden="1" customHeight="1"/>
    <row r="48673" ht="7.5" hidden="1" customHeight="1"/>
    <row r="48674" ht="7.5" hidden="1" customHeight="1"/>
    <row r="48675" ht="7.5" hidden="1" customHeight="1"/>
    <row r="48676" ht="7.5" hidden="1" customHeight="1"/>
    <row r="48677" ht="7.5" hidden="1" customHeight="1"/>
    <row r="48678" ht="7.5" hidden="1" customHeight="1"/>
    <row r="48679" ht="7.5" hidden="1" customHeight="1"/>
    <row r="48680" ht="7.5" hidden="1" customHeight="1"/>
    <row r="48681" ht="7.5" hidden="1" customHeight="1"/>
    <row r="48682" ht="7.5" hidden="1" customHeight="1"/>
    <row r="48683" ht="7.5" hidden="1" customHeight="1"/>
    <row r="48684" ht="7.5" hidden="1" customHeight="1"/>
    <row r="48685" ht="7.5" hidden="1" customHeight="1"/>
    <row r="48686" ht="7.5" hidden="1" customHeight="1"/>
    <row r="48687" ht="7.5" hidden="1" customHeight="1"/>
    <row r="48688" ht="7.5" hidden="1" customHeight="1"/>
    <row r="48689" ht="7.5" hidden="1" customHeight="1"/>
    <row r="48690" ht="7.5" hidden="1" customHeight="1"/>
    <row r="48691" ht="7.5" hidden="1" customHeight="1"/>
    <row r="48692" ht="7.5" hidden="1" customHeight="1"/>
    <row r="48693" ht="7.5" hidden="1" customHeight="1"/>
    <row r="48694" ht="7.5" hidden="1" customHeight="1"/>
    <row r="48695" ht="7.5" hidden="1" customHeight="1"/>
    <row r="48696" ht="7.5" hidden="1" customHeight="1"/>
    <row r="48697" ht="7.5" hidden="1" customHeight="1"/>
    <row r="48698" ht="7.5" hidden="1" customHeight="1"/>
    <row r="48699" ht="7.5" hidden="1" customHeight="1"/>
    <row r="48700" ht="7.5" hidden="1" customHeight="1"/>
    <row r="48701" ht="7.5" hidden="1" customHeight="1"/>
    <row r="48702" ht="7.5" hidden="1" customHeight="1"/>
    <row r="48703" ht="7.5" hidden="1" customHeight="1"/>
    <row r="48704" ht="7.5" hidden="1" customHeight="1"/>
    <row r="48705" ht="7.5" hidden="1" customHeight="1"/>
    <row r="48706" ht="7.5" hidden="1" customHeight="1"/>
    <row r="48707" ht="7.5" hidden="1" customHeight="1"/>
    <row r="48708" ht="7.5" hidden="1" customHeight="1"/>
    <row r="48709" ht="7.5" hidden="1" customHeight="1"/>
    <row r="48710" ht="7.5" hidden="1" customHeight="1"/>
    <row r="48711" ht="7.5" hidden="1" customHeight="1"/>
    <row r="48712" ht="7.5" hidden="1" customHeight="1"/>
    <row r="48713" ht="7.5" hidden="1" customHeight="1"/>
    <row r="48714" ht="7.5" hidden="1" customHeight="1"/>
    <row r="48715" ht="7.5" hidden="1" customHeight="1"/>
    <row r="48716" ht="7.5" hidden="1" customHeight="1"/>
    <row r="48717" ht="7.5" hidden="1" customHeight="1"/>
    <row r="48718" ht="7.5" hidden="1" customHeight="1"/>
    <row r="48719" ht="7.5" hidden="1" customHeight="1"/>
    <row r="48720" ht="7.5" hidden="1" customHeight="1"/>
    <row r="48721" ht="7.5" hidden="1" customHeight="1"/>
    <row r="48722" ht="7.5" hidden="1" customHeight="1"/>
    <row r="48723" ht="7.5" hidden="1" customHeight="1"/>
    <row r="48724" ht="7.5" hidden="1" customHeight="1"/>
    <row r="48725" ht="7.5" hidden="1" customHeight="1"/>
    <row r="48726" ht="7.5" hidden="1" customHeight="1"/>
    <row r="48727" ht="7.5" hidden="1" customHeight="1"/>
    <row r="48728" ht="7.5" hidden="1" customHeight="1"/>
    <row r="48729" ht="7.5" hidden="1" customHeight="1"/>
    <row r="48730" ht="7.5" hidden="1" customHeight="1"/>
    <row r="48731" ht="7.5" hidden="1" customHeight="1"/>
    <row r="48732" ht="7.5" hidden="1" customHeight="1"/>
    <row r="48733" ht="7.5" hidden="1" customHeight="1"/>
    <row r="48734" ht="7.5" hidden="1" customHeight="1"/>
    <row r="48735" ht="7.5" hidden="1" customHeight="1"/>
    <row r="48736" ht="7.5" hidden="1" customHeight="1"/>
    <row r="48737" ht="7.5" hidden="1" customHeight="1"/>
    <row r="48738" ht="7.5" hidden="1" customHeight="1"/>
    <row r="48739" ht="7.5" hidden="1" customHeight="1"/>
    <row r="48740" ht="7.5" hidden="1" customHeight="1"/>
    <row r="48741" ht="7.5" hidden="1" customHeight="1"/>
    <row r="48742" ht="7.5" hidden="1" customHeight="1"/>
    <row r="48743" ht="7.5" hidden="1" customHeight="1"/>
    <row r="48744" ht="7.5" hidden="1" customHeight="1"/>
    <row r="48745" ht="7.5" hidden="1" customHeight="1"/>
    <row r="48746" ht="7.5" hidden="1" customHeight="1"/>
    <row r="48747" ht="7.5" hidden="1" customHeight="1"/>
    <row r="48748" ht="7.5" hidden="1" customHeight="1"/>
    <row r="48749" ht="7.5" hidden="1" customHeight="1"/>
    <row r="48750" ht="7.5" hidden="1" customHeight="1"/>
    <row r="48751" ht="7.5" hidden="1" customHeight="1"/>
    <row r="48752" ht="7.5" hidden="1" customHeight="1"/>
    <row r="48753" ht="7.5" hidden="1" customHeight="1"/>
    <row r="48754" ht="7.5" hidden="1" customHeight="1"/>
    <row r="48755" ht="7.5" hidden="1" customHeight="1"/>
    <row r="48756" ht="7.5" hidden="1" customHeight="1"/>
    <row r="48757" ht="7.5" hidden="1" customHeight="1"/>
    <row r="48758" ht="7.5" hidden="1" customHeight="1"/>
    <row r="48759" ht="7.5" hidden="1" customHeight="1"/>
    <row r="48760" ht="7.5" hidden="1" customHeight="1"/>
    <row r="48761" ht="7.5" hidden="1" customHeight="1"/>
    <row r="48762" ht="7.5" hidden="1" customHeight="1"/>
    <row r="48763" ht="7.5" hidden="1" customHeight="1"/>
    <row r="48764" ht="7.5" hidden="1" customHeight="1"/>
    <row r="48765" ht="7.5" hidden="1" customHeight="1"/>
    <row r="48766" ht="7.5" hidden="1" customHeight="1"/>
    <row r="48767" ht="7.5" hidden="1" customHeight="1"/>
    <row r="48768" ht="7.5" hidden="1" customHeight="1"/>
    <row r="48769" ht="7.5" hidden="1" customHeight="1"/>
    <row r="48770" ht="7.5" hidden="1" customHeight="1"/>
    <row r="48771" ht="7.5" hidden="1" customHeight="1"/>
    <row r="48772" ht="7.5" hidden="1" customHeight="1"/>
    <row r="48773" ht="7.5" hidden="1" customHeight="1"/>
    <row r="48774" ht="7.5" hidden="1" customHeight="1"/>
    <row r="48775" ht="7.5" hidden="1" customHeight="1"/>
    <row r="48776" ht="7.5" hidden="1" customHeight="1"/>
    <row r="48777" ht="7.5" hidden="1" customHeight="1"/>
    <row r="48778" ht="7.5" hidden="1" customHeight="1"/>
    <row r="48779" ht="7.5" hidden="1" customHeight="1"/>
    <row r="48780" ht="7.5" hidden="1" customHeight="1"/>
    <row r="48781" ht="7.5" hidden="1" customHeight="1"/>
    <row r="48782" ht="7.5" hidden="1" customHeight="1"/>
    <row r="48783" ht="7.5" hidden="1" customHeight="1"/>
    <row r="48784" ht="7.5" hidden="1" customHeight="1"/>
    <row r="48785" ht="7.5" hidden="1" customHeight="1"/>
    <row r="48786" ht="7.5" hidden="1" customHeight="1"/>
    <row r="48787" ht="7.5" hidden="1" customHeight="1"/>
    <row r="48788" ht="7.5" hidden="1" customHeight="1"/>
    <row r="48789" ht="7.5" hidden="1" customHeight="1"/>
    <row r="48790" ht="7.5" hidden="1" customHeight="1"/>
    <row r="48791" ht="7.5" hidden="1" customHeight="1"/>
    <row r="48792" ht="7.5" hidden="1" customHeight="1"/>
    <row r="48793" ht="7.5" hidden="1" customHeight="1"/>
    <row r="48794" ht="7.5" hidden="1" customHeight="1"/>
    <row r="48795" ht="7.5" hidden="1" customHeight="1"/>
    <row r="48796" ht="7.5" hidden="1" customHeight="1"/>
    <row r="48797" ht="7.5" hidden="1" customHeight="1"/>
    <row r="48798" ht="7.5" hidden="1" customHeight="1"/>
    <row r="48799" ht="7.5" hidden="1" customHeight="1"/>
    <row r="48800" ht="7.5" hidden="1" customHeight="1"/>
    <row r="48801" ht="7.5" hidden="1" customHeight="1"/>
    <row r="48802" ht="7.5" hidden="1" customHeight="1"/>
    <row r="48803" ht="7.5" hidden="1" customHeight="1"/>
    <row r="48804" ht="7.5" hidden="1" customHeight="1"/>
    <row r="48805" ht="7.5" hidden="1" customHeight="1"/>
    <row r="48806" ht="7.5" hidden="1" customHeight="1"/>
    <row r="48807" ht="7.5" hidden="1" customHeight="1"/>
    <row r="48808" ht="7.5" hidden="1" customHeight="1"/>
    <row r="48809" ht="7.5" hidden="1" customHeight="1"/>
    <row r="48810" ht="7.5" hidden="1" customHeight="1"/>
    <row r="48811" ht="7.5" hidden="1" customHeight="1"/>
    <row r="48812" ht="7.5" hidden="1" customHeight="1"/>
    <row r="48813" ht="7.5" hidden="1" customHeight="1"/>
    <row r="48814" ht="7.5" hidden="1" customHeight="1"/>
    <row r="48815" ht="7.5" hidden="1" customHeight="1"/>
    <row r="48816" ht="7.5" hidden="1" customHeight="1"/>
    <row r="48817" ht="7.5" hidden="1" customHeight="1"/>
    <row r="48818" ht="7.5" hidden="1" customHeight="1"/>
    <row r="48819" ht="7.5" hidden="1" customHeight="1"/>
    <row r="48820" ht="7.5" hidden="1" customHeight="1"/>
    <row r="48821" ht="7.5" hidden="1" customHeight="1"/>
    <row r="48822" ht="7.5" hidden="1" customHeight="1"/>
    <row r="48823" ht="7.5" hidden="1" customHeight="1"/>
    <row r="48824" ht="7.5" hidden="1" customHeight="1"/>
    <row r="48825" ht="7.5" hidden="1" customHeight="1"/>
    <row r="48826" ht="7.5" hidden="1" customHeight="1"/>
    <row r="48827" ht="7.5" hidden="1" customHeight="1"/>
    <row r="48828" ht="7.5" hidden="1" customHeight="1"/>
    <row r="48829" ht="7.5" hidden="1" customHeight="1"/>
    <row r="48830" ht="7.5" hidden="1" customHeight="1"/>
    <row r="48831" ht="7.5" hidden="1" customHeight="1"/>
    <row r="48832" ht="7.5" hidden="1" customHeight="1"/>
    <row r="48833" ht="7.5" hidden="1" customHeight="1"/>
    <row r="48834" ht="7.5" hidden="1" customHeight="1"/>
    <row r="48835" ht="7.5" hidden="1" customHeight="1"/>
    <row r="48836" ht="7.5" hidden="1" customHeight="1"/>
    <row r="48837" ht="7.5" hidden="1" customHeight="1"/>
    <row r="48838" ht="7.5" hidden="1" customHeight="1"/>
    <row r="48839" ht="7.5" hidden="1" customHeight="1"/>
    <row r="48840" ht="7.5" hidden="1" customHeight="1"/>
    <row r="48841" ht="7.5" hidden="1" customHeight="1"/>
    <row r="48842" ht="7.5" hidden="1" customHeight="1"/>
    <row r="48843" ht="7.5" hidden="1" customHeight="1"/>
    <row r="48844" ht="7.5" hidden="1" customHeight="1"/>
    <row r="48845" ht="7.5" hidden="1" customHeight="1"/>
    <row r="48846" ht="7.5" hidden="1" customHeight="1"/>
    <row r="48847" ht="7.5" hidden="1" customHeight="1"/>
    <row r="48848" ht="7.5" hidden="1" customHeight="1"/>
    <row r="48849" ht="7.5" hidden="1" customHeight="1"/>
    <row r="48850" ht="7.5" hidden="1" customHeight="1"/>
    <row r="48851" ht="7.5" hidden="1" customHeight="1"/>
    <row r="48852" ht="7.5" hidden="1" customHeight="1"/>
    <row r="48853" ht="7.5" hidden="1" customHeight="1"/>
    <row r="48854" ht="7.5" hidden="1" customHeight="1"/>
    <row r="48855" ht="7.5" hidden="1" customHeight="1"/>
    <row r="48856" ht="7.5" hidden="1" customHeight="1"/>
    <row r="48857" ht="7.5" hidden="1" customHeight="1"/>
    <row r="48858" ht="7.5" hidden="1" customHeight="1"/>
    <row r="48859" ht="7.5" hidden="1" customHeight="1"/>
    <row r="48860" ht="7.5" hidden="1" customHeight="1"/>
    <row r="48861" ht="7.5" hidden="1" customHeight="1"/>
    <row r="48862" ht="7.5" hidden="1" customHeight="1"/>
    <row r="48863" ht="7.5" hidden="1" customHeight="1"/>
    <row r="48864" ht="7.5" hidden="1" customHeight="1"/>
    <row r="48865" ht="7.5" hidden="1" customHeight="1"/>
    <row r="48866" ht="7.5" hidden="1" customHeight="1"/>
    <row r="48867" ht="7.5" hidden="1" customHeight="1"/>
    <row r="48868" ht="7.5" hidden="1" customHeight="1"/>
    <row r="48869" ht="7.5" hidden="1" customHeight="1"/>
    <row r="48870" ht="7.5" hidden="1" customHeight="1"/>
    <row r="48871" ht="7.5" hidden="1" customHeight="1"/>
    <row r="48872" ht="7.5" hidden="1" customHeight="1"/>
    <row r="48873" ht="7.5" hidden="1" customHeight="1"/>
    <row r="48874" ht="7.5" hidden="1" customHeight="1"/>
    <row r="48875" ht="7.5" hidden="1" customHeight="1"/>
    <row r="48876" ht="7.5" hidden="1" customHeight="1"/>
    <row r="48877" ht="7.5" hidden="1" customHeight="1"/>
    <row r="48878" ht="7.5" hidden="1" customHeight="1"/>
    <row r="48879" ht="7.5" hidden="1" customHeight="1"/>
    <row r="48880" ht="7.5" hidden="1" customHeight="1"/>
    <row r="48881" ht="7.5" hidden="1" customHeight="1"/>
    <row r="48882" ht="7.5" hidden="1" customHeight="1"/>
    <row r="48883" ht="7.5" hidden="1" customHeight="1"/>
    <row r="48884" ht="7.5" hidden="1" customHeight="1"/>
    <row r="48885" ht="7.5" hidden="1" customHeight="1"/>
    <row r="48886" ht="7.5" hidden="1" customHeight="1"/>
    <row r="48887" ht="7.5" hidden="1" customHeight="1"/>
    <row r="48888" ht="7.5" hidden="1" customHeight="1"/>
    <row r="48889" ht="7.5" hidden="1" customHeight="1"/>
    <row r="48890" ht="7.5" hidden="1" customHeight="1"/>
    <row r="48891" ht="7.5" hidden="1" customHeight="1"/>
    <row r="48892" ht="7.5" hidden="1" customHeight="1"/>
    <row r="48893" ht="7.5" hidden="1" customHeight="1"/>
    <row r="48894" ht="7.5" hidden="1" customHeight="1"/>
    <row r="48895" ht="7.5" hidden="1" customHeight="1"/>
    <row r="48896" ht="7.5" hidden="1" customHeight="1"/>
    <row r="48897" ht="7.5" hidden="1" customHeight="1"/>
    <row r="48898" ht="7.5" hidden="1" customHeight="1"/>
    <row r="48899" ht="7.5" hidden="1" customHeight="1"/>
    <row r="48900" ht="7.5" hidden="1" customHeight="1"/>
    <row r="48901" ht="7.5" hidden="1" customHeight="1"/>
    <row r="48902" ht="7.5" hidden="1" customHeight="1"/>
    <row r="48903" ht="7.5" hidden="1" customHeight="1"/>
    <row r="48904" ht="7.5" hidden="1" customHeight="1"/>
    <row r="48905" ht="7.5" hidden="1" customHeight="1"/>
    <row r="48906" ht="7.5" hidden="1" customHeight="1"/>
    <row r="48907" ht="7.5" hidden="1" customHeight="1"/>
    <row r="48908" ht="7.5" hidden="1" customHeight="1"/>
    <row r="48909" ht="7.5" hidden="1" customHeight="1"/>
    <row r="48910" ht="7.5" hidden="1" customHeight="1"/>
    <row r="48911" ht="7.5" hidden="1" customHeight="1"/>
    <row r="48912" ht="7.5" hidden="1" customHeight="1"/>
    <row r="48913" ht="7.5" hidden="1" customHeight="1"/>
    <row r="48914" ht="7.5" hidden="1" customHeight="1"/>
    <row r="48915" ht="7.5" hidden="1" customHeight="1"/>
    <row r="48916" ht="7.5" hidden="1" customHeight="1"/>
    <row r="48917" ht="7.5" hidden="1" customHeight="1"/>
    <row r="48918" ht="7.5" hidden="1" customHeight="1"/>
    <row r="48919" ht="7.5" hidden="1" customHeight="1"/>
    <row r="48920" ht="7.5" hidden="1" customHeight="1"/>
    <row r="48921" ht="7.5" hidden="1" customHeight="1"/>
    <row r="48922" ht="7.5" hidden="1" customHeight="1"/>
    <row r="48923" ht="7.5" hidden="1" customHeight="1"/>
    <row r="48924" ht="7.5" hidden="1" customHeight="1"/>
    <row r="48925" ht="7.5" hidden="1" customHeight="1"/>
    <row r="48926" ht="7.5" hidden="1" customHeight="1"/>
    <row r="48927" ht="7.5" hidden="1" customHeight="1"/>
    <row r="48928" ht="7.5" hidden="1" customHeight="1"/>
    <row r="48929" ht="7.5" hidden="1" customHeight="1"/>
    <row r="48930" ht="7.5" hidden="1" customHeight="1"/>
    <row r="48931" ht="7.5" hidden="1" customHeight="1"/>
    <row r="48932" ht="7.5" hidden="1" customHeight="1"/>
    <row r="48933" ht="7.5" hidden="1" customHeight="1"/>
    <row r="48934" ht="7.5" hidden="1" customHeight="1"/>
    <row r="48935" ht="7.5" hidden="1" customHeight="1"/>
    <row r="48936" ht="7.5" hidden="1" customHeight="1"/>
    <row r="48937" ht="7.5" hidden="1" customHeight="1"/>
    <row r="48938" ht="7.5" hidden="1" customHeight="1"/>
    <row r="48939" ht="7.5" hidden="1" customHeight="1"/>
    <row r="48940" ht="7.5" hidden="1" customHeight="1"/>
    <row r="48941" ht="7.5" hidden="1" customHeight="1"/>
    <row r="48942" ht="7.5" hidden="1" customHeight="1"/>
    <row r="48943" ht="7.5" hidden="1" customHeight="1"/>
    <row r="48944" ht="7.5" hidden="1" customHeight="1"/>
    <row r="48945" ht="7.5" hidden="1" customHeight="1"/>
    <row r="48946" ht="7.5" hidden="1" customHeight="1"/>
    <row r="48947" ht="7.5" hidden="1" customHeight="1"/>
    <row r="48948" ht="7.5" hidden="1" customHeight="1"/>
    <row r="48949" ht="7.5" hidden="1" customHeight="1"/>
    <row r="48950" ht="7.5" hidden="1" customHeight="1"/>
    <row r="48951" ht="7.5" hidden="1" customHeight="1"/>
    <row r="48952" ht="7.5" hidden="1" customHeight="1"/>
    <row r="48953" ht="7.5" hidden="1" customHeight="1"/>
    <row r="48954" ht="7.5" hidden="1" customHeight="1"/>
    <row r="48955" ht="7.5" hidden="1" customHeight="1"/>
    <row r="48956" ht="7.5" hidden="1" customHeight="1"/>
    <row r="48957" ht="7.5" hidden="1" customHeight="1"/>
    <row r="48958" ht="7.5" hidden="1" customHeight="1"/>
    <row r="48959" ht="7.5" hidden="1" customHeight="1"/>
    <row r="48960" ht="7.5" hidden="1" customHeight="1"/>
    <row r="48961" ht="7.5" hidden="1" customHeight="1"/>
    <row r="48962" ht="7.5" hidden="1" customHeight="1"/>
    <row r="48963" ht="7.5" hidden="1" customHeight="1"/>
    <row r="48964" ht="7.5" hidden="1" customHeight="1"/>
    <row r="48965" ht="7.5" hidden="1" customHeight="1"/>
    <row r="48966" ht="7.5" hidden="1" customHeight="1"/>
    <row r="48967" ht="7.5" hidden="1" customHeight="1"/>
    <row r="48968" ht="7.5" hidden="1" customHeight="1"/>
    <row r="48969" ht="7.5" hidden="1" customHeight="1"/>
    <row r="48970" ht="7.5" hidden="1" customHeight="1"/>
    <row r="48971" ht="7.5" hidden="1" customHeight="1"/>
    <row r="48972" ht="7.5" hidden="1" customHeight="1"/>
    <row r="48973" ht="7.5" hidden="1" customHeight="1"/>
    <row r="48974" ht="7.5" hidden="1" customHeight="1"/>
    <row r="48975" ht="7.5" hidden="1" customHeight="1"/>
    <row r="48976" ht="7.5" hidden="1" customHeight="1"/>
    <row r="48977" ht="7.5" hidden="1" customHeight="1"/>
    <row r="48978" ht="7.5" hidden="1" customHeight="1"/>
    <row r="48979" ht="7.5" hidden="1" customHeight="1"/>
    <row r="48980" ht="7.5" hidden="1" customHeight="1"/>
    <row r="48981" ht="7.5" hidden="1" customHeight="1"/>
    <row r="48982" ht="7.5" hidden="1" customHeight="1"/>
    <row r="48983" ht="7.5" hidden="1" customHeight="1"/>
    <row r="48984" ht="7.5" hidden="1" customHeight="1"/>
    <row r="48985" ht="7.5" hidden="1" customHeight="1"/>
    <row r="48986" ht="7.5" hidden="1" customHeight="1"/>
    <row r="48987" ht="7.5" hidden="1" customHeight="1"/>
    <row r="48988" ht="7.5" hidden="1" customHeight="1"/>
    <row r="48989" ht="7.5" hidden="1" customHeight="1"/>
    <row r="48990" ht="7.5" hidden="1" customHeight="1"/>
    <row r="48991" ht="7.5" hidden="1" customHeight="1"/>
    <row r="48992" ht="7.5" hidden="1" customHeight="1"/>
    <row r="48993" ht="7.5" hidden="1" customHeight="1"/>
    <row r="48994" ht="7.5" hidden="1" customHeight="1"/>
    <row r="48995" ht="7.5" hidden="1" customHeight="1"/>
    <row r="48996" ht="7.5" hidden="1" customHeight="1"/>
    <row r="48997" ht="7.5" hidden="1" customHeight="1"/>
    <row r="48998" ht="7.5" hidden="1" customHeight="1"/>
    <row r="48999" ht="7.5" hidden="1" customHeight="1"/>
    <row r="49000" ht="7.5" hidden="1" customHeight="1"/>
    <row r="49001" ht="7.5" hidden="1" customHeight="1"/>
    <row r="49002" ht="7.5" hidden="1" customHeight="1"/>
    <row r="49003" ht="7.5" hidden="1" customHeight="1"/>
    <row r="49004" ht="7.5" hidden="1" customHeight="1"/>
    <row r="49005" ht="7.5" hidden="1" customHeight="1"/>
    <row r="49006" ht="7.5" hidden="1" customHeight="1"/>
    <row r="49007" ht="7.5" hidden="1" customHeight="1"/>
    <row r="49008" ht="7.5" hidden="1" customHeight="1"/>
    <row r="49009" ht="7.5" hidden="1" customHeight="1"/>
    <row r="49010" ht="7.5" hidden="1" customHeight="1"/>
    <row r="49011" ht="7.5" hidden="1" customHeight="1"/>
    <row r="49012" ht="7.5" hidden="1" customHeight="1"/>
    <row r="49013" ht="7.5" hidden="1" customHeight="1"/>
    <row r="49014" ht="7.5" hidden="1" customHeight="1"/>
    <row r="49015" ht="7.5" hidden="1" customHeight="1"/>
    <row r="49016" ht="7.5" hidden="1" customHeight="1"/>
    <row r="49017" ht="7.5" hidden="1" customHeight="1"/>
    <row r="49018" ht="7.5" hidden="1" customHeight="1"/>
    <row r="49019" ht="7.5" hidden="1" customHeight="1"/>
    <row r="49020" ht="7.5" hidden="1" customHeight="1"/>
    <row r="49021" ht="7.5" hidden="1" customHeight="1"/>
    <row r="49022" ht="7.5" hidden="1" customHeight="1"/>
    <row r="49023" ht="7.5" hidden="1" customHeight="1"/>
    <row r="49024" ht="7.5" hidden="1" customHeight="1"/>
    <row r="49025" ht="7.5" hidden="1" customHeight="1"/>
    <row r="49026" ht="7.5" hidden="1" customHeight="1"/>
    <row r="49027" ht="7.5" hidden="1" customHeight="1"/>
    <row r="49028" ht="7.5" hidden="1" customHeight="1"/>
    <row r="49029" ht="7.5" hidden="1" customHeight="1"/>
    <row r="49030" ht="7.5" hidden="1" customHeight="1"/>
    <row r="49031" ht="7.5" hidden="1" customHeight="1"/>
    <row r="49032" ht="7.5" hidden="1" customHeight="1"/>
    <row r="49033" ht="7.5" hidden="1" customHeight="1"/>
    <row r="49034" ht="7.5" hidden="1" customHeight="1"/>
    <row r="49035" ht="7.5" hidden="1" customHeight="1"/>
    <row r="49036" ht="7.5" hidden="1" customHeight="1"/>
    <row r="49037" ht="7.5" hidden="1" customHeight="1"/>
    <row r="49038" ht="7.5" hidden="1" customHeight="1"/>
    <row r="49039" ht="7.5" hidden="1" customHeight="1"/>
    <row r="49040" ht="7.5" hidden="1" customHeight="1"/>
    <row r="49041" ht="7.5" hidden="1" customHeight="1"/>
    <row r="49042" ht="7.5" hidden="1" customHeight="1"/>
    <row r="49043" ht="7.5" hidden="1" customHeight="1"/>
    <row r="49044" ht="7.5" hidden="1" customHeight="1"/>
    <row r="49045" ht="7.5" hidden="1" customHeight="1"/>
    <row r="49046" ht="7.5" hidden="1" customHeight="1"/>
    <row r="49047" ht="7.5" hidden="1" customHeight="1"/>
    <row r="49048" ht="7.5" hidden="1" customHeight="1"/>
    <row r="49049" ht="7.5" hidden="1" customHeight="1"/>
    <row r="49050" ht="7.5" hidden="1" customHeight="1"/>
    <row r="49051" ht="7.5" hidden="1" customHeight="1"/>
    <row r="49052" ht="7.5" hidden="1" customHeight="1"/>
    <row r="49053" ht="7.5" hidden="1" customHeight="1"/>
    <row r="49054" ht="7.5" hidden="1" customHeight="1"/>
    <row r="49055" ht="7.5" hidden="1" customHeight="1"/>
    <row r="49056" ht="7.5" hidden="1" customHeight="1"/>
    <row r="49057" ht="7.5" hidden="1" customHeight="1"/>
    <row r="49058" ht="7.5" hidden="1" customHeight="1"/>
    <row r="49059" ht="7.5" hidden="1" customHeight="1"/>
    <row r="49060" ht="7.5" hidden="1" customHeight="1"/>
    <row r="49061" ht="7.5" hidden="1" customHeight="1"/>
    <row r="49062" ht="7.5" hidden="1" customHeight="1"/>
    <row r="49063" ht="7.5" hidden="1" customHeight="1"/>
    <row r="49064" ht="7.5" hidden="1" customHeight="1"/>
    <row r="49065" ht="7.5" hidden="1" customHeight="1"/>
    <row r="49066" ht="7.5" hidden="1" customHeight="1"/>
    <row r="49067" ht="7.5" hidden="1" customHeight="1"/>
    <row r="49068" ht="7.5" hidden="1" customHeight="1"/>
    <row r="49069" ht="7.5" hidden="1" customHeight="1"/>
    <row r="49070" ht="7.5" hidden="1" customHeight="1"/>
    <row r="49071" ht="7.5" hidden="1" customHeight="1"/>
    <row r="49072" ht="7.5" hidden="1" customHeight="1"/>
    <row r="49073" ht="7.5" hidden="1" customHeight="1"/>
    <row r="49074" ht="7.5" hidden="1" customHeight="1"/>
    <row r="49075" ht="7.5" hidden="1" customHeight="1"/>
    <row r="49076" ht="7.5" hidden="1" customHeight="1"/>
    <row r="49077" ht="7.5" hidden="1" customHeight="1"/>
    <row r="49078" ht="7.5" hidden="1" customHeight="1"/>
    <row r="49079" ht="7.5" hidden="1" customHeight="1"/>
    <row r="49080" ht="7.5" hidden="1" customHeight="1"/>
    <row r="49081" ht="7.5" hidden="1" customHeight="1"/>
    <row r="49082" ht="7.5" hidden="1" customHeight="1"/>
    <row r="49083" ht="7.5" hidden="1" customHeight="1"/>
    <row r="49084" ht="7.5" hidden="1" customHeight="1"/>
    <row r="49085" ht="7.5" hidden="1" customHeight="1"/>
    <row r="49086" ht="7.5" hidden="1" customHeight="1"/>
    <row r="49087" ht="7.5" hidden="1" customHeight="1"/>
    <row r="49088" ht="7.5" hidden="1" customHeight="1"/>
    <row r="49089" ht="7.5" hidden="1" customHeight="1"/>
    <row r="49090" ht="7.5" hidden="1" customHeight="1"/>
    <row r="49091" ht="7.5" hidden="1" customHeight="1"/>
    <row r="49092" ht="7.5" hidden="1" customHeight="1"/>
    <row r="49093" ht="7.5" hidden="1" customHeight="1"/>
    <row r="49094" ht="7.5" hidden="1" customHeight="1"/>
    <row r="49095" ht="7.5" hidden="1" customHeight="1"/>
    <row r="49096" ht="7.5" hidden="1" customHeight="1"/>
    <row r="49097" ht="7.5" hidden="1" customHeight="1"/>
    <row r="49098" ht="7.5" hidden="1" customHeight="1"/>
    <row r="49099" ht="7.5" hidden="1" customHeight="1"/>
    <row r="49100" ht="7.5" hidden="1" customHeight="1"/>
    <row r="49101" ht="7.5" hidden="1" customHeight="1"/>
    <row r="49102" ht="7.5" hidden="1" customHeight="1"/>
    <row r="49103" ht="7.5" hidden="1" customHeight="1"/>
    <row r="49104" ht="7.5" hidden="1" customHeight="1"/>
    <row r="49105" ht="7.5" hidden="1" customHeight="1"/>
    <row r="49106" ht="7.5" hidden="1" customHeight="1"/>
    <row r="49107" ht="7.5" hidden="1" customHeight="1"/>
    <row r="49108" ht="7.5" hidden="1" customHeight="1"/>
    <row r="49109" ht="7.5" hidden="1" customHeight="1"/>
    <row r="49110" ht="7.5" hidden="1" customHeight="1"/>
    <row r="49111" ht="7.5" hidden="1" customHeight="1"/>
    <row r="49112" ht="7.5" hidden="1" customHeight="1"/>
    <row r="49113" ht="7.5" hidden="1" customHeight="1"/>
    <row r="49114" ht="7.5" hidden="1" customHeight="1"/>
    <row r="49115" ht="7.5" hidden="1" customHeight="1"/>
    <row r="49116" ht="7.5" hidden="1" customHeight="1"/>
    <row r="49117" ht="7.5" hidden="1" customHeight="1"/>
    <row r="49118" ht="7.5" hidden="1" customHeight="1"/>
    <row r="49119" ht="7.5" hidden="1" customHeight="1"/>
    <row r="49120" ht="7.5" hidden="1" customHeight="1"/>
    <row r="49121" ht="7.5" hidden="1" customHeight="1"/>
    <row r="49122" ht="7.5" hidden="1" customHeight="1"/>
    <row r="49123" ht="7.5" hidden="1" customHeight="1"/>
    <row r="49124" ht="7.5" hidden="1" customHeight="1"/>
    <row r="49125" ht="7.5" hidden="1" customHeight="1"/>
    <row r="49126" ht="7.5" hidden="1" customHeight="1"/>
    <row r="49127" ht="7.5" hidden="1" customHeight="1"/>
    <row r="49128" ht="7.5" hidden="1" customHeight="1"/>
    <row r="49129" ht="7.5" hidden="1" customHeight="1"/>
    <row r="49130" ht="7.5" hidden="1" customHeight="1"/>
    <row r="49131" ht="7.5" hidden="1" customHeight="1"/>
    <row r="49132" ht="7.5" hidden="1" customHeight="1"/>
    <row r="49133" ht="7.5" hidden="1" customHeight="1"/>
    <row r="49134" ht="7.5" hidden="1" customHeight="1"/>
    <row r="49135" ht="7.5" hidden="1" customHeight="1"/>
    <row r="49136" ht="7.5" hidden="1" customHeight="1"/>
    <row r="49137" ht="7.5" hidden="1" customHeight="1"/>
    <row r="49138" ht="7.5" hidden="1" customHeight="1"/>
    <row r="49139" ht="7.5" hidden="1" customHeight="1"/>
    <row r="49140" ht="7.5" hidden="1" customHeight="1"/>
    <row r="49141" ht="7.5" hidden="1" customHeight="1"/>
    <row r="49142" ht="7.5" hidden="1" customHeight="1"/>
    <row r="49143" ht="7.5" hidden="1" customHeight="1"/>
    <row r="49144" ht="7.5" hidden="1" customHeight="1"/>
    <row r="49145" ht="7.5" hidden="1" customHeight="1"/>
    <row r="49146" ht="7.5" hidden="1" customHeight="1"/>
    <row r="49147" ht="7.5" hidden="1" customHeight="1"/>
    <row r="49148" ht="7.5" hidden="1" customHeight="1"/>
    <row r="49149" ht="7.5" hidden="1" customHeight="1"/>
    <row r="49150" ht="7.5" hidden="1" customHeight="1"/>
    <row r="49151" ht="7.5" hidden="1" customHeight="1"/>
    <row r="49152" ht="7.5" hidden="1" customHeight="1"/>
    <row r="49153" ht="7.5" hidden="1" customHeight="1"/>
    <row r="49154" ht="7.5" hidden="1" customHeight="1"/>
    <row r="49155" ht="7.5" hidden="1" customHeight="1"/>
    <row r="49156" ht="7.5" hidden="1" customHeight="1"/>
    <row r="49157" ht="7.5" hidden="1" customHeight="1"/>
    <row r="49158" ht="7.5" hidden="1" customHeight="1"/>
    <row r="49159" ht="7.5" hidden="1" customHeight="1"/>
    <row r="49160" ht="7.5" hidden="1" customHeight="1"/>
    <row r="49161" ht="7.5" hidden="1" customHeight="1"/>
    <row r="49162" ht="7.5" hidden="1" customHeight="1"/>
    <row r="49163" ht="7.5" hidden="1" customHeight="1"/>
    <row r="49164" ht="7.5" hidden="1" customHeight="1"/>
    <row r="49165" ht="7.5" hidden="1" customHeight="1"/>
    <row r="49166" ht="7.5" hidden="1" customHeight="1"/>
    <row r="49167" ht="7.5" hidden="1" customHeight="1"/>
    <row r="49168" ht="7.5" hidden="1" customHeight="1"/>
    <row r="49169" ht="7.5" hidden="1" customHeight="1"/>
    <row r="49170" ht="7.5" hidden="1" customHeight="1"/>
    <row r="49171" ht="7.5" hidden="1" customHeight="1"/>
    <row r="49172" ht="7.5" hidden="1" customHeight="1"/>
    <row r="49173" ht="7.5" hidden="1" customHeight="1"/>
    <row r="49174" ht="7.5" hidden="1" customHeight="1"/>
    <row r="49175" ht="7.5" hidden="1" customHeight="1"/>
    <row r="49176" ht="7.5" hidden="1" customHeight="1"/>
    <row r="49177" ht="7.5" hidden="1" customHeight="1"/>
    <row r="49178" ht="7.5" hidden="1" customHeight="1"/>
    <row r="49179" ht="7.5" hidden="1" customHeight="1"/>
    <row r="49180" ht="7.5" hidden="1" customHeight="1"/>
    <row r="49181" ht="7.5" hidden="1" customHeight="1"/>
    <row r="49182" ht="7.5" hidden="1" customHeight="1"/>
    <row r="49183" ht="7.5" hidden="1" customHeight="1"/>
    <row r="49184" ht="7.5" hidden="1" customHeight="1"/>
    <row r="49185" ht="7.5" hidden="1" customHeight="1"/>
    <row r="49186" ht="7.5" hidden="1" customHeight="1"/>
    <row r="49187" ht="7.5" hidden="1" customHeight="1"/>
    <row r="49188" ht="7.5" hidden="1" customHeight="1"/>
    <row r="49189" ht="7.5" hidden="1" customHeight="1"/>
    <row r="49190" ht="7.5" hidden="1" customHeight="1"/>
    <row r="49191" ht="7.5" hidden="1" customHeight="1"/>
    <row r="49192" ht="7.5" hidden="1" customHeight="1"/>
    <row r="49193" ht="7.5" hidden="1" customHeight="1"/>
    <row r="49194" ht="7.5" hidden="1" customHeight="1"/>
    <row r="49195" ht="7.5" hidden="1" customHeight="1"/>
    <row r="49196" ht="7.5" hidden="1" customHeight="1"/>
    <row r="49197" ht="7.5" hidden="1" customHeight="1"/>
    <row r="49198" ht="7.5" hidden="1" customHeight="1"/>
    <row r="49199" ht="7.5" hidden="1" customHeight="1"/>
    <row r="49200" ht="7.5" hidden="1" customHeight="1"/>
    <row r="49201" ht="7.5" hidden="1" customHeight="1"/>
    <row r="49202" ht="7.5" hidden="1" customHeight="1"/>
    <row r="49203" ht="7.5" hidden="1" customHeight="1"/>
    <row r="49204" ht="7.5" hidden="1" customHeight="1"/>
    <row r="49205" ht="7.5" hidden="1" customHeight="1"/>
    <row r="49206" ht="7.5" hidden="1" customHeight="1"/>
    <row r="49207" ht="7.5" hidden="1" customHeight="1"/>
    <row r="49208" ht="7.5" hidden="1" customHeight="1"/>
    <row r="49209" ht="7.5" hidden="1" customHeight="1"/>
    <row r="49210" ht="7.5" hidden="1" customHeight="1"/>
    <row r="49211" ht="7.5" hidden="1" customHeight="1"/>
    <row r="49212" ht="7.5" hidden="1" customHeight="1"/>
    <row r="49213" ht="7.5" hidden="1" customHeight="1"/>
    <row r="49214" ht="7.5" hidden="1" customHeight="1"/>
    <row r="49215" ht="7.5" hidden="1" customHeight="1"/>
    <row r="49216" ht="7.5" hidden="1" customHeight="1"/>
    <row r="49217" ht="7.5" hidden="1" customHeight="1"/>
    <row r="49218" ht="7.5" hidden="1" customHeight="1"/>
    <row r="49219" ht="7.5" hidden="1" customHeight="1"/>
    <row r="49220" ht="7.5" hidden="1" customHeight="1"/>
    <row r="49221" ht="7.5" hidden="1" customHeight="1"/>
    <row r="49222" ht="7.5" hidden="1" customHeight="1"/>
    <row r="49223" ht="7.5" hidden="1" customHeight="1"/>
    <row r="49224" ht="7.5" hidden="1" customHeight="1"/>
    <row r="49225" ht="7.5" hidden="1" customHeight="1"/>
    <row r="49226" ht="7.5" hidden="1" customHeight="1"/>
    <row r="49227" ht="7.5" hidden="1" customHeight="1"/>
    <row r="49228" ht="7.5" hidden="1" customHeight="1"/>
    <row r="49229" ht="7.5" hidden="1" customHeight="1"/>
    <row r="49230" ht="7.5" hidden="1" customHeight="1"/>
    <row r="49231" ht="7.5" hidden="1" customHeight="1"/>
    <row r="49232" ht="7.5" hidden="1" customHeight="1"/>
    <row r="49233" ht="7.5" hidden="1" customHeight="1"/>
    <row r="49234" ht="7.5" hidden="1" customHeight="1"/>
    <row r="49235" ht="7.5" hidden="1" customHeight="1"/>
    <row r="49236" ht="7.5" hidden="1" customHeight="1"/>
    <row r="49237" ht="7.5" hidden="1" customHeight="1"/>
    <row r="49238" ht="7.5" hidden="1" customHeight="1"/>
    <row r="49239" ht="7.5" hidden="1" customHeight="1"/>
    <row r="49240" ht="7.5" hidden="1" customHeight="1"/>
    <row r="49241" ht="7.5" hidden="1" customHeight="1"/>
    <row r="49242" ht="7.5" hidden="1" customHeight="1"/>
    <row r="49243" ht="7.5" hidden="1" customHeight="1"/>
    <row r="49244" ht="7.5" hidden="1" customHeight="1"/>
    <row r="49245" ht="7.5" hidden="1" customHeight="1"/>
    <row r="49246" ht="7.5" hidden="1" customHeight="1"/>
    <row r="49247" ht="7.5" hidden="1" customHeight="1"/>
    <row r="49248" ht="7.5" hidden="1" customHeight="1"/>
    <row r="49249" ht="7.5" hidden="1" customHeight="1"/>
    <row r="49250" ht="7.5" hidden="1" customHeight="1"/>
    <row r="49251" ht="7.5" hidden="1" customHeight="1"/>
    <row r="49252" ht="7.5" hidden="1" customHeight="1"/>
    <row r="49253" ht="7.5" hidden="1" customHeight="1"/>
    <row r="49254" ht="7.5" hidden="1" customHeight="1"/>
    <row r="49255" ht="7.5" hidden="1" customHeight="1"/>
    <row r="49256" ht="7.5" hidden="1" customHeight="1"/>
    <row r="49257" ht="7.5" hidden="1" customHeight="1"/>
    <row r="49258" ht="7.5" hidden="1" customHeight="1"/>
    <row r="49259" ht="7.5" hidden="1" customHeight="1"/>
    <row r="49260" ht="7.5" hidden="1" customHeight="1"/>
    <row r="49261" ht="7.5" hidden="1" customHeight="1"/>
    <row r="49262" ht="7.5" hidden="1" customHeight="1"/>
    <row r="49263" ht="7.5" hidden="1" customHeight="1"/>
    <row r="49264" ht="7.5" hidden="1" customHeight="1"/>
    <row r="49265" ht="7.5" hidden="1" customHeight="1"/>
    <row r="49266" ht="7.5" hidden="1" customHeight="1"/>
    <row r="49267" ht="7.5" hidden="1" customHeight="1"/>
    <row r="49268" ht="7.5" hidden="1" customHeight="1"/>
    <row r="49269" ht="7.5" hidden="1" customHeight="1"/>
    <row r="49270" ht="7.5" hidden="1" customHeight="1"/>
    <row r="49271" ht="7.5" hidden="1" customHeight="1"/>
    <row r="49272" ht="7.5" hidden="1" customHeight="1"/>
    <row r="49273" ht="7.5" hidden="1" customHeight="1"/>
    <row r="49274" ht="7.5" hidden="1" customHeight="1"/>
    <row r="49275" ht="7.5" hidden="1" customHeight="1"/>
    <row r="49276" ht="7.5" hidden="1" customHeight="1"/>
    <row r="49277" ht="7.5" hidden="1" customHeight="1"/>
    <row r="49278" ht="7.5" hidden="1" customHeight="1"/>
    <row r="49279" ht="7.5" hidden="1" customHeight="1"/>
    <row r="49280" ht="7.5" hidden="1" customHeight="1"/>
    <row r="49281" ht="7.5" hidden="1" customHeight="1"/>
    <row r="49282" ht="7.5" hidden="1" customHeight="1"/>
    <row r="49283" ht="7.5" hidden="1" customHeight="1"/>
    <row r="49284" ht="7.5" hidden="1" customHeight="1"/>
    <row r="49285" ht="7.5" hidden="1" customHeight="1"/>
    <row r="49286" ht="7.5" hidden="1" customHeight="1"/>
    <row r="49287" ht="7.5" hidden="1" customHeight="1"/>
    <row r="49288" ht="7.5" hidden="1" customHeight="1"/>
    <row r="49289" ht="7.5" hidden="1" customHeight="1"/>
    <row r="49290" ht="7.5" hidden="1" customHeight="1"/>
    <row r="49291" ht="7.5" hidden="1" customHeight="1"/>
    <row r="49292" ht="7.5" hidden="1" customHeight="1"/>
    <row r="49293" ht="7.5" hidden="1" customHeight="1"/>
    <row r="49294" ht="7.5" hidden="1" customHeight="1"/>
    <row r="49295" ht="7.5" hidden="1" customHeight="1"/>
    <row r="49296" ht="7.5" hidden="1" customHeight="1"/>
    <row r="49297" ht="7.5" hidden="1" customHeight="1"/>
    <row r="49298" ht="7.5" hidden="1" customHeight="1"/>
    <row r="49299" ht="7.5" hidden="1" customHeight="1"/>
    <row r="49300" ht="7.5" hidden="1" customHeight="1"/>
    <row r="49301" ht="7.5" hidden="1" customHeight="1"/>
    <row r="49302" ht="7.5" hidden="1" customHeight="1"/>
    <row r="49303" ht="7.5" hidden="1" customHeight="1"/>
    <row r="49304" ht="7.5" hidden="1" customHeight="1"/>
    <row r="49305" ht="7.5" hidden="1" customHeight="1"/>
    <row r="49306" ht="7.5" hidden="1" customHeight="1"/>
    <row r="49307" ht="7.5" hidden="1" customHeight="1"/>
    <row r="49308" ht="7.5" hidden="1" customHeight="1"/>
    <row r="49309" ht="7.5" hidden="1" customHeight="1"/>
    <row r="49310" ht="7.5" hidden="1" customHeight="1"/>
    <row r="49311" ht="7.5" hidden="1" customHeight="1"/>
    <row r="49312" ht="7.5" hidden="1" customHeight="1"/>
    <row r="49313" ht="7.5" hidden="1" customHeight="1"/>
    <row r="49314" ht="7.5" hidden="1" customHeight="1"/>
    <row r="49315" ht="7.5" hidden="1" customHeight="1"/>
    <row r="49316" ht="7.5" hidden="1" customHeight="1"/>
    <row r="49317" ht="7.5" hidden="1" customHeight="1"/>
    <row r="49318" ht="7.5" hidden="1" customHeight="1"/>
    <row r="49319" ht="7.5" hidden="1" customHeight="1"/>
    <row r="49320" ht="7.5" hidden="1" customHeight="1"/>
    <row r="49321" ht="7.5" hidden="1" customHeight="1"/>
    <row r="49322" ht="7.5" hidden="1" customHeight="1"/>
    <row r="49323" ht="7.5" hidden="1" customHeight="1"/>
    <row r="49324" ht="7.5" hidden="1" customHeight="1"/>
    <row r="49325" ht="7.5" hidden="1" customHeight="1"/>
    <row r="49326" ht="7.5" hidden="1" customHeight="1"/>
    <row r="49327" ht="7.5" hidden="1" customHeight="1"/>
    <row r="49328" ht="7.5" hidden="1" customHeight="1"/>
    <row r="49329" ht="7.5" hidden="1" customHeight="1"/>
    <row r="49330" ht="7.5" hidden="1" customHeight="1"/>
    <row r="49331" ht="7.5" hidden="1" customHeight="1"/>
    <row r="49332" ht="7.5" hidden="1" customHeight="1"/>
    <row r="49333" ht="7.5" hidden="1" customHeight="1"/>
    <row r="49334" ht="7.5" hidden="1" customHeight="1"/>
    <row r="49335" ht="7.5" hidden="1" customHeight="1"/>
    <row r="49336" ht="7.5" hidden="1" customHeight="1"/>
    <row r="49337" ht="7.5" hidden="1" customHeight="1"/>
    <row r="49338" ht="7.5" hidden="1" customHeight="1"/>
    <row r="49339" ht="7.5" hidden="1" customHeight="1"/>
    <row r="49340" ht="7.5" hidden="1" customHeight="1"/>
    <row r="49341" ht="7.5" hidden="1" customHeight="1"/>
    <row r="49342" ht="7.5" hidden="1" customHeight="1"/>
    <row r="49343" ht="7.5" hidden="1" customHeight="1"/>
    <row r="49344" ht="7.5" hidden="1" customHeight="1"/>
    <row r="49345" ht="7.5" hidden="1" customHeight="1"/>
    <row r="49346" ht="7.5" hidden="1" customHeight="1"/>
    <row r="49347" ht="7.5" hidden="1" customHeight="1"/>
    <row r="49348" ht="7.5" hidden="1" customHeight="1"/>
    <row r="49349" ht="7.5" hidden="1" customHeight="1"/>
    <row r="49350" ht="7.5" hidden="1" customHeight="1"/>
    <row r="49351" ht="7.5" hidden="1" customHeight="1"/>
    <row r="49352" ht="7.5" hidden="1" customHeight="1"/>
    <row r="49353" ht="7.5" hidden="1" customHeight="1"/>
    <row r="49354" ht="7.5" hidden="1" customHeight="1"/>
    <row r="49355" ht="7.5" hidden="1" customHeight="1"/>
    <row r="49356" ht="7.5" hidden="1" customHeight="1"/>
    <row r="49357" ht="7.5" hidden="1" customHeight="1"/>
    <row r="49358" ht="7.5" hidden="1" customHeight="1"/>
    <row r="49359" ht="7.5" hidden="1" customHeight="1"/>
    <row r="49360" ht="7.5" hidden="1" customHeight="1"/>
    <row r="49361" ht="7.5" hidden="1" customHeight="1"/>
    <row r="49362" ht="7.5" hidden="1" customHeight="1"/>
    <row r="49363" ht="7.5" hidden="1" customHeight="1"/>
    <row r="49364" ht="7.5" hidden="1" customHeight="1"/>
    <row r="49365" ht="7.5" hidden="1" customHeight="1"/>
    <row r="49366" ht="7.5" hidden="1" customHeight="1"/>
    <row r="49367" ht="7.5" hidden="1" customHeight="1"/>
    <row r="49368" ht="7.5" hidden="1" customHeight="1"/>
    <row r="49369" ht="7.5" hidden="1" customHeight="1"/>
    <row r="49370" ht="7.5" hidden="1" customHeight="1"/>
    <row r="49371" ht="7.5" hidden="1" customHeight="1"/>
    <row r="49372" ht="7.5" hidden="1" customHeight="1"/>
    <row r="49373" ht="7.5" hidden="1" customHeight="1"/>
    <row r="49374" ht="7.5" hidden="1" customHeight="1"/>
    <row r="49375" ht="7.5" hidden="1" customHeight="1"/>
    <row r="49376" ht="7.5" hidden="1" customHeight="1"/>
    <row r="49377" ht="7.5" hidden="1" customHeight="1"/>
    <row r="49378" ht="7.5" hidden="1" customHeight="1"/>
    <row r="49379" ht="7.5" hidden="1" customHeight="1"/>
    <row r="49380" ht="7.5" hidden="1" customHeight="1"/>
    <row r="49381" ht="7.5" hidden="1" customHeight="1"/>
    <row r="49382" ht="7.5" hidden="1" customHeight="1"/>
    <row r="49383" ht="7.5" hidden="1" customHeight="1"/>
    <row r="49384" ht="7.5" hidden="1" customHeight="1"/>
    <row r="49385" ht="7.5" hidden="1" customHeight="1"/>
    <row r="49386" ht="7.5" hidden="1" customHeight="1"/>
    <row r="49387" ht="7.5" hidden="1" customHeight="1"/>
    <row r="49388" ht="7.5" hidden="1" customHeight="1"/>
    <row r="49389" ht="7.5" hidden="1" customHeight="1"/>
    <row r="49390" ht="7.5" hidden="1" customHeight="1"/>
    <row r="49391" ht="7.5" hidden="1" customHeight="1"/>
    <row r="49392" ht="7.5" hidden="1" customHeight="1"/>
    <row r="49393" ht="7.5" hidden="1" customHeight="1"/>
    <row r="49394" ht="7.5" hidden="1" customHeight="1"/>
    <row r="49395" ht="7.5" hidden="1" customHeight="1"/>
    <row r="49396" ht="7.5" hidden="1" customHeight="1"/>
    <row r="49397" ht="7.5" hidden="1" customHeight="1"/>
    <row r="49398" ht="7.5" hidden="1" customHeight="1"/>
    <row r="49399" ht="7.5" hidden="1" customHeight="1"/>
    <row r="49400" ht="7.5" hidden="1" customHeight="1"/>
    <row r="49401" ht="7.5" hidden="1" customHeight="1"/>
    <row r="49402" ht="7.5" hidden="1" customHeight="1"/>
    <row r="49403" ht="7.5" hidden="1" customHeight="1"/>
    <row r="49404" ht="7.5" hidden="1" customHeight="1"/>
    <row r="49405" ht="7.5" hidden="1" customHeight="1"/>
    <row r="49406" ht="7.5" hidden="1" customHeight="1"/>
    <row r="49407" ht="7.5" hidden="1" customHeight="1"/>
    <row r="49408" ht="7.5" hidden="1" customHeight="1"/>
    <row r="49409" ht="7.5" hidden="1" customHeight="1"/>
    <row r="49410" ht="7.5" hidden="1" customHeight="1"/>
    <row r="49411" ht="7.5" hidden="1" customHeight="1"/>
    <row r="49412" ht="7.5" hidden="1" customHeight="1"/>
    <row r="49413" ht="7.5" hidden="1" customHeight="1"/>
    <row r="49414" ht="7.5" hidden="1" customHeight="1"/>
    <row r="49415" ht="7.5" hidden="1" customHeight="1"/>
    <row r="49416" ht="7.5" hidden="1" customHeight="1"/>
    <row r="49417" ht="7.5" hidden="1" customHeight="1"/>
    <row r="49418" ht="7.5" hidden="1" customHeight="1"/>
    <row r="49419" ht="7.5" hidden="1" customHeight="1"/>
    <row r="49420" ht="7.5" hidden="1" customHeight="1"/>
    <row r="49421" ht="7.5" hidden="1" customHeight="1"/>
    <row r="49422" ht="7.5" hidden="1" customHeight="1"/>
    <row r="49423" ht="7.5" hidden="1" customHeight="1"/>
    <row r="49424" ht="7.5" hidden="1" customHeight="1"/>
    <row r="49425" ht="7.5" hidden="1" customHeight="1"/>
    <row r="49426" ht="7.5" hidden="1" customHeight="1"/>
    <row r="49427" ht="7.5" hidden="1" customHeight="1"/>
    <row r="49428" ht="7.5" hidden="1" customHeight="1"/>
    <row r="49429" ht="7.5" hidden="1" customHeight="1"/>
    <row r="49430" ht="7.5" hidden="1" customHeight="1"/>
    <row r="49431" ht="7.5" hidden="1" customHeight="1"/>
    <row r="49432" ht="7.5" hidden="1" customHeight="1"/>
    <row r="49433" ht="7.5" hidden="1" customHeight="1"/>
    <row r="49434" ht="7.5" hidden="1" customHeight="1"/>
    <row r="49435" ht="7.5" hidden="1" customHeight="1"/>
    <row r="49436" ht="7.5" hidden="1" customHeight="1"/>
    <row r="49437" ht="7.5" hidden="1" customHeight="1"/>
    <row r="49438" ht="7.5" hidden="1" customHeight="1"/>
    <row r="49439" ht="7.5" hidden="1" customHeight="1"/>
    <row r="49440" ht="7.5" hidden="1" customHeight="1"/>
    <row r="49441" ht="7.5" hidden="1" customHeight="1"/>
    <row r="49442" ht="7.5" hidden="1" customHeight="1"/>
    <row r="49443" ht="7.5" hidden="1" customHeight="1"/>
    <row r="49444" ht="7.5" hidden="1" customHeight="1"/>
    <row r="49445" ht="7.5" hidden="1" customHeight="1"/>
    <row r="49446" ht="7.5" hidden="1" customHeight="1"/>
    <row r="49447" ht="7.5" hidden="1" customHeight="1"/>
    <row r="49448" ht="7.5" hidden="1" customHeight="1"/>
    <row r="49449" ht="7.5" hidden="1" customHeight="1"/>
    <row r="49450" ht="7.5" hidden="1" customHeight="1"/>
    <row r="49451" ht="7.5" hidden="1" customHeight="1"/>
    <row r="49452" ht="7.5" hidden="1" customHeight="1"/>
    <row r="49453" ht="7.5" hidden="1" customHeight="1"/>
    <row r="49454" ht="7.5" hidden="1" customHeight="1"/>
    <row r="49455" ht="7.5" hidden="1" customHeight="1"/>
    <row r="49456" ht="7.5" hidden="1" customHeight="1"/>
    <row r="49457" ht="7.5" hidden="1" customHeight="1"/>
    <row r="49458" ht="7.5" hidden="1" customHeight="1"/>
    <row r="49459" ht="7.5" hidden="1" customHeight="1"/>
    <row r="49460" ht="7.5" hidden="1" customHeight="1"/>
    <row r="49461" ht="7.5" hidden="1" customHeight="1"/>
    <row r="49462" ht="7.5" hidden="1" customHeight="1"/>
    <row r="49463" ht="7.5" hidden="1" customHeight="1"/>
    <row r="49464" ht="7.5" hidden="1" customHeight="1"/>
    <row r="49465" ht="7.5" hidden="1" customHeight="1"/>
    <row r="49466" ht="7.5" hidden="1" customHeight="1"/>
    <row r="49467" ht="7.5" hidden="1" customHeight="1"/>
    <row r="49468" ht="7.5" hidden="1" customHeight="1"/>
    <row r="49469" ht="7.5" hidden="1" customHeight="1"/>
    <row r="49470" ht="7.5" hidden="1" customHeight="1"/>
    <row r="49471" ht="7.5" hidden="1" customHeight="1"/>
    <row r="49472" ht="7.5" hidden="1" customHeight="1"/>
    <row r="49473" ht="7.5" hidden="1" customHeight="1"/>
    <row r="49474" ht="7.5" hidden="1" customHeight="1"/>
    <row r="49475" ht="7.5" hidden="1" customHeight="1"/>
    <row r="49476" ht="7.5" hidden="1" customHeight="1"/>
    <row r="49477" ht="7.5" hidden="1" customHeight="1"/>
    <row r="49478" ht="7.5" hidden="1" customHeight="1"/>
    <row r="49479" ht="7.5" hidden="1" customHeight="1"/>
    <row r="49480" ht="7.5" hidden="1" customHeight="1"/>
    <row r="49481" ht="7.5" hidden="1" customHeight="1"/>
    <row r="49482" ht="7.5" hidden="1" customHeight="1"/>
    <row r="49483" ht="7.5" hidden="1" customHeight="1"/>
    <row r="49484" ht="7.5" hidden="1" customHeight="1"/>
    <row r="49485" ht="7.5" hidden="1" customHeight="1"/>
    <row r="49486" ht="7.5" hidden="1" customHeight="1"/>
    <row r="49487" ht="7.5" hidden="1" customHeight="1"/>
    <row r="49488" ht="7.5" hidden="1" customHeight="1"/>
    <row r="49489" ht="7.5" hidden="1" customHeight="1"/>
    <row r="49490" ht="7.5" hidden="1" customHeight="1"/>
    <row r="49491" ht="7.5" hidden="1" customHeight="1"/>
    <row r="49492" ht="7.5" hidden="1" customHeight="1"/>
    <row r="49493" ht="7.5" hidden="1" customHeight="1"/>
    <row r="49494" ht="7.5" hidden="1" customHeight="1"/>
    <row r="49495" ht="7.5" hidden="1" customHeight="1"/>
    <row r="49496" ht="7.5" hidden="1" customHeight="1"/>
    <row r="49497" ht="7.5" hidden="1" customHeight="1"/>
    <row r="49498" ht="7.5" hidden="1" customHeight="1"/>
    <row r="49499" ht="7.5" hidden="1" customHeight="1"/>
    <row r="49500" ht="7.5" hidden="1" customHeight="1"/>
    <row r="49501" ht="7.5" hidden="1" customHeight="1"/>
    <row r="49502" ht="7.5" hidden="1" customHeight="1"/>
    <row r="49503" ht="7.5" hidden="1" customHeight="1"/>
    <row r="49504" ht="7.5" hidden="1" customHeight="1"/>
    <row r="49505" ht="7.5" hidden="1" customHeight="1"/>
    <row r="49506" ht="7.5" hidden="1" customHeight="1"/>
    <row r="49507" ht="7.5" hidden="1" customHeight="1"/>
    <row r="49508" ht="7.5" hidden="1" customHeight="1"/>
    <row r="49509" ht="7.5" hidden="1" customHeight="1"/>
    <row r="49510" ht="7.5" hidden="1" customHeight="1"/>
    <row r="49511" ht="7.5" hidden="1" customHeight="1"/>
    <row r="49512" ht="7.5" hidden="1" customHeight="1"/>
    <row r="49513" ht="7.5" hidden="1" customHeight="1"/>
    <row r="49514" ht="7.5" hidden="1" customHeight="1"/>
    <row r="49515" ht="7.5" hidden="1" customHeight="1"/>
    <row r="49516" ht="7.5" hidden="1" customHeight="1"/>
    <row r="49517" ht="7.5" hidden="1" customHeight="1"/>
    <row r="49518" ht="7.5" hidden="1" customHeight="1"/>
    <row r="49519" ht="7.5" hidden="1" customHeight="1"/>
    <row r="49520" ht="7.5" hidden="1" customHeight="1"/>
    <row r="49521" ht="7.5" hidden="1" customHeight="1"/>
    <row r="49522" ht="7.5" hidden="1" customHeight="1"/>
    <row r="49523" ht="7.5" hidden="1" customHeight="1"/>
    <row r="49524" ht="7.5" hidden="1" customHeight="1"/>
    <row r="49525" ht="7.5" hidden="1" customHeight="1"/>
    <row r="49526" ht="7.5" hidden="1" customHeight="1"/>
    <row r="49527" ht="7.5" hidden="1" customHeight="1"/>
    <row r="49528" ht="7.5" hidden="1" customHeight="1"/>
    <row r="49529" ht="7.5" hidden="1" customHeight="1"/>
    <row r="49530" ht="7.5" hidden="1" customHeight="1"/>
    <row r="49531" ht="7.5" hidden="1" customHeight="1"/>
    <row r="49532" ht="7.5" hidden="1" customHeight="1"/>
    <row r="49533" ht="7.5" hidden="1" customHeight="1"/>
    <row r="49534" ht="7.5" hidden="1" customHeight="1"/>
    <row r="49535" ht="7.5" hidden="1" customHeight="1"/>
    <row r="49536" ht="7.5" hidden="1" customHeight="1"/>
    <row r="49537" ht="7.5" hidden="1" customHeight="1"/>
    <row r="49538" ht="7.5" hidden="1" customHeight="1"/>
    <row r="49539" ht="7.5" hidden="1" customHeight="1"/>
    <row r="49540" ht="7.5" hidden="1" customHeight="1"/>
    <row r="49541" ht="7.5" hidden="1" customHeight="1"/>
    <row r="49542" ht="7.5" hidden="1" customHeight="1"/>
    <row r="49543" ht="7.5" hidden="1" customHeight="1"/>
    <row r="49544" ht="7.5" hidden="1" customHeight="1"/>
    <row r="49545" ht="7.5" hidden="1" customHeight="1"/>
    <row r="49546" ht="7.5" hidden="1" customHeight="1"/>
    <row r="49547" ht="7.5" hidden="1" customHeight="1"/>
    <row r="49548" ht="7.5" hidden="1" customHeight="1"/>
    <row r="49549" ht="7.5" hidden="1" customHeight="1"/>
    <row r="49550" ht="7.5" hidden="1" customHeight="1"/>
    <row r="49551" ht="7.5" hidden="1" customHeight="1"/>
    <row r="49552" ht="7.5" hidden="1" customHeight="1"/>
    <row r="49553" ht="7.5" hidden="1" customHeight="1"/>
    <row r="49554" ht="7.5" hidden="1" customHeight="1"/>
    <row r="49555" ht="7.5" hidden="1" customHeight="1"/>
    <row r="49556" ht="7.5" hidden="1" customHeight="1"/>
    <row r="49557" ht="7.5" hidden="1" customHeight="1"/>
    <row r="49558" ht="7.5" hidden="1" customHeight="1"/>
    <row r="49559" ht="7.5" hidden="1" customHeight="1"/>
    <row r="49560" ht="7.5" hidden="1" customHeight="1"/>
    <row r="49561" ht="7.5" hidden="1" customHeight="1"/>
    <row r="49562" ht="7.5" hidden="1" customHeight="1"/>
    <row r="49563" ht="7.5" hidden="1" customHeight="1"/>
    <row r="49564" ht="7.5" hidden="1" customHeight="1"/>
    <row r="49565" ht="7.5" hidden="1" customHeight="1"/>
    <row r="49566" ht="7.5" hidden="1" customHeight="1"/>
    <row r="49567" ht="7.5" hidden="1" customHeight="1"/>
    <row r="49568" ht="7.5" hidden="1" customHeight="1"/>
    <row r="49569" ht="7.5" hidden="1" customHeight="1"/>
    <row r="49570" ht="7.5" hidden="1" customHeight="1"/>
    <row r="49571" ht="7.5" hidden="1" customHeight="1"/>
    <row r="49572" ht="7.5" hidden="1" customHeight="1"/>
    <row r="49573" ht="7.5" hidden="1" customHeight="1"/>
    <row r="49574" ht="7.5" hidden="1" customHeight="1"/>
    <row r="49575" ht="7.5" hidden="1" customHeight="1"/>
    <row r="49576" ht="7.5" hidden="1" customHeight="1"/>
    <row r="49577" ht="7.5" hidden="1" customHeight="1"/>
    <row r="49578" ht="7.5" hidden="1" customHeight="1"/>
    <row r="49579" ht="7.5" hidden="1" customHeight="1"/>
    <row r="49580" ht="7.5" hidden="1" customHeight="1"/>
    <row r="49581" ht="7.5" hidden="1" customHeight="1"/>
    <row r="49582" ht="7.5" hidden="1" customHeight="1"/>
    <row r="49583" ht="7.5" hidden="1" customHeight="1"/>
    <row r="49584" ht="7.5" hidden="1" customHeight="1"/>
    <row r="49585" ht="7.5" hidden="1" customHeight="1"/>
    <row r="49586" ht="7.5" hidden="1" customHeight="1"/>
    <row r="49587" ht="7.5" hidden="1" customHeight="1"/>
    <row r="49588" ht="7.5" hidden="1" customHeight="1"/>
    <row r="49589" ht="7.5" hidden="1" customHeight="1"/>
    <row r="49590" ht="7.5" hidden="1" customHeight="1"/>
    <row r="49591" ht="7.5" hidden="1" customHeight="1"/>
    <row r="49592" ht="7.5" hidden="1" customHeight="1"/>
    <row r="49593" ht="7.5" hidden="1" customHeight="1"/>
    <row r="49594" ht="7.5" hidden="1" customHeight="1"/>
    <row r="49595" ht="7.5" hidden="1" customHeight="1"/>
    <row r="49596" ht="7.5" hidden="1" customHeight="1"/>
    <row r="49597" ht="7.5" hidden="1" customHeight="1"/>
    <row r="49598" ht="7.5" hidden="1" customHeight="1"/>
    <row r="49599" ht="7.5" hidden="1" customHeight="1"/>
    <row r="49600" ht="7.5" hidden="1" customHeight="1"/>
    <row r="49601" ht="7.5" hidden="1" customHeight="1"/>
    <row r="49602" ht="7.5" hidden="1" customHeight="1"/>
    <row r="49603" ht="7.5" hidden="1" customHeight="1"/>
    <row r="49604" ht="7.5" hidden="1" customHeight="1"/>
    <row r="49605" ht="7.5" hidden="1" customHeight="1"/>
    <row r="49606" ht="7.5" hidden="1" customHeight="1"/>
    <row r="49607" ht="7.5" hidden="1" customHeight="1"/>
    <row r="49608" ht="7.5" hidden="1" customHeight="1"/>
    <row r="49609" ht="7.5" hidden="1" customHeight="1"/>
    <row r="49610" ht="7.5" hidden="1" customHeight="1"/>
    <row r="49611" ht="7.5" hidden="1" customHeight="1"/>
    <row r="49612" ht="7.5" hidden="1" customHeight="1"/>
    <row r="49613" ht="7.5" hidden="1" customHeight="1"/>
    <row r="49614" ht="7.5" hidden="1" customHeight="1"/>
    <row r="49615" ht="7.5" hidden="1" customHeight="1"/>
    <row r="49616" ht="7.5" hidden="1" customHeight="1"/>
    <row r="49617" ht="7.5" hidden="1" customHeight="1"/>
    <row r="49618" ht="7.5" hidden="1" customHeight="1"/>
    <row r="49619" ht="7.5" hidden="1" customHeight="1"/>
    <row r="49620" ht="7.5" hidden="1" customHeight="1"/>
    <row r="49621" ht="7.5" hidden="1" customHeight="1"/>
    <row r="49622" ht="7.5" hidden="1" customHeight="1"/>
    <row r="49623" ht="7.5" hidden="1" customHeight="1"/>
    <row r="49624" ht="7.5" hidden="1" customHeight="1"/>
    <row r="49625" ht="7.5" hidden="1" customHeight="1"/>
    <row r="49626" ht="7.5" hidden="1" customHeight="1"/>
    <row r="49627" ht="7.5" hidden="1" customHeight="1"/>
    <row r="49628" ht="7.5" hidden="1" customHeight="1"/>
    <row r="49629" ht="7.5" hidden="1" customHeight="1"/>
    <row r="49630" ht="7.5" hidden="1" customHeight="1"/>
    <row r="49631" ht="7.5" hidden="1" customHeight="1"/>
    <row r="49632" ht="7.5" hidden="1" customHeight="1"/>
    <row r="49633" ht="7.5" hidden="1" customHeight="1"/>
    <row r="49634" ht="7.5" hidden="1" customHeight="1"/>
    <row r="49635" ht="7.5" hidden="1" customHeight="1"/>
    <row r="49636" ht="7.5" hidden="1" customHeight="1"/>
    <row r="49637" ht="7.5" hidden="1" customHeight="1"/>
    <row r="49638" ht="7.5" hidden="1" customHeight="1"/>
    <row r="49639" ht="7.5" hidden="1" customHeight="1"/>
    <row r="49640" ht="7.5" hidden="1" customHeight="1"/>
    <row r="49641" ht="7.5" hidden="1" customHeight="1"/>
    <row r="49642" ht="7.5" hidden="1" customHeight="1"/>
    <row r="49643" ht="7.5" hidden="1" customHeight="1"/>
    <row r="49644" ht="7.5" hidden="1" customHeight="1"/>
    <row r="49645" ht="7.5" hidden="1" customHeight="1"/>
    <row r="49646" ht="7.5" hidden="1" customHeight="1"/>
    <row r="49647" ht="7.5" hidden="1" customHeight="1"/>
    <row r="49648" ht="7.5" hidden="1" customHeight="1"/>
    <row r="49649" ht="7.5" hidden="1" customHeight="1"/>
    <row r="49650" ht="7.5" hidden="1" customHeight="1"/>
    <row r="49651" ht="7.5" hidden="1" customHeight="1"/>
    <row r="49652" ht="7.5" hidden="1" customHeight="1"/>
    <row r="49653" ht="7.5" hidden="1" customHeight="1"/>
    <row r="49654" ht="7.5" hidden="1" customHeight="1"/>
    <row r="49655" ht="7.5" hidden="1" customHeight="1"/>
    <row r="49656" ht="7.5" hidden="1" customHeight="1"/>
    <row r="49657" ht="7.5" hidden="1" customHeight="1"/>
    <row r="49658" ht="7.5" hidden="1" customHeight="1"/>
    <row r="49659" ht="7.5" hidden="1" customHeight="1"/>
    <row r="49660" ht="7.5" hidden="1" customHeight="1"/>
    <row r="49661" ht="7.5" hidden="1" customHeight="1"/>
    <row r="49662" ht="7.5" hidden="1" customHeight="1"/>
    <row r="49663" ht="7.5" hidden="1" customHeight="1"/>
    <row r="49664" ht="7.5" hidden="1" customHeight="1"/>
    <row r="49665" ht="7.5" hidden="1" customHeight="1"/>
    <row r="49666" ht="7.5" hidden="1" customHeight="1"/>
    <row r="49667" ht="7.5" hidden="1" customHeight="1"/>
    <row r="49668" ht="7.5" hidden="1" customHeight="1"/>
    <row r="49669" ht="7.5" hidden="1" customHeight="1"/>
    <row r="49670" ht="7.5" hidden="1" customHeight="1"/>
    <row r="49671" ht="7.5" hidden="1" customHeight="1"/>
    <row r="49672" ht="7.5" hidden="1" customHeight="1"/>
    <row r="49673" ht="7.5" hidden="1" customHeight="1"/>
    <row r="49674" ht="7.5" hidden="1" customHeight="1"/>
    <row r="49675" ht="7.5" hidden="1" customHeight="1"/>
    <row r="49676" ht="7.5" hidden="1" customHeight="1"/>
    <row r="49677" ht="7.5" hidden="1" customHeight="1"/>
    <row r="49678" ht="7.5" hidden="1" customHeight="1"/>
    <row r="49679" ht="7.5" hidden="1" customHeight="1"/>
    <row r="49680" ht="7.5" hidden="1" customHeight="1"/>
    <row r="49681" ht="7.5" hidden="1" customHeight="1"/>
    <row r="49682" ht="7.5" hidden="1" customHeight="1"/>
    <row r="49683" ht="7.5" hidden="1" customHeight="1"/>
    <row r="49684" ht="7.5" hidden="1" customHeight="1"/>
    <row r="49685" ht="7.5" hidden="1" customHeight="1"/>
    <row r="49686" ht="7.5" hidden="1" customHeight="1"/>
    <row r="49687" ht="7.5" hidden="1" customHeight="1"/>
    <row r="49688" ht="7.5" hidden="1" customHeight="1"/>
    <row r="49689" ht="7.5" hidden="1" customHeight="1"/>
    <row r="49690" ht="7.5" hidden="1" customHeight="1"/>
    <row r="49691" ht="7.5" hidden="1" customHeight="1"/>
    <row r="49692" ht="7.5" hidden="1" customHeight="1"/>
    <row r="49693" ht="7.5" hidden="1" customHeight="1"/>
    <row r="49694" ht="7.5" hidden="1" customHeight="1"/>
    <row r="49695" ht="7.5" hidden="1" customHeight="1"/>
    <row r="49696" ht="7.5" hidden="1" customHeight="1"/>
    <row r="49697" ht="7.5" hidden="1" customHeight="1"/>
    <row r="49698" ht="7.5" hidden="1" customHeight="1"/>
    <row r="49699" ht="7.5" hidden="1" customHeight="1"/>
    <row r="49700" ht="7.5" hidden="1" customHeight="1"/>
    <row r="49701" ht="7.5" hidden="1" customHeight="1"/>
    <row r="49702" ht="7.5" hidden="1" customHeight="1"/>
    <row r="49703" ht="7.5" hidden="1" customHeight="1"/>
    <row r="49704" ht="7.5" hidden="1" customHeight="1"/>
    <row r="49705" ht="7.5" hidden="1" customHeight="1"/>
    <row r="49706" ht="7.5" hidden="1" customHeight="1"/>
    <row r="49707" ht="7.5" hidden="1" customHeight="1"/>
    <row r="49708" ht="7.5" hidden="1" customHeight="1"/>
    <row r="49709" ht="7.5" hidden="1" customHeight="1"/>
    <row r="49710" ht="7.5" hidden="1" customHeight="1"/>
    <row r="49711" ht="7.5" hidden="1" customHeight="1"/>
    <row r="49712" ht="7.5" hidden="1" customHeight="1"/>
    <row r="49713" ht="7.5" hidden="1" customHeight="1"/>
    <row r="49714" ht="7.5" hidden="1" customHeight="1"/>
    <row r="49715" ht="7.5" hidden="1" customHeight="1"/>
    <row r="49716" ht="7.5" hidden="1" customHeight="1"/>
    <row r="49717" ht="7.5" hidden="1" customHeight="1"/>
    <row r="49718" ht="7.5" hidden="1" customHeight="1"/>
    <row r="49719" ht="7.5" hidden="1" customHeight="1"/>
    <row r="49720" ht="7.5" hidden="1" customHeight="1"/>
    <row r="49721" ht="7.5" hidden="1" customHeight="1"/>
    <row r="49722" ht="7.5" hidden="1" customHeight="1"/>
    <row r="49723" ht="7.5" hidden="1" customHeight="1"/>
    <row r="49724" ht="7.5" hidden="1" customHeight="1"/>
    <row r="49725" ht="7.5" hidden="1" customHeight="1"/>
    <row r="49726" ht="7.5" hidden="1" customHeight="1"/>
    <row r="49727" ht="7.5" hidden="1" customHeight="1"/>
    <row r="49728" ht="7.5" hidden="1" customHeight="1"/>
    <row r="49729" ht="7.5" hidden="1" customHeight="1"/>
    <row r="49730" ht="7.5" hidden="1" customHeight="1"/>
    <row r="49731" ht="7.5" hidden="1" customHeight="1"/>
    <row r="49732" ht="7.5" hidden="1" customHeight="1"/>
    <row r="49733" ht="7.5" hidden="1" customHeight="1"/>
    <row r="49734" ht="7.5" hidden="1" customHeight="1"/>
    <row r="49735" ht="7.5" hidden="1" customHeight="1"/>
    <row r="49736" ht="7.5" hidden="1" customHeight="1"/>
    <row r="49737" ht="7.5" hidden="1" customHeight="1"/>
    <row r="49738" ht="7.5" hidden="1" customHeight="1"/>
    <row r="49739" ht="7.5" hidden="1" customHeight="1"/>
    <row r="49740" ht="7.5" hidden="1" customHeight="1"/>
    <row r="49741" ht="7.5" hidden="1" customHeight="1"/>
    <row r="49742" ht="7.5" hidden="1" customHeight="1"/>
    <row r="49743" ht="7.5" hidden="1" customHeight="1"/>
    <row r="49744" ht="7.5" hidden="1" customHeight="1"/>
    <row r="49745" ht="7.5" hidden="1" customHeight="1"/>
    <row r="49746" ht="7.5" hidden="1" customHeight="1"/>
    <row r="49747" ht="7.5" hidden="1" customHeight="1"/>
    <row r="49748" ht="7.5" hidden="1" customHeight="1"/>
    <row r="49749" ht="7.5" hidden="1" customHeight="1"/>
    <row r="49750" ht="7.5" hidden="1" customHeight="1"/>
    <row r="49751" ht="7.5" hidden="1" customHeight="1"/>
    <row r="49752" ht="7.5" hidden="1" customHeight="1"/>
    <row r="49753" ht="7.5" hidden="1" customHeight="1"/>
    <row r="49754" ht="7.5" hidden="1" customHeight="1"/>
    <row r="49755" ht="7.5" hidden="1" customHeight="1"/>
    <row r="49756" ht="7.5" hidden="1" customHeight="1"/>
    <row r="49757" ht="7.5" hidden="1" customHeight="1"/>
    <row r="49758" ht="7.5" hidden="1" customHeight="1"/>
    <row r="49759" ht="7.5" hidden="1" customHeight="1"/>
    <row r="49760" ht="7.5" hidden="1" customHeight="1"/>
    <row r="49761" ht="7.5" hidden="1" customHeight="1"/>
    <row r="49762" ht="7.5" hidden="1" customHeight="1"/>
    <row r="49763" ht="7.5" hidden="1" customHeight="1"/>
    <row r="49764" ht="7.5" hidden="1" customHeight="1"/>
    <row r="49765" ht="7.5" hidden="1" customHeight="1"/>
    <row r="49766" ht="7.5" hidden="1" customHeight="1"/>
    <row r="49767" ht="7.5" hidden="1" customHeight="1"/>
    <row r="49768" ht="7.5" hidden="1" customHeight="1"/>
    <row r="49769" ht="7.5" hidden="1" customHeight="1"/>
    <row r="49770" ht="7.5" hidden="1" customHeight="1"/>
    <row r="49771" ht="7.5" hidden="1" customHeight="1"/>
    <row r="49772" ht="7.5" hidden="1" customHeight="1"/>
    <row r="49773" ht="7.5" hidden="1" customHeight="1"/>
    <row r="49774" ht="7.5" hidden="1" customHeight="1"/>
    <row r="49775" ht="7.5" hidden="1" customHeight="1"/>
    <row r="49776" ht="7.5" hidden="1" customHeight="1"/>
    <row r="49777" ht="7.5" hidden="1" customHeight="1"/>
    <row r="49778" ht="7.5" hidden="1" customHeight="1"/>
    <row r="49779" ht="7.5" hidden="1" customHeight="1"/>
    <row r="49780" ht="7.5" hidden="1" customHeight="1"/>
    <row r="49781" ht="7.5" hidden="1" customHeight="1"/>
    <row r="49782" ht="7.5" hidden="1" customHeight="1"/>
    <row r="49783" ht="7.5" hidden="1" customHeight="1"/>
    <row r="49784" ht="7.5" hidden="1" customHeight="1"/>
    <row r="49785" ht="7.5" hidden="1" customHeight="1"/>
    <row r="49786" ht="7.5" hidden="1" customHeight="1"/>
    <row r="49787" ht="7.5" hidden="1" customHeight="1"/>
    <row r="49788" ht="7.5" hidden="1" customHeight="1"/>
    <row r="49789" ht="7.5" hidden="1" customHeight="1"/>
    <row r="49790" ht="7.5" hidden="1" customHeight="1"/>
    <row r="49791" ht="7.5" hidden="1" customHeight="1"/>
    <row r="49792" ht="7.5" hidden="1" customHeight="1"/>
    <row r="49793" ht="7.5" hidden="1" customHeight="1"/>
    <row r="49794" ht="7.5" hidden="1" customHeight="1"/>
    <row r="49795" ht="7.5" hidden="1" customHeight="1"/>
    <row r="49796" ht="7.5" hidden="1" customHeight="1"/>
    <row r="49797" ht="7.5" hidden="1" customHeight="1"/>
    <row r="49798" ht="7.5" hidden="1" customHeight="1"/>
    <row r="49799" ht="7.5" hidden="1" customHeight="1"/>
    <row r="49800" ht="7.5" hidden="1" customHeight="1"/>
    <row r="49801" ht="7.5" hidden="1" customHeight="1"/>
    <row r="49802" ht="7.5" hidden="1" customHeight="1"/>
    <row r="49803" ht="7.5" hidden="1" customHeight="1"/>
    <row r="49804" ht="7.5" hidden="1" customHeight="1"/>
    <row r="49805" ht="7.5" hidden="1" customHeight="1"/>
    <row r="49806" ht="7.5" hidden="1" customHeight="1"/>
    <row r="49807" ht="7.5" hidden="1" customHeight="1"/>
    <row r="49808" ht="7.5" hidden="1" customHeight="1"/>
    <row r="49809" ht="7.5" hidden="1" customHeight="1"/>
    <row r="49810" ht="7.5" hidden="1" customHeight="1"/>
    <row r="49811" ht="7.5" hidden="1" customHeight="1"/>
    <row r="49812" ht="7.5" hidden="1" customHeight="1"/>
    <row r="49813" ht="7.5" hidden="1" customHeight="1"/>
    <row r="49814" ht="7.5" hidden="1" customHeight="1"/>
    <row r="49815" ht="7.5" hidden="1" customHeight="1"/>
    <row r="49816" ht="7.5" hidden="1" customHeight="1"/>
    <row r="49817" ht="7.5" hidden="1" customHeight="1"/>
    <row r="49818" ht="7.5" hidden="1" customHeight="1"/>
    <row r="49819" ht="7.5" hidden="1" customHeight="1"/>
    <row r="49820" ht="7.5" hidden="1" customHeight="1"/>
    <row r="49821" ht="7.5" hidden="1" customHeight="1"/>
    <row r="49822" ht="7.5" hidden="1" customHeight="1"/>
    <row r="49823" ht="7.5" hidden="1" customHeight="1"/>
    <row r="49824" ht="7.5" hidden="1" customHeight="1"/>
    <row r="49825" ht="7.5" hidden="1" customHeight="1"/>
    <row r="49826" ht="7.5" hidden="1" customHeight="1"/>
    <row r="49827" ht="7.5" hidden="1" customHeight="1"/>
    <row r="49828" ht="7.5" hidden="1" customHeight="1"/>
    <row r="49829" ht="7.5" hidden="1" customHeight="1"/>
    <row r="49830" ht="7.5" hidden="1" customHeight="1"/>
    <row r="49831" ht="7.5" hidden="1" customHeight="1"/>
    <row r="49832" ht="7.5" hidden="1" customHeight="1"/>
    <row r="49833" ht="7.5" hidden="1" customHeight="1"/>
    <row r="49834" ht="7.5" hidden="1" customHeight="1"/>
    <row r="49835" ht="7.5" hidden="1" customHeight="1"/>
    <row r="49836" ht="7.5" hidden="1" customHeight="1"/>
    <row r="49837" ht="7.5" hidden="1" customHeight="1"/>
    <row r="49838" ht="7.5" hidden="1" customHeight="1"/>
    <row r="49839" ht="7.5" hidden="1" customHeight="1"/>
    <row r="49840" ht="7.5" hidden="1" customHeight="1"/>
    <row r="49841" ht="7.5" hidden="1" customHeight="1"/>
    <row r="49842" ht="7.5" hidden="1" customHeight="1"/>
    <row r="49843" ht="7.5" hidden="1" customHeight="1"/>
    <row r="49844" ht="7.5" hidden="1" customHeight="1"/>
    <row r="49845" ht="7.5" hidden="1" customHeight="1"/>
    <row r="49846" ht="7.5" hidden="1" customHeight="1"/>
    <row r="49847" ht="7.5" hidden="1" customHeight="1"/>
    <row r="49848" ht="7.5" hidden="1" customHeight="1"/>
    <row r="49849" ht="7.5" hidden="1" customHeight="1"/>
    <row r="49850" ht="7.5" hidden="1" customHeight="1"/>
    <row r="49851" ht="7.5" hidden="1" customHeight="1"/>
    <row r="49852" ht="7.5" hidden="1" customHeight="1"/>
    <row r="49853" ht="7.5" hidden="1" customHeight="1"/>
    <row r="49854" ht="7.5" hidden="1" customHeight="1"/>
    <row r="49855" ht="7.5" hidden="1" customHeight="1"/>
    <row r="49856" ht="7.5" hidden="1" customHeight="1"/>
    <row r="49857" ht="7.5" hidden="1" customHeight="1"/>
    <row r="49858" ht="7.5" hidden="1" customHeight="1"/>
    <row r="49859" ht="7.5" hidden="1" customHeight="1"/>
    <row r="49860" ht="7.5" hidden="1" customHeight="1"/>
    <row r="49861" ht="7.5" hidden="1" customHeight="1"/>
    <row r="49862" ht="7.5" hidden="1" customHeight="1"/>
    <row r="49863" ht="7.5" hidden="1" customHeight="1"/>
    <row r="49864" ht="7.5" hidden="1" customHeight="1"/>
    <row r="49865" ht="7.5" hidden="1" customHeight="1"/>
    <row r="49866" ht="7.5" hidden="1" customHeight="1"/>
    <row r="49867" ht="7.5" hidden="1" customHeight="1"/>
    <row r="49868" ht="7.5" hidden="1" customHeight="1"/>
    <row r="49869" ht="7.5" hidden="1" customHeight="1"/>
    <row r="49870" ht="7.5" hidden="1" customHeight="1"/>
    <row r="49871" ht="7.5" hidden="1" customHeight="1"/>
    <row r="49872" ht="7.5" hidden="1" customHeight="1"/>
    <row r="49873" ht="7.5" hidden="1" customHeight="1"/>
    <row r="49874" ht="7.5" hidden="1" customHeight="1"/>
    <row r="49875" ht="7.5" hidden="1" customHeight="1"/>
    <row r="49876" ht="7.5" hidden="1" customHeight="1"/>
    <row r="49877" ht="7.5" hidden="1" customHeight="1"/>
    <row r="49878" ht="7.5" hidden="1" customHeight="1"/>
    <row r="49879" ht="7.5" hidden="1" customHeight="1"/>
    <row r="49880" ht="7.5" hidden="1" customHeight="1"/>
    <row r="49881" ht="7.5" hidden="1" customHeight="1"/>
    <row r="49882" ht="7.5" hidden="1" customHeight="1"/>
    <row r="49883" ht="7.5" hidden="1" customHeight="1"/>
    <row r="49884" ht="7.5" hidden="1" customHeight="1"/>
    <row r="49885" ht="7.5" hidden="1" customHeight="1"/>
    <row r="49886" ht="7.5" hidden="1" customHeight="1"/>
    <row r="49887" ht="7.5" hidden="1" customHeight="1"/>
    <row r="49888" ht="7.5" hidden="1" customHeight="1"/>
    <row r="49889" ht="7.5" hidden="1" customHeight="1"/>
    <row r="49890" ht="7.5" hidden="1" customHeight="1"/>
    <row r="49891" ht="7.5" hidden="1" customHeight="1"/>
    <row r="49892" ht="7.5" hidden="1" customHeight="1"/>
    <row r="49893" ht="7.5" hidden="1" customHeight="1"/>
    <row r="49894" ht="7.5" hidden="1" customHeight="1"/>
    <row r="49895" ht="7.5" hidden="1" customHeight="1"/>
    <row r="49896" ht="7.5" hidden="1" customHeight="1"/>
    <row r="49897" ht="7.5" hidden="1" customHeight="1"/>
    <row r="49898" ht="7.5" hidden="1" customHeight="1"/>
    <row r="49899" ht="7.5" hidden="1" customHeight="1"/>
    <row r="49900" ht="7.5" hidden="1" customHeight="1"/>
    <row r="49901" ht="7.5" hidden="1" customHeight="1"/>
    <row r="49902" ht="7.5" hidden="1" customHeight="1"/>
    <row r="49903" ht="7.5" hidden="1" customHeight="1"/>
    <row r="49904" ht="7.5" hidden="1" customHeight="1"/>
    <row r="49905" ht="7.5" hidden="1" customHeight="1"/>
    <row r="49906" ht="7.5" hidden="1" customHeight="1"/>
    <row r="49907" ht="7.5" hidden="1" customHeight="1"/>
    <row r="49908" ht="7.5" hidden="1" customHeight="1"/>
    <row r="49909" ht="7.5" hidden="1" customHeight="1"/>
    <row r="49910" ht="7.5" hidden="1" customHeight="1"/>
    <row r="49911" ht="7.5" hidden="1" customHeight="1"/>
    <row r="49912" ht="7.5" hidden="1" customHeight="1"/>
    <row r="49913" ht="7.5" hidden="1" customHeight="1"/>
    <row r="49914" ht="7.5" hidden="1" customHeight="1"/>
    <row r="49915" ht="7.5" hidden="1" customHeight="1"/>
    <row r="49916" ht="7.5" hidden="1" customHeight="1"/>
    <row r="49917" ht="7.5" hidden="1" customHeight="1"/>
    <row r="49918" ht="7.5" hidden="1" customHeight="1"/>
    <row r="49919" ht="7.5" hidden="1" customHeight="1"/>
    <row r="49920" ht="7.5" hidden="1" customHeight="1"/>
    <row r="49921" ht="7.5" hidden="1" customHeight="1"/>
    <row r="49922" ht="7.5" hidden="1" customHeight="1"/>
    <row r="49923" ht="7.5" hidden="1" customHeight="1"/>
    <row r="49924" ht="7.5" hidden="1" customHeight="1"/>
    <row r="49925" ht="7.5" hidden="1" customHeight="1"/>
    <row r="49926" ht="7.5" hidden="1" customHeight="1"/>
    <row r="49927" ht="7.5" hidden="1" customHeight="1"/>
    <row r="49928" ht="7.5" hidden="1" customHeight="1"/>
    <row r="49929" ht="7.5" hidden="1" customHeight="1"/>
    <row r="49930" ht="7.5" hidden="1" customHeight="1"/>
    <row r="49931" ht="7.5" hidden="1" customHeight="1"/>
    <row r="49932" ht="7.5" hidden="1" customHeight="1"/>
    <row r="49933" ht="7.5" hidden="1" customHeight="1"/>
    <row r="49934" ht="7.5" hidden="1" customHeight="1"/>
    <row r="49935" ht="7.5" hidden="1" customHeight="1"/>
    <row r="49936" ht="7.5" hidden="1" customHeight="1"/>
    <row r="49937" ht="7.5" hidden="1" customHeight="1"/>
    <row r="49938" ht="7.5" hidden="1" customHeight="1"/>
    <row r="49939" ht="7.5" hidden="1" customHeight="1"/>
    <row r="49940" ht="7.5" hidden="1" customHeight="1"/>
    <row r="49941" ht="7.5" hidden="1" customHeight="1"/>
    <row r="49942" ht="7.5" hidden="1" customHeight="1"/>
    <row r="49943" ht="7.5" hidden="1" customHeight="1"/>
    <row r="49944" ht="7.5" hidden="1" customHeight="1"/>
    <row r="49945" ht="7.5" hidden="1" customHeight="1"/>
    <row r="49946" ht="7.5" hidden="1" customHeight="1"/>
    <row r="49947" ht="7.5" hidden="1" customHeight="1"/>
    <row r="49948" ht="7.5" hidden="1" customHeight="1"/>
    <row r="49949" ht="7.5" hidden="1" customHeight="1"/>
    <row r="49950" ht="7.5" hidden="1" customHeight="1"/>
    <row r="49951" ht="7.5" hidden="1" customHeight="1"/>
    <row r="49952" ht="7.5" hidden="1" customHeight="1"/>
    <row r="49953" ht="7.5" hidden="1" customHeight="1"/>
    <row r="49954" ht="7.5" hidden="1" customHeight="1"/>
    <row r="49955" ht="7.5" hidden="1" customHeight="1"/>
    <row r="49956" ht="7.5" hidden="1" customHeight="1"/>
    <row r="49957" ht="7.5" hidden="1" customHeight="1"/>
    <row r="49958" ht="7.5" hidden="1" customHeight="1"/>
    <row r="49959" ht="7.5" hidden="1" customHeight="1"/>
    <row r="49960" ht="7.5" hidden="1" customHeight="1"/>
    <row r="49961" ht="7.5" hidden="1" customHeight="1"/>
    <row r="49962" ht="7.5" hidden="1" customHeight="1"/>
    <row r="49963" ht="7.5" hidden="1" customHeight="1"/>
    <row r="49964" ht="7.5" hidden="1" customHeight="1"/>
    <row r="49965" ht="7.5" hidden="1" customHeight="1"/>
    <row r="49966" ht="7.5" hidden="1" customHeight="1"/>
    <row r="49967" ht="7.5" hidden="1" customHeight="1"/>
    <row r="49968" ht="7.5" hidden="1" customHeight="1"/>
    <row r="49969" ht="7.5" hidden="1" customHeight="1"/>
    <row r="49970" ht="7.5" hidden="1" customHeight="1"/>
    <row r="49971" ht="7.5" hidden="1" customHeight="1"/>
    <row r="49972" ht="7.5" hidden="1" customHeight="1"/>
    <row r="49973" ht="7.5" hidden="1" customHeight="1"/>
    <row r="49974" ht="7.5" hidden="1" customHeight="1"/>
    <row r="49975" ht="7.5" hidden="1" customHeight="1"/>
    <row r="49976" ht="7.5" hidden="1" customHeight="1"/>
    <row r="49977" ht="7.5" hidden="1" customHeight="1"/>
    <row r="49978" ht="7.5" hidden="1" customHeight="1"/>
    <row r="49979" ht="7.5" hidden="1" customHeight="1"/>
    <row r="49980" ht="7.5" hidden="1" customHeight="1"/>
    <row r="49981" ht="7.5" hidden="1" customHeight="1"/>
    <row r="49982" ht="7.5" hidden="1" customHeight="1"/>
    <row r="49983" ht="7.5" hidden="1" customHeight="1"/>
    <row r="49984" ht="7.5" hidden="1" customHeight="1"/>
    <row r="49985" ht="7.5" hidden="1" customHeight="1"/>
    <row r="49986" ht="7.5" hidden="1" customHeight="1"/>
    <row r="49987" ht="7.5" hidden="1" customHeight="1"/>
    <row r="49988" ht="7.5" hidden="1" customHeight="1"/>
    <row r="49989" ht="7.5" hidden="1" customHeight="1"/>
    <row r="49990" ht="7.5" hidden="1" customHeight="1"/>
    <row r="49991" ht="7.5" hidden="1" customHeight="1"/>
    <row r="49992" ht="7.5" hidden="1" customHeight="1"/>
    <row r="49993" ht="7.5" hidden="1" customHeight="1"/>
    <row r="49994" ht="7.5" hidden="1" customHeight="1"/>
    <row r="49995" ht="7.5" hidden="1" customHeight="1"/>
    <row r="49996" ht="7.5" hidden="1" customHeight="1"/>
    <row r="49997" ht="7.5" hidden="1" customHeight="1"/>
    <row r="49998" ht="7.5" hidden="1" customHeight="1"/>
    <row r="49999" ht="7.5" hidden="1" customHeight="1"/>
    <row r="50000" ht="7.5" hidden="1" customHeight="1"/>
    <row r="50001" ht="7.5" hidden="1" customHeight="1"/>
    <row r="50002" ht="7.5" hidden="1" customHeight="1"/>
    <row r="50003" ht="7.5" hidden="1" customHeight="1"/>
    <row r="50004" ht="7.5" hidden="1" customHeight="1"/>
    <row r="50005" ht="7.5" hidden="1" customHeight="1"/>
    <row r="50006" ht="7.5" hidden="1" customHeight="1"/>
    <row r="50007" ht="7.5" hidden="1" customHeight="1"/>
    <row r="50008" ht="7.5" hidden="1" customHeight="1"/>
    <row r="50009" ht="7.5" hidden="1" customHeight="1"/>
    <row r="50010" ht="7.5" hidden="1" customHeight="1"/>
    <row r="50011" ht="7.5" hidden="1" customHeight="1"/>
    <row r="50012" ht="7.5" hidden="1" customHeight="1"/>
    <row r="50013" ht="7.5" hidden="1" customHeight="1"/>
    <row r="50014" ht="7.5" hidden="1" customHeight="1"/>
    <row r="50015" ht="7.5" hidden="1" customHeight="1"/>
    <row r="50016" ht="7.5" hidden="1" customHeight="1"/>
    <row r="50017" ht="7.5" hidden="1" customHeight="1"/>
    <row r="50018" ht="7.5" hidden="1" customHeight="1"/>
    <row r="50019" ht="7.5" hidden="1" customHeight="1"/>
    <row r="50020" ht="7.5" hidden="1" customHeight="1"/>
    <row r="50021" ht="7.5" hidden="1" customHeight="1"/>
    <row r="50022" ht="7.5" hidden="1" customHeight="1"/>
    <row r="50023" ht="7.5" hidden="1" customHeight="1"/>
    <row r="50024" ht="7.5" hidden="1" customHeight="1"/>
    <row r="50025" ht="7.5" hidden="1" customHeight="1"/>
    <row r="50026" ht="7.5" hidden="1" customHeight="1"/>
    <row r="50027" ht="7.5" hidden="1" customHeight="1"/>
    <row r="50028" ht="7.5" hidden="1" customHeight="1"/>
    <row r="50029" ht="7.5" hidden="1" customHeight="1"/>
    <row r="50030" ht="7.5" hidden="1" customHeight="1"/>
    <row r="50031" ht="7.5" hidden="1" customHeight="1"/>
    <row r="50032" ht="7.5" hidden="1" customHeight="1"/>
    <row r="50033" ht="7.5" hidden="1" customHeight="1"/>
    <row r="50034" ht="7.5" hidden="1" customHeight="1"/>
    <row r="50035" ht="7.5" hidden="1" customHeight="1"/>
    <row r="50036" ht="7.5" hidden="1" customHeight="1"/>
    <row r="50037" ht="7.5" hidden="1" customHeight="1"/>
    <row r="50038" ht="7.5" hidden="1" customHeight="1"/>
    <row r="50039" ht="7.5" hidden="1" customHeight="1"/>
    <row r="50040" ht="7.5" hidden="1" customHeight="1"/>
    <row r="50041" ht="7.5" hidden="1" customHeight="1"/>
    <row r="50042" ht="7.5" hidden="1" customHeight="1"/>
    <row r="50043" ht="7.5" hidden="1" customHeight="1"/>
    <row r="50044" ht="7.5" hidden="1" customHeight="1"/>
    <row r="50045" ht="7.5" hidden="1" customHeight="1"/>
    <row r="50046" ht="7.5" hidden="1" customHeight="1"/>
    <row r="50047" ht="7.5" hidden="1" customHeight="1"/>
    <row r="50048" ht="7.5" hidden="1" customHeight="1"/>
    <row r="50049" ht="7.5" hidden="1" customHeight="1"/>
    <row r="50050" ht="7.5" hidden="1" customHeight="1"/>
    <row r="50051" ht="7.5" hidden="1" customHeight="1"/>
    <row r="50052" ht="7.5" hidden="1" customHeight="1"/>
    <row r="50053" ht="7.5" hidden="1" customHeight="1"/>
    <row r="50054" ht="7.5" hidden="1" customHeight="1"/>
    <row r="50055" ht="7.5" hidden="1" customHeight="1"/>
    <row r="50056" ht="7.5" hidden="1" customHeight="1"/>
    <row r="50057" ht="7.5" hidden="1" customHeight="1"/>
    <row r="50058" ht="7.5" hidden="1" customHeight="1"/>
    <row r="50059" ht="7.5" hidden="1" customHeight="1"/>
    <row r="50060" ht="7.5" hidden="1" customHeight="1"/>
    <row r="50061" ht="7.5" hidden="1" customHeight="1"/>
    <row r="50062" ht="7.5" hidden="1" customHeight="1"/>
    <row r="50063" ht="7.5" hidden="1" customHeight="1"/>
    <row r="50064" ht="7.5" hidden="1" customHeight="1"/>
    <row r="50065" ht="7.5" hidden="1" customHeight="1"/>
    <row r="50066" ht="7.5" hidden="1" customHeight="1"/>
    <row r="50067" ht="7.5" hidden="1" customHeight="1"/>
    <row r="50068" ht="7.5" hidden="1" customHeight="1"/>
    <row r="50069" ht="7.5" hidden="1" customHeight="1"/>
    <row r="50070" ht="7.5" hidden="1" customHeight="1"/>
    <row r="50071" ht="7.5" hidden="1" customHeight="1"/>
    <row r="50072" ht="7.5" hidden="1" customHeight="1"/>
    <row r="50073" ht="7.5" hidden="1" customHeight="1"/>
    <row r="50074" ht="7.5" hidden="1" customHeight="1"/>
    <row r="50075" ht="7.5" hidden="1" customHeight="1"/>
    <row r="50076" ht="7.5" hidden="1" customHeight="1"/>
    <row r="50077" ht="7.5" hidden="1" customHeight="1"/>
    <row r="50078" ht="7.5" hidden="1" customHeight="1"/>
    <row r="50079" ht="7.5" hidden="1" customHeight="1"/>
    <row r="50080" ht="7.5" hidden="1" customHeight="1"/>
    <row r="50081" ht="7.5" hidden="1" customHeight="1"/>
    <row r="50082" ht="7.5" hidden="1" customHeight="1"/>
    <row r="50083" ht="7.5" hidden="1" customHeight="1"/>
    <row r="50084" ht="7.5" hidden="1" customHeight="1"/>
    <row r="50085" ht="7.5" hidden="1" customHeight="1"/>
    <row r="50086" ht="7.5" hidden="1" customHeight="1"/>
    <row r="50087" ht="7.5" hidden="1" customHeight="1"/>
    <row r="50088" ht="7.5" hidden="1" customHeight="1"/>
    <row r="50089" ht="7.5" hidden="1" customHeight="1"/>
    <row r="50090" ht="7.5" hidden="1" customHeight="1"/>
    <row r="50091" ht="7.5" hidden="1" customHeight="1"/>
    <row r="50092" ht="7.5" hidden="1" customHeight="1"/>
    <row r="50093" ht="7.5" hidden="1" customHeight="1"/>
    <row r="50094" ht="7.5" hidden="1" customHeight="1"/>
    <row r="50095" ht="7.5" hidden="1" customHeight="1"/>
    <row r="50096" ht="7.5" hidden="1" customHeight="1"/>
    <row r="50097" ht="7.5" hidden="1" customHeight="1"/>
    <row r="50098" ht="7.5" hidden="1" customHeight="1"/>
    <row r="50099" ht="7.5" hidden="1" customHeight="1"/>
    <row r="50100" ht="7.5" hidden="1" customHeight="1"/>
    <row r="50101" ht="7.5" hidden="1" customHeight="1"/>
    <row r="50102" ht="7.5" hidden="1" customHeight="1"/>
    <row r="50103" ht="7.5" hidden="1" customHeight="1"/>
    <row r="50104" ht="7.5" hidden="1" customHeight="1"/>
    <row r="50105" ht="7.5" hidden="1" customHeight="1"/>
    <row r="50106" ht="7.5" hidden="1" customHeight="1"/>
    <row r="50107" ht="7.5" hidden="1" customHeight="1"/>
    <row r="50108" ht="7.5" hidden="1" customHeight="1"/>
    <row r="50109" ht="7.5" hidden="1" customHeight="1"/>
    <row r="50110" ht="7.5" hidden="1" customHeight="1"/>
    <row r="50111" ht="7.5" hidden="1" customHeight="1"/>
    <row r="50112" ht="7.5" hidden="1" customHeight="1"/>
    <row r="50113" ht="7.5" hidden="1" customHeight="1"/>
    <row r="50114" ht="7.5" hidden="1" customHeight="1"/>
    <row r="50115" ht="7.5" hidden="1" customHeight="1"/>
    <row r="50116" ht="7.5" hidden="1" customHeight="1"/>
    <row r="50117" ht="7.5" hidden="1" customHeight="1"/>
    <row r="50118" ht="7.5" hidden="1" customHeight="1"/>
    <row r="50119" ht="7.5" hidden="1" customHeight="1"/>
    <row r="50120" ht="7.5" hidden="1" customHeight="1"/>
    <row r="50121" ht="7.5" hidden="1" customHeight="1"/>
    <row r="50122" ht="7.5" hidden="1" customHeight="1"/>
    <row r="50123" ht="7.5" hidden="1" customHeight="1"/>
    <row r="50124" ht="7.5" hidden="1" customHeight="1"/>
    <row r="50125" ht="7.5" hidden="1" customHeight="1"/>
    <row r="50126" ht="7.5" hidden="1" customHeight="1"/>
    <row r="50127" ht="7.5" hidden="1" customHeight="1"/>
    <row r="50128" ht="7.5" hidden="1" customHeight="1"/>
    <row r="50129" ht="7.5" hidden="1" customHeight="1"/>
    <row r="50130" ht="7.5" hidden="1" customHeight="1"/>
    <row r="50131" ht="7.5" hidden="1" customHeight="1"/>
    <row r="50132" ht="7.5" hidden="1" customHeight="1"/>
    <row r="50133" ht="7.5" hidden="1" customHeight="1"/>
    <row r="50134" ht="7.5" hidden="1" customHeight="1"/>
    <row r="50135" ht="7.5" hidden="1" customHeight="1"/>
    <row r="50136" ht="7.5" hidden="1" customHeight="1"/>
    <row r="50137" ht="7.5" hidden="1" customHeight="1"/>
    <row r="50138" ht="7.5" hidden="1" customHeight="1"/>
    <row r="50139" ht="7.5" hidden="1" customHeight="1"/>
    <row r="50140" ht="7.5" hidden="1" customHeight="1"/>
    <row r="50141" ht="7.5" hidden="1" customHeight="1"/>
    <row r="50142" ht="7.5" hidden="1" customHeight="1"/>
    <row r="50143" ht="7.5" hidden="1" customHeight="1"/>
    <row r="50144" ht="7.5" hidden="1" customHeight="1"/>
    <row r="50145" ht="7.5" hidden="1" customHeight="1"/>
    <row r="50146" ht="7.5" hidden="1" customHeight="1"/>
    <row r="50147" ht="7.5" hidden="1" customHeight="1"/>
    <row r="50148" ht="7.5" hidden="1" customHeight="1"/>
    <row r="50149" ht="7.5" hidden="1" customHeight="1"/>
    <row r="50150" ht="7.5" hidden="1" customHeight="1"/>
    <row r="50151" ht="7.5" hidden="1" customHeight="1"/>
    <row r="50152" ht="7.5" hidden="1" customHeight="1"/>
    <row r="50153" ht="7.5" hidden="1" customHeight="1"/>
    <row r="50154" ht="7.5" hidden="1" customHeight="1"/>
    <row r="50155" ht="7.5" hidden="1" customHeight="1"/>
    <row r="50156" ht="7.5" hidden="1" customHeight="1"/>
    <row r="50157" ht="7.5" hidden="1" customHeight="1"/>
    <row r="50158" ht="7.5" hidden="1" customHeight="1"/>
    <row r="50159" ht="7.5" hidden="1" customHeight="1"/>
    <row r="50160" ht="7.5" hidden="1" customHeight="1"/>
    <row r="50161" ht="7.5" hidden="1" customHeight="1"/>
    <row r="50162" ht="7.5" hidden="1" customHeight="1"/>
    <row r="50163" ht="7.5" hidden="1" customHeight="1"/>
    <row r="50164" ht="7.5" hidden="1" customHeight="1"/>
    <row r="50165" ht="7.5" hidden="1" customHeight="1"/>
    <row r="50166" ht="7.5" hidden="1" customHeight="1"/>
    <row r="50167" ht="7.5" hidden="1" customHeight="1"/>
    <row r="50168" ht="7.5" hidden="1" customHeight="1"/>
    <row r="50169" ht="7.5" hidden="1" customHeight="1"/>
    <row r="50170" ht="7.5" hidden="1" customHeight="1"/>
    <row r="50171" ht="7.5" hidden="1" customHeight="1"/>
    <row r="50172" ht="7.5" hidden="1" customHeight="1"/>
    <row r="50173" ht="7.5" hidden="1" customHeight="1"/>
    <row r="50174" ht="7.5" hidden="1" customHeight="1"/>
    <row r="50175" ht="7.5" hidden="1" customHeight="1"/>
    <row r="50176" ht="7.5" hidden="1" customHeight="1"/>
    <row r="50177" ht="7.5" hidden="1" customHeight="1"/>
    <row r="50178" ht="7.5" hidden="1" customHeight="1"/>
    <row r="50179" ht="7.5" hidden="1" customHeight="1"/>
    <row r="50180" ht="7.5" hidden="1" customHeight="1"/>
    <row r="50181" ht="7.5" hidden="1" customHeight="1"/>
    <row r="50182" ht="7.5" hidden="1" customHeight="1"/>
    <row r="50183" ht="7.5" hidden="1" customHeight="1"/>
    <row r="50184" ht="7.5" hidden="1" customHeight="1"/>
    <row r="50185" ht="7.5" hidden="1" customHeight="1"/>
    <row r="50186" ht="7.5" hidden="1" customHeight="1"/>
    <row r="50187" ht="7.5" hidden="1" customHeight="1"/>
    <row r="50188" ht="7.5" hidden="1" customHeight="1"/>
    <row r="50189" ht="7.5" hidden="1" customHeight="1"/>
    <row r="50190" ht="7.5" hidden="1" customHeight="1"/>
    <row r="50191" ht="7.5" hidden="1" customHeight="1"/>
    <row r="50192" ht="7.5" hidden="1" customHeight="1"/>
    <row r="50193" ht="7.5" hidden="1" customHeight="1"/>
    <row r="50194" ht="7.5" hidden="1" customHeight="1"/>
    <row r="50195" ht="7.5" hidden="1" customHeight="1"/>
    <row r="50196" ht="7.5" hidden="1" customHeight="1"/>
    <row r="50197" ht="7.5" hidden="1" customHeight="1"/>
    <row r="50198" ht="7.5" hidden="1" customHeight="1"/>
    <row r="50199" ht="7.5" hidden="1" customHeight="1"/>
    <row r="50200" ht="7.5" hidden="1" customHeight="1"/>
    <row r="50201" ht="7.5" hidden="1" customHeight="1"/>
    <row r="50202" ht="7.5" hidden="1" customHeight="1"/>
    <row r="50203" ht="7.5" hidden="1" customHeight="1"/>
    <row r="50204" ht="7.5" hidden="1" customHeight="1"/>
    <row r="50205" ht="7.5" hidden="1" customHeight="1"/>
    <row r="50206" ht="7.5" hidden="1" customHeight="1"/>
    <row r="50207" ht="7.5" hidden="1" customHeight="1"/>
    <row r="50208" ht="7.5" hidden="1" customHeight="1"/>
    <row r="50209" ht="7.5" hidden="1" customHeight="1"/>
    <row r="50210" ht="7.5" hidden="1" customHeight="1"/>
    <row r="50211" ht="7.5" hidden="1" customHeight="1"/>
    <row r="50212" ht="7.5" hidden="1" customHeight="1"/>
    <row r="50213" ht="7.5" hidden="1" customHeight="1"/>
    <row r="50214" ht="7.5" hidden="1" customHeight="1"/>
    <row r="50215" ht="7.5" hidden="1" customHeight="1"/>
    <row r="50216" ht="7.5" hidden="1" customHeight="1"/>
    <row r="50217" ht="7.5" hidden="1" customHeight="1"/>
    <row r="50218" ht="7.5" hidden="1" customHeight="1"/>
    <row r="50219" ht="7.5" hidden="1" customHeight="1"/>
    <row r="50220" ht="7.5" hidden="1" customHeight="1"/>
    <row r="50221" ht="7.5" hidden="1" customHeight="1"/>
    <row r="50222" ht="7.5" hidden="1" customHeight="1"/>
    <row r="50223" ht="7.5" hidden="1" customHeight="1"/>
    <row r="50224" ht="7.5" hidden="1" customHeight="1"/>
    <row r="50225" ht="7.5" hidden="1" customHeight="1"/>
    <row r="50226" ht="7.5" hidden="1" customHeight="1"/>
    <row r="50227" ht="7.5" hidden="1" customHeight="1"/>
    <row r="50228" ht="7.5" hidden="1" customHeight="1"/>
    <row r="50229" ht="7.5" hidden="1" customHeight="1"/>
    <row r="50230" ht="7.5" hidden="1" customHeight="1"/>
    <row r="50231" ht="7.5" hidden="1" customHeight="1"/>
    <row r="50232" ht="7.5" hidden="1" customHeight="1"/>
    <row r="50233" ht="7.5" hidden="1" customHeight="1"/>
    <row r="50234" ht="7.5" hidden="1" customHeight="1"/>
    <row r="50235" ht="7.5" hidden="1" customHeight="1"/>
    <row r="50236" ht="7.5" hidden="1" customHeight="1"/>
    <row r="50237" ht="7.5" hidden="1" customHeight="1"/>
    <row r="50238" ht="7.5" hidden="1" customHeight="1"/>
    <row r="50239" ht="7.5" hidden="1" customHeight="1"/>
    <row r="50240" ht="7.5" hidden="1" customHeight="1"/>
    <row r="50241" ht="7.5" hidden="1" customHeight="1"/>
    <row r="50242" ht="7.5" hidden="1" customHeight="1"/>
    <row r="50243" ht="7.5" hidden="1" customHeight="1"/>
    <row r="50244" ht="7.5" hidden="1" customHeight="1"/>
    <row r="50245" ht="7.5" hidden="1" customHeight="1"/>
    <row r="50246" ht="7.5" hidden="1" customHeight="1"/>
    <row r="50247" ht="7.5" hidden="1" customHeight="1"/>
    <row r="50248" ht="7.5" hidden="1" customHeight="1"/>
    <row r="50249" ht="7.5" hidden="1" customHeight="1"/>
    <row r="50250" ht="7.5" hidden="1" customHeight="1"/>
    <row r="50251" ht="7.5" hidden="1" customHeight="1"/>
    <row r="50252" ht="7.5" hidden="1" customHeight="1"/>
    <row r="50253" ht="7.5" hidden="1" customHeight="1"/>
    <row r="50254" ht="7.5" hidden="1" customHeight="1"/>
    <row r="50255" ht="7.5" hidden="1" customHeight="1"/>
    <row r="50256" ht="7.5" hidden="1" customHeight="1"/>
    <row r="50257" ht="7.5" hidden="1" customHeight="1"/>
    <row r="50258" ht="7.5" hidden="1" customHeight="1"/>
    <row r="50259" ht="7.5" hidden="1" customHeight="1"/>
    <row r="50260" ht="7.5" hidden="1" customHeight="1"/>
    <row r="50261" ht="7.5" hidden="1" customHeight="1"/>
    <row r="50262" ht="7.5" hidden="1" customHeight="1"/>
    <row r="50263" ht="7.5" hidden="1" customHeight="1"/>
    <row r="50264" ht="7.5" hidden="1" customHeight="1"/>
    <row r="50265" ht="7.5" hidden="1" customHeight="1"/>
    <row r="50266" ht="7.5" hidden="1" customHeight="1"/>
    <row r="50267" ht="7.5" hidden="1" customHeight="1"/>
    <row r="50268" ht="7.5" hidden="1" customHeight="1"/>
    <row r="50269" ht="7.5" hidden="1" customHeight="1"/>
    <row r="50270" ht="7.5" hidden="1" customHeight="1"/>
    <row r="50271" ht="7.5" hidden="1" customHeight="1"/>
    <row r="50272" ht="7.5" hidden="1" customHeight="1"/>
    <row r="50273" ht="7.5" hidden="1" customHeight="1"/>
    <row r="50274" ht="7.5" hidden="1" customHeight="1"/>
    <row r="50275" ht="7.5" hidden="1" customHeight="1"/>
    <row r="50276" ht="7.5" hidden="1" customHeight="1"/>
    <row r="50277" ht="7.5" hidden="1" customHeight="1"/>
    <row r="50278" ht="7.5" hidden="1" customHeight="1"/>
    <row r="50279" ht="7.5" hidden="1" customHeight="1"/>
    <row r="50280" ht="7.5" hidden="1" customHeight="1"/>
    <row r="50281" ht="7.5" hidden="1" customHeight="1"/>
    <row r="50282" ht="7.5" hidden="1" customHeight="1"/>
    <row r="50283" ht="7.5" hidden="1" customHeight="1"/>
    <row r="50284" ht="7.5" hidden="1" customHeight="1"/>
    <row r="50285" ht="7.5" hidden="1" customHeight="1"/>
    <row r="50286" ht="7.5" hidden="1" customHeight="1"/>
    <row r="50287" ht="7.5" hidden="1" customHeight="1"/>
    <row r="50288" ht="7.5" hidden="1" customHeight="1"/>
    <row r="50289" ht="7.5" hidden="1" customHeight="1"/>
    <row r="50290" ht="7.5" hidden="1" customHeight="1"/>
    <row r="50291" ht="7.5" hidden="1" customHeight="1"/>
    <row r="50292" ht="7.5" hidden="1" customHeight="1"/>
    <row r="50293" ht="7.5" hidden="1" customHeight="1"/>
    <row r="50294" ht="7.5" hidden="1" customHeight="1"/>
    <row r="50295" ht="7.5" hidden="1" customHeight="1"/>
    <row r="50296" ht="7.5" hidden="1" customHeight="1"/>
    <row r="50297" ht="7.5" hidden="1" customHeight="1"/>
    <row r="50298" ht="7.5" hidden="1" customHeight="1"/>
    <row r="50299" ht="7.5" hidden="1" customHeight="1"/>
    <row r="50300" ht="7.5" hidden="1" customHeight="1"/>
    <row r="50301" ht="7.5" hidden="1" customHeight="1"/>
    <row r="50302" ht="7.5" hidden="1" customHeight="1"/>
    <row r="50303" ht="7.5" hidden="1" customHeight="1"/>
    <row r="50304" ht="7.5" hidden="1" customHeight="1"/>
    <row r="50305" ht="7.5" hidden="1" customHeight="1"/>
    <row r="50306" ht="7.5" hidden="1" customHeight="1"/>
    <row r="50307" ht="7.5" hidden="1" customHeight="1"/>
    <row r="50308" ht="7.5" hidden="1" customHeight="1"/>
    <row r="50309" ht="7.5" hidden="1" customHeight="1"/>
    <row r="50310" ht="7.5" hidden="1" customHeight="1"/>
    <row r="50311" ht="7.5" hidden="1" customHeight="1"/>
    <row r="50312" ht="7.5" hidden="1" customHeight="1"/>
    <row r="50313" ht="7.5" hidden="1" customHeight="1"/>
    <row r="50314" ht="7.5" hidden="1" customHeight="1"/>
    <row r="50315" ht="7.5" hidden="1" customHeight="1"/>
    <row r="50316" ht="7.5" hidden="1" customHeight="1"/>
    <row r="50317" ht="7.5" hidden="1" customHeight="1"/>
    <row r="50318" ht="7.5" hidden="1" customHeight="1"/>
    <row r="50319" ht="7.5" hidden="1" customHeight="1"/>
    <row r="50320" ht="7.5" hidden="1" customHeight="1"/>
    <row r="50321" ht="7.5" hidden="1" customHeight="1"/>
    <row r="50322" ht="7.5" hidden="1" customHeight="1"/>
    <row r="50323" ht="7.5" hidden="1" customHeight="1"/>
    <row r="50324" ht="7.5" hidden="1" customHeight="1"/>
    <row r="50325" ht="7.5" hidden="1" customHeight="1"/>
    <row r="50326" ht="7.5" hidden="1" customHeight="1"/>
    <row r="50327" ht="7.5" hidden="1" customHeight="1"/>
    <row r="50328" ht="7.5" hidden="1" customHeight="1"/>
    <row r="50329" ht="7.5" hidden="1" customHeight="1"/>
    <row r="50330" ht="7.5" hidden="1" customHeight="1"/>
    <row r="50331" ht="7.5" hidden="1" customHeight="1"/>
    <row r="50332" ht="7.5" hidden="1" customHeight="1"/>
    <row r="50333" ht="7.5" hidden="1" customHeight="1"/>
    <row r="50334" ht="7.5" hidden="1" customHeight="1"/>
    <row r="50335" ht="7.5" hidden="1" customHeight="1"/>
    <row r="50336" ht="7.5" hidden="1" customHeight="1"/>
    <row r="50337" ht="7.5" hidden="1" customHeight="1"/>
    <row r="50338" ht="7.5" hidden="1" customHeight="1"/>
    <row r="50339" ht="7.5" hidden="1" customHeight="1"/>
    <row r="50340" ht="7.5" hidden="1" customHeight="1"/>
    <row r="50341" ht="7.5" hidden="1" customHeight="1"/>
    <row r="50342" ht="7.5" hidden="1" customHeight="1"/>
    <row r="50343" ht="7.5" hidden="1" customHeight="1"/>
    <row r="50344" ht="7.5" hidden="1" customHeight="1"/>
    <row r="50345" ht="7.5" hidden="1" customHeight="1"/>
    <row r="50346" ht="7.5" hidden="1" customHeight="1"/>
    <row r="50347" ht="7.5" hidden="1" customHeight="1"/>
    <row r="50348" ht="7.5" hidden="1" customHeight="1"/>
    <row r="50349" ht="7.5" hidden="1" customHeight="1"/>
    <row r="50350" ht="7.5" hidden="1" customHeight="1"/>
    <row r="50351" ht="7.5" hidden="1" customHeight="1"/>
    <row r="50352" ht="7.5" hidden="1" customHeight="1"/>
    <row r="50353" ht="7.5" hidden="1" customHeight="1"/>
    <row r="50354" ht="7.5" hidden="1" customHeight="1"/>
    <row r="50355" ht="7.5" hidden="1" customHeight="1"/>
    <row r="50356" ht="7.5" hidden="1" customHeight="1"/>
    <row r="50357" ht="7.5" hidden="1" customHeight="1"/>
    <row r="50358" ht="7.5" hidden="1" customHeight="1"/>
    <row r="50359" ht="7.5" hidden="1" customHeight="1"/>
    <row r="50360" ht="7.5" hidden="1" customHeight="1"/>
    <row r="50361" ht="7.5" hidden="1" customHeight="1"/>
    <row r="50362" ht="7.5" hidden="1" customHeight="1"/>
    <row r="50363" ht="7.5" hidden="1" customHeight="1"/>
    <row r="50364" ht="7.5" hidden="1" customHeight="1"/>
    <row r="50365" ht="7.5" hidden="1" customHeight="1"/>
    <row r="50366" ht="7.5" hidden="1" customHeight="1"/>
    <row r="50367" ht="7.5" hidden="1" customHeight="1"/>
    <row r="50368" ht="7.5" hidden="1" customHeight="1"/>
    <row r="50369" ht="7.5" hidden="1" customHeight="1"/>
    <row r="50370" ht="7.5" hidden="1" customHeight="1"/>
    <row r="50371" ht="7.5" hidden="1" customHeight="1"/>
    <row r="50372" ht="7.5" hidden="1" customHeight="1"/>
    <row r="50373" ht="7.5" hidden="1" customHeight="1"/>
    <row r="50374" ht="7.5" hidden="1" customHeight="1"/>
    <row r="50375" ht="7.5" hidden="1" customHeight="1"/>
    <row r="50376" ht="7.5" hidden="1" customHeight="1"/>
    <row r="50377" ht="7.5" hidden="1" customHeight="1"/>
    <row r="50378" ht="7.5" hidden="1" customHeight="1"/>
    <row r="50379" ht="7.5" hidden="1" customHeight="1"/>
    <row r="50380" ht="7.5" hidden="1" customHeight="1"/>
    <row r="50381" ht="7.5" hidden="1" customHeight="1"/>
    <row r="50382" ht="7.5" hidden="1" customHeight="1"/>
    <row r="50383" ht="7.5" hidden="1" customHeight="1"/>
    <row r="50384" ht="7.5" hidden="1" customHeight="1"/>
    <row r="50385" ht="7.5" hidden="1" customHeight="1"/>
    <row r="50386" ht="7.5" hidden="1" customHeight="1"/>
    <row r="50387" ht="7.5" hidden="1" customHeight="1"/>
    <row r="50388" ht="7.5" hidden="1" customHeight="1"/>
    <row r="50389" ht="7.5" hidden="1" customHeight="1"/>
    <row r="50390" ht="7.5" hidden="1" customHeight="1"/>
    <row r="50391" ht="7.5" hidden="1" customHeight="1"/>
    <row r="50392" ht="7.5" hidden="1" customHeight="1"/>
    <row r="50393" ht="7.5" hidden="1" customHeight="1"/>
    <row r="50394" ht="7.5" hidden="1" customHeight="1"/>
    <row r="50395" ht="7.5" hidden="1" customHeight="1"/>
    <row r="50396" ht="7.5" hidden="1" customHeight="1"/>
    <row r="50397" ht="7.5" hidden="1" customHeight="1"/>
    <row r="50398" ht="7.5" hidden="1" customHeight="1"/>
    <row r="50399" ht="7.5" hidden="1" customHeight="1"/>
    <row r="50400" ht="7.5" hidden="1" customHeight="1"/>
    <row r="50401" ht="7.5" hidden="1" customHeight="1"/>
    <row r="50402" ht="7.5" hidden="1" customHeight="1"/>
    <row r="50403" ht="7.5" hidden="1" customHeight="1"/>
    <row r="50404" ht="7.5" hidden="1" customHeight="1"/>
    <row r="50405" ht="7.5" hidden="1" customHeight="1"/>
    <row r="50406" ht="7.5" hidden="1" customHeight="1"/>
    <row r="50407" ht="7.5" hidden="1" customHeight="1"/>
    <row r="50408" ht="7.5" hidden="1" customHeight="1"/>
    <row r="50409" ht="7.5" hidden="1" customHeight="1"/>
    <row r="50410" ht="7.5" hidden="1" customHeight="1"/>
    <row r="50411" ht="7.5" hidden="1" customHeight="1"/>
    <row r="50412" ht="7.5" hidden="1" customHeight="1"/>
    <row r="50413" ht="7.5" hidden="1" customHeight="1"/>
    <row r="50414" ht="7.5" hidden="1" customHeight="1"/>
    <row r="50415" ht="7.5" hidden="1" customHeight="1"/>
    <row r="50416" ht="7.5" hidden="1" customHeight="1"/>
    <row r="50417" ht="7.5" hidden="1" customHeight="1"/>
    <row r="50418" ht="7.5" hidden="1" customHeight="1"/>
    <row r="50419" ht="7.5" hidden="1" customHeight="1"/>
    <row r="50420" ht="7.5" hidden="1" customHeight="1"/>
    <row r="50421" ht="7.5" hidden="1" customHeight="1"/>
    <row r="50422" ht="7.5" hidden="1" customHeight="1"/>
    <row r="50423" ht="7.5" hidden="1" customHeight="1"/>
    <row r="50424" ht="7.5" hidden="1" customHeight="1"/>
    <row r="50425" ht="7.5" hidden="1" customHeight="1"/>
    <row r="50426" ht="7.5" hidden="1" customHeight="1"/>
    <row r="50427" ht="7.5" hidden="1" customHeight="1"/>
    <row r="50428" ht="7.5" hidden="1" customHeight="1"/>
    <row r="50429" ht="7.5" hidden="1" customHeight="1"/>
    <row r="50430" ht="7.5" hidden="1" customHeight="1"/>
    <row r="50431" ht="7.5" hidden="1" customHeight="1"/>
    <row r="50432" ht="7.5" hidden="1" customHeight="1"/>
    <row r="50433" ht="7.5" hidden="1" customHeight="1"/>
    <row r="50434" ht="7.5" hidden="1" customHeight="1"/>
    <row r="50435" ht="7.5" hidden="1" customHeight="1"/>
    <row r="50436" ht="7.5" hidden="1" customHeight="1"/>
    <row r="50437" ht="7.5" hidden="1" customHeight="1"/>
    <row r="50438" ht="7.5" hidden="1" customHeight="1"/>
    <row r="50439" ht="7.5" hidden="1" customHeight="1"/>
    <row r="50440" ht="7.5" hidden="1" customHeight="1"/>
    <row r="50441" ht="7.5" hidden="1" customHeight="1"/>
    <row r="50442" ht="7.5" hidden="1" customHeight="1"/>
    <row r="50443" ht="7.5" hidden="1" customHeight="1"/>
    <row r="50444" ht="7.5" hidden="1" customHeight="1"/>
    <row r="50445" ht="7.5" hidden="1" customHeight="1"/>
    <row r="50446" ht="7.5" hidden="1" customHeight="1"/>
    <row r="50447" ht="7.5" hidden="1" customHeight="1"/>
    <row r="50448" ht="7.5" hidden="1" customHeight="1"/>
    <row r="50449" ht="7.5" hidden="1" customHeight="1"/>
    <row r="50450" ht="7.5" hidden="1" customHeight="1"/>
    <row r="50451" ht="7.5" hidden="1" customHeight="1"/>
    <row r="50452" ht="7.5" hidden="1" customHeight="1"/>
    <row r="50453" ht="7.5" hidden="1" customHeight="1"/>
    <row r="50454" ht="7.5" hidden="1" customHeight="1"/>
    <row r="50455" ht="7.5" hidden="1" customHeight="1"/>
    <row r="50456" ht="7.5" hidden="1" customHeight="1"/>
    <row r="50457" ht="7.5" hidden="1" customHeight="1"/>
    <row r="50458" ht="7.5" hidden="1" customHeight="1"/>
    <row r="50459" ht="7.5" hidden="1" customHeight="1"/>
    <row r="50460" ht="7.5" hidden="1" customHeight="1"/>
    <row r="50461" ht="7.5" hidden="1" customHeight="1"/>
    <row r="50462" ht="7.5" hidden="1" customHeight="1"/>
    <row r="50463" ht="7.5" hidden="1" customHeight="1"/>
    <row r="50464" ht="7.5" hidden="1" customHeight="1"/>
    <row r="50465" ht="7.5" hidden="1" customHeight="1"/>
    <row r="50466" ht="7.5" hidden="1" customHeight="1"/>
    <row r="50467" ht="7.5" hidden="1" customHeight="1"/>
    <row r="50468" ht="7.5" hidden="1" customHeight="1"/>
    <row r="50469" ht="7.5" hidden="1" customHeight="1"/>
    <row r="50470" ht="7.5" hidden="1" customHeight="1"/>
    <row r="50471" ht="7.5" hidden="1" customHeight="1"/>
    <row r="50472" ht="7.5" hidden="1" customHeight="1"/>
    <row r="50473" ht="7.5" hidden="1" customHeight="1"/>
    <row r="50474" ht="7.5" hidden="1" customHeight="1"/>
    <row r="50475" ht="7.5" hidden="1" customHeight="1"/>
    <row r="50476" ht="7.5" hidden="1" customHeight="1"/>
    <row r="50477" ht="7.5" hidden="1" customHeight="1"/>
    <row r="50478" ht="7.5" hidden="1" customHeight="1"/>
    <row r="50479" ht="7.5" hidden="1" customHeight="1"/>
    <row r="50480" ht="7.5" hidden="1" customHeight="1"/>
    <row r="50481" ht="7.5" hidden="1" customHeight="1"/>
    <row r="50482" ht="7.5" hidden="1" customHeight="1"/>
    <row r="50483" ht="7.5" hidden="1" customHeight="1"/>
    <row r="50484" ht="7.5" hidden="1" customHeight="1"/>
    <row r="50485" ht="7.5" hidden="1" customHeight="1"/>
    <row r="50486" ht="7.5" hidden="1" customHeight="1"/>
    <row r="50487" ht="7.5" hidden="1" customHeight="1"/>
    <row r="50488" ht="7.5" hidden="1" customHeight="1"/>
    <row r="50489" ht="7.5" hidden="1" customHeight="1"/>
    <row r="50490" ht="7.5" hidden="1" customHeight="1"/>
    <row r="50491" ht="7.5" hidden="1" customHeight="1"/>
    <row r="50492" ht="7.5" hidden="1" customHeight="1"/>
    <row r="50493" ht="7.5" hidden="1" customHeight="1"/>
    <row r="50494" ht="7.5" hidden="1" customHeight="1"/>
    <row r="50495" ht="7.5" hidden="1" customHeight="1"/>
    <row r="50496" ht="7.5" hidden="1" customHeight="1"/>
    <row r="50497" ht="7.5" hidden="1" customHeight="1"/>
    <row r="50498" ht="7.5" hidden="1" customHeight="1"/>
    <row r="50499" ht="7.5" hidden="1" customHeight="1"/>
    <row r="50500" ht="7.5" hidden="1" customHeight="1"/>
    <row r="50501" ht="7.5" hidden="1" customHeight="1"/>
    <row r="50502" ht="7.5" hidden="1" customHeight="1"/>
    <row r="50503" ht="7.5" hidden="1" customHeight="1"/>
    <row r="50504" ht="7.5" hidden="1" customHeight="1"/>
    <row r="50505" ht="7.5" hidden="1" customHeight="1"/>
    <row r="50506" ht="7.5" hidden="1" customHeight="1"/>
    <row r="50507" ht="7.5" hidden="1" customHeight="1"/>
    <row r="50508" ht="7.5" hidden="1" customHeight="1"/>
    <row r="50509" ht="7.5" hidden="1" customHeight="1"/>
    <row r="50510" ht="7.5" hidden="1" customHeight="1"/>
    <row r="50511" ht="7.5" hidden="1" customHeight="1"/>
    <row r="50512" ht="7.5" hidden="1" customHeight="1"/>
    <row r="50513" ht="7.5" hidden="1" customHeight="1"/>
    <row r="50514" ht="7.5" hidden="1" customHeight="1"/>
    <row r="50515" ht="7.5" hidden="1" customHeight="1"/>
    <row r="50516" ht="7.5" hidden="1" customHeight="1"/>
    <row r="50517" ht="7.5" hidden="1" customHeight="1"/>
    <row r="50518" ht="7.5" hidden="1" customHeight="1"/>
    <row r="50519" ht="7.5" hidden="1" customHeight="1"/>
    <row r="50520" ht="7.5" hidden="1" customHeight="1"/>
    <row r="50521" ht="7.5" hidden="1" customHeight="1"/>
    <row r="50522" ht="7.5" hidden="1" customHeight="1"/>
    <row r="50523" ht="7.5" hidden="1" customHeight="1"/>
    <row r="50524" ht="7.5" hidden="1" customHeight="1"/>
    <row r="50525" ht="7.5" hidden="1" customHeight="1"/>
    <row r="50526" ht="7.5" hidden="1" customHeight="1"/>
    <row r="50527" ht="7.5" hidden="1" customHeight="1"/>
    <row r="50528" ht="7.5" hidden="1" customHeight="1"/>
    <row r="50529" ht="7.5" hidden="1" customHeight="1"/>
    <row r="50530" ht="7.5" hidden="1" customHeight="1"/>
    <row r="50531" ht="7.5" hidden="1" customHeight="1"/>
    <row r="50532" ht="7.5" hidden="1" customHeight="1"/>
    <row r="50533" ht="7.5" hidden="1" customHeight="1"/>
    <row r="50534" ht="7.5" hidden="1" customHeight="1"/>
    <row r="50535" ht="7.5" hidden="1" customHeight="1"/>
    <row r="50536" ht="7.5" hidden="1" customHeight="1"/>
    <row r="50537" ht="7.5" hidden="1" customHeight="1"/>
    <row r="50538" ht="7.5" hidden="1" customHeight="1"/>
    <row r="50539" ht="7.5" hidden="1" customHeight="1"/>
    <row r="50540" ht="7.5" hidden="1" customHeight="1"/>
    <row r="50541" ht="7.5" hidden="1" customHeight="1"/>
    <row r="50542" ht="7.5" hidden="1" customHeight="1"/>
    <row r="50543" ht="7.5" hidden="1" customHeight="1"/>
    <row r="50544" ht="7.5" hidden="1" customHeight="1"/>
    <row r="50545" ht="7.5" hidden="1" customHeight="1"/>
    <row r="50546" ht="7.5" hidden="1" customHeight="1"/>
    <row r="50547" ht="7.5" hidden="1" customHeight="1"/>
    <row r="50548" ht="7.5" hidden="1" customHeight="1"/>
    <row r="50549" ht="7.5" hidden="1" customHeight="1"/>
    <row r="50550" ht="7.5" hidden="1" customHeight="1"/>
    <row r="50551" ht="7.5" hidden="1" customHeight="1"/>
    <row r="50552" ht="7.5" hidden="1" customHeight="1"/>
    <row r="50553" ht="7.5" hidden="1" customHeight="1"/>
    <row r="50554" ht="7.5" hidden="1" customHeight="1"/>
    <row r="50555" ht="7.5" hidden="1" customHeight="1"/>
    <row r="50556" ht="7.5" hidden="1" customHeight="1"/>
    <row r="50557" ht="7.5" hidden="1" customHeight="1"/>
    <row r="50558" ht="7.5" hidden="1" customHeight="1"/>
    <row r="50559" ht="7.5" hidden="1" customHeight="1"/>
    <row r="50560" ht="7.5" hidden="1" customHeight="1"/>
    <row r="50561" ht="7.5" hidden="1" customHeight="1"/>
    <row r="50562" ht="7.5" hidden="1" customHeight="1"/>
    <row r="50563" ht="7.5" hidden="1" customHeight="1"/>
    <row r="50564" ht="7.5" hidden="1" customHeight="1"/>
    <row r="50565" ht="7.5" hidden="1" customHeight="1"/>
    <row r="50566" ht="7.5" hidden="1" customHeight="1"/>
    <row r="50567" ht="7.5" hidden="1" customHeight="1"/>
    <row r="50568" ht="7.5" hidden="1" customHeight="1"/>
    <row r="50569" ht="7.5" hidden="1" customHeight="1"/>
    <row r="50570" ht="7.5" hidden="1" customHeight="1"/>
    <row r="50571" ht="7.5" hidden="1" customHeight="1"/>
    <row r="50572" ht="7.5" hidden="1" customHeight="1"/>
    <row r="50573" ht="7.5" hidden="1" customHeight="1"/>
    <row r="50574" ht="7.5" hidden="1" customHeight="1"/>
    <row r="50575" ht="7.5" hidden="1" customHeight="1"/>
    <row r="50576" ht="7.5" hidden="1" customHeight="1"/>
    <row r="50577" ht="7.5" hidden="1" customHeight="1"/>
    <row r="50578" ht="7.5" hidden="1" customHeight="1"/>
    <row r="50579" ht="7.5" hidden="1" customHeight="1"/>
    <row r="50580" ht="7.5" hidden="1" customHeight="1"/>
    <row r="50581" ht="7.5" hidden="1" customHeight="1"/>
    <row r="50582" ht="7.5" hidden="1" customHeight="1"/>
    <row r="50583" ht="7.5" hidden="1" customHeight="1"/>
    <row r="50584" ht="7.5" hidden="1" customHeight="1"/>
    <row r="50585" ht="7.5" hidden="1" customHeight="1"/>
    <row r="50586" ht="7.5" hidden="1" customHeight="1"/>
    <row r="50587" ht="7.5" hidden="1" customHeight="1"/>
    <row r="50588" ht="7.5" hidden="1" customHeight="1"/>
    <row r="50589" ht="7.5" hidden="1" customHeight="1"/>
    <row r="50590" ht="7.5" hidden="1" customHeight="1"/>
    <row r="50591" ht="7.5" hidden="1" customHeight="1"/>
    <row r="50592" ht="7.5" hidden="1" customHeight="1"/>
    <row r="50593" ht="7.5" hidden="1" customHeight="1"/>
    <row r="50594" ht="7.5" hidden="1" customHeight="1"/>
    <row r="50595" ht="7.5" hidden="1" customHeight="1"/>
    <row r="50596" ht="7.5" hidden="1" customHeight="1"/>
    <row r="50597" ht="7.5" hidden="1" customHeight="1"/>
    <row r="50598" ht="7.5" hidden="1" customHeight="1"/>
    <row r="50599" ht="7.5" hidden="1" customHeight="1"/>
    <row r="50600" ht="7.5" hidden="1" customHeight="1"/>
    <row r="50601" ht="7.5" hidden="1" customHeight="1"/>
    <row r="50602" ht="7.5" hidden="1" customHeight="1"/>
    <row r="50603" ht="7.5" hidden="1" customHeight="1"/>
    <row r="50604" ht="7.5" hidden="1" customHeight="1"/>
    <row r="50605" ht="7.5" hidden="1" customHeight="1"/>
    <row r="50606" ht="7.5" hidden="1" customHeight="1"/>
    <row r="50607" ht="7.5" hidden="1" customHeight="1"/>
    <row r="50608" ht="7.5" hidden="1" customHeight="1"/>
    <row r="50609" ht="7.5" hidden="1" customHeight="1"/>
    <row r="50610" ht="7.5" hidden="1" customHeight="1"/>
    <row r="50611" ht="7.5" hidden="1" customHeight="1"/>
    <row r="50612" ht="7.5" hidden="1" customHeight="1"/>
    <row r="50613" ht="7.5" hidden="1" customHeight="1"/>
    <row r="50614" ht="7.5" hidden="1" customHeight="1"/>
    <row r="50615" ht="7.5" hidden="1" customHeight="1"/>
    <row r="50616" ht="7.5" hidden="1" customHeight="1"/>
    <row r="50617" ht="7.5" hidden="1" customHeight="1"/>
    <row r="50618" ht="7.5" hidden="1" customHeight="1"/>
    <row r="50619" ht="7.5" hidden="1" customHeight="1"/>
    <row r="50620" ht="7.5" hidden="1" customHeight="1"/>
    <row r="50621" ht="7.5" hidden="1" customHeight="1"/>
    <row r="50622" ht="7.5" hidden="1" customHeight="1"/>
    <row r="50623" ht="7.5" hidden="1" customHeight="1"/>
    <row r="50624" ht="7.5" hidden="1" customHeight="1"/>
    <row r="50625" ht="7.5" hidden="1" customHeight="1"/>
    <row r="50626" ht="7.5" hidden="1" customHeight="1"/>
    <row r="50627" ht="7.5" hidden="1" customHeight="1"/>
    <row r="50628" ht="7.5" hidden="1" customHeight="1"/>
    <row r="50629" ht="7.5" hidden="1" customHeight="1"/>
    <row r="50630" ht="7.5" hidden="1" customHeight="1"/>
    <row r="50631" ht="7.5" hidden="1" customHeight="1"/>
    <row r="50632" ht="7.5" hidden="1" customHeight="1"/>
    <row r="50633" ht="7.5" hidden="1" customHeight="1"/>
    <row r="50634" ht="7.5" hidden="1" customHeight="1"/>
    <row r="50635" ht="7.5" hidden="1" customHeight="1"/>
    <row r="50636" ht="7.5" hidden="1" customHeight="1"/>
    <row r="50637" ht="7.5" hidden="1" customHeight="1"/>
    <row r="50638" ht="7.5" hidden="1" customHeight="1"/>
    <row r="50639" ht="7.5" hidden="1" customHeight="1"/>
    <row r="50640" ht="7.5" hidden="1" customHeight="1"/>
    <row r="50641" ht="7.5" hidden="1" customHeight="1"/>
    <row r="50642" ht="7.5" hidden="1" customHeight="1"/>
    <row r="50643" ht="7.5" hidden="1" customHeight="1"/>
    <row r="50644" ht="7.5" hidden="1" customHeight="1"/>
    <row r="50645" ht="7.5" hidden="1" customHeight="1"/>
    <row r="50646" ht="7.5" hidden="1" customHeight="1"/>
    <row r="50647" ht="7.5" hidden="1" customHeight="1"/>
    <row r="50648" ht="7.5" hidden="1" customHeight="1"/>
    <row r="50649" ht="7.5" hidden="1" customHeight="1"/>
    <row r="50650" ht="7.5" hidden="1" customHeight="1"/>
    <row r="50651" ht="7.5" hidden="1" customHeight="1"/>
    <row r="50652" ht="7.5" hidden="1" customHeight="1"/>
    <row r="50653" ht="7.5" hidden="1" customHeight="1"/>
    <row r="50654" ht="7.5" hidden="1" customHeight="1"/>
    <row r="50655" ht="7.5" hidden="1" customHeight="1"/>
    <row r="50656" ht="7.5" hidden="1" customHeight="1"/>
    <row r="50657" ht="7.5" hidden="1" customHeight="1"/>
    <row r="50658" ht="7.5" hidden="1" customHeight="1"/>
    <row r="50659" ht="7.5" hidden="1" customHeight="1"/>
    <row r="50660" ht="7.5" hidden="1" customHeight="1"/>
    <row r="50661" ht="7.5" hidden="1" customHeight="1"/>
    <row r="50662" ht="7.5" hidden="1" customHeight="1"/>
    <row r="50663" ht="7.5" hidden="1" customHeight="1"/>
    <row r="50664" ht="7.5" hidden="1" customHeight="1"/>
    <row r="50665" ht="7.5" hidden="1" customHeight="1"/>
    <row r="50666" ht="7.5" hidden="1" customHeight="1"/>
    <row r="50667" ht="7.5" hidden="1" customHeight="1"/>
    <row r="50668" ht="7.5" hidden="1" customHeight="1"/>
    <row r="50669" ht="7.5" hidden="1" customHeight="1"/>
    <row r="50670" ht="7.5" hidden="1" customHeight="1"/>
    <row r="50671" ht="7.5" hidden="1" customHeight="1"/>
    <row r="50672" ht="7.5" hidden="1" customHeight="1"/>
    <row r="50673" ht="7.5" hidden="1" customHeight="1"/>
    <row r="50674" ht="7.5" hidden="1" customHeight="1"/>
    <row r="50675" ht="7.5" hidden="1" customHeight="1"/>
    <row r="50676" ht="7.5" hidden="1" customHeight="1"/>
    <row r="50677" ht="7.5" hidden="1" customHeight="1"/>
    <row r="50678" ht="7.5" hidden="1" customHeight="1"/>
    <row r="50679" ht="7.5" hidden="1" customHeight="1"/>
    <row r="50680" ht="7.5" hidden="1" customHeight="1"/>
    <row r="50681" ht="7.5" hidden="1" customHeight="1"/>
    <row r="50682" ht="7.5" hidden="1" customHeight="1"/>
    <row r="50683" ht="7.5" hidden="1" customHeight="1"/>
    <row r="50684" ht="7.5" hidden="1" customHeight="1"/>
    <row r="50685" ht="7.5" hidden="1" customHeight="1"/>
    <row r="50686" ht="7.5" hidden="1" customHeight="1"/>
    <row r="50687" ht="7.5" hidden="1" customHeight="1"/>
    <row r="50688" ht="7.5" hidden="1" customHeight="1"/>
    <row r="50689" ht="7.5" hidden="1" customHeight="1"/>
    <row r="50690" ht="7.5" hidden="1" customHeight="1"/>
    <row r="50691" ht="7.5" hidden="1" customHeight="1"/>
    <row r="50692" ht="7.5" hidden="1" customHeight="1"/>
    <row r="50693" ht="7.5" hidden="1" customHeight="1"/>
    <row r="50694" ht="7.5" hidden="1" customHeight="1"/>
    <row r="50695" ht="7.5" hidden="1" customHeight="1"/>
    <row r="50696" ht="7.5" hidden="1" customHeight="1"/>
    <row r="50697" ht="7.5" hidden="1" customHeight="1"/>
    <row r="50698" ht="7.5" hidden="1" customHeight="1"/>
    <row r="50699" ht="7.5" hidden="1" customHeight="1"/>
    <row r="50700" ht="7.5" hidden="1" customHeight="1"/>
    <row r="50701" ht="7.5" hidden="1" customHeight="1"/>
    <row r="50702" ht="7.5" hidden="1" customHeight="1"/>
    <row r="50703" ht="7.5" hidden="1" customHeight="1"/>
    <row r="50704" ht="7.5" hidden="1" customHeight="1"/>
    <row r="50705" ht="7.5" hidden="1" customHeight="1"/>
    <row r="50706" ht="7.5" hidden="1" customHeight="1"/>
    <row r="50707" ht="7.5" hidden="1" customHeight="1"/>
    <row r="50708" ht="7.5" hidden="1" customHeight="1"/>
    <row r="50709" ht="7.5" hidden="1" customHeight="1"/>
    <row r="50710" ht="7.5" hidden="1" customHeight="1"/>
    <row r="50711" ht="7.5" hidden="1" customHeight="1"/>
    <row r="50712" ht="7.5" hidden="1" customHeight="1"/>
    <row r="50713" ht="7.5" hidden="1" customHeight="1"/>
    <row r="50714" ht="7.5" hidden="1" customHeight="1"/>
    <row r="50715" ht="7.5" hidden="1" customHeight="1"/>
    <row r="50716" ht="7.5" hidden="1" customHeight="1"/>
    <row r="50717" ht="7.5" hidden="1" customHeight="1"/>
    <row r="50718" ht="7.5" hidden="1" customHeight="1"/>
    <row r="50719" ht="7.5" hidden="1" customHeight="1"/>
    <row r="50720" ht="7.5" hidden="1" customHeight="1"/>
    <row r="50721" ht="7.5" hidden="1" customHeight="1"/>
    <row r="50722" ht="7.5" hidden="1" customHeight="1"/>
    <row r="50723" ht="7.5" hidden="1" customHeight="1"/>
    <row r="50724" ht="7.5" hidden="1" customHeight="1"/>
    <row r="50725" ht="7.5" hidden="1" customHeight="1"/>
    <row r="50726" ht="7.5" hidden="1" customHeight="1"/>
    <row r="50727" ht="7.5" hidden="1" customHeight="1"/>
    <row r="50728" ht="7.5" hidden="1" customHeight="1"/>
    <row r="50729" ht="7.5" hidden="1" customHeight="1"/>
    <row r="50730" ht="7.5" hidden="1" customHeight="1"/>
    <row r="50731" ht="7.5" hidden="1" customHeight="1"/>
    <row r="50732" ht="7.5" hidden="1" customHeight="1"/>
    <row r="50733" ht="7.5" hidden="1" customHeight="1"/>
    <row r="50734" ht="7.5" hidden="1" customHeight="1"/>
    <row r="50735" ht="7.5" hidden="1" customHeight="1"/>
    <row r="50736" ht="7.5" hidden="1" customHeight="1"/>
    <row r="50737" ht="7.5" hidden="1" customHeight="1"/>
    <row r="50738" ht="7.5" hidden="1" customHeight="1"/>
    <row r="50739" ht="7.5" hidden="1" customHeight="1"/>
    <row r="50740" ht="7.5" hidden="1" customHeight="1"/>
    <row r="50741" ht="7.5" hidden="1" customHeight="1"/>
    <row r="50742" ht="7.5" hidden="1" customHeight="1"/>
    <row r="50743" ht="7.5" hidden="1" customHeight="1"/>
    <row r="50744" ht="7.5" hidden="1" customHeight="1"/>
    <row r="50745" ht="7.5" hidden="1" customHeight="1"/>
    <row r="50746" ht="7.5" hidden="1" customHeight="1"/>
    <row r="50747" ht="7.5" hidden="1" customHeight="1"/>
    <row r="50748" ht="7.5" hidden="1" customHeight="1"/>
    <row r="50749" ht="7.5" hidden="1" customHeight="1"/>
    <row r="50750" ht="7.5" hidden="1" customHeight="1"/>
    <row r="50751" ht="7.5" hidden="1" customHeight="1"/>
    <row r="50752" ht="7.5" hidden="1" customHeight="1"/>
    <row r="50753" ht="7.5" hidden="1" customHeight="1"/>
    <row r="50754" ht="7.5" hidden="1" customHeight="1"/>
    <row r="50755" ht="7.5" hidden="1" customHeight="1"/>
    <row r="50756" ht="7.5" hidden="1" customHeight="1"/>
    <row r="50757" ht="7.5" hidden="1" customHeight="1"/>
    <row r="50758" ht="7.5" hidden="1" customHeight="1"/>
    <row r="50759" ht="7.5" hidden="1" customHeight="1"/>
    <row r="50760" ht="7.5" hidden="1" customHeight="1"/>
    <row r="50761" ht="7.5" hidden="1" customHeight="1"/>
    <row r="50762" ht="7.5" hidden="1" customHeight="1"/>
    <row r="50763" ht="7.5" hidden="1" customHeight="1"/>
    <row r="50764" ht="7.5" hidden="1" customHeight="1"/>
    <row r="50765" ht="7.5" hidden="1" customHeight="1"/>
    <row r="50766" ht="7.5" hidden="1" customHeight="1"/>
    <row r="50767" ht="7.5" hidden="1" customHeight="1"/>
    <row r="50768" ht="7.5" hidden="1" customHeight="1"/>
    <row r="50769" ht="7.5" hidden="1" customHeight="1"/>
    <row r="50770" ht="7.5" hidden="1" customHeight="1"/>
    <row r="50771" ht="7.5" hidden="1" customHeight="1"/>
    <row r="50772" ht="7.5" hidden="1" customHeight="1"/>
    <row r="50773" ht="7.5" hidden="1" customHeight="1"/>
    <row r="50774" ht="7.5" hidden="1" customHeight="1"/>
    <row r="50775" ht="7.5" hidden="1" customHeight="1"/>
    <row r="50776" ht="7.5" hidden="1" customHeight="1"/>
    <row r="50777" ht="7.5" hidden="1" customHeight="1"/>
    <row r="50778" ht="7.5" hidden="1" customHeight="1"/>
    <row r="50779" ht="7.5" hidden="1" customHeight="1"/>
    <row r="50780" ht="7.5" hidden="1" customHeight="1"/>
    <row r="50781" ht="7.5" hidden="1" customHeight="1"/>
    <row r="50782" ht="7.5" hidden="1" customHeight="1"/>
    <row r="50783" ht="7.5" hidden="1" customHeight="1"/>
    <row r="50784" ht="7.5" hidden="1" customHeight="1"/>
    <row r="50785" ht="7.5" hidden="1" customHeight="1"/>
    <row r="50786" ht="7.5" hidden="1" customHeight="1"/>
    <row r="50787" ht="7.5" hidden="1" customHeight="1"/>
    <row r="50788" ht="7.5" hidden="1" customHeight="1"/>
    <row r="50789" ht="7.5" hidden="1" customHeight="1"/>
    <row r="50790" ht="7.5" hidden="1" customHeight="1"/>
    <row r="50791" ht="7.5" hidden="1" customHeight="1"/>
    <row r="50792" ht="7.5" hidden="1" customHeight="1"/>
    <row r="50793" ht="7.5" hidden="1" customHeight="1"/>
    <row r="50794" ht="7.5" hidden="1" customHeight="1"/>
    <row r="50795" ht="7.5" hidden="1" customHeight="1"/>
    <row r="50796" ht="7.5" hidden="1" customHeight="1"/>
    <row r="50797" ht="7.5" hidden="1" customHeight="1"/>
    <row r="50798" ht="7.5" hidden="1" customHeight="1"/>
    <row r="50799" ht="7.5" hidden="1" customHeight="1"/>
    <row r="50800" ht="7.5" hidden="1" customHeight="1"/>
    <row r="50801" ht="7.5" hidden="1" customHeight="1"/>
    <row r="50802" ht="7.5" hidden="1" customHeight="1"/>
    <row r="50803" ht="7.5" hidden="1" customHeight="1"/>
    <row r="50804" ht="7.5" hidden="1" customHeight="1"/>
    <row r="50805" ht="7.5" hidden="1" customHeight="1"/>
    <row r="50806" ht="7.5" hidden="1" customHeight="1"/>
    <row r="50807" ht="7.5" hidden="1" customHeight="1"/>
    <row r="50808" ht="7.5" hidden="1" customHeight="1"/>
    <row r="50809" ht="7.5" hidden="1" customHeight="1"/>
    <row r="50810" ht="7.5" hidden="1" customHeight="1"/>
    <row r="50811" ht="7.5" hidden="1" customHeight="1"/>
    <row r="50812" ht="7.5" hidden="1" customHeight="1"/>
    <row r="50813" ht="7.5" hidden="1" customHeight="1"/>
    <row r="50814" ht="7.5" hidden="1" customHeight="1"/>
    <row r="50815" ht="7.5" hidden="1" customHeight="1"/>
    <row r="50816" ht="7.5" hidden="1" customHeight="1"/>
    <row r="50817" ht="7.5" hidden="1" customHeight="1"/>
    <row r="50818" ht="7.5" hidden="1" customHeight="1"/>
    <row r="50819" ht="7.5" hidden="1" customHeight="1"/>
    <row r="50820" ht="7.5" hidden="1" customHeight="1"/>
    <row r="50821" ht="7.5" hidden="1" customHeight="1"/>
    <row r="50822" ht="7.5" hidden="1" customHeight="1"/>
    <row r="50823" ht="7.5" hidden="1" customHeight="1"/>
    <row r="50824" ht="7.5" hidden="1" customHeight="1"/>
    <row r="50825" ht="7.5" hidden="1" customHeight="1"/>
    <row r="50826" ht="7.5" hidden="1" customHeight="1"/>
    <row r="50827" ht="7.5" hidden="1" customHeight="1"/>
    <row r="50828" ht="7.5" hidden="1" customHeight="1"/>
    <row r="50829" ht="7.5" hidden="1" customHeight="1"/>
    <row r="50830" ht="7.5" hidden="1" customHeight="1"/>
    <row r="50831" ht="7.5" hidden="1" customHeight="1"/>
    <row r="50832" ht="7.5" hidden="1" customHeight="1"/>
    <row r="50833" ht="7.5" hidden="1" customHeight="1"/>
    <row r="50834" ht="7.5" hidden="1" customHeight="1"/>
    <row r="50835" ht="7.5" hidden="1" customHeight="1"/>
    <row r="50836" ht="7.5" hidden="1" customHeight="1"/>
    <row r="50837" ht="7.5" hidden="1" customHeight="1"/>
    <row r="50838" ht="7.5" hidden="1" customHeight="1"/>
    <row r="50839" ht="7.5" hidden="1" customHeight="1"/>
    <row r="50840" ht="7.5" hidden="1" customHeight="1"/>
    <row r="50841" ht="7.5" hidden="1" customHeight="1"/>
    <row r="50842" ht="7.5" hidden="1" customHeight="1"/>
    <row r="50843" ht="7.5" hidden="1" customHeight="1"/>
    <row r="50844" ht="7.5" hidden="1" customHeight="1"/>
    <row r="50845" ht="7.5" hidden="1" customHeight="1"/>
    <row r="50846" ht="7.5" hidden="1" customHeight="1"/>
    <row r="50847" ht="7.5" hidden="1" customHeight="1"/>
    <row r="50848" ht="7.5" hidden="1" customHeight="1"/>
    <row r="50849" ht="7.5" hidden="1" customHeight="1"/>
    <row r="50850" ht="7.5" hidden="1" customHeight="1"/>
    <row r="50851" ht="7.5" hidden="1" customHeight="1"/>
    <row r="50852" ht="7.5" hidden="1" customHeight="1"/>
    <row r="50853" ht="7.5" hidden="1" customHeight="1"/>
    <row r="50854" ht="7.5" hidden="1" customHeight="1"/>
    <row r="50855" ht="7.5" hidden="1" customHeight="1"/>
    <row r="50856" ht="7.5" hidden="1" customHeight="1"/>
    <row r="50857" ht="7.5" hidden="1" customHeight="1"/>
    <row r="50858" ht="7.5" hidden="1" customHeight="1"/>
    <row r="50859" ht="7.5" hidden="1" customHeight="1"/>
    <row r="50860" ht="7.5" hidden="1" customHeight="1"/>
    <row r="50861" ht="7.5" hidden="1" customHeight="1"/>
    <row r="50862" ht="7.5" hidden="1" customHeight="1"/>
    <row r="50863" ht="7.5" hidden="1" customHeight="1"/>
    <row r="50864" ht="7.5" hidden="1" customHeight="1"/>
    <row r="50865" ht="7.5" hidden="1" customHeight="1"/>
    <row r="50866" ht="7.5" hidden="1" customHeight="1"/>
    <row r="50867" ht="7.5" hidden="1" customHeight="1"/>
    <row r="50868" ht="7.5" hidden="1" customHeight="1"/>
    <row r="50869" ht="7.5" hidden="1" customHeight="1"/>
    <row r="50870" ht="7.5" hidden="1" customHeight="1"/>
    <row r="50871" ht="7.5" hidden="1" customHeight="1"/>
    <row r="50872" ht="7.5" hidden="1" customHeight="1"/>
    <row r="50873" ht="7.5" hidden="1" customHeight="1"/>
    <row r="50874" ht="7.5" hidden="1" customHeight="1"/>
    <row r="50875" ht="7.5" hidden="1" customHeight="1"/>
    <row r="50876" ht="7.5" hidden="1" customHeight="1"/>
    <row r="50877" ht="7.5" hidden="1" customHeight="1"/>
    <row r="50878" ht="7.5" hidden="1" customHeight="1"/>
    <row r="50879" ht="7.5" hidden="1" customHeight="1"/>
    <row r="50880" ht="7.5" hidden="1" customHeight="1"/>
    <row r="50881" ht="7.5" hidden="1" customHeight="1"/>
    <row r="50882" ht="7.5" hidden="1" customHeight="1"/>
    <row r="50883" ht="7.5" hidden="1" customHeight="1"/>
    <row r="50884" ht="7.5" hidden="1" customHeight="1"/>
    <row r="50885" ht="7.5" hidden="1" customHeight="1"/>
    <row r="50886" ht="7.5" hidden="1" customHeight="1"/>
    <row r="50887" ht="7.5" hidden="1" customHeight="1"/>
    <row r="50888" ht="7.5" hidden="1" customHeight="1"/>
    <row r="50889" ht="7.5" hidden="1" customHeight="1"/>
    <row r="50890" ht="7.5" hidden="1" customHeight="1"/>
    <row r="50891" ht="7.5" hidden="1" customHeight="1"/>
    <row r="50892" ht="7.5" hidden="1" customHeight="1"/>
    <row r="50893" ht="7.5" hidden="1" customHeight="1"/>
    <row r="50894" ht="7.5" hidden="1" customHeight="1"/>
    <row r="50895" ht="7.5" hidden="1" customHeight="1"/>
    <row r="50896" ht="7.5" hidden="1" customHeight="1"/>
    <row r="50897" ht="7.5" hidden="1" customHeight="1"/>
    <row r="50898" ht="7.5" hidden="1" customHeight="1"/>
    <row r="50899" ht="7.5" hidden="1" customHeight="1"/>
    <row r="50900" ht="7.5" hidden="1" customHeight="1"/>
    <row r="50901" ht="7.5" hidden="1" customHeight="1"/>
    <row r="50902" ht="7.5" hidden="1" customHeight="1"/>
    <row r="50903" ht="7.5" hidden="1" customHeight="1"/>
    <row r="50904" ht="7.5" hidden="1" customHeight="1"/>
    <row r="50905" ht="7.5" hidden="1" customHeight="1"/>
    <row r="50906" ht="7.5" hidden="1" customHeight="1"/>
    <row r="50907" ht="7.5" hidden="1" customHeight="1"/>
    <row r="50908" ht="7.5" hidden="1" customHeight="1"/>
    <row r="50909" ht="7.5" hidden="1" customHeight="1"/>
    <row r="50910" ht="7.5" hidden="1" customHeight="1"/>
    <row r="50911" ht="7.5" hidden="1" customHeight="1"/>
    <row r="50912" ht="7.5" hidden="1" customHeight="1"/>
    <row r="50913" ht="7.5" hidden="1" customHeight="1"/>
    <row r="50914" ht="7.5" hidden="1" customHeight="1"/>
    <row r="50915" ht="7.5" hidden="1" customHeight="1"/>
    <row r="50916" ht="7.5" hidden="1" customHeight="1"/>
    <row r="50917" ht="7.5" hidden="1" customHeight="1"/>
    <row r="50918" ht="7.5" hidden="1" customHeight="1"/>
    <row r="50919" ht="7.5" hidden="1" customHeight="1"/>
    <row r="50920" ht="7.5" hidden="1" customHeight="1"/>
    <row r="50921" ht="7.5" hidden="1" customHeight="1"/>
    <row r="50922" ht="7.5" hidden="1" customHeight="1"/>
    <row r="50923" ht="7.5" hidden="1" customHeight="1"/>
    <row r="50924" ht="7.5" hidden="1" customHeight="1"/>
    <row r="50925" ht="7.5" hidden="1" customHeight="1"/>
    <row r="50926" ht="7.5" hidden="1" customHeight="1"/>
    <row r="50927" ht="7.5" hidden="1" customHeight="1"/>
    <row r="50928" ht="7.5" hidden="1" customHeight="1"/>
    <row r="50929" ht="7.5" hidden="1" customHeight="1"/>
    <row r="50930" ht="7.5" hidden="1" customHeight="1"/>
    <row r="50931" ht="7.5" hidden="1" customHeight="1"/>
    <row r="50932" ht="7.5" hidden="1" customHeight="1"/>
    <row r="50933" ht="7.5" hidden="1" customHeight="1"/>
    <row r="50934" ht="7.5" hidden="1" customHeight="1"/>
    <row r="50935" ht="7.5" hidden="1" customHeight="1"/>
    <row r="50936" ht="7.5" hidden="1" customHeight="1"/>
    <row r="50937" ht="7.5" hidden="1" customHeight="1"/>
    <row r="50938" ht="7.5" hidden="1" customHeight="1"/>
    <row r="50939" ht="7.5" hidden="1" customHeight="1"/>
    <row r="50940" ht="7.5" hidden="1" customHeight="1"/>
    <row r="50941" ht="7.5" hidden="1" customHeight="1"/>
    <row r="50942" ht="7.5" hidden="1" customHeight="1"/>
    <row r="50943" ht="7.5" hidden="1" customHeight="1"/>
    <row r="50944" ht="7.5" hidden="1" customHeight="1"/>
    <row r="50945" ht="7.5" hidden="1" customHeight="1"/>
    <row r="50946" ht="7.5" hidden="1" customHeight="1"/>
    <row r="50947" ht="7.5" hidden="1" customHeight="1"/>
    <row r="50948" ht="7.5" hidden="1" customHeight="1"/>
    <row r="50949" ht="7.5" hidden="1" customHeight="1"/>
    <row r="50950" ht="7.5" hidden="1" customHeight="1"/>
    <row r="50951" ht="7.5" hidden="1" customHeight="1"/>
    <row r="50952" ht="7.5" hidden="1" customHeight="1"/>
    <row r="50953" ht="7.5" hidden="1" customHeight="1"/>
    <row r="50954" ht="7.5" hidden="1" customHeight="1"/>
    <row r="50955" ht="7.5" hidden="1" customHeight="1"/>
    <row r="50956" ht="7.5" hidden="1" customHeight="1"/>
    <row r="50957" ht="7.5" hidden="1" customHeight="1"/>
    <row r="50958" ht="7.5" hidden="1" customHeight="1"/>
    <row r="50959" ht="7.5" hidden="1" customHeight="1"/>
    <row r="50960" ht="7.5" hidden="1" customHeight="1"/>
    <row r="50961" ht="7.5" hidden="1" customHeight="1"/>
    <row r="50962" ht="7.5" hidden="1" customHeight="1"/>
    <row r="50963" ht="7.5" hidden="1" customHeight="1"/>
    <row r="50964" ht="7.5" hidden="1" customHeight="1"/>
    <row r="50965" ht="7.5" hidden="1" customHeight="1"/>
    <row r="50966" ht="7.5" hidden="1" customHeight="1"/>
    <row r="50967" ht="7.5" hidden="1" customHeight="1"/>
    <row r="50968" ht="7.5" hidden="1" customHeight="1"/>
    <row r="50969" ht="7.5" hidden="1" customHeight="1"/>
    <row r="50970" ht="7.5" hidden="1" customHeight="1"/>
    <row r="50971" ht="7.5" hidden="1" customHeight="1"/>
    <row r="50972" ht="7.5" hidden="1" customHeight="1"/>
    <row r="50973" ht="7.5" hidden="1" customHeight="1"/>
    <row r="50974" ht="7.5" hidden="1" customHeight="1"/>
    <row r="50975" ht="7.5" hidden="1" customHeight="1"/>
    <row r="50976" ht="7.5" hidden="1" customHeight="1"/>
    <row r="50977" ht="7.5" hidden="1" customHeight="1"/>
    <row r="50978" ht="7.5" hidden="1" customHeight="1"/>
    <row r="50979" ht="7.5" hidden="1" customHeight="1"/>
    <row r="50980" ht="7.5" hidden="1" customHeight="1"/>
    <row r="50981" ht="7.5" hidden="1" customHeight="1"/>
    <row r="50982" ht="7.5" hidden="1" customHeight="1"/>
    <row r="50983" ht="7.5" hidden="1" customHeight="1"/>
    <row r="50984" ht="7.5" hidden="1" customHeight="1"/>
    <row r="50985" ht="7.5" hidden="1" customHeight="1"/>
    <row r="50986" ht="7.5" hidden="1" customHeight="1"/>
    <row r="50987" ht="7.5" hidden="1" customHeight="1"/>
    <row r="50988" ht="7.5" hidden="1" customHeight="1"/>
    <row r="50989" ht="7.5" hidden="1" customHeight="1"/>
    <row r="50990" ht="7.5" hidden="1" customHeight="1"/>
    <row r="50991" ht="7.5" hidden="1" customHeight="1"/>
    <row r="50992" ht="7.5" hidden="1" customHeight="1"/>
    <row r="50993" ht="7.5" hidden="1" customHeight="1"/>
    <row r="50994" ht="7.5" hidden="1" customHeight="1"/>
    <row r="50995" ht="7.5" hidden="1" customHeight="1"/>
    <row r="50996" ht="7.5" hidden="1" customHeight="1"/>
    <row r="50997" ht="7.5" hidden="1" customHeight="1"/>
    <row r="50998" ht="7.5" hidden="1" customHeight="1"/>
    <row r="50999" ht="7.5" hidden="1" customHeight="1"/>
    <row r="51000" ht="7.5" hidden="1" customHeight="1"/>
    <row r="51001" ht="7.5" hidden="1" customHeight="1"/>
    <row r="51002" ht="7.5" hidden="1" customHeight="1"/>
    <row r="51003" ht="7.5" hidden="1" customHeight="1"/>
    <row r="51004" ht="7.5" hidden="1" customHeight="1"/>
    <row r="51005" ht="7.5" hidden="1" customHeight="1"/>
    <row r="51006" ht="7.5" hidden="1" customHeight="1"/>
    <row r="51007" ht="7.5" hidden="1" customHeight="1"/>
    <row r="51008" ht="7.5" hidden="1" customHeight="1"/>
    <row r="51009" ht="7.5" hidden="1" customHeight="1"/>
    <row r="51010" ht="7.5" hidden="1" customHeight="1"/>
    <row r="51011" ht="7.5" hidden="1" customHeight="1"/>
    <row r="51012" ht="7.5" hidden="1" customHeight="1"/>
    <row r="51013" ht="7.5" hidden="1" customHeight="1"/>
    <row r="51014" ht="7.5" hidden="1" customHeight="1"/>
    <row r="51015" ht="7.5" hidden="1" customHeight="1"/>
    <row r="51016" ht="7.5" hidden="1" customHeight="1"/>
    <row r="51017" ht="7.5" hidden="1" customHeight="1"/>
    <row r="51018" ht="7.5" hidden="1" customHeight="1"/>
    <row r="51019" ht="7.5" hidden="1" customHeight="1"/>
    <row r="51020" ht="7.5" hidden="1" customHeight="1"/>
    <row r="51021" ht="7.5" hidden="1" customHeight="1"/>
    <row r="51022" ht="7.5" hidden="1" customHeight="1"/>
    <row r="51023" ht="7.5" hidden="1" customHeight="1"/>
    <row r="51024" ht="7.5" hidden="1" customHeight="1"/>
    <row r="51025" ht="7.5" hidden="1" customHeight="1"/>
    <row r="51026" ht="7.5" hidden="1" customHeight="1"/>
    <row r="51027" ht="7.5" hidden="1" customHeight="1"/>
    <row r="51028" ht="7.5" hidden="1" customHeight="1"/>
    <row r="51029" ht="7.5" hidden="1" customHeight="1"/>
    <row r="51030" ht="7.5" hidden="1" customHeight="1"/>
    <row r="51031" ht="7.5" hidden="1" customHeight="1"/>
    <row r="51032" ht="7.5" hidden="1" customHeight="1"/>
    <row r="51033" ht="7.5" hidden="1" customHeight="1"/>
    <row r="51034" ht="7.5" hidden="1" customHeight="1"/>
    <row r="51035" ht="7.5" hidden="1" customHeight="1"/>
    <row r="51036" ht="7.5" hidden="1" customHeight="1"/>
    <row r="51037" ht="7.5" hidden="1" customHeight="1"/>
    <row r="51038" ht="7.5" hidden="1" customHeight="1"/>
    <row r="51039" ht="7.5" hidden="1" customHeight="1"/>
    <row r="51040" ht="7.5" hidden="1" customHeight="1"/>
    <row r="51041" ht="7.5" hidden="1" customHeight="1"/>
    <row r="51042" ht="7.5" hidden="1" customHeight="1"/>
    <row r="51043" ht="7.5" hidden="1" customHeight="1"/>
    <row r="51044" ht="7.5" hidden="1" customHeight="1"/>
    <row r="51045" ht="7.5" hidden="1" customHeight="1"/>
    <row r="51046" ht="7.5" hidden="1" customHeight="1"/>
    <row r="51047" ht="7.5" hidden="1" customHeight="1"/>
    <row r="51048" ht="7.5" hidden="1" customHeight="1"/>
    <row r="51049" ht="7.5" hidden="1" customHeight="1"/>
    <row r="51050" ht="7.5" hidden="1" customHeight="1"/>
    <row r="51051" ht="7.5" hidden="1" customHeight="1"/>
    <row r="51052" ht="7.5" hidden="1" customHeight="1"/>
    <row r="51053" ht="7.5" hidden="1" customHeight="1"/>
    <row r="51054" ht="7.5" hidden="1" customHeight="1"/>
    <row r="51055" ht="7.5" hidden="1" customHeight="1"/>
    <row r="51056" ht="7.5" hidden="1" customHeight="1"/>
    <row r="51057" ht="7.5" hidden="1" customHeight="1"/>
    <row r="51058" ht="7.5" hidden="1" customHeight="1"/>
    <row r="51059" ht="7.5" hidden="1" customHeight="1"/>
    <row r="51060" ht="7.5" hidden="1" customHeight="1"/>
    <row r="51061" ht="7.5" hidden="1" customHeight="1"/>
    <row r="51062" ht="7.5" hidden="1" customHeight="1"/>
    <row r="51063" ht="7.5" hidden="1" customHeight="1"/>
    <row r="51064" ht="7.5" hidden="1" customHeight="1"/>
    <row r="51065" ht="7.5" hidden="1" customHeight="1"/>
    <row r="51066" ht="7.5" hidden="1" customHeight="1"/>
    <row r="51067" ht="7.5" hidden="1" customHeight="1"/>
    <row r="51068" ht="7.5" hidden="1" customHeight="1"/>
    <row r="51069" ht="7.5" hidden="1" customHeight="1"/>
    <row r="51070" ht="7.5" hidden="1" customHeight="1"/>
    <row r="51071" ht="7.5" hidden="1" customHeight="1"/>
    <row r="51072" ht="7.5" hidden="1" customHeight="1"/>
    <row r="51073" ht="7.5" hidden="1" customHeight="1"/>
    <row r="51074" ht="7.5" hidden="1" customHeight="1"/>
    <row r="51075" ht="7.5" hidden="1" customHeight="1"/>
    <row r="51076" ht="7.5" hidden="1" customHeight="1"/>
    <row r="51077" ht="7.5" hidden="1" customHeight="1"/>
    <row r="51078" ht="7.5" hidden="1" customHeight="1"/>
    <row r="51079" ht="7.5" hidden="1" customHeight="1"/>
    <row r="51080" ht="7.5" hidden="1" customHeight="1"/>
    <row r="51081" ht="7.5" hidden="1" customHeight="1"/>
    <row r="51082" ht="7.5" hidden="1" customHeight="1"/>
    <row r="51083" ht="7.5" hidden="1" customHeight="1"/>
    <row r="51084" ht="7.5" hidden="1" customHeight="1"/>
    <row r="51085" ht="7.5" hidden="1" customHeight="1"/>
    <row r="51086" ht="7.5" hidden="1" customHeight="1"/>
    <row r="51087" ht="7.5" hidden="1" customHeight="1"/>
    <row r="51088" ht="7.5" hidden="1" customHeight="1"/>
    <row r="51089" ht="7.5" hidden="1" customHeight="1"/>
    <row r="51090" ht="7.5" hidden="1" customHeight="1"/>
    <row r="51091" ht="7.5" hidden="1" customHeight="1"/>
    <row r="51092" ht="7.5" hidden="1" customHeight="1"/>
    <row r="51093" ht="7.5" hidden="1" customHeight="1"/>
    <row r="51094" ht="7.5" hidden="1" customHeight="1"/>
    <row r="51095" ht="7.5" hidden="1" customHeight="1"/>
    <row r="51096" ht="7.5" hidden="1" customHeight="1"/>
    <row r="51097" ht="7.5" hidden="1" customHeight="1"/>
    <row r="51098" ht="7.5" hidden="1" customHeight="1"/>
    <row r="51099" ht="7.5" hidden="1" customHeight="1"/>
    <row r="51100" ht="7.5" hidden="1" customHeight="1"/>
    <row r="51101" ht="7.5" hidden="1" customHeight="1"/>
    <row r="51102" ht="7.5" hidden="1" customHeight="1"/>
    <row r="51103" ht="7.5" hidden="1" customHeight="1"/>
    <row r="51104" ht="7.5" hidden="1" customHeight="1"/>
    <row r="51105" ht="7.5" hidden="1" customHeight="1"/>
    <row r="51106" ht="7.5" hidden="1" customHeight="1"/>
    <row r="51107" ht="7.5" hidden="1" customHeight="1"/>
    <row r="51108" ht="7.5" hidden="1" customHeight="1"/>
    <row r="51109" ht="7.5" hidden="1" customHeight="1"/>
    <row r="51110" ht="7.5" hidden="1" customHeight="1"/>
    <row r="51111" ht="7.5" hidden="1" customHeight="1"/>
    <row r="51112" ht="7.5" hidden="1" customHeight="1"/>
    <row r="51113" ht="7.5" hidden="1" customHeight="1"/>
    <row r="51114" ht="7.5" hidden="1" customHeight="1"/>
    <row r="51115" ht="7.5" hidden="1" customHeight="1"/>
    <row r="51116" ht="7.5" hidden="1" customHeight="1"/>
    <row r="51117" ht="7.5" hidden="1" customHeight="1"/>
    <row r="51118" ht="7.5" hidden="1" customHeight="1"/>
    <row r="51119" ht="7.5" hidden="1" customHeight="1"/>
    <row r="51120" ht="7.5" hidden="1" customHeight="1"/>
    <row r="51121" ht="7.5" hidden="1" customHeight="1"/>
    <row r="51122" ht="7.5" hidden="1" customHeight="1"/>
    <row r="51123" ht="7.5" hidden="1" customHeight="1"/>
    <row r="51124" ht="7.5" hidden="1" customHeight="1"/>
    <row r="51125" ht="7.5" hidden="1" customHeight="1"/>
    <row r="51126" ht="7.5" hidden="1" customHeight="1"/>
    <row r="51127" ht="7.5" hidden="1" customHeight="1"/>
    <row r="51128" ht="7.5" hidden="1" customHeight="1"/>
    <row r="51129" ht="7.5" hidden="1" customHeight="1"/>
    <row r="51130" ht="7.5" hidden="1" customHeight="1"/>
    <row r="51131" ht="7.5" hidden="1" customHeight="1"/>
    <row r="51132" ht="7.5" hidden="1" customHeight="1"/>
    <row r="51133" ht="7.5" hidden="1" customHeight="1"/>
    <row r="51134" ht="7.5" hidden="1" customHeight="1"/>
    <row r="51135" ht="7.5" hidden="1" customHeight="1"/>
    <row r="51136" ht="7.5" hidden="1" customHeight="1"/>
    <row r="51137" ht="7.5" hidden="1" customHeight="1"/>
    <row r="51138" ht="7.5" hidden="1" customHeight="1"/>
    <row r="51139" ht="7.5" hidden="1" customHeight="1"/>
    <row r="51140" ht="7.5" hidden="1" customHeight="1"/>
    <row r="51141" ht="7.5" hidden="1" customHeight="1"/>
    <row r="51142" ht="7.5" hidden="1" customHeight="1"/>
    <row r="51143" ht="7.5" hidden="1" customHeight="1"/>
    <row r="51144" ht="7.5" hidden="1" customHeight="1"/>
    <row r="51145" ht="7.5" hidden="1" customHeight="1"/>
    <row r="51146" ht="7.5" hidden="1" customHeight="1"/>
    <row r="51147" ht="7.5" hidden="1" customHeight="1"/>
    <row r="51148" ht="7.5" hidden="1" customHeight="1"/>
    <row r="51149" ht="7.5" hidden="1" customHeight="1"/>
    <row r="51150" ht="7.5" hidden="1" customHeight="1"/>
    <row r="51151" ht="7.5" hidden="1" customHeight="1"/>
    <row r="51152" ht="7.5" hidden="1" customHeight="1"/>
    <row r="51153" ht="7.5" hidden="1" customHeight="1"/>
    <row r="51154" ht="7.5" hidden="1" customHeight="1"/>
    <row r="51155" ht="7.5" hidden="1" customHeight="1"/>
    <row r="51156" ht="7.5" hidden="1" customHeight="1"/>
    <row r="51157" ht="7.5" hidden="1" customHeight="1"/>
    <row r="51158" ht="7.5" hidden="1" customHeight="1"/>
    <row r="51159" ht="7.5" hidden="1" customHeight="1"/>
    <row r="51160" ht="7.5" hidden="1" customHeight="1"/>
    <row r="51161" ht="7.5" hidden="1" customHeight="1"/>
    <row r="51162" ht="7.5" hidden="1" customHeight="1"/>
    <row r="51163" ht="7.5" hidden="1" customHeight="1"/>
    <row r="51164" ht="7.5" hidden="1" customHeight="1"/>
    <row r="51165" ht="7.5" hidden="1" customHeight="1"/>
    <row r="51166" ht="7.5" hidden="1" customHeight="1"/>
    <row r="51167" ht="7.5" hidden="1" customHeight="1"/>
    <row r="51168" ht="7.5" hidden="1" customHeight="1"/>
    <row r="51169" ht="7.5" hidden="1" customHeight="1"/>
    <row r="51170" ht="7.5" hidden="1" customHeight="1"/>
    <row r="51171" ht="7.5" hidden="1" customHeight="1"/>
    <row r="51172" ht="7.5" hidden="1" customHeight="1"/>
    <row r="51173" ht="7.5" hidden="1" customHeight="1"/>
    <row r="51174" ht="7.5" hidden="1" customHeight="1"/>
    <row r="51175" ht="7.5" hidden="1" customHeight="1"/>
    <row r="51176" ht="7.5" hidden="1" customHeight="1"/>
    <row r="51177" ht="7.5" hidden="1" customHeight="1"/>
    <row r="51178" ht="7.5" hidden="1" customHeight="1"/>
    <row r="51179" ht="7.5" hidden="1" customHeight="1"/>
    <row r="51180" ht="7.5" hidden="1" customHeight="1"/>
    <row r="51181" ht="7.5" hidden="1" customHeight="1"/>
    <row r="51182" ht="7.5" hidden="1" customHeight="1"/>
    <row r="51183" ht="7.5" hidden="1" customHeight="1"/>
    <row r="51184" ht="7.5" hidden="1" customHeight="1"/>
    <row r="51185" ht="7.5" hidden="1" customHeight="1"/>
    <row r="51186" ht="7.5" hidden="1" customHeight="1"/>
    <row r="51187" ht="7.5" hidden="1" customHeight="1"/>
    <row r="51188" ht="7.5" hidden="1" customHeight="1"/>
    <row r="51189" ht="7.5" hidden="1" customHeight="1"/>
    <row r="51190" ht="7.5" hidden="1" customHeight="1"/>
    <row r="51191" ht="7.5" hidden="1" customHeight="1"/>
    <row r="51192" ht="7.5" hidden="1" customHeight="1"/>
    <row r="51193" ht="7.5" hidden="1" customHeight="1"/>
    <row r="51194" ht="7.5" hidden="1" customHeight="1"/>
    <row r="51195" ht="7.5" hidden="1" customHeight="1"/>
    <row r="51196" ht="7.5" hidden="1" customHeight="1"/>
    <row r="51197" ht="7.5" hidden="1" customHeight="1"/>
    <row r="51198" ht="7.5" hidden="1" customHeight="1"/>
    <row r="51199" ht="7.5" hidden="1" customHeight="1"/>
    <row r="51200" ht="7.5" hidden="1" customHeight="1"/>
    <row r="51201" ht="7.5" hidden="1" customHeight="1"/>
    <row r="51202" ht="7.5" hidden="1" customHeight="1"/>
    <row r="51203" ht="7.5" hidden="1" customHeight="1"/>
    <row r="51204" ht="7.5" hidden="1" customHeight="1"/>
    <row r="51205" ht="7.5" hidden="1" customHeight="1"/>
    <row r="51206" ht="7.5" hidden="1" customHeight="1"/>
    <row r="51207" ht="7.5" hidden="1" customHeight="1"/>
    <row r="51208" ht="7.5" hidden="1" customHeight="1"/>
    <row r="51209" ht="7.5" hidden="1" customHeight="1"/>
    <row r="51210" ht="7.5" hidden="1" customHeight="1"/>
    <row r="51211" ht="7.5" hidden="1" customHeight="1"/>
    <row r="51212" ht="7.5" hidden="1" customHeight="1"/>
    <row r="51213" ht="7.5" hidden="1" customHeight="1"/>
    <row r="51214" ht="7.5" hidden="1" customHeight="1"/>
    <row r="51215" ht="7.5" hidden="1" customHeight="1"/>
    <row r="51216" ht="7.5" hidden="1" customHeight="1"/>
    <row r="51217" ht="7.5" hidden="1" customHeight="1"/>
    <row r="51218" ht="7.5" hidden="1" customHeight="1"/>
    <row r="51219" ht="7.5" hidden="1" customHeight="1"/>
    <row r="51220" ht="7.5" hidden="1" customHeight="1"/>
    <row r="51221" ht="7.5" hidden="1" customHeight="1"/>
    <row r="51222" ht="7.5" hidden="1" customHeight="1"/>
    <row r="51223" ht="7.5" hidden="1" customHeight="1"/>
    <row r="51224" ht="7.5" hidden="1" customHeight="1"/>
    <row r="51225" ht="7.5" hidden="1" customHeight="1"/>
    <row r="51226" ht="7.5" hidden="1" customHeight="1"/>
    <row r="51227" ht="7.5" hidden="1" customHeight="1"/>
    <row r="51228" ht="7.5" hidden="1" customHeight="1"/>
    <row r="51229" ht="7.5" hidden="1" customHeight="1"/>
    <row r="51230" ht="7.5" hidden="1" customHeight="1"/>
    <row r="51231" ht="7.5" hidden="1" customHeight="1"/>
    <row r="51232" ht="7.5" hidden="1" customHeight="1"/>
    <row r="51233" ht="7.5" hidden="1" customHeight="1"/>
    <row r="51234" ht="7.5" hidden="1" customHeight="1"/>
    <row r="51235" ht="7.5" hidden="1" customHeight="1"/>
    <row r="51236" ht="7.5" hidden="1" customHeight="1"/>
    <row r="51237" ht="7.5" hidden="1" customHeight="1"/>
    <row r="51238" ht="7.5" hidden="1" customHeight="1"/>
    <row r="51239" ht="7.5" hidden="1" customHeight="1"/>
    <row r="51240" ht="7.5" hidden="1" customHeight="1"/>
    <row r="51241" ht="7.5" hidden="1" customHeight="1"/>
    <row r="51242" ht="7.5" hidden="1" customHeight="1"/>
    <row r="51243" ht="7.5" hidden="1" customHeight="1"/>
    <row r="51244" ht="7.5" hidden="1" customHeight="1"/>
    <row r="51245" ht="7.5" hidden="1" customHeight="1"/>
    <row r="51246" ht="7.5" hidden="1" customHeight="1"/>
    <row r="51247" ht="7.5" hidden="1" customHeight="1"/>
    <row r="51248" ht="7.5" hidden="1" customHeight="1"/>
    <row r="51249" ht="7.5" hidden="1" customHeight="1"/>
    <row r="51250" ht="7.5" hidden="1" customHeight="1"/>
    <row r="51251" ht="7.5" hidden="1" customHeight="1"/>
    <row r="51252" ht="7.5" hidden="1" customHeight="1"/>
    <row r="51253" ht="7.5" hidden="1" customHeight="1"/>
    <row r="51254" ht="7.5" hidden="1" customHeight="1"/>
    <row r="51255" ht="7.5" hidden="1" customHeight="1"/>
    <row r="51256" ht="7.5" hidden="1" customHeight="1"/>
    <row r="51257" ht="7.5" hidden="1" customHeight="1"/>
    <row r="51258" ht="7.5" hidden="1" customHeight="1"/>
    <row r="51259" ht="7.5" hidden="1" customHeight="1"/>
    <row r="51260" ht="7.5" hidden="1" customHeight="1"/>
    <row r="51261" ht="7.5" hidden="1" customHeight="1"/>
    <row r="51262" ht="7.5" hidden="1" customHeight="1"/>
    <row r="51263" ht="7.5" hidden="1" customHeight="1"/>
    <row r="51264" ht="7.5" hidden="1" customHeight="1"/>
    <row r="51265" ht="7.5" hidden="1" customHeight="1"/>
    <row r="51266" ht="7.5" hidden="1" customHeight="1"/>
    <row r="51267" ht="7.5" hidden="1" customHeight="1"/>
    <row r="51268" ht="7.5" hidden="1" customHeight="1"/>
    <row r="51269" ht="7.5" hidden="1" customHeight="1"/>
    <row r="51270" ht="7.5" hidden="1" customHeight="1"/>
    <row r="51271" ht="7.5" hidden="1" customHeight="1"/>
    <row r="51272" ht="7.5" hidden="1" customHeight="1"/>
    <row r="51273" ht="7.5" hidden="1" customHeight="1"/>
    <row r="51274" ht="7.5" hidden="1" customHeight="1"/>
    <row r="51275" ht="7.5" hidden="1" customHeight="1"/>
    <row r="51276" ht="7.5" hidden="1" customHeight="1"/>
    <row r="51277" ht="7.5" hidden="1" customHeight="1"/>
    <row r="51278" ht="7.5" hidden="1" customHeight="1"/>
    <row r="51279" ht="7.5" hidden="1" customHeight="1"/>
    <row r="51280" ht="7.5" hidden="1" customHeight="1"/>
    <row r="51281" ht="7.5" hidden="1" customHeight="1"/>
    <row r="51282" ht="7.5" hidden="1" customHeight="1"/>
    <row r="51283" ht="7.5" hidden="1" customHeight="1"/>
    <row r="51284" ht="7.5" hidden="1" customHeight="1"/>
    <row r="51285" ht="7.5" hidden="1" customHeight="1"/>
    <row r="51286" ht="7.5" hidden="1" customHeight="1"/>
    <row r="51287" ht="7.5" hidden="1" customHeight="1"/>
    <row r="51288" ht="7.5" hidden="1" customHeight="1"/>
    <row r="51289" ht="7.5" hidden="1" customHeight="1"/>
    <row r="51290" ht="7.5" hidden="1" customHeight="1"/>
    <row r="51291" ht="7.5" hidden="1" customHeight="1"/>
    <row r="51292" ht="7.5" hidden="1" customHeight="1"/>
    <row r="51293" ht="7.5" hidden="1" customHeight="1"/>
    <row r="51294" ht="7.5" hidden="1" customHeight="1"/>
    <row r="51295" ht="7.5" hidden="1" customHeight="1"/>
    <row r="51296" ht="7.5" hidden="1" customHeight="1"/>
    <row r="51297" ht="7.5" hidden="1" customHeight="1"/>
    <row r="51298" ht="7.5" hidden="1" customHeight="1"/>
    <row r="51299" ht="7.5" hidden="1" customHeight="1"/>
    <row r="51300" ht="7.5" hidden="1" customHeight="1"/>
    <row r="51301" ht="7.5" hidden="1" customHeight="1"/>
    <row r="51302" ht="7.5" hidden="1" customHeight="1"/>
    <row r="51303" ht="7.5" hidden="1" customHeight="1"/>
    <row r="51304" ht="7.5" hidden="1" customHeight="1"/>
    <row r="51305" ht="7.5" hidden="1" customHeight="1"/>
    <row r="51306" ht="7.5" hidden="1" customHeight="1"/>
    <row r="51307" ht="7.5" hidden="1" customHeight="1"/>
    <row r="51308" ht="7.5" hidden="1" customHeight="1"/>
    <row r="51309" ht="7.5" hidden="1" customHeight="1"/>
    <row r="51310" ht="7.5" hidden="1" customHeight="1"/>
    <row r="51311" ht="7.5" hidden="1" customHeight="1"/>
    <row r="51312" ht="7.5" hidden="1" customHeight="1"/>
    <row r="51313" ht="7.5" hidden="1" customHeight="1"/>
    <row r="51314" ht="7.5" hidden="1" customHeight="1"/>
    <row r="51315" ht="7.5" hidden="1" customHeight="1"/>
    <row r="51316" ht="7.5" hidden="1" customHeight="1"/>
    <row r="51317" ht="7.5" hidden="1" customHeight="1"/>
    <row r="51318" ht="7.5" hidden="1" customHeight="1"/>
    <row r="51319" ht="7.5" hidden="1" customHeight="1"/>
    <row r="51320" ht="7.5" hidden="1" customHeight="1"/>
    <row r="51321" ht="7.5" hidden="1" customHeight="1"/>
    <row r="51322" ht="7.5" hidden="1" customHeight="1"/>
    <row r="51323" ht="7.5" hidden="1" customHeight="1"/>
    <row r="51324" ht="7.5" hidden="1" customHeight="1"/>
    <row r="51325" ht="7.5" hidden="1" customHeight="1"/>
    <row r="51326" ht="7.5" hidden="1" customHeight="1"/>
    <row r="51327" ht="7.5" hidden="1" customHeight="1"/>
    <row r="51328" ht="7.5" hidden="1" customHeight="1"/>
    <row r="51329" ht="7.5" hidden="1" customHeight="1"/>
    <row r="51330" ht="7.5" hidden="1" customHeight="1"/>
    <row r="51331" ht="7.5" hidden="1" customHeight="1"/>
    <row r="51332" ht="7.5" hidden="1" customHeight="1"/>
    <row r="51333" ht="7.5" hidden="1" customHeight="1"/>
    <row r="51334" ht="7.5" hidden="1" customHeight="1"/>
    <row r="51335" ht="7.5" hidden="1" customHeight="1"/>
    <row r="51336" ht="7.5" hidden="1" customHeight="1"/>
    <row r="51337" ht="7.5" hidden="1" customHeight="1"/>
    <row r="51338" ht="7.5" hidden="1" customHeight="1"/>
    <row r="51339" ht="7.5" hidden="1" customHeight="1"/>
    <row r="51340" ht="7.5" hidden="1" customHeight="1"/>
    <row r="51341" ht="7.5" hidden="1" customHeight="1"/>
    <row r="51342" ht="7.5" hidden="1" customHeight="1"/>
    <row r="51343" ht="7.5" hidden="1" customHeight="1"/>
    <row r="51344" ht="7.5" hidden="1" customHeight="1"/>
    <row r="51345" ht="7.5" hidden="1" customHeight="1"/>
    <row r="51346" ht="7.5" hidden="1" customHeight="1"/>
    <row r="51347" ht="7.5" hidden="1" customHeight="1"/>
    <row r="51348" ht="7.5" hidden="1" customHeight="1"/>
    <row r="51349" ht="7.5" hidden="1" customHeight="1"/>
    <row r="51350" ht="7.5" hidden="1" customHeight="1"/>
    <row r="51351" ht="7.5" hidden="1" customHeight="1"/>
    <row r="51352" ht="7.5" hidden="1" customHeight="1"/>
    <row r="51353" ht="7.5" hidden="1" customHeight="1"/>
    <row r="51354" ht="7.5" hidden="1" customHeight="1"/>
    <row r="51355" ht="7.5" hidden="1" customHeight="1"/>
    <row r="51356" ht="7.5" hidden="1" customHeight="1"/>
    <row r="51357" ht="7.5" hidden="1" customHeight="1"/>
    <row r="51358" ht="7.5" hidden="1" customHeight="1"/>
    <row r="51359" ht="7.5" hidden="1" customHeight="1"/>
    <row r="51360" ht="7.5" hidden="1" customHeight="1"/>
    <row r="51361" ht="7.5" hidden="1" customHeight="1"/>
    <row r="51362" ht="7.5" hidden="1" customHeight="1"/>
    <row r="51363" ht="7.5" hidden="1" customHeight="1"/>
    <row r="51364" ht="7.5" hidden="1" customHeight="1"/>
    <row r="51365" ht="7.5" hidden="1" customHeight="1"/>
    <row r="51366" ht="7.5" hidden="1" customHeight="1"/>
    <row r="51367" ht="7.5" hidden="1" customHeight="1"/>
    <row r="51368" ht="7.5" hidden="1" customHeight="1"/>
    <row r="51369" ht="7.5" hidden="1" customHeight="1"/>
    <row r="51370" ht="7.5" hidden="1" customHeight="1"/>
    <row r="51371" ht="7.5" hidden="1" customHeight="1"/>
    <row r="51372" ht="7.5" hidden="1" customHeight="1"/>
    <row r="51373" ht="7.5" hidden="1" customHeight="1"/>
    <row r="51374" ht="7.5" hidden="1" customHeight="1"/>
    <row r="51375" ht="7.5" hidden="1" customHeight="1"/>
    <row r="51376" ht="7.5" hidden="1" customHeight="1"/>
    <row r="51377" ht="7.5" hidden="1" customHeight="1"/>
    <row r="51378" ht="7.5" hidden="1" customHeight="1"/>
    <row r="51379" ht="7.5" hidden="1" customHeight="1"/>
    <row r="51380" ht="7.5" hidden="1" customHeight="1"/>
    <row r="51381" ht="7.5" hidden="1" customHeight="1"/>
    <row r="51382" ht="7.5" hidden="1" customHeight="1"/>
    <row r="51383" ht="7.5" hidden="1" customHeight="1"/>
    <row r="51384" ht="7.5" hidden="1" customHeight="1"/>
    <row r="51385" ht="7.5" hidden="1" customHeight="1"/>
    <row r="51386" ht="7.5" hidden="1" customHeight="1"/>
    <row r="51387" ht="7.5" hidden="1" customHeight="1"/>
    <row r="51388" ht="7.5" hidden="1" customHeight="1"/>
    <row r="51389" ht="7.5" hidden="1" customHeight="1"/>
    <row r="51390" ht="7.5" hidden="1" customHeight="1"/>
    <row r="51391" ht="7.5" hidden="1" customHeight="1"/>
    <row r="51392" ht="7.5" hidden="1" customHeight="1"/>
    <row r="51393" ht="7.5" hidden="1" customHeight="1"/>
    <row r="51394" ht="7.5" hidden="1" customHeight="1"/>
    <row r="51395" ht="7.5" hidden="1" customHeight="1"/>
    <row r="51396" ht="7.5" hidden="1" customHeight="1"/>
    <row r="51397" ht="7.5" hidden="1" customHeight="1"/>
    <row r="51398" ht="7.5" hidden="1" customHeight="1"/>
    <row r="51399" ht="7.5" hidden="1" customHeight="1"/>
    <row r="51400" ht="7.5" hidden="1" customHeight="1"/>
    <row r="51401" ht="7.5" hidden="1" customHeight="1"/>
    <row r="51402" ht="7.5" hidden="1" customHeight="1"/>
    <row r="51403" ht="7.5" hidden="1" customHeight="1"/>
    <row r="51404" ht="7.5" hidden="1" customHeight="1"/>
    <row r="51405" ht="7.5" hidden="1" customHeight="1"/>
    <row r="51406" ht="7.5" hidden="1" customHeight="1"/>
    <row r="51407" ht="7.5" hidden="1" customHeight="1"/>
    <row r="51408" ht="7.5" hidden="1" customHeight="1"/>
    <row r="51409" ht="7.5" hidden="1" customHeight="1"/>
    <row r="51410" ht="7.5" hidden="1" customHeight="1"/>
    <row r="51411" ht="7.5" hidden="1" customHeight="1"/>
    <row r="51412" ht="7.5" hidden="1" customHeight="1"/>
    <row r="51413" ht="7.5" hidden="1" customHeight="1"/>
    <row r="51414" ht="7.5" hidden="1" customHeight="1"/>
    <row r="51415" ht="7.5" hidden="1" customHeight="1"/>
    <row r="51416" ht="7.5" hidden="1" customHeight="1"/>
    <row r="51417" ht="7.5" hidden="1" customHeight="1"/>
    <row r="51418" ht="7.5" hidden="1" customHeight="1"/>
    <row r="51419" ht="7.5" hidden="1" customHeight="1"/>
    <row r="51420" ht="7.5" hidden="1" customHeight="1"/>
    <row r="51421" ht="7.5" hidden="1" customHeight="1"/>
    <row r="51422" ht="7.5" hidden="1" customHeight="1"/>
    <row r="51423" ht="7.5" hidden="1" customHeight="1"/>
    <row r="51424" ht="7.5" hidden="1" customHeight="1"/>
    <row r="51425" ht="7.5" hidden="1" customHeight="1"/>
    <row r="51426" ht="7.5" hidden="1" customHeight="1"/>
    <row r="51427" ht="7.5" hidden="1" customHeight="1"/>
    <row r="51428" ht="7.5" hidden="1" customHeight="1"/>
    <row r="51429" ht="7.5" hidden="1" customHeight="1"/>
    <row r="51430" ht="7.5" hidden="1" customHeight="1"/>
    <row r="51431" ht="7.5" hidden="1" customHeight="1"/>
    <row r="51432" ht="7.5" hidden="1" customHeight="1"/>
    <row r="51433" ht="7.5" hidden="1" customHeight="1"/>
    <row r="51434" ht="7.5" hidden="1" customHeight="1"/>
    <row r="51435" ht="7.5" hidden="1" customHeight="1"/>
    <row r="51436" ht="7.5" hidden="1" customHeight="1"/>
    <row r="51437" ht="7.5" hidden="1" customHeight="1"/>
    <row r="51438" ht="7.5" hidden="1" customHeight="1"/>
    <row r="51439" ht="7.5" hidden="1" customHeight="1"/>
    <row r="51440" ht="7.5" hidden="1" customHeight="1"/>
    <row r="51441" ht="7.5" hidden="1" customHeight="1"/>
    <row r="51442" ht="7.5" hidden="1" customHeight="1"/>
    <row r="51443" ht="7.5" hidden="1" customHeight="1"/>
    <row r="51444" ht="7.5" hidden="1" customHeight="1"/>
    <row r="51445" ht="7.5" hidden="1" customHeight="1"/>
    <row r="51446" ht="7.5" hidden="1" customHeight="1"/>
    <row r="51447" ht="7.5" hidden="1" customHeight="1"/>
    <row r="51448" ht="7.5" hidden="1" customHeight="1"/>
    <row r="51449" ht="7.5" hidden="1" customHeight="1"/>
    <row r="51450" ht="7.5" hidden="1" customHeight="1"/>
    <row r="51451" ht="7.5" hidden="1" customHeight="1"/>
    <row r="51452" ht="7.5" hidden="1" customHeight="1"/>
    <row r="51453" ht="7.5" hidden="1" customHeight="1"/>
    <row r="51454" ht="7.5" hidden="1" customHeight="1"/>
    <row r="51455" ht="7.5" hidden="1" customHeight="1"/>
    <row r="51456" ht="7.5" hidden="1" customHeight="1"/>
    <row r="51457" ht="7.5" hidden="1" customHeight="1"/>
    <row r="51458" ht="7.5" hidden="1" customHeight="1"/>
    <row r="51459" ht="7.5" hidden="1" customHeight="1"/>
    <row r="51460" ht="7.5" hidden="1" customHeight="1"/>
    <row r="51461" ht="7.5" hidden="1" customHeight="1"/>
    <row r="51462" ht="7.5" hidden="1" customHeight="1"/>
    <row r="51463" ht="7.5" hidden="1" customHeight="1"/>
    <row r="51464" ht="7.5" hidden="1" customHeight="1"/>
    <row r="51465" ht="7.5" hidden="1" customHeight="1"/>
    <row r="51466" ht="7.5" hidden="1" customHeight="1"/>
    <row r="51467" ht="7.5" hidden="1" customHeight="1"/>
    <row r="51468" ht="7.5" hidden="1" customHeight="1"/>
    <row r="51469" ht="7.5" hidden="1" customHeight="1"/>
    <row r="51470" ht="7.5" hidden="1" customHeight="1"/>
    <row r="51471" ht="7.5" hidden="1" customHeight="1"/>
    <row r="51472" ht="7.5" hidden="1" customHeight="1"/>
    <row r="51473" ht="7.5" hidden="1" customHeight="1"/>
    <row r="51474" ht="7.5" hidden="1" customHeight="1"/>
    <row r="51475" ht="7.5" hidden="1" customHeight="1"/>
    <row r="51476" ht="7.5" hidden="1" customHeight="1"/>
    <row r="51477" ht="7.5" hidden="1" customHeight="1"/>
    <row r="51478" ht="7.5" hidden="1" customHeight="1"/>
    <row r="51479" ht="7.5" hidden="1" customHeight="1"/>
    <row r="51480" ht="7.5" hidden="1" customHeight="1"/>
    <row r="51481" ht="7.5" hidden="1" customHeight="1"/>
    <row r="51482" ht="7.5" hidden="1" customHeight="1"/>
    <row r="51483" ht="7.5" hidden="1" customHeight="1"/>
    <row r="51484" ht="7.5" hidden="1" customHeight="1"/>
    <row r="51485" ht="7.5" hidden="1" customHeight="1"/>
    <row r="51486" ht="7.5" hidden="1" customHeight="1"/>
    <row r="51487" ht="7.5" hidden="1" customHeight="1"/>
    <row r="51488" ht="7.5" hidden="1" customHeight="1"/>
    <row r="51489" ht="7.5" hidden="1" customHeight="1"/>
    <row r="51490" ht="7.5" hidden="1" customHeight="1"/>
    <row r="51491" ht="7.5" hidden="1" customHeight="1"/>
    <row r="51492" ht="7.5" hidden="1" customHeight="1"/>
    <row r="51493" ht="7.5" hidden="1" customHeight="1"/>
    <row r="51494" ht="7.5" hidden="1" customHeight="1"/>
    <row r="51495" ht="7.5" hidden="1" customHeight="1"/>
    <row r="51496" ht="7.5" hidden="1" customHeight="1"/>
    <row r="51497" ht="7.5" hidden="1" customHeight="1"/>
    <row r="51498" ht="7.5" hidden="1" customHeight="1"/>
    <row r="51499" ht="7.5" hidden="1" customHeight="1"/>
    <row r="51500" ht="7.5" hidden="1" customHeight="1"/>
    <row r="51501" ht="7.5" hidden="1" customHeight="1"/>
    <row r="51502" ht="7.5" hidden="1" customHeight="1"/>
    <row r="51503" ht="7.5" hidden="1" customHeight="1"/>
    <row r="51504" ht="7.5" hidden="1" customHeight="1"/>
    <row r="51505" ht="7.5" hidden="1" customHeight="1"/>
    <row r="51506" ht="7.5" hidden="1" customHeight="1"/>
    <row r="51507" ht="7.5" hidden="1" customHeight="1"/>
    <row r="51508" ht="7.5" hidden="1" customHeight="1"/>
    <row r="51509" ht="7.5" hidden="1" customHeight="1"/>
    <row r="51510" ht="7.5" hidden="1" customHeight="1"/>
    <row r="51511" ht="7.5" hidden="1" customHeight="1"/>
    <row r="51512" ht="7.5" hidden="1" customHeight="1"/>
    <row r="51513" ht="7.5" hidden="1" customHeight="1"/>
    <row r="51514" ht="7.5" hidden="1" customHeight="1"/>
    <row r="51515" ht="7.5" hidden="1" customHeight="1"/>
    <row r="51516" ht="7.5" hidden="1" customHeight="1"/>
    <row r="51517" ht="7.5" hidden="1" customHeight="1"/>
    <row r="51518" ht="7.5" hidden="1" customHeight="1"/>
    <row r="51519" ht="7.5" hidden="1" customHeight="1"/>
    <row r="51520" ht="7.5" hidden="1" customHeight="1"/>
    <row r="51521" ht="7.5" hidden="1" customHeight="1"/>
    <row r="51522" ht="7.5" hidden="1" customHeight="1"/>
    <row r="51523" ht="7.5" hidden="1" customHeight="1"/>
    <row r="51524" ht="7.5" hidden="1" customHeight="1"/>
    <row r="51525" ht="7.5" hidden="1" customHeight="1"/>
    <row r="51526" ht="7.5" hidden="1" customHeight="1"/>
    <row r="51527" ht="7.5" hidden="1" customHeight="1"/>
    <row r="51528" ht="7.5" hidden="1" customHeight="1"/>
    <row r="51529" ht="7.5" hidden="1" customHeight="1"/>
    <row r="51530" ht="7.5" hidden="1" customHeight="1"/>
    <row r="51531" ht="7.5" hidden="1" customHeight="1"/>
    <row r="51532" ht="7.5" hidden="1" customHeight="1"/>
    <row r="51533" ht="7.5" hidden="1" customHeight="1"/>
    <row r="51534" ht="7.5" hidden="1" customHeight="1"/>
    <row r="51535" ht="7.5" hidden="1" customHeight="1"/>
    <row r="51536" ht="7.5" hidden="1" customHeight="1"/>
    <row r="51537" ht="7.5" hidden="1" customHeight="1"/>
    <row r="51538" ht="7.5" hidden="1" customHeight="1"/>
    <row r="51539" ht="7.5" hidden="1" customHeight="1"/>
    <row r="51540" ht="7.5" hidden="1" customHeight="1"/>
    <row r="51541" ht="7.5" hidden="1" customHeight="1"/>
    <row r="51542" ht="7.5" hidden="1" customHeight="1"/>
    <row r="51543" ht="7.5" hidden="1" customHeight="1"/>
    <row r="51544" ht="7.5" hidden="1" customHeight="1"/>
    <row r="51545" ht="7.5" hidden="1" customHeight="1"/>
    <row r="51546" ht="7.5" hidden="1" customHeight="1"/>
    <row r="51547" ht="7.5" hidden="1" customHeight="1"/>
    <row r="51548" ht="7.5" hidden="1" customHeight="1"/>
    <row r="51549" ht="7.5" hidden="1" customHeight="1"/>
    <row r="51550" ht="7.5" hidden="1" customHeight="1"/>
    <row r="51551" ht="7.5" hidden="1" customHeight="1"/>
    <row r="51552" ht="7.5" hidden="1" customHeight="1"/>
    <row r="51553" ht="7.5" hidden="1" customHeight="1"/>
    <row r="51554" ht="7.5" hidden="1" customHeight="1"/>
    <row r="51555" ht="7.5" hidden="1" customHeight="1"/>
    <row r="51556" ht="7.5" hidden="1" customHeight="1"/>
    <row r="51557" ht="7.5" hidden="1" customHeight="1"/>
    <row r="51558" ht="7.5" hidden="1" customHeight="1"/>
    <row r="51559" ht="7.5" hidden="1" customHeight="1"/>
    <row r="51560" ht="7.5" hidden="1" customHeight="1"/>
    <row r="51561" ht="7.5" hidden="1" customHeight="1"/>
    <row r="51562" ht="7.5" hidden="1" customHeight="1"/>
    <row r="51563" ht="7.5" hidden="1" customHeight="1"/>
    <row r="51564" ht="7.5" hidden="1" customHeight="1"/>
    <row r="51565" ht="7.5" hidden="1" customHeight="1"/>
    <row r="51566" ht="7.5" hidden="1" customHeight="1"/>
    <row r="51567" ht="7.5" hidden="1" customHeight="1"/>
    <row r="51568" ht="7.5" hidden="1" customHeight="1"/>
    <row r="51569" ht="7.5" hidden="1" customHeight="1"/>
    <row r="51570" ht="7.5" hidden="1" customHeight="1"/>
    <row r="51571" ht="7.5" hidden="1" customHeight="1"/>
    <row r="51572" ht="7.5" hidden="1" customHeight="1"/>
    <row r="51573" ht="7.5" hidden="1" customHeight="1"/>
    <row r="51574" ht="7.5" hidden="1" customHeight="1"/>
    <row r="51575" ht="7.5" hidden="1" customHeight="1"/>
    <row r="51576" ht="7.5" hidden="1" customHeight="1"/>
    <row r="51577" ht="7.5" hidden="1" customHeight="1"/>
    <row r="51578" ht="7.5" hidden="1" customHeight="1"/>
    <row r="51579" ht="7.5" hidden="1" customHeight="1"/>
    <row r="51580" ht="7.5" hidden="1" customHeight="1"/>
    <row r="51581" ht="7.5" hidden="1" customHeight="1"/>
    <row r="51582" ht="7.5" hidden="1" customHeight="1"/>
    <row r="51583" ht="7.5" hidden="1" customHeight="1"/>
    <row r="51584" ht="7.5" hidden="1" customHeight="1"/>
    <row r="51585" ht="7.5" hidden="1" customHeight="1"/>
    <row r="51586" ht="7.5" hidden="1" customHeight="1"/>
    <row r="51587" ht="7.5" hidden="1" customHeight="1"/>
    <row r="51588" ht="7.5" hidden="1" customHeight="1"/>
    <row r="51589" ht="7.5" hidden="1" customHeight="1"/>
    <row r="51590" ht="7.5" hidden="1" customHeight="1"/>
    <row r="51591" ht="7.5" hidden="1" customHeight="1"/>
    <row r="51592" ht="7.5" hidden="1" customHeight="1"/>
    <row r="51593" ht="7.5" hidden="1" customHeight="1"/>
    <row r="51594" ht="7.5" hidden="1" customHeight="1"/>
    <row r="51595" ht="7.5" hidden="1" customHeight="1"/>
    <row r="51596" ht="7.5" hidden="1" customHeight="1"/>
    <row r="51597" ht="7.5" hidden="1" customHeight="1"/>
    <row r="51598" ht="7.5" hidden="1" customHeight="1"/>
    <row r="51599" ht="7.5" hidden="1" customHeight="1"/>
    <row r="51600" ht="7.5" hidden="1" customHeight="1"/>
    <row r="51601" ht="7.5" hidden="1" customHeight="1"/>
    <row r="51602" ht="7.5" hidden="1" customHeight="1"/>
    <row r="51603" ht="7.5" hidden="1" customHeight="1"/>
    <row r="51604" ht="7.5" hidden="1" customHeight="1"/>
    <row r="51605" ht="7.5" hidden="1" customHeight="1"/>
    <row r="51606" ht="7.5" hidden="1" customHeight="1"/>
    <row r="51607" ht="7.5" hidden="1" customHeight="1"/>
    <row r="51608" ht="7.5" hidden="1" customHeight="1"/>
    <row r="51609" ht="7.5" hidden="1" customHeight="1"/>
    <row r="51610" ht="7.5" hidden="1" customHeight="1"/>
    <row r="51611" ht="7.5" hidden="1" customHeight="1"/>
    <row r="51612" ht="7.5" hidden="1" customHeight="1"/>
    <row r="51613" ht="7.5" hidden="1" customHeight="1"/>
    <row r="51614" ht="7.5" hidden="1" customHeight="1"/>
    <row r="51615" ht="7.5" hidden="1" customHeight="1"/>
    <row r="51616" ht="7.5" hidden="1" customHeight="1"/>
    <row r="51617" ht="7.5" hidden="1" customHeight="1"/>
    <row r="51618" ht="7.5" hidden="1" customHeight="1"/>
    <row r="51619" ht="7.5" hidden="1" customHeight="1"/>
    <row r="51620" ht="7.5" hidden="1" customHeight="1"/>
    <row r="51621" ht="7.5" hidden="1" customHeight="1"/>
    <row r="51622" ht="7.5" hidden="1" customHeight="1"/>
    <row r="51623" ht="7.5" hidden="1" customHeight="1"/>
    <row r="51624" ht="7.5" hidden="1" customHeight="1"/>
    <row r="51625" ht="7.5" hidden="1" customHeight="1"/>
    <row r="51626" ht="7.5" hidden="1" customHeight="1"/>
    <row r="51627" ht="7.5" hidden="1" customHeight="1"/>
    <row r="51628" ht="7.5" hidden="1" customHeight="1"/>
    <row r="51629" ht="7.5" hidden="1" customHeight="1"/>
    <row r="51630" ht="7.5" hidden="1" customHeight="1"/>
    <row r="51631" ht="7.5" hidden="1" customHeight="1"/>
    <row r="51632" ht="7.5" hidden="1" customHeight="1"/>
    <row r="51633" ht="7.5" hidden="1" customHeight="1"/>
    <row r="51634" ht="7.5" hidden="1" customHeight="1"/>
    <row r="51635" ht="7.5" hidden="1" customHeight="1"/>
    <row r="51636" ht="7.5" hidden="1" customHeight="1"/>
    <row r="51637" ht="7.5" hidden="1" customHeight="1"/>
    <row r="51638" ht="7.5" hidden="1" customHeight="1"/>
    <row r="51639" ht="7.5" hidden="1" customHeight="1"/>
    <row r="51640" ht="7.5" hidden="1" customHeight="1"/>
    <row r="51641" ht="7.5" hidden="1" customHeight="1"/>
    <row r="51642" ht="7.5" hidden="1" customHeight="1"/>
    <row r="51643" ht="7.5" hidden="1" customHeight="1"/>
    <row r="51644" ht="7.5" hidden="1" customHeight="1"/>
    <row r="51645" ht="7.5" hidden="1" customHeight="1"/>
    <row r="51646" ht="7.5" hidden="1" customHeight="1"/>
    <row r="51647" ht="7.5" hidden="1" customHeight="1"/>
    <row r="51648" ht="7.5" hidden="1" customHeight="1"/>
    <row r="51649" ht="7.5" hidden="1" customHeight="1"/>
    <row r="51650" ht="7.5" hidden="1" customHeight="1"/>
    <row r="51651" ht="7.5" hidden="1" customHeight="1"/>
    <row r="51652" ht="7.5" hidden="1" customHeight="1"/>
    <row r="51653" ht="7.5" hidden="1" customHeight="1"/>
    <row r="51654" ht="7.5" hidden="1" customHeight="1"/>
    <row r="51655" ht="7.5" hidden="1" customHeight="1"/>
    <row r="51656" ht="7.5" hidden="1" customHeight="1"/>
    <row r="51657" ht="7.5" hidden="1" customHeight="1"/>
    <row r="51658" ht="7.5" hidden="1" customHeight="1"/>
    <row r="51659" ht="7.5" hidden="1" customHeight="1"/>
    <row r="51660" ht="7.5" hidden="1" customHeight="1"/>
    <row r="51661" ht="7.5" hidden="1" customHeight="1"/>
    <row r="51662" ht="7.5" hidden="1" customHeight="1"/>
    <row r="51663" ht="7.5" hidden="1" customHeight="1"/>
    <row r="51664" ht="7.5" hidden="1" customHeight="1"/>
    <row r="51665" ht="7.5" hidden="1" customHeight="1"/>
    <row r="51666" ht="7.5" hidden="1" customHeight="1"/>
    <row r="51667" ht="7.5" hidden="1" customHeight="1"/>
    <row r="51668" ht="7.5" hidden="1" customHeight="1"/>
    <row r="51669" ht="7.5" hidden="1" customHeight="1"/>
    <row r="51670" ht="7.5" hidden="1" customHeight="1"/>
    <row r="51671" ht="7.5" hidden="1" customHeight="1"/>
    <row r="51672" ht="7.5" hidden="1" customHeight="1"/>
    <row r="51673" ht="7.5" hidden="1" customHeight="1"/>
    <row r="51674" ht="7.5" hidden="1" customHeight="1"/>
    <row r="51675" ht="7.5" hidden="1" customHeight="1"/>
    <row r="51676" ht="7.5" hidden="1" customHeight="1"/>
    <row r="51677" ht="7.5" hidden="1" customHeight="1"/>
    <row r="51678" ht="7.5" hidden="1" customHeight="1"/>
    <row r="51679" ht="7.5" hidden="1" customHeight="1"/>
    <row r="51680" ht="7.5" hidden="1" customHeight="1"/>
    <row r="51681" ht="7.5" hidden="1" customHeight="1"/>
    <row r="51682" ht="7.5" hidden="1" customHeight="1"/>
    <row r="51683" ht="7.5" hidden="1" customHeight="1"/>
    <row r="51684" ht="7.5" hidden="1" customHeight="1"/>
    <row r="51685" ht="7.5" hidden="1" customHeight="1"/>
    <row r="51686" ht="7.5" hidden="1" customHeight="1"/>
    <row r="51687" ht="7.5" hidden="1" customHeight="1"/>
    <row r="51688" ht="7.5" hidden="1" customHeight="1"/>
    <row r="51689" ht="7.5" hidden="1" customHeight="1"/>
    <row r="51690" ht="7.5" hidden="1" customHeight="1"/>
    <row r="51691" ht="7.5" hidden="1" customHeight="1"/>
    <row r="51692" ht="7.5" hidden="1" customHeight="1"/>
    <row r="51693" ht="7.5" hidden="1" customHeight="1"/>
    <row r="51694" ht="7.5" hidden="1" customHeight="1"/>
    <row r="51695" ht="7.5" hidden="1" customHeight="1"/>
    <row r="51696" ht="7.5" hidden="1" customHeight="1"/>
    <row r="51697" ht="7.5" hidden="1" customHeight="1"/>
    <row r="51698" ht="7.5" hidden="1" customHeight="1"/>
    <row r="51699" ht="7.5" hidden="1" customHeight="1"/>
    <row r="51700" ht="7.5" hidden="1" customHeight="1"/>
    <row r="51701" ht="7.5" hidden="1" customHeight="1"/>
    <row r="51702" ht="7.5" hidden="1" customHeight="1"/>
    <row r="51703" ht="7.5" hidden="1" customHeight="1"/>
    <row r="51704" ht="7.5" hidden="1" customHeight="1"/>
    <row r="51705" ht="7.5" hidden="1" customHeight="1"/>
    <row r="51706" ht="7.5" hidden="1" customHeight="1"/>
    <row r="51707" ht="7.5" hidden="1" customHeight="1"/>
    <row r="51708" ht="7.5" hidden="1" customHeight="1"/>
    <row r="51709" ht="7.5" hidden="1" customHeight="1"/>
    <row r="51710" ht="7.5" hidden="1" customHeight="1"/>
    <row r="51711" ht="7.5" hidden="1" customHeight="1"/>
    <row r="51712" ht="7.5" hidden="1" customHeight="1"/>
    <row r="51713" ht="7.5" hidden="1" customHeight="1"/>
    <row r="51714" ht="7.5" hidden="1" customHeight="1"/>
    <row r="51715" ht="7.5" hidden="1" customHeight="1"/>
    <row r="51716" ht="7.5" hidden="1" customHeight="1"/>
    <row r="51717" ht="7.5" hidden="1" customHeight="1"/>
    <row r="51718" ht="7.5" hidden="1" customHeight="1"/>
    <row r="51719" ht="7.5" hidden="1" customHeight="1"/>
    <row r="51720" ht="7.5" hidden="1" customHeight="1"/>
    <row r="51721" ht="7.5" hidden="1" customHeight="1"/>
    <row r="51722" ht="7.5" hidden="1" customHeight="1"/>
    <row r="51723" ht="7.5" hidden="1" customHeight="1"/>
    <row r="51724" ht="7.5" hidden="1" customHeight="1"/>
    <row r="51725" ht="7.5" hidden="1" customHeight="1"/>
    <row r="51726" ht="7.5" hidden="1" customHeight="1"/>
    <row r="51727" ht="7.5" hidden="1" customHeight="1"/>
    <row r="51728" ht="7.5" hidden="1" customHeight="1"/>
    <row r="51729" ht="7.5" hidden="1" customHeight="1"/>
    <row r="51730" ht="7.5" hidden="1" customHeight="1"/>
    <row r="51731" ht="7.5" hidden="1" customHeight="1"/>
    <row r="51732" ht="7.5" hidden="1" customHeight="1"/>
    <row r="51733" ht="7.5" hidden="1" customHeight="1"/>
    <row r="51734" ht="7.5" hidden="1" customHeight="1"/>
    <row r="51735" ht="7.5" hidden="1" customHeight="1"/>
    <row r="51736" ht="7.5" hidden="1" customHeight="1"/>
    <row r="51737" ht="7.5" hidden="1" customHeight="1"/>
    <row r="51738" ht="7.5" hidden="1" customHeight="1"/>
    <row r="51739" ht="7.5" hidden="1" customHeight="1"/>
    <row r="51740" ht="7.5" hidden="1" customHeight="1"/>
    <row r="51741" ht="7.5" hidden="1" customHeight="1"/>
    <row r="51742" ht="7.5" hidden="1" customHeight="1"/>
    <row r="51743" ht="7.5" hidden="1" customHeight="1"/>
    <row r="51744" ht="7.5" hidden="1" customHeight="1"/>
    <row r="51745" ht="7.5" hidden="1" customHeight="1"/>
    <row r="51746" ht="7.5" hidden="1" customHeight="1"/>
    <row r="51747" ht="7.5" hidden="1" customHeight="1"/>
    <row r="51748" ht="7.5" hidden="1" customHeight="1"/>
    <row r="51749" ht="7.5" hidden="1" customHeight="1"/>
    <row r="51750" ht="7.5" hidden="1" customHeight="1"/>
    <row r="51751" ht="7.5" hidden="1" customHeight="1"/>
    <row r="51752" ht="7.5" hidden="1" customHeight="1"/>
    <row r="51753" ht="7.5" hidden="1" customHeight="1"/>
    <row r="51754" ht="7.5" hidden="1" customHeight="1"/>
    <row r="51755" ht="7.5" hidden="1" customHeight="1"/>
    <row r="51756" ht="7.5" hidden="1" customHeight="1"/>
    <row r="51757" ht="7.5" hidden="1" customHeight="1"/>
    <row r="51758" ht="7.5" hidden="1" customHeight="1"/>
    <row r="51759" ht="7.5" hidden="1" customHeight="1"/>
    <row r="51760" ht="7.5" hidden="1" customHeight="1"/>
    <row r="51761" ht="7.5" hidden="1" customHeight="1"/>
    <row r="51762" ht="7.5" hidden="1" customHeight="1"/>
    <row r="51763" ht="7.5" hidden="1" customHeight="1"/>
    <row r="51764" ht="7.5" hidden="1" customHeight="1"/>
    <row r="51765" ht="7.5" hidden="1" customHeight="1"/>
    <row r="51766" ht="7.5" hidden="1" customHeight="1"/>
    <row r="51767" ht="7.5" hidden="1" customHeight="1"/>
    <row r="51768" ht="7.5" hidden="1" customHeight="1"/>
    <row r="51769" ht="7.5" hidden="1" customHeight="1"/>
    <row r="51770" ht="7.5" hidden="1" customHeight="1"/>
    <row r="51771" ht="7.5" hidden="1" customHeight="1"/>
    <row r="51772" ht="7.5" hidden="1" customHeight="1"/>
    <row r="51773" ht="7.5" hidden="1" customHeight="1"/>
    <row r="51774" ht="7.5" hidden="1" customHeight="1"/>
    <row r="51775" ht="7.5" hidden="1" customHeight="1"/>
    <row r="51776" ht="7.5" hidden="1" customHeight="1"/>
    <row r="51777" ht="7.5" hidden="1" customHeight="1"/>
    <row r="51778" ht="7.5" hidden="1" customHeight="1"/>
    <row r="51779" ht="7.5" hidden="1" customHeight="1"/>
    <row r="51780" ht="7.5" hidden="1" customHeight="1"/>
    <row r="51781" ht="7.5" hidden="1" customHeight="1"/>
    <row r="51782" ht="7.5" hidden="1" customHeight="1"/>
    <row r="51783" ht="7.5" hidden="1" customHeight="1"/>
    <row r="51784" ht="7.5" hidden="1" customHeight="1"/>
    <row r="51785" ht="7.5" hidden="1" customHeight="1"/>
    <row r="51786" ht="7.5" hidden="1" customHeight="1"/>
    <row r="51787" ht="7.5" hidden="1" customHeight="1"/>
    <row r="51788" ht="7.5" hidden="1" customHeight="1"/>
    <row r="51789" ht="7.5" hidden="1" customHeight="1"/>
    <row r="51790" ht="7.5" hidden="1" customHeight="1"/>
    <row r="51791" ht="7.5" hidden="1" customHeight="1"/>
    <row r="51792" ht="7.5" hidden="1" customHeight="1"/>
    <row r="51793" ht="7.5" hidden="1" customHeight="1"/>
    <row r="51794" ht="7.5" hidden="1" customHeight="1"/>
    <row r="51795" ht="7.5" hidden="1" customHeight="1"/>
    <row r="51796" ht="7.5" hidden="1" customHeight="1"/>
    <row r="51797" ht="7.5" hidden="1" customHeight="1"/>
    <row r="51798" ht="7.5" hidden="1" customHeight="1"/>
    <row r="51799" ht="7.5" hidden="1" customHeight="1"/>
    <row r="51800" ht="7.5" hidden="1" customHeight="1"/>
    <row r="51801" ht="7.5" hidden="1" customHeight="1"/>
    <row r="51802" ht="7.5" hidden="1" customHeight="1"/>
    <row r="51803" ht="7.5" hidden="1" customHeight="1"/>
    <row r="51804" ht="7.5" hidden="1" customHeight="1"/>
    <row r="51805" ht="7.5" hidden="1" customHeight="1"/>
    <row r="51806" ht="7.5" hidden="1" customHeight="1"/>
    <row r="51807" ht="7.5" hidden="1" customHeight="1"/>
    <row r="51808" ht="7.5" hidden="1" customHeight="1"/>
    <row r="51809" ht="7.5" hidden="1" customHeight="1"/>
    <row r="51810" ht="7.5" hidden="1" customHeight="1"/>
    <row r="51811" ht="7.5" hidden="1" customHeight="1"/>
    <row r="51812" ht="7.5" hidden="1" customHeight="1"/>
    <row r="51813" ht="7.5" hidden="1" customHeight="1"/>
    <row r="51814" ht="7.5" hidden="1" customHeight="1"/>
    <row r="51815" ht="7.5" hidden="1" customHeight="1"/>
    <row r="51816" ht="7.5" hidden="1" customHeight="1"/>
    <row r="51817" ht="7.5" hidden="1" customHeight="1"/>
    <row r="51818" ht="7.5" hidden="1" customHeight="1"/>
    <row r="51819" ht="7.5" hidden="1" customHeight="1"/>
    <row r="51820" ht="7.5" hidden="1" customHeight="1"/>
    <row r="51821" ht="7.5" hidden="1" customHeight="1"/>
    <row r="51822" ht="7.5" hidden="1" customHeight="1"/>
    <row r="51823" ht="7.5" hidden="1" customHeight="1"/>
    <row r="51824" ht="7.5" hidden="1" customHeight="1"/>
    <row r="51825" ht="7.5" hidden="1" customHeight="1"/>
    <row r="51826" ht="7.5" hidden="1" customHeight="1"/>
    <row r="51827" ht="7.5" hidden="1" customHeight="1"/>
    <row r="51828" ht="7.5" hidden="1" customHeight="1"/>
    <row r="51829" ht="7.5" hidden="1" customHeight="1"/>
    <row r="51830" ht="7.5" hidden="1" customHeight="1"/>
    <row r="51831" ht="7.5" hidden="1" customHeight="1"/>
    <row r="51832" ht="7.5" hidden="1" customHeight="1"/>
    <row r="51833" ht="7.5" hidden="1" customHeight="1"/>
    <row r="51834" ht="7.5" hidden="1" customHeight="1"/>
    <row r="51835" ht="7.5" hidden="1" customHeight="1"/>
    <row r="51836" ht="7.5" hidden="1" customHeight="1"/>
    <row r="51837" ht="7.5" hidden="1" customHeight="1"/>
    <row r="51838" ht="7.5" hidden="1" customHeight="1"/>
    <row r="51839" ht="7.5" hidden="1" customHeight="1"/>
    <row r="51840" ht="7.5" hidden="1" customHeight="1"/>
    <row r="51841" ht="7.5" hidden="1" customHeight="1"/>
    <row r="51842" ht="7.5" hidden="1" customHeight="1"/>
    <row r="51843" ht="7.5" hidden="1" customHeight="1"/>
    <row r="51844" ht="7.5" hidden="1" customHeight="1"/>
    <row r="51845" ht="7.5" hidden="1" customHeight="1"/>
    <row r="51846" ht="7.5" hidden="1" customHeight="1"/>
    <row r="51847" ht="7.5" hidden="1" customHeight="1"/>
    <row r="51848" ht="7.5" hidden="1" customHeight="1"/>
    <row r="51849" ht="7.5" hidden="1" customHeight="1"/>
    <row r="51850" ht="7.5" hidden="1" customHeight="1"/>
    <row r="51851" ht="7.5" hidden="1" customHeight="1"/>
    <row r="51852" ht="7.5" hidden="1" customHeight="1"/>
    <row r="51853" ht="7.5" hidden="1" customHeight="1"/>
    <row r="51854" ht="7.5" hidden="1" customHeight="1"/>
    <row r="51855" ht="7.5" hidden="1" customHeight="1"/>
    <row r="51856" ht="7.5" hidden="1" customHeight="1"/>
    <row r="51857" ht="7.5" hidden="1" customHeight="1"/>
    <row r="51858" ht="7.5" hidden="1" customHeight="1"/>
    <row r="51859" ht="7.5" hidden="1" customHeight="1"/>
    <row r="51860" ht="7.5" hidden="1" customHeight="1"/>
    <row r="51861" ht="7.5" hidden="1" customHeight="1"/>
    <row r="51862" ht="7.5" hidden="1" customHeight="1"/>
    <row r="51863" ht="7.5" hidden="1" customHeight="1"/>
    <row r="51864" ht="7.5" hidden="1" customHeight="1"/>
    <row r="51865" ht="7.5" hidden="1" customHeight="1"/>
    <row r="51866" ht="7.5" hidden="1" customHeight="1"/>
    <row r="51867" ht="7.5" hidden="1" customHeight="1"/>
    <row r="51868" ht="7.5" hidden="1" customHeight="1"/>
    <row r="51869" ht="7.5" hidden="1" customHeight="1"/>
    <row r="51870" ht="7.5" hidden="1" customHeight="1"/>
    <row r="51871" ht="7.5" hidden="1" customHeight="1"/>
    <row r="51872" ht="7.5" hidden="1" customHeight="1"/>
    <row r="51873" ht="7.5" hidden="1" customHeight="1"/>
    <row r="51874" ht="7.5" hidden="1" customHeight="1"/>
    <row r="51875" ht="7.5" hidden="1" customHeight="1"/>
    <row r="51876" ht="7.5" hidden="1" customHeight="1"/>
    <row r="51877" ht="7.5" hidden="1" customHeight="1"/>
    <row r="51878" ht="7.5" hidden="1" customHeight="1"/>
    <row r="51879" ht="7.5" hidden="1" customHeight="1"/>
    <row r="51880" ht="7.5" hidden="1" customHeight="1"/>
    <row r="51881" ht="7.5" hidden="1" customHeight="1"/>
    <row r="51882" ht="7.5" hidden="1" customHeight="1"/>
    <row r="51883" ht="7.5" hidden="1" customHeight="1"/>
    <row r="51884" ht="7.5" hidden="1" customHeight="1"/>
    <row r="51885" ht="7.5" hidden="1" customHeight="1"/>
    <row r="51886" ht="7.5" hidden="1" customHeight="1"/>
    <row r="51887" ht="7.5" hidden="1" customHeight="1"/>
    <row r="51888" ht="7.5" hidden="1" customHeight="1"/>
    <row r="51889" ht="7.5" hidden="1" customHeight="1"/>
    <row r="51890" ht="7.5" hidden="1" customHeight="1"/>
    <row r="51891" ht="7.5" hidden="1" customHeight="1"/>
    <row r="51892" ht="7.5" hidden="1" customHeight="1"/>
    <row r="51893" ht="7.5" hidden="1" customHeight="1"/>
    <row r="51894" ht="7.5" hidden="1" customHeight="1"/>
    <row r="51895" ht="7.5" hidden="1" customHeight="1"/>
    <row r="51896" ht="7.5" hidden="1" customHeight="1"/>
    <row r="51897" ht="7.5" hidden="1" customHeight="1"/>
    <row r="51898" ht="7.5" hidden="1" customHeight="1"/>
    <row r="51899" ht="7.5" hidden="1" customHeight="1"/>
    <row r="51900" ht="7.5" hidden="1" customHeight="1"/>
    <row r="51901" ht="7.5" hidden="1" customHeight="1"/>
    <row r="51902" ht="7.5" hidden="1" customHeight="1"/>
    <row r="51903" ht="7.5" hidden="1" customHeight="1"/>
    <row r="51904" ht="7.5" hidden="1" customHeight="1"/>
    <row r="51905" ht="7.5" hidden="1" customHeight="1"/>
    <row r="51906" ht="7.5" hidden="1" customHeight="1"/>
    <row r="51907" ht="7.5" hidden="1" customHeight="1"/>
    <row r="51908" ht="7.5" hidden="1" customHeight="1"/>
    <row r="51909" ht="7.5" hidden="1" customHeight="1"/>
    <row r="51910" ht="7.5" hidden="1" customHeight="1"/>
    <row r="51911" ht="7.5" hidden="1" customHeight="1"/>
    <row r="51912" ht="7.5" hidden="1" customHeight="1"/>
    <row r="51913" ht="7.5" hidden="1" customHeight="1"/>
    <row r="51914" ht="7.5" hidden="1" customHeight="1"/>
    <row r="51915" ht="7.5" hidden="1" customHeight="1"/>
    <row r="51916" ht="7.5" hidden="1" customHeight="1"/>
    <row r="51917" ht="7.5" hidden="1" customHeight="1"/>
    <row r="51918" ht="7.5" hidden="1" customHeight="1"/>
    <row r="51919" ht="7.5" hidden="1" customHeight="1"/>
    <row r="51920" ht="7.5" hidden="1" customHeight="1"/>
    <row r="51921" ht="7.5" hidden="1" customHeight="1"/>
    <row r="51922" ht="7.5" hidden="1" customHeight="1"/>
    <row r="51923" ht="7.5" hidden="1" customHeight="1"/>
    <row r="51924" ht="7.5" hidden="1" customHeight="1"/>
    <row r="51925" ht="7.5" hidden="1" customHeight="1"/>
    <row r="51926" ht="7.5" hidden="1" customHeight="1"/>
    <row r="51927" ht="7.5" hidden="1" customHeight="1"/>
    <row r="51928" ht="7.5" hidden="1" customHeight="1"/>
    <row r="51929" ht="7.5" hidden="1" customHeight="1"/>
    <row r="51930" ht="7.5" hidden="1" customHeight="1"/>
    <row r="51931" ht="7.5" hidden="1" customHeight="1"/>
    <row r="51932" ht="7.5" hidden="1" customHeight="1"/>
    <row r="51933" ht="7.5" hidden="1" customHeight="1"/>
    <row r="51934" ht="7.5" hidden="1" customHeight="1"/>
    <row r="51935" ht="7.5" hidden="1" customHeight="1"/>
    <row r="51936" ht="7.5" hidden="1" customHeight="1"/>
    <row r="51937" ht="7.5" hidden="1" customHeight="1"/>
    <row r="51938" ht="7.5" hidden="1" customHeight="1"/>
    <row r="51939" ht="7.5" hidden="1" customHeight="1"/>
    <row r="51940" ht="7.5" hidden="1" customHeight="1"/>
    <row r="51941" ht="7.5" hidden="1" customHeight="1"/>
    <row r="51942" ht="7.5" hidden="1" customHeight="1"/>
    <row r="51943" ht="7.5" hidden="1" customHeight="1"/>
    <row r="51944" ht="7.5" hidden="1" customHeight="1"/>
    <row r="51945" ht="7.5" hidden="1" customHeight="1"/>
    <row r="51946" ht="7.5" hidden="1" customHeight="1"/>
    <row r="51947" ht="7.5" hidden="1" customHeight="1"/>
    <row r="51948" ht="7.5" hidden="1" customHeight="1"/>
    <row r="51949" ht="7.5" hidden="1" customHeight="1"/>
    <row r="51950" ht="7.5" hidden="1" customHeight="1"/>
    <row r="51951" ht="7.5" hidden="1" customHeight="1"/>
    <row r="51952" ht="7.5" hidden="1" customHeight="1"/>
    <row r="51953" ht="7.5" hidden="1" customHeight="1"/>
    <row r="51954" ht="7.5" hidden="1" customHeight="1"/>
    <row r="51955" ht="7.5" hidden="1" customHeight="1"/>
    <row r="51956" ht="7.5" hidden="1" customHeight="1"/>
    <row r="51957" ht="7.5" hidden="1" customHeight="1"/>
    <row r="51958" ht="7.5" hidden="1" customHeight="1"/>
    <row r="51959" ht="7.5" hidden="1" customHeight="1"/>
    <row r="51960" ht="7.5" hidden="1" customHeight="1"/>
    <row r="51961" ht="7.5" hidden="1" customHeight="1"/>
    <row r="51962" ht="7.5" hidden="1" customHeight="1"/>
    <row r="51963" ht="7.5" hidden="1" customHeight="1"/>
    <row r="51964" ht="7.5" hidden="1" customHeight="1"/>
    <row r="51965" ht="7.5" hidden="1" customHeight="1"/>
    <row r="51966" ht="7.5" hidden="1" customHeight="1"/>
    <row r="51967" ht="7.5" hidden="1" customHeight="1"/>
    <row r="51968" ht="7.5" hidden="1" customHeight="1"/>
    <row r="51969" ht="7.5" hidden="1" customHeight="1"/>
    <row r="51970" ht="7.5" hidden="1" customHeight="1"/>
    <row r="51971" ht="7.5" hidden="1" customHeight="1"/>
    <row r="51972" ht="7.5" hidden="1" customHeight="1"/>
    <row r="51973" ht="7.5" hidden="1" customHeight="1"/>
    <row r="51974" ht="7.5" hidden="1" customHeight="1"/>
    <row r="51975" ht="7.5" hidden="1" customHeight="1"/>
    <row r="51976" ht="7.5" hidden="1" customHeight="1"/>
    <row r="51977" ht="7.5" hidden="1" customHeight="1"/>
    <row r="51978" ht="7.5" hidden="1" customHeight="1"/>
    <row r="51979" ht="7.5" hidden="1" customHeight="1"/>
    <row r="51980" ht="7.5" hidden="1" customHeight="1"/>
    <row r="51981" ht="7.5" hidden="1" customHeight="1"/>
    <row r="51982" ht="7.5" hidden="1" customHeight="1"/>
    <row r="51983" ht="7.5" hidden="1" customHeight="1"/>
    <row r="51984" ht="7.5" hidden="1" customHeight="1"/>
    <row r="51985" ht="7.5" hidden="1" customHeight="1"/>
    <row r="51986" ht="7.5" hidden="1" customHeight="1"/>
    <row r="51987" ht="7.5" hidden="1" customHeight="1"/>
    <row r="51988" ht="7.5" hidden="1" customHeight="1"/>
    <row r="51989" ht="7.5" hidden="1" customHeight="1"/>
    <row r="51990" ht="7.5" hidden="1" customHeight="1"/>
    <row r="51991" ht="7.5" hidden="1" customHeight="1"/>
    <row r="51992" ht="7.5" hidden="1" customHeight="1"/>
    <row r="51993" ht="7.5" hidden="1" customHeight="1"/>
    <row r="51994" ht="7.5" hidden="1" customHeight="1"/>
    <row r="51995" ht="7.5" hidden="1" customHeight="1"/>
    <row r="51996" ht="7.5" hidden="1" customHeight="1"/>
    <row r="51997" ht="7.5" hidden="1" customHeight="1"/>
    <row r="51998" ht="7.5" hidden="1" customHeight="1"/>
    <row r="51999" ht="7.5" hidden="1" customHeight="1"/>
    <row r="52000" ht="7.5" hidden="1" customHeight="1"/>
    <row r="52001" ht="7.5" hidden="1" customHeight="1"/>
    <row r="52002" ht="7.5" hidden="1" customHeight="1"/>
    <row r="52003" ht="7.5" hidden="1" customHeight="1"/>
    <row r="52004" ht="7.5" hidden="1" customHeight="1"/>
    <row r="52005" ht="7.5" hidden="1" customHeight="1"/>
    <row r="52006" ht="7.5" hidden="1" customHeight="1"/>
    <row r="52007" ht="7.5" hidden="1" customHeight="1"/>
    <row r="52008" ht="7.5" hidden="1" customHeight="1"/>
    <row r="52009" ht="7.5" hidden="1" customHeight="1"/>
    <row r="52010" ht="7.5" hidden="1" customHeight="1"/>
    <row r="52011" ht="7.5" hidden="1" customHeight="1"/>
    <row r="52012" ht="7.5" hidden="1" customHeight="1"/>
    <row r="52013" ht="7.5" hidden="1" customHeight="1"/>
    <row r="52014" ht="7.5" hidden="1" customHeight="1"/>
    <row r="52015" ht="7.5" hidden="1" customHeight="1"/>
    <row r="52016" ht="7.5" hidden="1" customHeight="1"/>
    <row r="52017" ht="7.5" hidden="1" customHeight="1"/>
    <row r="52018" ht="7.5" hidden="1" customHeight="1"/>
    <row r="52019" ht="7.5" hidden="1" customHeight="1"/>
    <row r="52020" ht="7.5" hidden="1" customHeight="1"/>
    <row r="52021" ht="7.5" hidden="1" customHeight="1"/>
    <row r="52022" ht="7.5" hidden="1" customHeight="1"/>
    <row r="52023" ht="7.5" hidden="1" customHeight="1"/>
    <row r="52024" ht="7.5" hidden="1" customHeight="1"/>
    <row r="52025" ht="7.5" hidden="1" customHeight="1"/>
    <row r="52026" ht="7.5" hidden="1" customHeight="1"/>
    <row r="52027" ht="7.5" hidden="1" customHeight="1"/>
    <row r="52028" ht="7.5" hidden="1" customHeight="1"/>
    <row r="52029" ht="7.5" hidden="1" customHeight="1"/>
    <row r="52030" ht="7.5" hidden="1" customHeight="1"/>
    <row r="52031" ht="7.5" hidden="1" customHeight="1"/>
    <row r="52032" ht="7.5" hidden="1" customHeight="1"/>
    <row r="52033" ht="7.5" hidden="1" customHeight="1"/>
    <row r="52034" ht="7.5" hidden="1" customHeight="1"/>
    <row r="52035" ht="7.5" hidden="1" customHeight="1"/>
    <row r="52036" ht="7.5" hidden="1" customHeight="1"/>
    <row r="52037" ht="7.5" hidden="1" customHeight="1"/>
    <row r="52038" ht="7.5" hidden="1" customHeight="1"/>
    <row r="52039" ht="7.5" hidden="1" customHeight="1"/>
    <row r="52040" ht="7.5" hidden="1" customHeight="1"/>
    <row r="52041" ht="7.5" hidden="1" customHeight="1"/>
    <row r="52042" ht="7.5" hidden="1" customHeight="1"/>
    <row r="52043" ht="7.5" hidden="1" customHeight="1"/>
    <row r="52044" ht="7.5" hidden="1" customHeight="1"/>
    <row r="52045" ht="7.5" hidden="1" customHeight="1"/>
    <row r="52046" ht="7.5" hidden="1" customHeight="1"/>
    <row r="52047" ht="7.5" hidden="1" customHeight="1"/>
    <row r="52048" ht="7.5" hidden="1" customHeight="1"/>
    <row r="52049" ht="7.5" hidden="1" customHeight="1"/>
    <row r="52050" ht="7.5" hidden="1" customHeight="1"/>
    <row r="52051" ht="7.5" hidden="1" customHeight="1"/>
    <row r="52052" ht="7.5" hidden="1" customHeight="1"/>
    <row r="52053" ht="7.5" hidden="1" customHeight="1"/>
    <row r="52054" ht="7.5" hidden="1" customHeight="1"/>
    <row r="52055" ht="7.5" hidden="1" customHeight="1"/>
    <row r="52056" ht="7.5" hidden="1" customHeight="1"/>
    <row r="52057" ht="7.5" hidden="1" customHeight="1"/>
    <row r="52058" ht="7.5" hidden="1" customHeight="1"/>
    <row r="52059" ht="7.5" hidden="1" customHeight="1"/>
    <row r="52060" ht="7.5" hidden="1" customHeight="1"/>
    <row r="52061" ht="7.5" hidden="1" customHeight="1"/>
    <row r="52062" ht="7.5" hidden="1" customHeight="1"/>
    <row r="52063" ht="7.5" hidden="1" customHeight="1"/>
    <row r="52064" ht="7.5" hidden="1" customHeight="1"/>
    <row r="52065" ht="7.5" hidden="1" customHeight="1"/>
    <row r="52066" ht="7.5" hidden="1" customHeight="1"/>
    <row r="52067" ht="7.5" hidden="1" customHeight="1"/>
    <row r="52068" ht="7.5" hidden="1" customHeight="1"/>
    <row r="52069" ht="7.5" hidden="1" customHeight="1"/>
    <row r="52070" ht="7.5" hidden="1" customHeight="1"/>
    <row r="52071" ht="7.5" hidden="1" customHeight="1"/>
    <row r="52072" ht="7.5" hidden="1" customHeight="1"/>
    <row r="52073" ht="7.5" hidden="1" customHeight="1"/>
    <row r="52074" ht="7.5" hidden="1" customHeight="1"/>
    <row r="52075" ht="7.5" hidden="1" customHeight="1"/>
    <row r="52076" ht="7.5" hidden="1" customHeight="1"/>
    <row r="52077" ht="7.5" hidden="1" customHeight="1"/>
    <row r="52078" ht="7.5" hidden="1" customHeight="1"/>
    <row r="52079" ht="7.5" hidden="1" customHeight="1"/>
    <row r="52080" ht="7.5" hidden="1" customHeight="1"/>
    <row r="52081" ht="7.5" hidden="1" customHeight="1"/>
    <row r="52082" ht="7.5" hidden="1" customHeight="1"/>
    <row r="52083" ht="7.5" hidden="1" customHeight="1"/>
    <row r="52084" ht="7.5" hidden="1" customHeight="1"/>
    <row r="52085" ht="7.5" hidden="1" customHeight="1"/>
    <row r="52086" ht="7.5" hidden="1" customHeight="1"/>
    <row r="52087" ht="7.5" hidden="1" customHeight="1"/>
    <row r="52088" ht="7.5" hidden="1" customHeight="1"/>
    <row r="52089" ht="7.5" hidden="1" customHeight="1"/>
    <row r="52090" ht="7.5" hidden="1" customHeight="1"/>
    <row r="52091" ht="7.5" hidden="1" customHeight="1"/>
    <row r="52092" ht="7.5" hidden="1" customHeight="1"/>
    <row r="52093" ht="7.5" hidden="1" customHeight="1"/>
    <row r="52094" ht="7.5" hidden="1" customHeight="1"/>
    <row r="52095" ht="7.5" hidden="1" customHeight="1"/>
    <row r="52096" ht="7.5" hidden="1" customHeight="1"/>
    <row r="52097" ht="7.5" hidden="1" customHeight="1"/>
    <row r="52098" ht="7.5" hidden="1" customHeight="1"/>
    <row r="52099" ht="7.5" hidden="1" customHeight="1"/>
    <row r="52100" ht="7.5" hidden="1" customHeight="1"/>
    <row r="52101" ht="7.5" hidden="1" customHeight="1"/>
    <row r="52102" ht="7.5" hidden="1" customHeight="1"/>
    <row r="52103" ht="7.5" hidden="1" customHeight="1"/>
    <row r="52104" ht="7.5" hidden="1" customHeight="1"/>
    <row r="52105" ht="7.5" hidden="1" customHeight="1"/>
    <row r="52106" ht="7.5" hidden="1" customHeight="1"/>
    <row r="52107" ht="7.5" hidden="1" customHeight="1"/>
    <row r="52108" ht="7.5" hidden="1" customHeight="1"/>
    <row r="52109" ht="7.5" hidden="1" customHeight="1"/>
    <row r="52110" ht="7.5" hidden="1" customHeight="1"/>
    <row r="52111" ht="7.5" hidden="1" customHeight="1"/>
    <row r="52112" ht="7.5" hidden="1" customHeight="1"/>
    <row r="52113" ht="7.5" hidden="1" customHeight="1"/>
    <row r="52114" ht="7.5" hidden="1" customHeight="1"/>
    <row r="52115" ht="7.5" hidden="1" customHeight="1"/>
    <row r="52116" ht="7.5" hidden="1" customHeight="1"/>
    <row r="52117" ht="7.5" hidden="1" customHeight="1"/>
    <row r="52118" ht="7.5" hidden="1" customHeight="1"/>
    <row r="52119" ht="7.5" hidden="1" customHeight="1"/>
    <row r="52120" ht="7.5" hidden="1" customHeight="1"/>
    <row r="52121" ht="7.5" hidden="1" customHeight="1"/>
    <row r="52122" ht="7.5" hidden="1" customHeight="1"/>
    <row r="52123" ht="7.5" hidden="1" customHeight="1"/>
    <row r="52124" ht="7.5" hidden="1" customHeight="1"/>
    <row r="52125" ht="7.5" hidden="1" customHeight="1"/>
    <row r="52126" ht="7.5" hidden="1" customHeight="1"/>
    <row r="52127" ht="7.5" hidden="1" customHeight="1"/>
    <row r="52128" ht="7.5" hidden="1" customHeight="1"/>
    <row r="52129" ht="7.5" hidden="1" customHeight="1"/>
    <row r="52130" ht="7.5" hidden="1" customHeight="1"/>
    <row r="52131" ht="7.5" hidden="1" customHeight="1"/>
    <row r="52132" ht="7.5" hidden="1" customHeight="1"/>
    <row r="52133" ht="7.5" hidden="1" customHeight="1"/>
    <row r="52134" ht="7.5" hidden="1" customHeight="1"/>
    <row r="52135" ht="7.5" hidden="1" customHeight="1"/>
    <row r="52136" ht="7.5" hidden="1" customHeight="1"/>
    <row r="52137" ht="7.5" hidden="1" customHeight="1"/>
    <row r="52138" ht="7.5" hidden="1" customHeight="1"/>
    <row r="52139" ht="7.5" hidden="1" customHeight="1"/>
    <row r="52140" ht="7.5" hidden="1" customHeight="1"/>
    <row r="52141" ht="7.5" hidden="1" customHeight="1"/>
    <row r="52142" ht="7.5" hidden="1" customHeight="1"/>
    <row r="52143" ht="7.5" hidden="1" customHeight="1"/>
    <row r="52144" ht="7.5" hidden="1" customHeight="1"/>
    <row r="52145" ht="7.5" hidden="1" customHeight="1"/>
    <row r="52146" ht="7.5" hidden="1" customHeight="1"/>
    <row r="52147" ht="7.5" hidden="1" customHeight="1"/>
    <row r="52148" ht="7.5" hidden="1" customHeight="1"/>
    <row r="52149" ht="7.5" hidden="1" customHeight="1"/>
    <row r="52150" ht="7.5" hidden="1" customHeight="1"/>
    <row r="52151" ht="7.5" hidden="1" customHeight="1"/>
    <row r="52152" ht="7.5" hidden="1" customHeight="1"/>
    <row r="52153" ht="7.5" hidden="1" customHeight="1"/>
    <row r="52154" ht="7.5" hidden="1" customHeight="1"/>
    <row r="52155" ht="7.5" hidden="1" customHeight="1"/>
    <row r="52156" ht="7.5" hidden="1" customHeight="1"/>
    <row r="52157" ht="7.5" hidden="1" customHeight="1"/>
    <row r="52158" ht="7.5" hidden="1" customHeight="1"/>
    <row r="52159" ht="7.5" hidden="1" customHeight="1"/>
    <row r="52160" ht="7.5" hidden="1" customHeight="1"/>
    <row r="52161" ht="7.5" hidden="1" customHeight="1"/>
    <row r="52162" ht="7.5" hidden="1" customHeight="1"/>
    <row r="52163" ht="7.5" hidden="1" customHeight="1"/>
    <row r="52164" ht="7.5" hidden="1" customHeight="1"/>
    <row r="52165" ht="7.5" hidden="1" customHeight="1"/>
    <row r="52166" ht="7.5" hidden="1" customHeight="1"/>
    <row r="52167" ht="7.5" hidden="1" customHeight="1"/>
    <row r="52168" ht="7.5" hidden="1" customHeight="1"/>
    <row r="52169" ht="7.5" hidden="1" customHeight="1"/>
    <row r="52170" ht="7.5" hidden="1" customHeight="1"/>
    <row r="52171" ht="7.5" hidden="1" customHeight="1"/>
    <row r="52172" ht="7.5" hidden="1" customHeight="1"/>
    <row r="52173" ht="7.5" hidden="1" customHeight="1"/>
    <row r="52174" ht="7.5" hidden="1" customHeight="1"/>
    <row r="52175" ht="7.5" hidden="1" customHeight="1"/>
    <row r="52176" ht="7.5" hidden="1" customHeight="1"/>
    <row r="52177" ht="7.5" hidden="1" customHeight="1"/>
    <row r="52178" ht="7.5" hidden="1" customHeight="1"/>
    <row r="52179" ht="7.5" hidden="1" customHeight="1"/>
    <row r="52180" ht="7.5" hidden="1" customHeight="1"/>
    <row r="52181" ht="7.5" hidden="1" customHeight="1"/>
    <row r="52182" ht="7.5" hidden="1" customHeight="1"/>
    <row r="52183" ht="7.5" hidden="1" customHeight="1"/>
    <row r="52184" ht="7.5" hidden="1" customHeight="1"/>
    <row r="52185" ht="7.5" hidden="1" customHeight="1"/>
    <row r="52186" ht="7.5" hidden="1" customHeight="1"/>
    <row r="52187" ht="7.5" hidden="1" customHeight="1"/>
    <row r="52188" ht="7.5" hidden="1" customHeight="1"/>
    <row r="52189" ht="7.5" hidden="1" customHeight="1"/>
    <row r="52190" ht="7.5" hidden="1" customHeight="1"/>
    <row r="52191" ht="7.5" hidden="1" customHeight="1"/>
    <row r="52192" ht="7.5" hidden="1" customHeight="1"/>
    <row r="52193" ht="7.5" hidden="1" customHeight="1"/>
    <row r="52194" ht="7.5" hidden="1" customHeight="1"/>
    <row r="52195" ht="7.5" hidden="1" customHeight="1"/>
    <row r="52196" ht="7.5" hidden="1" customHeight="1"/>
    <row r="52197" ht="7.5" hidden="1" customHeight="1"/>
    <row r="52198" ht="7.5" hidden="1" customHeight="1"/>
    <row r="52199" ht="7.5" hidden="1" customHeight="1"/>
    <row r="52200" ht="7.5" hidden="1" customHeight="1"/>
    <row r="52201" ht="7.5" hidden="1" customHeight="1"/>
    <row r="52202" ht="7.5" hidden="1" customHeight="1"/>
    <row r="52203" ht="7.5" hidden="1" customHeight="1"/>
    <row r="52204" ht="7.5" hidden="1" customHeight="1"/>
    <row r="52205" ht="7.5" hidden="1" customHeight="1"/>
    <row r="52206" ht="7.5" hidden="1" customHeight="1"/>
    <row r="52207" ht="7.5" hidden="1" customHeight="1"/>
    <row r="52208" ht="7.5" hidden="1" customHeight="1"/>
    <row r="52209" ht="7.5" hidden="1" customHeight="1"/>
    <row r="52210" ht="7.5" hidden="1" customHeight="1"/>
    <row r="52211" ht="7.5" hidden="1" customHeight="1"/>
    <row r="52212" ht="7.5" hidden="1" customHeight="1"/>
    <row r="52213" ht="7.5" hidden="1" customHeight="1"/>
    <row r="52214" ht="7.5" hidden="1" customHeight="1"/>
    <row r="52215" ht="7.5" hidden="1" customHeight="1"/>
    <row r="52216" ht="7.5" hidden="1" customHeight="1"/>
    <row r="52217" ht="7.5" hidden="1" customHeight="1"/>
    <row r="52218" ht="7.5" hidden="1" customHeight="1"/>
    <row r="52219" ht="7.5" hidden="1" customHeight="1"/>
    <row r="52220" ht="7.5" hidden="1" customHeight="1"/>
    <row r="52221" ht="7.5" hidden="1" customHeight="1"/>
    <row r="52222" ht="7.5" hidden="1" customHeight="1"/>
    <row r="52223" ht="7.5" hidden="1" customHeight="1"/>
    <row r="52224" ht="7.5" hidden="1" customHeight="1"/>
    <row r="52225" ht="7.5" hidden="1" customHeight="1"/>
    <row r="52226" ht="7.5" hidden="1" customHeight="1"/>
    <row r="52227" ht="7.5" hidden="1" customHeight="1"/>
    <row r="52228" ht="7.5" hidden="1" customHeight="1"/>
    <row r="52229" ht="7.5" hidden="1" customHeight="1"/>
    <row r="52230" ht="7.5" hidden="1" customHeight="1"/>
    <row r="52231" ht="7.5" hidden="1" customHeight="1"/>
    <row r="52232" ht="7.5" hidden="1" customHeight="1"/>
    <row r="52233" ht="7.5" hidden="1" customHeight="1"/>
    <row r="52234" ht="7.5" hidden="1" customHeight="1"/>
    <row r="52235" ht="7.5" hidden="1" customHeight="1"/>
    <row r="52236" ht="7.5" hidden="1" customHeight="1"/>
    <row r="52237" ht="7.5" hidden="1" customHeight="1"/>
    <row r="52238" ht="7.5" hidden="1" customHeight="1"/>
    <row r="52239" ht="7.5" hidden="1" customHeight="1"/>
    <row r="52240" ht="7.5" hidden="1" customHeight="1"/>
    <row r="52241" ht="7.5" hidden="1" customHeight="1"/>
    <row r="52242" ht="7.5" hidden="1" customHeight="1"/>
    <row r="52243" ht="7.5" hidden="1" customHeight="1"/>
    <row r="52244" ht="7.5" hidden="1" customHeight="1"/>
    <row r="52245" ht="7.5" hidden="1" customHeight="1"/>
    <row r="52246" ht="7.5" hidden="1" customHeight="1"/>
    <row r="52247" ht="7.5" hidden="1" customHeight="1"/>
    <row r="52248" ht="7.5" hidden="1" customHeight="1"/>
    <row r="52249" ht="7.5" hidden="1" customHeight="1"/>
    <row r="52250" ht="7.5" hidden="1" customHeight="1"/>
    <row r="52251" ht="7.5" hidden="1" customHeight="1"/>
    <row r="52252" ht="7.5" hidden="1" customHeight="1"/>
    <row r="52253" ht="7.5" hidden="1" customHeight="1"/>
    <row r="52254" ht="7.5" hidden="1" customHeight="1"/>
    <row r="52255" ht="7.5" hidden="1" customHeight="1"/>
    <row r="52256" ht="7.5" hidden="1" customHeight="1"/>
    <row r="52257" ht="7.5" hidden="1" customHeight="1"/>
    <row r="52258" ht="7.5" hidden="1" customHeight="1"/>
    <row r="52259" ht="7.5" hidden="1" customHeight="1"/>
    <row r="52260" ht="7.5" hidden="1" customHeight="1"/>
    <row r="52261" ht="7.5" hidden="1" customHeight="1"/>
    <row r="52262" ht="7.5" hidden="1" customHeight="1"/>
    <row r="52263" ht="7.5" hidden="1" customHeight="1"/>
    <row r="52264" ht="7.5" hidden="1" customHeight="1"/>
    <row r="52265" ht="7.5" hidden="1" customHeight="1"/>
    <row r="52266" ht="7.5" hidden="1" customHeight="1"/>
    <row r="52267" ht="7.5" hidden="1" customHeight="1"/>
    <row r="52268" ht="7.5" hidden="1" customHeight="1"/>
    <row r="52269" ht="7.5" hidden="1" customHeight="1"/>
    <row r="52270" ht="7.5" hidden="1" customHeight="1"/>
    <row r="52271" ht="7.5" hidden="1" customHeight="1"/>
    <row r="52272" ht="7.5" hidden="1" customHeight="1"/>
    <row r="52273" ht="7.5" hidden="1" customHeight="1"/>
    <row r="52274" ht="7.5" hidden="1" customHeight="1"/>
    <row r="52275" ht="7.5" hidden="1" customHeight="1"/>
    <row r="52276" ht="7.5" hidden="1" customHeight="1"/>
    <row r="52277" ht="7.5" hidden="1" customHeight="1"/>
    <row r="52278" ht="7.5" hidden="1" customHeight="1"/>
    <row r="52279" ht="7.5" hidden="1" customHeight="1"/>
    <row r="52280" ht="7.5" hidden="1" customHeight="1"/>
    <row r="52281" ht="7.5" hidden="1" customHeight="1"/>
    <row r="52282" ht="7.5" hidden="1" customHeight="1"/>
    <row r="52283" ht="7.5" hidden="1" customHeight="1"/>
    <row r="52284" ht="7.5" hidden="1" customHeight="1"/>
    <row r="52285" ht="7.5" hidden="1" customHeight="1"/>
    <row r="52286" ht="7.5" hidden="1" customHeight="1"/>
    <row r="52287" ht="7.5" hidden="1" customHeight="1"/>
    <row r="52288" ht="7.5" hidden="1" customHeight="1"/>
    <row r="52289" ht="7.5" hidden="1" customHeight="1"/>
    <row r="52290" ht="7.5" hidden="1" customHeight="1"/>
    <row r="52291" ht="7.5" hidden="1" customHeight="1"/>
    <row r="52292" ht="7.5" hidden="1" customHeight="1"/>
    <row r="52293" ht="7.5" hidden="1" customHeight="1"/>
    <row r="52294" ht="7.5" hidden="1" customHeight="1"/>
    <row r="52295" ht="7.5" hidden="1" customHeight="1"/>
    <row r="52296" ht="7.5" hidden="1" customHeight="1"/>
    <row r="52297" ht="7.5" hidden="1" customHeight="1"/>
    <row r="52298" ht="7.5" hidden="1" customHeight="1"/>
    <row r="52299" ht="7.5" hidden="1" customHeight="1"/>
    <row r="52300" ht="7.5" hidden="1" customHeight="1"/>
    <row r="52301" ht="7.5" hidden="1" customHeight="1"/>
    <row r="52302" ht="7.5" hidden="1" customHeight="1"/>
    <row r="52303" ht="7.5" hidden="1" customHeight="1"/>
    <row r="52304" ht="7.5" hidden="1" customHeight="1"/>
    <row r="52305" ht="7.5" hidden="1" customHeight="1"/>
    <row r="52306" ht="7.5" hidden="1" customHeight="1"/>
    <row r="52307" ht="7.5" hidden="1" customHeight="1"/>
    <row r="52308" ht="7.5" hidden="1" customHeight="1"/>
    <row r="52309" ht="7.5" hidden="1" customHeight="1"/>
    <row r="52310" ht="7.5" hidden="1" customHeight="1"/>
    <row r="52311" ht="7.5" hidden="1" customHeight="1"/>
    <row r="52312" ht="7.5" hidden="1" customHeight="1"/>
    <row r="52313" ht="7.5" hidden="1" customHeight="1"/>
    <row r="52314" ht="7.5" hidden="1" customHeight="1"/>
    <row r="52315" ht="7.5" hidden="1" customHeight="1"/>
    <row r="52316" ht="7.5" hidden="1" customHeight="1"/>
    <row r="52317" ht="7.5" hidden="1" customHeight="1"/>
    <row r="52318" ht="7.5" hidden="1" customHeight="1"/>
    <row r="52319" ht="7.5" hidden="1" customHeight="1"/>
    <row r="52320" ht="7.5" hidden="1" customHeight="1"/>
    <row r="52321" ht="7.5" hidden="1" customHeight="1"/>
    <row r="52322" ht="7.5" hidden="1" customHeight="1"/>
    <row r="52323" ht="7.5" hidden="1" customHeight="1"/>
    <row r="52324" ht="7.5" hidden="1" customHeight="1"/>
    <row r="52325" ht="7.5" hidden="1" customHeight="1"/>
    <row r="52326" ht="7.5" hidden="1" customHeight="1"/>
    <row r="52327" ht="7.5" hidden="1" customHeight="1"/>
    <row r="52328" ht="7.5" hidden="1" customHeight="1"/>
    <row r="52329" ht="7.5" hidden="1" customHeight="1"/>
    <row r="52330" ht="7.5" hidden="1" customHeight="1"/>
    <row r="52331" ht="7.5" hidden="1" customHeight="1"/>
    <row r="52332" ht="7.5" hidden="1" customHeight="1"/>
    <row r="52333" ht="7.5" hidden="1" customHeight="1"/>
    <row r="52334" ht="7.5" hidden="1" customHeight="1"/>
    <row r="52335" ht="7.5" hidden="1" customHeight="1"/>
    <row r="52336" ht="7.5" hidden="1" customHeight="1"/>
    <row r="52337" ht="7.5" hidden="1" customHeight="1"/>
    <row r="52338" ht="7.5" hidden="1" customHeight="1"/>
    <row r="52339" ht="7.5" hidden="1" customHeight="1"/>
    <row r="52340" ht="7.5" hidden="1" customHeight="1"/>
    <row r="52341" ht="7.5" hidden="1" customHeight="1"/>
    <row r="52342" ht="7.5" hidden="1" customHeight="1"/>
    <row r="52343" ht="7.5" hidden="1" customHeight="1"/>
    <row r="52344" ht="7.5" hidden="1" customHeight="1"/>
    <row r="52345" ht="7.5" hidden="1" customHeight="1"/>
    <row r="52346" ht="7.5" hidden="1" customHeight="1"/>
    <row r="52347" ht="7.5" hidden="1" customHeight="1"/>
    <row r="52348" ht="7.5" hidden="1" customHeight="1"/>
    <row r="52349" ht="7.5" hidden="1" customHeight="1"/>
    <row r="52350" ht="7.5" hidden="1" customHeight="1"/>
    <row r="52351" ht="7.5" hidden="1" customHeight="1"/>
    <row r="52352" ht="7.5" hidden="1" customHeight="1"/>
    <row r="52353" ht="7.5" hidden="1" customHeight="1"/>
    <row r="52354" ht="7.5" hidden="1" customHeight="1"/>
    <row r="52355" ht="7.5" hidden="1" customHeight="1"/>
    <row r="52356" ht="7.5" hidden="1" customHeight="1"/>
    <row r="52357" ht="7.5" hidden="1" customHeight="1"/>
    <row r="52358" ht="7.5" hidden="1" customHeight="1"/>
    <row r="52359" ht="7.5" hidden="1" customHeight="1"/>
    <row r="52360" ht="7.5" hidden="1" customHeight="1"/>
    <row r="52361" ht="7.5" hidden="1" customHeight="1"/>
    <row r="52362" ht="7.5" hidden="1" customHeight="1"/>
    <row r="52363" ht="7.5" hidden="1" customHeight="1"/>
    <row r="52364" ht="7.5" hidden="1" customHeight="1"/>
    <row r="52365" ht="7.5" hidden="1" customHeight="1"/>
    <row r="52366" ht="7.5" hidden="1" customHeight="1"/>
    <row r="52367" ht="7.5" hidden="1" customHeight="1"/>
    <row r="52368" ht="7.5" hidden="1" customHeight="1"/>
    <row r="52369" ht="7.5" hidden="1" customHeight="1"/>
    <row r="52370" ht="7.5" hidden="1" customHeight="1"/>
    <row r="52371" ht="7.5" hidden="1" customHeight="1"/>
    <row r="52372" ht="7.5" hidden="1" customHeight="1"/>
    <row r="52373" ht="7.5" hidden="1" customHeight="1"/>
    <row r="52374" ht="7.5" hidden="1" customHeight="1"/>
    <row r="52375" ht="7.5" hidden="1" customHeight="1"/>
    <row r="52376" ht="7.5" hidden="1" customHeight="1"/>
    <row r="52377" ht="7.5" hidden="1" customHeight="1"/>
    <row r="52378" ht="7.5" hidden="1" customHeight="1"/>
    <row r="52379" ht="7.5" hidden="1" customHeight="1"/>
    <row r="52380" ht="7.5" hidden="1" customHeight="1"/>
    <row r="52381" ht="7.5" hidden="1" customHeight="1"/>
    <row r="52382" ht="7.5" hidden="1" customHeight="1"/>
    <row r="52383" ht="7.5" hidden="1" customHeight="1"/>
    <row r="52384" ht="7.5" hidden="1" customHeight="1"/>
    <row r="52385" ht="7.5" hidden="1" customHeight="1"/>
    <row r="52386" ht="7.5" hidden="1" customHeight="1"/>
    <row r="52387" ht="7.5" hidden="1" customHeight="1"/>
    <row r="52388" ht="7.5" hidden="1" customHeight="1"/>
    <row r="52389" ht="7.5" hidden="1" customHeight="1"/>
    <row r="52390" ht="7.5" hidden="1" customHeight="1"/>
    <row r="52391" ht="7.5" hidden="1" customHeight="1"/>
    <row r="52392" ht="7.5" hidden="1" customHeight="1"/>
    <row r="52393" ht="7.5" hidden="1" customHeight="1"/>
    <row r="52394" ht="7.5" hidden="1" customHeight="1"/>
    <row r="52395" ht="7.5" hidden="1" customHeight="1"/>
    <row r="52396" ht="7.5" hidden="1" customHeight="1"/>
    <row r="52397" ht="7.5" hidden="1" customHeight="1"/>
    <row r="52398" ht="7.5" hidden="1" customHeight="1"/>
    <row r="52399" ht="7.5" hidden="1" customHeight="1"/>
    <row r="52400" ht="7.5" hidden="1" customHeight="1"/>
    <row r="52401" ht="7.5" hidden="1" customHeight="1"/>
    <row r="52402" ht="7.5" hidden="1" customHeight="1"/>
    <row r="52403" ht="7.5" hidden="1" customHeight="1"/>
    <row r="52404" ht="7.5" hidden="1" customHeight="1"/>
    <row r="52405" ht="7.5" hidden="1" customHeight="1"/>
    <row r="52406" ht="7.5" hidden="1" customHeight="1"/>
    <row r="52407" ht="7.5" hidden="1" customHeight="1"/>
    <row r="52408" ht="7.5" hidden="1" customHeight="1"/>
    <row r="52409" ht="7.5" hidden="1" customHeight="1"/>
    <row r="52410" ht="7.5" hidden="1" customHeight="1"/>
    <row r="52411" ht="7.5" hidden="1" customHeight="1"/>
    <row r="52412" ht="7.5" hidden="1" customHeight="1"/>
    <row r="52413" ht="7.5" hidden="1" customHeight="1"/>
    <row r="52414" ht="7.5" hidden="1" customHeight="1"/>
    <row r="52415" ht="7.5" hidden="1" customHeight="1"/>
    <row r="52416" ht="7.5" hidden="1" customHeight="1"/>
    <row r="52417" ht="7.5" hidden="1" customHeight="1"/>
    <row r="52418" ht="7.5" hidden="1" customHeight="1"/>
    <row r="52419" ht="7.5" hidden="1" customHeight="1"/>
    <row r="52420" ht="7.5" hidden="1" customHeight="1"/>
    <row r="52421" ht="7.5" hidden="1" customHeight="1"/>
    <row r="52422" ht="7.5" hidden="1" customHeight="1"/>
    <row r="52423" ht="7.5" hidden="1" customHeight="1"/>
    <row r="52424" ht="7.5" hidden="1" customHeight="1"/>
    <row r="52425" ht="7.5" hidden="1" customHeight="1"/>
    <row r="52426" ht="7.5" hidden="1" customHeight="1"/>
    <row r="52427" ht="7.5" hidden="1" customHeight="1"/>
    <row r="52428" ht="7.5" hidden="1" customHeight="1"/>
    <row r="52429" ht="7.5" hidden="1" customHeight="1"/>
    <row r="52430" ht="7.5" hidden="1" customHeight="1"/>
    <row r="52431" ht="7.5" hidden="1" customHeight="1"/>
    <row r="52432" ht="7.5" hidden="1" customHeight="1"/>
    <row r="52433" ht="7.5" hidden="1" customHeight="1"/>
    <row r="52434" ht="7.5" hidden="1" customHeight="1"/>
    <row r="52435" ht="7.5" hidden="1" customHeight="1"/>
    <row r="52436" ht="7.5" hidden="1" customHeight="1"/>
    <row r="52437" ht="7.5" hidden="1" customHeight="1"/>
    <row r="52438" ht="7.5" hidden="1" customHeight="1"/>
    <row r="52439" ht="7.5" hidden="1" customHeight="1"/>
    <row r="52440" ht="7.5" hidden="1" customHeight="1"/>
    <row r="52441" ht="7.5" hidden="1" customHeight="1"/>
    <row r="52442" ht="7.5" hidden="1" customHeight="1"/>
    <row r="52443" ht="7.5" hidden="1" customHeight="1"/>
    <row r="52444" ht="7.5" hidden="1" customHeight="1"/>
    <row r="52445" ht="7.5" hidden="1" customHeight="1"/>
    <row r="52446" ht="7.5" hidden="1" customHeight="1"/>
    <row r="52447" ht="7.5" hidden="1" customHeight="1"/>
    <row r="52448" ht="7.5" hidden="1" customHeight="1"/>
    <row r="52449" ht="7.5" hidden="1" customHeight="1"/>
    <row r="52450" ht="7.5" hidden="1" customHeight="1"/>
    <row r="52451" ht="7.5" hidden="1" customHeight="1"/>
    <row r="52452" ht="7.5" hidden="1" customHeight="1"/>
    <row r="52453" ht="7.5" hidden="1" customHeight="1"/>
    <row r="52454" ht="7.5" hidden="1" customHeight="1"/>
    <row r="52455" ht="7.5" hidden="1" customHeight="1"/>
    <row r="52456" ht="7.5" hidden="1" customHeight="1"/>
    <row r="52457" ht="7.5" hidden="1" customHeight="1"/>
    <row r="52458" ht="7.5" hidden="1" customHeight="1"/>
    <row r="52459" ht="7.5" hidden="1" customHeight="1"/>
    <row r="52460" ht="7.5" hidden="1" customHeight="1"/>
    <row r="52461" ht="7.5" hidden="1" customHeight="1"/>
    <row r="52462" ht="7.5" hidden="1" customHeight="1"/>
    <row r="52463" ht="7.5" hidden="1" customHeight="1"/>
    <row r="52464" ht="7.5" hidden="1" customHeight="1"/>
    <row r="52465" ht="7.5" hidden="1" customHeight="1"/>
    <row r="52466" ht="7.5" hidden="1" customHeight="1"/>
    <row r="52467" ht="7.5" hidden="1" customHeight="1"/>
    <row r="52468" ht="7.5" hidden="1" customHeight="1"/>
    <row r="52469" ht="7.5" hidden="1" customHeight="1"/>
    <row r="52470" ht="7.5" hidden="1" customHeight="1"/>
    <row r="52471" ht="7.5" hidden="1" customHeight="1"/>
    <row r="52472" ht="7.5" hidden="1" customHeight="1"/>
    <row r="52473" ht="7.5" hidden="1" customHeight="1"/>
    <row r="52474" ht="7.5" hidden="1" customHeight="1"/>
    <row r="52475" ht="7.5" hidden="1" customHeight="1"/>
    <row r="52476" ht="7.5" hidden="1" customHeight="1"/>
    <row r="52477" ht="7.5" hidden="1" customHeight="1"/>
    <row r="52478" ht="7.5" hidden="1" customHeight="1"/>
    <row r="52479" ht="7.5" hidden="1" customHeight="1"/>
    <row r="52480" ht="7.5" hidden="1" customHeight="1"/>
    <row r="52481" ht="7.5" hidden="1" customHeight="1"/>
    <row r="52482" ht="7.5" hidden="1" customHeight="1"/>
    <row r="52483" ht="7.5" hidden="1" customHeight="1"/>
    <row r="52484" ht="7.5" hidden="1" customHeight="1"/>
    <row r="52485" ht="7.5" hidden="1" customHeight="1"/>
    <row r="52486" ht="7.5" hidden="1" customHeight="1"/>
    <row r="52487" ht="7.5" hidden="1" customHeight="1"/>
    <row r="52488" ht="7.5" hidden="1" customHeight="1"/>
    <row r="52489" ht="7.5" hidden="1" customHeight="1"/>
    <row r="52490" ht="7.5" hidden="1" customHeight="1"/>
    <row r="52491" ht="7.5" hidden="1" customHeight="1"/>
    <row r="52492" ht="7.5" hidden="1" customHeight="1"/>
    <row r="52493" ht="7.5" hidden="1" customHeight="1"/>
    <row r="52494" ht="7.5" hidden="1" customHeight="1"/>
    <row r="52495" ht="7.5" hidden="1" customHeight="1"/>
    <row r="52496" ht="7.5" hidden="1" customHeight="1"/>
    <row r="52497" ht="7.5" hidden="1" customHeight="1"/>
    <row r="52498" ht="7.5" hidden="1" customHeight="1"/>
    <row r="52499" ht="7.5" hidden="1" customHeight="1"/>
    <row r="52500" ht="7.5" hidden="1" customHeight="1"/>
    <row r="52501" ht="7.5" hidden="1" customHeight="1"/>
    <row r="52502" ht="7.5" hidden="1" customHeight="1"/>
    <row r="52503" ht="7.5" hidden="1" customHeight="1"/>
    <row r="52504" ht="7.5" hidden="1" customHeight="1"/>
    <row r="52505" ht="7.5" hidden="1" customHeight="1"/>
    <row r="52506" ht="7.5" hidden="1" customHeight="1"/>
    <row r="52507" ht="7.5" hidden="1" customHeight="1"/>
    <row r="52508" ht="7.5" hidden="1" customHeight="1"/>
    <row r="52509" ht="7.5" hidden="1" customHeight="1"/>
    <row r="52510" ht="7.5" hidden="1" customHeight="1"/>
    <row r="52511" ht="7.5" hidden="1" customHeight="1"/>
    <row r="52512" ht="7.5" hidden="1" customHeight="1"/>
    <row r="52513" ht="7.5" hidden="1" customHeight="1"/>
    <row r="52514" ht="7.5" hidden="1" customHeight="1"/>
    <row r="52515" ht="7.5" hidden="1" customHeight="1"/>
    <row r="52516" ht="7.5" hidden="1" customHeight="1"/>
    <row r="52517" ht="7.5" hidden="1" customHeight="1"/>
    <row r="52518" ht="7.5" hidden="1" customHeight="1"/>
    <row r="52519" ht="7.5" hidden="1" customHeight="1"/>
    <row r="52520" ht="7.5" hidden="1" customHeight="1"/>
    <row r="52521" ht="7.5" hidden="1" customHeight="1"/>
    <row r="52522" ht="7.5" hidden="1" customHeight="1"/>
    <row r="52523" ht="7.5" hidden="1" customHeight="1"/>
    <row r="52524" ht="7.5" hidden="1" customHeight="1"/>
    <row r="52525" ht="7.5" hidden="1" customHeight="1"/>
    <row r="52526" ht="7.5" hidden="1" customHeight="1"/>
    <row r="52527" ht="7.5" hidden="1" customHeight="1"/>
    <row r="52528" ht="7.5" hidden="1" customHeight="1"/>
    <row r="52529" ht="7.5" hidden="1" customHeight="1"/>
    <row r="52530" ht="7.5" hidden="1" customHeight="1"/>
    <row r="52531" ht="7.5" hidden="1" customHeight="1"/>
    <row r="52532" ht="7.5" hidden="1" customHeight="1"/>
    <row r="52533" ht="7.5" hidden="1" customHeight="1"/>
    <row r="52534" ht="7.5" hidden="1" customHeight="1"/>
    <row r="52535" ht="7.5" hidden="1" customHeight="1"/>
    <row r="52536" ht="7.5" hidden="1" customHeight="1"/>
    <row r="52537" ht="7.5" hidden="1" customHeight="1"/>
    <row r="52538" ht="7.5" hidden="1" customHeight="1"/>
    <row r="52539" ht="7.5" hidden="1" customHeight="1"/>
    <row r="52540" ht="7.5" hidden="1" customHeight="1"/>
    <row r="52541" ht="7.5" hidden="1" customHeight="1"/>
    <row r="52542" ht="7.5" hidden="1" customHeight="1"/>
    <row r="52543" ht="7.5" hidden="1" customHeight="1"/>
    <row r="52544" ht="7.5" hidden="1" customHeight="1"/>
    <row r="52545" ht="7.5" hidden="1" customHeight="1"/>
    <row r="52546" ht="7.5" hidden="1" customHeight="1"/>
    <row r="52547" ht="7.5" hidden="1" customHeight="1"/>
    <row r="52548" ht="7.5" hidden="1" customHeight="1"/>
    <row r="52549" ht="7.5" hidden="1" customHeight="1"/>
    <row r="52550" ht="7.5" hidden="1" customHeight="1"/>
    <row r="52551" ht="7.5" hidden="1" customHeight="1"/>
    <row r="52552" ht="7.5" hidden="1" customHeight="1"/>
    <row r="52553" ht="7.5" hidden="1" customHeight="1"/>
    <row r="52554" ht="7.5" hidden="1" customHeight="1"/>
    <row r="52555" ht="7.5" hidden="1" customHeight="1"/>
    <row r="52556" ht="7.5" hidden="1" customHeight="1"/>
    <row r="52557" ht="7.5" hidden="1" customHeight="1"/>
    <row r="52558" ht="7.5" hidden="1" customHeight="1"/>
    <row r="52559" ht="7.5" hidden="1" customHeight="1"/>
    <row r="52560" ht="7.5" hidden="1" customHeight="1"/>
    <row r="52561" ht="7.5" hidden="1" customHeight="1"/>
    <row r="52562" ht="7.5" hidden="1" customHeight="1"/>
    <row r="52563" ht="7.5" hidden="1" customHeight="1"/>
    <row r="52564" ht="7.5" hidden="1" customHeight="1"/>
    <row r="52565" ht="7.5" hidden="1" customHeight="1"/>
    <row r="52566" ht="7.5" hidden="1" customHeight="1"/>
    <row r="52567" ht="7.5" hidden="1" customHeight="1"/>
    <row r="52568" ht="7.5" hidden="1" customHeight="1"/>
    <row r="52569" ht="7.5" hidden="1" customHeight="1"/>
    <row r="52570" ht="7.5" hidden="1" customHeight="1"/>
    <row r="52571" ht="7.5" hidden="1" customHeight="1"/>
    <row r="52572" ht="7.5" hidden="1" customHeight="1"/>
    <row r="52573" ht="7.5" hidden="1" customHeight="1"/>
    <row r="52574" ht="7.5" hidden="1" customHeight="1"/>
    <row r="52575" ht="7.5" hidden="1" customHeight="1"/>
    <row r="52576" ht="7.5" hidden="1" customHeight="1"/>
    <row r="52577" ht="7.5" hidden="1" customHeight="1"/>
    <row r="52578" ht="7.5" hidden="1" customHeight="1"/>
    <row r="52579" ht="7.5" hidden="1" customHeight="1"/>
    <row r="52580" ht="7.5" hidden="1" customHeight="1"/>
    <row r="52581" ht="7.5" hidden="1" customHeight="1"/>
    <row r="52582" ht="7.5" hidden="1" customHeight="1"/>
    <row r="52583" ht="7.5" hidden="1" customHeight="1"/>
    <row r="52584" ht="7.5" hidden="1" customHeight="1"/>
    <row r="52585" ht="7.5" hidden="1" customHeight="1"/>
    <row r="52586" ht="7.5" hidden="1" customHeight="1"/>
    <row r="52587" ht="7.5" hidden="1" customHeight="1"/>
    <row r="52588" ht="7.5" hidden="1" customHeight="1"/>
    <row r="52589" ht="7.5" hidden="1" customHeight="1"/>
    <row r="52590" ht="7.5" hidden="1" customHeight="1"/>
    <row r="52591" ht="7.5" hidden="1" customHeight="1"/>
    <row r="52592" ht="7.5" hidden="1" customHeight="1"/>
    <row r="52593" ht="7.5" hidden="1" customHeight="1"/>
    <row r="52594" ht="7.5" hidden="1" customHeight="1"/>
    <row r="52595" ht="7.5" hidden="1" customHeight="1"/>
    <row r="52596" ht="7.5" hidden="1" customHeight="1"/>
    <row r="52597" ht="7.5" hidden="1" customHeight="1"/>
    <row r="52598" ht="7.5" hidden="1" customHeight="1"/>
    <row r="52599" ht="7.5" hidden="1" customHeight="1"/>
    <row r="52600" ht="7.5" hidden="1" customHeight="1"/>
    <row r="52601" ht="7.5" hidden="1" customHeight="1"/>
    <row r="52602" ht="7.5" hidden="1" customHeight="1"/>
    <row r="52603" ht="7.5" hidden="1" customHeight="1"/>
    <row r="52604" ht="7.5" hidden="1" customHeight="1"/>
    <row r="52605" ht="7.5" hidden="1" customHeight="1"/>
    <row r="52606" ht="7.5" hidden="1" customHeight="1"/>
    <row r="52607" ht="7.5" hidden="1" customHeight="1"/>
    <row r="52608" ht="7.5" hidden="1" customHeight="1"/>
    <row r="52609" ht="7.5" hidden="1" customHeight="1"/>
    <row r="52610" ht="7.5" hidden="1" customHeight="1"/>
    <row r="52611" ht="7.5" hidden="1" customHeight="1"/>
    <row r="52612" ht="7.5" hidden="1" customHeight="1"/>
    <row r="52613" ht="7.5" hidden="1" customHeight="1"/>
    <row r="52614" ht="7.5" hidden="1" customHeight="1"/>
    <row r="52615" ht="7.5" hidden="1" customHeight="1"/>
    <row r="52616" ht="7.5" hidden="1" customHeight="1"/>
    <row r="52617" ht="7.5" hidden="1" customHeight="1"/>
    <row r="52618" ht="7.5" hidden="1" customHeight="1"/>
    <row r="52619" ht="7.5" hidden="1" customHeight="1"/>
    <row r="52620" ht="7.5" hidden="1" customHeight="1"/>
    <row r="52621" ht="7.5" hidden="1" customHeight="1"/>
    <row r="52622" ht="7.5" hidden="1" customHeight="1"/>
    <row r="52623" ht="7.5" hidden="1" customHeight="1"/>
    <row r="52624" ht="7.5" hidden="1" customHeight="1"/>
    <row r="52625" ht="7.5" hidden="1" customHeight="1"/>
    <row r="52626" ht="7.5" hidden="1" customHeight="1"/>
    <row r="52627" ht="7.5" hidden="1" customHeight="1"/>
    <row r="52628" ht="7.5" hidden="1" customHeight="1"/>
    <row r="52629" ht="7.5" hidden="1" customHeight="1"/>
    <row r="52630" ht="7.5" hidden="1" customHeight="1"/>
    <row r="52631" ht="7.5" hidden="1" customHeight="1"/>
    <row r="52632" ht="7.5" hidden="1" customHeight="1"/>
    <row r="52633" ht="7.5" hidden="1" customHeight="1"/>
    <row r="52634" ht="7.5" hidden="1" customHeight="1"/>
    <row r="52635" ht="7.5" hidden="1" customHeight="1"/>
    <row r="52636" ht="7.5" hidden="1" customHeight="1"/>
    <row r="52637" ht="7.5" hidden="1" customHeight="1"/>
    <row r="52638" ht="7.5" hidden="1" customHeight="1"/>
    <row r="52639" ht="7.5" hidden="1" customHeight="1"/>
    <row r="52640" ht="7.5" hidden="1" customHeight="1"/>
    <row r="52641" ht="7.5" hidden="1" customHeight="1"/>
    <row r="52642" ht="7.5" hidden="1" customHeight="1"/>
    <row r="52643" ht="7.5" hidden="1" customHeight="1"/>
    <row r="52644" ht="7.5" hidden="1" customHeight="1"/>
    <row r="52645" ht="7.5" hidden="1" customHeight="1"/>
    <row r="52646" ht="7.5" hidden="1" customHeight="1"/>
    <row r="52647" ht="7.5" hidden="1" customHeight="1"/>
    <row r="52648" ht="7.5" hidden="1" customHeight="1"/>
    <row r="52649" ht="7.5" hidden="1" customHeight="1"/>
    <row r="52650" ht="7.5" hidden="1" customHeight="1"/>
    <row r="52651" ht="7.5" hidden="1" customHeight="1"/>
    <row r="52652" ht="7.5" hidden="1" customHeight="1"/>
    <row r="52653" ht="7.5" hidden="1" customHeight="1"/>
    <row r="52654" ht="7.5" hidden="1" customHeight="1"/>
    <row r="52655" ht="7.5" hidden="1" customHeight="1"/>
    <row r="52656" ht="7.5" hidden="1" customHeight="1"/>
    <row r="52657" ht="7.5" hidden="1" customHeight="1"/>
    <row r="52658" ht="7.5" hidden="1" customHeight="1"/>
    <row r="52659" ht="7.5" hidden="1" customHeight="1"/>
    <row r="52660" ht="7.5" hidden="1" customHeight="1"/>
    <row r="52661" ht="7.5" hidden="1" customHeight="1"/>
    <row r="52662" ht="7.5" hidden="1" customHeight="1"/>
    <row r="52663" ht="7.5" hidden="1" customHeight="1"/>
    <row r="52664" ht="7.5" hidden="1" customHeight="1"/>
    <row r="52665" ht="7.5" hidden="1" customHeight="1"/>
    <row r="52666" ht="7.5" hidden="1" customHeight="1"/>
    <row r="52667" ht="7.5" hidden="1" customHeight="1"/>
    <row r="52668" ht="7.5" hidden="1" customHeight="1"/>
    <row r="52669" ht="7.5" hidden="1" customHeight="1"/>
    <row r="52670" ht="7.5" hidden="1" customHeight="1"/>
    <row r="52671" ht="7.5" hidden="1" customHeight="1"/>
    <row r="52672" ht="7.5" hidden="1" customHeight="1"/>
    <row r="52673" ht="7.5" hidden="1" customHeight="1"/>
    <row r="52674" ht="7.5" hidden="1" customHeight="1"/>
    <row r="52675" ht="7.5" hidden="1" customHeight="1"/>
    <row r="52676" ht="7.5" hidden="1" customHeight="1"/>
    <row r="52677" ht="7.5" hidden="1" customHeight="1"/>
    <row r="52678" ht="7.5" hidden="1" customHeight="1"/>
    <row r="52679" ht="7.5" hidden="1" customHeight="1"/>
    <row r="52680" ht="7.5" hidden="1" customHeight="1"/>
    <row r="52681" ht="7.5" hidden="1" customHeight="1"/>
    <row r="52682" ht="7.5" hidden="1" customHeight="1"/>
    <row r="52683" ht="7.5" hidden="1" customHeight="1"/>
    <row r="52684" ht="7.5" hidden="1" customHeight="1"/>
    <row r="52685" ht="7.5" hidden="1" customHeight="1"/>
    <row r="52686" ht="7.5" hidden="1" customHeight="1"/>
    <row r="52687" ht="7.5" hidden="1" customHeight="1"/>
    <row r="52688" ht="7.5" hidden="1" customHeight="1"/>
    <row r="52689" ht="7.5" hidden="1" customHeight="1"/>
    <row r="52690" ht="7.5" hidden="1" customHeight="1"/>
    <row r="52691" ht="7.5" hidden="1" customHeight="1"/>
    <row r="52692" ht="7.5" hidden="1" customHeight="1"/>
    <row r="52693" ht="7.5" hidden="1" customHeight="1"/>
    <row r="52694" ht="7.5" hidden="1" customHeight="1"/>
    <row r="52695" ht="7.5" hidden="1" customHeight="1"/>
    <row r="52696" ht="7.5" hidden="1" customHeight="1"/>
    <row r="52697" ht="7.5" hidden="1" customHeight="1"/>
    <row r="52698" ht="7.5" hidden="1" customHeight="1"/>
    <row r="52699" ht="7.5" hidden="1" customHeight="1"/>
    <row r="52700" ht="7.5" hidden="1" customHeight="1"/>
    <row r="52701" ht="7.5" hidden="1" customHeight="1"/>
    <row r="52702" ht="7.5" hidden="1" customHeight="1"/>
    <row r="52703" ht="7.5" hidden="1" customHeight="1"/>
    <row r="52704" ht="7.5" hidden="1" customHeight="1"/>
    <row r="52705" ht="7.5" hidden="1" customHeight="1"/>
    <row r="52706" ht="7.5" hidden="1" customHeight="1"/>
    <row r="52707" ht="7.5" hidden="1" customHeight="1"/>
    <row r="52708" ht="7.5" hidden="1" customHeight="1"/>
    <row r="52709" ht="7.5" hidden="1" customHeight="1"/>
    <row r="52710" ht="7.5" hidden="1" customHeight="1"/>
    <row r="52711" ht="7.5" hidden="1" customHeight="1"/>
    <row r="52712" ht="7.5" hidden="1" customHeight="1"/>
    <row r="52713" ht="7.5" hidden="1" customHeight="1"/>
    <row r="52714" ht="7.5" hidden="1" customHeight="1"/>
    <row r="52715" ht="7.5" hidden="1" customHeight="1"/>
    <row r="52716" ht="7.5" hidden="1" customHeight="1"/>
    <row r="52717" ht="7.5" hidden="1" customHeight="1"/>
    <row r="52718" ht="7.5" hidden="1" customHeight="1"/>
    <row r="52719" ht="7.5" hidden="1" customHeight="1"/>
    <row r="52720" ht="7.5" hidden="1" customHeight="1"/>
    <row r="52721" ht="7.5" hidden="1" customHeight="1"/>
    <row r="52722" ht="7.5" hidden="1" customHeight="1"/>
    <row r="52723" ht="7.5" hidden="1" customHeight="1"/>
    <row r="52724" ht="7.5" hidden="1" customHeight="1"/>
    <row r="52725" ht="7.5" hidden="1" customHeight="1"/>
    <row r="52726" ht="7.5" hidden="1" customHeight="1"/>
    <row r="52727" ht="7.5" hidden="1" customHeight="1"/>
    <row r="52728" ht="7.5" hidden="1" customHeight="1"/>
    <row r="52729" ht="7.5" hidden="1" customHeight="1"/>
    <row r="52730" ht="7.5" hidden="1" customHeight="1"/>
    <row r="52731" ht="7.5" hidden="1" customHeight="1"/>
    <row r="52732" ht="7.5" hidden="1" customHeight="1"/>
    <row r="52733" ht="7.5" hidden="1" customHeight="1"/>
    <row r="52734" ht="7.5" hidden="1" customHeight="1"/>
    <row r="52735" ht="7.5" hidden="1" customHeight="1"/>
    <row r="52736" ht="7.5" hidden="1" customHeight="1"/>
    <row r="52737" ht="7.5" hidden="1" customHeight="1"/>
    <row r="52738" ht="7.5" hidden="1" customHeight="1"/>
    <row r="52739" ht="7.5" hidden="1" customHeight="1"/>
    <row r="52740" ht="7.5" hidden="1" customHeight="1"/>
    <row r="52741" ht="7.5" hidden="1" customHeight="1"/>
    <row r="52742" ht="7.5" hidden="1" customHeight="1"/>
    <row r="52743" ht="7.5" hidden="1" customHeight="1"/>
    <row r="52744" ht="7.5" hidden="1" customHeight="1"/>
    <row r="52745" ht="7.5" hidden="1" customHeight="1"/>
    <row r="52746" ht="7.5" hidden="1" customHeight="1"/>
    <row r="52747" ht="7.5" hidden="1" customHeight="1"/>
    <row r="52748" ht="7.5" hidden="1" customHeight="1"/>
    <row r="52749" ht="7.5" hidden="1" customHeight="1"/>
    <row r="52750" ht="7.5" hidden="1" customHeight="1"/>
    <row r="52751" ht="7.5" hidden="1" customHeight="1"/>
    <row r="52752" ht="7.5" hidden="1" customHeight="1"/>
    <row r="52753" ht="7.5" hidden="1" customHeight="1"/>
    <row r="52754" ht="7.5" hidden="1" customHeight="1"/>
    <row r="52755" ht="7.5" hidden="1" customHeight="1"/>
    <row r="52756" ht="7.5" hidden="1" customHeight="1"/>
    <row r="52757" ht="7.5" hidden="1" customHeight="1"/>
    <row r="52758" ht="7.5" hidden="1" customHeight="1"/>
    <row r="52759" ht="7.5" hidden="1" customHeight="1"/>
    <row r="52760" ht="7.5" hidden="1" customHeight="1"/>
    <row r="52761" ht="7.5" hidden="1" customHeight="1"/>
    <row r="52762" ht="7.5" hidden="1" customHeight="1"/>
    <row r="52763" ht="7.5" hidden="1" customHeight="1"/>
    <row r="52764" ht="7.5" hidden="1" customHeight="1"/>
    <row r="52765" ht="7.5" hidden="1" customHeight="1"/>
    <row r="52766" ht="7.5" hidden="1" customHeight="1"/>
    <row r="52767" ht="7.5" hidden="1" customHeight="1"/>
    <row r="52768" ht="7.5" hidden="1" customHeight="1"/>
    <row r="52769" ht="7.5" hidden="1" customHeight="1"/>
    <row r="52770" ht="7.5" hidden="1" customHeight="1"/>
    <row r="52771" ht="7.5" hidden="1" customHeight="1"/>
    <row r="52772" ht="7.5" hidden="1" customHeight="1"/>
    <row r="52773" ht="7.5" hidden="1" customHeight="1"/>
    <row r="52774" ht="7.5" hidden="1" customHeight="1"/>
    <row r="52775" ht="7.5" hidden="1" customHeight="1"/>
    <row r="52776" ht="7.5" hidden="1" customHeight="1"/>
    <row r="52777" ht="7.5" hidden="1" customHeight="1"/>
    <row r="52778" ht="7.5" hidden="1" customHeight="1"/>
    <row r="52779" ht="7.5" hidden="1" customHeight="1"/>
    <row r="52780" ht="7.5" hidden="1" customHeight="1"/>
    <row r="52781" ht="7.5" hidden="1" customHeight="1"/>
    <row r="52782" ht="7.5" hidden="1" customHeight="1"/>
    <row r="52783" ht="7.5" hidden="1" customHeight="1"/>
    <row r="52784" ht="7.5" hidden="1" customHeight="1"/>
    <row r="52785" ht="7.5" hidden="1" customHeight="1"/>
    <row r="52786" ht="7.5" hidden="1" customHeight="1"/>
    <row r="52787" ht="7.5" hidden="1" customHeight="1"/>
    <row r="52788" ht="7.5" hidden="1" customHeight="1"/>
    <row r="52789" ht="7.5" hidden="1" customHeight="1"/>
    <row r="52790" ht="7.5" hidden="1" customHeight="1"/>
    <row r="52791" ht="7.5" hidden="1" customHeight="1"/>
    <row r="52792" ht="7.5" hidden="1" customHeight="1"/>
    <row r="52793" ht="7.5" hidden="1" customHeight="1"/>
    <row r="52794" ht="7.5" hidden="1" customHeight="1"/>
    <row r="52795" ht="7.5" hidden="1" customHeight="1"/>
    <row r="52796" ht="7.5" hidden="1" customHeight="1"/>
    <row r="52797" ht="7.5" hidden="1" customHeight="1"/>
    <row r="52798" ht="7.5" hidden="1" customHeight="1"/>
    <row r="52799" ht="7.5" hidden="1" customHeight="1"/>
    <row r="52800" ht="7.5" hidden="1" customHeight="1"/>
    <row r="52801" ht="7.5" hidden="1" customHeight="1"/>
    <row r="52802" ht="7.5" hidden="1" customHeight="1"/>
    <row r="52803" ht="7.5" hidden="1" customHeight="1"/>
    <row r="52804" ht="7.5" hidden="1" customHeight="1"/>
    <row r="52805" ht="7.5" hidden="1" customHeight="1"/>
    <row r="52806" ht="7.5" hidden="1" customHeight="1"/>
    <row r="52807" ht="7.5" hidden="1" customHeight="1"/>
    <row r="52808" ht="7.5" hidden="1" customHeight="1"/>
    <row r="52809" ht="7.5" hidden="1" customHeight="1"/>
    <row r="52810" ht="7.5" hidden="1" customHeight="1"/>
    <row r="52811" ht="7.5" hidden="1" customHeight="1"/>
    <row r="52812" ht="7.5" hidden="1" customHeight="1"/>
    <row r="52813" ht="7.5" hidden="1" customHeight="1"/>
    <row r="52814" ht="7.5" hidden="1" customHeight="1"/>
    <row r="52815" ht="7.5" hidden="1" customHeight="1"/>
    <row r="52816" ht="7.5" hidden="1" customHeight="1"/>
    <row r="52817" ht="7.5" hidden="1" customHeight="1"/>
    <row r="52818" ht="7.5" hidden="1" customHeight="1"/>
    <row r="52819" ht="7.5" hidden="1" customHeight="1"/>
    <row r="52820" ht="7.5" hidden="1" customHeight="1"/>
    <row r="52821" ht="7.5" hidden="1" customHeight="1"/>
    <row r="52822" ht="7.5" hidden="1" customHeight="1"/>
    <row r="52823" ht="7.5" hidden="1" customHeight="1"/>
    <row r="52824" ht="7.5" hidden="1" customHeight="1"/>
    <row r="52825" ht="7.5" hidden="1" customHeight="1"/>
    <row r="52826" ht="7.5" hidden="1" customHeight="1"/>
    <row r="52827" ht="7.5" hidden="1" customHeight="1"/>
    <row r="52828" ht="7.5" hidden="1" customHeight="1"/>
    <row r="52829" ht="7.5" hidden="1" customHeight="1"/>
    <row r="52830" ht="7.5" hidden="1" customHeight="1"/>
    <row r="52831" ht="7.5" hidden="1" customHeight="1"/>
    <row r="52832" ht="7.5" hidden="1" customHeight="1"/>
    <row r="52833" ht="7.5" hidden="1" customHeight="1"/>
    <row r="52834" ht="7.5" hidden="1" customHeight="1"/>
    <row r="52835" ht="7.5" hidden="1" customHeight="1"/>
    <row r="52836" ht="7.5" hidden="1" customHeight="1"/>
    <row r="52837" ht="7.5" hidden="1" customHeight="1"/>
    <row r="52838" ht="7.5" hidden="1" customHeight="1"/>
    <row r="52839" ht="7.5" hidden="1" customHeight="1"/>
    <row r="52840" ht="7.5" hidden="1" customHeight="1"/>
    <row r="52841" ht="7.5" hidden="1" customHeight="1"/>
    <row r="52842" ht="7.5" hidden="1" customHeight="1"/>
    <row r="52843" ht="7.5" hidden="1" customHeight="1"/>
    <row r="52844" ht="7.5" hidden="1" customHeight="1"/>
    <row r="52845" ht="7.5" hidden="1" customHeight="1"/>
    <row r="52846" ht="7.5" hidden="1" customHeight="1"/>
    <row r="52847" ht="7.5" hidden="1" customHeight="1"/>
    <row r="52848" ht="7.5" hidden="1" customHeight="1"/>
    <row r="52849" ht="7.5" hidden="1" customHeight="1"/>
    <row r="52850" ht="7.5" hidden="1" customHeight="1"/>
    <row r="52851" ht="7.5" hidden="1" customHeight="1"/>
    <row r="52852" ht="7.5" hidden="1" customHeight="1"/>
    <row r="52853" ht="7.5" hidden="1" customHeight="1"/>
    <row r="52854" ht="7.5" hidden="1" customHeight="1"/>
    <row r="52855" ht="7.5" hidden="1" customHeight="1"/>
    <row r="52856" ht="7.5" hidden="1" customHeight="1"/>
    <row r="52857" ht="7.5" hidden="1" customHeight="1"/>
    <row r="52858" ht="7.5" hidden="1" customHeight="1"/>
    <row r="52859" ht="7.5" hidden="1" customHeight="1"/>
    <row r="52860" ht="7.5" hidden="1" customHeight="1"/>
    <row r="52861" ht="7.5" hidden="1" customHeight="1"/>
    <row r="52862" ht="7.5" hidden="1" customHeight="1"/>
    <row r="52863" ht="7.5" hidden="1" customHeight="1"/>
    <row r="52864" ht="7.5" hidden="1" customHeight="1"/>
    <row r="52865" ht="7.5" hidden="1" customHeight="1"/>
    <row r="52866" ht="7.5" hidden="1" customHeight="1"/>
    <row r="52867" ht="7.5" hidden="1" customHeight="1"/>
    <row r="52868" ht="7.5" hidden="1" customHeight="1"/>
    <row r="52869" ht="7.5" hidden="1" customHeight="1"/>
    <row r="52870" ht="7.5" hidden="1" customHeight="1"/>
    <row r="52871" ht="7.5" hidden="1" customHeight="1"/>
    <row r="52872" ht="7.5" hidden="1" customHeight="1"/>
    <row r="52873" ht="7.5" hidden="1" customHeight="1"/>
    <row r="52874" ht="7.5" hidden="1" customHeight="1"/>
    <row r="52875" ht="7.5" hidden="1" customHeight="1"/>
    <row r="52876" ht="7.5" hidden="1" customHeight="1"/>
    <row r="52877" ht="7.5" hidden="1" customHeight="1"/>
    <row r="52878" ht="7.5" hidden="1" customHeight="1"/>
    <row r="52879" ht="7.5" hidden="1" customHeight="1"/>
    <row r="52880" ht="7.5" hidden="1" customHeight="1"/>
    <row r="52881" ht="7.5" hidden="1" customHeight="1"/>
    <row r="52882" ht="7.5" hidden="1" customHeight="1"/>
    <row r="52883" ht="7.5" hidden="1" customHeight="1"/>
    <row r="52884" ht="7.5" hidden="1" customHeight="1"/>
    <row r="52885" ht="7.5" hidden="1" customHeight="1"/>
    <row r="52886" ht="7.5" hidden="1" customHeight="1"/>
    <row r="52887" ht="7.5" hidden="1" customHeight="1"/>
    <row r="52888" ht="7.5" hidden="1" customHeight="1"/>
    <row r="52889" ht="7.5" hidden="1" customHeight="1"/>
    <row r="52890" ht="7.5" hidden="1" customHeight="1"/>
    <row r="52891" ht="7.5" hidden="1" customHeight="1"/>
    <row r="52892" ht="7.5" hidden="1" customHeight="1"/>
    <row r="52893" ht="7.5" hidden="1" customHeight="1"/>
    <row r="52894" ht="7.5" hidden="1" customHeight="1"/>
    <row r="52895" ht="7.5" hidden="1" customHeight="1"/>
    <row r="52896" ht="7.5" hidden="1" customHeight="1"/>
    <row r="52897" ht="7.5" hidden="1" customHeight="1"/>
    <row r="52898" ht="7.5" hidden="1" customHeight="1"/>
    <row r="52899" ht="7.5" hidden="1" customHeight="1"/>
    <row r="52900" ht="7.5" hidden="1" customHeight="1"/>
    <row r="52901" ht="7.5" hidden="1" customHeight="1"/>
    <row r="52902" ht="7.5" hidden="1" customHeight="1"/>
    <row r="52903" ht="7.5" hidden="1" customHeight="1"/>
    <row r="52904" ht="7.5" hidden="1" customHeight="1"/>
    <row r="52905" ht="7.5" hidden="1" customHeight="1"/>
    <row r="52906" ht="7.5" hidden="1" customHeight="1"/>
    <row r="52907" ht="7.5" hidden="1" customHeight="1"/>
    <row r="52908" ht="7.5" hidden="1" customHeight="1"/>
    <row r="52909" ht="7.5" hidden="1" customHeight="1"/>
    <row r="52910" ht="7.5" hidden="1" customHeight="1"/>
    <row r="52911" ht="7.5" hidden="1" customHeight="1"/>
    <row r="52912" ht="7.5" hidden="1" customHeight="1"/>
    <row r="52913" ht="7.5" hidden="1" customHeight="1"/>
    <row r="52914" ht="7.5" hidden="1" customHeight="1"/>
    <row r="52915" ht="7.5" hidden="1" customHeight="1"/>
    <row r="52916" ht="7.5" hidden="1" customHeight="1"/>
    <row r="52917" ht="7.5" hidden="1" customHeight="1"/>
    <row r="52918" ht="7.5" hidden="1" customHeight="1"/>
    <row r="52919" ht="7.5" hidden="1" customHeight="1"/>
    <row r="52920" ht="7.5" hidden="1" customHeight="1"/>
    <row r="52921" ht="7.5" hidden="1" customHeight="1"/>
    <row r="52922" ht="7.5" hidden="1" customHeight="1"/>
    <row r="52923" ht="7.5" hidden="1" customHeight="1"/>
    <row r="52924" ht="7.5" hidden="1" customHeight="1"/>
    <row r="52925" ht="7.5" hidden="1" customHeight="1"/>
    <row r="52926" ht="7.5" hidden="1" customHeight="1"/>
    <row r="52927" ht="7.5" hidden="1" customHeight="1"/>
    <row r="52928" ht="7.5" hidden="1" customHeight="1"/>
    <row r="52929" ht="7.5" hidden="1" customHeight="1"/>
    <row r="52930" ht="7.5" hidden="1" customHeight="1"/>
    <row r="52931" ht="7.5" hidden="1" customHeight="1"/>
    <row r="52932" ht="7.5" hidden="1" customHeight="1"/>
    <row r="52933" ht="7.5" hidden="1" customHeight="1"/>
    <row r="52934" ht="7.5" hidden="1" customHeight="1"/>
    <row r="52935" ht="7.5" hidden="1" customHeight="1"/>
    <row r="52936" ht="7.5" hidden="1" customHeight="1"/>
    <row r="52937" ht="7.5" hidden="1" customHeight="1"/>
    <row r="52938" ht="7.5" hidden="1" customHeight="1"/>
    <row r="52939" ht="7.5" hidden="1" customHeight="1"/>
    <row r="52940" ht="7.5" hidden="1" customHeight="1"/>
    <row r="52941" ht="7.5" hidden="1" customHeight="1"/>
    <row r="52942" ht="7.5" hidden="1" customHeight="1"/>
    <row r="52943" ht="7.5" hidden="1" customHeight="1"/>
    <row r="52944" ht="7.5" hidden="1" customHeight="1"/>
    <row r="52945" ht="7.5" hidden="1" customHeight="1"/>
    <row r="52946" ht="7.5" hidden="1" customHeight="1"/>
    <row r="52947" ht="7.5" hidden="1" customHeight="1"/>
    <row r="52948" ht="7.5" hidden="1" customHeight="1"/>
    <row r="52949" ht="7.5" hidden="1" customHeight="1"/>
    <row r="52950" ht="7.5" hidden="1" customHeight="1"/>
    <row r="52951" ht="7.5" hidden="1" customHeight="1"/>
    <row r="52952" ht="7.5" hidden="1" customHeight="1"/>
    <row r="52953" ht="7.5" hidden="1" customHeight="1"/>
    <row r="52954" ht="7.5" hidden="1" customHeight="1"/>
    <row r="52955" ht="7.5" hidden="1" customHeight="1"/>
    <row r="52956" ht="7.5" hidden="1" customHeight="1"/>
    <row r="52957" ht="7.5" hidden="1" customHeight="1"/>
    <row r="52958" ht="7.5" hidden="1" customHeight="1"/>
    <row r="52959" ht="7.5" hidden="1" customHeight="1"/>
    <row r="52960" ht="7.5" hidden="1" customHeight="1"/>
    <row r="52961" ht="7.5" hidden="1" customHeight="1"/>
    <row r="52962" ht="7.5" hidden="1" customHeight="1"/>
    <row r="52963" ht="7.5" hidden="1" customHeight="1"/>
    <row r="52964" ht="7.5" hidden="1" customHeight="1"/>
    <row r="52965" ht="7.5" hidden="1" customHeight="1"/>
    <row r="52966" ht="7.5" hidden="1" customHeight="1"/>
    <row r="52967" ht="7.5" hidden="1" customHeight="1"/>
    <row r="52968" ht="7.5" hidden="1" customHeight="1"/>
    <row r="52969" ht="7.5" hidden="1" customHeight="1"/>
    <row r="52970" ht="7.5" hidden="1" customHeight="1"/>
    <row r="52971" ht="7.5" hidden="1" customHeight="1"/>
    <row r="52972" ht="7.5" hidden="1" customHeight="1"/>
    <row r="52973" ht="7.5" hidden="1" customHeight="1"/>
    <row r="52974" ht="7.5" hidden="1" customHeight="1"/>
    <row r="52975" ht="7.5" hidden="1" customHeight="1"/>
    <row r="52976" ht="7.5" hidden="1" customHeight="1"/>
    <row r="52977" ht="7.5" hidden="1" customHeight="1"/>
    <row r="52978" ht="7.5" hidden="1" customHeight="1"/>
    <row r="52979" ht="7.5" hidden="1" customHeight="1"/>
    <row r="52980" ht="7.5" hidden="1" customHeight="1"/>
    <row r="52981" ht="7.5" hidden="1" customHeight="1"/>
    <row r="52982" ht="7.5" hidden="1" customHeight="1"/>
    <row r="52983" ht="7.5" hidden="1" customHeight="1"/>
    <row r="52984" ht="7.5" hidden="1" customHeight="1"/>
    <row r="52985" ht="7.5" hidden="1" customHeight="1"/>
    <row r="52986" ht="7.5" hidden="1" customHeight="1"/>
    <row r="52987" ht="7.5" hidden="1" customHeight="1"/>
    <row r="52988" ht="7.5" hidden="1" customHeight="1"/>
    <row r="52989" ht="7.5" hidden="1" customHeight="1"/>
    <row r="52990" ht="7.5" hidden="1" customHeight="1"/>
    <row r="52991" ht="7.5" hidden="1" customHeight="1"/>
    <row r="52992" ht="7.5" hidden="1" customHeight="1"/>
    <row r="52993" ht="7.5" hidden="1" customHeight="1"/>
    <row r="52994" ht="7.5" hidden="1" customHeight="1"/>
    <row r="52995" ht="7.5" hidden="1" customHeight="1"/>
    <row r="52996" ht="7.5" hidden="1" customHeight="1"/>
    <row r="52997" ht="7.5" hidden="1" customHeight="1"/>
    <row r="52998" ht="7.5" hidden="1" customHeight="1"/>
    <row r="52999" ht="7.5" hidden="1" customHeight="1"/>
    <row r="53000" ht="7.5" hidden="1" customHeight="1"/>
    <row r="53001" ht="7.5" hidden="1" customHeight="1"/>
    <row r="53002" ht="7.5" hidden="1" customHeight="1"/>
    <row r="53003" ht="7.5" hidden="1" customHeight="1"/>
    <row r="53004" ht="7.5" hidden="1" customHeight="1"/>
    <row r="53005" ht="7.5" hidden="1" customHeight="1"/>
    <row r="53006" ht="7.5" hidden="1" customHeight="1"/>
    <row r="53007" ht="7.5" hidden="1" customHeight="1"/>
    <row r="53008" ht="7.5" hidden="1" customHeight="1"/>
    <row r="53009" ht="7.5" hidden="1" customHeight="1"/>
    <row r="53010" ht="7.5" hidden="1" customHeight="1"/>
    <row r="53011" ht="7.5" hidden="1" customHeight="1"/>
    <row r="53012" ht="7.5" hidden="1" customHeight="1"/>
    <row r="53013" ht="7.5" hidden="1" customHeight="1"/>
    <row r="53014" ht="7.5" hidden="1" customHeight="1"/>
    <row r="53015" ht="7.5" hidden="1" customHeight="1"/>
    <row r="53016" ht="7.5" hidden="1" customHeight="1"/>
    <row r="53017" ht="7.5" hidden="1" customHeight="1"/>
    <row r="53018" ht="7.5" hidden="1" customHeight="1"/>
    <row r="53019" ht="7.5" hidden="1" customHeight="1"/>
    <row r="53020" ht="7.5" hidden="1" customHeight="1"/>
    <row r="53021" ht="7.5" hidden="1" customHeight="1"/>
    <row r="53022" ht="7.5" hidden="1" customHeight="1"/>
    <row r="53023" ht="7.5" hidden="1" customHeight="1"/>
    <row r="53024" ht="7.5" hidden="1" customHeight="1"/>
    <row r="53025" ht="7.5" hidden="1" customHeight="1"/>
    <row r="53026" ht="7.5" hidden="1" customHeight="1"/>
    <row r="53027" ht="7.5" hidden="1" customHeight="1"/>
    <row r="53028" ht="7.5" hidden="1" customHeight="1"/>
    <row r="53029" ht="7.5" hidden="1" customHeight="1"/>
    <row r="53030" ht="7.5" hidden="1" customHeight="1"/>
    <row r="53031" ht="7.5" hidden="1" customHeight="1"/>
    <row r="53032" ht="7.5" hidden="1" customHeight="1"/>
    <row r="53033" ht="7.5" hidden="1" customHeight="1"/>
    <row r="53034" ht="7.5" hidden="1" customHeight="1"/>
    <row r="53035" ht="7.5" hidden="1" customHeight="1"/>
    <row r="53036" ht="7.5" hidden="1" customHeight="1"/>
    <row r="53037" ht="7.5" hidden="1" customHeight="1"/>
    <row r="53038" ht="7.5" hidden="1" customHeight="1"/>
    <row r="53039" ht="7.5" hidden="1" customHeight="1"/>
    <row r="53040" ht="7.5" hidden="1" customHeight="1"/>
    <row r="53041" ht="7.5" hidden="1" customHeight="1"/>
    <row r="53042" ht="7.5" hidden="1" customHeight="1"/>
    <row r="53043" ht="7.5" hidden="1" customHeight="1"/>
    <row r="53044" ht="7.5" hidden="1" customHeight="1"/>
    <row r="53045" ht="7.5" hidden="1" customHeight="1"/>
    <row r="53046" ht="7.5" hidden="1" customHeight="1"/>
    <row r="53047" ht="7.5" hidden="1" customHeight="1"/>
    <row r="53048" ht="7.5" hidden="1" customHeight="1"/>
    <row r="53049" ht="7.5" hidden="1" customHeight="1"/>
    <row r="53050" ht="7.5" hidden="1" customHeight="1"/>
    <row r="53051" ht="7.5" hidden="1" customHeight="1"/>
    <row r="53052" ht="7.5" hidden="1" customHeight="1"/>
    <row r="53053" ht="7.5" hidden="1" customHeight="1"/>
    <row r="53054" ht="7.5" hidden="1" customHeight="1"/>
    <row r="53055" ht="7.5" hidden="1" customHeight="1"/>
    <row r="53056" ht="7.5" hidden="1" customHeight="1"/>
    <row r="53057" ht="7.5" hidden="1" customHeight="1"/>
    <row r="53058" ht="7.5" hidden="1" customHeight="1"/>
    <row r="53059" ht="7.5" hidden="1" customHeight="1"/>
    <row r="53060" ht="7.5" hidden="1" customHeight="1"/>
    <row r="53061" ht="7.5" hidden="1" customHeight="1"/>
    <row r="53062" ht="7.5" hidden="1" customHeight="1"/>
    <row r="53063" ht="7.5" hidden="1" customHeight="1"/>
    <row r="53064" ht="7.5" hidden="1" customHeight="1"/>
    <row r="53065" ht="7.5" hidden="1" customHeight="1"/>
    <row r="53066" ht="7.5" hidden="1" customHeight="1"/>
    <row r="53067" ht="7.5" hidden="1" customHeight="1"/>
    <row r="53068" ht="7.5" hidden="1" customHeight="1"/>
    <row r="53069" ht="7.5" hidden="1" customHeight="1"/>
    <row r="53070" ht="7.5" hidden="1" customHeight="1"/>
    <row r="53071" ht="7.5" hidden="1" customHeight="1"/>
    <row r="53072" ht="7.5" hidden="1" customHeight="1"/>
    <row r="53073" ht="7.5" hidden="1" customHeight="1"/>
    <row r="53074" ht="7.5" hidden="1" customHeight="1"/>
    <row r="53075" ht="7.5" hidden="1" customHeight="1"/>
    <row r="53076" ht="7.5" hidden="1" customHeight="1"/>
    <row r="53077" ht="7.5" hidden="1" customHeight="1"/>
    <row r="53078" ht="7.5" hidden="1" customHeight="1"/>
    <row r="53079" ht="7.5" hidden="1" customHeight="1"/>
    <row r="53080" ht="7.5" hidden="1" customHeight="1"/>
    <row r="53081" ht="7.5" hidden="1" customHeight="1"/>
    <row r="53082" ht="7.5" hidden="1" customHeight="1"/>
    <row r="53083" ht="7.5" hidden="1" customHeight="1"/>
    <row r="53084" ht="7.5" hidden="1" customHeight="1"/>
    <row r="53085" ht="7.5" hidden="1" customHeight="1"/>
    <row r="53086" ht="7.5" hidden="1" customHeight="1"/>
    <row r="53087" ht="7.5" hidden="1" customHeight="1"/>
    <row r="53088" ht="7.5" hidden="1" customHeight="1"/>
    <row r="53089" ht="7.5" hidden="1" customHeight="1"/>
    <row r="53090" ht="7.5" hidden="1" customHeight="1"/>
    <row r="53091" ht="7.5" hidden="1" customHeight="1"/>
    <row r="53092" ht="7.5" hidden="1" customHeight="1"/>
    <row r="53093" ht="7.5" hidden="1" customHeight="1"/>
    <row r="53094" ht="7.5" hidden="1" customHeight="1"/>
    <row r="53095" ht="7.5" hidden="1" customHeight="1"/>
    <row r="53096" ht="7.5" hidden="1" customHeight="1"/>
    <row r="53097" ht="7.5" hidden="1" customHeight="1"/>
    <row r="53098" ht="7.5" hidden="1" customHeight="1"/>
    <row r="53099" ht="7.5" hidden="1" customHeight="1"/>
    <row r="53100" ht="7.5" hidden="1" customHeight="1"/>
    <row r="53101" ht="7.5" hidden="1" customHeight="1"/>
    <row r="53102" ht="7.5" hidden="1" customHeight="1"/>
    <row r="53103" ht="7.5" hidden="1" customHeight="1"/>
    <row r="53104" ht="7.5" hidden="1" customHeight="1"/>
    <row r="53105" ht="7.5" hidden="1" customHeight="1"/>
    <row r="53106" ht="7.5" hidden="1" customHeight="1"/>
    <row r="53107" ht="7.5" hidden="1" customHeight="1"/>
    <row r="53108" ht="7.5" hidden="1" customHeight="1"/>
    <row r="53109" ht="7.5" hidden="1" customHeight="1"/>
    <row r="53110" ht="7.5" hidden="1" customHeight="1"/>
    <row r="53111" ht="7.5" hidden="1" customHeight="1"/>
    <row r="53112" ht="7.5" hidden="1" customHeight="1"/>
    <row r="53113" ht="7.5" hidden="1" customHeight="1"/>
    <row r="53114" ht="7.5" hidden="1" customHeight="1"/>
    <row r="53115" ht="7.5" hidden="1" customHeight="1"/>
    <row r="53116" ht="7.5" hidden="1" customHeight="1"/>
    <row r="53117" ht="7.5" hidden="1" customHeight="1"/>
    <row r="53118" ht="7.5" hidden="1" customHeight="1"/>
    <row r="53119" ht="7.5" hidden="1" customHeight="1"/>
    <row r="53120" ht="7.5" hidden="1" customHeight="1"/>
    <row r="53121" ht="7.5" hidden="1" customHeight="1"/>
    <row r="53122" ht="7.5" hidden="1" customHeight="1"/>
    <row r="53123" ht="7.5" hidden="1" customHeight="1"/>
    <row r="53124" ht="7.5" hidden="1" customHeight="1"/>
    <row r="53125" ht="7.5" hidden="1" customHeight="1"/>
    <row r="53126" ht="7.5" hidden="1" customHeight="1"/>
    <row r="53127" ht="7.5" hidden="1" customHeight="1"/>
    <row r="53128" ht="7.5" hidden="1" customHeight="1"/>
    <row r="53129" ht="7.5" hidden="1" customHeight="1"/>
    <row r="53130" ht="7.5" hidden="1" customHeight="1"/>
    <row r="53131" ht="7.5" hidden="1" customHeight="1"/>
    <row r="53132" ht="7.5" hidden="1" customHeight="1"/>
    <row r="53133" ht="7.5" hidden="1" customHeight="1"/>
    <row r="53134" ht="7.5" hidden="1" customHeight="1"/>
    <row r="53135" ht="7.5" hidden="1" customHeight="1"/>
    <row r="53136" ht="7.5" hidden="1" customHeight="1"/>
    <row r="53137" ht="7.5" hidden="1" customHeight="1"/>
    <row r="53138" ht="7.5" hidden="1" customHeight="1"/>
    <row r="53139" ht="7.5" hidden="1" customHeight="1"/>
    <row r="53140" ht="7.5" hidden="1" customHeight="1"/>
    <row r="53141" ht="7.5" hidden="1" customHeight="1"/>
    <row r="53142" ht="7.5" hidden="1" customHeight="1"/>
    <row r="53143" ht="7.5" hidden="1" customHeight="1"/>
    <row r="53144" ht="7.5" hidden="1" customHeight="1"/>
    <row r="53145" ht="7.5" hidden="1" customHeight="1"/>
    <row r="53146" ht="7.5" hidden="1" customHeight="1"/>
    <row r="53147" ht="7.5" hidden="1" customHeight="1"/>
    <row r="53148" ht="7.5" hidden="1" customHeight="1"/>
    <row r="53149" ht="7.5" hidden="1" customHeight="1"/>
    <row r="53150" ht="7.5" hidden="1" customHeight="1"/>
    <row r="53151" ht="7.5" hidden="1" customHeight="1"/>
    <row r="53152" ht="7.5" hidden="1" customHeight="1"/>
    <row r="53153" ht="7.5" hidden="1" customHeight="1"/>
    <row r="53154" ht="7.5" hidden="1" customHeight="1"/>
    <row r="53155" ht="7.5" hidden="1" customHeight="1"/>
    <row r="53156" ht="7.5" hidden="1" customHeight="1"/>
    <row r="53157" ht="7.5" hidden="1" customHeight="1"/>
    <row r="53158" ht="7.5" hidden="1" customHeight="1"/>
    <row r="53159" ht="7.5" hidden="1" customHeight="1"/>
    <row r="53160" ht="7.5" hidden="1" customHeight="1"/>
    <row r="53161" ht="7.5" hidden="1" customHeight="1"/>
    <row r="53162" ht="7.5" hidden="1" customHeight="1"/>
    <row r="53163" ht="7.5" hidden="1" customHeight="1"/>
    <row r="53164" ht="7.5" hidden="1" customHeight="1"/>
    <row r="53165" ht="7.5" hidden="1" customHeight="1"/>
    <row r="53166" ht="7.5" hidden="1" customHeight="1"/>
    <row r="53167" ht="7.5" hidden="1" customHeight="1"/>
    <row r="53168" ht="7.5" hidden="1" customHeight="1"/>
    <row r="53169" ht="7.5" hidden="1" customHeight="1"/>
    <row r="53170" ht="7.5" hidden="1" customHeight="1"/>
    <row r="53171" ht="7.5" hidden="1" customHeight="1"/>
    <row r="53172" ht="7.5" hidden="1" customHeight="1"/>
    <row r="53173" ht="7.5" hidden="1" customHeight="1"/>
    <row r="53174" ht="7.5" hidden="1" customHeight="1"/>
    <row r="53175" ht="7.5" hidden="1" customHeight="1"/>
    <row r="53176" ht="7.5" hidden="1" customHeight="1"/>
    <row r="53177" ht="7.5" hidden="1" customHeight="1"/>
    <row r="53178" ht="7.5" hidden="1" customHeight="1"/>
    <row r="53179" ht="7.5" hidden="1" customHeight="1"/>
    <row r="53180" ht="7.5" hidden="1" customHeight="1"/>
    <row r="53181" ht="7.5" hidden="1" customHeight="1"/>
    <row r="53182" ht="7.5" hidden="1" customHeight="1"/>
    <row r="53183" ht="7.5" hidden="1" customHeight="1"/>
    <row r="53184" ht="7.5" hidden="1" customHeight="1"/>
    <row r="53185" ht="7.5" hidden="1" customHeight="1"/>
    <row r="53186" ht="7.5" hidden="1" customHeight="1"/>
    <row r="53187" ht="7.5" hidden="1" customHeight="1"/>
    <row r="53188" ht="7.5" hidden="1" customHeight="1"/>
    <row r="53189" ht="7.5" hidden="1" customHeight="1"/>
    <row r="53190" ht="7.5" hidden="1" customHeight="1"/>
    <row r="53191" ht="7.5" hidden="1" customHeight="1"/>
    <row r="53192" ht="7.5" hidden="1" customHeight="1"/>
    <row r="53193" ht="7.5" hidden="1" customHeight="1"/>
    <row r="53194" ht="7.5" hidden="1" customHeight="1"/>
    <row r="53195" ht="7.5" hidden="1" customHeight="1"/>
    <row r="53196" ht="7.5" hidden="1" customHeight="1"/>
    <row r="53197" ht="7.5" hidden="1" customHeight="1"/>
    <row r="53198" ht="7.5" hidden="1" customHeight="1"/>
    <row r="53199" ht="7.5" hidden="1" customHeight="1"/>
    <row r="53200" ht="7.5" hidden="1" customHeight="1"/>
    <row r="53201" ht="7.5" hidden="1" customHeight="1"/>
    <row r="53202" ht="7.5" hidden="1" customHeight="1"/>
    <row r="53203" ht="7.5" hidden="1" customHeight="1"/>
    <row r="53204" ht="7.5" hidden="1" customHeight="1"/>
    <row r="53205" ht="7.5" hidden="1" customHeight="1"/>
    <row r="53206" ht="7.5" hidden="1" customHeight="1"/>
    <row r="53207" ht="7.5" hidden="1" customHeight="1"/>
    <row r="53208" ht="7.5" hidden="1" customHeight="1"/>
    <row r="53209" ht="7.5" hidden="1" customHeight="1"/>
    <row r="53210" ht="7.5" hidden="1" customHeight="1"/>
    <row r="53211" ht="7.5" hidden="1" customHeight="1"/>
    <row r="53212" ht="7.5" hidden="1" customHeight="1"/>
    <row r="53213" ht="7.5" hidden="1" customHeight="1"/>
    <row r="53214" ht="7.5" hidden="1" customHeight="1"/>
    <row r="53215" ht="7.5" hidden="1" customHeight="1"/>
    <row r="53216" ht="7.5" hidden="1" customHeight="1"/>
    <row r="53217" ht="7.5" hidden="1" customHeight="1"/>
    <row r="53218" ht="7.5" hidden="1" customHeight="1"/>
    <row r="53219" ht="7.5" hidden="1" customHeight="1"/>
    <row r="53220" ht="7.5" hidden="1" customHeight="1"/>
    <row r="53221" ht="7.5" hidden="1" customHeight="1"/>
    <row r="53222" ht="7.5" hidden="1" customHeight="1"/>
    <row r="53223" ht="7.5" hidden="1" customHeight="1"/>
    <row r="53224" ht="7.5" hidden="1" customHeight="1"/>
    <row r="53225" ht="7.5" hidden="1" customHeight="1"/>
    <row r="53226" ht="7.5" hidden="1" customHeight="1"/>
    <row r="53227" ht="7.5" hidden="1" customHeight="1"/>
    <row r="53228" ht="7.5" hidden="1" customHeight="1"/>
    <row r="53229" ht="7.5" hidden="1" customHeight="1"/>
    <row r="53230" ht="7.5" hidden="1" customHeight="1"/>
    <row r="53231" ht="7.5" hidden="1" customHeight="1"/>
    <row r="53232" ht="7.5" hidden="1" customHeight="1"/>
    <row r="53233" ht="7.5" hidden="1" customHeight="1"/>
    <row r="53234" ht="7.5" hidden="1" customHeight="1"/>
    <row r="53235" ht="7.5" hidden="1" customHeight="1"/>
    <row r="53236" ht="7.5" hidden="1" customHeight="1"/>
    <row r="53237" ht="7.5" hidden="1" customHeight="1"/>
    <row r="53238" ht="7.5" hidden="1" customHeight="1"/>
    <row r="53239" ht="7.5" hidden="1" customHeight="1"/>
    <row r="53240" ht="7.5" hidden="1" customHeight="1"/>
    <row r="53241" ht="7.5" hidden="1" customHeight="1"/>
    <row r="53242" ht="7.5" hidden="1" customHeight="1"/>
    <row r="53243" ht="7.5" hidden="1" customHeight="1"/>
    <row r="53244" ht="7.5" hidden="1" customHeight="1"/>
    <row r="53245" ht="7.5" hidden="1" customHeight="1"/>
    <row r="53246" ht="7.5" hidden="1" customHeight="1"/>
    <row r="53247" ht="7.5" hidden="1" customHeight="1"/>
    <row r="53248" ht="7.5" hidden="1" customHeight="1"/>
    <row r="53249" ht="7.5" hidden="1" customHeight="1"/>
    <row r="53250" ht="7.5" hidden="1" customHeight="1"/>
    <row r="53251" ht="7.5" hidden="1" customHeight="1"/>
    <row r="53252" ht="7.5" hidden="1" customHeight="1"/>
    <row r="53253" ht="7.5" hidden="1" customHeight="1"/>
    <row r="53254" ht="7.5" hidden="1" customHeight="1"/>
    <row r="53255" ht="7.5" hidden="1" customHeight="1"/>
    <row r="53256" ht="7.5" hidden="1" customHeight="1"/>
    <row r="53257" ht="7.5" hidden="1" customHeight="1"/>
    <row r="53258" ht="7.5" hidden="1" customHeight="1"/>
    <row r="53259" ht="7.5" hidden="1" customHeight="1"/>
    <row r="53260" ht="7.5" hidden="1" customHeight="1"/>
    <row r="53261" ht="7.5" hidden="1" customHeight="1"/>
    <row r="53262" ht="7.5" hidden="1" customHeight="1"/>
    <row r="53263" ht="7.5" hidden="1" customHeight="1"/>
    <row r="53264" ht="7.5" hidden="1" customHeight="1"/>
    <row r="53265" ht="7.5" hidden="1" customHeight="1"/>
    <row r="53266" ht="7.5" hidden="1" customHeight="1"/>
    <row r="53267" ht="7.5" hidden="1" customHeight="1"/>
    <row r="53268" ht="7.5" hidden="1" customHeight="1"/>
    <row r="53269" ht="7.5" hidden="1" customHeight="1"/>
    <row r="53270" ht="7.5" hidden="1" customHeight="1"/>
    <row r="53271" ht="7.5" hidden="1" customHeight="1"/>
    <row r="53272" ht="7.5" hidden="1" customHeight="1"/>
    <row r="53273" ht="7.5" hidden="1" customHeight="1"/>
    <row r="53274" ht="7.5" hidden="1" customHeight="1"/>
    <row r="53275" ht="7.5" hidden="1" customHeight="1"/>
    <row r="53276" ht="7.5" hidden="1" customHeight="1"/>
    <row r="53277" ht="7.5" hidden="1" customHeight="1"/>
    <row r="53278" ht="7.5" hidden="1" customHeight="1"/>
    <row r="53279" ht="7.5" hidden="1" customHeight="1"/>
    <row r="53280" ht="7.5" hidden="1" customHeight="1"/>
    <row r="53281" ht="7.5" hidden="1" customHeight="1"/>
    <row r="53282" ht="7.5" hidden="1" customHeight="1"/>
    <row r="53283" ht="7.5" hidden="1" customHeight="1"/>
    <row r="53284" ht="7.5" hidden="1" customHeight="1"/>
    <row r="53285" ht="7.5" hidden="1" customHeight="1"/>
    <row r="53286" ht="7.5" hidden="1" customHeight="1"/>
    <row r="53287" ht="7.5" hidden="1" customHeight="1"/>
    <row r="53288" ht="7.5" hidden="1" customHeight="1"/>
    <row r="53289" ht="7.5" hidden="1" customHeight="1"/>
    <row r="53290" ht="7.5" hidden="1" customHeight="1"/>
    <row r="53291" ht="7.5" hidden="1" customHeight="1"/>
    <row r="53292" ht="7.5" hidden="1" customHeight="1"/>
    <row r="53293" ht="7.5" hidden="1" customHeight="1"/>
    <row r="53294" ht="7.5" hidden="1" customHeight="1"/>
    <row r="53295" ht="7.5" hidden="1" customHeight="1"/>
    <row r="53296" ht="7.5" hidden="1" customHeight="1"/>
    <row r="53297" ht="7.5" hidden="1" customHeight="1"/>
    <row r="53298" ht="7.5" hidden="1" customHeight="1"/>
    <row r="53299" ht="7.5" hidden="1" customHeight="1"/>
    <row r="53300" ht="7.5" hidden="1" customHeight="1"/>
    <row r="53301" ht="7.5" hidden="1" customHeight="1"/>
    <row r="53302" ht="7.5" hidden="1" customHeight="1"/>
    <row r="53303" ht="7.5" hidden="1" customHeight="1"/>
    <row r="53304" ht="7.5" hidden="1" customHeight="1"/>
    <row r="53305" ht="7.5" hidden="1" customHeight="1"/>
    <row r="53306" ht="7.5" hidden="1" customHeight="1"/>
    <row r="53307" ht="7.5" hidden="1" customHeight="1"/>
    <row r="53308" ht="7.5" hidden="1" customHeight="1"/>
    <row r="53309" ht="7.5" hidden="1" customHeight="1"/>
    <row r="53310" ht="7.5" hidden="1" customHeight="1"/>
    <row r="53311" ht="7.5" hidden="1" customHeight="1"/>
    <row r="53312" ht="7.5" hidden="1" customHeight="1"/>
    <row r="53313" ht="7.5" hidden="1" customHeight="1"/>
    <row r="53314" ht="7.5" hidden="1" customHeight="1"/>
    <row r="53315" ht="7.5" hidden="1" customHeight="1"/>
    <row r="53316" ht="7.5" hidden="1" customHeight="1"/>
    <row r="53317" ht="7.5" hidden="1" customHeight="1"/>
    <row r="53318" ht="7.5" hidden="1" customHeight="1"/>
    <row r="53319" ht="7.5" hidden="1" customHeight="1"/>
    <row r="53320" ht="7.5" hidden="1" customHeight="1"/>
    <row r="53321" ht="7.5" hidden="1" customHeight="1"/>
    <row r="53322" ht="7.5" hidden="1" customHeight="1"/>
    <row r="53323" ht="7.5" hidden="1" customHeight="1"/>
    <row r="53324" ht="7.5" hidden="1" customHeight="1"/>
    <row r="53325" ht="7.5" hidden="1" customHeight="1"/>
    <row r="53326" ht="7.5" hidden="1" customHeight="1"/>
    <row r="53327" ht="7.5" hidden="1" customHeight="1"/>
    <row r="53328" ht="7.5" hidden="1" customHeight="1"/>
    <row r="53329" ht="7.5" hidden="1" customHeight="1"/>
    <row r="53330" ht="7.5" hidden="1" customHeight="1"/>
    <row r="53331" ht="7.5" hidden="1" customHeight="1"/>
    <row r="53332" ht="7.5" hidden="1" customHeight="1"/>
    <row r="53333" ht="7.5" hidden="1" customHeight="1"/>
    <row r="53334" ht="7.5" hidden="1" customHeight="1"/>
    <row r="53335" ht="7.5" hidden="1" customHeight="1"/>
    <row r="53336" ht="7.5" hidden="1" customHeight="1"/>
    <row r="53337" ht="7.5" hidden="1" customHeight="1"/>
    <row r="53338" ht="7.5" hidden="1" customHeight="1"/>
    <row r="53339" ht="7.5" hidden="1" customHeight="1"/>
    <row r="53340" ht="7.5" hidden="1" customHeight="1"/>
    <row r="53341" ht="7.5" hidden="1" customHeight="1"/>
    <row r="53342" ht="7.5" hidden="1" customHeight="1"/>
    <row r="53343" ht="7.5" hidden="1" customHeight="1"/>
    <row r="53344" ht="7.5" hidden="1" customHeight="1"/>
    <row r="53345" ht="7.5" hidden="1" customHeight="1"/>
    <row r="53346" ht="7.5" hidden="1" customHeight="1"/>
    <row r="53347" ht="7.5" hidden="1" customHeight="1"/>
    <row r="53348" ht="7.5" hidden="1" customHeight="1"/>
    <row r="53349" ht="7.5" hidden="1" customHeight="1"/>
    <row r="53350" ht="7.5" hidden="1" customHeight="1"/>
    <row r="53351" ht="7.5" hidden="1" customHeight="1"/>
    <row r="53352" ht="7.5" hidden="1" customHeight="1"/>
    <row r="53353" ht="7.5" hidden="1" customHeight="1"/>
    <row r="53354" ht="7.5" hidden="1" customHeight="1"/>
    <row r="53355" ht="7.5" hidden="1" customHeight="1"/>
    <row r="53356" ht="7.5" hidden="1" customHeight="1"/>
    <row r="53357" ht="7.5" hidden="1" customHeight="1"/>
    <row r="53358" ht="7.5" hidden="1" customHeight="1"/>
    <row r="53359" ht="7.5" hidden="1" customHeight="1"/>
    <row r="53360" ht="7.5" hidden="1" customHeight="1"/>
    <row r="53361" ht="7.5" hidden="1" customHeight="1"/>
    <row r="53362" ht="7.5" hidden="1" customHeight="1"/>
    <row r="53363" ht="7.5" hidden="1" customHeight="1"/>
    <row r="53364" ht="7.5" hidden="1" customHeight="1"/>
    <row r="53365" ht="7.5" hidden="1" customHeight="1"/>
    <row r="53366" ht="7.5" hidden="1" customHeight="1"/>
    <row r="53367" ht="7.5" hidden="1" customHeight="1"/>
    <row r="53368" ht="7.5" hidden="1" customHeight="1"/>
    <row r="53369" ht="7.5" hidden="1" customHeight="1"/>
    <row r="53370" ht="7.5" hidden="1" customHeight="1"/>
    <row r="53371" ht="7.5" hidden="1" customHeight="1"/>
    <row r="53372" ht="7.5" hidden="1" customHeight="1"/>
    <row r="53373" ht="7.5" hidden="1" customHeight="1"/>
    <row r="53374" ht="7.5" hidden="1" customHeight="1"/>
    <row r="53375" ht="7.5" hidden="1" customHeight="1"/>
    <row r="53376" ht="7.5" hidden="1" customHeight="1"/>
    <row r="53377" ht="7.5" hidden="1" customHeight="1"/>
    <row r="53378" ht="7.5" hidden="1" customHeight="1"/>
    <row r="53379" ht="7.5" hidden="1" customHeight="1"/>
    <row r="53380" ht="7.5" hidden="1" customHeight="1"/>
    <row r="53381" ht="7.5" hidden="1" customHeight="1"/>
    <row r="53382" ht="7.5" hidden="1" customHeight="1"/>
    <row r="53383" ht="7.5" hidden="1" customHeight="1"/>
    <row r="53384" ht="7.5" hidden="1" customHeight="1"/>
    <row r="53385" ht="7.5" hidden="1" customHeight="1"/>
    <row r="53386" ht="7.5" hidden="1" customHeight="1"/>
    <row r="53387" ht="7.5" hidden="1" customHeight="1"/>
    <row r="53388" ht="7.5" hidden="1" customHeight="1"/>
    <row r="53389" ht="7.5" hidden="1" customHeight="1"/>
    <row r="53390" ht="7.5" hidden="1" customHeight="1"/>
    <row r="53391" ht="7.5" hidden="1" customHeight="1"/>
    <row r="53392" ht="7.5" hidden="1" customHeight="1"/>
    <row r="53393" ht="7.5" hidden="1" customHeight="1"/>
    <row r="53394" ht="7.5" hidden="1" customHeight="1"/>
    <row r="53395" ht="7.5" hidden="1" customHeight="1"/>
    <row r="53396" ht="7.5" hidden="1" customHeight="1"/>
    <row r="53397" ht="7.5" hidden="1" customHeight="1"/>
    <row r="53398" ht="7.5" hidden="1" customHeight="1"/>
    <row r="53399" ht="7.5" hidden="1" customHeight="1"/>
    <row r="53400" ht="7.5" hidden="1" customHeight="1"/>
    <row r="53401" ht="7.5" hidden="1" customHeight="1"/>
    <row r="53402" ht="7.5" hidden="1" customHeight="1"/>
    <row r="53403" ht="7.5" hidden="1" customHeight="1"/>
    <row r="53404" ht="7.5" hidden="1" customHeight="1"/>
    <row r="53405" ht="7.5" hidden="1" customHeight="1"/>
    <row r="53406" ht="7.5" hidden="1" customHeight="1"/>
    <row r="53407" ht="7.5" hidden="1" customHeight="1"/>
    <row r="53408" ht="7.5" hidden="1" customHeight="1"/>
    <row r="53409" ht="7.5" hidden="1" customHeight="1"/>
    <row r="53410" ht="7.5" hidden="1" customHeight="1"/>
    <row r="53411" ht="7.5" hidden="1" customHeight="1"/>
    <row r="53412" ht="7.5" hidden="1" customHeight="1"/>
    <row r="53413" ht="7.5" hidden="1" customHeight="1"/>
    <row r="53414" ht="7.5" hidden="1" customHeight="1"/>
    <row r="53415" ht="7.5" hidden="1" customHeight="1"/>
    <row r="53416" ht="7.5" hidden="1" customHeight="1"/>
    <row r="53417" ht="7.5" hidden="1" customHeight="1"/>
    <row r="53418" ht="7.5" hidden="1" customHeight="1"/>
    <row r="53419" ht="7.5" hidden="1" customHeight="1"/>
    <row r="53420" ht="7.5" hidden="1" customHeight="1"/>
    <row r="53421" ht="7.5" hidden="1" customHeight="1"/>
    <row r="53422" ht="7.5" hidden="1" customHeight="1"/>
    <row r="53423" ht="7.5" hidden="1" customHeight="1"/>
    <row r="53424" ht="7.5" hidden="1" customHeight="1"/>
    <row r="53425" ht="7.5" hidden="1" customHeight="1"/>
    <row r="53426" ht="7.5" hidden="1" customHeight="1"/>
    <row r="53427" ht="7.5" hidden="1" customHeight="1"/>
    <row r="53428" ht="7.5" hidden="1" customHeight="1"/>
    <row r="53429" ht="7.5" hidden="1" customHeight="1"/>
    <row r="53430" ht="7.5" hidden="1" customHeight="1"/>
    <row r="53431" ht="7.5" hidden="1" customHeight="1"/>
    <row r="53432" ht="7.5" hidden="1" customHeight="1"/>
    <row r="53433" ht="7.5" hidden="1" customHeight="1"/>
    <row r="53434" ht="7.5" hidden="1" customHeight="1"/>
    <row r="53435" ht="7.5" hidden="1" customHeight="1"/>
    <row r="53436" ht="7.5" hidden="1" customHeight="1"/>
    <row r="53437" ht="7.5" hidden="1" customHeight="1"/>
    <row r="53438" ht="7.5" hidden="1" customHeight="1"/>
    <row r="53439" ht="7.5" hidden="1" customHeight="1"/>
    <row r="53440" ht="7.5" hidden="1" customHeight="1"/>
    <row r="53441" ht="7.5" hidden="1" customHeight="1"/>
    <row r="53442" ht="7.5" hidden="1" customHeight="1"/>
    <row r="53443" ht="7.5" hidden="1" customHeight="1"/>
    <row r="53444" ht="7.5" hidden="1" customHeight="1"/>
    <row r="53445" ht="7.5" hidden="1" customHeight="1"/>
    <row r="53446" ht="7.5" hidden="1" customHeight="1"/>
    <row r="53447" ht="7.5" hidden="1" customHeight="1"/>
    <row r="53448" ht="7.5" hidden="1" customHeight="1"/>
    <row r="53449" ht="7.5" hidden="1" customHeight="1"/>
    <row r="53450" ht="7.5" hidden="1" customHeight="1"/>
    <row r="53451" ht="7.5" hidden="1" customHeight="1"/>
    <row r="53452" ht="7.5" hidden="1" customHeight="1"/>
    <row r="53453" ht="7.5" hidden="1" customHeight="1"/>
    <row r="53454" ht="7.5" hidden="1" customHeight="1"/>
    <row r="53455" ht="7.5" hidden="1" customHeight="1"/>
    <row r="53456" ht="7.5" hidden="1" customHeight="1"/>
    <row r="53457" ht="7.5" hidden="1" customHeight="1"/>
    <row r="53458" ht="7.5" hidden="1" customHeight="1"/>
    <row r="53459" ht="7.5" hidden="1" customHeight="1"/>
    <row r="53460" ht="7.5" hidden="1" customHeight="1"/>
    <row r="53461" ht="7.5" hidden="1" customHeight="1"/>
    <row r="53462" ht="7.5" hidden="1" customHeight="1"/>
    <row r="53463" ht="7.5" hidden="1" customHeight="1"/>
    <row r="53464" ht="7.5" hidden="1" customHeight="1"/>
    <row r="53465" ht="7.5" hidden="1" customHeight="1"/>
    <row r="53466" ht="7.5" hidden="1" customHeight="1"/>
    <row r="53467" ht="7.5" hidden="1" customHeight="1"/>
    <row r="53468" ht="7.5" hidden="1" customHeight="1"/>
    <row r="53469" ht="7.5" hidden="1" customHeight="1"/>
    <row r="53470" ht="7.5" hidden="1" customHeight="1"/>
    <row r="53471" ht="7.5" hidden="1" customHeight="1"/>
    <row r="53472" ht="7.5" hidden="1" customHeight="1"/>
    <row r="53473" ht="7.5" hidden="1" customHeight="1"/>
    <row r="53474" ht="7.5" hidden="1" customHeight="1"/>
    <row r="53475" ht="7.5" hidden="1" customHeight="1"/>
    <row r="53476" ht="7.5" hidden="1" customHeight="1"/>
    <row r="53477" ht="7.5" hidden="1" customHeight="1"/>
    <row r="53478" ht="7.5" hidden="1" customHeight="1"/>
    <row r="53479" ht="7.5" hidden="1" customHeight="1"/>
    <row r="53480" ht="7.5" hidden="1" customHeight="1"/>
    <row r="53481" ht="7.5" hidden="1" customHeight="1"/>
    <row r="53482" ht="7.5" hidden="1" customHeight="1"/>
    <row r="53483" ht="7.5" hidden="1" customHeight="1"/>
    <row r="53484" ht="7.5" hidden="1" customHeight="1"/>
    <row r="53485" ht="7.5" hidden="1" customHeight="1"/>
    <row r="53486" ht="7.5" hidden="1" customHeight="1"/>
    <row r="53487" ht="7.5" hidden="1" customHeight="1"/>
    <row r="53488" ht="7.5" hidden="1" customHeight="1"/>
    <row r="53489" ht="7.5" hidden="1" customHeight="1"/>
    <row r="53490" ht="7.5" hidden="1" customHeight="1"/>
    <row r="53491" ht="7.5" hidden="1" customHeight="1"/>
    <row r="53492" ht="7.5" hidden="1" customHeight="1"/>
    <row r="53493" ht="7.5" hidden="1" customHeight="1"/>
    <row r="53494" ht="7.5" hidden="1" customHeight="1"/>
    <row r="53495" ht="7.5" hidden="1" customHeight="1"/>
    <row r="53496" ht="7.5" hidden="1" customHeight="1"/>
    <row r="53497" ht="7.5" hidden="1" customHeight="1"/>
    <row r="53498" ht="7.5" hidden="1" customHeight="1"/>
    <row r="53499" ht="7.5" hidden="1" customHeight="1"/>
    <row r="53500" ht="7.5" hidden="1" customHeight="1"/>
    <row r="53501" ht="7.5" hidden="1" customHeight="1"/>
    <row r="53502" ht="7.5" hidden="1" customHeight="1"/>
    <row r="53503" ht="7.5" hidden="1" customHeight="1"/>
    <row r="53504" ht="7.5" hidden="1" customHeight="1"/>
    <row r="53505" ht="7.5" hidden="1" customHeight="1"/>
    <row r="53506" ht="7.5" hidden="1" customHeight="1"/>
    <row r="53507" ht="7.5" hidden="1" customHeight="1"/>
    <row r="53508" ht="7.5" hidden="1" customHeight="1"/>
    <row r="53509" ht="7.5" hidden="1" customHeight="1"/>
    <row r="53510" ht="7.5" hidden="1" customHeight="1"/>
    <row r="53511" ht="7.5" hidden="1" customHeight="1"/>
    <row r="53512" ht="7.5" hidden="1" customHeight="1"/>
    <row r="53513" ht="7.5" hidden="1" customHeight="1"/>
    <row r="53514" ht="7.5" hidden="1" customHeight="1"/>
    <row r="53515" ht="7.5" hidden="1" customHeight="1"/>
    <row r="53516" ht="7.5" hidden="1" customHeight="1"/>
    <row r="53517" ht="7.5" hidden="1" customHeight="1"/>
    <row r="53518" ht="7.5" hidden="1" customHeight="1"/>
    <row r="53519" ht="7.5" hidden="1" customHeight="1"/>
    <row r="53520" ht="7.5" hidden="1" customHeight="1"/>
    <row r="53521" ht="7.5" hidden="1" customHeight="1"/>
    <row r="53522" ht="7.5" hidden="1" customHeight="1"/>
    <row r="53523" ht="7.5" hidden="1" customHeight="1"/>
    <row r="53524" ht="7.5" hidden="1" customHeight="1"/>
    <row r="53525" ht="7.5" hidden="1" customHeight="1"/>
    <row r="53526" ht="7.5" hidden="1" customHeight="1"/>
    <row r="53527" ht="7.5" hidden="1" customHeight="1"/>
    <row r="53528" ht="7.5" hidden="1" customHeight="1"/>
    <row r="53529" ht="7.5" hidden="1" customHeight="1"/>
    <row r="53530" ht="7.5" hidden="1" customHeight="1"/>
    <row r="53531" ht="7.5" hidden="1" customHeight="1"/>
    <row r="53532" ht="7.5" hidden="1" customHeight="1"/>
    <row r="53533" ht="7.5" hidden="1" customHeight="1"/>
    <row r="53534" ht="7.5" hidden="1" customHeight="1"/>
    <row r="53535" ht="7.5" hidden="1" customHeight="1"/>
    <row r="53536" ht="7.5" hidden="1" customHeight="1"/>
    <row r="53537" ht="7.5" hidden="1" customHeight="1"/>
    <row r="53538" ht="7.5" hidden="1" customHeight="1"/>
    <row r="53539" ht="7.5" hidden="1" customHeight="1"/>
    <row r="53540" ht="7.5" hidden="1" customHeight="1"/>
    <row r="53541" ht="7.5" hidden="1" customHeight="1"/>
    <row r="53542" ht="7.5" hidden="1" customHeight="1"/>
    <row r="53543" ht="7.5" hidden="1" customHeight="1"/>
    <row r="53544" ht="7.5" hidden="1" customHeight="1"/>
    <row r="53545" ht="7.5" hidden="1" customHeight="1"/>
    <row r="53546" ht="7.5" hidden="1" customHeight="1"/>
    <row r="53547" ht="7.5" hidden="1" customHeight="1"/>
    <row r="53548" ht="7.5" hidden="1" customHeight="1"/>
    <row r="53549" ht="7.5" hidden="1" customHeight="1"/>
    <row r="53550" ht="7.5" hidden="1" customHeight="1"/>
    <row r="53551" ht="7.5" hidden="1" customHeight="1"/>
    <row r="53552" ht="7.5" hidden="1" customHeight="1"/>
    <row r="53553" ht="7.5" hidden="1" customHeight="1"/>
    <row r="53554" ht="7.5" hidden="1" customHeight="1"/>
    <row r="53555" ht="7.5" hidden="1" customHeight="1"/>
    <row r="53556" ht="7.5" hidden="1" customHeight="1"/>
    <row r="53557" ht="7.5" hidden="1" customHeight="1"/>
    <row r="53558" ht="7.5" hidden="1" customHeight="1"/>
    <row r="53559" ht="7.5" hidden="1" customHeight="1"/>
    <row r="53560" ht="7.5" hidden="1" customHeight="1"/>
    <row r="53561" ht="7.5" hidden="1" customHeight="1"/>
    <row r="53562" ht="7.5" hidden="1" customHeight="1"/>
    <row r="53563" ht="7.5" hidden="1" customHeight="1"/>
    <row r="53564" ht="7.5" hidden="1" customHeight="1"/>
    <row r="53565" ht="7.5" hidden="1" customHeight="1"/>
    <row r="53566" ht="7.5" hidden="1" customHeight="1"/>
    <row r="53567" ht="7.5" hidden="1" customHeight="1"/>
    <row r="53568" ht="7.5" hidden="1" customHeight="1"/>
    <row r="53569" ht="7.5" hidden="1" customHeight="1"/>
    <row r="53570" ht="7.5" hidden="1" customHeight="1"/>
    <row r="53571" ht="7.5" hidden="1" customHeight="1"/>
    <row r="53572" ht="7.5" hidden="1" customHeight="1"/>
    <row r="53573" ht="7.5" hidden="1" customHeight="1"/>
    <row r="53574" ht="7.5" hidden="1" customHeight="1"/>
    <row r="53575" ht="7.5" hidden="1" customHeight="1"/>
    <row r="53576" ht="7.5" hidden="1" customHeight="1"/>
    <row r="53577" ht="7.5" hidden="1" customHeight="1"/>
    <row r="53578" ht="7.5" hidden="1" customHeight="1"/>
    <row r="53579" ht="7.5" hidden="1" customHeight="1"/>
    <row r="53580" ht="7.5" hidden="1" customHeight="1"/>
    <row r="53581" ht="7.5" hidden="1" customHeight="1"/>
    <row r="53582" ht="7.5" hidden="1" customHeight="1"/>
    <row r="53583" ht="7.5" hidden="1" customHeight="1"/>
    <row r="53584" ht="7.5" hidden="1" customHeight="1"/>
    <row r="53585" ht="7.5" hidden="1" customHeight="1"/>
    <row r="53586" ht="7.5" hidden="1" customHeight="1"/>
    <row r="53587" ht="7.5" hidden="1" customHeight="1"/>
    <row r="53588" ht="7.5" hidden="1" customHeight="1"/>
    <row r="53589" ht="7.5" hidden="1" customHeight="1"/>
    <row r="53590" ht="7.5" hidden="1" customHeight="1"/>
    <row r="53591" ht="7.5" hidden="1" customHeight="1"/>
    <row r="53592" ht="7.5" hidden="1" customHeight="1"/>
    <row r="53593" ht="7.5" hidden="1" customHeight="1"/>
    <row r="53594" ht="7.5" hidden="1" customHeight="1"/>
    <row r="53595" ht="7.5" hidden="1" customHeight="1"/>
    <row r="53596" ht="7.5" hidden="1" customHeight="1"/>
    <row r="53597" ht="7.5" hidden="1" customHeight="1"/>
    <row r="53598" ht="7.5" hidden="1" customHeight="1"/>
    <row r="53599" ht="7.5" hidden="1" customHeight="1"/>
    <row r="53600" ht="7.5" hidden="1" customHeight="1"/>
    <row r="53601" ht="7.5" hidden="1" customHeight="1"/>
    <row r="53602" ht="7.5" hidden="1" customHeight="1"/>
    <row r="53603" ht="7.5" hidden="1" customHeight="1"/>
    <row r="53604" ht="7.5" hidden="1" customHeight="1"/>
    <row r="53605" ht="7.5" hidden="1" customHeight="1"/>
    <row r="53606" ht="7.5" hidden="1" customHeight="1"/>
    <row r="53607" ht="7.5" hidden="1" customHeight="1"/>
    <row r="53608" ht="7.5" hidden="1" customHeight="1"/>
    <row r="53609" ht="7.5" hidden="1" customHeight="1"/>
    <row r="53610" ht="7.5" hidden="1" customHeight="1"/>
    <row r="53611" ht="7.5" hidden="1" customHeight="1"/>
    <row r="53612" ht="7.5" hidden="1" customHeight="1"/>
    <row r="53613" ht="7.5" hidden="1" customHeight="1"/>
    <row r="53614" ht="7.5" hidden="1" customHeight="1"/>
    <row r="53615" ht="7.5" hidden="1" customHeight="1"/>
    <row r="53616" ht="7.5" hidden="1" customHeight="1"/>
    <row r="53617" ht="7.5" hidden="1" customHeight="1"/>
    <row r="53618" ht="7.5" hidden="1" customHeight="1"/>
    <row r="53619" ht="7.5" hidden="1" customHeight="1"/>
    <row r="53620" ht="7.5" hidden="1" customHeight="1"/>
    <row r="53621" ht="7.5" hidden="1" customHeight="1"/>
    <row r="53622" ht="7.5" hidden="1" customHeight="1"/>
    <row r="53623" ht="7.5" hidden="1" customHeight="1"/>
    <row r="53624" ht="7.5" hidden="1" customHeight="1"/>
    <row r="53625" ht="7.5" hidden="1" customHeight="1"/>
    <row r="53626" ht="7.5" hidden="1" customHeight="1"/>
    <row r="53627" ht="7.5" hidden="1" customHeight="1"/>
    <row r="53628" ht="7.5" hidden="1" customHeight="1"/>
    <row r="53629" ht="7.5" hidden="1" customHeight="1"/>
    <row r="53630" ht="7.5" hidden="1" customHeight="1"/>
    <row r="53631" ht="7.5" hidden="1" customHeight="1"/>
    <row r="53632" ht="7.5" hidden="1" customHeight="1"/>
    <row r="53633" ht="7.5" hidden="1" customHeight="1"/>
    <row r="53634" ht="7.5" hidden="1" customHeight="1"/>
    <row r="53635" ht="7.5" hidden="1" customHeight="1"/>
    <row r="53636" ht="7.5" hidden="1" customHeight="1"/>
    <row r="53637" ht="7.5" hidden="1" customHeight="1"/>
    <row r="53638" ht="7.5" hidden="1" customHeight="1"/>
    <row r="53639" ht="7.5" hidden="1" customHeight="1"/>
    <row r="53640" ht="7.5" hidden="1" customHeight="1"/>
    <row r="53641" ht="7.5" hidden="1" customHeight="1"/>
    <row r="53642" ht="7.5" hidden="1" customHeight="1"/>
    <row r="53643" ht="7.5" hidden="1" customHeight="1"/>
    <row r="53644" ht="7.5" hidden="1" customHeight="1"/>
    <row r="53645" ht="7.5" hidden="1" customHeight="1"/>
    <row r="53646" ht="7.5" hidden="1" customHeight="1"/>
    <row r="53647" ht="7.5" hidden="1" customHeight="1"/>
    <row r="53648" ht="7.5" hidden="1" customHeight="1"/>
    <row r="53649" ht="7.5" hidden="1" customHeight="1"/>
    <row r="53650" ht="7.5" hidden="1" customHeight="1"/>
    <row r="53651" ht="7.5" hidden="1" customHeight="1"/>
    <row r="53652" ht="7.5" hidden="1" customHeight="1"/>
    <row r="53653" ht="7.5" hidden="1" customHeight="1"/>
    <row r="53654" ht="7.5" hidden="1" customHeight="1"/>
    <row r="53655" ht="7.5" hidden="1" customHeight="1"/>
    <row r="53656" ht="7.5" hidden="1" customHeight="1"/>
    <row r="53657" ht="7.5" hidden="1" customHeight="1"/>
    <row r="53658" ht="7.5" hidden="1" customHeight="1"/>
    <row r="53659" ht="7.5" hidden="1" customHeight="1"/>
    <row r="53660" ht="7.5" hidden="1" customHeight="1"/>
    <row r="53661" ht="7.5" hidden="1" customHeight="1"/>
    <row r="53662" ht="7.5" hidden="1" customHeight="1"/>
    <row r="53663" ht="7.5" hidden="1" customHeight="1"/>
    <row r="53664" ht="7.5" hidden="1" customHeight="1"/>
    <row r="53665" ht="7.5" hidden="1" customHeight="1"/>
    <row r="53666" ht="7.5" hidden="1" customHeight="1"/>
    <row r="53667" ht="7.5" hidden="1" customHeight="1"/>
    <row r="53668" ht="7.5" hidden="1" customHeight="1"/>
    <row r="53669" ht="7.5" hidden="1" customHeight="1"/>
    <row r="53670" ht="7.5" hidden="1" customHeight="1"/>
    <row r="53671" ht="7.5" hidden="1" customHeight="1"/>
    <row r="53672" ht="7.5" hidden="1" customHeight="1"/>
    <row r="53673" ht="7.5" hidden="1" customHeight="1"/>
    <row r="53674" ht="7.5" hidden="1" customHeight="1"/>
    <row r="53675" ht="7.5" hidden="1" customHeight="1"/>
    <row r="53676" ht="7.5" hidden="1" customHeight="1"/>
    <row r="53677" ht="7.5" hidden="1" customHeight="1"/>
    <row r="53678" ht="7.5" hidden="1" customHeight="1"/>
    <row r="53679" ht="7.5" hidden="1" customHeight="1"/>
    <row r="53680" ht="7.5" hidden="1" customHeight="1"/>
    <row r="53681" ht="7.5" hidden="1" customHeight="1"/>
    <row r="53682" ht="7.5" hidden="1" customHeight="1"/>
    <row r="53683" ht="7.5" hidden="1" customHeight="1"/>
    <row r="53684" ht="7.5" hidden="1" customHeight="1"/>
    <row r="53685" ht="7.5" hidden="1" customHeight="1"/>
    <row r="53686" ht="7.5" hidden="1" customHeight="1"/>
    <row r="53687" ht="7.5" hidden="1" customHeight="1"/>
    <row r="53688" ht="7.5" hidden="1" customHeight="1"/>
    <row r="53689" ht="7.5" hidden="1" customHeight="1"/>
    <row r="53690" ht="7.5" hidden="1" customHeight="1"/>
    <row r="53691" ht="7.5" hidden="1" customHeight="1"/>
    <row r="53692" ht="7.5" hidden="1" customHeight="1"/>
    <row r="53693" ht="7.5" hidden="1" customHeight="1"/>
    <row r="53694" ht="7.5" hidden="1" customHeight="1"/>
    <row r="53695" ht="7.5" hidden="1" customHeight="1"/>
    <row r="53696" ht="7.5" hidden="1" customHeight="1"/>
    <row r="53697" ht="7.5" hidden="1" customHeight="1"/>
    <row r="53698" ht="7.5" hidden="1" customHeight="1"/>
    <row r="53699" ht="7.5" hidden="1" customHeight="1"/>
    <row r="53700" ht="7.5" hidden="1" customHeight="1"/>
    <row r="53701" ht="7.5" hidden="1" customHeight="1"/>
    <row r="53702" ht="7.5" hidden="1" customHeight="1"/>
    <row r="53703" ht="7.5" hidden="1" customHeight="1"/>
    <row r="53704" ht="7.5" hidden="1" customHeight="1"/>
    <row r="53705" ht="7.5" hidden="1" customHeight="1"/>
    <row r="53706" ht="7.5" hidden="1" customHeight="1"/>
    <row r="53707" ht="7.5" hidden="1" customHeight="1"/>
    <row r="53708" ht="7.5" hidden="1" customHeight="1"/>
    <row r="53709" ht="7.5" hidden="1" customHeight="1"/>
    <row r="53710" ht="7.5" hidden="1" customHeight="1"/>
    <row r="53711" ht="7.5" hidden="1" customHeight="1"/>
    <row r="53712" ht="7.5" hidden="1" customHeight="1"/>
    <row r="53713" ht="7.5" hidden="1" customHeight="1"/>
    <row r="53714" ht="7.5" hidden="1" customHeight="1"/>
    <row r="53715" ht="7.5" hidden="1" customHeight="1"/>
    <row r="53716" ht="7.5" hidden="1" customHeight="1"/>
    <row r="53717" ht="7.5" hidden="1" customHeight="1"/>
    <row r="53718" ht="7.5" hidden="1" customHeight="1"/>
    <row r="53719" ht="7.5" hidden="1" customHeight="1"/>
    <row r="53720" ht="7.5" hidden="1" customHeight="1"/>
    <row r="53721" ht="7.5" hidden="1" customHeight="1"/>
    <row r="53722" ht="7.5" hidden="1" customHeight="1"/>
    <row r="53723" ht="7.5" hidden="1" customHeight="1"/>
    <row r="53724" ht="7.5" hidden="1" customHeight="1"/>
    <row r="53725" ht="7.5" hidden="1" customHeight="1"/>
    <row r="53726" ht="7.5" hidden="1" customHeight="1"/>
    <row r="53727" ht="7.5" hidden="1" customHeight="1"/>
    <row r="53728" ht="7.5" hidden="1" customHeight="1"/>
    <row r="53729" ht="7.5" hidden="1" customHeight="1"/>
    <row r="53730" ht="7.5" hidden="1" customHeight="1"/>
    <row r="53731" ht="7.5" hidden="1" customHeight="1"/>
    <row r="53732" ht="7.5" hidden="1" customHeight="1"/>
    <row r="53733" ht="7.5" hidden="1" customHeight="1"/>
    <row r="53734" ht="7.5" hidden="1" customHeight="1"/>
    <row r="53735" ht="7.5" hidden="1" customHeight="1"/>
    <row r="53736" ht="7.5" hidden="1" customHeight="1"/>
    <row r="53737" ht="7.5" hidden="1" customHeight="1"/>
    <row r="53738" ht="7.5" hidden="1" customHeight="1"/>
    <row r="53739" ht="7.5" hidden="1" customHeight="1"/>
    <row r="53740" ht="7.5" hidden="1" customHeight="1"/>
    <row r="53741" ht="7.5" hidden="1" customHeight="1"/>
    <row r="53742" ht="7.5" hidden="1" customHeight="1"/>
    <row r="53743" ht="7.5" hidden="1" customHeight="1"/>
    <row r="53744" ht="7.5" hidden="1" customHeight="1"/>
    <row r="53745" ht="7.5" hidden="1" customHeight="1"/>
    <row r="53746" ht="7.5" hidden="1" customHeight="1"/>
    <row r="53747" ht="7.5" hidden="1" customHeight="1"/>
    <row r="53748" ht="7.5" hidden="1" customHeight="1"/>
    <row r="53749" ht="7.5" hidden="1" customHeight="1"/>
    <row r="53750" ht="7.5" hidden="1" customHeight="1"/>
    <row r="53751" ht="7.5" hidden="1" customHeight="1"/>
    <row r="53752" ht="7.5" hidden="1" customHeight="1"/>
    <row r="53753" ht="7.5" hidden="1" customHeight="1"/>
    <row r="53754" ht="7.5" hidden="1" customHeight="1"/>
    <row r="53755" ht="7.5" hidden="1" customHeight="1"/>
    <row r="53756" ht="7.5" hidden="1" customHeight="1"/>
    <row r="53757" ht="7.5" hidden="1" customHeight="1"/>
    <row r="53758" ht="7.5" hidden="1" customHeight="1"/>
    <row r="53759" ht="7.5" hidden="1" customHeight="1"/>
    <row r="53760" ht="7.5" hidden="1" customHeight="1"/>
    <row r="53761" ht="7.5" hidden="1" customHeight="1"/>
    <row r="53762" ht="7.5" hidden="1" customHeight="1"/>
    <row r="53763" ht="7.5" hidden="1" customHeight="1"/>
    <row r="53764" ht="7.5" hidden="1" customHeight="1"/>
    <row r="53765" ht="7.5" hidden="1" customHeight="1"/>
    <row r="53766" ht="7.5" hidden="1" customHeight="1"/>
    <row r="53767" ht="7.5" hidden="1" customHeight="1"/>
    <row r="53768" ht="7.5" hidden="1" customHeight="1"/>
    <row r="53769" ht="7.5" hidden="1" customHeight="1"/>
    <row r="53770" ht="7.5" hidden="1" customHeight="1"/>
    <row r="53771" ht="7.5" hidden="1" customHeight="1"/>
    <row r="53772" ht="7.5" hidden="1" customHeight="1"/>
    <row r="53773" ht="7.5" hidden="1" customHeight="1"/>
    <row r="53774" ht="7.5" hidden="1" customHeight="1"/>
    <row r="53775" ht="7.5" hidden="1" customHeight="1"/>
    <row r="53776" ht="7.5" hidden="1" customHeight="1"/>
    <row r="53777" ht="7.5" hidden="1" customHeight="1"/>
    <row r="53778" ht="7.5" hidden="1" customHeight="1"/>
    <row r="53779" ht="7.5" hidden="1" customHeight="1"/>
    <row r="53780" ht="7.5" hidden="1" customHeight="1"/>
    <row r="53781" ht="7.5" hidden="1" customHeight="1"/>
    <row r="53782" ht="7.5" hidden="1" customHeight="1"/>
    <row r="53783" ht="7.5" hidden="1" customHeight="1"/>
    <row r="53784" ht="7.5" hidden="1" customHeight="1"/>
    <row r="53785" ht="7.5" hidden="1" customHeight="1"/>
    <row r="53786" ht="7.5" hidden="1" customHeight="1"/>
    <row r="53787" ht="7.5" hidden="1" customHeight="1"/>
    <row r="53788" ht="7.5" hidden="1" customHeight="1"/>
    <row r="53789" ht="7.5" hidden="1" customHeight="1"/>
    <row r="53790" ht="7.5" hidden="1" customHeight="1"/>
    <row r="53791" ht="7.5" hidden="1" customHeight="1"/>
    <row r="53792" ht="7.5" hidden="1" customHeight="1"/>
    <row r="53793" ht="7.5" hidden="1" customHeight="1"/>
    <row r="53794" ht="7.5" hidden="1" customHeight="1"/>
    <row r="53795" ht="7.5" hidden="1" customHeight="1"/>
    <row r="53796" ht="7.5" hidden="1" customHeight="1"/>
    <row r="53797" ht="7.5" hidden="1" customHeight="1"/>
    <row r="53798" ht="7.5" hidden="1" customHeight="1"/>
    <row r="53799" ht="7.5" hidden="1" customHeight="1"/>
    <row r="53800" ht="7.5" hidden="1" customHeight="1"/>
    <row r="53801" ht="7.5" hidden="1" customHeight="1"/>
    <row r="53802" ht="7.5" hidden="1" customHeight="1"/>
    <row r="53803" ht="7.5" hidden="1" customHeight="1"/>
    <row r="53804" ht="7.5" hidden="1" customHeight="1"/>
    <row r="53805" ht="7.5" hidden="1" customHeight="1"/>
    <row r="53806" ht="7.5" hidden="1" customHeight="1"/>
    <row r="53807" ht="7.5" hidden="1" customHeight="1"/>
    <row r="53808" ht="7.5" hidden="1" customHeight="1"/>
    <row r="53809" ht="7.5" hidden="1" customHeight="1"/>
    <row r="53810" ht="7.5" hidden="1" customHeight="1"/>
    <row r="53811" ht="7.5" hidden="1" customHeight="1"/>
    <row r="53812" ht="7.5" hidden="1" customHeight="1"/>
    <row r="53813" ht="7.5" hidden="1" customHeight="1"/>
    <row r="53814" ht="7.5" hidden="1" customHeight="1"/>
    <row r="53815" ht="7.5" hidden="1" customHeight="1"/>
    <row r="53816" ht="7.5" hidden="1" customHeight="1"/>
    <row r="53817" ht="7.5" hidden="1" customHeight="1"/>
    <row r="53818" ht="7.5" hidden="1" customHeight="1"/>
    <row r="53819" ht="7.5" hidden="1" customHeight="1"/>
    <row r="53820" ht="7.5" hidden="1" customHeight="1"/>
    <row r="53821" ht="7.5" hidden="1" customHeight="1"/>
    <row r="53822" ht="7.5" hidden="1" customHeight="1"/>
    <row r="53823" ht="7.5" hidden="1" customHeight="1"/>
    <row r="53824" ht="7.5" hidden="1" customHeight="1"/>
    <row r="53825" ht="7.5" hidden="1" customHeight="1"/>
    <row r="53826" ht="7.5" hidden="1" customHeight="1"/>
    <row r="53827" ht="7.5" hidden="1" customHeight="1"/>
    <row r="53828" ht="7.5" hidden="1" customHeight="1"/>
    <row r="53829" ht="7.5" hidden="1" customHeight="1"/>
    <row r="53830" ht="7.5" hidden="1" customHeight="1"/>
    <row r="53831" ht="7.5" hidden="1" customHeight="1"/>
    <row r="53832" ht="7.5" hidden="1" customHeight="1"/>
    <row r="53833" ht="7.5" hidden="1" customHeight="1"/>
    <row r="53834" ht="7.5" hidden="1" customHeight="1"/>
    <row r="53835" ht="7.5" hidden="1" customHeight="1"/>
    <row r="53836" ht="7.5" hidden="1" customHeight="1"/>
    <row r="53837" ht="7.5" hidden="1" customHeight="1"/>
    <row r="53838" ht="7.5" hidden="1" customHeight="1"/>
    <row r="53839" ht="7.5" hidden="1" customHeight="1"/>
    <row r="53840" ht="7.5" hidden="1" customHeight="1"/>
    <row r="53841" ht="7.5" hidden="1" customHeight="1"/>
    <row r="53842" ht="7.5" hidden="1" customHeight="1"/>
    <row r="53843" ht="7.5" hidden="1" customHeight="1"/>
    <row r="53844" ht="7.5" hidden="1" customHeight="1"/>
    <row r="53845" ht="7.5" hidden="1" customHeight="1"/>
    <row r="53846" ht="7.5" hidden="1" customHeight="1"/>
    <row r="53847" ht="7.5" hidden="1" customHeight="1"/>
    <row r="53848" ht="7.5" hidden="1" customHeight="1"/>
    <row r="53849" ht="7.5" hidden="1" customHeight="1"/>
    <row r="53850" ht="7.5" hidden="1" customHeight="1"/>
    <row r="53851" ht="7.5" hidden="1" customHeight="1"/>
    <row r="53852" ht="7.5" hidden="1" customHeight="1"/>
    <row r="53853" ht="7.5" hidden="1" customHeight="1"/>
    <row r="53854" ht="7.5" hidden="1" customHeight="1"/>
    <row r="53855" ht="7.5" hidden="1" customHeight="1"/>
    <row r="53856" ht="7.5" hidden="1" customHeight="1"/>
    <row r="53857" ht="7.5" hidden="1" customHeight="1"/>
    <row r="53858" ht="7.5" hidden="1" customHeight="1"/>
    <row r="53859" ht="7.5" hidden="1" customHeight="1"/>
    <row r="53860" ht="7.5" hidden="1" customHeight="1"/>
    <row r="53861" ht="7.5" hidden="1" customHeight="1"/>
    <row r="53862" ht="7.5" hidden="1" customHeight="1"/>
    <row r="53863" ht="7.5" hidden="1" customHeight="1"/>
    <row r="53864" ht="7.5" hidden="1" customHeight="1"/>
    <row r="53865" ht="7.5" hidden="1" customHeight="1"/>
    <row r="53866" ht="7.5" hidden="1" customHeight="1"/>
    <row r="53867" ht="7.5" hidden="1" customHeight="1"/>
    <row r="53868" ht="7.5" hidden="1" customHeight="1"/>
    <row r="53869" ht="7.5" hidden="1" customHeight="1"/>
    <row r="53870" ht="7.5" hidden="1" customHeight="1"/>
    <row r="53871" ht="7.5" hidden="1" customHeight="1"/>
    <row r="53872" ht="7.5" hidden="1" customHeight="1"/>
    <row r="53873" ht="7.5" hidden="1" customHeight="1"/>
    <row r="53874" ht="7.5" hidden="1" customHeight="1"/>
    <row r="53875" ht="7.5" hidden="1" customHeight="1"/>
    <row r="53876" ht="7.5" hidden="1" customHeight="1"/>
    <row r="53877" ht="7.5" hidden="1" customHeight="1"/>
    <row r="53878" ht="7.5" hidden="1" customHeight="1"/>
    <row r="53879" ht="7.5" hidden="1" customHeight="1"/>
    <row r="53880" ht="7.5" hidden="1" customHeight="1"/>
    <row r="53881" ht="7.5" hidden="1" customHeight="1"/>
    <row r="53882" ht="7.5" hidden="1" customHeight="1"/>
    <row r="53883" ht="7.5" hidden="1" customHeight="1"/>
    <row r="53884" ht="7.5" hidden="1" customHeight="1"/>
    <row r="53885" ht="7.5" hidden="1" customHeight="1"/>
    <row r="53886" ht="7.5" hidden="1" customHeight="1"/>
    <row r="53887" ht="7.5" hidden="1" customHeight="1"/>
    <row r="53888" ht="7.5" hidden="1" customHeight="1"/>
    <row r="53889" ht="7.5" hidden="1" customHeight="1"/>
    <row r="53890" ht="7.5" hidden="1" customHeight="1"/>
    <row r="53891" ht="7.5" hidden="1" customHeight="1"/>
    <row r="53892" ht="7.5" hidden="1" customHeight="1"/>
    <row r="53893" ht="7.5" hidden="1" customHeight="1"/>
    <row r="53894" ht="7.5" hidden="1" customHeight="1"/>
    <row r="53895" ht="7.5" hidden="1" customHeight="1"/>
    <row r="53896" ht="7.5" hidden="1" customHeight="1"/>
    <row r="53897" ht="7.5" hidden="1" customHeight="1"/>
    <row r="53898" ht="7.5" hidden="1" customHeight="1"/>
    <row r="53899" ht="7.5" hidden="1" customHeight="1"/>
    <row r="53900" ht="7.5" hidden="1" customHeight="1"/>
    <row r="53901" ht="7.5" hidden="1" customHeight="1"/>
    <row r="53902" ht="7.5" hidden="1" customHeight="1"/>
    <row r="53903" ht="7.5" hidden="1" customHeight="1"/>
    <row r="53904" ht="7.5" hidden="1" customHeight="1"/>
    <row r="53905" ht="7.5" hidden="1" customHeight="1"/>
    <row r="53906" ht="7.5" hidden="1" customHeight="1"/>
    <row r="53907" ht="7.5" hidden="1" customHeight="1"/>
    <row r="53908" ht="7.5" hidden="1" customHeight="1"/>
    <row r="53909" ht="7.5" hidden="1" customHeight="1"/>
    <row r="53910" ht="7.5" hidden="1" customHeight="1"/>
    <row r="53911" ht="7.5" hidden="1" customHeight="1"/>
    <row r="53912" ht="7.5" hidden="1" customHeight="1"/>
    <row r="53913" ht="7.5" hidden="1" customHeight="1"/>
    <row r="53914" ht="7.5" hidden="1" customHeight="1"/>
    <row r="53915" ht="7.5" hidden="1" customHeight="1"/>
    <row r="53916" ht="7.5" hidden="1" customHeight="1"/>
    <row r="53917" ht="7.5" hidden="1" customHeight="1"/>
    <row r="53918" ht="7.5" hidden="1" customHeight="1"/>
    <row r="53919" ht="7.5" hidden="1" customHeight="1"/>
    <row r="53920" ht="7.5" hidden="1" customHeight="1"/>
    <row r="53921" ht="7.5" hidden="1" customHeight="1"/>
    <row r="53922" ht="7.5" hidden="1" customHeight="1"/>
    <row r="53923" ht="7.5" hidden="1" customHeight="1"/>
    <row r="53924" ht="7.5" hidden="1" customHeight="1"/>
    <row r="53925" ht="7.5" hidden="1" customHeight="1"/>
    <row r="53926" ht="7.5" hidden="1" customHeight="1"/>
    <row r="53927" ht="7.5" hidden="1" customHeight="1"/>
    <row r="53928" ht="7.5" hidden="1" customHeight="1"/>
    <row r="53929" ht="7.5" hidden="1" customHeight="1"/>
    <row r="53930" ht="7.5" hidden="1" customHeight="1"/>
    <row r="53931" ht="7.5" hidden="1" customHeight="1"/>
    <row r="53932" ht="7.5" hidden="1" customHeight="1"/>
    <row r="53933" ht="7.5" hidden="1" customHeight="1"/>
    <row r="53934" ht="7.5" hidden="1" customHeight="1"/>
    <row r="53935" ht="7.5" hidden="1" customHeight="1"/>
    <row r="53936" ht="7.5" hidden="1" customHeight="1"/>
    <row r="53937" ht="7.5" hidden="1" customHeight="1"/>
    <row r="53938" ht="7.5" hidden="1" customHeight="1"/>
    <row r="53939" ht="7.5" hidden="1" customHeight="1"/>
    <row r="53940" ht="7.5" hidden="1" customHeight="1"/>
    <row r="53941" ht="7.5" hidden="1" customHeight="1"/>
    <row r="53942" ht="7.5" hidden="1" customHeight="1"/>
    <row r="53943" ht="7.5" hidden="1" customHeight="1"/>
    <row r="53944" ht="7.5" hidden="1" customHeight="1"/>
    <row r="53945" ht="7.5" hidden="1" customHeight="1"/>
    <row r="53946" ht="7.5" hidden="1" customHeight="1"/>
    <row r="53947" ht="7.5" hidden="1" customHeight="1"/>
    <row r="53948" ht="7.5" hidden="1" customHeight="1"/>
    <row r="53949" ht="7.5" hidden="1" customHeight="1"/>
    <row r="53950" ht="7.5" hidden="1" customHeight="1"/>
    <row r="53951" ht="7.5" hidden="1" customHeight="1"/>
    <row r="53952" ht="7.5" hidden="1" customHeight="1"/>
    <row r="53953" ht="7.5" hidden="1" customHeight="1"/>
    <row r="53954" ht="7.5" hidden="1" customHeight="1"/>
    <row r="53955" ht="7.5" hidden="1" customHeight="1"/>
    <row r="53956" ht="7.5" hidden="1" customHeight="1"/>
    <row r="53957" ht="7.5" hidden="1" customHeight="1"/>
    <row r="53958" ht="7.5" hidden="1" customHeight="1"/>
    <row r="53959" ht="7.5" hidden="1" customHeight="1"/>
    <row r="53960" ht="7.5" hidden="1" customHeight="1"/>
    <row r="53961" ht="7.5" hidden="1" customHeight="1"/>
    <row r="53962" ht="7.5" hidden="1" customHeight="1"/>
    <row r="53963" ht="7.5" hidden="1" customHeight="1"/>
    <row r="53964" ht="7.5" hidden="1" customHeight="1"/>
    <row r="53965" ht="7.5" hidden="1" customHeight="1"/>
    <row r="53966" ht="7.5" hidden="1" customHeight="1"/>
    <row r="53967" ht="7.5" hidden="1" customHeight="1"/>
    <row r="53968" ht="7.5" hidden="1" customHeight="1"/>
    <row r="53969" ht="7.5" hidden="1" customHeight="1"/>
    <row r="53970" ht="7.5" hidden="1" customHeight="1"/>
    <row r="53971" ht="7.5" hidden="1" customHeight="1"/>
    <row r="53972" ht="7.5" hidden="1" customHeight="1"/>
    <row r="53973" ht="7.5" hidden="1" customHeight="1"/>
    <row r="53974" ht="7.5" hidden="1" customHeight="1"/>
    <row r="53975" ht="7.5" hidden="1" customHeight="1"/>
    <row r="53976" ht="7.5" hidden="1" customHeight="1"/>
    <row r="53977" ht="7.5" hidden="1" customHeight="1"/>
    <row r="53978" ht="7.5" hidden="1" customHeight="1"/>
    <row r="53979" ht="7.5" hidden="1" customHeight="1"/>
    <row r="53980" ht="7.5" hidden="1" customHeight="1"/>
    <row r="53981" ht="7.5" hidden="1" customHeight="1"/>
    <row r="53982" ht="7.5" hidden="1" customHeight="1"/>
    <row r="53983" ht="7.5" hidden="1" customHeight="1"/>
    <row r="53984" ht="7.5" hidden="1" customHeight="1"/>
    <row r="53985" ht="7.5" hidden="1" customHeight="1"/>
    <row r="53986" ht="7.5" hidden="1" customHeight="1"/>
    <row r="53987" ht="7.5" hidden="1" customHeight="1"/>
    <row r="53988" ht="7.5" hidden="1" customHeight="1"/>
    <row r="53989" ht="7.5" hidden="1" customHeight="1"/>
    <row r="53990" ht="7.5" hidden="1" customHeight="1"/>
    <row r="53991" ht="7.5" hidden="1" customHeight="1"/>
    <row r="53992" ht="7.5" hidden="1" customHeight="1"/>
    <row r="53993" ht="7.5" hidden="1" customHeight="1"/>
    <row r="53994" ht="7.5" hidden="1" customHeight="1"/>
    <row r="53995" ht="7.5" hidden="1" customHeight="1"/>
    <row r="53996" ht="7.5" hidden="1" customHeight="1"/>
    <row r="53997" ht="7.5" hidden="1" customHeight="1"/>
    <row r="53998" ht="7.5" hidden="1" customHeight="1"/>
    <row r="53999" ht="7.5" hidden="1" customHeight="1"/>
    <row r="54000" ht="7.5" hidden="1" customHeight="1"/>
    <row r="54001" ht="7.5" hidden="1" customHeight="1"/>
    <row r="54002" ht="7.5" hidden="1" customHeight="1"/>
    <row r="54003" ht="7.5" hidden="1" customHeight="1"/>
    <row r="54004" ht="7.5" hidden="1" customHeight="1"/>
    <row r="54005" ht="7.5" hidden="1" customHeight="1"/>
    <row r="54006" ht="7.5" hidden="1" customHeight="1"/>
    <row r="54007" ht="7.5" hidden="1" customHeight="1"/>
    <row r="54008" ht="7.5" hidden="1" customHeight="1"/>
    <row r="54009" ht="7.5" hidden="1" customHeight="1"/>
    <row r="54010" ht="7.5" hidden="1" customHeight="1"/>
    <row r="54011" ht="7.5" hidden="1" customHeight="1"/>
    <row r="54012" ht="7.5" hidden="1" customHeight="1"/>
    <row r="54013" ht="7.5" hidden="1" customHeight="1"/>
    <row r="54014" ht="7.5" hidden="1" customHeight="1"/>
    <row r="54015" ht="7.5" hidden="1" customHeight="1"/>
    <row r="54016" ht="7.5" hidden="1" customHeight="1"/>
    <row r="54017" ht="7.5" hidden="1" customHeight="1"/>
    <row r="54018" ht="7.5" hidden="1" customHeight="1"/>
    <row r="54019" ht="7.5" hidden="1" customHeight="1"/>
    <row r="54020" ht="7.5" hidden="1" customHeight="1"/>
    <row r="54021" ht="7.5" hidden="1" customHeight="1"/>
    <row r="54022" ht="7.5" hidden="1" customHeight="1"/>
    <row r="54023" ht="7.5" hidden="1" customHeight="1"/>
    <row r="54024" ht="7.5" hidden="1" customHeight="1"/>
    <row r="54025" ht="7.5" hidden="1" customHeight="1"/>
    <row r="54026" ht="7.5" hidden="1" customHeight="1"/>
    <row r="54027" ht="7.5" hidden="1" customHeight="1"/>
    <row r="54028" ht="7.5" hidden="1" customHeight="1"/>
    <row r="54029" ht="7.5" hidden="1" customHeight="1"/>
    <row r="54030" ht="7.5" hidden="1" customHeight="1"/>
    <row r="54031" ht="7.5" hidden="1" customHeight="1"/>
    <row r="54032" ht="7.5" hidden="1" customHeight="1"/>
    <row r="54033" ht="7.5" hidden="1" customHeight="1"/>
    <row r="54034" ht="7.5" hidden="1" customHeight="1"/>
    <row r="54035" ht="7.5" hidden="1" customHeight="1"/>
    <row r="54036" ht="7.5" hidden="1" customHeight="1"/>
    <row r="54037" ht="7.5" hidden="1" customHeight="1"/>
    <row r="54038" ht="7.5" hidden="1" customHeight="1"/>
    <row r="54039" ht="7.5" hidden="1" customHeight="1"/>
    <row r="54040" ht="7.5" hidden="1" customHeight="1"/>
    <row r="54041" ht="7.5" hidden="1" customHeight="1"/>
    <row r="54042" ht="7.5" hidden="1" customHeight="1"/>
    <row r="54043" ht="7.5" hidden="1" customHeight="1"/>
    <row r="54044" ht="7.5" hidden="1" customHeight="1"/>
    <row r="54045" ht="7.5" hidden="1" customHeight="1"/>
    <row r="54046" ht="7.5" hidden="1" customHeight="1"/>
    <row r="54047" ht="7.5" hidden="1" customHeight="1"/>
    <row r="54048" ht="7.5" hidden="1" customHeight="1"/>
    <row r="54049" ht="7.5" hidden="1" customHeight="1"/>
    <row r="54050" ht="7.5" hidden="1" customHeight="1"/>
    <row r="54051" ht="7.5" hidden="1" customHeight="1"/>
    <row r="54052" ht="7.5" hidden="1" customHeight="1"/>
    <row r="54053" ht="7.5" hidden="1" customHeight="1"/>
    <row r="54054" ht="7.5" hidden="1" customHeight="1"/>
    <row r="54055" ht="7.5" hidden="1" customHeight="1"/>
    <row r="54056" ht="7.5" hidden="1" customHeight="1"/>
    <row r="54057" ht="7.5" hidden="1" customHeight="1"/>
    <row r="54058" ht="7.5" hidden="1" customHeight="1"/>
    <row r="54059" ht="7.5" hidden="1" customHeight="1"/>
    <row r="54060" ht="7.5" hidden="1" customHeight="1"/>
    <row r="54061" ht="7.5" hidden="1" customHeight="1"/>
    <row r="54062" ht="7.5" hidden="1" customHeight="1"/>
    <row r="54063" ht="7.5" hidden="1" customHeight="1"/>
    <row r="54064" ht="7.5" hidden="1" customHeight="1"/>
    <row r="54065" ht="7.5" hidden="1" customHeight="1"/>
    <row r="54066" ht="7.5" hidden="1" customHeight="1"/>
    <row r="54067" ht="7.5" hidden="1" customHeight="1"/>
    <row r="54068" ht="7.5" hidden="1" customHeight="1"/>
    <row r="54069" ht="7.5" hidden="1" customHeight="1"/>
    <row r="54070" ht="7.5" hidden="1" customHeight="1"/>
    <row r="54071" ht="7.5" hidden="1" customHeight="1"/>
    <row r="54072" ht="7.5" hidden="1" customHeight="1"/>
    <row r="54073" ht="7.5" hidden="1" customHeight="1"/>
    <row r="54074" ht="7.5" hidden="1" customHeight="1"/>
    <row r="54075" ht="7.5" hidden="1" customHeight="1"/>
    <row r="54076" ht="7.5" hidden="1" customHeight="1"/>
    <row r="54077" ht="7.5" hidden="1" customHeight="1"/>
    <row r="54078" ht="7.5" hidden="1" customHeight="1"/>
    <row r="54079" ht="7.5" hidden="1" customHeight="1"/>
    <row r="54080" ht="7.5" hidden="1" customHeight="1"/>
    <row r="54081" ht="7.5" hidden="1" customHeight="1"/>
    <row r="54082" ht="7.5" hidden="1" customHeight="1"/>
    <row r="54083" ht="7.5" hidden="1" customHeight="1"/>
    <row r="54084" ht="7.5" hidden="1" customHeight="1"/>
    <row r="54085" ht="7.5" hidden="1" customHeight="1"/>
    <row r="54086" ht="7.5" hidden="1" customHeight="1"/>
    <row r="54087" ht="7.5" hidden="1" customHeight="1"/>
    <row r="54088" ht="7.5" hidden="1" customHeight="1"/>
    <row r="54089" ht="7.5" hidden="1" customHeight="1"/>
    <row r="54090" ht="7.5" hidden="1" customHeight="1"/>
    <row r="54091" ht="7.5" hidden="1" customHeight="1"/>
    <row r="54092" ht="7.5" hidden="1" customHeight="1"/>
    <row r="54093" ht="7.5" hidden="1" customHeight="1"/>
    <row r="54094" ht="7.5" hidden="1" customHeight="1"/>
    <row r="54095" ht="7.5" hidden="1" customHeight="1"/>
    <row r="54096" ht="7.5" hidden="1" customHeight="1"/>
    <row r="54097" ht="7.5" hidden="1" customHeight="1"/>
    <row r="54098" ht="7.5" hidden="1" customHeight="1"/>
    <row r="54099" ht="7.5" hidden="1" customHeight="1"/>
    <row r="54100" ht="7.5" hidden="1" customHeight="1"/>
    <row r="54101" ht="7.5" hidden="1" customHeight="1"/>
    <row r="54102" ht="7.5" hidden="1" customHeight="1"/>
    <row r="54103" ht="7.5" hidden="1" customHeight="1"/>
    <row r="54104" ht="7.5" hidden="1" customHeight="1"/>
    <row r="54105" ht="7.5" hidden="1" customHeight="1"/>
    <row r="54106" ht="7.5" hidden="1" customHeight="1"/>
    <row r="54107" ht="7.5" hidden="1" customHeight="1"/>
    <row r="54108" ht="7.5" hidden="1" customHeight="1"/>
    <row r="54109" ht="7.5" hidden="1" customHeight="1"/>
    <row r="54110" ht="7.5" hidden="1" customHeight="1"/>
    <row r="54111" ht="7.5" hidden="1" customHeight="1"/>
    <row r="54112" ht="7.5" hidden="1" customHeight="1"/>
    <row r="54113" ht="7.5" hidden="1" customHeight="1"/>
    <row r="54114" ht="7.5" hidden="1" customHeight="1"/>
    <row r="54115" ht="7.5" hidden="1" customHeight="1"/>
    <row r="54116" ht="7.5" hidden="1" customHeight="1"/>
    <row r="54117" ht="7.5" hidden="1" customHeight="1"/>
    <row r="54118" ht="7.5" hidden="1" customHeight="1"/>
    <row r="54119" ht="7.5" hidden="1" customHeight="1"/>
    <row r="54120" ht="7.5" hidden="1" customHeight="1"/>
    <row r="54121" ht="7.5" hidden="1" customHeight="1"/>
    <row r="54122" ht="7.5" hidden="1" customHeight="1"/>
    <row r="54123" ht="7.5" hidden="1" customHeight="1"/>
    <row r="54124" ht="7.5" hidden="1" customHeight="1"/>
    <row r="54125" ht="7.5" hidden="1" customHeight="1"/>
    <row r="54126" ht="7.5" hidden="1" customHeight="1"/>
    <row r="54127" ht="7.5" hidden="1" customHeight="1"/>
    <row r="54128" ht="7.5" hidden="1" customHeight="1"/>
    <row r="54129" ht="7.5" hidden="1" customHeight="1"/>
    <row r="54130" ht="7.5" hidden="1" customHeight="1"/>
    <row r="54131" ht="7.5" hidden="1" customHeight="1"/>
    <row r="54132" ht="7.5" hidden="1" customHeight="1"/>
    <row r="54133" ht="7.5" hidden="1" customHeight="1"/>
    <row r="54134" ht="7.5" hidden="1" customHeight="1"/>
    <row r="54135" ht="7.5" hidden="1" customHeight="1"/>
    <row r="54136" ht="7.5" hidden="1" customHeight="1"/>
    <row r="54137" ht="7.5" hidden="1" customHeight="1"/>
    <row r="54138" ht="7.5" hidden="1" customHeight="1"/>
    <row r="54139" ht="7.5" hidden="1" customHeight="1"/>
    <row r="54140" ht="7.5" hidden="1" customHeight="1"/>
    <row r="54141" ht="7.5" hidden="1" customHeight="1"/>
    <row r="54142" ht="7.5" hidden="1" customHeight="1"/>
    <row r="54143" ht="7.5" hidden="1" customHeight="1"/>
    <row r="54144" ht="7.5" hidden="1" customHeight="1"/>
    <row r="54145" ht="7.5" hidden="1" customHeight="1"/>
    <row r="54146" ht="7.5" hidden="1" customHeight="1"/>
    <row r="54147" ht="7.5" hidden="1" customHeight="1"/>
    <row r="54148" ht="7.5" hidden="1" customHeight="1"/>
    <row r="54149" ht="7.5" hidden="1" customHeight="1"/>
    <row r="54150" ht="7.5" hidden="1" customHeight="1"/>
    <row r="54151" ht="7.5" hidden="1" customHeight="1"/>
    <row r="54152" ht="7.5" hidden="1" customHeight="1"/>
    <row r="54153" ht="7.5" hidden="1" customHeight="1"/>
    <row r="54154" ht="7.5" hidden="1" customHeight="1"/>
    <row r="54155" ht="7.5" hidden="1" customHeight="1"/>
    <row r="54156" ht="7.5" hidden="1" customHeight="1"/>
    <row r="54157" ht="7.5" hidden="1" customHeight="1"/>
    <row r="54158" ht="7.5" hidden="1" customHeight="1"/>
    <row r="54159" ht="7.5" hidden="1" customHeight="1"/>
    <row r="54160" ht="7.5" hidden="1" customHeight="1"/>
    <row r="54161" ht="7.5" hidden="1" customHeight="1"/>
    <row r="54162" ht="7.5" hidden="1" customHeight="1"/>
    <row r="54163" ht="7.5" hidden="1" customHeight="1"/>
    <row r="54164" ht="7.5" hidden="1" customHeight="1"/>
    <row r="54165" ht="7.5" hidden="1" customHeight="1"/>
    <row r="54166" ht="7.5" hidden="1" customHeight="1"/>
    <row r="54167" ht="7.5" hidden="1" customHeight="1"/>
    <row r="54168" ht="7.5" hidden="1" customHeight="1"/>
    <row r="54169" ht="7.5" hidden="1" customHeight="1"/>
    <row r="54170" ht="7.5" hidden="1" customHeight="1"/>
    <row r="54171" ht="7.5" hidden="1" customHeight="1"/>
    <row r="54172" ht="7.5" hidden="1" customHeight="1"/>
    <row r="54173" ht="7.5" hidden="1" customHeight="1"/>
    <row r="54174" ht="7.5" hidden="1" customHeight="1"/>
    <row r="54175" ht="7.5" hidden="1" customHeight="1"/>
    <row r="54176" ht="7.5" hidden="1" customHeight="1"/>
    <row r="54177" ht="7.5" hidden="1" customHeight="1"/>
    <row r="54178" ht="7.5" hidden="1" customHeight="1"/>
    <row r="54179" ht="7.5" hidden="1" customHeight="1"/>
    <row r="54180" ht="7.5" hidden="1" customHeight="1"/>
    <row r="54181" ht="7.5" hidden="1" customHeight="1"/>
    <row r="54182" ht="7.5" hidden="1" customHeight="1"/>
    <row r="54183" ht="7.5" hidden="1" customHeight="1"/>
    <row r="54184" ht="7.5" hidden="1" customHeight="1"/>
    <row r="54185" ht="7.5" hidden="1" customHeight="1"/>
    <row r="54186" ht="7.5" hidden="1" customHeight="1"/>
    <row r="54187" ht="7.5" hidden="1" customHeight="1"/>
    <row r="54188" ht="7.5" hidden="1" customHeight="1"/>
    <row r="54189" ht="7.5" hidden="1" customHeight="1"/>
    <row r="54190" ht="7.5" hidden="1" customHeight="1"/>
    <row r="54191" ht="7.5" hidden="1" customHeight="1"/>
    <row r="54192" ht="7.5" hidden="1" customHeight="1"/>
    <row r="54193" ht="7.5" hidden="1" customHeight="1"/>
    <row r="54194" ht="7.5" hidden="1" customHeight="1"/>
    <row r="54195" ht="7.5" hidden="1" customHeight="1"/>
    <row r="54196" ht="7.5" hidden="1" customHeight="1"/>
    <row r="54197" ht="7.5" hidden="1" customHeight="1"/>
    <row r="54198" ht="7.5" hidden="1" customHeight="1"/>
    <row r="54199" ht="7.5" hidden="1" customHeight="1"/>
    <row r="54200" ht="7.5" hidden="1" customHeight="1"/>
    <row r="54201" ht="7.5" hidden="1" customHeight="1"/>
    <row r="54202" ht="7.5" hidden="1" customHeight="1"/>
    <row r="54203" ht="7.5" hidden="1" customHeight="1"/>
    <row r="54204" ht="7.5" hidden="1" customHeight="1"/>
    <row r="54205" ht="7.5" hidden="1" customHeight="1"/>
    <row r="54206" ht="7.5" hidden="1" customHeight="1"/>
    <row r="54207" ht="7.5" hidden="1" customHeight="1"/>
    <row r="54208" ht="7.5" hidden="1" customHeight="1"/>
    <row r="54209" ht="7.5" hidden="1" customHeight="1"/>
    <row r="54210" ht="7.5" hidden="1" customHeight="1"/>
    <row r="54211" ht="7.5" hidden="1" customHeight="1"/>
    <row r="54212" ht="7.5" hidden="1" customHeight="1"/>
    <row r="54213" ht="7.5" hidden="1" customHeight="1"/>
    <row r="54214" ht="7.5" hidden="1" customHeight="1"/>
    <row r="54215" ht="7.5" hidden="1" customHeight="1"/>
    <row r="54216" ht="7.5" hidden="1" customHeight="1"/>
    <row r="54217" ht="7.5" hidden="1" customHeight="1"/>
    <row r="54218" ht="7.5" hidden="1" customHeight="1"/>
    <row r="54219" ht="7.5" hidden="1" customHeight="1"/>
    <row r="54220" ht="7.5" hidden="1" customHeight="1"/>
    <row r="54221" ht="7.5" hidden="1" customHeight="1"/>
    <row r="54222" ht="7.5" hidden="1" customHeight="1"/>
    <row r="54223" ht="7.5" hidden="1" customHeight="1"/>
    <row r="54224" ht="7.5" hidden="1" customHeight="1"/>
    <row r="54225" ht="7.5" hidden="1" customHeight="1"/>
    <row r="54226" ht="7.5" hidden="1" customHeight="1"/>
    <row r="54227" ht="7.5" hidden="1" customHeight="1"/>
    <row r="54228" ht="7.5" hidden="1" customHeight="1"/>
    <row r="54229" ht="7.5" hidden="1" customHeight="1"/>
    <row r="54230" ht="7.5" hidden="1" customHeight="1"/>
    <row r="54231" ht="7.5" hidden="1" customHeight="1"/>
    <row r="54232" ht="7.5" hidden="1" customHeight="1"/>
    <row r="54233" ht="7.5" hidden="1" customHeight="1"/>
    <row r="54234" ht="7.5" hidden="1" customHeight="1"/>
    <row r="54235" ht="7.5" hidden="1" customHeight="1"/>
    <row r="54236" ht="7.5" hidden="1" customHeight="1"/>
    <row r="54237" ht="7.5" hidden="1" customHeight="1"/>
    <row r="54238" ht="7.5" hidden="1" customHeight="1"/>
    <row r="54239" ht="7.5" hidden="1" customHeight="1"/>
    <row r="54240" ht="7.5" hidden="1" customHeight="1"/>
    <row r="54241" ht="7.5" hidden="1" customHeight="1"/>
    <row r="54242" ht="7.5" hidden="1" customHeight="1"/>
    <row r="54243" ht="7.5" hidden="1" customHeight="1"/>
    <row r="54244" ht="7.5" hidden="1" customHeight="1"/>
    <row r="54245" ht="7.5" hidden="1" customHeight="1"/>
    <row r="54246" ht="7.5" hidden="1" customHeight="1"/>
    <row r="54247" ht="7.5" hidden="1" customHeight="1"/>
    <row r="54248" ht="7.5" hidden="1" customHeight="1"/>
    <row r="54249" ht="7.5" hidden="1" customHeight="1"/>
    <row r="54250" ht="7.5" hidden="1" customHeight="1"/>
    <row r="54251" ht="7.5" hidden="1" customHeight="1"/>
    <row r="54252" ht="7.5" hidden="1" customHeight="1"/>
    <row r="54253" ht="7.5" hidden="1" customHeight="1"/>
    <row r="54254" ht="7.5" hidden="1" customHeight="1"/>
    <row r="54255" ht="7.5" hidden="1" customHeight="1"/>
    <row r="54256" ht="7.5" hidden="1" customHeight="1"/>
    <row r="54257" ht="7.5" hidden="1" customHeight="1"/>
    <row r="54258" ht="7.5" hidden="1" customHeight="1"/>
    <row r="54259" ht="7.5" hidden="1" customHeight="1"/>
    <row r="54260" ht="7.5" hidden="1" customHeight="1"/>
    <row r="54261" ht="7.5" hidden="1" customHeight="1"/>
    <row r="54262" ht="7.5" hidden="1" customHeight="1"/>
    <row r="54263" ht="7.5" hidden="1" customHeight="1"/>
    <row r="54264" ht="7.5" hidden="1" customHeight="1"/>
    <row r="54265" ht="7.5" hidden="1" customHeight="1"/>
    <row r="54266" ht="7.5" hidden="1" customHeight="1"/>
    <row r="54267" ht="7.5" hidden="1" customHeight="1"/>
    <row r="54268" ht="7.5" hidden="1" customHeight="1"/>
    <row r="54269" ht="7.5" hidden="1" customHeight="1"/>
    <row r="54270" ht="7.5" hidden="1" customHeight="1"/>
    <row r="54271" ht="7.5" hidden="1" customHeight="1"/>
    <row r="54272" ht="7.5" hidden="1" customHeight="1"/>
    <row r="54273" ht="7.5" hidden="1" customHeight="1"/>
    <row r="54274" ht="7.5" hidden="1" customHeight="1"/>
    <row r="54275" ht="7.5" hidden="1" customHeight="1"/>
    <row r="54276" ht="7.5" hidden="1" customHeight="1"/>
    <row r="54277" ht="7.5" hidden="1" customHeight="1"/>
    <row r="54278" ht="7.5" hidden="1" customHeight="1"/>
    <row r="54279" ht="7.5" hidden="1" customHeight="1"/>
    <row r="54280" ht="7.5" hidden="1" customHeight="1"/>
    <row r="54281" ht="7.5" hidden="1" customHeight="1"/>
    <row r="54282" ht="7.5" hidden="1" customHeight="1"/>
    <row r="54283" ht="7.5" hidden="1" customHeight="1"/>
    <row r="54284" ht="7.5" hidden="1" customHeight="1"/>
    <row r="54285" ht="7.5" hidden="1" customHeight="1"/>
    <row r="54286" ht="7.5" hidden="1" customHeight="1"/>
    <row r="54287" ht="7.5" hidden="1" customHeight="1"/>
    <row r="54288" ht="7.5" hidden="1" customHeight="1"/>
    <row r="54289" ht="7.5" hidden="1" customHeight="1"/>
    <row r="54290" ht="7.5" hidden="1" customHeight="1"/>
    <row r="54291" ht="7.5" hidden="1" customHeight="1"/>
    <row r="54292" ht="7.5" hidden="1" customHeight="1"/>
    <row r="54293" ht="7.5" hidden="1" customHeight="1"/>
    <row r="54294" ht="7.5" hidden="1" customHeight="1"/>
    <row r="54295" ht="7.5" hidden="1" customHeight="1"/>
    <row r="54296" ht="7.5" hidden="1" customHeight="1"/>
    <row r="54297" ht="7.5" hidden="1" customHeight="1"/>
    <row r="54298" ht="7.5" hidden="1" customHeight="1"/>
    <row r="54299" ht="7.5" hidden="1" customHeight="1"/>
    <row r="54300" ht="7.5" hidden="1" customHeight="1"/>
    <row r="54301" ht="7.5" hidden="1" customHeight="1"/>
    <row r="54302" ht="7.5" hidden="1" customHeight="1"/>
    <row r="54303" ht="7.5" hidden="1" customHeight="1"/>
    <row r="54304" ht="7.5" hidden="1" customHeight="1"/>
    <row r="54305" ht="7.5" hidden="1" customHeight="1"/>
    <row r="54306" ht="7.5" hidden="1" customHeight="1"/>
    <row r="54307" ht="7.5" hidden="1" customHeight="1"/>
    <row r="54308" ht="7.5" hidden="1" customHeight="1"/>
    <row r="54309" ht="7.5" hidden="1" customHeight="1"/>
    <row r="54310" ht="7.5" hidden="1" customHeight="1"/>
    <row r="54311" ht="7.5" hidden="1" customHeight="1"/>
    <row r="54312" ht="7.5" hidden="1" customHeight="1"/>
    <row r="54313" ht="7.5" hidden="1" customHeight="1"/>
    <row r="54314" ht="7.5" hidden="1" customHeight="1"/>
    <row r="54315" ht="7.5" hidden="1" customHeight="1"/>
    <row r="54316" ht="7.5" hidden="1" customHeight="1"/>
    <row r="54317" ht="7.5" hidden="1" customHeight="1"/>
    <row r="54318" ht="7.5" hidden="1" customHeight="1"/>
    <row r="54319" ht="7.5" hidden="1" customHeight="1"/>
    <row r="54320" ht="7.5" hidden="1" customHeight="1"/>
    <row r="54321" ht="7.5" hidden="1" customHeight="1"/>
    <row r="54322" ht="7.5" hidden="1" customHeight="1"/>
    <row r="54323" ht="7.5" hidden="1" customHeight="1"/>
    <row r="54324" ht="7.5" hidden="1" customHeight="1"/>
    <row r="54325" ht="7.5" hidden="1" customHeight="1"/>
    <row r="54326" ht="7.5" hidden="1" customHeight="1"/>
    <row r="54327" ht="7.5" hidden="1" customHeight="1"/>
    <row r="54328" ht="7.5" hidden="1" customHeight="1"/>
    <row r="54329" ht="7.5" hidden="1" customHeight="1"/>
    <row r="54330" ht="7.5" hidden="1" customHeight="1"/>
    <row r="54331" ht="7.5" hidden="1" customHeight="1"/>
    <row r="54332" ht="7.5" hidden="1" customHeight="1"/>
    <row r="54333" ht="7.5" hidden="1" customHeight="1"/>
    <row r="54334" ht="7.5" hidden="1" customHeight="1"/>
    <row r="54335" ht="7.5" hidden="1" customHeight="1"/>
    <row r="54336" ht="7.5" hidden="1" customHeight="1"/>
    <row r="54337" ht="7.5" hidden="1" customHeight="1"/>
    <row r="54338" ht="7.5" hidden="1" customHeight="1"/>
    <row r="54339" ht="7.5" hidden="1" customHeight="1"/>
    <row r="54340" ht="7.5" hidden="1" customHeight="1"/>
    <row r="54341" ht="7.5" hidden="1" customHeight="1"/>
    <row r="54342" ht="7.5" hidden="1" customHeight="1"/>
    <row r="54343" ht="7.5" hidden="1" customHeight="1"/>
    <row r="54344" ht="7.5" hidden="1" customHeight="1"/>
    <row r="54345" ht="7.5" hidden="1" customHeight="1"/>
    <row r="54346" ht="7.5" hidden="1" customHeight="1"/>
    <row r="54347" ht="7.5" hidden="1" customHeight="1"/>
    <row r="54348" ht="7.5" hidden="1" customHeight="1"/>
    <row r="54349" ht="7.5" hidden="1" customHeight="1"/>
    <row r="54350" ht="7.5" hidden="1" customHeight="1"/>
    <row r="54351" ht="7.5" hidden="1" customHeight="1"/>
    <row r="54352" ht="7.5" hidden="1" customHeight="1"/>
    <row r="54353" ht="7.5" hidden="1" customHeight="1"/>
    <row r="54354" ht="7.5" hidden="1" customHeight="1"/>
    <row r="54355" ht="7.5" hidden="1" customHeight="1"/>
    <row r="54356" ht="7.5" hidden="1" customHeight="1"/>
    <row r="54357" ht="7.5" hidden="1" customHeight="1"/>
    <row r="54358" ht="7.5" hidden="1" customHeight="1"/>
    <row r="54359" ht="7.5" hidden="1" customHeight="1"/>
    <row r="54360" ht="7.5" hidden="1" customHeight="1"/>
    <row r="54361" ht="7.5" hidden="1" customHeight="1"/>
    <row r="54362" ht="7.5" hidden="1" customHeight="1"/>
    <row r="54363" ht="7.5" hidden="1" customHeight="1"/>
    <row r="54364" ht="7.5" hidden="1" customHeight="1"/>
    <row r="54365" ht="7.5" hidden="1" customHeight="1"/>
    <row r="54366" ht="7.5" hidden="1" customHeight="1"/>
    <row r="54367" ht="7.5" hidden="1" customHeight="1"/>
    <row r="54368" ht="7.5" hidden="1" customHeight="1"/>
    <row r="54369" ht="7.5" hidden="1" customHeight="1"/>
    <row r="54370" ht="7.5" hidden="1" customHeight="1"/>
    <row r="54371" ht="7.5" hidden="1" customHeight="1"/>
    <row r="54372" ht="7.5" hidden="1" customHeight="1"/>
    <row r="54373" ht="7.5" hidden="1" customHeight="1"/>
    <row r="54374" ht="7.5" hidden="1" customHeight="1"/>
    <row r="54375" ht="7.5" hidden="1" customHeight="1"/>
    <row r="54376" ht="7.5" hidden="1" customHeight="1"/>
    <row r="54377" ht="7.5" hidden="1" customHeight="1"/>
    <row r="54378" ht="7.5" hidden="1" customHeight="1"/>
    <row r="54379" ht="7.5" hidden="1" customHeight="1"/>
    <row r="54380" ht="7.5" hidden="1" customHeight="1"/>
    <row r="54381" ht="7.5" hidden="1" customHeight="1"/>
    <row r="54382" ht="7.5" hidden="1" customHeight="1"/>
    <row r="54383" ht="7.5" hidden="1" customHeight="1"/>
    <row r="54384" ht="7.5" hidden="1" customHeight="1"/>
    <row r="54385" ht="7.5" hidden="1" customHeight="1"/>
    <row r="54386" ht="7.5" hidden="1" customHeight="1"/>
    <row r="54387" ht="7.5" hidden="1" customHeight="1"/>
    <row r="54388" ht="7.5" hidden="1" customHeight="1"/>
    <row r="54389" ht="7.5" hidden="1" customHeight="1"/>
    <row r="54390" ht="7.5" hidden="1" customHeight="1"/>
    <row r="54391" ht="7.5" hidden="1" customHeight="1"/>
    <row r="54392" ht="7.5" hidden="1" customHeight="1"/>
    <row r="54393" ht="7.5" hidden="1" customHeight="1"/>
    <row r="54394" ht="7.5" hidden="1" customHeight="1"/>
    <row r="54395" ht="7.5" hidden="1" customHeight="1"/>
    <row r="54396" ht="7.5" hidden="1" customHeight="1"/>
    <row r="54397" ht="7.5" hidden="1" customHeight="1"/>
    <row r="54398" ht="7.5" hidden="1" customHeight="1"/>
    <row r="54399" ht="7.5" hidden="1" customHeight="1"/>
    <row r="54400" ht="7.5" hidden="1" customHeight="1"/>
    <row r="54401" ht="7.5" hidden="1" customHeight="1"/>
    <row r="54402" ht="7.5" hidden="1" customHeight="1"/>
    <row r="54403" ht="7.5" hidden="1" customHeight="1"/>
    <row r="54404" ht="7.5" hidden="1" customHeight="1"/>
    <row r="54405" ht="7.5" hidden="1" customHeight="1"/>
    <row r="54406" ht="7.5" hidden="1" customHeight="1"/>
    <row r="54407" ht="7.5" hidden="1" customHeight="1"/>
    <row r="54408" ht="7.5" hidden="1" customHeight="1"/>
    <row r="54409" ht="7.5" hidden="1" customHeight="1"/>
    <row r="54410" ht="7.5" hidden="1" customHeight="1"/>
    <row r="54411" ht="7.5" hidden="1" customHeight="1"/>
    <row r="54412" ht="7.5" hidden="1" customHeight="1"/>
    <row r="54413" ht="7.5" hidden="1" customHeight="1"/>
    <row r="54414" ht="7.5" hidden="1" customHeight="1"/>
    <row r="54415" ht="7.5" hidden="1" customHeight="1"/>
    <row r="54416" ht="7.5" hidden="1" customHeight="1"/>
    <row r="54417" ht="7.5" hidden="1" customHeight="1"/>
    <row r="54418" ht="7.5" hidden="1" customHeight="1"/>
    <row r="54419" ht="7.5" hidden="1" customHeight="1"/>
    <row r="54420" ht="7.5" hidden="1" customHeight="1"/>
    <row r="54421" ht="7.5" hidden="1" customHeight="1"/>
    <row r="54422" ht="7.5" hidden="1" customHeight="1"/>
    <row r="54423" ht="7.5" hidden="1" customHeight="1"/>
    <row r="54424" ht="7.5" hidden="1" customHeight="1"/>
    <row r="54425" ht="7.5" hidden="1" customHeight="1"/>
    <row r="54426" ht="7.5" hidden="1" customHeight="1"/>
    <row r="54427" ht="7.5" hidden="1" customHeight="1"/>
    <row r="54428" ht="7.5" hidden="1" customHeight="1"/>
    <row r="54429" ht="7.5" hidden="1" customHeight="1"/>
    <row r="54430" ht="7.5" hidden="1" customHeight="1"/>
    <row r="54431" ht="7.5" hidden="1" customHeight="1"/>
    <row r="54432" ht="7.5" hidden="1" customHeight="1"/>
    <row r="54433" ht="7.5" hidden="1" customHeight="1"/>
    <row r="54434" ht="7.5" hidden="1" customHeight="1"/>
    <row r="54435" ht="7.5" hidden="1" customHeight="1"/>
    <row r="54436" ht="7.5" hidden="1" customHeight="1"/>
    <row r="54437" ht="7.5" hidden="1" customHeight="1"/>
    <row r="54438" ht="7.5" hidden="1" customHeight="1"/>
    <row r="54439" ht="7.5" hidden="1" customHeight="1"/>
    <row r="54440" ht="7.5" hidden="1" customHeight="1"/>
    <row r="54441" ht="7.5" hidden="1" customHeight="1"/>
    <row r="54442" ht="7.5" hidden="1" customHeight="1"/>
    <row r="54443" ht="7.5" hidden="1" customHeight="1"/>
    <row r="54444" ht="7.5" hidden="1" customHeight="1"/>
    <row r="54445" ht="7.5" hidden="1" customHeight="1"/>
    <row r="54446" ht="7.5" hidden="1" customHeight="1"/>
    <row r="54447" ht="7.5" hidden="1" customHeight="1"/>
    <row r="54448" ht="7.5" hidden="1" customHeight="1"/>
    <row r="54449" ht="7.5" hidden="1" customHeight="1"/>
    <row r="54450" ht="7.5" hidden="1" customHeight="1"/>
    <row r="54451" ht="7.5" hidden="1" customHeight="1"/>
    <row r="54452" ht="7.5" hidden="1" customHeight="1"/>
    <row r="54453" ht="7.5" hidden="1" customHeight="1"/>
    <row r="54454" ht="7.5" hidden="1" customHeight="1"/>
    <row r="54455" ht="7.5" hidden="1" customHeight="1"/>
    <row r="54456" ht="7.5" hidden="1" customHeight="1"/>
    <row r="54457" ht="7.5" hidden="1" customHeight="1"/>
    <row r="54458" ht="7.5" hidden="1" customHeight="1"/>
    <row r="54459" ht="7.5" hidden="1" customHeight="1"/>
    <row r="54460" ht="7.5" hidden="1" customHeight="1"/>
    <row r="54461" ht="7.5" hidden="1" customHeight="1"/>
    <row r="54462" ht="7.5" hidden="1" customHeight="1"/>
    <row r="54463" ht="7.5" hidden="1" customHeight="1"/>
    <row r="54464" ht="7.5" hidden="1" customHeight="1"/>
    <row r="54465" ht="7.5" hidden="1" customHeight="1"/>
    <row r="54466" ht="7.5" hidden="1" customHeight="1"/>
    <row r="54467" ht="7.5" hidden="1" customHeight="1"/>
    <row r="54468" ht="7.5" hidden="1" customHeight="1"/>
    <row r="54469" ht="7.5" hidden="1" customHeight="1"/>
    <row r="54470" ht="7.5" hidden="1" customHeight="1"/>
    <row r="54471" ht="7.5" hidden="1" customHeight="1"/>
    <row r="54472" ht="7.5" hidden="1" customHeight="1"/>
    <row r="54473" ht="7.5" hidden="1" customHeight="1"/>
    <row r="54474" ht="7.5" hidden="1" customHeight="1"/>
    <row r="54475" ht="7.5" hidden="1" customHeight="1"/>
    <row r="54476" ht="7.5" hidden="1" customHeight="1"/>
    <row r="54477" ht="7.5" hidden="1" customHeight="1"/>
    <row r="54478" ht="7.5" hidden="1" customHeight="1"/>
    <row r="54479" ht="7.5" hidden="1" customHeight="1"/>
    <row r="54480" ht="7.5" hidden="1" customHeight="1"/>
    <row r="54481" ht="7.5" hidden="1" customHeight="1"/>
    <row r="54482" ht="7.5" hidden="1" customHeight="1"/>
    <row r="54483" ht="7.5" hidden="1" customHeight="1"/>
    <row r="54484" ht="7.5" hidden="1" customHeight="1"/>
    <row r="54485" ht="7.5" hidden="1" customHeight="1"/>
    <row r="54486" ht="7.5" hidden="1" customHeight="1"/>
    <row r="54487" ht="7.5" hidden="1" customHeight="1"/>
    <row r="54488" ht="7.5" hidden="1" customHeight="1"/>
    <row r="54489" ht="7.5" hidden="1" customHeight="1"/>
    <row r="54490" ht="7.5" hidden="1" customHeight="1"/>
    <row r="54491" ht="7.5" hidden="1" customHeight="1"/>
    <row r="54492" ht="7.5" hidden="1" customHeight="1"/>
    <row r="54493" ht="7.5" hidden="1" customHeight="1"/>
    <row r="54494" ht="7.5" hidden="1" customHeight="1"/>
    <row r="54495" ht="7.5" hidden="1" customHeight="1"/>
    <row r="54496" ht="7.5" hidden="1" customHeight="1"/>
    <row r="54497" ht="7.5" hidden="1" customHeight="1"/>
    <row r="54498" ht="7.5" hidden="1" customHeight="1"/>
    <row r="54499" ht="7.5" hidden="1" customHeight="1"/>
    <row r="54500" ht="7.5" hidden="1" customHeight="1"/>
    <row r="54501" ht="7.5" hidden="1" customHeight="1"/>
    <row r="54502" ht="7.5" hidden="1" customHeight="1"/>
    <row r="54503" ht="7.5" hidden="1" customHeight="1"/>
    <row r="54504" ht="7.5" hidden="1" customHeight="1"/>
    <row r="54505" ht="7.5" hidden="1" customHeight="1"/>
    <row r="54506" ht="7.5" hidden="1" customHeight="1"/>
    <row r="54507" ht="7.5" hidden="1" customHeight="1"/>
    <row r="54508" ht="7.5" hidden="1" customHeight="1"/>
    <row r="54509" ht="7.5" hidden="1" customHeight="1"/>
    <row r="54510" ht="7.5" hidden="1" customHeight="1"/>
    <row r="54511" ht="7.5" hidden="1" customHeight="1"/>
    <row r="54512" ht="7.5" hidden="1" customHeight="1"/>
    <row r="54513" ht="7.5" hidden="1" customHeight="1"/>
    <row r="54514" ht="7.5" hidden="1" customHeight="1"/>
    <row r="54515" ht="7.5" hidden="1" customHeight="1"/>
    <row r="54516" ht="7.5" hidden="1" customHeight="1"/>
    <row r="54517" ht="7.5" hidden="1" customHeight="1"/>
    <row r="54518" ht="7.5" hidden="1" customHeight="1"/>
    <row r="54519" ht="7.5" hidden="1" customHeight="1"/>
    <row r="54520" ht="7.5" hidden="1" customHeight="1"/>
    <row r="54521" ht="7.5" hidden="1" customHeight="1"/>
    <row r="54522" ht="7.5" hidden="1" customHeight="1"/>
    <row r="54523" ht="7.5" hidden="1" customHeight="1"/>
    <row r="54524" ht="7.5" hidden="1" customHeight="1"/>
    <row r="54525" ht="7.5" hidden="1" customHeight="1"/>
    <row r="54526" ht="7.5" hidden="1" customHeight="1"/>
    <row r="54527" ht="7.5" hidden="1" customHeight="1"/>
    <row r="54528" ht="7.5" hidden="1" customHeight="1"/>
    <row r="54529" ht="7.5" hidden="1" customHeight="1"/>
    <row r="54530" ht="7.5" hidden="1" customHeight="1"/>
    <row r="54531" ht="7.5" hidden="1" customHeight="1"/>
    <row r="54532" ht="7.5" hidden="1" customHeight="1"/>
    <row r="54533" ht="7.5" hidden="1" customHeight="1"/>
    <row r="54534" ht="7.5" hidden="1" customHeight="1"/>
    <row r="54535" ht="7.5" hidden="1" customHeight="1"/>
    <row r="54536" ht="7.5" hidden="1" customHeight="1"/>
    <row r="54537" ht="7.5" hidden="1" customHeight="1"/>
    <row r="54538" ht="7.5" hidden="1" customHeight="1"/>
    <row r="54539" ht="7.5" hidden="1" customHeight="1"/>
    <row r="54540" ht="7.5" hidden="1" customHeight="1"/>
    <row r="54541" ht="7.5" hidden="1" customHeight="1"/>
    <row r="54542" ht="7.5" hidden="1" customHeight="1"/>
    <row r="54543" ht="7.5" hidden="1" customHeight="1"/>
    <row r="54544" ht="7.5" hidden="1" customHeight="1"/>
    <row r="54545" ht="7.5" hidden="1" customHeight="1"/>
    <row r="54546" ht="7.5" hidden="1" customHeight="1"/>
    <row r="54547" ht="7.5" hidden="1" customHeight="1"/>
    <row r="54548" ht="7.5" hidden="1" customHeight="1"/>
    <row r="54549" ht="7.5" hidden="1" customHeight="1"/>
    <row r="54550" ht="7.5" hidden="1" customHeight="1"/>
    <row r="54551" ht="7.5" hidden="1" customHeight="1"/>
    <row r="54552" ht="7.5" hidden="1" customHeight="1"/>
    <row r="54553" ht="7.5" hidden="1" customHeight="1"/>
    <row r="54554" ht="7.5" hidden="1" customHeight="1"/>
    <row r="54555" ht="7.5" hidden="1" customHeight="1"/>
    <row r="54556" ht="7.5" hidden="1" customHeight="1"/>
    <row r="54557" ht="7.5" hidden="1" customHeight="1"/>
    <row r="54558" ht="7.5" hidden="1" customHeight="1"/>
    <row r="54559" ht="7.5" hidden="1" customHeight="1"/>
    <row r="54560" ht="7.5" hidden="1" customHeight="1"/>
    <row r="54561" ht="7.5" hidden="1" customHeight="1"/>
    <row r="54562" ht="7.5" hidden="1" customHeight="1"/>
    <row r="54563" ht="7.5" hidden="1" customHeight="1"/>
    <row r="54564" ht="7.5" hidden="1" customHeight="1"/>
    <row r="54565" ht="7.5" hidden="1" customHeight="1"/>
    <row r="54566" ht="7.5" hidden="1" customHeight="1"/>
    <row r="54567" ht="7.5" hidden="1" customHeight="1"/>
    <row r="54568" ht="7.5" hidden="1" customHeight="1"/>
    <row r="54569" ht="7.5" hidden="1" customHeight="1"/>
    <row r="54570" ht="7.5" hidden="1" customHeight="1"/>
    <row r="54571" ht="7.5" hidden="1" customHeight="1"/>
    <row r="54572" ht="7.5" hidden="1" customHeight="1"/>
    <row r="54573" ht="7.5" hidden="1" customHeight="1"/>
    <row r="54574" ht="7.5" hidden="1" customHeight="1"/>
    <row r="54575" ht="7.5" hidden="1" customHeight="1"/>
    <row r="54576" ht="7.5" hidden="1" customHeight="1"/>
    <row r="54577" ht="7.5" hidden="1" customHeight="1"/>
    <row r="54578" ht="7.5" hidden="1" customHeight="1"/>
    <row r="54579" ht="7.5" hidden="1" customHeight="1"/>
    <row r="54580" ht="7.5" hidden="1" customHeight="1"/>
    <row r="54581" ht="7.5" hidden="1" customHeight="1"/>
    <row r="54582" ht="7.5" hidden="1" customHeight="1"/>
    <row r="54583" ht="7.5" hidden="1" customHeight="1"/>
    <row r="54584" ht="7.5" hidden="1" customHeight="1"/>
    <row r="54585" ht="7.5" hidden="1" customHeight="1"/>
    <row r="54586" ht="7.5" hidden="1" customHeight="1"/>
    <row r="54587" ht="7.5" hidden="1" customHeight="1"/>
    <row r="54588" ht="7.5" hidden="1" customHeight="1"/>
    <row r="54589" ht="7.5" hidden="1" customHeight="1"/>
    <row r="54590" ht="7.5" hidden="1" customHeight="1"/>
    <row r="54591" ht="7.5" hidden="1" customHeight="1"/>
    <row r="54592" ht="7.5" hidden="1" customHeight="1"/>
    <row r="54593" ht="7.5" hidden="1" customHeight="1"/>
    <row r="54594" ht="7.5" hidden="1" customHeight="1"/>
    <row r="54595" ht="7.5" hidden="1" customHeight="1"/>
    <row r="54596" ht="7.5" hidden="1" customHeight="1"/>
    <row r="54597" ht="7.5" hidden="1" customHeight="1"/>
    <row r="54598" ht="7.5" hidden="1" customHeight="1"/>
    <row r="54599" ht="7.5" hidden="1" customHeight="1"/>
    <row r="54600" ht="7.5" hidden="1" customHeight="1"/>
    <row r="54601" ht="7.5" hidden="1" customHeight="1"/>
    <row r="54602" ht="7.5" hidden="1" customHeight="1"/>
    <row r="54603" ht="7.5" hidden="1" customHeight="1"/>
    <row r="54604" ht="7.5" hidden="1" customHeight="1"/>
    <row r="54605" ht="7.5" hidden="1" customHeight="1"/>
    <row r="54606" ht="7.5" hidden="1" customHeight="1"/>
    <row r="54607" ht="7.5" hidden="1" customHeight="1"/>
    <row r="54608" ht="7.5" hidden="1" customHeight="1"/>
    <row r="54609" ht="7.5" hidden="1" customHeight="1"/>
    <row r="54610" ht="7.5" hidden="1" customHeight="1"/>
    <row r="54611" ht="7.5" hidden="1" customHeight="1"/>
    <row r="54612" ht="7.5" hidden="1" customHeight="1"/>
    <row r="54613" ht="7.5" hidden="1" customHeight="1"/>
    <row r="54614" ht="7.5" hidden="1" customHeight="1"/>
    <row r="54615" ht="7.5" hidden="1" customHeight="1"/>
    <row r="54616" ht="7.5" hidden="1" customHeight="1"/>
    <row r="54617" ht="7.5" hidden="1" customHeight="1"/>
    <row r="54618" ht="7.5" hidden="1" customHeight="1"/>
    <row r="54619" ht="7.5" hidden="1" customHeight="1"/>
    <row r="54620" ht="7.5" hidden="1" customHeight="1"/>
    <row r="54621" ht="7.5" hidden="1" customHeight="1"/>
    <row r="54622" ht="7.5" hidden="1" customHeight="1"/>
    <row r="54623" ht="7.5" hidden="1" customHeight="1"/>
    <row r="54624" ht="7.5" hidden="1" customHeight="1"/>
    <row r="54625" ht="7.5" hidden="1" customHeight="1"/>
    <row r="54626" ht="7.5" hidden="1" customHeight="1"/>
    <row r="54627" ht="7.5" hidden="1" customHeight="1"/>
    <row r="54628" ht="7.5" hidden="1" customHeight="1"/>
    <row r="54629" ht="7.5" hidden="1" customHeight="1"/>
    <row r="54630" ht="7.5" hidden="1" customHeight="1"/>
    <row r="54631" ht="7.5" hidden="1" customHeight="1"/>
    <row r="54632" ht="7.5" hidden="1" customHeight="1"/>
    <row r="54633" ht="7.5" hidden="1" customHeight="1"/>
    <row r="54634" ht="7.5" hidden="1" customHeight="1"/>
    <row r="54635" ht="7.5" hidden="1" customHeight="1"/>
    <row r="54636" ht="7.5" hidden="1" customHeight="1"/>
    <row r="54637" ht="7.5" hidden="1" customHeight="1"/>
    <row r="54638" ht="7.5" hidden="1" customHeight="1"/>
    <row r="54639" ht="7.5" hidden="1" customHeight="1"/>
    <row r="54640" ht="7.5" hidden="1" customHeight="1"/>
    <row r="54641" ht="7.5" hidden="1" customHeight="1"/>
    <row r="54642" ht="7.5" hidden="1" customHeight="1"/>
    <row r="54643" ht="7.5" hidden="1" customHeight="1"/>
    <row r="54644" ht="7.5" hidden="1" customHeight="1"/>
    <row r="54645" ht="7.5" hidden="1" customHeight="1"/>
    <row r="54646" ht="7.5" hidden="1" customHeight="1"/>
    <row r="54647" ht="7.5" hidden="1" customHeight="1"/>
    <row r="54648" ht="7.5" hidden="1" customHeight="1"/>
    <row r="54649" ht="7.5" hidden="1" customHeight="1"/>
    <row r="54650" ht="7.5" hidden="1" customHeight="1"/>
    <row r="54651" ht="7.5" hidden="1" customHeight="1"/>
    <row r="54652" ht="7.5" hidden="1" customHeight="1"/>
    <row r="54653" ht="7.5" hidden="1" customHeight="1"/>
    <row r="54654" ht="7.5" hidden="1" customHeight="1"/>
    <row r="54655" ht="7.5" hidden="1" customHeight="1"/>
    <row r="54656" ht="7.5" hidden="1" customHeight="1"/>
    <row r="54657" ht="7.5" hidden="1" customHeight="1"/>
    <row r="54658" ht="7.5" hidden="1" customHeight="1"/>
    <row r="54659" ht="7.5" hidden="1" customHeight="1"/>
    <row r="54660" ht="7.5" hidden="1" customHeight="1"/>
    <row r="54661" ht="7.5" hidden="1" customHeight="1"/>
    <row r="54662" ht="7.5" hidden="1" customHeight="1"/>
    <row r="54663" ht="7.5" hidden="1" customHeight="1"/>
    <row r="54664" ht="7.5" hidden="1" customHeight="1"/>
    <row r="54665" ht="7.5" hidden="1" customHeight="1"/>
    <row r="54666" ht="7.5" hidden="1" customHeight="1"/>
    <row r="54667" ht="7.5" hidden="1" customHeight="1"/>
    <row r="54668" ht="7.5" hidden="1" customHeight="1"/>
    <row r="54669" ht="7.5" hidden="1" customHeight="1"/>
    <row r="54670" ht="7.5" hidden="1" customHeight="1"/>
    <row r="54671" ht="7.5" hidden="1" customHeight="1"/>
    <row r="54672" ht="7.5" hidden="1" customHeight="1"/>
    <row r="54673" ht="7.5" hidden="1" customHeight="1"/>
    <row r="54674" ht="7.5" hidden="1" customHeight="1"/>
    <row r="54675" ht="7.5" hidden="1" customHeight="1"/>
    <row r="54676" ht="7.5" hidden="1" customHeight="1"/>
    <row r="54677" ht="7.5" hidden="1" customHeight="1"/>
    <row r="54678" ht="7.5" hidden="1" customHeight="1"/>
    <row r="54679" ht="7.5" hidden="1" customHeight="1"/>
    <row r="54680" ht="7.5" hidden="1" customHeight="1"/>
    <row r="54681" ht="7.5" hidden="1" customHeight="1"/>
    <row r="54682" ht="7.5" hidden="1" customHeight="1"/>
    <row r="54683" ht="7.5" hidden="1" customHeight="1"/>
    <row r="54684" ht="7.5" hidden="1" customHeight="1"/>
    <row r="54685" ht="7.5" hidden="1" customHeight="1"/>
    <row r="54686" ht="7.5" hidden="1" customHeight="1"/>
    <row r="54687" ht="7.5" hidden="1" customHeight="1"/>
    <row r="54688" ht="7.5" hidden="1" customHeight="1"/>
    <row r="54689" ht="7.5" hidden="1" customHeight="1"/>
    <row r="54690" ht="7.5" hidden="1" customHeight="1"/>
    <row r="54691" ht="7.5" hidden="1" customHeight="1"/>
    <row r="54692" ht="7.5" hidden="1" customHeight="1"/>
    <row r="54693" ht="7.5" hidden="1" customHeight="1"/>
    <row r="54694" ht="7.5" hidden="1" customHeight="1"/>
    <row r="54695" ht="7.5" hidden="1" customHeight="1"/>
    <row r="54696" ht="7.5" hidden="1" customHeight="1"/>
    <row r="54697" ht="7.5" hidden="1" customHeight="1"/>
    <row r="54698" ht="7.5" hidden="1" customHeight="1"/>
    <row r="54699" ht="7.5" hidden="1" customHeight="1"/>
    <row r="54700" ht="7.5" hidden="1" customHeight="1"/>
    <row r="54701" ht="7.5" hidden="1" customHeight="1"/>
    <row r="54702" ht="7.5" hidden="1" customHeight="1"/>
    <row r="54703" ht="7.5" hidden="1" customHeight="1"/>
    <row r="54704" ht="7.5" hidden="1" customHeight="1"/>
    <row r="54705" ht="7.5" hidden="1" customHeight="1"/>
    <row r="54706" ht="7.5" hidden="1" customHeight="1"/>
    <row r="54707" ht="7.5" hidden="1" customHeight="1"/>
    <row r="54708" ht="7.5" hidden="1" customHeight="1"/>
    <row r="54709" ht="7.5" hidden="1" customHeight="1"/>
    <row r="54710" ht="7.5" hidden="1" customHeight="1"/>
    <row r="54711" ht="7.5" hidden="1" customHeight="1"/>
    <row r="54712" ht="7.5" hidden="1" customHeight="1"/>
    <row r="54713" ht="7.5" hidden="1" customHeight="1"/>
    <row r="54714" ht="7.5" hidden="1" customHeight="1"/>
    <row r="54715" ht="7.5" hidden="1" customHeight="1"/>
    <row r="54716" ht="7.5" hidden="1" customHeight="1"/>
    <row r="54717" ht="7.5" hidden="1" customHeight="1"/>
    <row r="54718" ht="7.5" hidden="1" customHeight="1"/>
    <row r="54719" ht="7.5" hidden="1" customHeight="1"/>
    <row r="54720" ht="7.5" hidden="1" customHeight="1"/>
    <row r="54721" ht="7.5" hidden="1" customHeight="1"/>
    <row r="54722" ht="7.5" hidden="1" customHeight="1"/>
    <row r="54723" ht="7.5" hidden="1" customHeight="1"/>
    <row r="54724" ht="7.5" hidden="1" customHeight="1"/>
    <row r="54725" ht="7.5" hidden="1" customHeight="1"/>
    <row r="54726" ht="7.5" hidden="1" customHeight="1"/>
    <row r="54727" ht="7.5" hidden="1" customHeight="1"/>
    <row r="54728" ht="7.5" hidden="1" customHeight="1"/>
    <row r="54729" ht="7.5" hidden="1" customHeight="1"/>
    <row r="54730" ht="7.5" hidden="1" customHeight="1"/>
    <row r="54731" ht="7.5" hidden="1" customHeight="1"/>
    <row r="54732" ht="7.5" hidden="1" customHeight="1"/>
    <row r="54733" ht="7.5" hidden="1" customHeight="1"/>
    <row r="54734" ht="7.5" hidden="1" customHeight="1"/>
    <row r="54735" ht="7.5" hidden="1" customHeight="1"/>
    <row r="54736" ht="7.5" hidden="1" customHeight="1"/>
    <row r="54737" ht="7.5" hidden="1" customHeight="1"/>
    <row r="54738" ht="7.5" hidden="1" customHeight="1"/>
    <row r="54739" ht="7.5" hidden="1" customHeight="1"/>
    <row r="54740" ht="7.5" hidden="1" customHeight="1"/>
    <row r="54741" ht="7.5" hidden="1" customHeight="1"/>
    <row r="54742" ht="7.5" hidden="1" customHeight="1"/>
    <row r="54743" ht="7.5" hidden="1" customHeight="1"/>
    <row r="54744" ht="7.5" hidden="1" customHeight="1"/>
    <row r="54745" ht="7.5" hidden="1" customHeight="1"/>
    <row r="54746" ht="7.5" hidden="1" customHeight="1"/>
    <row r="54747" ht="7.5" hidden="1" customHeight="1"/>
    <row r="54748" ht="7.5" hidden="1" customHeight="1"/>
    <row r="54749" ht="7.5" hidden="1" customHeight="1"/>
    <row r="54750" ht="7.5" hidden="1" customHeight="1"/>
    <row r="54751" ht="7.5" hidden="1" customHeight="1"/>
    <row r="54752" ht="7.5" hidden="1" customHeight="1"/>
    <row r="54753" ht="7.5" hidden="1" customHeight="1"/>
    <row r="54754" ht="7.5" hidden="1" customHeight="1"/>
    <row r="54755" ht="7.5" hidden="1" customHeight="1"/>
    <row r="54756" ht="7.5" hidden="1" customHeight="1"/>
    <row r="54757" ht="7.5" hidden="1" customHeight="1"/>
    <row r="54758" ht="7.5" hidden="1" customHeight="1"/>
    <row r="54759" ht="7.5" hidden="1" customHeight="1"/>
    <row r="54760" ht="7.5" hidden="1" customHeight="1"/>
    <row r="54761" ht="7.5" hidden="1" customHeight="1"/>
    <row r="54762" ht="7.5" hidden="1" customHeight="1"/>
    <row r="54763" ht="7.5" hidden="1" customHeight="1"/>
    <row r="54764" ht="7.5" hidden="1" customHeight="1"/>
    <row r="54765" ht="7.5" hidden="1" customHeight="1"/>
    <row r="54766" ht="7.5" hidden="1" customHeight="1"/>
    <row r="54767" ht="7.5" hidden="1" customHeight="1"/>
    <row r="54768" ht="7.5" hidden="1" customHeight="1"/>
    <row r="54769" ht="7.5" hidden="1" customHeight="1"/>
    <row r="54770" ht="7.5" hidden="1" customHeight="1"/>
    <row r="54771" ht="7.5" hidden="1" customHeight="1"/>
    <row r="54772" ht="7.5" hidden="1" customHeight="1"/>
    <row r="54773" ht="7.5" hidden="1" customHeight="1"/>
    <row r="54774" ht="7.5" hidden="1" customHeight="1"/>
    <row r="54775" ht="7.5" hidden="1" customHeight="1"/>
    <row r="54776" ht="7.5" hidden="1" customHeight="1"/>
    <row r="54777" ht="7.5" hidden="1" customHeight="1"/>
    <row r="54778" ht="7.5" hidden="1" customHeight="1"/>
    <row r="54779" ht="7.5" hidden="1" customHeight="1"/>
    <row r="54780" ht="7.5" hidden="1" customHeight="1"/>
    <row r="54781" ht="7.5" hidden="1" customHeight="1"/>
    <row r="54782" ht="7.5" hidden="1" customHeight="1"/>
    <row r="54783" ht="7.5" hidden="1" customHeight="1"/>
    <row r="54784" ht="7.5" hidden="1" customHeight="1"/>
    <row r="54785" ht="7.5" hidden="1" customHeight="1"/>
    <row r="54786" ht="7.5" hidden="1" customHeight="1"/>
    <row r="54787" ht="7.5" hidden="1" customHeight="1"/>
    <row r="54788" ht="7.5" hidden="1" customHeight="1"/>
    <row r="54789" ht="7.5" hidden="1" customHeight="1"/>
    <row r="54790" ht="7.5" hidden="1" customHeight="1"/>
    <row r="54791" ht="7.5" hidden="1" customHeight="1"/>
    <row r="54792" ht="7.5" hidden="1" customHeight="1"/>
    <row r="54793" ht="7.5" hidden="1" customHeight="1"/>
    <row r="54794" ht="7.5" hidden="1" customHeight="1"/>
    <row r="54795" ht="7.5" hidden="1" customHeight="1"/>
    <row r="54796" ht="7.5" hidden="1" customHeight="1"/>
    <row r="54797" ht="7.5" hidden="1" customHeight="1"/>
    <row r="54798" ht="7.5" hidden="1" customHeight="1"/>
    <row r="54799" ht="7.5" hidden="1" customHeight="1"/>
    <row r="54800" ht="7.5" hidden="1" customHeight="1"/>
    <row r="54801" ht="7.5" hidden="1" customHeight="1"/>
    <row r="54802" ht="7.5" hidden="1" customHeight="1"/>
    <row r="54803" ht="7.5" hidden="1" customHeight="1"/>
    <row r="54804" ht="7.5" hidden="1" customHeight="1"/>
    <row r="54805" ht="7.5" hidden="1" customHeight="1"/>
    <row r="54806" ht="7.5" hidden="1" customHeight="1"/>
    <row r="54807" ht="7.5" hidden="1" customHeight="1"/>
    <row r="54808" ht="7.5" hidden="1" customHeight="1"/>
    <row r="54809" ht="7.5" hidden="1" customHeight="1"/>
    <row r="54810" ht="7.5" hidden="1" customHeight="1"/>
    <row r="54811" ht="7.5" hidden="1" customHeight="1"/>
    <row r="54812" ht="7.5" hidden="1" customHeight="1"/>
    <row r="54813" ht="7.5" hidden="1" customHeight="1"/>
    <row r="54814" ht="7.5" hidden="1" customHeight="1"/>
    <row r="54815" ht="7.5" hidden="1" customHeight="1"/>
    <row r="54816" ht="7.5" hidden="1" customHeight="1"/>
    <row r="54817" ht="7.5" hidden="1" customHeight="1"/>
    <row r="54818" ht="7.5" hidden="1" customHeight="1"/>
    <row r="54819" ht="7.5" hidden="1" customHeight="1"/>
    <row r="54820" ht="7.5" hidden="1" customHeight="1"/>
    <row r="54821" ht="7.5" hidden="1" customHeight="1"/>
    <row r="54822" ht="7.5" hidden="1" customHeight="1"/>
    <row r="54823" ht="7.5" hidden="1" customHeight="1"/>
    <row r="54824" ht="7.5" hidden="1" customHeight="1"/>
    <row r="54825" ht="7.5" hidden="1" customHeight="1"/>
    <row r="54826" ht="7.5" hidden="1" customHeight="1"/>
    <row r="54827" ht="7.5" hidden="1" customHeight="1"/>
    <row r="54828" ht="7.5" hidden="1" customHeight="1"/>
    <row r="54829" ht="7.5" hidden="1" customHeight="1"/>
    <row r="54830" ht="7.5" hidden="1" customHeight="1"/>
    <row r="54831" ht="7.5" hidden="1" customHeight="1"/>
    <row r="54832" ht="7.5" hidden="1" customHeight="1"/>
    <row r="54833" ht="7.5" hidden="1" customHeight="1"/>
    <row r="54834" ht="7.5" hidden="1" customHeight="1"/>
    <row r="54835" ht="7.5" hidden="1" customHeight="1"/>
    <row r="54836" ht="7.5" hidden="1" customHeight="1"/>
    <row r="54837" ht="7.5" hidden="1" customHeight="1"/>
    <row r="54838" ht="7.5" hidden="1" customHeight="1"/>
    <row r="54839" ht="7.5" hidden="1" customHeight="1"/>
    <row r="54840" ht="7.5" hidden="1" customHeight="1"/>
    <row r="54841" ht="7.5" hidden="1" customHeight="1"/>
    <row r="54842" ht="7.5" hidden="1" customHeight="1"/>
    <row r="54843" ht="7.5" hidden="1" customHeight="1"/>
    <row r="54844" ht="7.5" hidden="1" customHeight="1"/>
    <row r="54845" ht="7.5" hidden="1" customHeight="1"/>
    <row r="54846" ht="7.5" hidden="1" customHeight="1"/>
    <row r="54847" ht="7.5" hidden="1" customHeight="1"/>
    <row r="54848" ht="7.5" hidden="1" customHeight="1"/>
    <row r="54849" ht="7.5" hidden="1" customHeight="1"/>
    <row r="54850" ht="7.5" hidden="1" customHeight="1"/>
    <row r="54851" ht="7.5" hidden="1" customHeight="1"/>
    <row r="54852" ht="7.5" hidden="1" customHeight="1"/>
    <row r="54853" ht="7.5" hidden="1" customHeight="1"/>
    <row r="54854" ht="7.5" hidden="1" customHeight="1"/>
    <row r="54855" ht="7.5" hidden="1" customHeight="1"/>
    <row r="54856" ht="7.5" hidden="1" customHeight="1"/>
    <row r="54857" ht="7.5" hidden="1" customHeight="1"/>
    <row r="54858" ht="7.5" hidden="1" customHeight="1"/>
    <row r="54859" ht="7.5" hidden="1" customHeight="1"/>
    <row r="54860" ht="7.5" hidden="1" customHeight="1"/>
    <row r="54861" ht="7.5" hidden="1" customHeight="1"/>
    <row r="54862" ht="7.5" hidden="1" customHeight="1"/>
    <row r="54863" ht="7.5" hidden="1" customHeight="1"/>
    <row r="54864" ht="7.5" hidden="1" customHeight="1"/>
    <row r="54865" ht="7.5" hidden="1" customHeight="1"/>
    <row r="54866" ht="7.5" hidden="1" customHeight="1"/>
    <row r="54867" ht="7.5" hidden="1" customHeight="1"/>
    <row r="54868" ht="7.5" hidden="1" customHeight="1"/>
    <row r="54869" ht="7.5" hidden="1" customHeight="1"/>
    <row r="54870" ht="7.5" hidden="1" customHeight="1"/>
    <row r="54871" ht="7.5" hidden="1" customHeight="1"/>
    <row r="54872" ht="7.5" hidden="1" customHeight="1"/>
    <row r="54873" ht="7.5" hidden="1" customHeight="1"/>
    <row r="54874" ht="7.5" hidden="1" customHeight="1"/>
    <row r="54875" ht="7.5" hidden="1" customHeight="1"/>
    <row r="54876" ht="7.5" hidden="1" customHeight="1"/>
    <row r="54877" ht="7.5" hidden="1" customHeight="1"/>
    <row r="54878" ht="7.5" hidden="1" customHeight="1"/>
    <row r="54879" ht="7.5" hidden="1" customHeight="1"/>
    <row r="54880" ht="7.5" hidden="1" customHeight="1"/>
    <row r="54881" ht="7.5" hidden="1" customHeight="1"/>
    <row r="54882" ht="7.5" hidden="1" customHeight="1"/>
    <row r="54883" ht="7.5" hidden="1" customHeight="1"/>
    <row r="54884" ht="7.5" hidden="1" customHeight="1"/>
    <row r="54885" ht="7.5" hidden="1" customHeight="1"/>
    <row r="54886" ht="7.5" hidden="1" customHeight="1"/>
    <row r="54887" ht="7.5" hidden="1" customHeight="1"/>
    <row r="54888" ht="7.5" hidden="1" customHeight="1"/>
    <row r="54889" ht="7.5" hidden="1" customHeight="1"/>
    <row r="54890" ht="7.5" hidden="1" customHeight="1"/>
    <row r="54891" ht="7.5" hidden="1" customHeight="1"/>
    <row r="54892" ht="7.5" hidden="1" customHeight="1"/>
    <row r="54893" ht="7.5" hidden="1" customHeight="1"/>
    <row r="54894" ht="7.5" hidden="1" customHeight="1"/>
    <row r="54895" ht="7.5" hidden="1" customHeight="1"/>
    <row r="54896" ht="7.5" hidden="1" customHeight="1"/>
    <row r="54897" ht="7.5" hidden="1" customHeight="1"/>
    <row r="54898" ht="7.5" hidden="1" customHeight="1"/>
    <row r="54899" ht="7.5" hidden="1" customHeight="1"/>
    <row r="54900" ht="7.5" hidden="1" customHeight="1"/>
    <row r="54901" ht="7.5" hidden="1" customHeight="1"/>
    <row r="54902" ht="7.5" hidden="1" customHeight="1"/>
    <row r="54903" ht="7.5" hidden="1" customHeight="1"/>
    <row r="54904" ht="7.5" hidden="1" customHeight="1"/>
    <row r="54905" ht="7.5" hidden="1" customHeight="1"/>
    <row r="54906" ht="7.5" hidden="1" customHeight="1"/>
    <row r="54907" ht="7.5" hidden="1" customHeight="1"/>
    <row r="54908" ht="7.5" hidden="1" customHeight="1"/>
    <row r="54909" ht="7.5" hidden="1" customHeight="1"/>
    <row r="54910" ht="7.5" hidden="1" customHeight="1"/>
    <row r="54911" ht="7.5" hidden="1" customHeight="1"/>
    <row r="54912" ht="7.5" hidden="1" customHeight="1"/>
    <row r="54913" ht="7.5" hidden="1" customHeight="1"/>
    <row r="54914" ht="7.5" hidden="1" customHeight="1"/>
    <row r="54915" ht="7.5" hidden="1" customHeight="1"/>
    <row r="54916" ht="7.5" hidden="1" customHeight="1"/>
    <row r="54917" ht="7.5" hidden="1" customHeight="1"/>
    <row r="54918" ht="7.5" hidden="1" customHeight="1"/>
    <row r="54919" ht="7.5" hidden="1" customHeight="1"/>
    <row r="54920" ht="7.5" hidden="1" customHeight="1"/>
    <row r="54921" ht="7.5" hidden="1" customHeight="1"/>
    <row r="54922" ht="7.5" hidden="1" customHeight="1"/>
    <row r="54923" ht="7.5" hidden="1" customHeight="1"/>
    <row r="54924" ht="7.5" hidden="1" customHeight="1"/>
    <row r="54925" ht="7.5" hidden="1" customHeight="1"/>
    <row r="54926" ht="7.5" hidden="1" customHeight="1"/>
    <row r="54927" ht="7.5" hidden="1" customHeight="1"/>
    <row r="54928" ht="7.5" hidden="1" customHeight="1"/>
    <row r="54929" ht="7.5" hidden="1" customHeight="1"/>
    <row r="54930" ht="7.5" hidden="1" customHeight="1"/>
    <row r="54931" ht="7.5" hidden="1" customHeight="1"/>
    <row r="54932" ht="7.5" hidden="1" customHeight="1"/>
    <row r="54933" ht="7.5" hidden="1" customHeight="1"/>
    <row r="54934" ht="7.5" hidden="1" customHeight="1"/>
    <row r="54935" ht="7.5" hidden="1" customHeight="1"/>
    <row r="54936" ht="7.5" hidden="1" customHeight="1"/>
    <row r="54937" ht="7.5" hidden="1" customHeight="1"/>
    <row r="54938" ht="7.5" hidden="1" customHeight="1"/>
    <row r="54939" ht="7.5" hidden="1" customHeight="1"/>
    <row r="54940" ht="7.5" hidden="1" customHeight="1"/>
    <row r="54941" ht="7.5" hidden="1" customHeight="1"/>
    <row r="54942" ht="7.5" hidden="1" customHeight="1"/>
    <row r="54943" ht="7.5" hidden="1" customHeight="1"/>
    <row r="54944" ht="7.5" hidden="1" customHeight="1"/>
    <row r="54945" ht="7.5" hidden="1" customHeight="1"/>
    <row r="54946" ht="7.5" hidden="1" customHeight="1"/>
    <row r="54947" ht="7.5" hidden="1" customHeight="1"/>
    <row r="54948" ht="7.5" hidden="1" customHeight="1"/>
    <row r="54949" ht="7.5" hidden="1" customHeight="1"/>
    <row r="54950" ht="7.5" hidden="1" customHeight="1"/>
    <row r="54951" ht="7.5" hidden="1" customHeight="1"/>
    <row r="54952" ht="7.5" hidden="1" customHeight="1"/>
    <row r="54953" ht="7.5" hidden="1" customHeight="1"/>
    <row r="54954" ht="7.5" hidden="1" customHeight="1"/>
    <row r="54955" ht="7.5" hidden="1" customHeight="1"/>
    <row r="54956" ht="7.5" hidden="1" customHeight="1"/>
    <row r="54957" ht="7.5" hidden="1" customHeight="1"/>
    <row r="54958" ht="7.5" hidden="1" customHeight="1"/>
    <row r="54959" ht="7.5" hidden="1" customHeight="1"/>
    <row r="54960" ht="7.5" hidden="1" customHeight="1"/>
    <row r="54961" ht="7.5" hidden="1" customHeight="1"/>
    <row r="54962" ht="7.5" hidden="1" customHeight="1"/>
    <row r="54963" ht="7.5" hidden="1" customHeight="1"/>
    <row r="54964" ht="7.5" hidden="1" customHeight="1"/>
    <row r="54965" ht="7.5" hidden="1" customHeight="1"/>
    <row r="54966" ht="7.5" hidden="1" customHeight="1"/>
    <row r="54967" ht="7.5" hidden="1" customHeight="1"/>
    <row r="54968" ht="7.5" hidden="1" customHeight="1"/>
    <row r="54969" ht="7.5" hidden="1" customHeight="1"/>
    <row r="54970" ht="7.5" hidden="1" customHeight="1"/>
    <row r="54971" ht="7.5" hidden="1" customHeight="1"/>
    <row r="54972" ht="7.5" hidden="1" customHeight="1"/>
    <row r="54973" ht="7.5" hidden="1" customHeight="1"/>
    <row r="54974" ht="7.5" hidden="1" customHeight="1"/>
    <row r="54975" ht="7.5" hidden="1" customHeight="1"/>
    <row r="54976" ht="7.5" hidden="1" customHeight="1"/>
    <row r="54977" ht="7.5" hidden="1" customHeight="1"/>
    <row r="54978" ht="7.5" hidden="1" customHeight="1"/>
    <row r="54979" ht="7.5" hidden="1" customHeight="1"/>
    <row r="54980" ht="7.5" hidden="1" customHeight="1"/>
    <row r="54981" ht="7.5" hidden="1" customHeight="1"/>
    <row r="54982" ht="7.5" hidden="1" customHeight="1"/>
    <row r="54983" ht="7.5" hidden="1" customHeight="1"/>
    <row r="54984" ht="7.5" hidden="1" customHeight="1"/>
    <row r="54985" ht="7.5" hidden="1" customHeight="1"/>
    <row r="54986" ht="7.5" hidden="1" customHeight="1"/>
    <row r="54987" ht="7.5" hidden="1" customHeight="1"/>
    <row r="54988" ht="7.5" hidden="1" customHeight="1"/>
    <row r="54989" ht="7.5" hidden="1" customHeight="1"/>
    <row r="54990" ht="7.5" hidden="1" customHeight="1"/>
    <row r="54991" ht="7.5" hidden="1" customHeight="1"/>
    <row r="54992" ht="7.5" hidden="1" customHeight="1"/>
    <row r="54993" ht="7.5" hidden="1" customHeight="1"/>
    <row r="54994" ht="7.5" hidden="1" customHeight="1"/>
    <row r="54995" ht="7.5" hidden="1" customHeight="1"/>
    <row r="54996" ht="7.5" hidden="1" customHeight="1"/>
    <row r="54997" ht="7.5" hidden="1" customHeight="1"/>
    <row r="54998" ht="7.5" hidden="1" customHeight="1"/>
    <row r="54999" ht="7.5" hidden="1" customHeight="1"/>
    <row r="55000" ht="7.5" hidden="1" customHeight="1"/>
    <row r="55001" ht="7.5" hidden="1" customHeight="1"/>
    <row r="55002" ht="7.5" hidden="1" customHeight="1"/>
    <row r="55003" ht="7.5" hidden="1" customHeight="1"/>
    <row r="55004" ht="7.5" hidden="1" customHeight="1"/>
    <row r="55005" ht="7.5" hidden="1" customHeight="1"/>
    <row r="55006" ht="7.5" hidden="1" customHeight="1"/>
    <row r="55007" ht="7.5" hidden="1" customHeight="1"/>
    <row r="55008" ht="7.5" hidden="1" customHeight="1"/>
    <row r="55009" ht="7.5" hidden="1" customHeight="1"/>
    <row r="55010" ht="7.5" hidden="1" customHeight="1"/>
    <row r="55011" ht="7.5" hidden="1" customHeight="1"/>
    <row r="55012" ht="7.5" hidden="1" customHeight="1"/>
    <row r="55013" ht="7.5" hidden="1" customHeight="1"/>
    <row r="55014" ht="7.5" hidden="1" customHeight="1"/>
    <row r="55015" ht="7.5" hidden="1" customHeight="1"/>
    <row r="55016" ht="7.5" hidden="1" customHeight="1"/>
    <row r="55017" ht="7.5" hidden="1" customHeight="1"/>
    <row r="55018" ht="7.5" hidden="1" customHeight="1"/>
    <row r="55019" ht="7.5" hidden="1" customHeight="1"/>
    <row r="55020" ht="7.5" hidden="1" customHeight="1"/>
    <row r="55021" ht="7.5" hidden="1" customHeight="1"/>
    <row r="55022" ht="7.5" hidden="1" customHeight="1"/>
    <row r="55023" ht="7.5" hidden="1" customHeight="1"/>
    <row r="55024" ht="7.5" hidden="1" customHeight="1"/>
    <row r="55025" ht="7.5" hidden="1" customHeight="1"/>
    <row r="55026" ht="7.5" hidden="1" customHeight="1"/>
    <row r="55027" ht="7.5" hidden="1" customHeight="1"/>
    <row r="55028" ht="7.5" hidden="1" customHeight="1"/>
    <row r="55029" ht="7.5" hidden="1" customHeight="1"/>
    <row r="55030" ht="7.5" hidden="1" customHeight="1"/>
    <row r="55031" ht="7.5" hidden="1" customHeight="1"/>
    <row r="55032" ht="7.5" hidden="1" customHeight="1"/>
    <row r="55033" ht="7.5" hidden="1" customHeight="1"/>
    <row r="55034" ht="7.5" hidden="1" customHeight="1"/>
    <row r="55035" ht="7.5" hidden="1" customHeight="1"/>
    <row r="55036" ht="7.5" hidden="1" customHeight="1"/>
    <row r="55037" ht="7.5" hidden="1" customHeight="1"/>
    <row r="55038" ht="7.5" hidden="1" customHeight="1"/>
    <row r="55039" ht="7.5" hidden="1" customHeight="1"/>
    <row r="55040" ht="7.5" hidden="1" customHeight="1"/>
    <row r="55041" ht="7.5" hidden="1" customHeight="1"/>
    <row r="55042" ht="7.5" hidden="1" customHeight="1"/>
    <row r="55043" ht="7.5" hidden="1" customHeight="1"/>
    <row r="55044" ht="7.5" hidden="1" customHeight="1"/>
    <row r="55045" ht="7.5" hidden="1" customHeight="1"/>
    <row r="55046" ht="7.5" hidden="1" customHeight="1"/>
    <row r="55047" ht="7.5" hidden="1" customHeight="1"/>
    <row r="55048" ht="7.5" hidden="1" customHeight="1"/>
    <row r="55049" ht="7.5" hidden="1" customHeight="1"/>
    <row r="55050" ht="7.5" hidden="1" customHeight="1"/>
    <row r="55051" ht="7.5" hidden="1" customHeight="1"/>
    <row r="55052" ht="7.5" hidden="1" customHeight="1"/>
    <row r="55053" ht="7.5" hidden="1" customHeight="1"/>
    <row r="55054" ht="7.5" hidden="1" customHeight="1"/>
    <row r="55055" ht="7.5" hidden="1" customHeight="1"/>
    <row r="55056" ht="7.5" hidden="1" customHeight="1"/>
    <row r="55057" ht="7.5" hidden="1" customHeight="1"/>
    <row r="55058" ht="7.5" hidden="1" customHeight="1"/>
    <row r="55059" ht="7.5" hidden="1" customHeight="1"/>
    <row r="55060" ht="7.5" hidden="1" customHeight="1"/>
    <row r="55061" ht="7.5" hidden="1" customHeight="1"/>
    <row r="55062" ht="7.5" hidden="1" customHeight="1"/>
    <row r="55063" ht="7.5" hidden="1" customHeight="1"/>
    <row r="55064" ht="7.5" hidden="1" customHeight="1"/>
    <row r="55065" ht="7.5" hidden="1" customHeight="1"/>
    <row r="55066" ht="7.5" hidden="1" customHeight="1"/>
    <row r="55067" ht="7.5" hidden="1" customHeight="1"/>
    <row r="55068" ht="7.5" hidden="1" customHeight="1"/>
    <row r="55069" ht="7.5" hidden="1" customHeight="1"/>
    <row r="55070" ht="7.5" hidden="1" customHeight="1"/>
    <row r="55071" ht="7.5" hidden="1" customHeight="1"/>
    <row r="55072" ht="7.5" hidden="1" customHeight="1"/>
    <row r="55073" ht="7.5" hidden="1" customHeight="1"/>
    <row r="55074" ht="7.5" hidden="1" customHeight="1"/>
    <row r="55075" ht="7.5" hidden="1" customHeight="1"/>
    <row r="55076" ht="7.5" hidden="1" customHeight="1"/>
    <row r="55077" ht="7.5" hidden="1" customHeight="1"/>
    <row r="55078" ht="7.5" hidden="1" customHeight="1"/>
    <row r="55079" ht="7.5" hidden="1" customHeight="1"/>
    <row r="55080" ht="7.5" hidden="1" customHeight="1"/>
    <row r="55081" ht="7.5" hidden="1" customHeight="1"/>
    <row r="55082" ht="7.5" hidden="1" customHeight="1"/>
    <row r="55083" ht="7.5" hidden="1" customHeight="1"/>
    <row r="55084" ht="7.5" hidden="1" customHeight="1"/>
    <row r="55085" ht="7.5" hidden="1" customHeight="1"/>
    <row r="55086" ht="7.5" hidden="1" customHeight="1"/>
    <row r="55087" ht="7.5" hidden="1" customHeight="1"/>
    <row r="55088" ht="7.5" hidden="1" customHeight="1"/>
    <row r="55089" ht="7.5" hidden="1" customHeight="1"/>
    <row r="55090" ht="7.5" hidden="1" customHeight="1"/>
    <row r="55091" ht="7.5" hidden="1" customHeight="1"/>
    <row r="55092" ht="7.5" hidden="1" customHeight="1"/>
    <row r="55093" ht="7.5" hidden="1" customHeight="1"/>
    <row r="55094" ht="7.5" hidden="1" customHeight="1"/>
    <row r="55095" ht="7.5" hidden="1" customHeight="1"/>
    <row r="55096" ht="7.5" hidden="1" customHeight="1"/>
    <row r="55097" ht="7.5" hidden="1" customHeight="1"/>
    <row r="55098" ht="7.5" hidden="1" customHeight="1"/>
    <row r="55099" ht="7.5" hidden="1" customHeight="1"/>
    <row r="55100" ht="7.5" hidden="1" customHeight="1"/>
    <row r="55101" ht="7.5" hidden="1" customHeight="1"/>
    <row r="55102" ht="7.5" hidden="1" customHeight="1"/>
    <row r="55103" ht="7.5" hidden="1" customHeight="1"/>
    <row r="55104" ht="7.5" hidden="1" customHeight="1"/>
    <row r="55105" ht="7.5" hidden="1" customHeight="1"/>
    <row r="55106" ht="7.5" hidden="1" customHeight="1"/>
    <row r="55107" ht="7.5" hidden="1" customHeight="1"/>
    <row r="55108" ht="7.5" hidden="1" customHeight="1"/>
    <row r="55109" ht="7.5" hidden="1" customHeight="1"/>
    <row r="55110" ht="7.5" hidden="1" customHeight="1"/>
    <row r="55111" ht="7.5" hidden="1" customHeight="1"/>
    <row r="55112" ht="7.5" hidden="1" customHeight="1"/>
    <row r="55113" ht="7.5" hidden="1" customHeight="1"/>
    <row r="55114" ht="7.5" hidden="1" customHeight="1"/>
    <row r="55115" ht="7.5" hidden="1" customHeight="1"/>
    <row r="55116" ht="7.5" hidden="1" customHeight="1"/>
    <row r="55117" ht="7.5" hidden="1" customHeight="1"/>
    <row r="55118" ht="7.5" hidden="1" customHeight="1"/>
    <row r="55119" ht="7.5" hidden="1" customHeight="1"/>
    <row r="55120" ht="7.5" hidden="1" customHeight="1"/>
    <row r="55121" ht="7.5" hidden="1" customHeight="1"/>
    <row r="55122" ht="7.5" hidden="1" customHeight="1"/>
    <row r="55123" ht="7.5" hidden="1" customHeight="1"/>
    <row r="55124" ht="7.5" hidden="1" customHeight="1"/>
    <row r="55125" ht="7.5" hidden="1" customHeight="1"/>
    <row r="55126" ht="7.5" hidden="1" customHeight="1"/>
    <row r="55127" ht="7.5" hidden="1" customHeight="1"/>
    <row r="55128" ht="7.5" hidden="1" customHeight="1"/>
    <row r="55129" ht="7.5" hidden="1" customHeight="1"/>
    <row r="55130" ht="7.5" hidden="1" customHeight="1"/>
    <row r="55131" ht="7.5" hidden="1" customHeight="1"/>
    <row r="55132" ht="7.5" hidden="1" customHeight="1"/>
    <row r="55133" ht="7.5" hidden="1" customHeight="1"/>
    <row r="55134" ht="7.5" hidden="1" customHeight="1"/>
    <row r="55135" ht="7.5" hidden="1" customHeight="1"/>
    <row r="55136" ht="7.5" hidden="1" customHeight="1"/>
    <row r="55137" ht="7.5" hidden="1" customHeight="1"/>
    <row r="55138" ht="7.5" hidden="1" customHeight="1"/>
    <row r="55139" ht="7.5" hidden="1" customHeight="1"/>
    <row r="55140" ht="7.5" hidden="1" customHeight="1"/>
    <row r="55141" ht="7.5" hidden="1" customHeight="1"/>
    <row r="55142" ht="7.5" hidden="1" customHeight="1"/>
    <row r="55143" ht="7.5" hidden="1" customHeight="1"/>
    <row r="55144" ht="7.5" hidden="1" customHeight="1"/>
    <row r="55145" ht="7.5" hidden="1" customHeight="1"/>
    <row r="55146" ht="7.5" hidden="1" customHeight="1"/>
    <row r="55147" ht="7.5" hidden="1" customHeight="1"/>
    <row r="55148" ht="7.5" hidden="1" customHeight="1"/>
    <row r="55149" ht="7.5" hidden="1" customHeight="1"/>
    <row r="55150" ht="7.5" hidden="1" customHeight="1"/>
    <row r="55151" ht="7.5" hidden="1" customHeight="1"/>
    <row r="55152" ht="7.5" hidden="1" customHeight="1"/>
    <row r="55153" ht="7.5" hidden="1" customHeight="1"/>
    <row r="55154" ht="7.5" hidden="1" customHeight="1"/>
    <row r="55155" ht="7.5" hidden="1" customHeight="1"/>
    <row r="55156" ht="7.5" hidden="1" customHeight="1"/>
    <row r="55157" ht="7.5" hidden="1" customHeight="1"/>
    <row r="55158" ht="7.5" hidden="1" customHeight="1"/>
    <row r="55159" ht="7.5" hidden="1" customHeight="1"/>
    <row r="55160" ht="7.5" hidden="1" customHeight="1"/>
    <row r="55161" ht="7.5" hidden="1" customHeight="1"/>
    <row r="55162" ht="7.5" hidden="1" customHeight="1"/>
    <row r="55163" ht="7.5" hidden="1" customHeight="1"/>
    <row r="55164" ht="7.5" hidden="1" customHeight="1"/>
    <row r="55165" ht="7.5" hidden="1" customHeight="1"/>
    <row r="55166" ht="7.5" hidden="1" customHeight="1"/>
    <row r="55167" ht="7.5" hidden="1" customHeight="1"/>
    <row r="55168" ht="7.5" hidden="1" customHeight="1"/>
    <row r="55169" ht="7.5" hidden="1" customHeight="1"/>
    <row r="55170" ht="7.5" hidden="1" customHeight="1"/>
    <row r="55171" ht="7.5" hidden="1" customHeight="1"/>
    <row r="55172" ht="7.5" hidden="1" customHeight="1"/>
    <row r="55173" ht="7.5" hidden="1" customHeight="1"/>
    <row r="55174" ht="7.5" hidden="1" customHeight="1"/>
    <row r="55175" ht="7.5" hidden="1" customHeight="1"/>
    <row r="55176" ht="7.5" hidden="1" customHeight="1"/>
    <row r="55177" ht="7.5" hidden="1" customHeight="1"/>
    <row r="55178" ht="7.5" hidden="1" customHeight="1"/>
    <row r="55179" ht="7.5" hidden="1" customHeight="1"/>
    <row r="55180" ht="7.5" hidden="1" customHeight="1"/>
    <row r="55181" ht="7.5" hidden="1" customHeight="1"/>
    <row r="55182" ht="7.5" hidden="1" customHeight="1"/>
    <row r="55183" ht="7.5" hidden="1" customHeight="1"/>
    <row r="55184" ht="7.5" hidden="1" customHeight="1"/>
    <row r="55185" ht="7.5" hidden="1" customHeight="1"/>
    <row r="55186" ht="7.5" hidden="1" customHeight="1"/>
    <row r="55187" ht="7.5" hidden="1" customHeight="1"/>
    <row r="55188" ht="7.5" hidden="1" customHeight="1"/>
    <row r="55189" ht="7.5" hidden="1" customHeight="1"/>
    <row r="55190" ht="7.5" hidden="1" customHeight="1"/>
    <row r="55191" ht="7.5" hidden="1" customHeight="1"/>
    <row r="55192" ht="7.5" hidden="1" customHeight="1"/>
    <row r="55193" ht="7.5" hidden="1" customHeight="1"/>
    <row r="55194" ht="7.5" hidden="1" customHeight="1"/>
    <row r="55195" ht="7.5" hidden="1" customHeight="1"/>
    <row r="55196" ht="7.5" hidden="1" customHeight="1"/>
    <row r="55197" ht="7.5" hidden="1" customHeight="1"/>
    <row r="55198" ht="7.5" hidden="1" customHeight="1"/>
    <row r="55199" ht="7.5" hidden="1" customHeight="1"/>
    <row r="55200" ht="7.5" hidden="1" customHeight="1"/>
    <row r="55201" ht="7.5" hidden="1" customHeight="1"/>
    <row r="55202" ht="7.5" hidden="1" customHeight="1"/>
    <row r="55203" ht="7.5" hidden="1" customHeight="1"/>
    <row r="55204" ht="7.5" hidden="1" customHeight="1"/>
    <row r="55205" ht="7.5" hidden="1" customHeight="1"/>
    <row r="55206" ht="7.5" hidden="1" customHeight="1"/>
    <row r="55207" ht="7.5" hidden="1" customHeight="1"/>
    <row r="55208" ht="7.5" hidden="1" customHeight="1"/>
    <row r="55209" ht="7.5" hidden="1" customHeight="1"/>
    <row r="55210" ht="7.5" hidden="1" customHeight="1"/>
    <row r="55211" ht="7.5" hidden="1" customHeight="1"/>
    <row r="55212" ht="7.5" hidden="1" customHeight="1"/>
    <row r="55213" ht="7.5" hidden="1" customHeight="1"/>
    <row r="55214" ht="7.5" hidden="1" customHeight="1"/>
    <row r="55215" ht="7.5" hidden="1" customHeight="1"/>
    <row r="55216" ht="7.5" hidden="1" customHeight="1"/>
    <row r="55217" ht="7.5" hidden="1" customHeight="1"/>
    <row r="55218" ht="7.5" hidden="1" customHeight="1"/>
    <row r="55219" ht="7.5" hidden="1" customHeight="1"/>
    <row r="55220" ht="7.5" hidden="1" customHeight="1"/>
    <row r="55221" ht="7.5" hidden="1" customHeight="1"/>
    <row r="55222" ht="7.5" hidden="1" customHeight="1"/>
    <row r="55223" ht="7.5" hidden="1" customHeight="1"/>
    <row r="55224" ht="7.5" hidden="1" customHeight="1"/>
    <row r="55225" ht="7.5" hidden="1" customHeight="1"/>
    <row r="55226" ht="7.5" hidden="1" customHeight="1"/>
    <row r="55227" ht="7.5" hidden="1" customHeight="1"/>
    <row r="55228" ht="7.5" hidden="1" customHeight="1"/>
    <row r="55229" ht="7.5" hidden="1" customHeight="1"/>
    <row r="55230" ht="7.5" hidden="1" customHeight="1"/>
    <row r="55231" ht="7.5" hidden="1" customHeight="1"/>
    <row r="55232" ht="7.5" hidden="1" customHeight="1"/>
    <row r="55233" ht="7.5" hidden="1" customHeight="1"/>
    <row r="55234" ht="7.5" hidden="1" customHeight="1"/>
    <row r="55235" ht="7.5" hidden="1" customHeight="1"/>
    <row r="55236" ht="7.5" hidden="1" customHeight="1"/>
    <row r="55237" ht="7.5" hidden="1" customHeight="1"/>
    <row r="55238" ht="7.5" hidden="1" customHeight="1"/>
    <row r="55239" ht="7.5" hidden="1" customHeight="1"/>
    <row r="55240" ht="7.5" hidden="1" customHeight="1"/>
    <row r="55241" ht="7.5" hidden="1" customHeight="1"/>
    <row r="55242" ht="7.5" hidden="1" customHeight="1"/>
    <row r="55243" ht="7.5" hidden="1" customHeight="1"/>
    <row r="55244" ht="7.5" hidden="1" customHeight="1"/>
    <row r="55245" ht="7.5" hidden="1" customHeight="1"/>
    <row r="55246" ht="7.5" hidden="1" customHeight="1"/>
    <row r="55247" ht="7.5" hidden="1" customHeight="1"/>
    <row r="55248" ht="7.5" hidden="1" customHeight="1"/>
    <row r="55249" ht="7.5" hidden="1" customHeight="1"/>
    <row r="55250" ht="7.5" hidden="1" customHeight="1"/>
    <row r="55251" ht="7.5" hidden="1" customHeight="1"/>
    <row r="55252" ht="7.5" hidden="1" customHeight="1"/>
    <row r="55253" ht="7.5" hidden="1" customHeight="1"/>
    <row r="55254" ht="7.5" hidden="1" customHeight="1"/>
    <row r="55255" ht="7.5" hidden="1" customHeight="1"/>
    <row r="55256" ht="7.5" hidden="1" customHeight="1"/>
    <row r="55257" ht="7.5" hidden="1" customHeight="1"/>
    <row r="55258" ht="7.5" hidden="1" customHeight="1"/>
    <row r="55259" ht="7.5" hidden="1" customHeight="1"/>
    <row r="55260" ht="7.5" hidden="1" customHeight="1"/>
    <row r="55261" ht="7.5" hidden="1" customHeight="1"/>
    <row r="55262" ht="7.5" hidden="1" customHeight="1"/>
    <row r="55263" ht="7.5" hidden="1" customHeight="1"/>
    <row r="55264" ht="7.5" hidden="1" customHeight="1"/>
    <row r="55265" ht="7.5" hidden="1" customHeight="1"/>
    <row r="55266" ht="7.5" hidden="1" customHeight="1"/>
    <row r="55267" ht="7.5" hidden="1" customHeight="1"/>
    <row r="55268" ht="7.5" hidden="1" customHeight="1"/>
    <row r="55269" ht="7.5" hidden="1" customHeight="1"/>
    <row r="55270" ht="7.5" hidden="1" customHeight="1"/>
    <row r="55271" ht="7.5" hidden="1" customHeight="1"/>
    <row r="55272" ht="7.5" hidden="1" customHeight="1"/>
    <row r="55273" ht="7.5" hidden="1" customHeight="1"/>
    <row r="55274" ht="7.5" hidden="1" customHeight="1"/>
    <row r="55275" ht="7.5" hidden="1" customHeight="1"/>
    <row r="55276" ht="7.5" hidden="1" customHeight="1"/>
    <row r="55277" ht="7.5" hidden="1" customHeight="1"/>
    <row r="55278" ht="7.5" hidden="1" customHeight="1"/>
    <row r="55279" ht="7.5" hidden="1" customHeight="1"/>
    <row r="55280" ht="7.5" hidden="1" customHeight="1"/>
    <row r="55281" ht="7.5" hidden="1" customHeight="1"/>
    <row r="55282" ht="7.5" hidden="1" customHeight="1"/>
    <row r="55283" ht="7.5" hidden="1" customHeight="1"/>
    <row r="55284" ht="7.5" hidden="1" customHeight="1"/>
    <row r="55285" ht="7.5" hidden="1" customHeight="1"/>
    <row r="55286" ht="7.5" hidden="1" customHeight="1"/>
    <row r="55287" ht="7.5" hidden="1" customHeight="1"/>
    <row r="55288" ht="7.5" hidden="1" customHeight="1"/>
    <row r="55289" ht="7.5" hidden="1" customHeight="1"/>
    <row r="55290" ht="7.5" hidden="1" customHeight="1"/>
    <row r="55291" ht="7.5" hidden="1" customHeight="1"/>
    <row r="55292" ht="7.5" hidden="1" customHeight="1"/>
    <row r="55293" ht="7.5" hidden="1" customHeight="1"/>
    <row r="55294" ht="7.5" hidden="1" customHeight="1"/>
    <row r="55295" ht="7.5" hidden="1" customHeight="1"/>
    <row r="55296" ht="7.5" hidden="1" customHeight="1"/>
    <row r="55297" ht="7.5" hidden="1" customHeight="1"/>
    <row r="55298" ht="7.5" hidden="1" customHeight="1"/>
    <row r="55299" ht="7.5" hidden="1" customHeight="1"/>
    <row r="55300" ht="7.5" hidden="1" customHeight="1"/>
    <row r="55301" ht="7.5" hidden="1" customHeight="1"/>
    <row r="55302" ht="7.5" hidden="1" customHeight="1"/>
    <row r="55303" ht="7.5" hidden="1" customHeight="1"/>
    <row r="55304" ht="7.5" hidden="1" customHeight="1"/>
    <row r="55305" ht="7.5" hidden="1" customHeight="1"/>
    <row r="55306" ht="7.5" hidden="1" customHeight="1"/>
    <row r="55307" ht="7.5" hidden="1" customHeight="1"/>
    <row r="55308" ht="7.5" hidden="1" customHeight="1"/>
    <row r="55309" ht="7.5" hidden="1" customHeight="1"/>
    <row r="55310" ht="7.5" hidden="1" customHeight="1"/>
    <row r="55311" ht="7.5" hidden="1" customHeight="1"/>
    <row r="55312" ht="7.5" hidden="1" customHeight="1"/>
    <row r="55313" ht="7.5" hidden="1" customHeight="1"/>
    <row r="55314" ht="7.5" hidden="1" customHeight="1"/>
    <row r="55315" ht="7.5" hidden="1" customHeight="1"/>
    <row r="55316" ht="7.5" hidden="1" customHeight="1"/>
    <row r="55317" ht="7.5" hidden="1" customHeight="1"/>
    <row r="55318" ht="7.5" hidden="1" customHeight="1"/>
    <row r="55319" ht="7.5" hidden="1" customHeight="1"/>
    <row r="55320" ht="7.5" hidden="1" customHeight="1"/>
    <row r="55321" ht="7.5" hidden="1" customHeight="1"/>
    <row r="55322" ht="7.5" hidden="1" customHeight="1"/>
    <row r="55323" ht="7.5" hidden="1" customHeight="1"/>
    <row r="55324" ht="7.5" hidden="1" customHeight="1"/>
    <row r="55325" ht="7.5" hidden="1" customHeight="1"/>
    <row r="55326" ht="7.5" hidden="1" customHeight="1"/>
    <row r="55327" ht="7.5" hidden="1" customHeight="1"/>
    <row r="55328" ht="7.5" hidden="1" customHeight="1"/>
    <row r="55329" ht="7.5" hidden="1" customHeight="1"/>
    <row r="55330" ht="7.5" hidden="1" customHeight="1"/>
    <row r="55331" ht="7.5" hidden="1" customHeight="1"/>
    <row r="55332" ht="7.5" hidden="1" customHeight="1"/>
    <row r="55333" ht="7.5" hidden="1" customHeight="1"/>
    <row r="55334" ht="7.5" hidden="1" customHeight="1"/>
    <row r="55335" ht="7.5" hidden="1" customHeight="1"/>
    <row r="55336" ht="7.5" hidden="1" customHeight="1"/>
    <row r="55337" ht="7.5" hidden="1" customHeight="1"/>
    <row r="55338" ht="7.5" hidden="1" customHeight="1"/>
    <row r="55339" ht="7.5" hidden="1" customHeight="1"/>
    <row r="55340" ht="7.5" hidden="1" customHeight="1"/>
    <row r="55341" ht="7.5" hidden="1" customHeight="1"/>
    <row r="55342" ht="7.5" hidden="1" customHeight="1"/>
    <row r="55343" ht="7.5" hidden="1" customHeight="1"/>
    <row r="55344" ht="7.5" hidden="1" customHeight="1"/>
    <row r="55345" ht="7.5" hidden="1" customHeight="1"/>
    <row r="55346" ht="7.5" hidden="1" customHeight="1"/>
    <row r="55347" ht="7.5" hidden="1" customHeight="1"/>
    <row r="55348" ht="7.5" hidden="1" customHeight="1"/>
    <row r="55349" ht="7.5" hidden="1" customHeight="1"/>
    <row r="55350" ht="7.5" hidden="1" customHeight="1"/>
    <row r="55351" ht="7.5" hidden="1" customHeight="1"/>
    <row r="55352" ht="7.5" hidden="1" customHeight="1"/>
    <row r="55353" ht="7.5" hidden="1" customHeight="1"/>
    <row r="55354" ht="7.5" hidden="1" customHeight="1"/>
    <row r="55355" ht="7.5" hidden="1" customHeight="1"/>
    <row r="55356" ht="7.5" hidden="1" customHeight="1"/>
    <row r="55357" ht="7.5" hidden="1" customHeight="1"/>
    <row r="55358" ht="7.5" hidden="1" customHeight="1"/>
    <row r="55359" ht="7.5" hidden="1" customHeight="1"/>
    <row r="55360" ht="7.5" hidden="1" customHeight="1"/>
    <row r="55361" ht="7.5" hidden="1" customHeight="1"/>
    <row r="55362" ht="7.5" hidden="1" customHeight="1"/>
    <row r="55363" ht="7.5" hidden="1" customHeight="1"/>
    <row r="55364" ht="7.5" hidden="1" customHeight="1"/>
    <row r="55365" ht="7.5" hidden="1" customHeight="1"/>
    <row r="55366" ht="7.5" hidden="1" customHeight="1"/>
    <row r="55367" ht="7.5" hidden="1" customHeight="1"/>
    <row r="55368" ht="7.5" hidden="1" customHeight="1"/>
    <row r="55369" ht="7.5" hidden="1" customHeight="1"/>
    <row r="55370" ht="7.5" hidden="1" customHeight="1"/>
    <row r="55371" ht="7.5" hidden="1" customHeight="1"/>
    <row r="55372" ht="7.5" hidden="1" customHeight="1"/>
    <row r="55373" ht="7.5" hidden="1" customHeight="1"/>
    <row r="55374" ht="7.5" hidden="1" customHeight="1"/>
    <row r="55375" ht="7.5" hidden="1" customHeight="1"/>
    <row r="55376" ht="7.5" hidden="1" customHeight="1"/>
    <row r="55377" ht="7.5" hidden="1" customHeight="1"/>
    <row r="55378" ht="7.5" hidden="1" customHeight="1"/>
    <row r="55379" ht="7.5" hidden="1" customHeight="1"/>
    <row r="55380" ht="7.5" hidden="1" customHeight="1"/>
    <row r="55381" ht="7.5" hidden="1" customHeight="1"/>
    <row r="55382" ht="7.5" hidden="1" customHeight="1"/>
    <row r="55383" ht="7.5" hidden="1" customHeight="1"/>
    <row r="55384" ht="7.5" hidden="1" customHeight="1"/>
    <row r="55385" ht="7.5" hidden="1" customHeight="1"/>
    <row r="55386" ht="7.5" hidden="1" customHeight="1"/>
    <row r="55387" ht="7.5" hidden="1" customHeight="1"/>
    <row r="55388" ht="7.5" hidden="1" customHeight="1"/>
    <row r="55389" ht="7.5" hidden="1" customHeight="1"/>
    <row r="55390" ht="7.5" hidden="1" customHeight="1"/>
    <row r="55391" ht="7.5" hidden="1" customHeight="1"/>
    <row r="55392" ht="7.5" hidden="1" customHeight="1"/>
    <row r="55393" ht="7.5" hidden="1" customHeight="1"/>
    <row r="55394" ht="7.5" hidden="1" customHeight="1"/>
    <row r="55395" ht="7.5" hidden="1" customHeight="1"/>
    <row r="55396" ht="7.5" hidden="1" customHeight="1"/>
    <row r="55397" ht="7.5" hidden="1" customHeight="1"/>
    <row r="55398" ht="7.5" hidden="1" customHeight="1"/>
    <row r="55399" ht="7.5" hidden="1" customHeight="1"/>
    <row r="55400" ht="7.5" hidden="1" customHeight="1"/>
    <row r="55401" ht="7.5" hidden="1" customHeight="1"/>
    <row r="55402" ht="7.5" hidden="1" customHeight="1"/>
    <row r="55403" ht="7.5" hidden="1" customHeight="1"/>
    <row r="55404" ht="7.5" hidden="1" customHeight="1"/>
    <row r="55405" ht="7.5" hidden="1" customHeight="1"/>
    <row r="55406" ht="7.5" hidden="1" customHeight="1"/>
    <row r="55407" ht="7.5" hidden="1" customHeight="1"/>
    <row r="55408" ht="7.5" hidden="1" customHeight="1"/>
    <row r="55409" ht="7.5" hidden="1" customHeight="1"/>
    <row r="55410" ht="7.5" hidden="1" customHeight="1"/>
    <row r="55411" ht="7.5" hidden="1" customHeight="1"/>
    <row r="55412" ht="7.5" hidden="1" customHeight="1"/>
    <row r="55413" ht="7.5" hidden="1" customHeight="1"/>
    <row r="55414" ht="7.5" hidden="1" customHeight="1"/>
    <row r="55415" ht="7.5" hidden="1" customHeight="1"/>
    <row r="55416" ht="7.5" hidden="1" customHeight="1"/>
    <row r="55417" ht="7.5" hidden="1" customHeight="1"/>
    <row r="55418" ht="7.5" hidden="1" customHeight="1"/>
    <row r="55419" ht="7.5" hidden="1" customHeight="1"/>
    <row r="55420" ht="7.5" hidden="1" customHeight="1"/>
    <row r="55421" ht="7.5" hidden="1" customHeight="1"/>
    <row r="55422" ht="7.5" hidden="1" customHeight="1"/>
    <row r="55423" ht="7.5" hidden="1" customHeight="1"/>
    <row r="55424" ht="7.5" hidden="1" customHeight="1"/>
    <row r="55425" ht="7.5" hidden="1" customHeight="1"/>
    <row r="55426" ht="7.5" hidden="1" customHeight="1"/>
    <row r="55427" ht="7.5" hidden="1" customHeight="1"/>
    <row r="55428" ht="7.5" hidden="1" customHeight="1"/>
    <row r="55429" ht="7.5" hidden="1" customHeight="1"/>
    <row r="55430" ht="7.5" hidden="1" customHeight="1"/>
    <row r="55431" ht="7.5" hidden="1" customHeight="1"/>
    <row r="55432" ht="7.5" hidden="1" customHeight="1"/>
    <row r="55433" ht="7.5" hidden="1" customHeight="1"/>
    <row r="55434" ht="7.5" hidden="1" customHeight="1"/>
    <row r="55435" ht="7.5" hidden="1" customHeight="1"/>
    <row r="55436" ht="7.5" hidden="1" customHeight="1"/>
    <row r="55437" ht="7.5" hidden="1" customHeight="1"/>
    <row r="55438" ht="7.5" hidden="1" customHeight="1"/>
    <row r="55439" ht="7.5" hidden="1" customHeight="1"/>
    <row r="55440" ht="7.5" hidden="1" customHeight="1"/>
    <row r="55441" ht="7.5" hidden="1" customHeight="1"/>
    <row r="55442" ht="7.5" hidden="1" customHeight="1"/>
    <row r="55443" ht="7.5" hidden="1" customHeight="1"/>
    <row r="55444" ht="7.5" hidden="1" customHeight="1"/>
    <row r="55445" ht="7.5" hidden="1" customHeight="1"/>
    <row r="55446" ht="7.5" hidden="1" customHeight="1"/>
    <row r="55447" ht="7.5" hidden="1" customHeight="1"/>
    <row r="55448" ht="7.5" hidden="1" customHeight="1"/>
    <row r="55449" ht="7.5" hidden="1" customHeight="1"/>
    <row r="55450" ht="7.5" hidden="1" customHeight="1"/>
    <row r="55451" ht="7.5" hidden="1" customHeight="1"/>
    <row r="55452" ht="7.5" hidden="1" customHeight="1"/>
    <row r="55453" ht="7.5" hidden="1" customHeight="1"/>
    <row r="55454" ht="7.5" hidden="1" customHeight="1"/>
    <row r="55455" ht="7.5" hidden="1" customHeight="1"/>
    <row r="55456" ht="7.5" hidden="1" customHeight="1"/>
    <row r="55457" ht="7.5" hidden="1" customHeight="1"/>
    <row r="55458" ht="7.5" hidden="1" customHeight="1"/>
    <row r="55459" ht="7.5" hidden="1" customHeight="1"/>
    <row r="55460" ht="7.5" hidden="1" customHeight="1"/>
    <row r="55461" ht="7.5" hidden="1" customHeight="1"/>
    <row r="55462" ht="7.5" hidden="1" customHeight="1"/>
    <row r="55463" ht="7.5" hidden="1" customHeight="1"/>
    <row r="55464" ht="7.5" hidden="1" customHeight="1"/>
    <row r="55465" ht="7.5" hidden="1" customHeight="1"/>
    <row r="55466" ht="7.5" hidden="1" customHeight="1"/>
    <row r="55467" ht="7.5" hidden="1" customHeight="1"/>
    <row r="55468" ht="7.5" hidden="1" customHeight="1"/>
    <row r="55469" ht="7.5" hidden="1" customHeight="1"/>
    <row r="55470" ht="7.5" hidden="1" customHeight="1"/>
    <row r="55471" ht="7.5" hidden="1" customHeight="1"/>
    <row r="55472" ht="7.5" hidden="1" customHeight="1"/>
    <row r="55473" ht="7.5" hidden="1" customHeight="1"/>
    <row r="55474" ht="7.5" hidden="1" customHeight="1"/>
    <row r="55475" ht="7.5" hidden="1" customHeight="1"/>
    <row r="55476" ht="7.5" hidden="1" customHeight="1"/>
    <row r="55477" ht="7.5" hidden="1" customHeight="1"/>
    <row r="55478" ht="7.5" hidden="1" customHeight="1"/>
    <row r="55479" ht="7.5" hidden="1" customHeight="1"/>
    <row r="55480" ht="7.5" hidden="1" customHeight="1"/>
    <row r="55481" ht="7.5" hidden="1" customHeight="1"/>
    <row r="55482" ht="7.5" hidden="1" customHeight="1"/>
    <row r="55483" ht="7.5" hidden="1" customHeight="1"/>
    <row r="55484" ht="7.5" hidden="1" customHeight="1"/>
    <row r="55485" ht="7.5" hidden="1" customHeight="1"/>
    <row r="55486" ht="7.5" hidden="1" customHeight="1"/>
    <row r="55487" ht="7.5" hidden="1" customHeight="1"/>
    <row r="55488" ht="7.5" hidden="1" customHeight="1"/>
    <row r="55489" ht="7.5" hidden="1" customHeight="1"/>
    <row r="55490" ht="7.5" hidden="1" customHeight="1"/>
    <row r="55491" ht="7.5" hidden="1" customHeight="1"/>
    <row r="55492" ht="7.5" hidden="1" customHeight="1"/>
    <row r="55493" ht="7.5" hidden="1" customHeight="1"/>
    <row r="55494" ht="7.5" hidden="1" customHeight="1"/>
    <row r="55495" ht="7.5" hidden="1" customHeight="1"/>
    <row r="55496" ht="7.5" hidden="1" customHeight="1"/>
    <row r="55497" ht="7.5" hidden="1" customHeight="1"/>
    <row r="55498" ht="7.5" hidden="1" customHeight="1"/>
    <row r="55499" ht="7.5" hidden="1" customHeight="1"/>
    <row r="55500" ht="7.5" hidden="1" customHeight="1"/>
    <row r="55501" ht="7.5" hidden="1" customHeight="1"/>
    <row r="55502" ht="7.5" hidden="1" customHeight="1"/>
    <row r="55503" ht="7.5" hidden="1" customHeight="1"/>
    <row r="55504" ht="7.5" hidden="1" customHeight="1"/>
    <row r="55505" ht="7.5" hidden="1" customHeight="1"/>
    <row r="55506" ht="7.5" hidden="1" customHeight="1"/>
    <row r="55507" ht="7.5" hidden="1" customHeight="1"/>
    <row r="55508" ht="7.5" hidden="1" customHeight="1"/>
    <row r="55509" ht="7.5" hidden="1" customHeight="1"/>
    <row r="55510" ht="7.5" hidden="1" customHeight="1"/>
    <row r="55511" ht="7.5" hidden="1" customHeight="1"/>
    <row r="55512" ht="7.5" hidden="1" customHeight="1"/>
    <row r="55513" ht="7.5" hidden="1" customHeight="1"/>
    <row r="55514" ht="7.5" hidden="1" customHeight="1"/>
    <row r="55515" ht="7.5" hidden="1" customHeight="1"/>
    <row r="55516" ht="7.5" hidden="1" customHeight="1"/>
    <row r="55517" ht="7.5" hidden="1" customHeight="1"/>
    <row r="55518" ht="7.5" hidden="1" customHeight="1"/>
    <row r="55519" ht="7.5" hidden="1" customHeight="1"/>
    <row r="55520" ht="7.5" hidden="1" customHeight="1"/>
    <row r="55521" ht="7.5" hidden="1" customHeight="1"/>
    <row r="55522" ht="7.5" hidden="1" customHeight="1"/>
    <row r="55523" ht="7.5" hidden="1" customHeight="1"/>
    <row r="55524" ht="7.5" hidden="1" customHeight="1"/>
    <row r="55525" ht="7.5" hidden="1" customHeight="1"/>
    <row r="55526" ht="7.5" hidden="1" customHeight="1"/>
    <row r="55527" ht="7.5" hidden="1" customHeight="1"/>
    <row r="55528" ht="7.5" hidden="1" customHeight="1"/>
    <row r="55529" ht="7.5" hidden="1" customHeight="1"/>
    <row r="55530" ht="7.5" hidden="1" customHeight="1"/>
    <row r="55531" ht="7.5" hidden="1" customHeight="1"/>
    <row r="55532" ht="7.5" hidden="1" customHeight="1"/>
    <row r="55533" ht="7.5" hidden="1" customHeight="1"/>
    <row r="55534" ht="7.5" hidden="1" customHeight="1"/>
    <row r="55535" ht="7.5" hidden="1" customHeight="1"/>
    <row r="55536" ht="7.5" hidden="1" customHeight="1"/>
    <row r="55537" ht="7.5" hidden="1" customHeight="1"/>
    <row r="55538" ht="7.5" hidden="1" customHeight="1"/>
    <row r="55539" ht="7.5" hidden="1" customHeight="1"/>
    <row r="55540" ht="7.5" hidden="1" customHeight="1"/>
    <row r="55541" ht="7.5" hidden="1" customHeight="1"/>
    <row r="55542" ht="7.5" hidden="1" customHeight="1"/>
    <row r="55543" ht="7.5" hidden="1" customHeight="1"/>
    <row r="55544" ht="7.5" hidden="1" customHeight="1"/>
    <row r="55545" ht="7.5" hidden="1" customHeight="1"/>
    <row r="55546" ht="7.5" hidden="1" customHeight="1"/>
    <row r="55547" ht="7.5" hidden="1" customHeight="1"/>
    <row r="55548" ht="7.5" hidden="1" customHeight="1"/>
    <row r="55549" ht="7.5" hidden="1" customHeight="1"/>
    <row r="55550" ht="7.5" hidden="1" customHeight="1"/>
    <row r="55551" ht="7.5" hidden="1" customHeight="1"/>
    <row r="55552" ht="7.5" hidden="1" customHeight="1"/>
    <row r="55553" ht="7.5" hidden="1" customHeight="1"/>
    <row r="55554" ht="7.5" hidden="1" customHeight="1"/>
    <row r="55555" ht="7.5" hidden="1" customHeight="1"/>
    <row r="55556" ht="7.5" hidden="1" customHeight="1"/>
    <row r="55557" ht="7.5" hidden="1" customHeight="1"/>
    <row r="55558" ht="7.5" hidden="1" customHeight="1"/>
    <row r="55559" ht="7.5" hidden="1" customHeight="1"/>
    <row r="55560" ht="7.5" hidden="1" customHeight="1"/>
    <row r="55561" ht="7.5" hidden="1" customHeight="1"/>
    <row r="55562" ht="7.5" hidden="1" customHeight="1"/>
    <row r="55563" ht="7.5" hidden="1" customHeight="1"/>
    <row r="55564" ht="7.5" hidden="1" customHeight="1"/>
    <row r="55565" ht="7.5" hidden="1" customHeight="1"/>
    <row r="55566" ht="7.5" hidden="1" customHeight="1"/>
    <row r="55567" ht="7.5" hidden="1" customHeight="1"/>
    <row r="55568" ht="7.5" hidden="1" customHeight="1"/>
    <row r="55569" ht="7.5" hidden="1" customHeight="1"/>
    <row r="55570" ht="7.5" hidden="1" customHeight="1"/>
    <row r="55571" ht="7.5" hidden="1" customHeight="1"/>
    <row r="55572" ht="7.5" hidden="1" customHeight="1"/>
    <row r="55573" ht="7.5" hidden="1" customHeight="1"/>
    <row r="55574" ht="7.5" hidden="1" customHeight="1"/>
    <row r="55575" ht="7.5" hidden="1" customHeight="1"/>
    <row r="55576" ht="7.5" hidden="1" customHeight="1"/>
    <row r="55577" ht="7.5" hidden="1" customHeight="1"/>
    <row r="55578" ht="7.5" hidden="1" customHeight="1"/>
    <row r="55579" ht="7.5" hidden="1" customHeight="1"/>
    <row r="55580" ht="7.5" hidden="1" customHeight="1"/>
    <row r="55581" ht="7.5" hidden="1" customHeight="1"/>
    <row r="55582" ht="7.5" hidden="1" customHeight="1"/>
    <row r="55583" ht="7.5" hidden="1" customHeight="1"/>
    <row r="55584" ht="7.5" hidden="1" customHeight="1"/>
    <row r="55585" ht="7.5" hidden="1" customHeight="1"/>
    <row r="55586" ht="7.5" hidden="1" customHeight="1"/>
    <row r="55587" ht="7.5" hidden="1" customHeight="1"/>
    <row r="55588" ht="7.5" hidden="1" customHeight="1"/>
    <row r="55589" ht="7.5" hidden="1" customHeight="1"/>
    <row r="55590" ht="7.5" hidden="1" customHeight="1"/>
    <row r="55591" ht="7.5" hidden="1" customHeight="1"/>
    <row r="55592" ht="7.5" hidden="1" customHeight="1"/>
    <row r="55593" ht="7.5" hidden="1" customHeight="1"/>
    <row r="55594" ht="7.5" hidden="1" customHeight="1"/>
    <row r="55595" ht="7.5" hidden="1" customHeight="1"/>
    <row r="55596" ht="7.5" hidden="1" customHeight="1"/>
    <row r="55597" ht="7.5" hidden="1" customHeight="1"/>
    <row r="55598" ht="7.5" hidden="1" customHeight="1"/>
    <row r="55599" ht="7.5" hidden="1" customHeight="1"/>
    <row r="55600" ht="7.5" hidden="1" customHeight="1"/>
    <row r="55601" ht="7.5" hidden="1" customHeight="1"/>
    <row r="55602" ht="7.5" hidden="1" customHeight="1"/>
    <row r="55603" ht="7.5" hidden="1" customHeight="1"/>
    <row r="55604" ht="7.5" hidden="1" customHeight="1"/>
    <row r="55605" ht="7.5" hidden="1" customHeight="1"/>
    <row r="55606" ht="7.5" hidden="1" customHeight="1"/>
    <row r="55607" ht="7.5" hidden="1" customHeight="1"/>
    <row r="55608" ht="7.5" hidden="1" customHeight="1"/>
    <row r="55609" ht="7.5" hidden="1" customHeight="1"/>
    <row r="55610" ht="7.5" hidden="1" customHeight="1"/>
    <row r="55611" ht="7.5" hidden="1" customHeight="1"/>
    <row r="55612" ht="7.5" hidden="1" customHeight="1"/>
    <row r="55613" ht="7.5" hidden="1" customHeight="1"/>
    <row r="55614" ht="7.5" hidden="1" customHeight="1"/>
    <row r="55615" ht="7.5" hidden="1" customHeight="1"/>
    <row r="55616" ht="7.5" hidden="1" customHeight="1"/>
    <row r="55617" ht="7.5" hidden="1" customHeight="1"/>
    <row r="55618" ht="7.5" hidden="1" customHeight="1"/>
    <row r="55619" ht="7.5" hidden="1" customHeight="1"/>
    <row r="55620" ht="7.5" hidden="1" customHeight="1"/>
    <row r="55621" ht="7.5" hidden="1" customHeight="1"/>
    <row r="55622" ht="7.5" hidden="1" customHeight="1"/>
    <row r="55623" ht="7.5" hidden="1" customHeight="1"/>
    <row r="55624" ht="7.5" hidden="1" customHeight="1"/>
    <row r="55625" ht="7.5" hidden="1" customHeight="1"/>
    <row r="55626" ht="7.5" hidden="1" customHeight="1"/>
    <row r="55627" ht="7.5" hidden="1" customHeight="1"/>
    <row r="55628" ht="7.5" hidden="1" customHeight="1"/>
    <row r="55629" ht="7.5" hidden="1" customHeight="1"/>
    <row r="55630" ht="7.5" hidden="1" customHeight="1"/>
    <row r="55631" ht="7.5" hidden="1" customHeight="1"/>
    <row r="55632" ht="7.5" hidden="1" customHeight="1"/>
    <row r="55633" ht="7.5" hidden="1" customHeight="1"/>
    <row r="55634" ht="7.5" hidden="1" customHeight="1"/>
    <row r="55635" ht="7.5" hidden="1" customHeight="1"/>
    <row r="55636" ht="7.5" hidden="1" customHeight="1"/>
    <row r="55637" ht="7.5" hidden="1" customHeight="1"/>
    <row r="55638" ht="7.5" hidden="1" customHeight="1"/>
    <row r="55639" ht="7.5" hidden="1" customHeight="1"/>
    <row r="55640" ht="7.5" hidden="1" customHeight="1"/>
    <row r="55641" ht="7.5" hidden="1" customHeight="1"/>
    <row r="55642" ht="7.5" hidden="1" customHeight="1"/>
    <row r="55643" ht="7.5" hidden="1" customHeight="1"/>
    <row r="55644" ht="7.5" hidden="1" customHeight="1"/>
    <row r="55645" ht="7.5" hidden="1" customHeight="1"/>
    <row r="55646" ht="7.5" hidden="1" customHeight="1"/>
    <row r="55647" ht="7.5" hidden="1" customHeight="1"/>
    <row r="55648" ht="7.5" hidden="1" customHeight="1"/>
    <row r="55649" ht="7.5" hidden="1" customHeight="1"/>
    <row r="55650" ht="7.5" hidden="1" customHeight="1"/>
    <row r="55651" ht="7.5" hidden="1" customHeight="1"/>
    <row r="55652" ht="7.5" hidden="1" customHeight="1"/>
    <row r="55653" ht="7.5" hidden="1" customHeight="1"/>
    <row r="55654" ht="7.5" hidden="1" customHeight="1"/>
    <row r="55655" ht="7.5" hidden="1" customHeight="1"/>
    <row r="55656" ht="7.5" hidden="1" customHeight="1"/>
    <row r="55657" ht="7.5" hidden="1" customHeight="1"/>
    <row r="55658" ht="7.5" hidden="1" customHeight="1"/>
    <row r="55659" ht="7.5" hidden="1" customHeight="1"/>
    <row r="55660" ht="7.5" hidden="1" customHeight="1"/>
    <row r="55661" ht="7.5" hidden="1" customHeight="1"/>
    <row r="55662" ht="7.5" hidden="1" customHeight="1"/>
    <row r="55663" ht="7.5" hidden="1" customHeight="1"/>
    <row r="55664" ht="7.5" hidden="1" customHeight="1"/>
    <row r="55665" ht="7.5" hidden="1" customHeight="1"/>
    <row r="55666" ht="7.5" hidden="1" customHeight="1"/>
    <row r="55667" ht="7.5" hidden="1" customHeight="1"/>
    <row r="55668" ht="7.5" hidden="1" customHeight="1"/>
    <row r="55669" ht="7.5" hidden="1" customHeight="1"/>
    <row r="55670" ht="7.5" hidden="1" customHeight="1"/>
    <row r="55671" ht="7.5" hidden="1" customHeight="1"/>
    <row r="55672" ht="7.5" hidden="1" customHeight="1"/>
    <row r="55673" ht="7.5" hidden="1" customHeight="1"/>
    <row r="55674" ht="7.5" hidden="1" customHeight="1"/>
    <row r="55675" ht="7.5" hidden="1" customHeight="1"/>
    <row r="55676" ht="7.5" hidden="1" customHeight="1"/>
    <row r="55677" ht="7.5" hidden="1" customHeight="1"/>
    <row r="55678" ht="7.5" hidden="1" customHeight="1"/>
    <row r="55679" ht="7.5" hidden="1" customHeight="1"/>
    <row r="55680" ht="7.5" hidden="1" customHeight="1"/>
    <row r="55681" ht="7.5" hidden="1" customHeight="1"/>
    <row r="55682" ht="7.5" hidden="1" customHeight="1"/>
    <row r="55683" ht="7.5" hidden="1" customHeight="1"/>
    <row r="55684" ht="7.5" hidden="1" customHeight="1"/>
    <row r="55685" ht="7.5" hidden="1" customHeight="1"/>
    <row r="55686" ht="7.5" hidden="1" customHeight="1"/>
    <row r="55687" ht="7.5" hidden="1" customHeight="1"/>
    <row r="55688" ht="7.5" hidden="1" customHeight="1"/>
    <row r="55689" ht="7.5" hidden="1" customHeight="1"/>
    <row r="55690" ht="7.5" hidden="1" customHeight="1"/>
    <row r="55691" ht="7.5" hidden="1" customHeight="1"/>
    <row r="55692" ht="7.5" hidden="1" customHeight="1"/>
    <row r="55693" ht="7.5" hidden="1" customHeight="1"/>
    <row r="55694" ht="7.5" hidden="1" customHeight="1"/>
    <row r="55695" ht="7.5" hidden="1" customHeight="1"/>
    <row r="55696" ht="7.5" hidden="1" customHeight="1"/>
    <row r="55697" ht="7.5" hidden="1" customHeight="1"/>
    <row r="55698" ht="7.5" hidden="1" customHeight="1"/>
    <row r="55699" ht="7.5" hidden="1" customHeight="1"/>
    <row r="55700" ht="7.5" hidden="1" customHeight="1"/>
    <row r="55701" ht="7.5" hidden="1" customHeight="1"/>
    <row r="55702" ht="7.5" hidden="1" customHeight="1"/>
    <row r="55703" ht="7.5" hidden="1" customHeight="1"/>
    <row r="55704" ht="7.5" hidden="1" customHeight="1"/>
    <row r="55705" ht="7.5" hidden="1" customHeight="1"/>
    <row r="55706" ht="7.5" hidden="1" customHeight="1"/>
    <row r="55707" ht="7.5" hidden="1" customHeight="1"/>
    <row r="55708" ht="7.5" hidden="1" customHeight="1"/>
    <row r="55709" ht="7.5" hidden="1" customHeight="1"/>
    <row r="55710" ht="7.5" hidden="1" customHeight="1"/>
    <row r="55711" ht="7.5" hidden="1" customHeight="1"/>
    <row r="55712" ht="7.5" hidden="1" customHeight="1"/>
    <row r="55713" ht="7.5" hidden="1" customHeight="1"/>
    <row r="55714" ht="7.5" hidden="1" customHeight="1"/>
    <row r="55715" ht="7.5" hidden="1" customHeight="1"/>
    <row r="55716" ht="7.5" hidden="1" customHeight="1"/>
    <row r="55717" ht="7.5" hidden="1" customHeight="1"/>
    <row r="55718" ht="7.5" hidden="1" customHeight="1"/>
    <row r="55719" ht="7.5" hidden="1" customHeight="1"/>
    <row r="55720" ht="7.5" hidden="1" customHeight="1"/>
    <row r="55721" ht="7.5" hidden="1" customHeight="1"/>
    <row r="55722" ht="7.5" hidden="1" customHeight="1"/>
    <row r="55723" ht="7.5" hidden="1" customHeight="1"/>
    <row r="55724" ht="7.5" hidden="1" customHeight="1"/>
    <row r="55725" ht="7.5" hidden="1" customHeight="1"/>
    <row r="55726" ht="7.5" hidden="1" customHeight="1"/>
    <row r="55727" ht="7.5" hidden="1" customHeight="1"/>
    <row r="55728" ht="7.5" hidden="1" customHeight="1"/>
    <row r="55729" ht="7.5" hidden="1" customHeight="1"/>
    <row r="55730" ht="7.5" hidden="1" customHeight="1"/>
    <row r="55731" ht="7.5" hidden="1" customHeight="1"/>
    <row r="55732" ht="7.5" hidden="1" customHeight="1"/>
    <row r="55733" ht="7.5" hidden="1" customHeight="1"/>
    <row r="55734" ht="7.5" hidden="1" customHeight="1"/>
    <row r="55735" ht="7.5" hidden="1" customHeight="1"/>
    <row r="55736" ht="7.5" hidden="1" customHeight="1"/>
    <row r="55737" ht="7.5" hidden="1" customHeight="1"/>
    <row r="55738" ht="7.5" hidden="1" customHeight="1"/>
    <row r="55739" ht="7.5" hidden="1" customHeight="1"/>
    <row r="55740" ht="7.5" hidden="1" customHeight="1"/>
    <row r="55741" ht="7.5" hidden="1" customHeight="1"/>
    <row r="55742" ht="7.5" hidden="1" customHeight="1"/>
    <row r="55743" ht="7.5" hidden="1" customHeight="1"/>
    <row r="55744" ht="7.5" hidden="1" customHeight="1"/>
    <row r="55745" ht="7.5" hidden="1" customHeight="1"/>
    <row r="55746" ht="7.5" hidden="1" customHeight="1"/>
    <row r="55747" ht="7.5" hidden="1" customHeight="1"/>
    <row r="55748" ht="7.5" hidden="1" customHeight="1"/>
    <row r="55749" ht="7.5" hidden="1" customHeight="1"/>
    <row r="55750" ht="7.5" hidden="1" customHeight="1"/>
    <row r="55751" ht="7.5" hidden="1" customHeight="1"/>
    <row r="55752" ht="7.5" hidden="1" customHeight="1"/>
    <row r="55753" ht="7.5" hidden="1" customHeight="1"/>
    <row r="55754" ht="7.5" hidden="1" customHeight="1"/>
    <row r="55755" ht="7.5" hidden="1" customHeight="1"/>
    <row r="55756" ht="7.5" hidden="1" customHeight="1"/>
    <row r="55757" ht="7.5" hidden="1" customHeight="1"/>
    <row r="55758" ht="7.5" hidden="1" customHeight="1"/>
    <row r="55759" ht="7.5" hidden="1" customHeight="1"/>
    <row r="55760" ht="7.5" hidden="1" customHeight="1"/>
    <row r="55761" ht="7.5" hidden="1" customHeight="1"/>
    <row r="55762" ht="7.5" hidden="1" customHeight="1"/>
    <row r="55763" ht="7.5" hidden="1" customHeight="1"/>
    <row r="55764" ht="7.5" hidden="1" customHeight="1"/>
    <row r="55765" ht="7.5" hidden="1" customHeight="1"/>
    <row r="55766" ht="7.5" hidden="1" customHeight="1"/>
    <row r="55767" ht="7.5" hidden="1" customHeight="1"/>
    <row r="55768" ht="7.5" hidden="1" customHeight="1"/>
    <row r="55769" ht="7.5" hidden="1" customHeight="1"/>
    <row r="55770" ht="7.5" hidden="1" customHeight="1"/>
    <row r="55771" ht="7.5" hidden="1" customHeight="1"/>
    <row r="55772" ht="7.5" hidden="1" customHeight="1"/>
    <row r="55773" ht="7.5" hidden="1" customHeight="1"/>
    <row r="55774" ht="7.5" hidden="1" customHeight="1"/>
    <row r="55775" ht="7.5" hidden="1" customHeight="1"/>
    <row r="55776" ht="7.5" hidden="1" customHeight="1"/>
    <row r="55777" ht="7.5" hidden="1" customHeight="1"/>
    <row r="55778" ht="7.5" hidden="1" customHeight="1"/>
    <row r="55779" ht="7.5" hidden="1" customHeight="1"/>
    <row r="55780" ht="7.5" hidden="1" customHeight="1"/>
    <row r="55781" ht="7.5" hidden="1" customHeight="1"/>
    <row r="55782" ht="7.5" hidden="1" customHeight="1"/>
    <row r="55783" ht="7.5" hidden="1" customHeight="1"/>
    <row r="55784" ht="7.5" hidden="1" customHeight="1"/>
    <row r="55785" ht="7.5" hidden="1" customHeight="1"/>
    <row r="55786" ht="7.5" hidden="1" customHeight="1"/>
    <row r="55787" ht="7.5" hidden="1" customHeight="1"/>
    <row r="55788" ht="7.5" hidden="1" customHeight="1"/>
    <row r="55789" ht="7.5" hidden="1" customHeight="1"/>
    <row r="55790" ht="7.5" hidden="1" customHeight="1"/>
    <row r="55791" ht="7.5" hidden="1" customHeight="1"/>
    <row r="55792" ht="7.5" hidden="1" customHeight="1"/>
    <row r="55793" ht="7.5" hidden="1" customHeight="1"/>
    <row r="55794" ht="7.5" hidden="1" customHeight="1"/>
    <row r="55795" ht="7.5" hidden="1" customHeight="1"/>
    <row r="55796" ht="7.5" hidden="1" customHeight="1"/>
    <row r="55797" ht="7.5" hidden="1" customHeight="1"/>
    <row r="55798" ht="7.5" hidden="1" customHeight="1"/>
    <row r="55799" ht="7.5" hidden="1" customHeight="1"/>
    <row r="55800" ht="7.5" hidden="1" customHeight="1"/>
    <row r="55801" ht="7.5" hidden="1" customHeight="1"/>
    <row r="55802" ht="7.5" hidden="1" customHeight="1"/>
    <row r="55803" ht="7.5" hidden="1" customHeight="1"/>
    <row r="55804" ht="7.5" hidden="1" customHeight="1"/>
    <row r="55805" ht="7.5" hidden="1" customHeight="1"/>
    <row r="55806" ht="7.5" hidden="1" customHeight="1"/>
    <row r="55807" ht="7.5" hidden="1" customHeight="1"/>
    <row r="55808" ht="7.5" hidden="1" customHeight="1"/>
    <row r="55809" ht="7.5" hidden="1" customHeight="1"/>
    <row r="55810" ht="7.5" hidden="1" customHeight="1"/>
    <row r="55811" ht="7.5" hidden="1" customHeight="1"/>
    <row r="55812" ht="7.5" hidden="1" customHeight="1"/>
    <row r="55813" ht="7.5" hidden="1" customHeight="1"/>
    <row r="55814" ht="7.5" hidden="1" customHeight="1"/>
    <row r="55815" ht="7.5" hidden="1" customHeight="1"/>
    <row r="55816" ht="7.5" hidden="1" customHeight="1"/>
    <row r="55817" ht="7.5" hidden="1" customHeight="1"/>
    <row r="55818" ht="7.5" hidden="1" customHeight="1"/>
    <row r="55819" ht="7.5" hidden="1" customHeight="1"/>
    <row r="55820" ht="7.5" hidden="1" customHeight="1"/>
    <row r="55821" ht="7.5" hidden="1" customHeight="1"/>
    <row r="55822" ht="7.5" hidden="1" customHeight="1"/>
    <row r="55823" ht="7.5" hidden="1" customHeight="1"/>
    <row r="55824" ht="7.5" hidden="1" customHeight="1"/>
    <row r="55825" ht="7.5" hidden="1" customHeight="1"/>
    <row r="55826" ht="7.5" hidden="1" customHeight="1"/>
    <row r="55827" ht="7.5" hidden="1" customHeight="1"/>
    <row r="55828" ht="7.5" hidden="1" customHeight="1"/>
    <row r="55829" ht="7.5" hidden="1" customHeight="1"/>
    <row r="55830" ht="7.5" hidden="1" customHeight="1"/>
    <row r="55831" ht="7.5" hidden="1" customHeight="1"/>
    <row r="55832" ht="7.5" hidden="1" customHeight="1"/>
    <row r="55833" ht="7.5" hidden="1" customHeight="1"/>
    <row r="55834" ht="7.5" hidden="1" customHeight="1"/>
    <row r="55835" ht="7.5" hidden="1" customHeight="1"/>
    <row r="55836" ht="7.5" hidden="1" customHeight="1"/>
    <row r="55837" ht="7.5" hidden="1" customHeight="1"/>
    <row r="55838" ht="7.5" hidden="1" customHeight="1"/>
    <row r="55839" ht="7.5" hidden="1" customHeight="1"/>
    <row r="55840" ht="7.5" hidden="1" customHeight="1"/>
    <row r="55841" ht="7.5" hidden="1" customHeight="1"/>
    <row r="55842" ht="7.5" hidden="1" customHeight="1"/>
    <row r="55843" ht="7.5" hidden="1" customHeight="1"/>
    <row r="55844" ht="7.5" hidden="1" customHeight="1"/>
    <row r="55845" ht="7.5" hidden="1" customHeight="1"/>
    <row r="55846" ht="7.5" hidden="1" customHeight="1"/>
    <row r="55847" ht="7.5" hidden="1" customHeight="1"/>
    <row r="55848" ht="7.5" hidden="1" customHeight="1"/>
    <row r="55849" ht="7.5" hidden="1" customHeight="1"/>
    <row r="55850" ht="7.5" hidden="1" customHeight="1"/>
    <row r="55851" ht="7.5" hidden="1" customHeight="1"/>
    <row r="55852" ht="7.5" hidden="1" customHeight="1"/>
    <row r="55853" ht="7.5" hidden="1" customHeight="1"/>
    <row r="55854" ht="7.5" hidden="1" customHeight="1"/>
    <row r="55855" ht="7.5" hidden="1" customHeight="1"/>
    <row r="55856" ht="7.5" hidden="1" customHeight="1"/>
    <row r="55857" ht="7.5" hidden="1" customHeight="1"/>
    <row r="55858" ht="7.5" hidden="1" customHeight="1"/>
    <row r="55859" ht="7.5" hidden="1" customHeight="1"/>
    <row r="55860" ht="7.5" hidden="1" customHeight="1"/>
    <row r="55861" ht="7.5" hidden="1" customHeight="1"/>
    <row r="55862" ht="7.5" hidden="1" customHeight="1"/>
    <row r="55863" ht="7.5" hidden="1" customHeight="1"/>
    <row r="55864" ht="7.5" hidden="1" customHeight="1"/>
    <row r="55865" ht="7.5" hidden="1" customHeight="1"/>
    <row r="55866" ht="7.5" hidden="1" customHeight="1"/>
    <row r="55867" ht="7.5" hidden="1" customHeight="1"/>
    <row r="55868" ht="7.5" hidden="1" customHeight="1"/>
    <row r="55869" ht="7.5" hidden="1" customHeight="1"/>
    <row r="55870" ht="7.5" hidden="1" customHeight="1"/>
    <row r="55871" ht="7.5" hidden="1" customHeight="1"/>
    <row r="55872" ht="7.5" hidden="1" customHeight="1"/>
    <row r="55873" ht="7.5" hidden="1" customHeight="1"/>
    <row r="55874" ht="7.5" hidden="1" customHeight="1"/>
    <row r="55875" ht="7.5" hidden="1" customHeight="1"/>
    <row r="55876" ht="7.5" hidden="1" customHeight="1"/>
    <row r="55877" ht="7.5" hidden="1" customHeight="1"/>
    <row r="55878" ht="7.5" hidden="1" customHeight="1"/>
    <row r="55879" ht="7.5" hidden="1" customHeight="1"/>
    <row r="55880" ht="7.5" hidden="1" customHeight="1"/>
    <row r="55881" ht="7.5" hidden="1" customHeight="1"/>
    <row r="55882" ht="7.5" hidden="1" customHeight="1"/>
    <row r="55883" ht="7.5" hidden="1" customHeight="1"/>
    <row r="55884" ht="7.5" hidden="1" customHeight="1"/>
    <row r="55885" ht="7.5" hidden="1" customHeight="1"/>
    <row r="55886" ht="7.5" hidden="1" customHeight="1"/>
    <row r="55887" ht="7.5" hidden="1" customHeight="1"/>
    <row r="55888" ht="7.5" hidden="1" customHeight="1"/>
    <row r="55889" ht="7.5" hidden="1" customHeight="1"/>
    <row r="55890" ht="7.5" hidden="1" customHeight="1"/>
    <row r="55891" ht="7.5" hidden="1" customHeight="1"/>
    <row r="55892" ht="7.5" hidden="1" customHeight="1"/>
    <row r="55893" ht="7.5" hidden="1" customHeight="1"/>
    <row r="55894" ht="7.5" hidden="1" customHeight="1"/>
    <row r="55895" ht="7.5" hidden="1" customHeight="1"/>
    <row r="55896" ht="7.5" hidden="1" customHeight="1"/>
    <row r="55897" ht="7.5" hidden="1" customHeight="1"/>
    <row r="55898" ht="7.5" hidden="1" customHeight="1"/>
    <row r="55899" ht="7.5" hidden="1" customHeight="1"/>
    <row r="55900" ht="7.5" hidden="1" customHeight="1"/>
    <row r="55901" ht="7.5" hidden="1" customHeight="1"/>
    <row r="55902" ht="7.5" hidden="1" customHeight="1"/>
    <row r="55903" ht="7.5" hidden="1" customHeight="1"/>
    <row r="55904" ht="7.5" hidden="1" customHeight="1"/>
    <row r="55905" ht="7.5" hidden="1" customHeight="1"/>
    <row r="55906" ht="7.5" hidden="1" customHeight="1"/>
    <row r="55907" ht="7.5" hidden="1" customHeight="1"/>
    <row r="55908" ht="7.5" hidden="1" customHeight="1"/>
    <row r="55909" ht="7.5" hidden="1" customHeight="1"/>
    <row r="55910" ht="7.5" hidden="1" customHeight="1"/>
    <row r="55911" ht="7.5" hidden="1" customHeight="1"/>
    <row r="55912" ht="7.5" hidden="1" customHeight="1"/>
    <row r="55913" ht="7.5" hidden="1" customHeight="1"/>
    <row r="55914" ht="7.5" hidden="1" customHeight="1"/>
    <row r="55915" ht="7.5" hidden="1" customHeight="1"/>
    <row r="55916" ht="7.5" hidden="1" customHeight="1"/>
    <row r="55917" ht="7.5" hidden="1" customHeight="1"/>
    <row r="55918" ht="7.5" hidden="1" customHeight="1"/>
    <row r="55919" ht="7.5" hidden="1" customHeight="1"/>
    <row r="55920" ht="7.5" hidden="1" customHeight="1"/>
    <row r="55921" ht="7.5" hidden="1" customHeight="1"/>
    <row r="55922" ht="7.5" hidden="1" customHeight="1"/>
    <row r="55923" ht="7.5" hidden="1" customHeight="1"/>
    <row r="55924" ht="7.5" hidden="1" customHeight="1"/>
    <row r="55925" ht="7.5" hidden="1" customHeight="1"/>
    <row r="55926" ht="7.5" hidden="1" customHeight="1"/>
    <row r="55927" ht="7.5" hidden="1" customHeight="1"/>
    <row r="55928" ht="7.5" hidden="1" customHeight="1"/>
    <row r="55929" ht="7.5" hidden="1" customHeight="1"/>
    <row r="55930" ht="7.5" hidden="1" customHeight="1"/>
    <row r="55931" ht="7.5" hidden="1" customHeight="1"/>
    <row r="55932" ht="7.5" hidden="1" customHeight="1"/>
    <row r="55933" ht="7.5" hidden="1" customHeight="1"/>
    <row r="55934" ht="7.5" hidden="1" customHeight="1"/>
    <row r="55935" ht="7.5" hidden="1" customHeight="1"/>
    <row r="55936" ht="7.5" hidden="1" customHeight="1"/>
    <row r="55937" ht="7.5" hidden="1" customHeight="1"/>
    <row r="55938" ht="7.5" hidden="1" customHeight="1"/>
    <row r="55939" ht="7.5" hidden="1" customHeight="1"/>
    <row r="55940" ht="7.5" hidden="1" customHeight="1"/>
    <row r="55941" ht="7.5" hidden="1" customHeight="1"/>
    <row r="55942" ht="7.5" hidden="1" customHeight="1"/>
    <row r="55943" ht="7.5" hidden="1" customHeight="1"/>
    <row r="55944" ht="7.5" hidden="1" customHeight="1"/>
    <row r="55945" ht="7.5" hidden="1" customHeight="1"/>
    <row r="55946" ht="7.5" hidden="1" customHeight="1"/>
    <row r="55947" ht="7.5" hidden="1" customHeight="1"/>
    <row r="55948" ht="7.5" hidden="1" customHeight="1"/>
    <row r="55949" ht="7.5" hidden="1" customHeight="1"/>
    <row r="55950" ht="7.5" hidden="1" customHeight="1"/>
    <row r="55951" ht="7.5" hidden="1" customHeight="1"/>
    <row r="55952" ht="7.5" hidden="1" customHeight="1"/>
    <row r="55953" ht="7.5" hidden="1" customHeight="1"/>
    <row r="55954" ht="7.5" hidden="1" customHeight="1"/>
    <row r="55955" ht="7.5" hidden="1" customHeight="1"/>
    <row r="55956" ht="7.5" hidden="1" customHeight="1"/>
    <row r="55957" ht="7.5" hidden="1" customHeight="1"/>
    <row r="55958" ht="7.5" hidden="1" customHeight="1"/>
    <row r="55959" ht="7.5" hidden="1" customHeight="1"/>
    <row r="55960" ht="7.5" hidden="1" customHeight="1"/>
    <row r="55961" ht="7.5" hidden="1" customHeight="1"/>
    <row r="55962" ht="7.5" hidden="1" customHeight="1"/>
    <row r="55963" ht="7.5" hidden="1" customHeight="1"/>
    <row r="55964" ht="7.5" hidden="1" customHeight="1"/>
    <row r="55965" ht="7.5" hidden="1" customHeight="1"/>
    <row r="55966" ht="7.5" hidden="1" customHeight="1"/>
    <row r="55967" ht="7.5" hidden="1" customHeight="1"/>
    <row r="55968" ht="7.5" hidden="1" customHeight="1"/>
    <row r="55969" ht="7.5" hidden="1" customHeight="1"/>
    <row r="55970" ht="7.5" hidden="1" customHeight="1"/>
    <row r="55971" ht="7.5" hidden="1" customHeight="1"/>
    <row r="55972" ht="7.5" hidden="1" customHeight="1"/>
    <row r="55973" ht="7.5" hidden="1" customHeight="1"/>
    <row r="55974" ht="7.5" hidden="1" customHeight="1"/>
    <row r="55975" ht="7.5" hidden="1" customHeight="1"/>
    <row r="55976" ht="7.5" hidden="1" customHeight="1"/>
    <row r="55977" ht="7.5" hidden="1" customHeight="1"/>
    <row r="55978" ht="7.5" hidden="1" customHeight="1"/>
    <row r="55979" ht="7.5" hidden="1" customHeight="1"/>
    <row r="55980" ht="7.5" hidden="1" customHeight="1"/>
    <row r="55981" ht="7.5" hidden="1" customHeight="1"/>
    <row r="55982" ht="7.5" hidden="1" customHeight="1"/>
    <row r="55983" ht="7.5" hidden="1" customHeight="1"/>
    <row r="55984" ht="7.5" hidden="1" customHeight="1"/>
    <row r="55985" ht="7.5" hidden="1" customHeight="1"/>
    <row r="55986" ht="7.5" hidden="1" customHeight="1"/>
    <row r="55987" ht="7.5" hidden="1" customHeight="1"/>
    <row r="55988" ht="7.5" hidden="1" customHeight="1"/>
    <row r="55989" ht="7.5" hidden="1" customHeight="1"/>
    <row r="55990" ht="7.5" hidden="1" customHeight="1"/>
    <row r="55991" ht="7.5" hidden="1" customHeight="1"/>
    <row r="55992" ht="7.5" hidden="1" customHeight="1"/>
    <row r="55993" ht="7.5" hidden="1" customHeight="1"/>
    <row r="55994" ht="7.5" hidden="1" customHeight="1"/>
    <row r="55995" ht="7.5" hidden="1" customHeight="1"/>
    <row r="55996" ht="7.5" hidden="1" customHeight="1"/>
    <row r="55997" ht="7.5" hidden="1" customHeight="1"/>
    <row r="55998" ht="7.5" hidden="1" customHeight="1"/>
    <row r="55999" ht="7.5" hidden="1" customHeight="1"/>
    <row r="56000" ht="7.5" hidden="1" customHeight="1"/>
    <row r="56001" ht="7.5" hidden="1" customHeight="1"/>
    <row r="56002" ht="7.5" hidden="1" customHeight="1"/>
    <row r="56003" ht="7.5" hidden="1" customHeight="1"/>
    <row r="56004" ht="7.5" hidden="1" customHeight="1"/>
    <row r="56005" ht="7.5" hidden="1" customHeight="1"/>
    <row r="56006" ht="7.5" hidden="1" customHeight="1"/>
    <row r="56007" ht="7.5" hidden="1" customHeight="1"/>
    <row r="56008" ht="7.5" hidden="1" customHeight="1"/>
    <row r="56009" ht="7.5" hidden="1" customHeight="1"/>
    <row r="56010" ht="7.5" hidden="1" customHeight="1"/>
    <row r="56011" ht="7.5" hidden="1" customHeight="1"/>
    <row r="56012" ht="7.5" hidden="1" customHeight="1"/>
    <row r="56013" ht="7.5" hidden="1" customHeight="1"/>
    <row r="56014" ht="7.5" hidden="1" customHeight="1"/>
    <row r="56015" ht="7.5" hidden="1" customHeight="1"/>
    <row r="56016" ht="7.5" hidden="1" customHeight="1"/>
    <row r="56017" ht="7.5" hidden="1" customHeight="1"/>
    <row r="56018" ht="7.5" hidden="1" customHeight="1"/>
    <row r="56019" ht="7.5" hidden="1" customHeight="1"/>
    <row r="56020" ht="7.5" hidden="1" customHeight="1"/>
    <row r="56021" ht="7.5" hidden="1" customHeight="1"/>
    <row r="56022" ht="7.5" hidden="1" customHeight="1"/>
    <row r="56023" ht="7.5" hidden="1" customHeight="1"/>
    <row r="56024" ht="7.5" hidden="1" customHeight="1"/>
    <row r="56025" ht="7.5" hidden="1" customHeight="1"/>
    <row r="56026" ht="7.5" hidden="1" customHeight="1"/>
    <row r="56027" ht="7.5" hidden="1" customHeight="1"/>
    <row r="56028" ht="7.5" hidden="1" customHeight="1"/>
    <row r="56029" ht="7.5" hidden="1" customHeight="1"/>
    <row r="56030" ht="7.5" hidden="1" customHeight="1"/>
    <row r="56031" ht="7.5" hidden="1" customHeight="1"/>
    <row r="56032" ht="7.5" hidden="1" customHeight="1"/>
    <row r="56033" ht="7.5" hidden="1" customHeight="1"/>
    <row r="56034" ht="7.5" hidden="1" customHeight="1"/>
    <row r="56035" ht="7.5" hidden="1" customHeight="1"/>
    <row r="56036" ht="7.5" hidden="1" customHeight="1"/>
    <row r="56037" ht="7.5" hidden="1" customHeight="1"/>
    <row r="56038" ht="7.5" hidden="1" customHeight="1"/>
    <row r="56039" ht="7.5" hidden="1" customHeight="1"/>
    <row r="56040" ht="7.5" hidden="1" customHeight="1"/>
    <row r="56041" ht="7.5" hidden="1" customHeight="1"/>
    <row r="56042" ht="7.5" hidden="1" customHeight="1"/>
    <row r="56043" ht="7.5" hidden="1" customHeight="1"/>
    <row r="56044" ht="7.5" hidden="1" customHeight="1"/>
    <row r="56045" ht="7.5" hidden="1" customHeight="1"/>
    <row r="56046" ht="7.5" hidden="1" customHeight="1"/>
    <row r="56047" ht="7.5" hidden="1" customHeight="1"/>
    <row r="56048" ht="7.5" hidden="1" customHeight="1"/>
    <row r="56049" ht="7.5" hidden="1" customHeight="1"/>
    <row r="56050" ht="7.5" hidden="1" customHeight="1"/>
    <row r="56051" ht="7.5" hidden="1" customHeight="1"/>
    <row r="56052" ht="7.5" hidden="1" customHeight="1"/>
    <row r="56053" ht="7.5" hidden="1" customHeight="1"/>
    <row r="56054" ht="7.5" hidden="1" customHeight="1"/>
    <row r="56055" ht="7.5" hidden="1" customHeight="1"/>
    <row r="56056" ht="7.5" hidden="1" customHeight="1"/>
    <row r="56057" ht="7.5" hidden="1" customHeight="1"/>
    <row r="56058" ht="7.5" hidden="1" customHeight="1"/>
    <row r="56059" ht="7.5" hidden="1" customHeight="1"/>
    <row r="56060" ht="7.5" hidden="1" customHeight="1"/>
    <row r="56061" ht="7.5" hidden="1" customHeight="1"/>
    <row r="56062" ht="7.5" hidden="1" customHeight="1"/>
    <row r="56063" ht="7.5" hidden="1" customHeight="1"/>
    <row r="56064" ht="7.5" hidden="1" customHeight="1"/>
    <row r="56065" ht="7.5" hidden="1" customHeight="1"/>
    <row r="56066" ht="7.5" hidden="1" customHeight="1"/>
    <row r="56067" ht="7.5" hidden="1" customHeight="1"/>
    <row r="56068" ht="7.5" hidden="1" customHeight="1"/>
    <row r="56069" ht="7.5" hidden="1" customHeight="1"/>
    <row r="56070" ht="7.5" hidden="1" customHeight="1"/>
    <row r="56071" ht="7.5" hidden="1" customHeight="1"/>
    <row r="56072" ht="7.5" hidden="1" customHeight="1"/>
    <row r="56073" ht="7.5" hidden="1" customHeight="1"/>
    <row r="56074" ht="7.5" hidden="1" customHeight="1"/>
    <row r="56075" ht="7.5" hidden="1" customHeight="1"/>
    <row r="56076" ht="7.5" hidden="1" customHeight="1"/>
    <row r="56077" ht="7.5" hidden="1" customHeight="1"/>
    <row r="56078" ht="7.5" hidden="1" customHeight="1"/>
    <row r="56079" ht="7.5" hidden="1" customHeight="1"/>
    <row r="56080" ht="7.5" hidden="1" customHeight="1"/>
    <row r="56081" ht="7.5" hidden="1" customHeight="1"/>
    <row r="56082" ht="7.5" hidden="1" customHeight="1"/>
    <row r="56083" ht="7.5" hidden="1" customHeight="1"/>
    <row r="56084" ht="7.5" hidden="1" customHeight="1"/>
    <row r="56085" ht="7.5" hidden="1" customHeight="1"/>
    <row r="56086" ht="7.5" hidden="1" customHeight="1"/>
    <row r="56087" ht="7.5" hidden="1" customHeight="1"/>
    <row r="56088" ht="7.5" hidden="1" customHeight="1"/>
    <row r="56089" ht="7.5" hidden="1" customHeight="1"/>
    <row r="56090" ht="7.5" hidden="1" customHeight="1"/>
    <row r="56091" ht="7.5" hidden="1" customHeight="1"/>
    <row r="56092" ht="7.5" hidden="1" customHeight="1"/>
    <row r="56093" ht="7.5" hidden="1" customHeight="1"/>
    <row r="56094" ht="7.5" hidden="1" customHeight="1"/>
    <row r="56095" ht="7.5" hidden="1" customHeight="1"/>
    <row r="56096" ht="7.5" hidden="1" customHeight="1"/>
    <row r="56097" ht="7.5" hidden="1" customHeight="1"/>
    <row r="56098" ht="7.5" hidden="1" customHeight="1"/>
    <row r="56099" ht="7.5" hidden="1" customHeight="1"/>
    <row r="56100" ht="7.5" hidden="1" customHeight="1"/>
    <row r="56101" ht="7.5" hidden="1" customHeight="1"/>
    <row r="56102" ht="7.5" hidden="1" customHeight="1"/>
    <row r="56103" ht="7.5" hidden="1" customHeight="1"/>
    <row r="56104" ht="7.5" hidden="1" customHeight="1"/>
    <row r="56105" ht="7.5" hidden="1" customHeight="1"/>
    <row r="56106" ht="7.5" hidden="1" customHeight="1"/>
    <row r="56107" ht="7.5" hidden="1" customHeight="1"/>
    <row r="56108" ht="7.5" hidden="1" customHeight="1"/>
    <row r="56109" ht="7.5" hidden="1" customHeight="1"/>
    <row r="56110" ht="7.5" hidden="1" customHeight="1"/>
    <row r="56111" ht="7.5" hidden="1" customHeight="1"/>
    <row r="56112" ht="7.5" hidden="1" customHeight="1"/>
    <row r="56113" ht="7.5" hidden="1" customHeight="1"/>
    <row r="56114" ht="7.5" hidden="1" customHeight="1"/>
    <row r="56115" ht="7.5" hidden="1" customHeight="1"/>
    <row r="56116" ht="7.5" hidden="1" customHeight="1"/>
    <row r="56117" ht="7.5" hidden="1" customHeight="1"/>
    <row r="56118" ht="7.5" hidden="1" customHeight="1"/>
    <row r="56119" ht="7.5" hidden="1" customHeight="1"/>
    <row r="56120" ht="7.5" hidden="1" customHeight="1"/>
    <row r="56121" ht="7.5" hidden="1" customHeight="1"/>
    <row r="56122" ht="7.5" hidden="1" customHeight="1"/>
    <row r="56123" ht="7.5" hidden="1" customHeight="1"/>
    <row r="56124" ht="7.5" hidden="1" customHeight="1"/>
    <row r="56125" ht="7.5" hidden="1" customHeight="1"/>
    <row r="56126" ht="7.5" hidden="1" customHeight="1"/>
    <row r="56127" ht="7.5" hidden="1" customHeight="1"/>
    <row r="56128" ht="7.5" hidden="1" customHeight="1"/>
    <row r="56129" ht="7.5" hidden="1" customHeight="1"/>
    <row r="56130" ht="7.5" hidden="1" customHeight="1"/>
    <row r="56131" ht="7.5" hidden="1" customHeight="1"/>
    <row r="56132" ht="7.5" hidden="1" customHeight="1"/>
    <row r="56133" ht="7.5" hidden="1" customHeight="1"/>
    <row r="56134" ht="7.5" hidden="1" customHeight="1"/>
    <row r="56135" ht="7.5" hidden="1" customHeight="1"/>
    <row r="56136" ht="7.5" hidden="1" customHeight="1"/>
    <row r="56137" ht="7.5" hidden="1" customHeight="1"/>
    <row r="56138" ht="7.5" hidden="1" customHeight="1"/>
    <row r="56139" ht="7.5" hidden="1" customHeight="1"/>
    <row r="56140" ht="7.5" hidden="1" customHeight="1"/>
    <row r="56141" ht="7.5" hidden="1" customHeight="1"/>
    <row r="56142" ht="7.5" hidden="1" customHeight="1"/>
    <row r="56143" ht="7.5" hidden="1" customHeight="1"/>
    <row r="56144" ht="7.5" hidden="1" customHeight="1"/>
    <row r="56145" ht="7.5" hidden="1" customHeight="1"/>
    <row r="56146" ht="7.5" hidden="1" customHeight="1"/>
    <row r="56147" ht="7.5" hidden="1" customHeight="1"/>
    <row r="56148" ht="7.5" hidden="1" customHeight="1"/>
    <row r="56149" ht="7.5" hidden="1" customHeight="1"/>
    <row r="56150" ht="7.5" hidden="1" customHeight="1"/>
    <row r="56151" ht="7.5" hidden="1" customHeight="1"/>
    <row r="56152" ht="7.5" hidden="1" customHeight="1"/>
    <row r="56153" ht="7.5" hidden="1" customHeight="1"/>
    <row r="56154" ht="7.5" hidden="1" customHeight="1"/>
    <row r="56155" ht="7.5" hidden="1" customHeight="1"/>
    <row r="56156" ht="7.5" hidden="1" customHeight="1"/>
    <row r="56157" ht="7.5" hidden="1" customHeight="1"/>
    <row r="56158" ht="7.5" hidden="1" customHeight="1"/>
    <row r="56159" ht="7.5" hidden="1" customHeight="1"/>
    <row r="56160" ht="7.5" hidden="1" customHeight="1"/>
    <row r="56161" ht="7.5" hidden="1" customHeight="1"/>
    <row r="56162" ht="7.5" hidden="1" customHeight="1"/>
    <row r="56163" ht="7.5" hidden="1" customHeight="1"/>
    <row r="56164" ht="7.5" hidden="1" customHeight="1"/>
    <row r="56165" ht="7.5" hidden="1" customHeight="1"/>
    <row r="56166" ht="7.5" hidden="1" customHeight="1"/>
    <row r="56167" ht="7.5" hidden="1" customHeight="1"/>
    <row r="56168" ht="7.5" hidden="1" customHeight="1"/>
    <row r="56169" ht="7.5" hidden="1" customHeight="1"/>
    <row r="56170" ht="7.5" hidden="1" customHeight="1"/>
    <row r="56171" ht="7.5" hidden="1" customHeight="1"/>
    <row r="56172" ht="7.5" hidden="1" customHeight="1"/>
    <row r="56173" ht="7.5" hidden="1" customHeight="1"/>
    <row r="56174" ht="7.5" hidden="1" customHeight="1"/>
    <row r="56175" ht="7.5" hidden="1" customHeight="1"/>
    <row r="56176" ht="7.5" hidden="1" customHeight="1"/>
    <row r="56177" ht="7.5" hidden="1" customHeight="1"/>
    <row r="56178" ht="7.5" hidden="1" customHeight="1"/>
    <row r="56179" ht="7.5" hidden="1" customHeight="1"/>
    <row r="56180" ht="7.5" hidden="1" customHeight="1"/>
    <row r="56181" ht="7.5" hidden="1" customHeight="1"/>
    <row r="56182" ht="7.5" hidden="1" customHeight="1"/>
    <row r="56183" ht="7.5" hidden="1" customHeight="1"/>
    <row r="56184" ht="7.5" hidden="1" customHeight="1"/>
    <row r="56185" ht="7.5" hidden="1" customHeight="1"/>
    <row r="56186" ht="7.5" hidden="1" customHeight="1"/>
    <row r="56187" ht="7.5" hidden="1" customHeight="1"/>
    <row r="56188" ht="7.5" hidden="1" customHeight="1"/>
    <row r="56189" ht="7.5" hidden="1" customHeight="1"/>
    <row r="56190" ht="7.5" hidden="1" customHeight="1"/>
    <row r="56191" ht="7.5" hidden="1" customHeight="1"/>
    <row r="56192" ht="7.5" hidden="1" customHeight="1"/>
    <row r="56193" ht="7.5" hidden="1" customHeight="1"/>
    <row r="56194" ht="7.5" hidden="1" customHeight="1"/>
    <row r="56195" ht="7.5" hidden="1" customHeight="1"/>
    <row r="56196" ht="7.5" hidden="1" customHeight="1"/>
    <row r="56197" ht="7.5" hidden="1" customHeight="1"/>
    <row r="56198" ht="7.5" hidden="1" customHeight="1"/>
    <row r="56199" ht="7.5" hidden="1" customHeight="1"/>
    <row r="56200" ht="7.5" hidden="1" customHeight="1"/>
    <row r="56201" ht="7.5" hidden="1" customHeight="1"/>
    <row r="56202" ht="7.5" hidden="1" customHeight="1"/>
    <row r="56203" ht="7.5" hidden="1" customHeight="1"/>
    <row r="56204" ht="7.5" hidden="1" customHeight="1"/>
    <row r="56205" ht="7.5" hidden="1" customHeight="1"/>
    <row r="56206" ht="7.5" hidden="1" customHeight="1"/>
    <row r="56207" ht="7.5" hidden="1" customHeight="1"/>
    <row r="56208" ht="7.5" hidden="1" customHeight="1"/>
    <row r="56209" ht="7.5" hidden="1" customHeight="1"/>
    <row r="56210" ht="7.5" hidden="1" customHeight="1"/>
    <row r="56211" ht="7.5" hidden="1" customHeight="1"/>
    <row r="56212" ht="7.5" hidden="1" customHeight="1"/>
    <row r="56213" ht="7.5" hidden="1" customHeight="1"/>
    <row r="56214" ht="7.5" hidden="1" customHeight="1"/>
    <row r="56215" ht="7.5" hidden="1" customHeight="1"/>
    <row r="56216" ht="7.5" hidden="1" customHeight="1"/>
    <row r="56217" ht="7.5" hidden="1" customHeight="1"/>
    <row r="56218" ht="7.5" hidden="1" customHeight="1"/>
    <row r="56219" ht="7.5" hidden="1" customHeight="1"/>
    <row r="56220" ht="7.5" hidden="1" customHeight="1"/>
    <row r="56221" ht="7.5" hidden="1" customHeight="1"/>
    <row r="56222" ht="7.5" hidden="1" customHeight="1"/>
    <row r="56223" ht="7.5" hidden="1" customHeight="1"/>
    <row r="56224" ht="7.5" hidden="1" customHeight="1"/>
    <row r="56225" ht="7.5" hidden="1" customHeight="1"/>
    <row r="56226" ht="7.5" hidden="1" customHeight="1"/>
    <row r="56227" ht="7.5" hidden="1" customHeight="1"/>
    <row r="56228" ht="7.5" hidden="1" customHeight="1"/>
    <row r="56229" ht="7.5" hidden="1" customHeight="1"/>
    <row r="56230" ht="7.5" hidden="1" customHeight="1"/>
    <row r="56231" ht="7.5" hidden="1" customHeight="1"/>
    <row r="56232" ht="7.5" hidden="1" customHeight="1"/>
    <row r="56233" ht="7.5" hidden="1" customHeight="1"/>
    <row r="56234" ht="7.5" hidden="1" customHeight="1"/>
    <row r="56235" ht="7.5" hidden="1" customHeight="1"/>
    <row r="56236" ht="7.5" hidden="1" customHeight="1"/>
    <row r="56237" ht="7.5" hidden="1" customHeight="1"/>
    <row r="56238" ht="7.5" hidden="1" customHeight="1"/>
    <row r="56239" ht="7.5" hidden="1" customHeight="1"/>
    <row r="56240" ht="7.5" hidden="1" customHeight="1"/>
    <row r="56241" ht="7.5" hidden="1" customHeight="1"/>
    <row r="56242" ht="7.5" hidden="1" customHeight="1"/>
    <row r="56243" ht="7.5" hidden="1" customHeight="1"/>
    <row r="56244" ht="7.5" hidden="1" customHeight="1"/>
    <row r="56245" ht="7.5" hidden="1" customHeight="1"/>
    <row r="56246" ht="7.5" hidden="1" customHeight="1"/>
    <row r="56247" ht="7.5" hidden="1" customHeight="1"/>
    <row r="56248" ht="7.5" hidden="1" customHeight="1"/>
    <row r="56249" ht="7.5" hidden="1" customHeight="1"/>
    <row r="56250" ht="7.5" hidden="1" customHeight="1"/>
    <row r="56251" ht="7.5" hidden="1" customHeight="1"/>
    <row r="56252" ht="7.5" hidden="1" customHeight="1"/>
    <row r="56253" ht="7.5" hidden="1" customHeight="1"/>
    <row r="56254" ht="7.5" hidden="1" customHeight="1"/>
    <row r="56255" ht="7.5" hidden="1" customHeight="1"/>
    <row r="56256" ht="7.5" hidden="1" customHeight="1"/>
    <row r="56257" ht="7.5" hidden="1" customHeight="1"/>
    <row r="56258" ht="7.5" hidden="1" customHeight="1"/>
    <row r="56259" ht="7.5" hidden="1" customHeight="1"/>
    <row r="56260" ht="7.5" hidden="1" customHeight="1"/>
    <row r="56261" ht="7.5" hidden="1" customHeight="1"/>
    <row r="56262" ht="7.5" hidden="1" customHeight="1"/>
    <row r="56263" ht="7.5" hidden="1" customHeight="1"/>
    <row r="56264" ht="7.5" hidden="1" customHeight="1"/>
    <row r="56265" ht="7.5" hidden="1" customHeight="1"/>
    <row r="56266" ht="7.5" hidden="1" customHeight="1"/>
    <row r="56267" ht="7.5" hidden="1" customHeight="1"/>
    <row r="56268" ht="7.5" hidden="1" customHeight="1"/>
    <row r="56269" ht="7.5" hidden="1" customHeight="1"/>
    <row r="56270" ht="7.5" hidden="1" customHeight="1"/>
    <row r="56271" ht="7.5" hidden="1" customHeight="1"/>
    <row r="56272" ht="7.5" hidden="1" customHeight="1"/>
    <row r="56273" ht="7.5" hidden="1" customHeight="1"/>
    <row r="56274" ht="7.5" hidden="1" customHeight="1"/>
    <row r="56275" ht="7.5" hidden="1" customHeight="1"/>
    <row r="56276" ht="7.5" hidden="1" customHeight="1"/>
    <row r="56277" ht="7.5" hidden="1" customHeight="1"/>
    <row r="56278" ht="7.5" hidden="1" customHeight="1"/>
    <row r="56279" ht="7.5" hidden="1" customHeight="1"/>
    <row r="56280" ht="7.5" hidden="1" customHeight="1"/>
    <row r="56281" ht="7.5" hidden="1" customHeight="1"/>
    <row r="56282" ht="7.5" hidden="1" customHeight="1"/>
    <row r="56283" ht="7.5" hidden="1" customHeight="1"/>
    <row r="56284" ht="7.5" hidden="1" customHeight="1"/>
    <row r="56285" ht="7.5" hidden="1" customHeight="1"/>
    <row r="56286" ht="7.5" hidden="1" customHeight="1"/>
    <row r="56287" ht="7.5" hidden="1" customHeight="1"/>
    <row r="56288" ht="7.5" hidden="1" customHeight="1"/>
    <row r="56289" ht="7.5" hidden="1" customHeight="1"/>
    <row r="56290" ht="7.5" hidden="1" customHeight="1"/>
    <row r="56291" ht="7.5" hidden="1" customHeight="1"/>
    <row r="56292" ht="7.5" hidden="1" customHeight="1"/>
    <row r="56293" ht="7.5" hidden="1" customHeight="1"/>
    <row r="56294" ht="7.5" hidden="1" customHeight="1"/>
    <row r="56295" ht="7.5" hidden="1" customHeight="1"/>
    <row r="56296" ht="7.5" hidden="1" customHeight="1"/>
    <row r="56297" ht="7.5" hidden="1" customHeight="1"/>
    <row r="56298" ht="7.5" hidden="1" customHeight="1"/>
    <row r="56299" ht="7.5" hidden="1" customHeight="1"/>
    <row r="56300" ht="7.5" hidden="1" customHeight="1"/>
    <row r="56301" ht="7.5" hidden="1" customHeight="1"/>
    <row r="56302" ht="7.5" hidden="1" customHeight="1"/>
    <row r="56303" ht="7.5" hidden="1" customHeight="1"/>
    <row r="56304" ht="7.5" hidden="1" customHeight="1"/>
    <row r="56305" ht="7.5" hidden="1" customHeight="1"/>
    <row r="56306" ht="7.5" hidden="1" customHeight="1"/>
    <row r="56307" ht="7.5" hidden="1" customHeight="1"/>
    <row r="56308" ht="7.5" hidden="1" customHeight="1"/>
    <row r="56309" ht="7.5" hidden="1" customHeight="1"/>
    <row r="56310" ht="7.5" hidden="1" customHeight="1"/>
    <row r="56311" ht="7.5" hidden="1" customHeight="1"/>
    <row r="56312" ht="7.5" hidden="1" customHeight="1"/>
    <row r="56313" ht="7.5" hidden="1" customHeight="1"/>
    <row r="56314" ht="7.5" hidden="1" customHeight="1"/>
    <row r="56315" ht="7.5" hidden="1" customHeight="1"/>
    <row r="56316" ht="7.5" hidden="1" customHeight="1"/>
    <row r="56317" ht="7.5" hidden="1" customHeight="1"/>
    <row r="56318" ht="7.5" hidden="1" customHeight="1"/>
    <row r="56319" ht="7.5" hidden="1" customHeight="1"/>
    <row r="56320" ht="7.5" hidden="1" customHeight="1"/>
    <row r="56321" ht="7.5" hidden="1" customHeight="1"/>
    <row r="56322" ht="7.5" hidden="1" customHeight="1"/>
    <row r="56323" ht="7.5" hidden="1" customHeight="1"/>
    <row r="56324" ht="7.5" hidden="1" customHeight="1"/>
    <row r="56325" ht="7.5" hidden="1" customHeight="1"/>
    <row r="56326" ht="7.5" hidden="1" customHeight="1"/>
    <row r="56327" ht="7.5" hidden="1" customHeight="1"/>
    <row r="56328" ht="7.5" hidden="1" customHeight="1"/>
    <row r="56329" ht="7.5" hidden="1" customHeight="1"/>
    <row r="56330" ht="7.5" hidden="1" customHeight="1"/>
    <row r="56331" ht="7.5" hidden="1" customHeight="1"/>
    <row r="56332" ht="7.5" hidden="1" customHeight="1"/>
    <row r="56333" ht="7.5" hidden="1" customHeight="1"/>
    <row r="56334" ht="7.5" hidden="1" customHeight="1"/>
    <row r="56335" ht="7.5" hidden="1" customHeight="1"/>
    <row r="56336" ht="7.5" hidden="1" customHeight="1"/>
    <row r="56337" ht="7.5" hidden="1" customHeight="1"/>
    <row r="56338" ht="7.5" hidden="1" customHeight="1"/>
    <row r="56339" ht="7.5" hidden="1" customHeight="1"/>
    <row r="56340" ht="7.5" hidden="1" customHeight="1"/>
    <row r="56341" ht="7.5" hidden="1" customHeight="1"/>
    <row r="56342" ht="7.5" hidden="1" customHeight="1"/>
    <row r="56343" ht="7.5" hidden="1" customHeight="1"/>
    <row r="56344" ht="7.5" hidden="1" customHeight="1"/>
    <row r="56345" ht="7.5" hidden="1" customHeight="1"/>
    <row r="56346" ht="7.5" hidden="1" customHeight="1"/>
    <row r="56347" ht="7.5" hidden="1" customHeight="1"/>
    <row r="56348" ht="7.5" hidden="1" customHeight="1"/>
    <row r="56349" ht="7.5" hidden="1" customHeight="1"/>
    <row r="56350" ht="7.5" hidden="1" customHeight="1"/>
    <row r="56351" ht="7.5" hidden="1" customHeight="1"/>
    <row r="56352" ht="7.5" hidden="1" customHeight="1"/>
    <row r="56353" ht="7.5" hidden="1" customHeight="1"/>
    <row r="56354" ht="7.5" hidden="1" customHeight="1"/>
    <row r="56355" ht="7.5" hidden="1" customHeight="1"/>
    <row r="56356" ht="7.5" hidden="1" customHeight="1"/>
    <row r="56357" ht="7.5" hidden="1" customHeight="1"/>
    <row r="56358" ht="7.5" hidden="1" customHeight="1"/>
    <row r="56359" ht="7.5" hidden="1" customHeight="1"/>
    <row r="56360" ht="7.5" hidden="1" customHeight="1"/>
    <row r="56361" ht="7.5" hidden="1" customHeight="1"/>
    <row r="56362" ht="7.5" hidden="1" customHeight="1"/>
    <row r="56363" ht="7.5" hidden="1" customHeight="1"/>
    <row r="56364" ht="7.5" hidden="1" customHeight="1"/>
    <row r="56365" ht="7.5" hidden="1" customHeight="1"/>
    <row r="56366" ht="7.5" hidden="1" customHeight="1"/>
    <row r="56367" ht="7.5" hidden="1" customHeight="1"/>
    <row r="56368" ht="7.5" hidden="1" customHeight="1"/>
    <row r="56369" ht="7.5" hidden="1" customHeight="1"/>
    <row r="56370" ht="7.5" hidden="1" customHeight="1"/>
    <row r="56371" ht="7.5" hidden="1" customHeight="1"/>
    <row r="56372" ht="7.5" hidden="1" customHeight="1"/>
    <row r="56373" ht="7.5" hidden="1" customHeight="1"/>
    <row r="56374" ht="7.5" hidden="1" customHeight="1"/>
    <row r="56375" ht="7.5" hidden="1" customHeight="1"/>
    <row r="56376" ht="7.5" hidden="1" customHeight="1"/>
    <row r="56377" ht="7.5" hidden="1" customHeight="1"/>
    <row r="56378" ht="7.5" hidden="1" customHeight="1"/>
    <row r="56379" ht="7.5" hidden="1" customHeight="1"/>
    <row r="56380" ht="7.5" hidden="1" customHeight="1"/>
    <row r="56381" ht="7.5" hidden="1" customHeight="1"/>
    <row r="56382" ht="7.5" hidden="1" customHeight="1"/>
    <row r="56383" ht="7.5" hidden="1" customHeight="1"/>
    <row r="56384" ht="7.5" hidden="1" customHeight="1"/>
    <row r="56385" ht="7.5" hidden="1" customHeight="1"/>
    <row r="56386" ht="7.5" hidden="1" customHeight="1"/>
    <row r="56387" ht="7.5" hidden="1" customHeight="1"/>
    <row r="56388" ht="7.5" hidden="1" customHeight="1"/>
    <row r="56389" ht="7.5" hidden="1" customHeight="1"/>
    <row r="56390" ht="7.5" hidden="1" customHeight="1"/>
    <row r="56391" ht="7.5" hidden="1" customHeight="1"/>
    <row r="56392" ht="7.5" hidden="1" customHeight="1"/>
    <row r="56393" ht="7.5" hidden="1" customHeight="1"/>
    <row r="56394" ht="7.5" hidden="1" customHeight="1"/>
    <row r="56395" ht="7.5" hidden="1" customHeight="1"/>
    <row r="56396" ht="7.5" hidden="1" customHeight="1"/>
    <row r="56397" ht="7.5" hidden="1" customHeight="1"/>
    <row r="56398" ht="7.5" hidden="1" customHeight="1"/>
    <row r="56399" ht="7.5" hidden="1" customHeight="1"/>
    <row r="56400" ht="7.5" hidden="1" customHeight="1"/>
    <row r="56401" ht="7.5" hidden="1" customHeight="1"/>
    <row r="56402" ht="7.5" hidden="1" customHeight="1"/>
    <row r="56403" ht="7.5" hidden="1" customHeight="1"/>
    <row r="56404" ht="7.5" hidden="1" customHeight="1"/>
    <row r="56405" ht="7.5" hidden="1" customHeight="1"/>
    <row r="56406" ht="7.5" hidden="1" customHeight="1"/>
    <row r="56407" ht="7.5" hidden="1" customHeight="1"/>
    <row r="56408" ht="7.5" hidden="1" customHeight="1"/>
    <row r="56409" ht="7.5" hidden="1" customHeight="1"/>
    <row r="56410" ht="7.5" hidden="1" customHeight="1"/>
    <row r="56411" ht="7.5" hidden="1" customHeight="1"/>
    <row r="56412" ht="7.5" hidden="1" customHeight="1"/>
    <row r="56413" ht="7.5" hidden="1" customHeight="1"/>
    <row r="56414" ht="7.5" hidden="1" customHeight="1"/>
    <row r="56415" ht="7.5" hidden="1" customHeight="1"/>
    <row r="56416" ht="7.5" hidden="1" customHeight="1"/>
    <row r="56417" ht="7.5" hidden="1" customHeight="1"/>
    <row r="56418" ht="7.5" hidden="1" customHeight="1"/>
    <row r="56419" ht="7.5" hidden="1" customHeight="1"/>
    <row r="56420" ht="7.5" hidden="1" customHeight="1"/>
    <row r="56421" ht="7.5" hidden="1" customHeight="1"/>
    <row r="56422" ht="7.5" hidden="1" customHeight="1"/>
    <row r="56423" ht="7.5" hidden="1" customHeight="1"/>
    <row r="56424" ht="7.5" hidden="1" customHeight="1"/>
    <row r="56425" ht="7.5" hidden="1" customHeight="1"/>
    <row r="56426" ht="7.5" hidden="1" customHeight="1"/>
    <row r="56427" ht="7.5" hidden="1" customHeight="1"/>
    <row r="56428" ht="7.5" hidden="1" customHeight="1"/>
    <row r="56429" ht="7.5" hidden="1" customHeight="1"/>
    <row r="56430" ht="7.5" hidden="1" customHeight="1"/>
    <row r="56431" ht="7.5" hidden="1" customHeight="1"/>
    <row r="56432" ht="7.5" hidden="1" customHeight="1"/>
    <row r="56433" ht="7.5" hidden="1" customHeight="1"/>
    <row r="56434" ht="7.5" hidden="1" customHeight="1"/>
    <row r="56435" ht="7.5" hidden="1" customHeight="1"/>
    <row r="56436" ht="7.5" hidden="1" customHeight="1"/>
    <row r="56437" ht="7.5" hidden="1" customHeight="1"/>
    <row r="56438" ht="7.5" hidden="1" customHeight="1"/>
    <row r="56439" ht="7.5" hidden="1" customHeight="1"/>
    <row r="56440" ht="7.5" hidden="1" customHeight="1"/>
    <row r="56441" ht="7.5" hidden="1" customHeight="1"/>
    <row r="56442" ht="7.5" hidden="1" customHeight="1"/>
    <row r="56443" ht="7.5" hidden="1" customHeight="1"/>
    <row r="56444" ht="7.5" hidden="1" customHeight="1"/>
    <row r="56445" ht="7.5" hidden="1" customHeight="1"/>
    <row r="56446" ht="7.5" hidden="1" customHeight="1"/>
    <row r="56447" ht="7.5" hidden="1" customHeight="1"/>
    <row r="56448" ht="7.5" hidden="1" customHeight="1"/>
    <row r="56449" ht="7.5" hidden="1" customHeight="1"/>
    <row r="56450" ht="7.5" hidden="1" customHeight="1"/>
    <row r="56451" ht="7.5" hidden="1" customHeight="1"/>
    <row r="56452" ht="7.5" hidden="1" customHeight="1"/>
    <row r="56453" ht="7.5" hidden="1" customHeight="1"/>
    <row r="56454" ht="7.5" hidden="1" customHeight="1"/>
    <row r="56455" ht="7.5" hidden="1" customHeight="1"/>
    <row r="56456" ht="7.5" hidden="1" customHeight="1"/>
    <row r="56457" ht="7.5" hidden="1" customHeight="1"/>
    <row r="56458" ht="7.5" hidden="1" customHeight="1"/>
    <row r="56459" ht="7.5" hidden="1" customHeight="1"/>
    <row r="56460" ht="7.5" hidden="1" customHeight="1"/>
    <row r="56461" ht="7.5" hidden="1" customHeight="1"/>
    <row r="56462" ht="7.5" hidden="1" customHeight="1"/>
    <row r="56463" ht="7.5" hidden="1" customHeight="1"/>
    <row r="56464" ht="7.5" hidden="1" customHeight="1"/>
    <row r="56465" ht="7.5" hidden="1" customHeight="1"/>
    <row r="56466" ht="7.5" hidden="1" customHeight="1"/>
    <row r="56467" ht="7.5" hidden="1" customHeight="1"/>
    <row r="56468" ht="7.5" hidden="1" customHeight="1"/>
    <row r="56469" ht="7.5" hidden="1" customHeight="1"/>
    <row r="56470" ht="7.5" hidden="1" customHeight="1"/>
    <row r="56471" ht="7.5" hidden="1" customHeight="1"/>
    <row r="56472" ht="7.5" hidden="1" customHeight="1"/>
    <row r="56473" ht="7.5" hidden="1" customHeight="1"/>
    <row r="56474" ht="7.5" hidden="1" customHeight="1"/>
    <row r="56475" ht="7.5" hidden="1" customHeight="1"/>
    <row r="56476" ht="7.5" hidden="1" customHeight="1"/>
    <row r="56477" ht="7.5" hidden="1" customHeight="1"/>
    <row r="56478" ht="7.5" hidden="1" customHeight="1"/>
    <row r="56479" ht="7.5" hidden="1" customHeight="1"/>
    <row r="56480" ht="7.5" hidden="1" customHeight="1"/>
    <row r="56481" ht="7.5" hidden="1" customHeight="1"/>
    <row r="56482" ht="7.5" hidden="1" customHeight="1"/>
    <row r="56483" ht="7.5" hidden="1" customHeight="1"/>
    <row r="56484" ht="7.5" hidden="1" customHeight="1"/>
    <row r="56485" ht="7.5" hidden="1" customHeight="1"/>
    <row r="56486" ht="7.5" hidden="1" customHeight="1"/>
    <row r="56487" ht="7.5" hidden="1" customHeight="1"/>
    <row r="56488" ht="7.5" hidden="1" customHeight="1"/>
    <row r="56489" ht="7.5" hidden="1" customHeight="1"/>
    <row r="56490" ht="7.5" hidden="1" customHeight="1"/>
    <row r="56491" ht="7.5" hidden="1" customHeight="1"/>
    <row r="56492" ht="7.5" hidden="1" customHeight="1"/>
    <row r="56493" ht="7.5" hidden="1" customHeight="1"/>
    <row r="56494" ht="7.5" hidden="1" customHeight="1"/>
    <row r="56495" ht="7.5" hidden="1" customHeight="1"/>
    <row r="56496" ht="7.5" hidden="1" customHeight="1"/>
    <row r="56497" ht="7.5" hidden="1" customHeight="1"/>
    <row r="56498" ht="7.5" hidden="1" customHeight="1"/>
    <row r="56499" ht="7.5" hidden="1" customHeight="1"/>
    <row r="56500" ht="7.5" hidden="1" customHeight="1"/>
    <row r="56501" ht="7.5" hidden="1" customHeight="1"/>
    <row r="56502" ht="7.5" hidden="1" customHeight="1"/>
    <row r="56503" ht="7.5" hidden="1" customHeight="1"/>
    <row r="56504" ht="7.5" hidden="1" customHeight="1"/>
    <row r="56505" ht="7.5" hidden="1" customHeight="1"/>
    <row r="56506" ht="7.5" hidden="1" customHeight="1"/>
    <row r="56507" ht="7.5" hidden="1" customHeight="1"/>
    <row r="56508" ht="7.5" hidden="1" customHeight="1"/>
    <row r="56509" ht="7.5" hidden="1" customHeight="1"/>
    <row r="56510" ht="7.5" hidden="1" customHeight="1"/>
    <row r="56511" ht="7.5" hidden="1" customHeight="1"/>
    <row r="56512" ht="7.5" hidden="1" customHeight="1"/>
    <row r="56513" ht="7.5" hidden="1" customHeight="1"/>
    <row r="56514" ht="7.5" hidden="1" customHeight="1"/>
    <row r="56515" ht="7.5" hidden="1" customHeight="1"/>
    <row r="56516" ht="7.5" hidden="1" customHeight="1"/>
    <row r="56517" ht="7.5" hidden="1" customHeight="1"/>
    <row r="56518" ht="7.5" hidden="1" customHeight="1"/>
    <row r="56519" ht="7.5" hidden="1" customHeight="1"/>
    <row r="56520" ht="7.5" hidden="1" customHeight="1"/>
    <row r="56521" ht="7.5" hidden="1" customHeight="1"/>
    <row r="56522" ht="7.5" hidden="1" customHeight="1"/>
    <row r="56523" ht="7.5" hidden="1" customHeight="1"/>
    <row r="56524" ht="7.5" hidden="1" customHeight="1"/>
    <row r="56525" ht="7.5" hidden="1" customHeight="1"/>
    <row r="56526" ht="7.5" hidden="1" customHeight="1"/>
    <row r="56527" ht="7.5" hidden="1" customHeight="1"/>
    <row r="56528" ht="7.5" hidden="1" customHeight="1"/>
    <row r="56529" ht="7.5" hidden="1" customHeight="1"/>
    <row r="56530" ht="7.5" hidden="1" customHeight="1"/>
    <row r="56531" ht="7.5" hidden="1" customHeight="1"/>
    <row r="56532" ht="7.5" hidden="1" customHeight="1"/>
    <row r="56533" ht="7.5" hidden="1" customHeight="1"/>
    <row r="56534" ht="7.5" hidden="1" customHeight="1"/>
    <row r="56535" ht="7.5" hidden="1" customHeight="1"/>
    <row r="56536" ht="7.5" hidden="1" customHeight="1"/>
    <row r="56537" ht="7.5" hidden="1" customHeight="1"/>
    <row r="56538" ht="7.5" hidden="1" customHeight="1"/>
    <row r="56539" ht="7.5" hidden="1" customHeight="1"/>
    <row r="56540" ht="7.5" hidden="1" customHeight="1"/>
    <row r="56541" ht="7.5" hidden="1" customHeight="1"/>
    <row r="56542" ht="7.5" hidden="1" customHeight="1"/>
    <row r="56543" ht="7.5" hidden="1" customHeight="1"/>
    <row r="56544" ht="7.5" hidden="1" customHeight="1"/>
    <row r="56545" ht="7.5" hidden="1" customHeight="1"/>
    <row r="56546" ht="7.5" hidden="1" customHeight="1"/>
    <row r="56547" ht="7.5" hidden="1" customHeight="1"/>
    <row r="56548" ht="7.5" hidden="1" customHeight="1"/>
    <row r="56549" ht="7.5" hidden="1" customHeight="1"/>
    <row r="56550" ht="7.5" hidden="1" customHeight="1"/>
    <row r="56551" ht="7.5" hidden="1" customHeight="1"/>
    <row r="56552" ht="7.5" hidden="1" customHeight="1"/>
    <row r="56553" ht="7.5" hidden="1" customHeight="1"/>
    <row r="56554" ht="7.5" hidden="1" customHeight="1"/>
    <row r="56555" ht="7.5" hidden="1" customHeight="1"/>
    <row r="56556" ht="7.5" hidden="1" customHeight="1"/>
    <row r="56557" ht="7.5" hidden="1" customHeight="1"/>
    <row r="56558" ht="7.5" hidden="1" customHeight="1"/>
    <row r="56559" ht="7.5" hidden="1" customHeight="1"/>
    <row r="56560" ht="7.5" hidden="1" customHeight="1"/>
    <row r="56561" ht="7.5" hidden="1" customHeight="1"/>
    <row r="56562" ht="7.5" hidden="1" customHeight="1"/>
    <row r="56563" ht="7.5" hidden="1" customHeight="1"/>
    <row r="56564" ht="7.5" hidden="1" customHeight="1"/>
    <row r="56565" ht="7.5" hidden="1" customHeight="1"/>
    <row r="56566" ht="7.5" hidden="1" customHeight="1"/>
    <row r="56567" ht="7.5" hidden="1" customHeight="1"/>
    <row r="56568" ht="7.5" hidden="1" customHeight="1"/>
    <row r="56569" ht="7.5" hidden="1" customHeight="1"/>
    <row r="56570" ht="7.5" hidden="1" customHeight="1"/>
    <row r="56571" ht="7.5" hidden="1" customHeight="1"/>
    <row r="56572" ht="7.5" hidden="1" customHeight="1"/>
    <row r="56573" ht="7.5" hidden="1" customHeight="1"/>
    <row r="56574" ht="7.5" hidden="1" customHeight="1"/>
    <row r="56575" ht="7.5" hidden="1" customHeight="1"/>
    <row r="56576" ht="7.5" hidden="1" customHeight="1"/>
    <row r="56577" ht="7.5" hidden="1" customHeight="1"/>
    <row r="56578" ht="7.5" hidden="1" customHeight="1"/>
    <row r="56579" ht="7.5" hidden="1" customHeight="1"/>
    <row r="56580" ht="7.5" hidden="1" customHeight="1"/>
    <row r="56581" ht="7.5" hidden="1" customHeight="1"/>
    <row r="56582" ht="7.5" hidden="1" customHeight="1"/>
    <row r="56583" ht="7.5" hidden="1" customHeight="1"/>
    <row r="56584" ht="7.5" hidden="1" customHeight="1"/>
    <row r="56585" ht="7.5" hidden="1" customHeight="1"/>
    <row r="56586" ht="7.5" hidden="1" customHeight="1"/>
    <row r="56587" ht="7.5" hidden="1" customHeight="1"/>
    <row r="56588" ht="7.5" hidden="1" customHeight="1"/>
    <row r="56589" ht="7.5" hidden="1" customHeight="1"/>
    <row r="56590" ht="7.5" hidden="1" customHeight="1"/>
    <row r="56591" ht="7.5" hidden="1" customHeight="1"/>
    <row r="56592" ht="7.5" hidden="1" customHeight="1"/>
    <row r="56593" ht="7.5" hidden="1" customHeight="1"/>
    <row r="56594" ht="7.5" hidden="1" customHeight="1"/>
    <row r="56595" ht="7.5" hidden="1" customHeight="1"/>
    <row r="56596" ht="7.5" hidden="1" customHeight="1"/>
    <row r="56597" ht="7.5" hidden="1" customHeight="1"/>
    <row r="56598" ht="7.5" hidden="1" customHeight="1"/>
    <row r="56599" ht="7.5" hidden="1" customHeight="1"/>
    <row r="56600" ht="7.5" hidden="1" customHeight="1"/>
    <row r="56601" ht="7.5" hidden="1" customHeight="1"/>
    <row r="56602" ht="7.5" hidden="1" customHeight="1"/>
    <row r="56603" ht="7.5" hidden="1" customHeight="1"/>
    <row r="56604" ht="7.5" hidden="1" customHeight="1"/>
    <row r="56605" ht="7.5" hidden="1" customHeight="1"/>
    <row r="56606" ht="7.5" hidden="1" customHeight="1"/>
    <row r="56607" ht="7.5" hidden="1" customHeight="1"/>
    <row r="56608" ht="7.5" hidden="1" customHeight="1"/>
    <row r="56609" ht="7.5" hidden="1" customHeight="1"/>
    <row r="56610" ht="7.5" hidden="1" customHeight="1"/>
    <row r="56611" ht="7.5" hidden="1" customHeight="1"/>
    <row r="56612" ht="7.5" hidden="1" customHeight="1"/>
    <row r="56613" ht="7.5" hidden="1" customHeight="1"/>
    <row r="56614" ht="7.5" hidden="1" customHeight="1"/>
    <row r="56615" ht="7.5" hidden="1" customHeight="1"/>
    <row r="56616" ht="7.5" hidden="1" customHeight="1"/>
    <row r="56617" ht="7.5" hidden="1" customHeight="1"/>
    <row r="56618" ht="7.5" hidden="1" customHeight="1"/>
    <row r="56619" ht="7.5" hidden="1" customHeight="1"/>
    <row r="56620" ht="7.5" hidden="1" customHeight="1"/>
    <row r="56621" ht="7.5" hidden="1" customHeight="1"/>
    <row r="56622" ht="7.5" hidden="1" customHeight="1"/>
    <row r="56623" ht="7.5" hidden="1" customHeight="1"/>
    <row r="56624" ht="7.5" hidden="1" customHeight="1"/>
    <row r="56625" ht="7.5" hidden="1" customHeight="1"/>
    <row r="56626" ht="7.5" hidden="1" customHeight="1"/>
    <row r="56627" ht="7.5" hidden="1" customHeight="1"/>
    <row r="56628" ht="7.5" hidden="1" customHeight="1"/>
    <row r="56629" ht="7.5" hidden="1" customHeight="1"/>
    <row r="56630" ht="7.5" hidden="1" customHeight="1"/>
    <row r="56631" ht="7.5" hidden="1" customHeight="1"/>
    <row r="56632" ht="7.5" hidden="1" customHeight="1"/>
    <row r="56633" ht="7.5" hidden="1" customHeight="1"/>
    <row r="56634" ht="7.5" hidden="1" customHeight="1"/>
    <row r="56635" ht="7.5" hidden="1" customHeight="1"/>
    <row r="56636" ht="7.5" hidden="1" customHeight="1"/>
    <row r="56637" ht="7.5" hidden="1" customHeight="1"/>
    <row r="56638" ht="7.5" hidden="1" customHeight="1"/>
    <row r="56639" ht="7.5" hidden="1" customHeight="1"/>
    <row r="56640" ht="7.5" hidden="1" customHeight="1"/>
    <row r="56641" ht="7.5" hidden="1" customHeight="1"/>
    <row r="56642" ht="7.5" hidden="1" customHeight="1"/>
    <row r="56643" ht="7.5" hidden="1" customHeight="1"/>
    <row r="56644" ht="7.5" hidden="1" customHeight="1"/>
    <row r="56645" ht="7.5" hidden="1" customHeight="1"/>
    <row r="56646" ht="7.5" hidden="1" customHeight="1"/>
    <row r="56647" ht="7.5" hidden="1" customHeight="1"/>
    <row r="56648" ht="7.5" hidden="1" customHeight="1"/>
    <row r="56649" ht="7.5" hidden="1" customHeight="1"/>
    <row r="56650" ht="7.5" hidden="1" customHeight="1"/>
    <row r="56651" ht="7.5" hidden="1" customHeight="1"/>
    <row r="56652" ht="7.5" hidden="1" customHeight="1"/>
    <row r="56653" ht="7.5" hidden="1" customHeight="1"/>
    <row r="56654" ht="7.5" hidden="1" customHeight="1"/>
    <row r="56655" ht="7.5" hidden="1" customHeight="1"/>
    <row r="56656" ht="7.5" hidden="1" customHeight="1"/>
    <row r="56657" ht="7.5" hidden="1" customHeight="1"/>
    <row r="56658" ht="7.5" hidden="1" customHeight="1"/>
    <row r="56659" ht="7.5" hidden="1" customHeight="1"/>
    <row r="56660" ht="7.5" hidden="1" customHeight="1"/>
    <row r="56661" ht="7.5" hidden="1" customHeight="1"/>
    <row r="56662" ht="7.5" hidden="1" customHeight="1"/>
    <row r="56663" ht="7.5" hidden="1" customHeight="1"/>
    <row r="56664" ht="7.5" hidden="1" customHeight="1"/>
    <row r="56665" ht="7.5" hidden="1" customHeight="1"/>
    <row r="56666" ht="7.5" hidden="1" customHeight="1"/>
    <row r="56667" ht="7.5" hidden="1" customHeight="1"/>
    <row r="56668" ht="7.5" hidden="1" customHeight="1"/>
    <row r="56669" ht="7.5" hidden="1" customHeight="1"/>
    <row r="56670" ht="7.5" hidden="1" customHeight="1"/>
    <row r="56671" ht="7.5" hidden="1" customHeight="1"/>
    <row r="56672" ht="7.5" hidden="1" customHeight="1"/>
    <row r="56673" ht="7.5" hidden="1" customHeight="1"/>
    <row r="56674" ht="7.5" hidden="1" customHeight="1"/>
    <row r="56675" ht="7.5" hidden="1" customHeight="1"/>
    <row r="56676" ht="7.5" hidden="1" customHeight="1"/>
    <row r="56677" ht="7.5" hidden="1" customHeight="1"/>
    <row r="56678" ht="7.5" hidden="1" customHeight="1"/>
    <row r="56679" ht="7.5" hidden="1" customHeight="1"/>
    <row r="56680" ht="7.5" hidden="1" customHeight="1"/>
    <row r="56681" ht="7.5" hidden="1" customHeight="1"/>
    <row r="56682" ht="7.5" hidden="1" customHeight="1"/>
    <row r="56683" ht="7.5" hidden="1" customHeight="1"/>
    <row r="56684" ht="7.5" hidden="1" customHeight="1"/>
    <row r="56685" ht="7.5" hidden="1" customHeight="1"/>
    <row r="56686" ht="7.5" hidden="1" customHeight="1"/>
    <row r="56687" ht="7.5" hidden="1" customHeight="1"/>
    <row r="56688" ht="7.5" hidden="1" customHeight="1"/>
    <row r="56689" ht="7.5" hidden="1" customHeight="1"/>
    <row r="56690" ht="7.5" hidden="1" customHeight="1"/>
    <row r="56691" ht="7.5" hidden="1" customHeight="1"/>
    <row r="56692" ht="7.5" hidden="1" customHeight="1"/>
    <row r="56693" ht="7.5" hidden="1" customHeight="1"/>
    <row r="56694" ht="7.5" hidden="1" customHeight="1"/>
    <row r="56695" ht="7.5" hidden="1" customHeight="1"/>
    <row r="56696" ht="7.5" hidden="1" customHeight="1"/>
    <row r="56697" ht="7.5" hidden="1" customHeight="1"/>
    <row r="56698" ht="7.5" hidden="1" customHeight="1"/>
    <row r="56699" ht="7.5" hidden="1" customHeight="1"/>
    <row r="56700" ht="7.5" hidden="1" customHeight="1"/>
    <row r="56701" ht="7.5" hidden="1" customHeight="1"/>
    <row r="56702" ht="7.5" hidden="1" customHeight="1"/>
    <row r="56703" ht="7.5" hidden="1" customHeight="1"/>
    <row r="56704" ht="7.5" hidden="1" customHeight="1"/>
    <row r="56705" ht="7.5" hidden="1" customHeight="1"/>
    <row r="56706" ht="7.5" hidden="1" customHeight="1"/>
    <row r="56707" ht="7.5" hidden="1" customHeight="1"/>
    <row r="56708" ht="7.5" hidden="1" customHeight="1"/>
    <row r="56709" ht="7.5" hidden="1" customHeight="1"/>
    <row r="56710" ht="7.5" hidden="1" customHeight="1"/>
    <row r="56711" ht="7.5" hidden="1" customHeight="1"/>
    <row r="56712" ht="7.5" hidden="1" customHeight="1"/>
    <row r="56713" ht="7.5" hidden="1" customHeight="1"/>
    <row r="56714" ht="7.5" hidden="1" customHeight="1"/>
    <row r="56715" ht="7.5" hidden="1" customHeight="1"/>
    <row r="56716" ht="7.5" hidden="1" customHeight="1"/>
    <row r="56717" ht="7.5" hidden="1" customHeight="1"/>
    <row r="56718" ht="7.5" hidden="1" customHeight="1"/>
    <row r="56719" ht="7.5" hidden="1" customHeight="1"/>
    <row r="56720" ht="7.5" hidden="1" customHeight="1"/>
    <row r="56721" ht="7.5" hidden="1" customHeight="1"/>
    <row r="56722" ht="7.5" hidden="1" customHeight="1"/>
    <row r="56723" ht="7.5" hidden="1" customHeight="1"/>
    <row r="56724" ht="7.5" hidden="1" customHeight="1"/>
    <row r="56725" ht="7.5" hidden="1" customHeight="1"/>
    <row r="56726" ht="7.5" hidden="1" customHeight="1"/>
    <row r="56727" ht="7.5" hidden="1" customHeight="1"/>
    <row r="56728" ht="7.5" hidden="1" customHeight="1"/>
    <row r="56729" ht="7.5" hidden="1" customHeight="1"/>
    <row r="56730" ht="7.5" hidden="1" customHeight="1"/>
    <row r="56731" ht="7.5" hidden="1" customHeight="1"/>
    <row r="56732" ht="7.5" hidden="1" customHeight="1"/>
    <row r="56733" ht="7.5" hidden="1" customHeight="1"/>
    <row r="56734" ht="7.5" hidden="1" customHeight="1"/>
    <row r="56735" ht="7.5" hidden="1" customHeight="1"/>
    <row r="56736" ht="7.5" hidden="1" customHeight="1"/>
    <row r="56737" ht="7.5" hidden="1" customHeight="1"/>
    <row r="56738" ht="7.5" hidden="1" customHeight="1"/>
    <row r="56739" ht="7.5" hidden="1" customHeight="1"/>
    <row r="56740" ht="7.5" hidden="1" customHeight="1"/>
    <row r="56741" ht="7.5" hidden="1" customHeight="1"/>
    <row r="56742" ht="7.5" hidden="1" customHeight="1"/>
    <row r="56743" ht="7.5" hidden="1" customHeight="1"/>
    <row r="56744" ht="7.5" hidden="1" customHeight="1"/>
    <row r="56745" ht="7.5" hidden="1" customHeight="1"/>
    <row r="56746" ht="7.5" hidden="1" customHeight="1"/>
    <row r="56747" ht="7.5" hidden="1" customHeight="1"/>
    <row r="56748" ht="7.5" hidden="1" customHeight="1"/>
    <row r="56749" ht="7.5" hidden="1" customHeight="1"/>
    <row r="56750" ht="7.5" hidden="1" customHeight="1"/>
    <row r="56751" ht="7.5" hidden="1" customHeight="1"/>
    <row r="56752" ht="7.5" hidden="1" customHeight="1"/>
    <row r="56753" ht="7.5" hidden="1" customHeight="1"/>
    <row r="56754" ht="7.5" hidden="1" customHeight="1"/>
    <row r="56755" ht="7.5" hidden="1" customHeight="1"/>
    <row r="56756" ht="7.5" hidden="1" customHeight="1"/>
    <row r="56757" ht="7.5" hidden="1" customHeight="1"/>
    <row r="56758" ht="7.5" hidden="1" customHeight="1"/>
    <row r="56759" ht="7.5" hidden="1" customHeight="1"/>
    <row r="56760" ht="7.5" hidden="1" customHeight="1"/>
    <row r="56761" ht="7.5" hidden="1" customHeight="1"/>
    <row r="56762" ht="7.5" hidden="1" customHeight="1"/>
    <row r="56763" ht="7.5" hidden="1" customHeight="1"/>
    <row r="56764" ht="7.5" hidden="1" customHeight="1"/>
    <row r="56765" ht="7.5" hidden="1" customHeight="1"/>
    <row r="56766" ht="7.5" hidden="1" customHeight="1"/>
    <row r="56767" ht="7.5" hidden="1" customHeight="1"/>
    <row r="56768" ht="7.5" hidden="1" customHeight="1"/>
    <row r="56769" ht="7.5" hidden="1" customHeight="1"/>
    <row r="56770" ht="7.5" hidden="1" customHeight="1"/>
    <row r="56771" ht="7.5" hidden="1" customHeight="1"/>
    <row r="56772" ht="7.5" hidden="1" customHeight="1"/>
    <row r="56773" ht="7.5" hidden="1" customHeight="1"/>
    <row r="56774" ht="7.5" hidden="1" customHeight="1"/>
    <row r="56775" ht="7.5" hidden="1" customHeight="1"/>
    <row r="56776" ht="7.5" hidden="1" customHeight="1"/>
    <row r="56777" ht="7.5" hidden="1" customHeight="1"/>
    <row r="56778" ht="7.5" hidden="1" customHeight="1"/>
    <row r="56779" ht="7.5" hidden="1" customHeight="1"/>
    <row r="56780" ht="7.5" hidden="1" customHeight="1"/>
    <row r="56781" ht="7.5" hidden="1" customHeight="1"/>
    <row r="56782" ht="7.5" hidden="1" customHeight="1"/>
    <row r="56783" ht="7.5" hidden="1" customHeight="1"/>
    <row r="56784" ht="7.5" hidden="1" customHeight="1"/>
    <row r="56785" ht="7.5" hidden="1" customHeight="1"/>
    <row r="56786" ht="7.5" hidden="1" customHeight="1"/>
    <row r="56787" ht="7.5" hidden="1" customHeight="1"/>
    <row r="56788" ht="7.5" hidden="1" customHeight="1"/>
    <row r="56789" ht="7.5" hidden="1" customHeight="1"/>
    <row r="56790" ht="7.5" hidden="1" customHeight="1"/>
    <row r="56791" ht="7.5" hidden="1" customHeight="1"/>
    <row r="56792" ht="7.5" hidden="1" customHeight="1"/>
    <row r="56793" ht="7.5" hidden="1" customHeight="1"/>
    <row r="56794" ht="7.5" hidden="1" customHeight="1"/>
    <row r="56795" ht="7.5" hidden="1" customHeight="1"/>
    <row r="56796" ht="7.5" hidden="1" customHeight="1"/>
    <row r="56797" ht="7.5" hidden="1" customHeight="1"/>
    <row r="56798" ht="7.5" hidden="1" customHeight="1"/>
    <row r="56799" ht="7.5" hidden="1" customHeight="1"/>
    <row r="56800" ht="7.5" hidden="1" customHeight="1"/>
    <row r="56801" ht="7.5" hidden="1" customHeight="1"/>
    <row r="56802" ht="7.5" hidden="1" customHeight="1"/>
    <row r="56803" ht="7.5" hidden="1" customHeight="1"/>
    <row r="56804" ht="7.5" hidden="1" customHeight="1"/>
    <row r="56805" ht="7.5" hidden="1" customHeight="1"/>
    <row r="56806" ht="7.5" hidden="1" customHeight="1"/>
    <row r="56807" ht="7.5" hidden="1" customHeight="1"/>
    <row r="56808" ht="7.5" hidden="1" customHeight="1"/>
    <row r="56809" ht="7.5" hidden="1" customHeight="1"/>
    <row r="56810" ht="7.5" hidden="1" customHeight="1"/>
    <row r="56811" ht="7.5" hidden="1" customHeight="1"/>
    <row r="56812" ht="7.5" hidden="1" customHeight="1"/>
    <row r="56813" ht="7.5" hidden="1" customHeight="1"/>
    <row r="56814" ht="7.5" hidden="1" customHeight="1"/>
    <row r="56815" ht="7.5" hidden="1" customHeight="1"/>
    <row r="56816" ht="7.5" hidden="1" customHeight="1"/>
    <row r="56817" ht="7.5" hidden="1" customHeight="1"/>
    <row r="56818" ht="7.5" hidden="1" customHeight="1"/>
    <row r="56819" ht="7.5" hidden="1" customHeight="1"/>
    <row r="56820" ht="7.5" hidden="1" customHeight="1"/>
    <row r="56821" ht="7.5" hidden="1" customHeight="1"/>
    <row r="56822" ht="7.5" hidden="1" customHeight="1"/>
    <row r="56823" ht="7.5" hidden="1" customHeight="1"/>
    <row r="56824" ht="7.5" hidden="1" customHeight="1"/>
    <row r="56825" ht="7.5" hidden="1" customHeight="1"/>
    <row r="56826" ht="7.5" hidden="1" customHeight="1"/>
    <row r="56827" ht="7.5" hidden="1" customHeight="1"/>
    <row r="56828" ht="7.5" hidden="1" customHeight="1"/>
    <row r="56829" ht="7.5" hidden="1" customHeight="1"/>
    <row r="56830" ht="7.5" hidden="1" customHeight="1"/>
    <row r="56831" ht="7.5" hidden="1" customHeight="1"/>
    <row r="56832" ht="7.5" hidden="1" customHeight="1"/>
    <row r="56833" ht="7.5" hidden="1" customHeight="1"/>
    <row r="56834" ht="7.5" hidden="1" customHeight="1"/>
    <row r="56835" ht="7.5" hidden="1" customHeight="1"/>
    <row r="56836" ht="7.5" hidden="1" customHeight="1"/>
    <row r="56837" ht="7.5" hidden="1" customHeight="1"/>
    <row r="56838" ht="7.5" hidden="1" customHeight="1"/>
    <row r="56839" ht="7.5" hidden="1" customHeight="1"/>
    <row r="56840" ht="7.5" hidden="1" customHeight="1"/>
    <row r="56841" ht="7.5" hidden="1" customHeight="1"/>
    <row r="56842" ht="7.5" hidden="1" customHeight="1"/>
    <row r="56843" ht="7.5" hidden="1" customHeight="1"/>
    <row r="56844" ht="7.5" hidden="1" customHeight="1"/>
    <row r="56845" ht="7.5" hidden="1" customHeight="1"/>
    <row r="56846" ht="7.5" hidden="1" customHeight="1"/>
    <row r="56847" ht="7.5" hidden="1" customHeight="1"/>
    <row r="56848" ht="7.5" hidden="1" customHeight="1"/>
    <row r="56849" ht="7.5" hidden="1" customHeight="1"/>
    <row r="56850" ht="7.5" hidden="1" customHeight="1"/>
    <row r="56851" ht="7.5" hidden="1" customHeight="1"/>
    <row r="56852" ht="7.5" hidden="1" customHeight="1"/>
    <row r="56853" ht="7.5" hidden="1" customHeight="1"/>
    <row r="56854" ht="7.5" hidden="1" customHeight="1"/>
    <row r="56855" ht="7.5" hidden="1" customHeight="1"/>
    <row r="56856" ht="7.5" hidden="1" customHeight="1"/>
    <row r="56857" ht="7.5" hidden="1" customHeight="1"/>
    <row r="56858" ht="7.5" hidden="1" customHeight="1"/>
    <row r="56859" ht="7.5" hidden="1" customHeight="1"/>
    <row r="56860" ht="7.5" hidden="1" customHeight="1"/>
    <row r="56861" ht="7.5" hidden="1" customHeight="1"/>
    <row r="56862" ht="7.5" hidden="1" customHeight="1"/>
    <row r="56863" ht="7.5" hidden="1" customHeight="1"/>
    <row r="56864" ht="7.5" hidden="1" customHeight="1"/>
    <row r="56865" ht="7.5" hidden="1" customHeight="1"/>
    <row r="56866" ht="7.5" hidden="1" customHeight="1"/>
    <row r="56867" ht="7.5" hidden="1" customHeight="1"/>
    <row r="56868" ht="7.5" hidden="1" customHeight="1"/>
    <row r="56869" ht="7.5" hidden="1" customHeight="1"/>
    <row r="56870" ht="7.5" hidden="1" customHeight="1"/>
    <row r="56871" ht="7.5" hidden="1" customHeight="1"/>
    <row r="56872" ht="7.5" hidden="1" customHeight="1"/>
    <row r="56873" ht="7.5" hidden="1" customHeight="1"/>
    <row r="56874" ht="7.5" hidden="1" customHeight="1"/>
    <row r="56875" ht="7.5" hidden="1" customHeight="1"/>
    <row r="56876" ht="7.5" hidden="1" customHeight="1"/>
    <row r="56877" ht="7.5" hidden="1" customHeight="1"/>
    <row r="56878" ht="7.5" hidden="1" customHeight="1"/>
    <row r="56879" ht="7.5" hidden="1" customHeight="1"/>
    <row r="56880" ht="7.5" hidden="1" customHeight="1"/>
    <row r="56881" ht="7.5" hidden="1" customHeight="1"/>
    <row r="56882" ht="7.5" hidden="1" customHeight="1"/>
    <row r="56883" ht="7.5" hidden="1" customHeight="1"/>
    <row r="56884" ht="7.5" hidden="1" customHeight="1"/>
    <row r="56885" ht="7.5" hidden="1" customHeight="1"/>
    <row r="56886" ht="7.5" hidden="1" customHeight="1"/>
    <row r="56887" ht="7.5" hidden="1" customHeight="1"/>
    <row r="56888" ht="7.5" hidden="1" customHeight="1"/>
    <row r="56889" ht="7.5" hidden="1" customHeight="1"/>
    <row r="56890" ht="7.5" hidden="1" customHeight="1"/>
    <row r="56891" ht="7.5" hidden="1" customHeight="1"/>
    <row r="56892" ht="7.5" hidden="1" customHeight="1"/>
    <row r="56893" ht="7.5" hidden="1" customHeight="1"/>
    <row r="56894" ht="7.5" hidden="1" customHeight="1"/>
    <row r="56895" ht="7.5" hidden="1" customHeight="1"/>
    <row r="56896" ht="7.5" hidden="1" customHeight="1"/>
    <row r="56897" ht="7.5" hidden="1" customHeight="1"/>
    <row r="56898" ht="7.5" hidden="1" customHeight="1"/>
    <row r="56899" ht="7.5" hidden="1" customHeight="1"/>
    <row r="56900" ht="7.5" hidden="1" customHeight="1"/>
    <row r="56901" ht="7.5" hidden="1" customHeight="1"/>
    <row r="56902" ht="7.5" hidden="1" customHeight="1"/>
    <row r="56903" ht="7.5" hidden="1" customHeight="1"/>
    <row r="56904" ht="7.5" hidden="1" customHeight="1"/>
    <row r="56905" ht="7.5" hidden="1" customHeight="1"/>
    <row r="56906" ht="7.5" hidden="1" customHeight="1"/>
    <row r="56907" ht="7.5" hidden="1" customHeight="1"/>
    <row r="56908" ht="7.5" hidden="1" customHeight="1"/>
    <row r="56909" ht="7.5" hidden="1" customHeight="1"/>
    <row r="56910" ht="7.5" hidden="1" customHeight="1"/>
    <row r="56911" ht="7.5" hidden="1" customHeight="1"/>
    <row r="56912" ht="7.5" hidden="1" customHeight="1"/>
    <row r="56913" ht="7.5" hidden="1" customHeight="1"/>
    <row r="56914" ht="7.5" hidden="1" customHeight="1"/>
    <row r="56915" ht="7.5" hidden="1" customHeight="1"/>
    <row r="56916" ht="7.5" hidden="1" customHeight="1"/>
    <row r="56917" ht="7.5" hidden="1" customHeight="1"/>
    <row r="56918" ht="7.5" hidden="1" customHeight="1"/>
    <row r="56919" ht="7.5" hidden="1" customHeight="1"/>
    <row r="56920" ht="7.5" hidden="1" customHeight="1"/>
    <row r="56921" ht="7.5" hidden="1" customHeight="1"/>
    <row r="56922" ht="7.5" hidden="1" customHeight="1"/>
    <row r="56923" ht="7.5" hidden="1" customHeight="1"/>
    <row r="56924" ht="7.5" hidden="1" customHeight="1"/>
    <row r="56925" ht="7.5" hidden="1" customHeight="1"/>
    <row r="56926" ht="7.5" hidden="1" customHeight="1"/>
    <row r="56927" ht="7.5" hidden="1" customHeight="1"/>
    <row r="56928" ht="7.5" hidden="1" customHeight="1"/>
    <row r="56929" ht="7.5" hidden="1" customHeight="1"/>
    <row r="56930" ht="7.5" hidden="1" customHeight="1"/>
    <row r="56931" ht="7.5" hidden="1" customHeight="1"/>
    <row r="56932" ht="7.5" hidden="1" customHeight="1"/>
    <row r="56933" ht="7.5" hidden="1" customHeight="1"/>
    <row r="56934" ht="7.5" hidden="1" customHeight="1"/>
    <row r="56935" ht="7.5" hidden="1" customHeight="1"/>
    <row r="56936" ht="7.5" hidden="1" customHeight="1"/>
    <row r="56937" ht="7.5" hidden="1" customHeight="1"/>
    <row r="56938" ht="7.5" hidden="1" customHeight="1"/>
    <row r="56939" ht="7.5" hidden="1" customHeight="1"/>
    <row r="56940" ht="7.5" hidden="1" customHeight="1"/>
    <row r="56941" ht="7.5" hidden="1" customHeight="1"/>
    <row r="56942" ht="7.5" hidden="1" customHeight="1"/>
    <row r="56943" ht="7.5" hidden="1" customHeight="1"/>
    <row r="56944" ht="7.5" hidden="1" customHeight="1"/>
    <row r="56945" ht="7.5" hidden="1" customHeight="1"/>
    <row r="56946" ht="7.5" hidden="1" customHeight="1"/>
    <row r="56947" ht="7.5" hidden="1" customHeight="1"/>
    <row r="56948" ht="7.5" hidden="1" customHeight="1"/>
    <row r="56949" ht="7.5" hidden="1" customHeight="1"/>
    <row r="56950" ht="7.5" hidden="1" customHeight="1"/>
    <row r="56951" ht="7.5" hidden="1" customHeight="1"/>
    <row r="56952" ht="7.5" hidden="1" customHeight="1"/>
    <row r="56953" ht="7.5" hidden="1" customHeight="1"/>
    <row r="56954" ht="7.5" hidden="1" customHeight="1"/>
    <row r="56955" ht="7.5" hidden="1" customHeight="1"/>
    <row r="56956" ht="7.5" hidden="1" customHeight="1"/>
    <row r="56957" ht="7.5" hidden="1" customHeight="1"/>
    <row r="56958" ht="7.5" hidden="1" customHeight="1"/>
    <row r="56959" ht="7.5" hidden="1" customHeight="1"/>
    <row r="56960" ht="7.5" hidden="1" customHeight="1"/>
    <row r="56961" ht="7.5" hidden="1" customHeight="1"/>
    <row r="56962" ht="7.5" hidden="1" customHeight="1"/>
    <row r="56963" ht="7.5" hidden="1" customHeight="1"/>
    <row r="56964" ht="7.5" hidden="1" customHeight="1"/>
    <row r="56965" ht="7.5" hidden="1" customHeight="1"/>
    <row r="56966" ht="7.5" hidden="1" customHeight="1"/>
    <row r="56967" ht="7.5" hidden="1" customHeight="1"/>
    <row r="56968" ht="7.5" hidden="1" customHeight="1"/>
    <row r="56969" ht="7.5" hidden="1" customHeight="1"/>
    <row r="56970" ht="7.5" hidden="1" customHeight="1"/>
    <row r="56971" ht="7.5" hidden="1" customHeight="1"/>
    <row r="56972" ht="7.5" hidden="1" customHeight="1"/>
    <row r="56973" ht="7.5" hidden="1" customHeight="1"/>
    <row r="56974" ht="7.5" hidden="1" customHeight="1"/>
    <row r="56975" ht="7.5" hidden="1" customHeight="1"/>
    <row r="56976" ht="7.5" hidden="1" customHeight="1"/>
    <row r="56977" ht="7.5" hidden="1" customHeight="1"/>
    <row r="56978" ht="7.5" hidden="1" customHeight="1"/>
    <row r="56979" ht="7.5" hidden="1" customHeight="1"/>
    <row r="56980" ht="7.5" hidden="1" customHeight="1"/>
    <row r="56981" ht="7.5" hidden="1" customHeight="1"/>
    <row r="56982" ht="7.5" hidden="1" customHeight="1"/>
    <row r="56983" ht="7.5" hidden="1" customHeight="1"/>
    <row r="56984" ht="7.5" hidden="1" customHeight="1"/>
    <row r="56985" ht="7.5" hidden="1" customHeight="1"/>
    <row r="56986" ht="7.5" hidden="1" customHeight="1"/>
    <row r="56987" ht="7.5" hidden="1" customHeight="1"/>
    <row r="56988" ht="7.5" hidden="1" customHeight="1"/>
    <row r="56989" ht="7.5" hidden="1" customHeight="1"/>
    <row r="56990" ht="7.5" hidden="1" customHeight="1"/>
    <row r="56991" ht="7.5" hidden="1" customHeight="1"/>
    <row r="56992" ht="7.5" hidden="1" customHeight="1"/>
    <row r="56993" ht="7.5" hidden="1" customHeight="1"/>
    <row r="56994" ht="7.5" hidden="1" customHeight="1"/>
    <row r="56995" ht="7.5" hidden="1" customHeight="1"/>
    <row r="56996" ht="7.5" hidden="1" customHeight="1"/>
    <row r="56997" ht="7.5" hidden="1" customHeight="1"/>
    <row r="56998" ht="7.5" hidden="1" customHeight="1"/>
    <row r="56999" ht="7.5" hidden="1" customHeight="1"/>
    <row r="57000" ht="7.5" hidden="1" customHeight="1"/>
    <row r="57001" ht="7.5" hidden="1" customHeight="1"/>
    <row r="57002" ht="7.5" hidden="1" customHeight="1"/>
    <row r="57003" ht="7.5" hidden="1" customHeight="1"/>
    <row r="57004" ht="7.5" hidden="1" customHeight="1"/>
    <row r="57005" ht="7.5" hidden="1" customHeight="1"/>
    <row r="57006" ht="7.5" hidden="1" customHeight="1"/>
    <row r="57007" ht="7.5" hidden="1" customHeight="1"/>
    <row r="57008" ht="7.5" hidden="1" customHeight="1"/>
    <row r="57009" ht="7.5" hidden="1" customHeight="1"/>
    <row r="57010" ht="7.5" hidden="1" customHeight="1"/>
    <row r="57011" ht="7.5" hidden="1" customHeight="1"/>
    <row r="57012" ht="7.5" hidden="1" customHeight="1"/>
    <row r="57013" ht="7.5" hidden="1" customHeight="1"/>
    <row r="57014" ht="7.5" hidden="1" customHeight="1"/>
    <row r="57015" ht="7.5" hidden="1" customHeight="1"/>
    <row r="57016" ht="7.5" hidden="1" customHeight="1"/>
    <row r="57017" ht="7.5" hidden="1" customHeight="1"/>
    <row r="57018" ht="7.5" hidden="1" customHeight="1"/>
    <row r="57019" ht="7.5" hidden="1" customHeight="1"/>
    <row r="57020" ht="7.5" hidden="1" customHeight="1"/>
    <row r="57021" ht="7.5" hidden="1" customHeight="1"/>
    <row r="57022" ht="7.5" hidden="1" customHeight="1"/>
    <row r="57023" ht="7.5" hidden="1" customHeight="1"/>
    <row r="57024" ht="7.5" hidden="1" customHeight="1"/>
    <row r="57025" ht="7.5" hidden="1" customHeight="1"/>
    <row r="57026" ht="7.5" hidden="1" customHeight="1"/>
    <row r="57027" ht="7.5" hidden="1" customHeight="1"/>
    <row r="57028" ht="7.5" hidden="1" customHeight="1"/>
    <row r="57029" ht="7.5" hidden="1" customHeight="1"/>
    <row r="57030" ht="7.5" hidden="1" customHeight="1"/>
    <row r="57031" ht="7.5" hidden="1" customHeight="1"/>
    <row r="57032" ht="7.5" hidden="1" customHeight="1"/>
    <row r="57033" ht="7.5" hidden="1" customHeight="1"/>
    <row r="57034" ht="7.5" hidden="1" customHeight="1"/>
    <row r="57035" ht="7.5" hidden="1" customHeight="1"/>
    <row r="57036" ht="7.5" hidden="1" customHeight="1"/>
    <row r="57037" ht="7.5" hidden="1" customHeight="1"/>
    <row r="57038" ht="7.5" hidden="1" customHeight="1"/>
    <row r="57039" ht="7.5" hidden="1" customHeight="1"/>
    <row r="57040" ht="7.5" hidden="1" customHeight="1"/>
    <row r="57041" ht="7.5" hidden="1" customHeight="1"/>
    <row r="57042" ht="7.5" hidden="1" customHeight="1"/>
    <row r="57043" ht="7.5" hidden="1" customHeight="1"/>
    <row r="57044" ht="7.5" hidden="1" customHeight="1"/>
    <row r="57045" ht="7.5" hidden="1" customHeight="1"/>
    <row r="57046" ht="7.5" hidden="1" customHeight="1"/>
    <row r="57047" ht="7.5" hidden="1" customHeight="1"/>
    <row r="57048" ht="7.5" hidden="1" customHeight="1"/>
    <row r="57049" ht="7.5" hidden="1" customHeight="1"/>
    <row r="57050" ht="7.5" hidden="1" customHeight="1"/>
    <row r="57051" ht="7.5" hidden="1" customHeight="1"/>
    <row r="57052" ht="7.5" hidden="1" customHeight="1"/>
    <row r="57053" ht="7.5" hidden="1" customHeight="1"/>
    <row r="57054" ht="7.5" hidden="1" customHeight="1"/>
    <row r="57055" ht="7.5" hidden="1" customHeight="1"/>
    <row r="57056" ht="7.5" hidden="1" customHeight="1"/>
    <row r="57057" ht="7.5" hidden="1" customHeight="1"/>
    <row r="57058" ht="7.5" hidden="1" customHeight="1"/>
    <row r="57059" ht="7.5" hidden="1" customHeight="1"/>
    <row r="57060" ht="7.5" hidden="1" customHeight="1"/>
    <row r="57061" ht="7.5" hidden="1" customHeight="1"/>
    <row r="57062" ht="7.5" hidden="1" customHeight="1"/>
    <row r="57063" ht="7.5" hidden="1" customHeight="1"/>
    <row r="57064" ht="7.5" hidden="1" customHeight="1"/>
    <row r="57065" ht="7.5" hidden="1" customHeight="1"/>
    <row r="57066" ht="7.5" hidden="1" customHeight="1"/>
    <row r="57067" ht="7.5" hidden="1" customHeight="1"/>
    <row r="57068" ht="7.5" hidden="1" customHeight="1"/>
    <row r="57069" ht="7.5" hidden="1" customHeight="1"/>
    <row r="57070" ht="7.5" hidden="1" customHeight="1"/>
    <row r="57071" ht="7.5" hidden="1" customHeight="1"/>
    <row r="57072" ht="7.5" hidden="1" customHeight="1"/>
    <row r="57073" ht="7.5" hidden="1" customHeight="1"/>
    <row r="57074" ht="7.5" hidden="1" customHeight="1"/>
    <row r="57075" ht="7.5" hidden="1" customHeight="1"/>
    <row r="57076" ht="7.5" hidden="1" customHeight="1"/>
    <row r="57077" ht="7.5" hidden="1" customHeight="1"/>
    <row r="57078" ht="7.5" hidden="1" customHeight="1"/>
    <row r="57079" ht="7.5" hidden="1" customHeight="1"/>
    <row r="57080" ht="7.5" hidden="1" customHeight="1"/>
    <row r="57081" ht="7.5" hidden="1" customHeight="1"/>
    <row r="57082" ht="7.5" hidden="1" customHeight="1"/>
    <row r="57083" ht="7.5" hidden="1" customHeight="1"/>
    <row r="57084" ht="7.5" hidden="1" customHeight="1"/>
    <row r="57085" ht="7.5" hidden="1" customHeight="1"/>
    <row r="57086" ht="7.5" hidden="1" customHeight="1"/>
    <row r="57087" ht="7.5" hidden="1" customHeight="1"/>
    <row r="57088" ht="7.5" hidden="1" customHeight="1"/>
    <row r="57089" ht="7.5" hidden="1" customHeight="1"/>
    <row r="57090" ht="7.5" hidden="1" customHeight="1"/>
    <row r="57091" ht="7.5" hidden="1" customHeight="1"/>
    <row r="57092" ht="7.5" hidden="1" customHeight="1"/>
    <row r="57093" ht="7.5" hidden="1" customHeight="1"/>
    <row r="57094" ht="7.5" hidden="1" customHeight="1"/>
    <row r="57095" ht="7.5" hidden="1" customHeight="1"/>
    <row r="57096" ht="7.5" hidden="1" customHeight="1"/>
    <row r="57097" ht="7.5" hidden="1" customHeight="1"/>
    <row r="57098" ht="7.5" hidden="1" customHeight="1"/>
    <row r="57099" ht="7.5" hidden="1" customHeight="1"/>
    <row r="57100" ht="7.5" hidden="1" customHeight="1"/>
    <row r="57101" ht="7.5" hidden="1" customHeight="1"/>
    <row r="57102" ht="7.5" hidden="1" customHeight="1"/>
    <row r="57103" ht="7.5" hidden="1" customHeight="1"/>
    <row r="57104" ht="7.5" hidden="1" customHeight="1"/>
    <row r="57105" ht="7.5" hidden="1" customHeight="1"/>
    <row r="57106" ht="7.5" hidden="1" customHeight="1"/>
    <row r="57107" ht="7.5" hidden="1" customHeight="1"/>
    <row r="57108" ht="7.5" hidden="1" customHeight="1"/>
    <row r="57109" ht="7.5" hidden="1" customHeight="1"/>
    <row r="57110" ht="7.5" hidden="1" customHeight="1"/>
    <row r="57111" ht="7.5" hidden="1" customHeight="1"/>
    <row r="57112" ht="7.5" hidden="1" customHeight="1"/>
    <row r="57113" ht="7.5" hidden="1" customHeight="1"/>
    <row r="57114" ht="7.5" hidden="1" customHeight="1"/>
    <row r="57115" ht="7.5" hidden="1" customHeight="1"/>
    <row r="57116" ht="7.5" hidden="1" customHeight="1"/>
    <row r="57117" ht="7.5" hidden="1" customHeight="1"/>
    <row r="57118" ht="7.5" hidden="1" customHeight="1"/>
    <row r="57119" ht="7.5" hidden="1" customHeight="1"/>
    <row r="57120" ht="7.5" hidden="1" customHeight="1"/>
    <row r="57121" ht="7.5" hidden="1" customHeight="1"/>
    <row r="57122" ht="7.5" hidden="1" customHeight="1"/>
    <row r="57123" ht="7.5" hidden="1" customHeight="1"/>
    <row r="57124" ht="7.5" hidden="1" customHeight="1"/>
    <row r="57125" ht="7.5" hidden="1" customHeight="1"/>
    <row r="57126" ht="7.5" hidden="1" customHeight="1"/>
    <row r="57127" ht="7.5" hidden="1" customHeight="1"/>
    <row r="57128" ht="7.5" hidden="1" customHeight="1"/>
    <row r="57129" ht="7.5" hidden="1" customHeight="1"/>
    <row r="57130" ht="7.5" hidden="1" customHeight="1"/>
    <row r="57131" ht="7.5" hidden="1" customHeight="1"/>
    <row r="57132" ht="7.5" hidden="1" customHeight="1"/>
    <row r="57133" ht="7.5" hidden="1" customHeight="1"/>
    <row r="57134" ht="7.5" hidden="1" customHeight="1"/>
    <row r="57135" ht="7.5" hidden="1" customHeight="1"/>
    <row r="57136" ht="7.5" hidden="1" customHeight="1"/>
    <row r="57137" ht="7.5" hidden="1" customHeight="1"/>
    <row r="57138" ht="7.5" hidden="1" customHeight="1"/>
    <row r="57139" ht="7.5" hidden="1" customHeight="1"/>
    <row r="57140" ht="7.5" hidden="1" customHeight="1"/>
    <row r="57141" ht="7.5" hidden="1" customHeight="1"/>
    <row r="57142" ht="7.5" hidden="1" customHeight="1"/>
    <row r="57143" ht="7.5" hidden="1" customHeight="1"/>
    <row r="57144" ht="7.5" hidden="1" customHeight="1"/>
    <row r="57145" ht="7.5" hidden="1" customHeight="1"/>
    <row r="57146" ht="7.5" hidden="1" customHeight="1"/>
    <row r="57147" ht="7.5" hidden="1" customHeight="1"/>
    <row r="57148" ht="7.5" hidden="1" customHeight="1"/>
    <row r="57149" ht="7.5" hidden="1" customHeight="1"/>
    <row r="57150" ht="7.5" hidden="1" customHeight="1"/>
    <row r="57151" ht="7.5" hidden="1" customHeight="1"/>
    <row r="57152" ht="7.5" hidden="1" customHeight="1"/>
    <row r="57153" ht="7.5" hidden="1" customHeight="1"/>
    <row r="57154" ht="7.5" hidden="1" customHeight="1"/>
    <row r="57155" ht="7.5" hidden="1" customHeight="1"/>
    <row r="57156" ht="7.5" hidden="1" customHeight="1"/>
    <row r="57157" ht="7.5" hidden="1" customHeight="1"/>
    <row r="57158" ht="7.5" hidden="1" customHeight="1"/>
    <row r="57159" ht="7.5" hidden="1" customHeight="1"/>
    <row r="57160" ht="7.5" hidden="1" customHeight="1"/>
    <row r="57161" ht="7.5" hidden="1" customHeight="1"/>
    <row r="57162" ht="7.5" hidden="1" customHeight="1"/>
    <row r="57163" ht="7.5" hidden="1" customHeight="1"/>
    <row r="57164" ht="7.5" hidden="1" customHeight="1"/>
    <row r="57165" ht="7.5" hidden="1" customHeight="1"/>
    <row r="57166" ht="7.5" hidden="1" customHeight="1"/>
    <row r="57167" ht="7.5" hidden="1" customHeight="1"/>
    <row r="57168" ht="7.5" hidden="1" customHeight="1"/>
    <row r="57169" ht="7.5" hidden="1" customHeight="1"/>
    <row r="57170" ht="7.5" hidden="1" customHeight="1"/>
    <row r="57171" ht="7.5" hidden="1" customHeight="1"/>
    <row r="57172" ht="7.5" hidden="1" customHeight="1"/>
    <row r="57173" ht="7.5" hidden="1" customHeight="1"/>
    <row r="57174" ht="7.5" hidden="1" customHeight="1"/>
    <row r="57175" ht="7.5" hidden="1" customHeight="1"/>
    <row r="57176" ht="7.5" hidden="1" customHeight="1"/>
    <row r="57177" ht="7.5" hidden="1" customHeight="1"/>
    <row r="57178" ht="7.5" hidden="1" customHeight="1"/>
    <row r="57179" ht="7.5" hidden="1" customHeight="1"/>
    <row r="57180" ht="7.5" hidden="1" customHeight="1"/>
    <row r="57181" ht="7.5" hidden="1" customHeight="1"/>
    <row r="57182" ht="7.5" hidden="1" customHeight="1"/>
    <row r="57183" ht="7.5" hidden="1" customHeight="1"/>
    <row r="57184" ht="7.5" hidden="1" customHeight="1"/>
    <row r="57185" ht="7.5" hidden="1" customHeight="1"/>
    <row r="57186" ht="7.5" hidden="1" customHeight="1"/>
    <row r="57187" ht="7.5" hidden="1" customHeight="1"/>
    <row r="57188" ht="7.5" hidden="1" customHeight="1"/>
    <row r="57189" ht="7.5" hidden="1" customHeight="1"/>
    <row r="57190" ht="7.5" hidden="1" customHeight="1"/>
    <row r="57191" ht="7.5" hidden="1" customHeight="1"/>
    <row r="57192" ht="7.5" hidden="1" customHeight="1"/>
    <row r="57193" ht="7.5" hidden="1" customHeight="1"/>
    <row r="57194" ht="7.5" hidden="1" customHeight="1"/>
    <row r="57195" ht="7.5" hidden="1" customHeight="1"/>
    <row r="57196" ht="7.5" hidden="1" customHeight="1"/>
    <row r="57197" ht="7.5" hidden="1" customHeight="1"/>
    <row r="57198" ht="7.5" hidden="1" customHeight="1"/>
    <row r="57199" ht="7.5" hidden="1" customHeight="1"/>
    <row r="57200" ht="7.5" hidden="1" customHeight="1"/>
    <row r="57201" ht="7.5" hidden="1" customHeight="1"/>
    <row r="57202" ht="7.5" hidden="1" customHeight="1"/>
    <row r="57203" ht="7.5" hidden="1" customHeight="1"/>
    <row r="57204" ht="7.5" hidden="1" customHeight="1"/>
    <row r="57205" ht="7.5" hidden="1" customHeight="1"/>
    <row r="57206" ht="7.5" hidden="1" customHeight="1"/>
    <row r="57207" ht="7.5" hidden="1" customHeight="1"/>
    <row r="57208" ht="7.5" hidden="1" customHeight="1"/>
    <row r="57209" ht="7.5" hidden="1" customHeight="1"/>
    <row r="57210" ht="7.5" hidden="1" customHeight="1"/>
    <row r="57211" ht="7.5" hidden="1" customHeight="1"/>
    <row r="57212" ht="7.5" hidden="1" customHeight="1"/>
    <row r="57213" ht="7.5" hidden="1" customHeight="1"/>
    <row r="57214" ht="7.5" hidden="1" customHeight="1"/>
    <row r="57215" ht="7.5" hidden="1" customHeight="1"/>
    <row r="57216" ht="7.5" hidden="1" customHeight="1"/>
    <row r="57217" ht="7.5" hidden="1" customHeight="1"/>
    <row r="57218" ht="7.5" hidden="1" customHeight="1"/>
    <row r="57219" ht="7.5" hidden="1" customHeight="1"/>
    <row r="57220" ht="7.5" hidden="1" customHeight="1"/>
    <row r="57221" ht="7.5" hidden="1" customHeight="1"/>
    <row r="57222" ht="7.5" hidden="1" customHeight="1"/>
    <row r="57223" ht="7.5" hidden="1" customHeight="1"/>
    <row r="57224" ht="7.5" hidden="1" customHeight="1"/>
    <row r="57225" ht="7.5" hidden="1" customHeight="1"/>
    <row r="57226" ht="7.5" hidden="1" customHeight="1"/>
    <row r="57227" ht="7.5" hidden="1" customHeight="1"/>
    <row r="57228" ht="7.5" hidden="1" customHeight="1"/>
    <row r="57229" ht="7.5" hidden="1" customHeight="1"/>
    <row r="57230" ht="7.5" hidden="1" customHeight="1"/>
    <row r="57231" ht="7.5" hidden="1" customHeight="1"/>
    <row r="57232" ht="7.5" hidden="1" customHeight="1"/>
    <row r="57233" ht="7.5" hidden="1" customHeight="1"/>
    <row r="57234" ht="7.5" hidden="1" customHeight="1"/>
    <row r="57235" ht="7.5" hidden="1" customHeight="1"/>
    <row r="57236" ht="7.5" hidden="1" customHeight="1"/>
    <row r="57237" ht="7.5" hidden="1" customHeight="1"/>
    <row r="57238" ht="7.5" hidden="1" customHeight="1"/>
    <row r="57239" ht="7.5" hidden="1" customHeight="1"/>
    <row r="57240" ht="7.5" hidden="1" customHeight="1"/>
    <row r="57241" ht="7.5" hidden="1" customHeight="1"/>
    <row r="57242" ht="7.5" hidden="1" customHeight="1"/>
    <row r="57243" ht="7.5" hidden="1" customHeight="1"/>
    <row r="57244" ht="7.5" hidden="1" customHeight="1"/>
    <row r="57245" ht="7.5" hidden="1" customHeight="1"/>
    <row r="57246" ht="7.5" hidden="1" customHeight="1"/>
    <row r="57247" ht="7.5" hidden="1" customHeight="1"/>
    <row r="57248" ht="7.5" hidden="1" customHeight="1"/>
    <row r="57249" ht="7.5" hidden="1" customHeight="1"/>
    <row r="57250" ht="7.5" hidden="1" customHeight="1"/>
    <row r="57251" ht="7.5" hidden="1" customHeight="1"/>
    <row r="57252" ht="7.5" hidden="1" customHeight="1"/>
    <row r="57253" ht="7.5" hidden="1" customHeight="1"/>
    <row r="57254" ht="7.5" hidden="1" customHeight="1"/>
    <row r="57255" ht="7.5" hidden="1" customHeight="1"/>
    <row r="57256" ht="7.5" hidden="1" customHeight="1"/>
    <row r="57257" ht="7.5" hidden="1" customHeight="1"/>
    <row r="57258" ht="7.5" hidden="1" customHeight="1"/>
    <row r="57259" ht="7.5" hidden="1" customHeight="1"/>
    <row r="57260" ht="7.5" hidden="1" customHeight="1"/>
    <row r="57261" ht="7.5" hidden="1" customHeight="1"/>
    <row r="57262" ht="7.5" hidden="1" customHeight="1"/>
    <row r="57263" ht="7.5" hidden="1" customHeight="1"/>
    <row r="57264" ht="7.5" hidden="1" customHeight="1"/>
    <row r="57265" ht="7.5" hidden="1" customHeight="1"/>
    <row r="57266" ht="7.5" hidden="1" customHeight="1"/>
    <row r="57267" ht="7.5" hidden="1" customHeight="1"/>
    <row r="57268" ht="7.5" hidden="1" customHeight="1"/>
    <row r="57269" ht="7.5" hidden="1" customHeight="1"/>
    <row r="57270" ht="7.5" hidden="1" customHeight="1"/>
    <row r="57271" ht="7.5" hidden="1" customHeight="1"/>
    <row r="57272" ht="7.5" hidden="1" customHeight="1"/>
    <row r="57273" ht="7.5" hidden="1" customHeight="1"/>
    <row r="57274" ht="7.5" hidden="1" customHeight="1"/>
    <row r="57275" ht="7.5" hidden="1" customHeight="1"/>
    <row r="57276" ht="7.5" hidden="1" customHeight="1"/>
    <row r="57277" ht="7.5" hidden="1" customHeight="1"/>
    <row r="57278" ht="7.5" hidden="1" customHeight="1"/>
    <row r="57279" ht="7.5" hidden="1" customHeight="1"/>
    <row r="57280" ht="7.5" hidden="1" customHeight="1"/>
    <row r="57281" ht="7.5" hidden="1" customHeight="1"/>
    <row r="57282" ht="7.5" hidden="1" customHeight="1"/>
    <row r="57283" ht="7.5" hidden="1" customHeight="1"/>
    <row r="57284" ht="7.5" hidden="1" customHeight="1"/>
    <row r="57285" ht="7.5" hidden="1" customHeight="1"/>
    <row r="57286" ht="7.5" hidden="1" customHeight="1"/>
    <row r="57287" ht="7.5" hidden="1" customHeight="1"/>
    <row r="57288" ht="7.5" hidden="1" customHeight="1"/>
    <row r="57289" ht="7.5" hidden="1" customHeight="1"/>
    <row r="57290" ht="7.5" hidden="1" customHeight="1"/>
    <row r="57291" ht="7.5" hidden="1" customHeight="1"/>
    <row r="57292" ht="7.5" hidden="1" customHeight="1"/>
    <row r="57293" ht="7.5" hidden="1" customHeight="1"/>
    <row r="57294" ht="7.5" hidden="1" customHeight="1"/>
    <row r="57295" ht="7.5" hidden="1" customHeight="1"/>
    <row r="57296" ht="7.5" hidden="1" customHeight="1"/>
    <row r="57297" ht="7.5" hidden="1" customHeight="1"/>
    <row r="57298" ht="7.5" hidden="1" customHeight="1"/>
    <row r="57299" ht="7.5" hidden="1" customHeight="1"/>
    <row r="57300" ht="7.5" hidden="1" customHeight="1"/>
    <row r="57301" ht="7.5" hidden="1" customHeight="1"/>
    <row r="57302" ht="7.5" hidden="1" customHeight="1"/>
    <row r="57303" ht="7.5" hidden="1" customHeight="1"/>
    <row r="57304" ht="7.5" hidden="1" customHeight="1"/>
    <row r="57305" ht="7.5" hidden="1" customHeight="1"/>
    <row r="57306" ht="7.5" hidden="1" customHeight="1"/>
    <row r="57307" ht="7.5" hidden="1" customHeight="1"/>
    <row r="57308" ht="7.5" hidden="1" customHeight="1"/>
    <row r="57309" ht="7.5" hidden="1" customHeight="1"/>
    <row r="57310" ht="7.5" hidden="1" customHeight="1"/>
    <row r="57311" ht="7.5" hidden="1" customHeight="1"/>
    <row r="57312" ht="7.5" hidden="1" customHeight="1"/>
    <row r="57313" ht="7.5" hidden="1" customHeight="1"/>
    <row r="57314" ht="7.5" hidden="1" customHeight="1"/>
    <row r="57315" ht="7.5" hidden="1" customHeight="1"/>
    <row r="57316" ht="7.5" hidden="1" customHeight="1"/>
    <row r="57317" ht="7.5" hidden="1" customHeight="1"/>
    <row r="57318" ht="7.5" hidden="1" customHeight="1"/>
    <row r="57319" ht="7.5" hidden="1" customHeight="1"/>
    <row r="57320" ht="7.5" hidden="1" customHeight="1"/>
    <row r="57321" ht="7.5" hidden="1" customHeight="1"/>
    <row r="57322" ht="7.5" hidden="1" customHeight="1"/>
    <row r="57323" ht="7.5" hidden="1" customHeight="1"/>
    <row r="57324" ht="7.5" hidden="1" customHeight="1"/>
    <row r="57325" ht="7.5" hidden="1" customHeight="1"/>
    <row r="57326" ht="7.5" hidden="1" customHeight="1"/>
    <row r="57327" ht="7.5" hidden="1" customHeight="1"/>
    <row r="57328" ht="7.5" hidden="1" customHeight="1"/>
    <row r="57329" ht="7.5" hidden="1" customHeight="1"/>
    <row r="57330" ht="7.5" hidden="1" customHeight="1"/>
    <row r="57331" ht="7.5" hidden="1" customHeight="1"/>
    <row r="57332" ht="7.5" hidden="1" customHeight="1"/>
    <row r="57333" ht="7.5" hidden="1" customHeight="1"/>
    <row r="57334" ht="7.5" hidden="1" customHeight="1"/>
    <row r="57335" ht="7.5" hidden="1" customHeight="1"/>
    <row r="57336" ht="7.5" hidden="1" customHeight="1"/>
    <row r="57337" ht="7.5" hidden="1" customHeight="1"/>
    <row r="57338" ht="7.5" hidden="1" customHeight="1"/>
    <row r="57339" ht="7.5" hidden="1" customHeight="1"/>
    <row r="57340" ht="7.5" hidden="1" customHeight="1"/>
    <row r="57341" ht="7.5" hidden="1" customHeight="1"/>
    <row r="57342" ht="7.5" hidden="1" customHeight="1"/>
    <row r="57343" ht="7.5" hidden="1" customHeight="1"/>
    <row r="57344" ht="7.5" hidden="1" customHeight="1"/>
    <row r="57345" ht="7.5" hidden="1" customHeight="1"/>
    <row r="57346" ht="7.5" hidden="1" customHeight="1"/>
    <row r="57347" ht="7.5" hidden="1" customHeight="1"/>
    <row r="57348" ht="7.5" hidden="1" customHeight="1"/>
    <row r="57349" ht="7.5" hidden="1" customHeight="1"/>
    <row r="57350" ht="7.5" hidden="1" customHeight="1"/>
    <row r="57351" ht="7.5" hidden="1" customHeight="1"/>
    <row r="57352" ht="7.5" hidden="1" customHeight="1"/>
    <row r="57353" ht="7.5" hidden="1" customHeight="1"/>
    <row r="57354" ht="7.5" hidden="1" customHeight="1"/>
    <row r="57355" ht="7.5" hidden="1" customHeight="1"/>
    <row r="57356" ht="7.5" hidden="1" customHeight="1"/>
    <row r="57357" ht="7.5" hidden="1" customHeight="1"/>
    <row r="57358" ht="7.5" hidden="1" customHeight="1"/>
    <row r="57359" ht="7.5" hidden="1" customHeight="1"/>
    <row r="57360" ht="7.5" hidden="1" customHeight="1"/>
    <row r="57361" ht="7.5" hidden="1" customHeight="1"/>
    <row r="57362" ht="7.5" hidden="1" customHeight="1"/>
    <row r="57363" ht="7.5" hidden="1" customHeight="1"/>
    <row r="57364" ht="7.5" hidden="1" customHeight="1"/>
    <row r="57365" ht="7.5" hidden="1" customHeight="1"/>
    <row r="57366" ht="7.5" hidden="1" customHeight="1"/>
    <row r="57367" ht="7.5" hidden="1" customHeight="1"/>
    <row r="57368" ht="7.5" hidden="1" customHeight="1"/>
    <row r="57369" ht="7.5" hidden="1" customHeight="1"/>
    <row r="57370" ht="7.5" hidden="1" customHeight="1"/>
    <row r="57371" ht="7.5" hidden="1" customHeight="1"/>
    <row r="57372" ht="7.5" hidden="1" customHeight="1"/>
    <row r="57373" ht="7.5" hidden="1" customHeight="1"/>
    <row r="57374" ht="7.5" hidden="1" customHeight="1"/>
    <row r="57375" ht="7.5" hidden="1" customHeight="1"/>
    <row r="57376" ht="7.5" hidden="1" customHeight="1"/>
    <row r="57377" ht="7.5" hidden="1" customHeight="1"/>
    <row r="57378" ht="7.5" hidden="1" customHeight="1"/>
    <row r="57379" ht="7.5" hidden="1" customHeight="1"/>
    <row r="57380" ht="7.5" hidden="1" customHeight="1"/>
    <row r="57381" ht="7.5" hidden="1" customHeight="1"/>
    <row r="57382" ht="7.5" hidden="1" customHeight="1"/>
    <row r="57383" ht="7.5" hidden="1" customHeight="1"/>
    <row r="57384" ht="7.5" hidden="1" customHeight="1"/>
    <row r="57385" ht="7.5" hidden="1" customHeight="1"/>
    <row r="57386" ht="7.5" hidden="1" customHeight="1"/>
    <row r="57387" ht="7.5" hidden="1" customHeight="1"/>
    <row r="57388" ht="7.5" hidden="1" customHeight="1"/>
    <row r="57389" ht="7.5" hidden="1" customHeight="1"/>
    <row r="57390" ht="7.5" hidden="1" customHeight="1"/>
    <row r="57391" ht="7.5" hidden="1" customHeight="1"/>
    <row r="57392" ht="7.5" hidden="1" customHeight="1"/>
    <row r="57393" ht="7.5" hidden="1" customHeight="1"/>
    <row r="57394" ht="7.5" hidden="1" customHeight="1"/>
    <row r="57395" ht="7.5" hidden="1" customHeight="1"/>
    <row r="57396" ht="7.5" hidden="1" customHeight="1"/>
    <row r="57397" ht="7.5" hidden="1" customHeight="1"/>
    <row r="57398" ht="7.5" hidden="1" customHeight="1"/>
    <row r="57399" ht="7.5" hidden="1" customHeight="1"/>
    <row r="57400" ht="7.5" hidden="1" customHeight="1"/>
    <row r="57401" ht="7.5" hidden="1" customHeight="1"/>
    <row r="57402" ht="7.5" hidden="1" customHeight="1"/>
    <row r="57403" ht="7.5" hidden="1" customHeight="1"/>
    <row r="57404" ht="7.5" hidden="1" customHeight="1"/>
    <row r="57405" ht="7.5" hidden="1" customHeight="1"/>
    <row r="57406" ht="7.5" hidden="1" customHeight="1"/>
    <row r="57407" ht="7.5" hidden="1" customHeight="1"/>
    <row r="57408" ht="7.5" hidden="1" customHeight="1"/>
    <row r="57409" ht="7.5" hidden="1" customHeight="1"/>
    <row r="57410" ht="7.5" hidden="1" customHeight="1"/>
    <row r="57411" ht="7.5" hidden="1" customHeight="1"/>
    <row r="57412" ht="7.5" hidden="1" customHeight="1"/>
    <row r="57413" ht="7.5" hidden="1" customHeight="1"/>
    <row r="57414" ht="7.5" hidden="1" customHeight="1"/>
    <row r="57415" ht="7.5" hidden="1" customHeight="1"/>
    <row r="57416" ht="7.5" hidden="1" customHeight="1"/>
    <row r="57417" ht="7.5" hidden="1" customHeight="1"/>
    <row r="57418" ht="7.5" hidden="1" customHeight="1"/>
    <row r="57419" ht="7.5" hidden="1" customHeight="1"/>
    <row r="57420" ht="7.5" hidden="1" customHeight="1"/>
    <row r="57421" ht="7.5" hidden="1" customHeight="1"/>
    <row r="57422" ht="7.5" hidden="1" customHeight="1"/>
    <row r="57423" ht="7.5" hidden="1" customHeight="1"/>
    <row r="57424" ht="7.5" hidden="1" customHeight="1"/>
    <row r="57425" ht="7.5" hidden="1" customHeight="1"/>
    <row r="57426" ht="7.5" hidden="1" customHeight="1"/>
    <row r="57427" ht="7.5" hidden="1" customHeight="1"/>
    <row r="57428" ht="7.5" hidden="1" customHeight="1"/>
    <row r="57429" ht="7.5" hidden="1" customHeight="1"/>
    <row r="57430" ht="7.5" hidden="1" customHeight="1"/>
    <row r="57431" ht="7.5" hidden="1" customHeight="1"/>
    <row r="57432" ht="7.5" hidden="1" customHeight="1"/>
    <row r="57433" ht="7.5" hidden="1" customHeight="1"/>
    <row r="57434" ht="7.5" hidden="1" customHeight="1"/>
    <row r="57435" ht="7.5" hidden="1" customHeight="1"/>
    <row r="57436" ht="7.5" hidden="1" customHeight="1"/>
    <row r="57437" ht="7.5" hidden="1" customHeight="1"/>
    <row r="57438" ht="7.5" hidden="1" customHeight="1"/>
    <row r="57439" ht="7.5" hidden="1" customHeight="1"/>
    <row r="57440" ht="7.5" hidden="1" customHeight="1"/>
    <row r="57441" ht="7.5" hidden="1" customHeight="1"/>
    <row r="57442" ht="7.5" hidden="1" customHeight="1"/>
    <row r="57443" ht="7.5" hidden="1" customHeight="1"/>
    <row r="57444" ht="7.5" hidden="1" customHeight="1"/>
    <row r="57445" ht="7.5" hidden="1" customHeight="1"/>
    <row r="57446" ht="7.5" hidden="1" customHeight="1"/>
    <row r="57447" ht="7.5" hidden="1" customHeight="1"/>
    <row r="57448" ht="7.5" hidden="1" customHeight="1"/>
    <row r="57449" ht="7.5" hidden="1" customHeight="1"/>
    <row r="57450" ht="7.5" hidden="1" customHeight="1"/>
    <row r="57451" ht="7.5" hidden="1" customHeight="1"/>
    <row r="57452" ht="7.5" hidden="1" customHeight="1"/>
    <row r="57453" ht="7.5" hidden="1" customHeight="1"/>
    <row r="57454" ht="7.5" hidden="1" customHeight="1"/>
    <row r="57455" ht="7.5" hidden="1" customHeight="1"/>
    <row r="57456" ht="7.5" hidden="1" customHeight="1"/>
    <row r="57457" ht="7.5" hidden="1" customHeight="1"/>
    <row r="57458" ht="7.5" hidden="1" customHeight="1"/>
    <row r="57459" ht="7.5" hidden="1" customHeight="1"/>
    <row r="57460" ht="7.5" hidden="1" customHeight="1"/>
    <row r="57461" ht="7.5" hidden="1" customHeight="1"/>
    <row r="57462" ht="7.5" hidden="1" customHeight="1"/>
    <row r="57463" ht="7.5" hidden="1" customHeight="1"/>
    <row r="57464" ht="7.5" hidden="1" customHeight="1"/>
    <row r="57465" ht="7.5" hidden="1" customHeight="1"/>
    <row r="57466" ht="7.5" hidden="1" customHeight="1"/>
    <row r="57467" ht="7.5" hidden="1" customHeight="1"/>
    <row r="57468" ht="7.5" hidden="1" customHeight="1"/>
    <row r="57469" ht="7.5" hidden="1" customHeight="1"/>
    <row r="57470" ht="7.5" hidden="1" customHeight="1"/>
    <row r="57471" ht="7.5" hidden="1" customHeight="1"/>
    <row r="57472" ht="7.5" hidden="1" customHeight="1"/>
    <row r="57473" ht="7.5" hidden="1" customHeight="1"/>
    <row r="57474" ht="7.5" hidden="1" customHeight="1"/>
    <row r="57475" ht="7.5" hidden="1" customHeight="1"/>
    <row r="57476" ht="7.5" hidden="1" customHeight="1"/>
    <row r="57477" ht="7.5" hidden="1" customHeight="1"/>
    <row r="57478" ht="7.5" hidden="1" customHeight="1"/>
    <row r="57479" ht="7.5" hidden="1" customHeight="1"/>
    <row r="57480" ht="7.5" hidden="1" customHeight="1"/>
    <row r="57481" ht="7.5" hidden="1" customHeight="1"/>
    <row r="57482" ht="7.5" hidden="1" customHeight="1"/>
    <row r="57483" ht="7.5" hidden="1" customHeight="1"/>
    <row r="57484" ht="7.5" hidden="1" customHeight="1"/>
    <row r="57485" ht="7.5" hidden="1" customHeight="1"/>
    <row r="57486" ht="7.5" hidden="1" customHeight="1"/>
    <row r="57487" ht="7.5" hidden="1" customHeight="1"/>
    <row r="57488" ht="7.5" hidden="1" customHeight="1"/>
    <row r="57489" ht="7.5" hidden="1" customHeight="1"/>
    <row r="57490" ht="7.5" hidden="1" customHeight="1"/>
    <row r="57491" ht="7.5" hidden="1" customHeight="1"/>
    <row r="57492" ht="7.5" hidden="1" customHeight="1"/>
    <row r="57493" ht="7.5" hidden="1" customHeight="1"/>
    <row r="57494" ht="7.5" hidden="1" customHeight="1"/>
    <row r="57495" ht="7.5" hidden="1" customHeight="1"/>
    <row r="57496" ht="7.5" hidden="1" customHeight="1"/>
    <row r="57497" ht="7.5" hidden="1" customHeight="1"/>
    <row r="57498" ht="7.5" hidden="1" customHeight="1"/>
    <row r="57499" ht="7.5" hidden="1" customHeight="1"/>
    <row r="57500" ht="7.5" hidden="1" customHeight="1"/>
    <row r="57501" ht="7.5" hidden="1" customHeight="1"/>
    <row r="57502" ht="7.5" hidden="1" customHeight="1"/>
    <row r="57503" ht="7.5" hidden="1" customHeight="1"/>
    <row r="57504" ht="7.5" hidden="1" customHeight="1"/>
    <row r="57505" ht="7.5" hidden="1" customHeight="1"/>
    <row r="57506" ht="7.5" hidden="1" customHeight="1"/>
    <row r="57507" ht="7.5" hidden="1" customHeight="1"/>
    <row r="57508" ht="7.5" hidden="1" customHeight="1"/>
    <row r="57509" ht="7.5" hidden="1" customHeight="1"/>
    <row r="57510" ht="7.5" hidden="1" customHeight="1"/>
    <row r="57511" ht="7.5" hidden="1" customHeight="1"/>
    <row r="57512" ht="7.5" hidden="1" customHeight="1"/>
    <row r="57513" ht="7.5" hidden="1" customHeight="1"/>
    <row r="57514" ht="7.5" hidden="1" customHeight="1"/>
    <row r="57515" ht="7.5" hidden="1" customHeight="1"/>
    <row r="57516" ht="7.5" hidden="1" customHeight="1"/>
    <row r="57517" ht="7.5" hidden="1" customHeight="1"/>
    <row r="57518" ht="7.5" hidden="1" customHeight="1"/>
    <row r="57519" ht="7.5" hidden="1" customHeight="1"/>
    <row r="57520" ht="7.5" hidden="1" customHeight="1"/>
    <row r="57521" ht="7.5" hidden="1" customHeight="1"/>
    <row r="57522" ht="7.5" hidden="1" customHeight="1"/>
    <row r="57523" ht="7.5" hidden="1" customHeight="1"/>
    <row r="57524" ht="7.5" hidden="1" customHeight="1"/>
    <row r="57525" ht="7.5" hidden="1" customHeight="1"/>
    <row r="57526" ht="7.5" hidden="1" customHeight="1"/>
    <row r="57527" ht="7.5" hidden="1" customHeight="1"/>
    <row r="57528" ht="7.5" hidden="1" customHeight="1"/>
    <row r="57529" ht="7.5" hidden="1" customHeight="1"/>
    <row r="57530" ht="7.5" hidden="1" customHeight="1"/>
    <row r="57531" ht="7.5" hidden="1" customHeight="1"/>
    <row r="57532" ht="7.5" hidden="1" customHeight="1"/>
    <row r="57533" ht="7.5" hidden="1" customHeight="1"/>
    <row r="57534" ht="7.5" hidden="1" customHeight="1"/>
    <row r="57535" ht="7.5" hidden="1" customHeight="1"/>
    <row r="57536" ht="7.5" hidden="1" customHeight="1"/>
    <row r="57537" ht="7.5" hidden="1" customHeight="1"/>
    <row r="57538" ht="7.5" hidden="1" customHeight="1"/>
    <row r="57539" ht="7.5" hidden="1" customHeight="1"/>
    <row r="57540" ht="7.5" hidden="1" customHeight="1"/>
    <row r="57541" ht="7.5" hidden="1" customHeight="1"/>
    <row r="57542" ht="7.5" hidden="1" customHeight="1"/>
    <row r="57543" ht="7.5" hidden="1" customHeight="1"/>
    <row r="57544" ht="7.5" hidden="1" customHeight="1"/>
    <row r="57545" ht="7.5" hidden="1" customHeight="1"/>
    <row r="57546" ht="7.5" hidden="1" customHeight="1"/>
    <row r="57547" ht="7.5" hidden="1" customHeight="1"/>
    <row r="57548" ht="7.5" hidden="1" customHeight="1"/>
    <row r="57549" ht="7.5" hidden="1" customHeight="1"/>
    <row r="57550" ht="7.5" hidden="1" customHeight="1"/>
    <row r="57551" ht="7.5" hidden="1" customHeight="1"/>
    <row r="57552" ht="7.5" hidden="1" customHeight="1"/>
    <row r="57553" ht="7.5" hidden="1" customHeight="1"/>
    <row r="57554" ht="7.5" hidden="1" customHeight="1"/>
    <row r="57555" ht="7.5" hidden="1" customHeight="1"/>
    <row r="57556" ht="7.5" hidden="1" customHeight="1"/>
    <row r="57557" ht="7.5" hidden="1" customHeight="1"/>
    <row r="57558" ht="7.5" hidden="1" customHeight="1"/>
    <row r="57559" ht="7.5" hidden="1" customHeight="1"/>
    <row r="57560" ht="7.5" hidden="1" customHeight="1"/>
    <row r="57561" ht="7.5" hidden="1" customHeight="1"/>
    <row r="57562" ht="7.5" hidden="1" customHeight="1"/>
    <row r="57563" ht="7.5" hidden="1" customHeight="1"/>
    <row r="57564" ht="7.5" hidden="1" customHeight="1"/>
    <row r="57565" ht="7.5" hidden="1" customHeight="1"/>
    <row r="57566" ht="7.5" hidden="1" customHeight="1"/>
    <row r="57567" ht="7.5" hidden="1" customHeight="1"/>
    <row r="57568" ht="7.5" hidden="1" customHeight="1"/>
    <row r="57569" ht="7.5" hidden="1" customHeight="1"/>
    <row r="57570" ht="7.5" hidden="1" customHeight="1"/>
    <row r="57571" ht="7.5" hidden="1" customHeight="1"/>
    <row r="57572" ht="7.5" hidden="1" customHeight="1"/>
    <row r="57573" ht="7.5" hidden="1" customHeight="1"/>
    <row r="57574" ht="7.5" hidden="1" customHeight="1"/>
    <row r="57575" ht="7.5" hidden="1" customHeight="1"/>
    <row r="57576" ht="7.5" hidden="1" customHeight="1"/>
    <row r="57577" ht="7.5" hidden="1" customHeight="1"/>
    <row r="57578" ht="7.5" hidden="1" customHeight="1"/>
    <row r="57579" ht="7.5" hidden="1" customHeight="1"/>
    <row r="57580" ht="7.5" hidden="1" customHeight="1"/>
    <row r="57581" ht="7.5" hidden="1" customHeight="1"/>
    <row r="57582" ht="7.5" hidden="1" customHeight="1"/>
    <row r="57583" ht="7.5" hidden="1" customHeight="1"/>
    <row r="57584" ht="7.5" hidden="1" customHeight="1"/>
    <row r="57585" ht="7.5" hidden="1" customHeight="1"/>
    <row r="57586" ht="7.5" hidden="1" customHeight="1"/>
    <row r="57587" ht="7.5" hidden="1" customHeight="1"/>
    <row r="57588" ht="7.5" hidden="1" customHeight="1"/>
    <row r="57589" ht="7.5" hidden="1" customHeight="1"/>
    <row r="57590" ht="7.5" hidden="1" customHeight="1"/>
    <row r="57591" ht="7.5" hidden="1" customHeight="1"/>
    <row r="57592" ht="7.5" hidden="1" customHeight="1"/>
    <row r="57593" ht="7.5" hidden="1" customHeight="1"/>
    <row r="57594" ht="7.5" hidden="1" customHeight="1"/>
    <row r="57595" ht="7.5" hidden="1" customHeight="1"/>
    <row r="57596" ht="7.5" hidden="1" customHeight="1"/>
    <row r="57597" ht="7.5" hidden="1" customHeight="1"/>
    <row r="57598" ht="7.5" hidden="1" customHeight="1"/>
    <row r="57599" ht="7.5" hidden="1" customHeight="1"/>
    <row r="57600" ht="7.5" hidden="1" customHeight="1"/>
    <row r="57601" ht="7.5" hidden="1" customHeight="1"/>
    <row r="57602" ht="7.5" hidden="1" customHeight="1"/>
    <row r="57603" ht="7.5" hidden="1" customHeight="1"/>
    <row r="57604" ht="7.5" hidden="1" customHeight="1"/>
    <row r="57605" ht="7.5" hidden="1" customHeight="1"/>
    <row r="57606" ht="7.5" hidden="1" customHeight="1"/>
    <row r="57607" ht="7.5" hidden="1" customHeight="1"/>
    <row r="57608" ht="7.5" hidden="1" customHeight="1"/>
    <row r="57609" ht="7.5" hidden="1" customHeight="1"/>
    <row r="57610" ht="7.5" hidden="1" customHeight="1"/>
    <row r="57611" ht="7.5" hidden="1" customHeight="1"/>
    <row r="57612" ht="7.5" hidden="1" customHeight="1"/>
    <row r="57613" ht="7.5" hidden="1" customHeight="1"/>
    <row r="57614" ht="7.5" hidden="1" customHeight="1"/>
    <row r="57615" ht="7.5" hidden="1" customHeight="1"/>
    <row r="57616" ht="7.5" hidden="1" customHeight="1"/>
    <row r="57617" ht="7.5" hidden="1" customHeight="1"/>
    <row r="57618" ht="7.5" hidden="1" customHeight="1"/>
    <row r="57619" ht="7.5" hidden="1" customHeight="1"/>
    <row r="57620" ht="7.5" hidden="1" customHeight="1"/>
    <row r="57621" ht="7.5" hidden="1" customHeight="1"/>
    <row r="57622" ht="7.5" hidden="1" customHeight="1"/>
    <row r="57623" ht="7.5" hidden="1" customHeight="1"/>
    <row r="57624" ht="7.5" hidden="1" customHeight="1"/>
    <row r="57625" ht="7.5" hidden="1" customHeight="1"/>
    <row r="57626" ht="7.5" hidden="1" customHeight="1"/>
    <row r="57627" ht="7.5" hidden="1" customHeight="1"/>
    <row r="57628" ht="7.5" hidden="1" customHeight="1"/>
    <row r="57629" ht="7.5" hidden="1" customHeight="1"/>
    <row r="57630" ht="7.5" hidden="1" customHeight="1"/>
    <row r="57631" ht="7.5" hidden="1" customHeight="1"/>
    <row r="57632" ht="7.5" hidden="1" customHeight="1"/>
    <row r="57633" ht="7.5" hidden="1" customHeight="1"/>
    <row r="57634" ht="7.5" hidden="1" customHeight="1"/>
    <row r="57635" ht="7.5" hidden="1" customHeight="1"/>
    <row r="57636" ht="7.5" hidden="1" customHeight="1"/>
    <row r="57637" ht="7.5" hidden="1" customHeight="1"/>
    <row r="57638" ht="7.5" hidden="1" customHeight="1"/>
    <row r="57639" ht="7.5" hidden="1" customHeight="1"/>
    <row r="57640" ht="7.5" hidden="1" customHeight="1"/>
    <row r="57641" ht="7.5" hidden="1" customHeight="1"/>
    <row r="57642" ht="7.5" hidden="1" customHeight="1"/>
    <row r="57643" ht="7.5" hidden="1" customHeight="1"/>
    <row r="57644" ht="7.5" hidden="1" customHeight="1"/>
    <row r="57645" ht="7.5" hidden="1" customHeight="1"/>
    <row r="57646" ht="7.5" hidden="1" customHeight="1"/>
    <row r="57647" ht="7.5" hidden="1" customHeight="1"/>
    <row r="57648" ht="7.5" hidden="1" customHeight="1"/>
    <row r="57649" ht="7.5" hidden="1" customHeight="1"/>
    <row r="57650" ht="7.5" hidden="1" customHeight="1"/>
    <row r="57651" ht="7.5" hidden="1" customHeight="1"/>
    <row r="57652" ht="7.5" hidden="1" customHeight="1"/>
    <row r="57653" ht="7.5" hidden="1" customHeight="1"/>
    <row r="57654" ht="7.5" hidden="1" customHeight="1"/>
    <row r="57655" ht="7.5" hidden="1" customHeight="1"/>
    <row r="57656" ht="7.5" hidden="1" customHeight="1"/>
    <row r="57657" ht="7.5" hidden="1" customHeight="1"/>
    <row r="57658" ht="7.5" hidden="1" customHeight="1"/>
    <row r="57659" ht="7.5" hidden="1" customHeight="1"/>
    <row r="57660" ht="7.5" hidden="1" customHeight="1"/>
    <row r="57661" ht="7.5" hidden="1" customHeight="1"/>
    <row r="57662" ht="7.5" hidden="1" customHeight="1"/>
    <row r="57663" ht="7.5" hidden="1" customHeight="1"/>
    <row r="57664" ht="7.5" hidden="1" customHeight="1"/>
    <row r="57665" ht="7.5" hidden="1" customHeight="1"/>
    <row r="57666" ht="7.5" hidden="1" customHeight="1"/>
    <row r="57667" ht="7.5" hidden="1" customHeight="1"/>
    <row r="57668" ht="7.5" hidden="1" customHeight="1"/>
    <row r="57669" ht="7.5" hidden="1" customHeight="1"/>
    <row r="57670" ht="7.5" hidden="1" customHeight="1"/>
    <row r="57671" ht="7.5" hidden="1" customHeight="1"/>
    <row r="57672" ht="7.5" hidden="1" customHeight="1"/>
    <row r="57673" ht="7.5" hidden="1" customHeight="1"/>
    <row r="57674" ht="7.5" hidden="1" customHeight="1"/>
    <row r="57675" ht="7.5" hidden="1" customHeight="1"/>
    <row r="57676" ht="7.5" hidden="1" customHeight="1"/>
    <row r="57677" ht="7.5" hidden="1" customHeight="1"/>
    <row r="57678" ht="7.5" hidden="1" customHeight="1"/>
    <row r="57679" ht="7.5" hidden="1" customHeight="1"/>
    <row r="57680" ht="7.5" hidden="1" customHeight="1"/>
    <row r="57681" ht="7.5" hidden="1" customHeight="1"/>
    <row r="57682" ht="7.5" hidden="1" customHeight="1"/>
    <row r="57683" ht="7.5" hidden="1" customHeight="1"/>
    <row r="57684" ht="7.5" hidden="1" customHeight="1"/>
    <row r="57685" ht="7.5" hidden="1" customHeight="1"/>
    <row r="57686" ht="7.5" hidden="1" customHeight="1"/>
    <row r="57687" ht="7.5" hidden="1" customHeight="1"/>
    <row r="57688" ht="7.5" hidden="1" customHeight="1"/>
    <row r="57689" ht="7.5" hidden="1" customHeight="1"/>
    <row r="57690" ht="7.5" hidden="1" customHeight="1"/>
    <row r="57691" ht="7.5" hidden="1" customHeight="1"/>
    <row r="57692" ht="7.5" hidden="1" customHeight="1"/>
    <row r="57693" ht="7.5" hidden="1" customHeight="1"/>
    <row r="57694" ht="7.5" hidden="1" customHeight="1"/>
    <row r="57695" ht="7.5" hidden="1" customHeight="1"/>
    <row r="57696" ht="7.5" hidden="1" customHeight="1"/>
    <row r="57697" ht="7.5" hidden="1" customHeight="1"/>
    <row r="57698" ht="7.5" hidden="1" customHeight="1"/>
    <row r="57699" ht="7.5" hidden="1" customHeight="1"/>
    <row r="57700" ht="7.5" hidden="1" customHeight="1"/>
    <row r="57701" ht="7.5" hidden="1" customHeight="1"/>
    <row r="57702" ht="7.5" hidden="1" customHeight="1"/>
    <row r="57703" ht="7.5" hidden="1" customHeight="1"/>
    <row r="57704" ht="7.5" hidden="1" customHeight="1"/>
    <row r="57705" ht="7.5" hidden="1" customHeight="1"/>
    <row r="57706" ht="7.5" hidden="1" customHeight="1"/>
    <row r="57707" ht="7.5" hidden="1" customHeight="1"/>
    <row r="57708" ht="7.5" hidden="1" customHeight="1"/>
    <row r="57709" ht="7.5" hidden="1" customHeight="1"/>
    <row r="57710" ht="7.5" hidden="1" customHeight="1"/>
    <row r="57711" ht="7.5" hidden="1" customHeight="1"/>
    <row r="57712" ht="7.5" hidden="1" customHeight="1"/>
    <row r="57713" ht="7.5" hidden="1" customHeight="1"/>
    <row r="57714" ht="7.5" hidden="1" customHeight="1"/>
    <row r="57715" ht="7.5" hidden="1" customHeight="1"/>
    <row r="57716" ht="7.5" hidden="1" customHeight="1"/>
    <row r="57717" ht="7.5" hidden="1" customHeight="1"/>
    <row r="57718" ht="7.5" hidden="1" customHeight="1"/>
    <row r="57719" ht="7.5" hidden="1" customHeight="1"/>
    <row r="57720" ht="7.5" hidden="1" customHeight="1"/>
    <row r="57721" ht="7.5" hidden="1" customHeight="1"/>
    <row r="57722" ht="7.5" hidden="1" customHeight="1"/>
    <row r="57723" ht="7.5" hidden="1" customHeight="1"/>
    <row r="57724" ht="7.5" hidden="1" customHeight="1"/>
    <row r="57725" ht="7.5" hidden="1" customHeight="1"/>
    <row r="57726" ht="7.5" hidden="1" customHeight="1"/>
    <row r="57727" ht="7.5" hidden="1" customHeight="1"/>
    <row r="57728" ht="7.5" hidden="1" customHeight="1"/>
    <row r="57729" ht="7.5" hidden="1" customHeight="1"/>
    <row r="57730" ht="7.5" hidden="1" customHeight="1"/>
    <row r="57731" ht="7.5" hidden="1" customHeight="1"/>
    <row r="57732" ht="7.5" hidden="1" customHeight="1"/>
    <row r="57733" ht="7.5" hidden="1" customHeight="1"/>
    <row r="57734" ht="7.5" hidden="1" customHeight="1"/>
    <row r="57735" ht="7.5" hidden="1" customHeight="1"/>
    <row r="57736" ht="7.5" hidden="1" customHeight="1"/>
    <row r="57737" ht="7.5" hidden="1" customHeight="1"/>
    <row r="57738" ht="7.5" hidden="1" customHeight="1"/>
    <row r="57739" ht="7.5" hidden="1" customHeight="1"/>
    <row r="57740" ht="7.5" hidden="1" customHeight="1"/>
    <row r="57741" ht="7.5" hidden="1" customHeight="1"/>
    <row r="57742" ht="7.5" hidden="1" customHeight="1"/>
    <row r="57743" ht="7.5" hidden="1" customHeight="1"/>
    <row r="57744" ht="7.5" hidden="1" customHeight="1"/>
    <row r="57745" ht="7.5" hidden="1" customHeight="1"/>
    <row r="57746" ht="7.5" hidden="1" customHeight="1"/>
    <row r="57747" ht="7.5" hidden="1" customHeight="1"/>
    <row r="57748" ht="7.5" hidden="1" customHeight="1"/>
    <row r="57749" ht="7.5" hidden="1" customHeight="1"/>
    <row r="57750" ht="7.5" hidden="1" customHeight="1"/>
    <row r="57751" ht="7.5" hidden="1" customHeight="1"/>
    <row r="57752" ht="7.5" hidden="1" customHeight="1"/>
    <row r="57753" ht="7.5" hidden="1" customHeight="1"/>
    <row r="57754" ht="7.5" hidden="1" customHeight="1"/>
    <row r="57755" ht="7.5" hidden="1" customHeight="1"/>
    <row r="57756" ht="7.5" hidden="1" customHeight="1"/>
    <row r="57757" ht="7.5" hidden="1" customHeight="1"/>
    <row r="57758" ht="7.5" hidden="1" customHeight="1"/>
    <row r="57759" ht="7.5" hidden="1" customHeight="1"/>
    <row r="57760" ht="7.5" hidden="1" customHeight="1"/>
    <row r="57761" ht="7.5" hidden="1" customHeight="1"/>
    <row r="57762" ht="7.5" hidden="1" customHeight="1"/>
    <row r="57763" ht="7.5" hidden="1" customHeight="1"/>
    <row r="57764" ht="7.5" hidden="1" customHeight="1"/>
    <row r="57765" ht="7.5" hidden="1" customHeight="1"/>
    <row r="57766" ht="7.5" hidden="1" customHeight="1"/>
    <row r="57767" ht="7.5" hidden="1" customHeight="1"/>
    <row r="57768" ht="7.5" hidden="1" customHeight="1"/>
    <row r="57769" ht="7.5" hidden="1" customHeight="1"/>
    <row r="57770" ht="7.5" hidden="1" customHeight="1"/>
    <row r="57771" ht="7.5" hidden="1" customHeight="1"/>
    <row r="57772" ht="7.5" hidden="1" customHeight="1"/>
    <row r="57773" ht="7.5" hidden="1" customHeight="1"/>
    <row r="57774" ht="7.5" hidden="1" customHeight="1"/>
    <row r="57775" ht="7.5" hidden="1" customHeight="1"/>
    <row r="57776" ht="7.5" hidden="1" customHeight="1"/>
    <row r="57777" ht="7.5" hidden="1" customHeight="1"/>
    <row r="57778" ht="7.5" hidden="1" customHeight="1"/>
    <row r="57779" ht="7.5" hidden="1" customHeight="1"/>
    <row r="57780" ht="7.5" hidden="1" customHeight="1"/>
    <row r="57781" ht="7.5" hidden="1" customHeight="1"/>
    <row r="57782" ht="7.5" hidden="1" customHeight="1"/>
    <row r="57783" ht="7.5" hidden="1" customHeight="1"/>
    <row r="57784" ht="7.5" hidden="1" customHeight="1"/>
    <row r="57785" ht="7.5" hidden="1" customHeight="1"/>
    <row r="57786" ht="7.5" hidden="1" customHeight="1"/>
    <row r="57787" ht="7.5" hidden="1" customHeight="1"/>
    <row r="57788" ht="7.5" hidden="1" customHeight="1"/>
    <row r="57789" ht="7.5" hidden="1" customHeight="1"/>
    <row r="57790" ht="7.5" hidden="1" customHeight="1"/>
    <row r="57791" ht="7.5" hidden="1" customHeight="1"/>
    <row r="57792" ht="7.5" hidden="1" customHeight="1"/>
    <row r="57793" ht="7.5" hidden="1" customHeight="1"/>
    <row r="57794" ht="7.5" hidden="1" customHeight="1"/>
    <row r="57795" ht="7.5" hidden="1" customHeight="1"/>
    <row r="57796" ht="7.5" hidden="1" customHeight="1"/>
    <row r="57797" ht="7.5" hidden="1" customHeight="1"/>
    <row r="57798" ht="7.5" hidden="1" customHeight="1"/>
    <row r="57799" ht="7.5" hidden="1" customHeight="1"/>
    <row r="57800" ht="7.5" hidden="1" customHeight="1"/>
    <row r="57801" ht="7.5" hidden="1" customHeight="1"/>
    <row r="57802" ht="7.5" hidden="1" customHeight="1"/>
    <row r="57803" ht="7.5" hidden="1" customHeight="1"/>
    <row r="57804" ht="7.5" hidden="1" customHeight="1"/>
    <row r="57805" ht="7.5" hidden="1" customHeight="1"/>
    <row r="57806" ht="7.5" hidden="1" customHeight="1"/>
    <row r="57807" ht="7.5" hidden="1" customHeight="1"/>
    <row r="57808" ht="7.5" hidden="1" customHeight="1"/>
    <row r="57809" ht="7.5" hidden="1" customHeight="1"/>
    <row r="57810" ht="7.5" hidden="1" customHeight="1"/>
    <row r="57811" ht="7.5" hidden="1" customHeight="1"/>
    <row r="57812" ht="7.5" hidden="1" customHeight="1"/>
    <row r="57813" ht="7.5" hidden="1" customHeight="1"/>
    <row r="57814" ht="7.5" hidden="1" customHeight="1"/>
    <row r="57815" ht="7.5" hidden="1" customHeight="1"/>
    <row r="57816" ht="7.5" hidden="1" customHeight="1"/>
    <row r="57817" ht="7.5" hidden="1" customHeight="1"/>
    <row r="57818" ht="7.5" hidden="1" customHeight="1"/>
    <row r="57819" ht="7.5" hidden="1" customHeight="1"/>
    <row r="57820" ht="7.5" hidden="1" customHeight="1"/>
    <row r="57821" ht="7.5" hidden="1" customHeight="1"/>
    <row r="57822" ht="7.5" hidden="1" customHeight="1"/>
    <row r="57823" ht="7.5" hidden="1" customHeight="1"/>
    <row r="57824" ht="7.5" hidden="1" customHeight="1"/>
    <row r="57825" ht="7.5" hidden="1" customHeight="1"/>
    <row r="57826" ht="7.5" hidden="1" customHeight="1"/>
    <row r="57827" ht="7.5" hidden="1" customHeight="1"/>
    <row r="57828" ht="7.5" hidden="1" customHeight="1"/>
    <row r="57829" ht="7.5" hidden="1" customHeight="1"/>
    <row r="57830" ht="7.5" hidden="1" customHeight="1"/>
    <row r="57831" ht="7.5" hidden="1" customHeight="1"/>
    <row r="57832" ht="7.5" hidden="1" customHeight="1"/>
    <row r="57833" ht="7.5" hidden="1" customHeight="1"/>
    <row r="57834" ht="7.5" hidden="1" customHeight="1"/>
    <row r="57835" ht="7.5" hidden="1" customHeight="1"/>
    <row r="57836" ht="7.5" hidden="1" customHeight="1"/>
    <row r="57837" ht="7.5" hidden="1" customHeight="1"/>
    <row r="57838" ht="7.5" hidden="1" customHeight="1"/>
    <row r="57839" ht="7.5" hidden="1" customHeight="1"/>
    <row r="57840" ht="7.5" hidden="1" customHeight="1"/>
    <row r="57841" ht="7.5" hidden="1" customHeight="1"/>
    <row r="57842" ht="7.5" hidden="1" customHeight="1"/>
    <row r="57843" ht="7.5" hidden="1" customHeight="1"/>
    <row r="57844" ht="7.5" hidden="1" customHeight="1"/>
    <row r="57845" ht="7.5" hidden="1" customHeight="1"/>
    <row r="57846" ht="7.5" hidden="1" customHeight="1"/>
    <row r="57847" ht="7.5" hidden="1" customHeight="1"/>
    <row r="57848" ht="7.5" hidden="1" customHeight="1"/>
    <row r="57849" ht="7.5" hidden="1" customHeight="1"/>
    <row r="57850" ht="7.5" hidden="1" customHeight="1"/>
    <row r="57851" ht="7.5" hidden="1" customHeight="1"/>
    <row r="57852" ht="7.5" hidden="1" customHeight="1"/>
    <row r="57853" ht="7.5" hidden="1" customHeight="1"/>
    <row r="57854" ht="7.5" hidden="1" customHeight="1"/>
    <row r="57855" ht="7.5" hidden="1" customHeight="1"/>
    <row r="57856" ht="7.5" hidden="1" customHeight="1"/>
    <row r="57857" ht="7.5" hidden="1" customHeight="1"/>
    <row r="57858" ht="7.5" hidden="1" customHeight="1"/>
    <row r="57859" ht="7.5" hidden="1" customHeight="1"/>
    <row r="57860" ht="7.5" hidden="1" customHeight="1"/>
    <row r="57861" ht="7.5" hidden="1" customHeight="1"/>
    <row r="57862" ht="7.5" hidden="1" customHeight="1"/>
    <row r="57863" ht="7.5" hidden="1" customHeight="1"/>
    <row r="57864" ht="7.5" hidden="1" customHeight="1"/>
    <row r="57865" ht="7.5" hidden="1" customHeight="1"/>
    <row r="57866" ht="7.5" hidden="1" customHeight="1"/>
    <row r="57867" ht="7.5" hidden="1" customHeight="1"/>
    <row r="57868" ht="7.5" hidden="1" customHeight="1"/>
    <row r="57869" ht="7.5" hidden="1" customHeight="1"/>
    <row r="57870" ht="7.5" hidden="1" customHeight="1"/>
    <row r="57871" ht="7.5" hidden="1" customHeight="1"/>
    <row r="57872" ht="7.5" hidden="1" customHeight="1"/>
    <row r="57873" ht="7.5" hidden="1" customHeight="1"/>
    <row r="57874" ht="7.5" hidden="1" customHeight="1"/>
    <row r="57875" ht="7.5" hidden="1" customHeight="1"/>
    <row r="57876" ht="7.5" hidden="1" customHeight="1"/>
    <row r="57877" ht="7.5" hidden="1" customHeight="1"/>
    <row r="57878" ht="7.5" hidden="1" customHeight="1"/>
    <row r="57879" ht="7.5" hidden="1" customHeight="1"/>
    <row r="57880" ht="7.5" hidden="1" customHeight="1"/>
    <row r="57881" ht="7.5" hidden="1" customHeight="1"/>
    <row r="57882" ht="7.5" hidden="1" customHeight="1"/>
    <row r="57883" ht="7.5" hidden="1" customHeight="1"/>
    <row r="57884" ht="7.5" hidden="1" customHeight="1"/>
    <row r="57885" ht="7.5" hidden="1" customHeight="1"/>
    <row r="57886" ht="7.5" hidden="1" customHeight="1"/>
    <row r="57887" ht="7.5" hidden="1" customHeight="1"/>
    <row r="57888" ht="7.5" hidden="1" customHeight="1"/>
    <row r="57889" ht="7.5" hidden="1" customHeight="1"/>
    <row r="57890" ht="7.5" hidden="1" customHeight="1"/>
    <row r="57891" ht="7.5" hidden="1" customHeight="1"/>
    <row r="57892" ht="7.5" hidden="1" customHeight="1"/>
    <row r="57893" ht="7.5" hidden="1" customHeight="1"/>
    <row r="57894" ht="7.5" hidden="1" customHeight="1"/>
    <row r="57895" ht="7.5" hidden="1" customHeight="1"/>
    <row r="57896" ht="7.5" hidden="1" customHeight="1"/>
    <row r="57897" ht="7.5" hidden="1" customHeight="1"/>
    <row r="57898" ht="7.5" hidden="1" customHeight="1"/>
    <row r="57899" ht="7.5" hidden="1" customHeight="1"/>
    <row r="57900" ht="7.5" hidden="1" customHeight="1"/>
    <row r="57901" ht="7.5" hidden="1" customHeight="1"/>
    <row r="57902" ht="7.5" hidden="1" customHeight="1"/>
    <row r="57903" ht="7.5" hidden="1" customHeight="1"/>
    <row r="57904" ht="7.5" hidden="1" customHeight="1"/>
    <row r="57905" ht="7.5" hidden="1" customHeight="1"/>
    <row r="57906" ht="7.5" hidden="1" customHeight="1"/>
    <row r="57907" ht="7.5" hidden="1" customHeight="1"/>
    <row r="57908" ht="7.5" hidden="1" customHeight="1"/>
    <row r="57909" ht="7.5" hidden="1" customHeight="1"/>
    <row r="57910" ht="7.5" hidden="1" customHeight="1"/>
    <row r="57911" ht="7.5" hidden="1" customHeight="1"/>
    <row r="57912" ht="7.5" hidden="1" customHeight="1"/>
    <row r="57913" ht="7.5" hidden="1" customHeight="1"/>
    <row r="57914" ht="7.5" hidden="1" customHeight="1"/>
    <row r="57915" ht="7.5" hidden="1" customHeight="1"/>
    <row r="57916" ht="7.5" hidden="1" customHeight="1"/>
    <row r="57917" ht="7.5" hidden="1" customHeight="1"/>
    <row r="57918" ht="7.5" hidden="1" customHeight="1"/>
    <row r="57919" ht="7.5" hidden="1" customHeight="1"/>
    <row r="57920" ht="7.5" hidden="1" customHeight="1"/>
    <row r="57921" ht="7.5" hidden="1" customHeight="1"/>
    <row r="57922" ht="7.5" hidden="1" customHeight="1"/>
    <row r="57923" ht="7.5" hidden="1" customHeight="1"/>
    <row r="57924" ht="7.5" hidden="1" customHeight="1"/>
    <row r="57925" ht="7.5" hidden="1" customHeight="1"/>
    <row r="57926" ht="7.5" hidden="1" customHeight="1"/>
    <row r="57927" ht="7.5" hidden="1" customHeight="1"/>
    <row r="57928" ht="7.5" hidden="1" customHeight="1"/>
    <row r="57929" ht="7.5" hidden="1" customHeight="1"/>
    <row r="57930" ht="7.5" hidden="1" customHeight="1"/>
    <row r="57931" ht="7.5" hidden="1" customHeight="1"/>
    <row r="57932" ht="7.5" hidden="1" customHeight="1"/>
    <row r="57933" ht="7.5" hidden="1" customHeight="1"/>
    <row r="57934" ht="7.5" hidden="1" customHeight="1"/>
    <row r="57935" ht="7.5" hidden="1" customHeight="1"/>
    <row r="57936" ht="7.5" hidden="1" customHeight="1"/>
    <row r="57937" ht="7.5" hidden="1" customHeight="1"/>
    <row r="57938" ht="7.5" hidden="1" customHeight="1"/>
    <row r="57939" ht="7.5" hidden="1" customHeight="1"/>
    <row r="57940" ht="7.5" hidden="1" customHeight="1"/>
    <row r="57941" ht="7.5" hidden="1" customHeight="1"/>
    <row r="57942" ht="7.5" hidden="1" customHeight="1"/>
    <row r="57943" ht="7.5" hidden="1" customHeight="1"/>
    <row r="57944" ht="7.5" hidden="1" customHeight="1"/>
    <row r="57945" ht="7.5" hidden="1" customHeight="1"/>
    <row r="57946" ht="7.5" hidden="1" customHeight="1"/>
    <row r="57947" ht="7.5" hidden="1" customHeight="1"/>
    <row r="57948" ht="7.5" hidden="1" customHeight="1"/>
    <row r="57949" ht="7.5" hidden="1" customHeight="1"/>
    <row r="57950" ht="7.5" hidden="1" customHeight="1"/>
    <row r="57951" ht="7.5" hidden="1" customHeight="1"/>
    <row r="57952" ht="7.5" hidden="1" customHeight="1"/>
    <row r="57953" ht="7.5" hidden="1" customHeight="1"/>
    <row r="57954" ht="7.5" hidden="1" customHeight="1"/>
    <row r="57955" ht="7.5" hidden="1" customHeight="1"/>
    <row r="57956" ht="7.5" hidden="1" customHeight="1"/>
    <row r="57957" ht="7.5" hidden="1" customHeight="1"/>
    <row r="57958" ht="7.5" hidden="1" customHeight="1"/>
    <row r="57959" ht="7.5" hidden="1" customHeight="1"/>
    <row r="57960" ht="7.5" hidden="1" customHeight="1"/>
    <row r="57961" ht="7.5" hidden="1" customHeight="1"/>
    <row r="57962" ht="7.5" hidden="1" customHeight="1"/>
    <row r="57963" ht="7.5" hidden="1" customHeight="1"/>
    <row r="57964" ht="7.5" hidden="1" customHeight="1"/>
    <row r="57965" ht="7.5" hidden="1" customHeight="1"/>
    <row r="57966" ht="7.5" hidden="1" customHeight="1"/>
    <row r="57967" ht="7.5" hidden="1" customHeight="1"/>
    <row r="57968" ht="7.5" hidden="1" customHeight="1"/>
    <row r="57969" ht="7.5" hidden="1" customHeight="1"/>
    <row r="57970" ht="7.5" hidden="1" customHeight="1"/>
    <row r="57971" ht="7.5" hidden="1" customHeight="1"/>
    <row r="57972" ht="7.5" hidden="1" customHeight="1"/>
    <row r="57973" ht="7.5" hidden="1" customHeight="1"/>
    <row r="57974" ht="7.5" hidden="1" customHeight="1"/>
    <row r="57975" ht="7.5" hidden="1" customHeight="1"/>
    <row r="57976" ht="7.5" hidden="1" customHeight="1"/>
    <row r="57977" ht="7.5" hidden="1" customHeight="1"/>
    <row r="57978" ht="7.5" hidden="1" customHeight="1"/>
    <row r="57979" ht="7.5" hidden="1" customHeight="1"/>
    <row r="57980" ht="7.5" hidden="1" customHeight="1"/>
    <row r="57981" ht="7.5" hidden="1" customHeight="1"/>
    <row r="57982" ht="7.5" hidden="1" customHeight="1"/>
    <row r="57983" ht="7.5" hidden="1" customHeight="1"/>
    <row r="57984" ht="7.5" hidden="1" customHeight="1"/>
    <row r="57985" ht="7.5" hidden="1" customHeight="1"/>
    <row r="57986" ht="7.5" hidden="1" customHeight="1"/>
    <row r="57987" ht="7.5" hidden="1" customHeight="1"/>
    <row r="57988" ht="7.5" hidden="1" customHeight="1"/>
    <row r="57989" ht="7.5" hidden="1" customHeight="1"/>
    <row r="57990" ht="7.5" hidden="1" customHeight="1"/>
    <row r="57991" ht="7.5" hidden="1" customHeight="1"/>
    <row r="57992" ht="7.5" hidden="1" customHeight="1"/>
    <row r="57993" ht="7.5" hidden="1" customHeight="1"/>
    <row r="57994" ht="7.5" hidden="1" customHeight="1"/>
    <row r="57995" ht="7.5" hidden="1" customHeight="1"/>
    <row r="57996" ht="7.5" hidden="1" customHeight="1"/>
    <row r="57997" ht="7.5" hidden="1" customHeight="1"/>
    <row r="57998" ht="7.5" hidden="1" customHeight="1"/>
    <row r="57999" ht="7.5" hidden="1" customHeight="1"/>
    <row r="58000" ht="7.5" hidden="1" customHeight="1"/>
    <row r="58001" ht="7.5" hidden="1" customHeight="1"/>
    <row r="58002" ht="7.5" hidden="1" customHeight="1"/>
    <row r="58003" ht="7.5" hidden="1" customHeight="1"/>
    <row r="58004" ht="7.5" hidden="1" customHeight="1"/>
    <row r="58005" ht="7.5" hidden="1" customHeight="1"/>
    <row r="58006" ht="7.5" hidden="1" customHeight="1"/>
    <row r="58007" ht="7.5" hidden="1" customHeight="1"/>
    <row r="58008" ht="7.5" hidden="1" customHeight="1"/>
    <row r="58009" ht="7.5" hidden="1" customHeight="1"/>
    <row r="58010" ht="7.5" hidden="1" customHeight="1"/>
    <row r="58011" ht="7.5" hidden="1" customHeight="1"/>
    <row r="58012" ht="7.5" hidden="1" customHeight="1"/>
    <row r="58013" ht="7.5" hidden="1" customHeight="1"/>
    <row r="58014" ht="7.5" hidden="1" customHeight="1"/>
    <row r="58015" ht="7.5" hidden="1" customHeight="1"/>
    <row r="58016" ht="7.5" hidden="1" customHeight="1"/>
    <row r="58017" ht="7.5" hidden="1" customHeight="1"/>
    <row r="58018" ht="7.5" hidden="1" customHeight="1"/>
    <row r="58019" ht="7.5" hidden="1" customHeight="1"/>
    <row r="58020" ht="7.5" hidden="1" customHeight="1"/>
    <row r="58021" ht="7.5" hidden="1" customHeight="1"/>
    <row r="58022" ht="7.5" hidden="1" customHeight="1"/>
    <row r="58023" ht="7.5" hidden="1" customHeight="1"/>
    <row r="58024" ht="7.5" hidden="1" customHeight="1"/>
    <row r="58025" ht="7.5" hidden="1" customHeight="1"/>
    <row r="58026" ht="7.5" hidden="1" customHeight="1"/>
    <row r="58027" ht="7.5" hidden="1" customHeight="1"/>
    <row r="58028" ht="7.5" hidden="1" customHeight="1"/>
    <row r="58029" ht="7.5" hidden="1" customHeight="1"/>
    <row r="58030" ht="7.5" hidden="1" customHeight="1"/>
    <row r="58031" ht="7.5" hidden="1" customHeight="1"/>
    <row r="58032" ht="7.5" hidden="1" customHeight="1"/>
    <row r="58033" ht="7.5" hidden="1" customHeight="1"/>
    <row r="58034" ht="7.5" hidden="1" customHeight="1"/>
    <row r="58035" ht="7.5" hidden="1" customHeight="1"/>
    <row r="58036" ht="7.5" hidden="1" customHeight="1"/>
    <row r="58037" ht="7.5" hidden="1" customHeight="1"/>
    <row r="58038" ht="7.5" hidden="1" customHeight="1"/>
    <row r="58039" ht="7.5" hidden="1" customHeight="1"/>
    <row r="58040" ht="7.5" hidden="1" customHeight="1"/>
    <row r="58041" ht="7.5" hidden="1" customHeight="1"/>
    <row r="58042" ht="7.5" hidden="1" customHeight="1"/>
    <row r="58043" ht="7.5" hidden="1" customHeight="1"/>
    <row r="58044" ht="7.5" hidden="1" customHeight="1"/>
    <row r="58045" ht="7.5" hidden="1" customHeight="1"/>
    <row r="58046" ht="7.5" hidden="1" customHeight="1"/>
    <row r="58047" ht="7.5" hidden="1" customHeight="1"/>
    <row r="58048" ht="7.5" hidden="1" customHeight="1"/>
    <row r="58049" ht="7.5" hidden="1" customHeight="1"/>
    <row r="58050" ht="7.5" hidden="1" customHeight="1"/>
    <row r="58051" ht="7.5" hidden="1" customHeight="1"/>
    <row r="58052" ht="7.5" hidden="1" customHeight="1"/>
    <row r="58053" ht="7.5" hidden="1" customHeight="1"/>
    <row r="58054" ht="7.5" hidden="1" customHeight="1"/>
    <row r="58055" ht="7.5" hidden="1" customHeight="1"/>
    <row r="58056" ht="7.5" hidden="1" customHeight="1"/>
    <row r="58057" ht="7.5" hidden="1" customHeight="1"/>
    <row r="58058" ht="7.5" hidden="1" customHeight="1"/>
    <row r="58059" ht="7.5" hidden="1" customHeight="1"/>
    <row r="58060" ht="7.5" hidden="1" customHeight="1"/>
    <row r="58061" ht="7.5" hidden="1" customHeight="1"/>
    <row r="58062" ht="7.5" hidden="1" customHeight="1"/>
    <row r="58063" ht="7.5" hidden="1" customHeight="1"/>
    <row r="58064" ht="7.5" hidden="1" customHeight="1"/>
    <row r="58065" ht="7.5" hidden="1" customHeight="1"/>
    <row r="58066" ht="7.5" hidden="1" customHeight="1"/>
    <row r="58067" ht="7.5" hidden="1" customHeight="1"/>
    <row r="58068" ht="7.5" hidden="1" customHeight="1"/>
    <row r="58069" ht="7.5" hidden="1" customHeight="1"/>
    <row r="58070" ht="7.5" hidden="1" customHeight="1"/>
    <row r="58071" ht="7.5" hidden="1" customHeight="1"/>
    <row r="58072" ht="7.5" hidden="1" customHeight="1"/>
    <row r="58073" ht="7.5" hidden="1" customHeight="1"/>
    <row r="58074" ht="7.5" hidden="1" customHeight="1"/>
    <row r="58075" ht="7.5" hidden="1" customHeight="1"/>
    <row r="58076" ht="7.5" hidden="1" customHeight="1"/>
    <row r="58077" ht="7.5" hidden="1" customHeight="1"/>
    <row r="58078" ht="7.5" hidden="1" customHeight="1"/>
    <row r="58079" ht="7.5" hidden="1" customHeight="1"/>
    <row r="58080" ht="7.5" hidden="1" customHeight="1"/>
    <row r="58081" ht="7.5" hidden="1" customHeight="1"/>
    <row r="58082" ht="7.5" hidden="1" customHeight="1"/>
    <row r="58083" ht="7.5" hidden="1" customHeight="1"/>
    <row r="58084" ht="7.5" hidden="1" customHeight="1"/>
    <row r="58085" ht="7.5" hidden="1" customHeight="1"/>
    <row r="58086" ht="7.5" hidden="1" customHeight="1"/>
    <row r="58087" ht="7.5" hidden="1" customHeight="1"/>
    <row r="58088" ht="7.5" hidden="1" customHeight="1"/>
    <row r="58089" ht="7.5" hidden="1" customHeight="1"/>
    <row r="58090" ht="7.5" hidden="1" customHeight="1"/>
    <row r="58091" ht="7.5" hidden="1" customHeight="1"/>
    <row r="58092" ht="7.5" hidden="1" customHeight="1"/>
    <row r="58093" ht="7.5" hidden="1" customHeight="1"/>
    <row r="58094" ht="7.5" hidden="1" customHeight="1"/>
    <row r="58095" ht="7.5" hidden="1" customHeight="1"/>
    <row r="58096" ht="7.5" hidden="1" customHeight="1"/>
    <row r="58097" ht="7.5" hidden="1" customHeight="1"/>
    <row r="58098" ht="7.5" hidden="1" customHeight="1"/>
    <row r="58099" ht="7.5" hidden="1" customHeight="1"/>
    <row r="58100" ht="7.5" hidden="1" customHeight="1"/>
    <row r="58101" ht="7.5" hidden="1" customHeight="1"/>
    <row r="58102" ht="7.5" hidden="1" customHeight="1"/>
    <row r="58103" ht="7.5" hidden="1" customHeight="1"/>
    <row r="58104" ht="7.5" hidden="1" customHeight="1"/>
    <row r="58105" ht="7.5" hidden="1" customHeight="1"/>
    <row r="58106" ht="7.5" hidden="1" customHeight="1"/>
    <row r="58107" ht="7.5" hidden="1" customHeight="1"/>
    <row r="58108" ht="7.5" hidden="1" customHeight="1"/>
    <row r="58109" ht="7.5" hidden="1" customHeight="1"/>
    <row r="58110" ht="7.5" hidden="1" customHeight="1"/>
    <row r="58111" ht="7.5" hidden="1" customHeight="1"/>
    <row r="58112" ht="7.5" hidden="1" customHeight="1"/>
    <row r="58113" ht="7.5" hidden="1" customHeight="1"/>
    <row r="58114" ht="7.5" hidden="1" customHeight="1"/>
    <row r="58115" ht="7.5" hidden="1" customHeight="1"/>
    <row r="58116" ht="7.5" hidden="1" customHeight="1"/>
    <row r="58117" ht="7.5" hidden="1" customHeight="1"/>
    <row r="58118" ht="7.5" hidden="1" customHeight="1"/>
    <row r="58119" ht="7.5" hidden="1" customHeight="1"/>
    <row r="58120" ht="7.5" hidden="1" customHeight="1"/>
    <row r="58121" ht="7.5" hidden="1" customHeight="1"/>
    <row r="58122" ht="7.5" hidden="1" customHeight="1"/>
    <row r="58123" ht="7.5" hidden="1" customHeight="1"/>
    <row r="58124" ht="7.5" hidden="1" customHeight="1"/>
    <row r="58125" ht="7.5" hidden="1" customHeight="1"/>
    <row r="58126" ht="7.5" hidden="1" customHeight="1"/>
    <row r="58127" ht="7.5" hidden="1" customHeight="1"/>
    <row r="58128" ht="7.5" hidden="1" customHeight="1"/>
    <row r="58129" ht="7.5" hidden="1" customHeight="1"/>
    <row r="58130" ht="7.5" hidden="1" customHeight="1"/>
    <row r="58131" ht="7.5" hidden="1" customHeight="1"/>
    <row r="58132" ht="7.5" hidden="1" customHeight="1"/>
    <row r="58133" ht="7.5" hidden="1" customHeight="1"/>
    <row r="58134" ht="7.5" hidden="1" customHeight="1"/>
    <row r="58135" ht="7.5" hidden="1" customHeight="1"/>
    <row r="58136" ht="7.5" hidden="1" customHeight="1"/>
    <row r="58137" ht="7.5" hidden="1" customHeight="1"/>
    <row r="58138" ht="7.5" hidden="1" customHeight="1"/>
    <row r="58139" ht="7.5" hidden="1" customHeight="1"/>
    <row r="58140" ht="7.5" hidden="1" customHeight="1"/>
    <row r="58141" ht="7.5" hidden="1" customHeight="1"/>
    <row r="58142" ht="7.5" hidden="1" customHeight="1"/>
    <row r="58143" ht="7.5" hidden="1" customHeight="1"/>
    <row r="58144" ht="7.5" hidden="1" customHeight="1"/>
    <row r="58145" ht="7.5" hidden="1" customHeight="1"/>
    <row r="58146" ht="7.5" hidden="1" customHeight="1"/>
    <row r="58147" ht="7.5" hidden="1" customHeight="1"/>
    <row r="58148" ht="7.5" hidden="1" customHeight="1"/>
    <row r="58149" ht="7.5" hidden="1" customHeight="1"/>
    <row r="58150" ht="7.5" hidden="1" customHeight="1"/>
    <row r="58151" ht="7.5" hidden="1" customHeight="1"/>
    <row r="58152" ht="7.5" hidden="1" customHeight="1"/>
    <row r="58153" ht="7.5" hidden="1" customHeight="1"/>
    <row r="58154" ht="7.5" hidden="1" customHeight="1"/>
    <row r="58155" ht="7.5" hidden="1" customHeight="1"/>
    <row r="58156" ht="7.5" hidden="1" customHeight="1"/>
    <row r="58157" ht="7.5" hidden="1" customHeight="1"/>
    <row r="58158" ht="7.5" hidden="1" customHeight="1"/>
    <row r="58159" ht="7.5" hidden="1" customHeight="1"/>
    <row r="58160" ht="7.5" hidden="1" customHeight="1"/>
    <row r="58161" ht="7.5" hidden="1" customHeight="1"/>
    <row r="58162" ht="7.5" hidden="1" customHeight="1"/>
    <row r="58163" ht="7.5" hidden="1" customHeight="1"/>
    <row r="58164" ht="7.5" hidden="1" customHeight="1"/>
    <row r="58165" ht="7.5" hidden="1" customHeight="1"/>
    <row r="58166" ht="7.5" hidden="1" customHeight="1"/>
    <row r="58167" ht="7.5" hidden="1" customHeight="1"/>
    <row r="58168" ht="7.5" hidden="1" customHeight="1"/>
    <row r="58169" ht="7.5" hidden="1" customHeight="1"/>
    <row r="58170" ht="7.5" hidden="1" customHeight="1"/>
    <row r="58171" ht="7.5" hidden="1" customHeight="1"/>
    <row r="58172" ht="7.5" hidden="1" customHeight="1"/>
    <row r="58173" ht="7.5" hidden="1" customHeight="1"/>
    <row r="58174" ht="7.5" hidden="1" customHeight="1"/>
    <row r="58175" ht="7.5" hidden="1" customHeight="1"/>
    <row r="58176" ht="7.5" hidden="1" customHeight="1"/>
    <row r="58177" ht="7.5" hidden="1" customHeight="1"/>
    <row r="58178" ht="7.5" hidden="1" customHeight="1"/>
    <row r="58179" ht="7.5" hidden="1" customHeight="1"/>
    <row r="58180" ht="7.5" hidden="1" customHeight="1"/>
    <row r="58181" ht="7.5" hidden="1" customHeight="1"/>
    <row r="58182" ht="7.5" hidden="1" customHeight="1"/>
    <row r="58183" ht="7.5" hidden="1" customHeight="1"/>
    <row r="58184" ht="7.5" hidden="1" customHeight="1"/>
    <row r="58185" ht="7.5" hidden="1" customHeight="1"/>
    <row r="58186" ht="7.5" hidden="1" customHeight="1"/>
    <row r="58187" ht="7.5" hidden="1" customHeight="1"/>
    <row r="58188" ht="7.5" hidden="1" customHeight="1"/>
    <row r="58189" ht="7.5" hidden="1" customHeight="1"/>
    <row r="58190" ht="7.5" hidden="1" customHeight="1"/>
    <row r="58191" ht="7.5" hidden="1" customHeight="1"/>
    <row r="58192" ht="7.5" hidden="1" customHeight="1"/>
    <row r="58193" ht="7.5" hidden="1" customHeight="1"/>
    <row r="58194" ht="7.5" hidden="1" customHeight="1"/>
    <row r="58195" ht="7.5" hidden="1" customHeight="1"/>
    <row r="58196" ht="7.5" hidden="1" customHeight="1"/>
    <row r="58197" ht="7.5" hidden="1" customHeight="1"/>
    <row r="58198" ht="7.5" hidden="1" customHeight="1"/>
    <row r="58199" ht="7.5" hidden="1" customHeight="1"/>
    <row r="58200" ht="7.5" hidden="1" customHeight="1"/>
    <row r="58201" ht="7.5" hidden="1" customHeight="1"/>
    <row r="58202" ht="7.5" hidden="1" customHeight="1"/>
    <row r="58203" ht="7.5" hidden="1" customHeight="1"/>
    <row r="58204" ht="7.5" hidden="1" customHeight="1"/>
    <row r="58205" ht="7.5" hidden="1" customHeight="1"/>
    <row r="58206" ht="7.5" hidden="1" customHeight="1"/>
    <row r="58207" ht="7.5" hidden="1" customHeight="1"/>
    <row r="58208" ht="7.5" hidden="1" customHeight="1"/>
    <row r="58209" ht="7.5" hidden="1" customHeight="1"/>
    <row r="58210" ht="7.5" hidden="1" customHeight="1"/>
    <row r="58211" ht="7.5" hidden="1" customHeight="1"/>
    <row r="58212" ht="7.5" hidden="1" customHeight="1"/>
    <row r="58213" ht="7.5" hidden="1" customHeight="1"/>
    <row r="58214" ht="7.5" hidden="1" customHeight="1"/>
    <row r="58215" ht="7.5" hidden="1" customHeight="1"/>
    <row r="58216" ht="7.5" hidden="1" customHeight="1"/>
    <row r="58217" ht="7.5" hidden="1" customHeight="1"/>
    <row r="58218" ht="7.5" hidden="1" customHeight="1"/>
    <row r="58219" ht="7.5" hidden="1" customHeight="1"/>
    <row r="58220" ht="7.5" hidden="1" customHeight="1"/>
    <row r="58221" ht="7.5" hidden="1" customHeight="1"/>
    <row r="58222" ht="7.5" hidden="1" customHeight="1"/>
    <row r="58223" ht="7.5" hidden="1" customHeight="1"/>
    <row r="58224" ht="7.5" hidden="1" customHeight="1"/>
    <row r="58225" ht="7.5" hidden="1" customHeight="1"/>
    <row r="58226" ht="7.5" hidden="1" customHeight="1"/>
    <row r="58227" ht="7.5" hidden="1" customHeight="1"/>
    <row r="58228" ht="7.5" hidden="1" customHeight="1"/>
    <row r="58229" ht="7.5" hidden="1" customHeight="1"/>
    <row r="58230" ht="7.5" hidden="1" customHeight="1"/>
    <row r="58231" ht="7.5" hidden="1" customHeight="1"/>
    <row r="58232" ht="7.5" hidden="1" customHeight="1"/>
    <row r="58233" ht="7.5" hidden="1" customHeight="1"/>
    <row r="58234" ht="7.5" hidden="1" customHeight="1"/>
    <row r="58235" ht="7.5" hidden="1" customHeight="1"/>
    <row r="58236" ht="7.5" hidden="1" customHeight="1"/>
    <row r="58237" ht="7.5" hidden="1" customHeight="1"/>
    <row r="58238" ht="7.5" hidden="1" customHeight="1"/>
    <row r="58239" ht="7.5" hidden="1" customHeight="1"/>
    <row r="58240" ht="7.5" hidden="1" customHeight="1"/>
    <row r="58241" ht="7.5" hidden="1" customHeight="1"/>
    <row r="58242" ht="7.5" hidden="1" customHeight="1"/>
    <row r="58243" ht="7.5" hidden="1" customHeight="1"/>
    <row r="58244" ht="7.5" hidden="1" customHeight="1"/>
    <row r="58245" ht="7.5" hidden="1" customHeight="1"/>
    <row r="58246" ht="7.5" hidden="1" customHeight="1"/>
    <row r="58247" ht="7.5" hidden="1" customHeight="1"/>
    <row r="58248" ht="7.5" hidden="1" customHeight="1"/>
    <row r="58249" ht="7.5" hidden="1" customHeight="1"/>
    <row r="58250" ht="7.5" hidden="1" customHeight="1"/>
    <row r="58251" ht="7.5" hidden="1" customHeight="1"/>
    <row r="58252" ht="7.5" hidden="1" customHeight="1"/>
    <row r="58253" ht="7.5" hidden="1" customHeight="1"/>
    <row r="58254" ht="7.5" hidden="1" customHeight="1"/>
    <row r="58255" ht="7.5" hidden="1" customHeight="1"/>
    <row r="58256" ht="7.5" hidden="1" customHeight="1"/>
    <row r="58257" ht="7.5" hidden="1" customHeight="1"/>
    <row r="58258" ht="7.5" hidden="1" customHeight="1"/>
    <row r="58259" ht="7.5" hidden="1" customHeight="1"/>
    <row r="58260" ht="7.5" hidden="1" customHeight="1"/>
    <row r="58261" ht="7.5" hidden="1" customHeight="1"/>
    <row r="58262" ht="7.5" hidden="1" customHeight="1"/>
    <row r="58263" ht="7.5" hidden="1" customHeight="1"/>
    <row r="58264" ht="7.5" hidden="1" customHeight="1"/>
    <row r="58265" ht="7.5" hidden="1" customHeight="1"/>
    <row r="58266" ht="7.5" hidden="1" customHeight="1"/>
    <row r="58267" ht="7.5" hidden="1" customHeight="1"/>
    <row r="58268" ht="7.5" hidden="1" customHeight="1"/>
    <row r="58269" ht="7.5" hidden="1" customHeight="1"/>
    <row r="58270" ht="7.5" hidden="1" customHeight="1"/>
    <row r="58271" ht="7.5" hidden="1" customHeight="1"/>
    <row r="58272" ht="7.5" hidden="1" customHeight="1"/>
    <row r="58273" ht="7.5" hidden="1" customHeight="1"/>
    <row r="58274" ht="7.5" hidden="1" customHeight="1"/>
    <row r="58275" ht="7.5" hidden="1" customHeight="1"/>
    <row r="58276" ht="7.5" hidden="1" customHeight="1"/>
    <row r="58277" ht="7.5" hidden="1" customHeight="1"/>
    <row r="58278" ht="7.5" hidden="1" customHeight="1"/>
    <row r="58279" ht="7.5" hidden="1" customHeight="1"/>
    <row r="58280" ht="7.5" hidden="1" customHeight="1"/>
    <row r="58281" ht="7.5" hidden="1" customHeight="1"/>
    <row r="58282" ht="7.5" hidden="1" customHeight="1"/>
    <row r="58283" ht="7.5" hidden="1" customHeight="1"/>
    <row r="58284" ht="7.5" hidden="1" customHeight="1"/>
    <row r="58285" ht="7.5" hidden="1" customHeight="1"/>
    <row r="58286" ht="7.5" hidden="1" customHeight="1"/>
    <row r="58287" ht="7.5" hidden="1" customHeight="1"/>
    <row r="58288" ht="7.5" hidden="1" customHeight="1"/>
    <row r="58289" ht="7.5" hidden="1" customHeight="1"/>
    <row r="58290" ht="7.5" hidden="1" customHeight="1"/>
    <row r="58291" ht="7.5" hidden="1" customHeight="1"/>
    <row r="58292" ht="7.5" hidden="1" customHeight="1"/>
    <row r="58293" ht="7.5" hidden="1" customHeight="1"/>
    <row r="58294" ht="7.5" hidden="1" customHeight="1"/>
    <row r="58295" ht="7.5" hidden="1" customHeight="1"/>
    <row r="58296" ht="7.5" hidden="1" customHeight="1"/>
    <row r="58297" ht="7.5" hidden="1" customHeight="1"/>
    <row r="58298" ht="7.5" hidden="1" customHeight="1"/>
    <row r="58299" ht="7.5" hidden="1" customHeight="1"/>
    <row r="58300" ht="7.5" hidden="1" customHeight="1"/>
    <row r="58301" ht="7.5" hidden="1" customHeight="1"/>
    <row r="58302" ht="7.5" hidden="1" customHeight="1"/>
    <row r="58303" ht="7.5" hidden="1" customHeight="1"/>
    <row r="58304" ht="7.5" hidden="1" customHeight="1"/>
    <row r="58305" ht="7.5" hidden="1" customHeight="1"/>
    <row r="58306" ht="7.5" hidden="1" customHeight="1"/>
    <row r="58307" ht="7.5" hidden="1" customHeight="1"/>
    <row r="58308" ht="7.5" hidden="1" customHeight="1"/>
    <row r="58309" ht="7.5" hidden="1" customHeight="1"/>
    <row r="58310" ht="7.5" hidden="1" customHeight="1"/>
    <row r="58311" ht="7.5" hidden="1" customHeight="1"/>
    <row r="58312" ht="7.5" hidden="1" customHeight="1"/>
    <row r="58313" ht="7.5" hidden="1" customHeight="1"/>
    <row r="58314" ht="7.5" hidden="1" customHeight="1"/>
    <row r="58315" ht="7.5" hidden="1" customHeight="1"/>
    <row r="58316" ht="7.5" hidden="1" customHeight="1"/>
    <row r="58317" ht="7.5" hidden="1" customHeight="1"/>
    <row r="58318" ht="7.5" hidden="1" customHeight="1"/>
    <row r="58319" ht="7.5" hidden="1" customHeight="1"/>
    <row r="58320" ht="7.5" hidden="1" customHeight="1"/>
    <row r="58321" ht="7.5" hidden="1" customHeight="1"/>
    <row r="58322" ht="7.5" hidden="1" customHeight="1"/>
    <row r="58323" ht="7.5" hidden="1" customHeight="1"/>
    <row r="58324" ht="7.5" hidden="1" customHeight="1"/>
    <row r="58325" ht="7.5" hidden="1" customHeight="1"/>
    <row r="58326" ht="7.5" hidden="1" customHeight="1"/>
    <row r="58327" ht="7.5" hidden="1" customHeight="1"/>
    <row r="58328" ht="7.5" hidden="1" customHeight="1"/>
    <row r="58329" ht="7.5" hidden="1" customHeight="1"/>
    <row r="58330" ht="7.5" hidden="1" customHeight="1"/>
    <row r="58331" ht="7.5" hidden="1" customHeight="1"/>
    <row r="58332" ht="7.5" hidden="1" customHeight="1"/>
    <row r="58333" ht="7.5" hidden="1" customHeight="1"/>
    <row r="58334" ht="7.5" hidden="1" customHeight="1"/>
    <row r="58335" ht="7.5" hidden="1" customHeight="1"/>
    <row r="58336" ht="7.5" hidden="1" customHeight="1"/>
    <row r="58337" ht="7.5" hidden="1" customHeight="1"/>
    <row r="58338" ht="7.5" hidden="1" customHeight="1"/>
    <row r="58339" ht="7.5" hidden="1" customHeight="1"/>
    <row r="58340" ht="7.5" hidden="1" customHeight="1"/>
    <row r="58341" ht="7.5" hidden="1" customHeight="1"/>
    <row r="58342" ht="7.5" hidden="1" customHeight="1"/>
    <row r="58343" ht="7.5" hidden="1" customHeight="1"/>
    <row r="58344" ht="7.5" hidden="1" customHeight="1"/>
    <row r="58345" ht="7.5" hidden="1" customHeight="1"/>
    <row r="58346" ht="7.5" hidden="1" customHeight="1"/>
    <row r="58347" ht="7.5" hidden="1" customHeight="1"/>
    <row r="58348" ht="7.5" hidden="1" customHeight="1"/>
    <row r="58349" ht="7.5" hidden="1" customHeight="1"/>
    <row r="58350" ht="7.5" hidden="1" customHeight="1"/>
    <row r="58351" ht="7.5" hidden="1" customHeight="1"/>
    <row r="58352" ht="7.5" hidden="1" customHeight="1"/>
    <row r="58353" ht="7.5" hidden="1" customHeight="1"/>
    <row r="58354" ht="7.5" hidden="1" customHeight="1"/>
    <row r="58355" ht="7.5" hidden="1" customHeight="1"/>
    <row r="58356" ht="7.5" hidden="1" customHeight="1"/>
    <row r="58357" ht="7.5" hidden="1" customHeight="1"/>
    <row r="58358" ht="7.5" hidden="1" customHeight="1"/>
    <row r="58359" ht="7.5" hidden="1" customHeight="1"/>
    <row r="58360" ht="7.5" hidden="1" customHeight="1"/>
    <row r="58361" ht="7.5" hidden="1" customHeight="1"/>
    <row r="58362" ht="7.5" hidden="1" customHeight="1"/>
    <row r="58363" ht="7.5" hidden="1" customHeight="1"/>
    <row r="58364" ht="7.5" hidden="1" customHeight="1"/>
    <row r="58365" ht="7.5" hidden="1" customHeight="1"/>
    <row r="58366" ht="7.5" hidden="1" customHeight="1"/>
    <row r="58367" ht="7.5" hidden="1" customHeight="1"/>
    <row r="58368" ht="7.5" hidden="1" customHeight="1"/>
    <row r="58369" ht="7.5" hidden="1" customHeight="1"/>
    <row r="58370" ht="7.5" hidden="1" customHeight="1"/>
    <row r="58371" ht="7.5" hidden="1" customHeight="1"/>
    <row r="58372" ht="7.5" hidden="1" customHeight="1"/>
    <row r="58373" ht="7.5" hidden="1" customHeight="1"/>
    <row r="58374" ht="7.5" hidden="1" customHeight="1"/>
    <row r="58375" ht="7.5" hidden="1" customHeight="1"/>
    <row r="58376" ht="7.5" hidden="1" customHeight="1"/>
    <row r="58377" ht="7.5" hidden="1" customHeight="1"/>
    <row r="58378" ht="7.5" hidden="1" customHeight="1"/>
    <row r="58379" ht="7.5" hidden="1" customHeight="1"/>
    <row r="58380" ht="7.5" hidden="1" customHeight="1"/>
    <row r="58381" ht="7.5" hidden="1" customHeight="1"/>
    <row r="58382" ht="7.5" hidden="1" customHeight="1"/>
    <row r="58383" ht="7.5" hidden="1" customHeight="1"/>
    <row r="58384" ht="7.5" hidden="1" customHeight="1"/>
    <row r="58385" ht="7.5" hidden="1" customHeight="1"/>
    <row r="58386" ht="7.5" hidden="1" customHeight="1"/>
    <row r="58387" ht="7.5" hidden="1" customHeight="1"/>
    <row r="58388" ht="7.5" hidden="1" customHeight="1"/>
    <row r="58389" ht="7.5" hidden="1" customHeight="1"/>
    <row r="58390" ht="7.5" hidden="1" customHeight="1"/>
    <row r="58391" ht="7.5" hidden="1" customHeight="1"/>
    <row r="58392" ht="7.5" hidden="1" customHeight="1"/>
    <row r="58393" ht="7.5" hidden="1" customHeight="1"/>
    <row r="58394" ht="7.5" hidden="1" customHeight="1"/>
    <row r="58395" ht="7.5" hidden="1" customHeight="1"/>
    <row r="58396" ht="7.5" hidden="1" customHeight="1"/>
    <row r="58397" ht="7.5" hidden="1" customHeight="1"/>
    <row r="58398" ht="7.5" hidden="1" customHeight="1"/>
    <row r="58399" ht="7.5" hidden="1" customHeight="1"/>
    <row r="58400" ht="7.5" hidden="1" customHeight="1"/>
    <row r="58401" ht="7.5" hidden="1" customHeight="1"/>
    <row r="58402" ht="7.5" hidden="1" customHeight="1"/>
    <row r="58403" ht="7.5" hidden="1" customHeight="1"/>
    <row r="58404" ht="7.5" hidden="1" customHeight="1"/>
    <row r="58405" ht="7.5" hidden="1" customHeight="1"/>
    <row r="58406" ht="7.5" hidden="1" customHeight="1"/>
    <row r="58407" ht="7.5" hidden="1" customHeight="1"/>
    <row r="58408" ht="7.5" hidden="1" customHeight="1"/>
    <row r="58409" ht="7.5" hidden="1" customHeight="1"/>
    <row r="58410" ht="7.5" hidden="1" customHeight="1"/>
    <row r="58411" ht="7.5" hidden="1" customHeight="1"/>
    <row r="58412" ht="7.5" hidden="1" customHeight="1"/>
    <row r="58413" ht="7.5" hidden="1" customHeight="1"/>
    <row r="58414" ht="7.5" hidden="1" customHeight="1"/>
    <row r="58415" ht="7.5" hidden="1" customHeight="1"/>
    <row r="58416" ht="7.5" hidden="1" customHeight="1"/>
    <row r="58417" ht="7.5" hidden="1" customHeight="1"/>
    <row r="58418" ht="7.5" hidden="1" customHeight="1"/>
    <row r="58419" ht="7.5" hidden="1" customHeight="1"/>
    <row r="58420" ht="7.5" hidden="1" customHeight="1"/>
    <row r="58421" ht="7.5" hidden="1" customHeight="1"/>
    <row r="58422" ht="7.5" hidden="1" customHeight="1"/>
    <row r="58423" ht="7.5" hidden="1" customHeight="1"/>
    <row r="58424" ht="7.5" hidden="1" customHeight="1"/>
    <row r="58425" ht="7.5" hidden="1" customHeight="1"/>
    <row r="58426" ht="7.5" hidden="1" customHeight="1"/>
    <row r="58427" ht="7.5" hidden="1" customHeight="1"/>
    <row r="58428" ht="7.5" hidden="1" customHeight="1"/>
    <row r="58429" ht="7.5" hidden="1" customHeight="1"/>
    <row r="58430" ht="7.5" hidden="1" customHeight="1"/>
    <row r="58431" ht="7.5" hidden="1" customHeight="1"/>
    <row r="58432" ht="7.5" hidden="1" customHeight="1"/>
    <row r="58433" ht="7.5" hidden="1" customHeight="1"/>
    <row r="58434" ht="7.5" hidden="1" customHeight="1"/>
    <row r="58435" ht="7.5" hidden="1" customHeight="1"/>
    <row r="58436" ht="7.5" hidden="1" customHeight="1"/>
    <row r="58437" ht="7.5" hidden="1" customHeight="1"/>
    <row r="58438" ht="7.5" hidden="1" customHeight="1"/>
    <row r="58439" ht="7.5" hidden="1" customHeight="1"/>
    <row r="58440" ht="7.5" hidden="1" customHeight="1"/>
    <row r="58441" ht="7.5" hidden="1" customHeight="1"/>
    <row r="58442" ht="7.5" hidden="1" customHeight="1"/>
    <row r="58443" ht="7.5" hidden="1" customHeight="1"/>
    <row r="58444" ht="7.5" hidden="1" customHeight="1"/>
    <row r="58445" ht="7.5" hidden="1" customHeight="1"/>
    <row r="58446" ht="7.5" hidden="1" customHeight="1"/>
    <row r="58447" ht="7.5" hidden="1" customHeight="1"/>
    <row r="58448" ht="7.5" hidden="1" customHeight="1"/>
    <row r="58449" ht="7.5" hidden="1" customHeight="1"/>
    <row r="58450" ht="7.5" hidden="1" customHeight="1"/>
    <row r="58451" ht="7.5" hidden="1" customHeight="1"/>
    <row r="58452" ht="7.5" hidden="1" customHeight="1"/>
    <row r="58453" ht="7.5" hidden="1" customHeight="1"/>
    <row r="58454" ht="7.5" hidden="1" customHeight="1"/>
    <row r="58455" ht="7.5" hidden="1" customHeight="1"/>
    <row r="58456" ht="7.5" hidden="1" customHeight="1"/>
    <row r="58457" ht="7.5" hidden="1" customHeight="1"/>
    <row r="58458" ht="7.5" hidden="1" customHeight="1"/>
    <row r="58459" ht="7.5" hidden="1" customHeight="1"/>
    <row r="58460" ht="7.5" hidden="1" customHeight="1"/>
    <row r="58461" ht="7.5" hidden="1" customHeight="1"/>
    <row r="58462" ht="7.5" hidden="1" customHeight="1"/>
    <row r="58463" ht="7.5" hidden="1" customHeight="1"/>
    <row r="58464" ht="7.5" hidden="1" customHeight="1"/>
    <row r="58465" ht="7.5" hidden="1" customHeight="1"/>
    <row r="58466" ht="7.5" hidden="1" customHeight="1"/>
    <row r="58467" ht="7.5" hidden="1" customHeight="1"/>
    <row r="58468" ht="7.5" hidden="1" customHeight="1"/>
    <row r="58469" ht="7.5" hidden="1" customHeight="1"/>
    <row r="58470" ht="7.5" hidden="1" customHeight="1"/>
    <row r="58471" ht="7.5" hidden="1" customHeight="1"/>
    <row r="58472" ht="7.5" hidden="1" customHeight="1"/>
    <row r="58473" ht="7.5" hidden="1" customHeight="1"/>
    <row r="58474" ht="7.5" hidden="1" customHeight="1"/>
    <row r="58475" ht="7.5" hidden="1" customHeight="1"/>
    <row r="58476" ht="7.5" hidden="1" customHeight="1"/>
    <row r="58477" ht="7.5" hidden="1" customHeight="1"/>
    <row r="58478" ht="7.5" hidden="1" customHeight="1"/>
    <row r="58479" ht="7.5" hidden="1" customHeight="1"/>
    <row r="58480" ht="7.5" hidden="1" customHeight="1"/>
    <row r="58481" ht="7.5" hidden="1" customHeight="1"/>
    <row r="58482" ht="7.5" hidden="1" customHeight="1"/>
    <row r="58483" ht="7.5" hidden="1" customHeight="1"/>
    <row r="58484" ht="7.5" hidden="1" customHeight="1"/>
    <row r="58485" ht="7.5" hidden="1" customHeight="1"/>
    <row r="58486" ht="7.5" hidden="1" customHeight="1"/>
    <row r="58487" ht="7.5" hidden="1" customHeight="1"/>
    <row r="58488" ht="7.5" hidden="1" customHeight="1"/>
    <row r="58489" ht="7.5" hidden="1" customHeight="1"/>
    <row r="58490" ht="7.5" hidden="1" customHeight="1"/>
    <row r="58491" ht="7.5" hidden="1" customHeight="1"/>
    <row r="58492" ht="7.5" hidden="1" customHeight="1"/>
    <row r="58493" ht="7.5" hidden="1" customHeight="1"/>
    <row r="58494" ht="7.5" hidden="1" customHeight="1"/>
    <row r="58495" ht="7.5" hidden="1" customHeight="1"/>
    <row r="58496" ht="7.5" hidden="1" customHeight="1"/>
    <row r="58497" ht="7.5" hidden="1" customHeight="1"/>
    <row r="58498" ht="7.5" hidden="1" customHeight="1"/>
    <row r="58499" ht="7.5" hidden="1" customHeight="1"/>
    <row r="58500" ht="7.5" hidden="1" customHeight="1"/>
    <row r="58501" ht="7.5" hidden="1" customHeight="1"/>
    <row r="58502" ht="7.5" hidden="1" customHeight="1"/>
    <row r="58503" ht="7.5" hidden="1" customHeight="1"/>
    <row r="58504" ht="7.5" hidden="1" customHeight="1"/>
    <row r="58505" ht="7.5" hidden="1" customHeight="1"/>
    <row r="58506" ht="7.5" hidden="1" customHeight="1"/>
    <row r="58507" ht="7.5" hidden="1" customHeight="1"/>
    <row r="58508" ht="7.5" hidden="1" customHeight="1"/>
    <row r="58509" ht="7.5" hidden="1" customHeight="1"/>
    <row r="58510" ht="7.5" hidden="1" customHeight="1"/>
    <row r="58511" ht="7.5" hidden="1" customHeight="1"/>
    <row r="58512" ht="7.5" hidden="1" customHeight="1"/>
    <row r="58513" ht="7.5" hidden="1" customHeight="1"/>
    <row r="58514" ht="7.5" hidden="1" customHeight="1"/>
    <row r="58515" ht="7.5" hidden="1" customHeight="1"/>
    <row r="58516" ht="7.5" hidden="1" customHeight="1"/>
    <row r="58517" ht="7.5" hidden="1" customHeight="1"/>
    <row r="58518" ht="7.5" hidden="1" customHeight="1"/>
    <row r="58519" ht="7.5" hidden="1" customHeight="1"/>
    <row r="58520" ht="7.5" hidden="1" customHeight="1"/>
    <row r="58521" ht="7.5" hidden="1" customHeight="1"/>
    <row r="58522" ht="7.5" hidden="1" customHeight="1"/>
    <row r="58523" ht="7.5" hidden="1" customHeight="1"/>
    <row r="58524" ht="7.5" hidden="1" customHeight="1"/>
    <row r="58525" ht="7.5" hidden="1" customHeight="1"/>
    <row r="58526" ht="7.5" hidden="1" customHeight="1"/>
    <row r="58527" ht="7.5" hidden="1" customHeight="1"/>
    <row r="58528" ht="7.5" hidden="1" customHeight="1"/>
    <row r="58529" ht="7.5" hidden="1" customHeight="1"/>
    <row r="58530" ht="7.5" hidden="1" customHeight="1"/>
    <row r="58531" ht="7.5" hidden="1" customHeight="1"/>
    <row r="58532" ht="7.5" hidden="1" customHeight="1"/>
    <row r="58533" ht="7.5" hidden="1" customHeight="1"/>
    <row r="58534" ht="7.5" hidden="1" customHeight="1"/>
    <row r="58535" ht="7.5" hidden="1" customHeight="1"/>
    <row r="58536" ht="7.5" hidden="1" customHeight="1"/>
    <row r="58537" ht="7.5" hidden="1" customHeight="1"/>
    <row r="58538" ht="7.5" hidden="1" customHeight="1"/>
    <row r="58539" ht="7.5" hidden="1" customHeight="1"/>
    <row r="58540" ht="7.5" hidden="1" customHeight="1"/>
    <row r="58541" ht="7.5" hidden="1" customHeight="1"/>
    <row r="58542" ht="7.5" hidden="1" customHeight="1"/>
    <row r="58543" ht="7.5" hidden="1" customHeight="1"/>
    <row r="58544" ht="7.5" hidden="1" customHeight="1"/>
    <row r="58545" ht="7.5" hidden="1" customHeight="1"/>
    <row r="58546" ht="7.5" hidden="1" customHeight="1"/>
    <row r="58547" ht="7.5" hidden="1" customHeight="1"/>
    <row r="58548" ht="7.5" hidden="1" customHeight="1"/>
    <row r="58549" ht="7.5" hidden="1" customHeight="1"/>
    <row r="58550" ht="7.5" hidden="1" customHeight="1"/>
    <row r="58551" ht="7.5" hidden="1" customHeight="1"/>
    <row r="58552" ht="7.5" hidden="1" customHeight="1"/>
    <row r="58553" ht="7.5" hidden="1" customHeight="1"/>
    <row r="58554" ht="7.5" hidden="1" customHeight="1"/>
    <row r="58555" ht="7.5" hidden="1" customHeight="1"/>
    <row r="58556" ht="7.5" hidden="1" customHeight="1"/>
    <row r="58557" ht="7.5" hidden="1" customHeight="1"/>
    <row r="58558" ht="7.5" hidden="1" customHeight="1"/>
    <row r="58559" ht="7.5" hidden="1" customHeight="1"/>
    <row r="58560" ht="7.5" hidden="1" customHeight="1"/>
    <row r="58561" ht="7.5" hidden="1" customHeight="1"/>
    <row r="58562" ht="7.5" hidden="1" customHeight="1"/>
    <row r="58563" ht="7.5" hidden="1" customHeight="1"/>
    <row r="58564" ht="7.5" hidden="1" customHeight="1"/>
    <row r="58565" ht="7.5" hidden="1" customHeight="1"/>
    <row r="58566" ht="7.5" hidden="1" customHeight="1"/>
    <row r="58567" ht="7.5" hidden="1" customHeight="1"/>
    <row r="58568" ht="7.5" hidden="1" customHeight="1"/>
    <row r="58569" ht="7.5" hidden="1" customHeight="1"/>
    <row r="58570" ht="7.5" hidden="1" customHeight="1"/>
    <row r="58571" ht="7.5" hidden="1" customHeight="1"/>
    <row r="58572" ht="7.5" hidden="1" customHeight="1"/>
    <row r="58573" ht="7.5" hidden="1" customHeight="1"/>
    <row r="58574" ht="7.5" hidden="1" customHeight="1"/>
    <row r="58575" ht="7.5" hidden="1" customHeight="1"/>
    <row r="58576" ht="7.5" hidden="1" customHeight="1"/>
    <row r="58577" ht="7.5" hidden="1" customHeight="1"/>
    <row r="58578" ht="7.5" hidden="1" customHeight="1"/>
    <row r="58579" ht="7.5" hidden="1" customHeight="1"/>
    <row r="58580" ht="7.5" hidden="1" customHeight="1"/>
    <row r="58581" ht="7.5" hidden="1" customHeight="1"/>
    <row r="58582" ht="7.5" hidden="1" customHeight="1"/>
    <row r="58583" ht="7.5" hidden="1" customHeight="1"/>
    <row r="58584" ht="7.5" hidden="1" customHeight="1"/>
    <row r="58585" ht="7.5" hidden="1" customHeight="1"/>
    <row r="58586" ht="7.5" hidden="1" customHeight="1"/>
    <row r="58587" ht="7.5" hidden="1" customHeight="1"/>
    <row r="58588" ht="7.5" hidden="1" customHeight="1"/>
    <row r="58589" ht="7.5" hidden="1" customHeight="1"/>
    <row r="58590" ht="7.5" hidden="1" customHeight="1"/>
    <row r="58591" ht="7.5" hidden="1" customHeight="1"/>
    <row r="58592" ht="7.5" hidden="1" customHeight="1"/>
    <row r="58593" ht="7.5" hidden="1" customHeight="1"/>
    <row r="58594" ht="7.5" hidden="1" customHeight="1"/>
    <row r="58595" ht="7.5" hidden="1" customHeight="1"/>
    <row r="58596" ht="7.5" hidden="1" customHeight="1"/>
    <row r="58597" ht="7.5" hidden="1" customHeight="1"/>
    <row r="58598" ht="7.5" hidden="1" customHeight="1"/>
    <row r="58599" ht="7.5" hidden="1" customHeight="1"/>
    <row r="58600" ht="7.5" hidden="1" customHeight="1"/>
    <row r="58601" ht="7.5" hidden="1" customHeight="1"/>
    <row r="58602" ht="7.5" hidden="1" customHeight="1"/>
    <row r="58603" ht="7.5" hidden="1" customHeight="1"/>
    <row r="58604" ht="7.5" hidden="1" customHeight="1"/>
    <row r="58605" ht="7.5" hidden="1" customHeight="1"/>
    <row r="58606" ht="7.5" hidden="1" customHeight="1"/>
    <row r="58607" ht="7.5" hidden="1" customHeight="1"/>
    <row r="58608" ht="7.5" hidden="1" customHeight="1"/>
    <row r="58609" ht="7.5" hidden="1" customHeight="1"/>
    <row r="58610" ht="7.5" hidden="1" customHeight="1"/>
    <row r="58611" ht="7.5" hidden="1" customHeight="1"/>
    <row r="58612" ht="7.5" hidden="1" customHeight="1"/>
    <row r="58613" ht="7.5" hidden="1" customHeight="1"/>
    <row r="58614" ht="7.5" hidden="1" customHeight="1"/>
    <row r="58615" ht="7.5" hidden="1" customHeight="1"/>
    <row r="58616" ht="7.5" hidden="1" customHeight="1"/>
    <row r="58617" ht="7.5" hidden="1" customHeight="1"/>
    <row r="58618" ht="7.5" hidden="1" customHeight="1"/>
    <row r="58619" ht="7.5" hidden="1" customHeight="1"/>
    <row r="58620" ht="7.5" hidden="1" customHeight="1"/>
    <row r="58621" ht="7.5" hidden="1" customHeight="1"/>
    <row r="58622" ht="7.5" hidden="1" customHeight="1"/>
    <row r="58623" ht="7.5" hidden="1" customHeight="1"/>
    <row r="58624" ht="7.5" hidden="1" customHeight="1"/>
    <row r="58625" ht="7.5" hidden="1" customHeight="1"/>
    <row r="58626" ht="7.5" hidden="1" customHeight="1"/>
    <row r="58627" ht="7.5" hidden="1" customHeight="1"/>
    <row r="58628" ht="7.5" hidden="1" customHeight="1"/>
    <row r="58629" ht="7.5" hidden="1" customHeight="1"/>
    <row r="58630" ht="7.5" hidden="1" customHeight="1"/>
    <row r="58631" ht="7.5" hidden="1" customHeight="1"/>
    <row r="58632" ht="7.5" hidden="1" customHeight="1"/>
    <row r="58633" ht="7.5" hidden="1" customHeight="1"/>
    <row r="58634" ht="7.5" hidden="1" customHeight="1"/>
    <row r="58635" ht="7.5" hidden="1" customHeight="1"/>
    <row r="58636" ht="7.5" hidden="1" customHeight="1"/>
    <row r="58637" ht="7.5" hidden="1" customHeight="1"/>
    <row r="58638" ht="7.5" hidden="1" customHeight="1"/>
    <row r="58639" ht="7.5" hidden="1" customHeight="1"/>
    <row r="58640" ht="7.5" hidden="1" customHeight="1"/>
    <row r="58641" ht="7.5" hidden="1" customHeight="1"/>
    <row r="58642" ht="7.5" hidden="1" customHeight="1"/>
    <row r="58643" ht="7.5" hidden="1" customHeight="1"/>
    <row r="58644" ht="7.5" hidden="1" customHeight="1"/>
    <row r="58645" ht="7.5" hidden="1" customHeight="1"/>
    <row r="58646" ht="7.5" hidden="1" customHeight="1"/>
    <row r="58647" ht="7.5" hidden="1" customHeight="1"/>
    <row r="58648" ht="7.5" hidden="1" customHeight="1"/>
    <row r="58649" ht="7.5" hidden="1" customHeight="1"/>
    <row r="58650" ht="7.5" hidden="1" customHeight="1"/>
    <row r="58651" ht="7.5" hidden="1" customHeight="1"/>
    <row r="58652" ht="7.5" hidden="1" customHeight="1"/>
    <row r="58653" ht="7.5" hidden="1" customHeight="1"/>
    <row r="58654" ht="7.5" hidden="1" customHeight="1"/>
    <row r="58655" ht="7.5" hidden="1" customHeight="1"/>
    <row r="58656" ht="7.5" hidden="1" customHeight="1"/>
    <row r="58657" ht="7.5" hidden="1" customHeight="1"/>
    <row r="58658" ht="7.5" hidden="1" customHeight="1"/>
    <row r="58659" ht="7.5" hidden="1" customHeight="1"/>
    <row r="58660" ht="7.5" hidden="1" customHeight="1"/>
    <row r="58661" ht="7.5" hidden="1" customHeight="1"/>
    <row r="58662" ht="7.5" hidden="1" customHeight="1"/>
    <row r="58663" ht="7.5" hidden="1" customHeight="1"/>
    <row r="58664" ht="7.5" hidden="1" customHeight="1"/>
    <row r="58665" ht="7.5" hidden="1" customHeight="1"/>
    <row r="58666" ht="7.5" hidden="1" customHeight="1"/>
    <row r="58667" ht="7.5" hidden="1" customHeight="1"/>
    <row r="58668" ht="7.5" hidden="1" customHeight="1"/>
    <row r="58669" ht="7.5" hidden="1" customHeight="1"/>
    <row r="58670" ht="7.5" hidden="1" customHeight="1"/>
    <row r="58671" ht="7.5" hidden="1" customHeight="1"/>
    <row r="58672" ht="7.5" hidden="1" customHeight="1"/>
    <row r="58673" ht="7.5" hidden="1" customHeight="1"/>
    <row r="58674" ht="7.5" hidden="1" customHeight="1"/>
    <row r="58675" ht="7.5" hidden="1" customHeight="1"/>
    <row r="58676" ht="7.5" hidden="1" customHeight="1"/>
    <row r="58677" ht="7.5" hidden="1" customHeight="1"/>
    <row r="58678" ht="7.5" hidden="1" customHeight="1"/>
    <row r="58679" ht="7.5" hidden="1" customHeight="1"/>
    <row r="58680" ht="7.5" hidden="1" customHeight="1"/>
    <row r="58681" ht="7.5" hidden="1" customHeight="1"/>
    <row r="58682" ht="7.5" hidden="1" customHeight="1"/>
    <row r="58683" ht="7.5" hidden="1" customHeight="1"/>
    <row r="58684" ht="7.5" hidden="1" customHeight="1"/>
    <row r="58685" ht="7.5" hidden="1" customHeight="1"/>
    <row r="58686" ht="7.5" hidden="1" customHeight="1"/>
    <row r="58687" ht="7.5" hidden="1" customHeight="1"/>
    <row r="58688" ht="7.5" hidden="1" customHeight="1"/>
    <row r="58689" ht="7.5" hidden="1" customHeight="1"/>
    <row r="58690" ht="7.5" hidden="1" customHeight="1"/>
    <row r="58691" ht="7.5" hidden="1" customHeight="1"/>
    <row r="58692" ht="7.5" hidden="1" customHeight="1"/>
    <row r="58693" ht="7.5" hidden="1" customHeight="1"/>
    <row r="58694" ht="7.5" hidden="1" customHeight="1"/>
    <row r="58695" ht="7.5" hidden="1" customHeight="1"/>
    <row r="58696" ht="7.5" hidden="1" customHeight="1"/>
    <row r="58697" ht="7.5" hidden="1" customHeight="1"/>
    <row r="58698" ht="7.5" hidden="1" customHeight="1"/>
    <row r="58699" ht="7.5" hidden="1" customHeight="1"/>
    <row r="58700" ht="7.5" hidden="1" customHeight="1"/>
    <row r="58701" ht="7.5" hidden="1" customHeight="1"/>
    <row r="58702" ht="7.5" hidden="1" customHeight="1"/>
    <row r="58703" ht="7.5" hidden="1" customHeight="1"/>
    <row r="58704" ht="7.5" hidden="1" customHeight="1"/>
    <row r="58705" ht="7.5" hidden="1" customHeight="1"/>
    <row r="58706" ht="7.5" hidden="1" customHeight="1"/>
    <row r="58707" ht="7.5" hidden="1" customHeight="1"/>
    <row r="58708" ht="7.5" hidden="1" customHeight="1"/>
    <row r="58709" ht="7.5" hidden="1" customHeight="1"/>
    <row r="58710" ht="7.5" hidden="1" customHeight="1"/>
    <row r="58711" ht="7.5" hidden="1" customHeight="1"/>
    <row r="58712" ht="7.5" hidden="1" customHeight="1"/>
    <row r="58713" ht="7.5" hidden="1" customHeight="1"/>
    <row r="58714" ht="7.5" hidden="1" customHeight="1"/>
    <row r="58715" ht="7.5" hidden="1" customHeight="1"/>
    <row r="58716" ht="7.5" hidden="1" customHeight="1"/>
    <row r="58717" ht="7.5" hidden="1" customHeight="1"/>
    <row r="58718" ht="7.5" hidden="1" customHeight="1"/>
    <row r="58719" ht="7.5" hidden="1" customHeight="1"/>
    <row r="58720" ht="7.5" hidden="1" customHeight="1"/>
    <row r="58721" ht="7.5" hidden="1" customHeight="1"/>
    <row r="58722" ht="7.5" hidden="1" customHeight="1"/>
    <row r="58723" ht="7.5" hidden="1" customHeight="1"/>
    <row r="58724" ht="7.5" hidden="1" customHeight="1"/>
    <row r="58725" ht="7.5" hidden="1" customHeight="1"/>
    <row r="58726" ht="7.5" hidden="1" customHeight="1"/>
    <row r="58727" ht="7.5" hidden="1" customHeight="1"/>
    <row r="58728" ht="7.5" hidden="1" customHeight="1"/>
    <row r="58729" ht="7.5" hidden="1" customHeight="1"/>
    <row r="58730" ht="7.5" hidden="1" customHeight="1"/>
    <row r="58731" ht="7.5" hidden="1" customHeight="1"/>
    <row r="58732" ht="7.5" hidden="1" customHeight="1"/>
    <row r="58733" ht="7.5" hidden="1" customHeight="1"/>
    <row r="58734" ht="7.5" hidden="1" customHeight="1"/>
    <row r="58735" ht="7.5" hidden="1" customHeight="1"/>
    <row r="58736" ht="7.5" hidden="1" customHeight="1"/>
    <row r="58737" ht="7.5" hidden="1" customHeight="1"/>
    <row r="58738" ht="7.5" hidden="1" customHeight="1"/>
    <row r="58739" ht="7.5" hidden="1" customHeight="1"/>
    <row r="58740" ht="7.5" hidden="1" customHeight="1"/>
    <row r="58741" ht="7.5" hidden="1" customHeight="1"/>
    <row r="58742" ht="7.5" hidden="1" customHeight="1"/>
    <row r="58743" ht="7.5" hidden="1" customHeight="1"/>
    <row r="58744" ht="7.5" hidden="1" customHeight="1"/>
    <row r="58745" ht="7.5" hidden="1" customHeight="1"/>
    <row r="58746" ht="7.5" hidden="1" customHeight="1"/>
    <row r="58747" ht="7.5" hidden="1" customHeight="1"/>
    <row r="58748" ht="7.5" hidden="1" customHeight="1"/>
    <row r="58749" ht="7.5" hidden="1" customHeight="1"/>
    <row r="58750" ht="7.5" hidden="1" customHeight="1"/>
    <row r="58751" ht="7.5" hidden="1" customHeight="1"/>
    <row r="58752" ht="7.5" hidden="1" customHeight="1"/>
    <row r="58753" ht="7.5" hidden="1" customHeight="1"/>
    <row r="58754" ht="7.5" hidden="1" customHeight="1"/>
    <row r="58755" ht="7.5" hidden="1" customHeight="1"/>
    <row r="58756" ht="7.5" hidden="1" customHeight="1"/>
    <row r="58757" ht="7.5" hidden="1" customHeight="1"/>
    <row r="58758" ht="7.5" hidden="1" customHeight="1"/>
    <row r="58759" ht="7.5" hidden="1" customHeight="1"/>
    <row r="58760" ht="7.5" hidden="1" customHeight="1"/>
    <row r="58761" ht="7.5" hidden="1" customHeight="1"/>
    <row r="58762" ht="7.5" hidden="1" customHeight="1"/>
    <row r="58763" ht="7.5" hidden="1" customHeight="1"/>
    <row r="58764" ht="7.5" hidden="1" customHeight="1"/>
    <row r="58765" ht="7.5" hidden="1" customHeight="1"/>
    <row r="58766" ht="7.5" hidden="1" customHeight="1"/>
    <row r="58767" ht="7.5" hidden="1" customHeight="1"/>
    <row r="58768" ht="7.5" hidden="1" customHeight="1"/>
    <row r="58769" ht="7.5" hidden="1" customHeight="1"/>
    <row r="58770" ht="7.5" hidden="1" customHeight="1"/>
    <row r="58771" ht="7.5" hidden="1" customHeight="1"/>
    <row r="58772" ht="7.5" hidden="1" customHeight="1"/>
    <row r="58773" ht="7.5" hidden="1" customHeight="1"/>
    <row r="58774" ht="7.5" hidden="1" customHeight="1"/>
    <row r="58775" ht="7.5" hidden="1" customHeight="1"/>
    <row r="58776" ht="7.5" hidden="1" customHeight="1"/>
    <row r="58777" ht="7.5" hidden="1" customHeight="1"/>
    <row r="58778" ht="7.5" hidden="1" customHeight="1"/>
    <row r="58779" ht="7.5" hidden="1" customHeight="1"/>
    <row r="58780" ht="7.5" hidden="1" customHeight="1"/>
    <row r="58781" ht="7.5" hidden="1" customHeight="1"/>
    <row r="58782" ht="7.5" hidden="1" customHeight="1"/>
    <row r="58783" ht="7.5" hidden="1" customHeight="1"/>
    <row r="58784" ht="7.5" hidden="1" customHeight="1"/>
    <row r="58785" ht="7.5" hidden="1" customHeight="1"/>
    <row r="58786" ht="7.5" hidden="1" customHeight="1"/>
    <row r="58787" ht="7.5" hidden="1" customHeight="1"/>
    <row r="58788" ht="7.5" hidden="1" customHeight="1"/>
    <row r="58789" ht="7.5" hidden="1" customHeight="1"/>
    <row r="58790" ht="7.5" hidden="1" customHeight="1"/>
    <row r="58791" ht="7.5" hidden="1" customHeight="1"/>
    <row r="58792" ht="7.5" hidden="1" customHeight="1"/>
    <row r="58793" ht="7.5" hidden="1" customHeight="1"/>
    <row r="58794" ht="7.5" hidden="1" customHeight="1"/>
    <row r="58795" ht="7.5" hidden="1" customHeight="1"/>
    <row r="58796" ht="7.5" hidden="1" customHeight="1"/>
    <row r="58797" ht="7.5" hidden="1" customHeight="1"/>
    <row r="58798" ht="7.5" hidden="1" customHeight="1"/>
    <row r="58799" ht="7.5" hidden="1" customHeight="1"/>
    <row r="58800" ht="7.5" hidden="1" customHeight="1"/>
    <row r="58801" ht="7.5" hidden="1" customHeight="1"/>
    <row r="58802" ht="7.5" hidden="1" customHeight="1"/>
    <row r="58803" ht="7.5" hidden="1" customHeight="1"/>
    <row r="58804" ht="7.5" hidden="1" customHeight="1"/>
    <row r="58805" ht="7.5" hidden="1" customHeight="1"/>
    <row r="58806" ht="7.5" hidden="1" customHeight="1"/>
    <row r="58807" ht="7.5" hidden="1" customHeight="1"/>
    <row r="58808" ht="7.5" hidden="1" customHeight="1"/>
    <row r="58809" ht="7.5" hidden="1" customHeight="1"/>
    <row r="58810" ht="7.5" hidden="1" customHeight="1"/>
    <row r="58811" ht="7.5" hidden="1" customHeight="1"/>
    <row r="58812" ht="7.5" hidden="1" customHeight="1"/>
    <row r="58813" ht="7.5" hidden="1" customHeight="1"/>
    <row r="58814" ht="7.5" hidden="1" customHeight="1"/>
    <row r="58815" ht="7.5" hidden="1" customHeight="1"/>
    <row r="58816" ht="7.5" hidden="1" customHeight="1"/>
    <row r="58817" ht="7.5" hidden="1" customHeight="1"/>
    <row r="58818" ht="7.5" hidden="1" customHeight="1"/>
    <row r="58819" ht="7.5" hidden="1" customHeight="1"/>
    <row r="58820" ht="7.5" hidden="1" customHeight="1"/>
    <row r="58821" ht="7.5" hidden="1" customHeight="1"/>
    <row r="58822" ht="7.5" hidden="1" customHeight="1"/>
    <row r="58823" ht="7.5" hidden="1" customHeight="1"/>
    <row r="58824" ht="7.5" hidden="1" customHeight="1"/>
    <row r="58825" ht="7.5" hidden="1" customHeight="1"/>
    <row r="58826" ht="7.5" hidden="1" customHeight="1"/>
    <row r="58827" ht="7.5" hidden="1" customHeight="1"/>
    <row r="58828" ht="7.5" hidden="1" customHeight="1"/>
    <row r="58829" ht="7.5" hidden="1" customHeight="1"/>
    <row r="58830" ht="7.5" hidden="1" customHeight="1"/>
    <row r="58831" ht="7.5" hidden="1" customHeight="1"/>
    <row r="58832" ht="7.5" hidden="1" customHeight="1"/>
    <row r="58833" ht="7.5" hidden="1" customHeight="1"/>
    <row r="58834" ht="7.5" hidden="1" customHeight="1"/>
    <row r="58835" ht="7.5" hidden="1" customHeight="1"/>
    <row r="58836" ht="7.5" hidden="1" customHeight="1"/>
    <row r="58837" ht="7.5" hidden="1" customHeight="1"/>
    <row r="58838" ht="7.5" hidden="1" customHeight="1"/>
    <row r="58839" ht="7.5" hidden="1" customHeight="1"/>
    <row r="58840" ht="7.5" hidden="1" customHeight="1"/>
    <row r="58841" ht="7.5" hidden="1" customHeight="1"/>
    <row r="58842" ht="7.5" hidden="1" customHeight="1"/>
    <row r="58843" ht="7.5" hidden="1" customHeight="1"/>
    <row r="58844" ht="7.5" hidden="1" customHeight="1"/>
    <row r="58845" ht="7.5" hidden="1" customHeight="1"/>
    <row r="58846" ht="7.5" hidden="1" customHeight="1"/>
    <row r="58847" ht="7.5" hidden="1" customHeight="1"/>
    <row r="58848" ht="7.5" hidden="1" customHeight="1"/>
    <row r="58849" ht="7.5" hidden="1" customHeight="1"/>
    <row r="58850" ht="7.5" hidden="1" customHeight="1"/>
    <row r="58851" ht="7.5" hidden="1" customHeight="1"/>
    <row r="58852" ht="7.5" hidden="1" customHeight="1"/>
    <row r="58853" ht="7.5" hidden="1" customHeight="1"/>
    <row r="58854" ht="7.5" hidden="1" customHeight="1"/>
    <row r="58855" ht="7.5" hidden="1" customHeight="1"/>
    <row r="58856" ht="7.5" hidden="1" customHeight="1"/>
    <row r="58857" ht="7.5" hidden="1" customHeight="1"/>
    <row r="58858" ht="7.5" hidden="1" customHeight="1"/>
    <row r="58859" ht="7.5" hidden="1" customHeight="1"/>
    <row r="58860" ht="7.5" hidden="1" customHeight="1"/>
    <row r="58861" ht="7.5" hidden="1" customHeight="1"/>
    <row r="58862" ht="7.5" hidden="1" customHeight="1"/>
    <row r="58863" ht="7.5" hidden="1" customHeight="1"/>
    <row r="58864" ht="7.5" hidden="1" customHeight="1"/>
    <row r="58865" ht="7.5" hidden="1" customHeight="1"/>
    <row r="58866" ht="7.5" hidden="1" customHeight="1"/>
    <row r="58867" ht="7.5" hidden="1" customHeight="1"/>
    <row r="58868" ht="7.5" hidden="1" customHeight="1"/>
    <row r="58869" ht="7.5" hidden="1" customHeight="1"/>
    <row r="58870" ht="7.5" hidden="1" customHeight="1"/>
    <row r="58871" ht="7.5" hidden="1" customHeight="1"/>
    <row r="58872" ht="7.5" hidden="1" customHeight="1"/>
    <row r="58873" ht="7.5" hidden="1" customHeight="1"/>
    <row r="58874" ht="7.5" hidden="1" customHeight="1"/>
    <row r="58875" ht="7.5" hidden="1" customHeight="1"/>
    <row r="58876" ht="7.5" hidden="1" customHeight="1"/>
    <row r="58877" ht="7.5" hidden="1" customHeight="1"/>
    <row r="58878" ht="7.5" hidden="1" customHeight="1"/>
    <row r="58879" ht="7.5" hidden="1" customHeight="1"/>
    <row r="58880" ht="7.5" hidden="1" customHeight="1"/>
    <row r="58881" ht="7.5" hidden="1" customHeight="1"/>
    <row r="58882" ht="7.5" hidden="1" customHeight="1"/>
    <row r="58883" ht="7.5" hidden="1" customHeight="1"/>
    <row r="58884" ht="7.5" hidden="1" customHeight="1"/>
    <row r="58885" ht="7.5" hidden="1" customHeight="1"/>
    <row r="58886" ht="7.5" hidden="1" customHeight="1"/>
    <row r="58887" ht="7.5" hidden="1" customHeight="1"/>
    <row r="58888" ht="7.5" hidden="1" customHeight="1"/>
    <row r="58889" ht="7.5" hidden="1" customHeight="1"/>
    <row r="58890" ht="7.5" hidden="1" customHeight="1"/>
    <row r="58891" ht="7.5" hidden="1" customHeight="1"/>
    <row r="58892" ht="7.5" hidden="1" customHeight="1"/>
    <row r="58893" ht="7.5" hidden="1" customHeight="1"/>
    <row r="58894" ht="7.5" hidden="1" customHeight="1"/>
    <row r="58895" ht="7.5" hidden="1" customHeight="1"/>
    <row r="58896" ht="7.5" hidden="1" customHeight="1"/>
    <row r="58897" ht="7.5" hidden="1" customHeight="1"/>
    <row r="58898" ht="7.5" hidden="1" customHeight="1"/>
    <row r="58899" ht="7.5" hidden="1" customHeight="1"/>
    <row r="58900" ht="7.5" hidden="1" customHeight="1"/>
    <row r="58901" ht="7.5" hidden="1" customHeight="1"/>
    <row r="58902" ht="7.5" hidden="1" customHeight="1"/>
    <row r="58903" ht="7.5" hidden="1" customHeight="1"/>
    <row r="58904" ht="7.5" hidden="1" customHeight="1"/>
    <row r="58905" ht="7.5" hidden="1" customHeight="1"/>
    <row r="58906" ht="7.5" hidden="1" customHeight="1"/>
    <row r="58907" ht="7.5" hidden="1" customHeight="1"/>
    <row r="58908" ht="7.5" hidden="1" customHeight="1"/>
    <row r="58909" ht="7.5" hidden="1" customHeight="1"/>
    <row r="58910" ht="7.5" hidden="1" customHeight="1"/>
    <row r="58911" ht="7.5" hidden="1" customHeight="1"/>
    <row r="58912" ht="7.5" hidden="1" customHeight="1"/>
    <row r="58913" ht="7.5" hidden="1" customHeight="1"/>
    <row r="58914" ht="7.5" hidden="1" customHeight="1"/>
    <row r="58915" ht="7.5" hidden="1" customHeight="1"/>
    <row r="58916" ht="7.5" hidden="1" customHeight="1"/>
    <row r="58917" ht="7.5" hidden="1" customHeight="1"/>
    <row r="58918" ht="7.5" hidden="1" customHeight="1"/>
    <row r="58919" ht="7.5" hidden="1" customHeight="1"/>
    <row r="58920" ht="7.5" hidden="1" customHeight="1"/>
    <row r="58921" ht="7.5" hidden="1" customHeight="1"/>
    <row r="58922" ht="7.5" hidden="1" customHeight="1"/>
    <row r="58923" ht="7.5" hidden="1" customHeight="1"/>
    <row r="58924" ht="7.5" hidden="1" customHeight="1"/>
    <row r="58925" ht="7.5" hidden="1" customHeight="1"/>
    <row r="58926" ht="7.5" hidden="1" customHeight="1"/>
    <row r="58927" ht="7.5" hidden="1" customHeight="1"/>
    <row r="58928" ht="7.5" hidden="1" customHeight="1"/>
    <row r="58929" ht="7.5" hidden="1" customHeight="1"/>
    <row r="58930" ht="7.5" hidden="1" customHeight="1"/>
    <row r="58931" ht="7.5" hidden="1" customHeight="1"/>
    <row r="58932" ht="7.5" hidden="1" customHeight="1"/>
    <row r="58933" ht="7.5" hidden="1" customHeight="1"/>
    <row r="58934" ht="7.5" hidden="1" customHeight="1"/>
    <row r="58935" ht="7.5" hidden="1" customHeight="1"/>
    <row r="58936" ht="7.5" hidden="1" customHeight="1"/>
    <row r="58937" ht="7.5" hidden="1" customHeight="1"/>
    <row r="58938" ht="7.5" hidden="1" customHeight="1"/>
    <row r="58939" ht="7.5" hidden="1" customHeight="1"/>
    <row r="58940" ht="7.5" hidden="1" customHeight="1"/>
    <row r="58941" ht="7.5" hidden="1" customHeight="1"/>
    <row r="58942" ht="7.5" hidden="1" customHeight="1"/>
    <row r="58943" ht="7.5" hidden="1" customHeight="1"/>
    <row r="58944" ht="7.5" hidden="1" customHeight="1"/>
    <row r="58945" ht="7.5" hidden="1" customHeight="1"/>
    <row r="58946" ht="7.5" hidden="1" customHeight="1"/>
    <row r="58947" ht="7.5" hidden="1" customHeight="1"/>
    <row r="58948" ht="7.5" hidden="1" customHeight="1"/>
    <row r="58949" ht="7.5" hidden="1" customHeight="1"/>
    <row r="58950" ht="7.5" hidden="1" customHeight="1"/>
    <row r="58951" ht="7.5" hidden="1" customHeight="1"/>
    <row r="58952" ht="7.5" hidden="1" customHeight="1"/>
    <row r="58953" ht="7.5" hidden="1" customHeight="1"/>
    <row r="58954" ht="7.5" hidden="1" customHeight="1"/>
    <row r="58955" ht="7.5" hidden="1" customHeight="1"/>
    <row r="58956" ht="7.5" hidden="1" customHeight="1"/>
    <row r="58957" ht="7.5" hidden="1" customHeight="1"/>
    <row r="58958" ht="7.5" hidden="1" customHeight="1"/>
    <row r="58959" ht="7.5" hidden="1" customHeight="1"/>
    <row r="58960" ht="7.5" hidden="1" customHeight="1"/>
    <row r="58961" ht="7.5" hidden="1" customHeight="1"/>
    <row r="58962" ht="7.5" hidden="1" customHeight="1"/>
    <row r="58963" ht="7.5" hidden="1" customHeight="1"/>
    <row r="58964" ht="7.5" hidden="1" customHeight="1"/>
    <row r="58965" ht="7.5" hidden="1" customHeight="1"/>
    <row r="58966" ht="7.5" hidden="1" customHeight="1"/>
    <row r="58967" ht="7.5" hidden="1" customHeight="1"/>
    <row r="58968" ht="7.5" hidden="1" customHeight="1"/>
    <row r="58969" ht="7.5" hidden="1" customHeight="1"/>
    <row r="58970" ht="7.5" hidden="1" customHeight="1"/>
    <row r="58971" ht="7.5" hidden="1" customHeight="1"/>
    <row r="58972" ht="7.5" hidden="1" customHeight="1"/>
    <row r="58973" ht="7.5" hidden="1" customHeight="1"/>
    <row r="58974" ht="7.5" hidden="1" customHeight="1"/>
    <row r="58975" ht="7.5" hidden="1" customHeight="1"/>
    <row r="58976" ht="7.5" hidden="1" customHeight="1"/>
    <row r="58977" ht="7.5" hidden="1" customHeight="1"/>
    <row r="58978" ht="7.5" hidden="1" customHeight="1"/>
    <row r="58979" ht="7.5" hidden="1" customHeight="1"/>
    <row r="58980" ht="7.5" hidden="1" customHeight="1"/>
    <row r="58981" ht="7.5" hidden="1" customHeight="1"/>
    <row r="58982" ht="7.5" hidden="1" customHeight="1"/>
    <row r="58983" ht="7.5" hidden="1" customHeight="1"/>
    <row r="58984" ht="7.5" hidden="1" customHeight="1"/>
    <row r="58985" ht="7.5" hidden="1" customHeight="1"/>
    <row r="58986" ht="7.5" hidden="1" customHeight="1"/>
    <row r="58987" ht="7.5" hidden="1" customHeight="1"/>
    <row r="58988" ht="7.5" hidden="1" customHeight="1"/>
    <row r="58989" ht="7.5" hidden="1" customHeight="1"/>
    <row r="58990" ht="7.5" hidden="1" customHeight="1"/>
    <row r="58991" ht="7.5" hidden="1" customHeight="1"/>
    <row r="58992" ht="7.5" hidden="1" customHeight="1"/>
    <row r="58993" ht="7.5" hidden="1" customHeight="1"/>
    <row r="58994" ht="7.5" hidden="1" customHeight="1"/>
    <row r="58995" ht="7.5" hidden="1" customHeight="1"/>
    <row r="58996" ht="7.5" hidden="1" customHeight="1"/>
    <row r="58997" ht="7.5" hidden="1" customHeight="1"/>
    <row r="58998" ht="7.5" hidden="1" customHeight="1"/>
    <row r="58999" ht="7.5" hidden="1" customHeight="1"/>
    <row r="59000" ht="7.5" hidden="1" customHeight="1"/>
    <row r="59001" ht="7.5" hidden="1" customHeight="1"/>
    <row r="59002" ht="7.5" hidden="1" customHeight="1"/>
    <row r="59003" ht="7.5" hidden="1" customHeight="1"/>
    <row r="59004" ht="7.5" hidden="1" customHeight="1"/>
    <row r="59005" ht="7.5" hidden="1" customHeight="1"/>
    <row r="59006" ht="7.5" hidden="1" customHeight="1"/>
    <row r="59007" ht="7.5" hidden="1" customHeight="1"/>
    <row r="59008" ht="7.5" hidden="1" customHeight="1"/>
    <row r="59009" ht="7.5" hidden="1" customHeight="1"/>
    <row r="59010" ht="7.5" hidden="1" customHeight="1"/>
    <row r="59011" ht="7.5" hidden="1" customHeight="1"/>
    <row r="59012" ht="7.5" hidden="1" customHeight="1"/>
    <row r="59013" ht="7.5" hidden="1" customHeight="1"/>
    <row r="59014" ht="7.5" hidden="1" customHeight="1"/>
    <row r="59015" ht="7.5" hidden="1" customHeight="1"/>
    <row r="59016" ht="7.5" hidden="1" customHeight="1"/>
    <row r="59017" ht="7.5" hidden="1" customHeight="1"/>
    <row r="59018" ht="7.5" hidden="1" customHeight="1"/>
    <row r="59019" ht="7.5" hidden="1" customHeight="1"/>
    <row r="59020" ht="7.5" hidden="1" customHeight="1"/>
    <row r="59021" ht="7.5" hidden="1" customHeight="1"/>
    <row r="59022" ht="7.5" hidden="1" customHeight="1"/>
    <row r="59023" ht="7.5" hidden="1" customHeight="1"/>
    <row r="59024" ht="7.5" hidden="1" customHeight="1"/>
    <row r="59025" ht="7.5" hidden="1" customHeight="1"/>
    <row r="59026" ht="7.5" hidden="1" customHeight="1"/>
    <row r="59027" ht="7.5" hidden="1" customHeight="1"/>
    <row r="59028" ht="7.5" hidden="1" customHeight="1"/>
    <row r="59029" ht="7.5" hidden="1" customHeight="1"/>
    <row r="59030" ht="7.5" hidden="1" customHeight="1"/>
    <row r="59031" ht="7.5" hidden="1" customHeight="1"/>
    <row r="59032" ht="7.5" hidden="1" customHeight="1"/>
    <row r="59033" ht="7.5" hidden="1" customHeight="1"/>
    <row r="59034" ht="7.5" hidden="1" customHeight="1"/>
    <row r="59035" ht="7.5" hidden="1" customHeight="1"/>
    <row r="59036" ht="7.5" hidden="1" customHeight="1"/>
    <row r="59037" ht="7.5" hidden="1" customHeight="1"/>
    <row r="59038" ht="7.5" hidden="1" customHeight="1"/>
    <row r="59039" ht="7.5" hidden="1" customHeight="1"/>
    <row r="59040" ht="7.5" hidden="1" customHeight="1"/>
    <row r="59041" ht="7.5" hidden="1" customHeight="1"/>
    <row r="59042" ht="7.5" hidden="1" customHeight="1"/>
    <row r="59043" ht="7.5" hidden="1" customHeight="1"/>
    <row r="59044" ht="7.5" hidden="1" customHeight="1"/>
    <row r="59045" ht="7.5" hidden="1" customHeight="1"/>
    <row r="59046" ht="7.5" hidden="1" customHeight="1"/>
    <row r="59047" ht="7.5" hidden="1" customHeight="1"/>
    <row r="59048" ht="7.5" hidden="1" customHeight="1"/>
    <row r="59049" ht="7.5" hidden="1" customHeight="1"/>
    <row r="59050" ht="7.5" hidden="1" customHeight="1"/>
    <row r="59051" ht="7.5" hidden="1" customHeight="1"/>
    <row r="59052" ht="7.5" hidden="1" customHeight="1"/>
    <row r="59053" ht="7.5" hidden="1" customHeight="1"/>
    <row r="59054" ht="7.5" hidden="1" customHeight="1"/>
    <row r="59055" ht="7.5" hidden="1" customHeight="1"/>
    <row r="59056" ht="7.5" hidden="1" customHeight="1"/>
    <row r="59057" ht="7.5" hidden="1" customHeight="1"/>
    <row r="59058" ht="7.5" hidden="1" customHeight="1"/>
    <row r="59059" ht="7.5" hidden="1" customHeight="1"/>
    <row r="59060" ht="7.5" hidden="1" customHeight="1"/>
    <row r="59061" ht="7.5" hidden="1" customHeight="1"/>
    <row r="59062" ht="7.5" hidden="1" customHeight="1"/>
    <row r="59063" ht="7.5" hidden="1" customHeight="1"/>
    <row r="59064" ht="7.5" hidden="1" customHeight="1"/>
    <row r="59065" ht="7.5" hidden="1" customHeight="1"/>
    <row r="59066" ht="7.5" hidden="1" customHeight="1"/>
    <row r="59067" ht="7.5" hidden="1" customHeight="1"/>
    <row r="59068" ht="7.5" hidden="1" customHeight="1"/>
    <row r="59069" ht="7.5" hidden="1" customHeight="1"/>
    <row r="59070" ht="7.5" hidden="1" customHeight="1"/>
    <row r="59071" ht="7.5" hidden="1" customHeight="1"/>
    <row r="59072" ht="7.5" hidden="1" customHeight="1"/>
    <row r="59073" ht="7.5" hidden="1" customHeight="1"/>
    <row r="59074" ht="7.5" hidden="1" customHeight="1"/>
    <row r="59075" ht="7.5" hidden="1" customHeight="1"/>
    <row r="59076" ht="7.5" hidden="1" customHeight="1"/>
    <row r="59077" ht="7.5" hidden="1" customHeight="1"/>
    <row r="59078" ht="7.5" hidden="1" customHeight="1"/>
    <row r="59079" ht="7.5" hidden="1" customHeight="1"/>
    <row r="59080" ht="7.5" hidden="1" customHeight="1"/>
    <row r="59081" ht="7.5" hidden="1" customHeight="1"/>
    <row r="59082" ht="7.5" hidden="1" customHeight="1"/>
    <row r="59083" ht="7.5" hidden="1" customHeight="1"/>
    <row r="59084" ht="7.5" hidden="1" customHeight="1"/>
    <row r="59085" ht="7.5" hidden="1" customHeight="1"/>
    <row r="59086" ht="7.5" hidden="1" customHeight="1"/>
    <row r="59087" ht="7.5" hidden="1" customHeight="1"/>
    <row r="59088" ht="7.5" hidden="1" customHeight="1"/>
    <row r="59089" ht="7.5" hidden="1" customHeight="1"/>
    <row r="59090" ht="7.5" hidden="1" customHeight="1"/>
    <row r="59091" ht="7.5" hidden="1" customHeight="1"/>
    <row r="59092" ht="7.5" hidden="1" customHeight="1"/>
    <row r="59093" ht="7.5" hidden="1" customHeight="1"/>
    <row r="59094" ht="7.5" hidden="1" customHeight="1"/>
    <row r="59095" ht="7.5" hidden="1" customHeight="1"/>
    <row r="59096" ht="7.5" hidden="1" customHeight="1"/>
    <row r="59097" ht="7.5" hidden="1" customHeight="1"/>
    <row r="59098" ht="7.5" hidden="1" customHeight="1"/>
    <row r="59099" ht="7.5" hidden="1" customHeight="1"/>
    <row r="59100" ht="7.5" hidden="1" customHeight="1"/>
    <row r="59101" ht="7.5" hidden="1" customHeight="1"/>
    <row r="59102" ht="7.5" hidden="1" customHeight="1"/>
    <row r="59103" ht="7.5" hidden="1" customHeight="1"/>
    <row r="59104" ht="7.5" hidden="1" customHeight="1"/>
    <row r="59105" ht="7.5" hidden="1" customHeight="1"/>
    <row r="59106" ht="7.5" hidden="1" customHeight="1"/>
    <row r="59107" ht="7.5" hidden="1" customHeight="1"/>
    <row r="59108" ht="7.5" hidden="1" customHeight="1"/>
    <row r="59109" ht="7.5" hidden="1" customHeight="1"/>
    <row r="59110" ht="7.5" hidden="1" customHeight="1"/>
    <row r="59111" ht="7.5" hidden="1" customHeight="1"/>
    <row r="59112" ht="7.5" hidden="1" customHeight="1"/>
    <row r="59113" ht="7.5" hidden="1" customHeight="1"/>
    <row r="59114" ht="7.5" hidden="1" customHeight="1"/>
    <row r="59115" ht="7.5" hidden="1" customHeight="1"/>
    <row r="59116" ht="7.5" hidden="1" customHeight="1"/>
    <row r="59117" ht="7.5" hidden="1" customHeight="1"/>
    <row r="59118" ht="7.5" hidden="1" customHeight="1"/>
    <row r="59119" ht="7.5" hidden="1" customHeight="1"/>
    <row r="59120" ht="7.5" hidden="1" customHeight="1"/>
    <row r="59121" ht="7.5" hidden="1" customHeight="1"/>
    <row r="59122" ht="7.5" hidden="1" customHeight="1"/>
    <row r="59123" ht="7.5" hidden="1" customHeight="1"/>
    <row r="59124" ht="7.5" hidden="1" customHeight="1"/>
    <row r="59125" ht="7.5" hidden="1" customHeight="1"/>
    <row r="59126" ht="7.5" hidden="1" customHeight="1"/>
    <row r="59127" ht="7.5" hidden="1" customHeight="1"/>
    <row r="59128" ht="7.5" hidden="1" customHeight="1"/>
    <row r="59129" ht="7.5" hidden="1" customHeight="1"/>
    <row r="59130" ht="7.5" hidden="1" customHeight="1"/>
    <row r="59131" ht="7.5" hidden="1" customHeight="1"/>
    <row r="59132" ht="7.5" hidden="1" customHeight="1"/>
    <row r="59133" ht="7.5" hidden="1" customHeight="1"/>
    <row r="59134" ht="7.5" hidden="1" customHeight="1"/>
    <row r="59135" ht="7.5" hidden="1" customHeight="1"/>
    <row r="59136" ht="7.5" hidden="1" customHeight="1"/>
    <row r="59137" ht="7.5" hidden="1" customHeight="1"/>
    <row r="59138" ht="7.5" hidden="1" customHeight="1"/>
    <row r="59139" ht="7.5" hidden="1" customHeight="1"/>
    <row r="59140" ht="7.5" hidden="1" customHeight="1"/>
    <row r="59141" ht="7.5" hidden="1" customHeight="1"/>
    <row r="59142" ht="7.5" hidden="1" customHeight="1"/>
    <row r="59143" ht="7.5" hidden="1" customHeight="1"/>
    <row r="59144" ht="7.5" hidden="1" customHeight="1"/>
    <row r="59145" ht="7.5" hidden="1" customHeight="1"/>
    <row r="59146" ht="7.5" hidden="1" customHeight="1"/>
    <row r="59147" ht="7.5" hidden="1" customHeight="1"/>
    <row r="59148" ht="7.5" hidden="1" customHeight="1"/>
    <row r="59149" ht="7.5" hidden="1" customHeight="1"/>
    <row r="59150" ht="7.5" hidden="1" customHeight="1"/>
    <row r="59151" ht="7.5" hidden="1" customHeight="1"/>
    <row r="59152" ht="7.5" hidden="1" customHeight="1"/>
    <row r="59153" ht="7.5" hidden="1" customHeight="1"/>
    <row r="59154" ht="7.5" hidden="1" customHeight="1"/>
    <row r="59155" ht="7.5" hidden="1" customHeight="1"/>
    <row r="59156" ht="7.5" hidden="1" customHeight="1"/>
    <row r="59157" ht="7.5" hidden="1" customHeight="1"/>
    <row r="59158" ht="7.5" hidden="1" customHeight="1"/>
    <row r="59159" ht="7.5" hidden="1" customHeight="1"/>
    <row r="59160" ht="7.5" hidden="1" customHeight="1"/>
    <row r="59161" ht="7.5" hidden="1" customHeight="1"/>
    <row r="59162" ht="7.5" hidden="1" customHeight="1"/>
    <row r="59163" ht="7.5" hidden="1" customHeight="1"/>
    <row r="59164" ht="7.5" hidden="1" customHeight="1"/>
    <row r="59165" ht="7.5" hidden="1" customHeight="1"/>
    <row r="59166" ht="7.5" hidden="1" customHeight="1"/>
    <row r="59167" ht="7.5" hidden="1" customHeight="1"/>
    <row r="59168" ht="7.5" hidden="1" customHeight="1"/>
    <row r="59169" ht="7.5" hidden="1" customHeight="1"/>
    <row r="59170" ht="7.5" hidden="1" customHeight="1"/>
    <row r="59171" ht="7.5" hidden="1" customHeight="1"/>
    <row r="59172" ht="7.5" hidden="1" customHeight="1"/>
    <row r="59173" ht="7.5" hidden="1" customHeight="1"/>
    <row r="59174" ht="7.5" hidden="1" customHeight="1"/>
    <row r="59175" ht="7.5" hidden="1" customHeight="1"/>
    <row r="59176" ht="7.5" hidden="1" customHeight="1"/>
    <row r="59177" ht="7.5" hidden="1" customHeight="1"/>
    <row r="59178" ht="7.5" hidden="1" customHeight="1"/>
    <row r="59179" ht="7.5" hidden="1" customHeight="1"/>
    <row r="59180" ht="7.5" hidden="1" customHeight="1"/>
    <row r="59181" ht="7.5" hidden="1" customHeight="1"/>
    <row r="59182" ht="7.5" hidden="1" customHeight="1"/>
    <row r="59183" ht="7.5" hidden="1" customHeight="1"/>
    <row r="59184" ht="7.5" hidden="1" customHeight="1"/>
    <row r="59185" ht="7.5" hidden="1" customHeight="1"/>
    <row r="59186" ht="7.5" hidden="1" customHeight="1"/>
    <row r="59187" ht="7.5" hidden="1" customHeight="1"/>
    <row r="59188" ht="7.5" hidden="1" customHeight="1"/>
    <row r="59189" ht="7.5" hidden="1" customHeight="1"/>
    <row r="59190" ht="7.5" hidden="1" customHeight="1"/>
    <row r="59191" ht="7.5" hidden="1" customHeight="1"/>
    <row r="59192" ht="7.5" hidden="1" customHeight="1"/>
    <row r="59193" ht="7.5" hidden="1" customHeight="1"/>
    <row r="59194" ht="7.5" hidden="1" customHeight="1"/>
    <row r="59195" ht="7.5" hidden="1" customHeight="1"/>
    <row r="59196" ht="7.5" hidden="1" customHeight="1"/>
    <row r="59197" ht="7.5" hidden="1" customHeight="1"/>
    <row r="59198" ht="7.5" hidden="1" customHeight="1"/>
    <row r="59199" ht="7.5" hidden="1" customHeight="1"/>
    <row r="59200" ht="7.5" hidden="1" customHeight="1"/>
    <row r="59201" ht="7.5" hidden="1" customHeight="1"/>
    <row r="59202" ht="7.5" hidden="1" customHeight="1"/>
    <row r="59203" ht="7.5" hidden="1" customHeight="1"/>
    <row r="59204" ht="7.5" hidden="1" customHeight="1"/>
    <row r="59205" ht="7.5" hidden="1" customHeight="1"/>
    <row r="59206" ht="7.5" hidden="1" customHeight="1"/>
    <row r="59207" ht="7.5" hidden="1" customHeight="1"/>
    <row r="59208" ht="7.5" hidden="1" customHeight="1"/>
    <row r="59209" ht="7.5" hidden="1" customHeight="1"/>
    <row r="59210" ht="7.5" hidden="1" customHeight="1"/>
    <row r="59211" ht="7.5" hidden="1" customHeight="1"/>
    <row r="59212" ht="7.5" hidden="1" customHeight="1"/>
    <row r="59213" ht="7.5" hidden="1" customHeight="1"/>
    <row r="59214" ht="7.5" hidden="1" customHeight="1"/>
    <row r="59215" ht="7.5" hidden="1" customHeight="1"/>
    <row r="59216" ht="7.5" hidden="1" customHeight="1"/>
    <row r="59217" ht="7.5" hidden="1" customHeight="1"/>
    <row r="59218" ht="7.5" hidden="1" customHeight="1"/>
    <row r="59219" ht="7.5" hidden="1" customHeight="1"/>
    <row r="59220" ht="7.5" hidden="1" customHeight="1"/>
    <row r="59221" ht="7.5" hidden="1" customHeight="1"/>
    <row r="59222" ht="7.5" hidden="1" customHeight="1"/>
    <row r="59223" ht="7.5" hidden="1" customHeight="1"/>
    <row r="59224" ht="7.5" hidden="1" customHeight="1"/>
    <row r="59225" ht="7.5" hidden="1" customHeight="1"/>
    <row r="59226" ht="7.5" hidden="1" customHeight="1"/>
    <row r="59227" ht="7.5" hidden="1" customHeight="1"/>
    <row r="59228" ht="7.5" hidden="1" customHeight="1"/>
    <row r="59229" ht="7.5" hidden="1" customHeight="1"/>
    <row r="59230" ht="7.5" hidden="1" customHeight="1"/>
    <row r="59231" ht="7.5" hidden="1" customHeight="1"/>
    <row r="59232" ht="7.5" hidden="1" customHeight="1"/>
    <row r="59233" ht="7.5" hidden="1" customHeight="1"/>
    <row r="59234" ht="7.5" hidden="1" customHeight="1"/>
    <row r="59235" ht="7.5" hidden="1" customHeight="1"/>
    <row r="59236" ht="7.5" hidden="1" customHeight="1"/>
    <row r="59237" ht="7.5" hidden="1" customHeight="1"/>
    <row r="59238" ht="7.5" hidden="1" customHeight="1"/>
    <row r="59239" ht="7.5" hidden="1" customHeight="1"/>
    <row r="59240" ht="7.5" hidden="1" customHeight="1"/>
    <row r="59241" ht="7.5" hidden="1" customHeight="1"/>
    <row r="59242" ht="7.5" hidden="1" customHeight="1"/>
    <row r="59243" ht="7.5" hidden="1" customHeight="1"/>
    <row r="59244" ht="7.5" hidden="1" customHeight="1"/>
    <row r="59245" ht="7.5" hidden="1" customHeight="1"/>
    <row r="59246" ht="7.5" hidden="1" customHeight="1"/>
    <row r="59247" ht="7.5" hidden="1" customHeight="1"/>
    <row r="59248" ht="7.5" hidden="1" customHeight="1"/>
    <row r="59249" ht="7.5" hidden="1" customHeight="1"/>
    <row r="59250" ht="7.5" hidden="1" customHeight="1"/>
    <row r="59251" ht="7.5" hidden="1" customHeight="1"/>
    <row r="59252" ht="7.5" hidden="1" customHeight="1"/>
    <row r="59253" ht="7.5" hidden="1" customHeight="1"/>
    <row r="59254" ht="7.5" hidden="1" customHeight="1"/>
    <row r="59255" ht="7.5" hidden="1" customHeight="1"/>
    <row r="59256" ht="7.5" hidden="1" customHeight="1"/>
    <row r="59257" ht="7.5" hidden="1" customHeight="1"/>
    <row r="59258" ht="7.5" hidden="1" customHeight="1"/>
    <row r="59259" ht="7.5" hidden="1" customHeight="1"/>
    <row r="59260" ht="7.5" hidden="1" customHeight="1"/>
    <row r="59261" ht="7.5" hidden="1" customHeight="1"/>
    <row r="59262" ht="7.5" hidden="1" customHeight="1"/>
    <row r="59263" ht="7.5" hidden="1" customHeight="1"/>
    <row r="59264" ht="7.5" hidden="1" customHeight="1"/>
    <row r="59265" ht="7.5" hidden="1" customHeight="1"/>
    <row r="59266" ht="7.5" hidden="1" customHeight="1"/>
    <row r="59267" ht="7.5" hidden="1" customHeight="1"/>
    <row r="59268" ht="7.5" hidden="1" customHeight="1"/>
    <row r="59269" ht="7.5" hidden="1" customHeight="1"/>
    <row r="59270" ht="7.5" hidden="1" customHeight="1"/>
    <row r="59271" ht="7.5" hidden="1" customHeight="1"/>
    <row r="59272" ht="7.5" hidden="1" customHeight="1"/>
    <row r="59273" ht="7.5" hidden="1" customHeight="1"/>
    <row r="59274" ht="7.5" hidden="1" customHeight="1"/>
    <row r="59275" ht="7.5" hidden="1" customHeight="1"/>
    <row r="59276" ht="7.5" hidden="1" customHeight="1"/>
    <row r="59277" ht="7.5" hidden="1" customHeight="1"/>
    <row r="59278" ht="7.5" hidden="1" customHeight="1"/>
    <row r="59279" ht="7.5" hidden="1" customHeight="1"/>
    <row r="59280" ht="7.5" hidden="1" customHeight="1"/>
    <row r="59281" ht="7.5" hidden="1" customHeight="1"/>
    <row r="59282" ht="7.5" hidden="1" customHeight="1"/>
    <row r="59283" ht="7.5" hidden="1" customHeight="1"/>
    <row r="59284" ht="7.5" hidden="1" customHeight="1"/>
    <row r="59285" ht="7.5" hidden="1" customHeight="1"/>
    <row r="59286" ht="7.5" hidden="1" customHeight="1"/>
    <row r="59287" ht="7.5" hidden="1" customHeight="1"/>
    <row r="59288" ht="7.5" hidden="1" customHeight="1"/>
    <row r="59289" ht="7.5" hidden="1" customHeight="1"/>
    <row r="59290" ht="7.5" hidden="1" customHeight="1"/>
    <row r="59291" ht="7.5" hidden="1" customHeight="1"/>
    <row r="59292" ht="7.5" hidden="1" customHeight="1"/>
    <row r="59293" ht="7.5" hidden="1" customHeight="1"/>
    <row r="59294" ht="7.5" hidden="1" customHeight="1"/>
    <row r="59295" ht="7.5" hidden="1" customHeight="1"/>
    <row r="59296" ht="7.5" hidden="1" customHeight="1"/>
    <row r="59297" ht="7.5" hidden="1" customHeight="1"/>
    <row r="59298" ht="7.5" hidden="1" customHeight="1"/>
    <row r="59299" ht="7.5" hidden="1" customHeight="1"/>
    <row r="59300" ht="7.5" hidden="1" customHeight="1"/>
    <row r="59301" ht="7.5" hidden="1" customHeight="1"/>
    <row r="59302" ht="7.5" hidden="1" customHeight="1"/>
    <row r="59303" ht="7.5" hidden="1" customHeight="1"/>
    <row r="59304" ht="7.5" hidden="1" customHeight="1"/>
    <row r="59305" ht="7.5" hidden="1" customHeight="1"/>
    <row r="59306" ht="7.5" hidden="1" customHeight="1"/>
    <row r="59307" ht="7.5" hidden="1" customHeight="1"/>
    <row r="59308" ht="7.5" hidden="1" customHeight="1"/>
    <row r="59309" ht="7.5" hidden="1" customHeight="1"/>
    <row r="59310" ht="7.5" hidden="1" customHeight="1"/>
    <row r="59311" ht="7.5" hidden="1" customHeight="1"/>
    <row r="59312" ht="7.5" hidden="1" customHeight="1"/>
    <row r="59313" ht="7.5" hidden="1" customHeight="1"/>
    <row r="59314" ht="7.5" hidden="1" customHeight="1"/>
    <row r="59315" ht="7.5" hidden="1" customHeight="1"/>
    <row r="59316" ht="7.5" hidden="1" customHeight="1"/>
    <row r="59317" ht="7.5" hidden="1" customHeight="1"/>
    <row r="59318" ht="7.5" hidden="1" customHeight="1"/>
    <row r="59319" ht="7.5" hidden="1" customHeight="1"/>
    <row r="59320" ht="7.5" hidden="1" customHeight="1"/>
    <row r="59321" ht="7.5" hidden="1" customHeight="1"/>
    <row r="59322" ht="7.5" hidden="1" customHeight="1"/>
    <row r="59323" ht="7.5" hidden="1" customHeight="1"/>
    <row r="59324" ht="7.5" hidden="1" customHeight="1"/>
    <row r="59325" ht="7.5" hidden="1" customHeight="1"/>
    <row r="59326" ht="7.5" hidden="1" customHeight="1"/>
    <row r="59327" ht="7.5" hidden="1" customHeight="1"/>
    <row r="59328" ht="7.5" hidden="1" customHeight="1"/>
    <row r="59329" ht="7.5" hidden="1" customHeight="1"/>
    <row r="59330" ht="7.5" hidden="1" customHeight="1"/>
    <row r="59331" ht="7.5" hidden="1" customHeight="1"/>
    <row r="59332" ht="7.5" hidden="1" customHeight="1"/>
    <row r="59333" ht="7.5" hidden="1" customHeight="1"/>
    <row r="59334" ht="7.5" hidden="1" customHeight="1"/>
    <row r="59335" ht="7.5" hidden="1" customHeight="1"/>
    <row r="59336" ht="7.5" hidden="1" customHeight="1"/>
    <row r="59337" ht="7.5" hidden="1" customHeight="1"/>
    <row r="59338" ht="7.5" hidden="1" customHeight="1"/>
    <row r="59339" ht="7.5" hidden="1" customHeight="1"/>
    <row r="59340" ht="7.5" hidden="1" customHeight="1"/>
    <row r="59341" ht="7.5" hidden="1" customHeight="1"/>
    <row r="59342" ht="7.5" hidden="1" customHeight="1"/>
    <row r="59343" ht="7.5" hidden="1" customHeight="1"/>
    <row r="59344" ht="7.5" hidden="1" customHeight="1"/>
    <row r="59345" ht="7.5" hidden="1" customHeight="1"/>
    <row r="59346" ht="7.5" hidden="1" customHeight="1"/>
    <row r="59347" ht="7.5" hidden="1" customHeight="1"/>
    <row r="59348" ht="7.5" hidden="1" customHeight="1"/>
    <row r="59349" ht="7.5" hidden="1" customHeight="1"/>
    <row r="59350" ht="7.5" hidden="1" customHeight="1"/>
    <row r="59351" ht="7.5" hidden="1" customHeight="1"/>
    <row r="59352" ht="7.5" hidden="1" customHeight="1"/>
    <row r="59353" ht="7.5" hidden="1" customHeight="1"/>
    <row r="59354" ht="7.5" hidden="1" customHeight="1"/>
    <row r="59355" ht="7.5" hidden="1" customHeight="1"/>
    <row r="59356" ht="7.5" hidden="1" customHeight="1"/>
    <row r="59357" ht="7.5" hidden="1" customHeight="1"/>
    <row r="59358" ht="7.5" hidden="1" customHeight="1"/>
    <row r="59359" ht="7.5" hidden="1" customHeight="1"/>
    <row r="59360" ht="7.5" hidden="1" customHeight="1"/>
    <row r="59361" ht="7.5" hidden="1" customHeight="1"/>
    <row r="59362" ht="7.5" hidden="1" customHeight="1"/>
    <row r="59363" ht="7.5" hidden="1" customHeight="1"/>
    <row r="59364" ht="7.5" hidden="1" customHeight="1"/>
    <row r="59365" ht="7.5" hidden="1" customHeight="1"/>
    <row r="59366" ht="7.5" hidden="1" customHeight="1"/>
    <row r="59367" ht="7.5" hidden="1" customHeight="1"/>
    <row r="59368" ht="7.5" hidden="1" customHeight="1"/>
    <row r="59369" ht="7.5" hidden="1" customHeight="1"/>
    <row r="59370" ht="7.5" hidden="1" customHeight="1"/>
    <row r="59371" ht="7.5" hidden="1" customHeight="1"/>
    <row r="59372" ht="7.5" hidden="1" customHeight="1"/>
    <row r="59373" ht="7.5" hidden="1" customHeight="1"/>
    <row r="59374" ht="7.5" hidden="1" customHeight="1"/>
    <row r="59375" ht="7.5" hidden="1" customHeight="1"/>
    <row r="59376" ht="7.5" hidden="1" customHeight="1"/>
    <row r="59377" ht="7.5" hidden="1" customHeight="1"/>
    <row r="59378" ht="7.5" hidden="1" customHeight="1"/>
    <row r="59379" ht="7.5" hidden="1" customHeight="1"/>
    <row r="59380" ht="7.5" hidden="1" customHeight="1"/>
    <row r="59381" ht="7.5" hidden="1" customHeight="1"/>
    <row r="59382" ht="7.5" hidden="1" customHeight="1"/>
    <row r="59383" ht="7.5" hidden="1" customHeight="1"/>
    <row r="59384" ht="7.5" hidden="1" customHeight="1"/>
    <row r="59385" ht="7.5" hidden="1" customHeight="1"/>
    <row r="59386" ht="7.5" hidden="1" customHeight="1"/>
    <row r="59387" ht="7.5" hidden="1" customHeight="1"/>
    <row r="59388" ht="7.5" hidden="1" customHeight="1"/>
    <row r="59389" ht="7.5" hidden="1" customHeight="1"/>
    <row r="59390" ht="7.5" hidden="1" customHeight="1"/>
    <row r="59391" ht="7.5" hidden="1" customHeight="1"/>
    <row r="59392" ht="7.5" hidden="1" customHeight="1"/>
    <row r="59393" ht="7.5" hidden="1" customHeight="1"/>
    <row r="59394" ht="7.5" hidden="1" customHeight="1"/>
    <row r="59395" ht="7.5" hidden="1" customHeight="1"/>
    <row r="59396" ht="7.5" hidden="1" customHeight="1"/>
    <row r="59397" ht="7.5" hidden="1" customHeight="1"/>
    <row r="59398" ht="7.5" hidden="1" customHeight="1"/>
    <row r="59399" ht="7.5" hidden="1" customHeight="1"/>
    <row r="59400" ht="7.5" hidden="1" customHeight="1"/>
    <row r="59401" ht="7.5" hidden="1" customHeight="1"/>
    <row r="59402" ht="7.5" hidden="1" customHeight="1"/>
    <row r="59403" ht="7.5" hidden="1" customHeight="1"/>
    <row r="59404" ht="7.5" hidden="1" customHeight="1"/>
    <row r="59405" ht="7.5" hidden="1" customHeight="1"/>
    <row r="59406" ht="7.5" hidden="1" customHeight="1"/>
    <row r="59407" ht="7.5" hidden="1" customHeight="1"/>
    <row r="59408" ht="7.5" hidden="1" customHeight="1"/>
    <row r="59409" ht="7.5" hidden="1" customHeight="1"/>
    <row r="59410" ht="7.5" hidden="1" customHeight="1"/>
    <row r="59411" ht="7.5" hidden="1" customHeight="1"/>
    <row r="59412" ht="7.5" hidden="1" customHeight="1"/>
    <row r="59413" ht="7.5" hidden="1" customHeight="1"/>
    <row r="59414" ht="7.5" hidden="1" customHeight="1"/>
    <row r="59415" ht="7.5" hidden="1" customHeight="1"/>
    <row r="59416" ht="7.5" hidden="1" customHeight="1"/>
    <row r="59417" ht="7.5" hidden="1" customHeight="1"/>
    <row r="59418" ht="7.5" hidden="1" customHeight="1"/>
    <row r="59419" ht="7.5" hidden="1" customHeight="1"/>
    <row r="59420" ht="7.5" hidden="1" customHeight="1"/>
    <row r="59421" ht="7.5" hidden="1" customHeight="1"/>
    <row r="59422" ht="7.5" hidden="1" customHeight="1"/>
    <row r="59423" ht="7.5" hidden="1" customHeight="1"/>
    <row r="59424" ht="7.5" hidden="1" customHeight="1"/>
    <row r="59425" ht="7.5" hidden="1" customHeight="1"/>
    <row r="59426" ht="7.5" hidden="1" customHeight="1"/>
    <row r="59427" ht="7.5" hidden="1" customHeight="1"/>
    <row r="59428" ht="7.5" hidden="1" customHeight="1"/>
    <row r="59429" ht="7.5" hidden="1" customHeight="1"/>
    <row r="59430" ht="7.5" hidden="1" customHeight="1"/>
    <row r="59431" ht="7.5" hidden="1" customHeight="1"/>
    <row r="59432" ht="7.5" hidden="1" customHeight="1"/>
    <row r="59433" ht="7.5" hidden="1" customHeight="1"/>
    <row r="59434" ht="7.5" hidden="1" customHeight="1"/>
    <row r="59435" ht="7.5" hidden="1" customHeight="1"/>
    <row r="59436" ht="7.5" hidden="1" customHeight="1"/>
    <row r="59437" ht="7.5" hidden="1" customHeight="1"/>
    <row r="59438" ht="7.5" hidden="1" customHeight="1"/>
    <row r="59439" ht="7.5" hidden="1" customHeight="1"/>
    <row r="59440" ht="7.5" hidden="1" customHeight="1"/>
    <row r="59441" ht="7.5" hidden="1" customHeight="1"/>
    <row r="59442" ht="7.5" hidden="1" customHeight="1"/>
    <row r="59443" ht="7.5" hidden="1" customHeight="1"/>
    <row r="59444" ht="7.5" hidden="1" customHeight="1"/>
    <row r="59445" ht="7.5" hidden="1" customHeight="1"/>
    <row r="59446" ht="7.5" hidden="1" customHeight="1"/>
    <row r="59447" ht="7.5" hidden="1" customHeight="1"/>
    <row r="59448" ht="7.5" hidden="1" customHeight="1"/>
    <row r="59449" ht="7.5" hidden="1" customHeight="1"/>
    <row r="59450" ht="7.5" hidden="1" customHeight="1"/>
    <row r="59451" ht="7.5" hidden="1" customHeight="1"/>
    <row r="59452" ht="7.5" hidden="1" customHeight="1"/>
    <row r="59453" ht="7.5" hidden="1" customHeight="1"/>
    <row r="59454" ht="7.5" hidden="1" customHeight="1"/>
    <row r="59455" ht="7.5" hidden="1" customHeight="1"/>
    <row r="59456" ht="7.5" hidden="1" customHeight="1"/>
    <row r="59457" ht="7.5" hidden="1" customHeight="1"/>
    <row r="59458" ht="7.5" hidden="1" customHeight="1"/>
    <row r="59459" ht="7.5" hidden="1" customHeight="1"/>
    <row r="59460" ht="7.5" hidden="1" customHeight="1"/>
    <row r="59461" ht="7.5" hidden="1" customHeight="1"/>
    <row r="59462" ht="7.5" hidden="1" customHeight="1"/>
    <row r="59463" ht="7.5" hidden="1" customHeight="1"/>
    <row r="59464" ht="7.5" hidden="1" customHeight="1"/>
    <row r="59465" ht="7.5" hidden="1" customHeight="1"/>
    <row r="59466" ht="7.5" hidden="1" customHeight="1"/>
    <row r="59467" ht="7.5" hidden="1" customHeight="1"/>
    <row r="59468" ht="7.5" hidden="1" customHeight="1"/>
    <row r="59469" ht="7.5" hidden="1" customHeight="1"/>
    <row r="59470" ht="7.5" hidden="1" customHeight="1"/>
    <row r="59471" ht="7.5" hidden="1" customHeight="1"/>
    <row r="59472" ht="7.5" hidden="1" customHeight="1"/>
    <row r="59473" ht="7.5" hidden="1" customHeight="1"/>
    <row r="59474" ht="7.5" hidden="1" customHeight="1"/>
    <row r="59475" ht="7.5" hidden="1" customHeight="1"/>
    <row r="59476" ht="7.5" hidden="1" customHeight="1"/>
    <row r="59477" ht="7.5" hidden="1" customHeight="1"/>
    <row r="59478" ht="7.5" hidden="1" customHeight="1"/>
    <row r="59479" ht="7.5" hidden="1" customHeight="1"/>
    <row r="59480" ht="7.5" hidden="1" customHeight="1"/>
    <row r="59481" ht="7.5" hidden="1" customHeight="1"/>
    <row r="59482" ht="7.5" hidden="1" customHeight="1"/>
    <row r="59483" ht="7.5" hidden="1" customHeight="1"/>
    <row r="59484" ht="7.5" hidden="1" customHeight="1"/>
    <row r="59485" ht="7.5" hidden="1" customHeight="1"/>
    <row r="59486" ht="7.5" hidden="1" customHeight="1"/>
    <row r="59487" ht="7.5" hidden="1" customHeight="1"/>
    <row r="59488" ht="7.5" hidden="1" customHeight="1"/>
    <row r="59489" ht="7.5" hidden="1" customHeight="1"/>
    <row r="59490" ht="7.5" hidden="1" customHeight="1"/>
    <row r="59491" ht="7.5" hidden="1" customHeight="1"/>
    <row r="59492" ht="7.5" hidden="1" customHeight="1"/>
    <row r="59493" ht="7.5" hidden="1" customHeight="1"/>
    <row r="59494" ht="7.5" hidden="1" customHeight="1"/>
    <row r="59495" ht="7.5" hidden="1" customHeight="1"/>
    <row r="59496" ht="7.5" hidden="1" customHeight="1"/>
    <row r="59497" ht="7.5" hidden="1" customHeight="1"/>
    <row r="59498" ht="7.5" hidden="1" customHeight="1"/>
    <row r="59499" ht="7.5" hidden="1" customHeight="1"/>
    <row r="59500" ht="7.5" hidden="1" customHeight="1"/>
    <row r="59501" ht="7.5" hidden="1" customHeight="1"/>
    <row r="59502" ht="7.5" hidden="1" customHeight="1"/>
    <row r="59503" ht="7.5" hidden="1" customHeight="1"/>
    <row r="59504" ht="7.5" hidden="1" customHeight="1"/>
    <row r="59505" ht="7.5" hidden="1" customHeight="1"/>
    <row r="59506" ht="7.5" hidden="1" customHeight="1"/>
    <row r="59507" ht="7.5" hidden="1" customHeight="1"/>
    <row r="59508" ht="7.5" hidden="1" customHeight="1"/>
    <row r="59509" ht="7.5" hidden="1" customHeight="1"/>
    <row r="59510" ht="7.5" hidden="1" customHeight="1"/>
    <row r="59511" ht="7.5" hidden="1" customHeight="1"/>
    <row r="59512" ht="7.5" hidden="1" customHeight="1"/>
    <row r="59513" ht="7.5" hidden="1" customHeight="1"/>
    <row r="59514" ht="7.5" hidden="1" customHeight="1"/>
    <row r="59515" ht="7.5" hidden="1" customHeight="1"/>
    <row r="59516" ht="7.5" hidden="1" customHeight="1"/>
    <row r="59517" ht="7.5" hidden="1" customHeight="1"/>
    <row r="59518" ht="7.5" hidden="1" customHeight="1"/>
    <row r="59519" ht="7.5" hidden="1" customHeight="1"/>
    <row r="59520" ht="7.5" hidden="1" customHeight="1"/>
    <row r="59521" ht="7.5" hidden="1" customHeight="1"/>
    <row r="59522" ht="7.5" hidden="1" customHeight="1"/>
    <row r="59523" ht="7.5" hidden="1" customHeight="1"/>
    <row r="59524" ht="7.5" hidden="1" customHeight="1"/>
    <row r="59525" ht="7.5" hidden="1" customHeight="1"/>
    <row r="59526" ht="7.5" hidden="1" customHeight="1"/>
    <row r="59527" ht="7.5" hidden="1" customHeight="1"/>
    <row r="59528" ht="7.5" hidden="1" customHeight="1"/>
    <row r="59529" ht="7.5" hidden="1" customHeight="1"/>
    <row r="59530" ht="7.5" hidden="1" customHeight="1"/>
    <row r="59531" ht="7.5" hidden="1" customHeight="1"/>
    <row r="59532" ht="7.5" hidden="1" customHeight="1"/>
    <row r="59533" ht="7.5" hidden="1" customHeight="1"/>
    <row r="59534" ht="7.5" hidden="1" customHeight="1"/>
    <row r="59535" ht="7.5" hidden="1" customHeight="1"/>
    <row r="59536" ht="7.5" hidden="1" customHeight="1"/>
    <row r="59537" ht="7.5" hidden="1" customHeight="1"/>
    <row r="59538" ht="7.5" hidden="1" customHeight="1"/>
    <row r="59539" ht="7.5" hidden="1" customHeight="1"/>
    <row r="59540" ht="7.5" hidden="1" customHeight="1"/>
    <row r="59541" ht="7.5" hidden="1" customHeight="1"/>
    <row r="59542" ht="7.5" hidden="1" customHeight="1"/>
    <row r="59543" ht="7.5" hidden="1" customHeight="1"/>
    <row r="59544" ht="7.5" hidden="1" customHeight="1"/>
    <row r="59545" ht="7.5" hidden="1" customHeight="1"/>
    <row r="59546" ht="7.5" hidden="1" customHeight="1"/>
    <row r="59547" ht="7.5" hidden="1" customHeight="1"/>
    <row r="59548" ht="7.5" hidden="1" customHeight="1"/>
    <row r="59549" ht="7.5" hidden="1" customHeight="1"/>
    <row r="59550" ht="7.5" hidden="1" customHeight="1"/>
    <row r="59551" ht="7.5" hidden="1" customHeight="1"/>
    <row r="59552" ht="7.5" hidden="1" customHeight="1"/>
    <row r="59553" ht="7.5" hidden="1" customHeight="1"/>
    <row r="59554" ht="7.5" hidden="1" customHeight="1"/>
    <row r="59555" ht="7.5" hidden="1" customHeight="1"/>
    <row r="59556" ht="7.5" hidden="1" customHeight="1"/>
    <row r="59557" ht="7.5" hidden="1" customHeight="1"/>
    <row r="59558" ht="7.5" hidden="1" customHeight="1"/>
    <row r="59559" ht="7.5" hidden="1" customHeight="1"/>
    <row r="59560" ht="7.5" hidden="1" customHeight="1"/>
    <row r="59561" ht="7.5" hidden="1" customHeight="1"/>
    <row r="59562" ht="7.5" hidden="1" customHeight="1"/>
    <row r="59563" ht="7.5" hidden="1" customHeight="1"/>
    <row r="59564" ht="7.5" hidden="1" customHeight="1"/>
    <row r="59565" ht="7.5" hidden="1" customHeight="1"/>
    <row r="59566" ht="7.5" hidden="1" customHeight="1"/>
    <row r="59567" ht="7.5" hidden="1" customHeight="1"/>
    <row r="59568" ht="7.5" hidden="1" customHeight="1"/>
    <row r="59569" ht="7.5" hidden="1" customHeight="1"/>
    <row r="59570" ht="7.5" hidden="1" customHeight="1"/>
    <row r="59571" ht="7.5" hidden="1" customHeight="1"/>
    <row r="59572" ht="7.5" hidden="1" customHeight="1"/>
    <row r="59573" ht="7.5" hidden="1" customHeight="1"/>
    <row r="59574" ht="7.5" hidden="1" customHeight="1"/>
    <row r="59575" ht="7.5" hidden="1" customHeight="1"/>
    <row r="59576" ht="7.5" hidden="1" customHeight="1"/>
    <row r="59577" ht="7.5" hidden="1" customHeight="1"/>
    <row r="59578" ht="7.5" hidden="1" customHeight="1"/>
    <row r="59579" ht="7.5" hidden="1" customHeight="1"/>
    <row r="59580" ht="7.5" hidden="1" customHeight="1"/>
    <row r="59581" ht="7.5" hidden="1" customHeight="1"/>
    <row r="59582" ht="7.5" hidden="1" customHeight="1"/>
    <row r="59583" ht="7.5" hidden="1" customHeight="1"/>
    <row r="59584" ht="7.5" hidden="1" customHeight="1"/>
    <row r="59585" ht="7.5" hidden="1" customHeight="1"/>
    <row r="59586" ht="7.5" hidden="1" customHeight="1"/>
    <row r="59587" ht="7.5" hidden="1" customHeight="1"/>
    <row r="59588" ht="7.5" hidden="1" customHeight="1"/>
    <row r="59589" ht="7.5" hidden="1" customHeight="1"/>
    <row r="59590" ht="7.5" hidden="1" customHeight="1"/>
    <row r="59591" ht="7.5" hidden="1" customHeight="1"/>
    <row r="59592" ht="7.5" hidden="1" customHeight="1"/>
    <row r="59593" ht="7.5" hidden="1" customHeight="1"/>
    <row r="59594" ht="7.5" hidden="1" customHeight="1"/>
    <row r="59595" ht="7.5" hidden="1" customHeight="1"/>
    <row r="59596" ht="7.5" hidden="1" customHeight="1"/>
    <row r="59597" ht="7.5" hidden="1" customHeight="1"/>
    <row r="59598" ht="7.5" hidden="1" customHeight="1"/>
    <row r="59599" ht="7.5" hidden="1" customHeight="1"/>
    <row r="59600" ht="7.5" hidden="1" customHeight="1"/>
    <row r="59601" ht="7.5" hidden="1" customHeight="1"/>
    <row r="59602" ht="7.5" hidden="1" customHeight="1"/>
    <row r="59603" ht="7.5" hidden="1" customHeight="1"/>
    <row r="59604" ht="7.5" hidden="1" customHeight="1"/>
    <row r="59605" ht="7.5" hidden="1" customHeight="1"/>
    <row r="59606" ht="7.5" hidden="1" customHeight="1"/>
    <row r="59607" ht="7.5" hidden="1" customHeight="1"/>
    <row r="59608" ht="7.5" hidden="1" customHeight="1"/>
    <row r="59609" ht="7.5" hidden="1" customHeight="1"/>
    <row r="59610" ht="7.5" hidden="1" customHeight="1"/>
    <row r="59611" ht="7.5" hidden="1" customHeight="1"/>
    <row r="59612" ht="7.5" hidden="1" customHeight="1"/>
    <row r="59613" ht="7.5" hidden="1" customHeight="1"/>
    <row r="59614" ht="7.5" hidden="1" customHeight="1"/>
    <row r="59615" ht="7.5" hidden="1" customHeight="1"/>
    <row r="59616" ht="7.5" hidden="1" customHeight="1"/>
    <row r="59617" ht="7.5" hidden="1" customHeight="1"/>
    <row r="59618" ht="7.5" hidden="1" customHeight="1"/>
    <row r="59619" ht="7.5" hidden="1" customHeight="1"/>
    <row r="59620" ht="7.5" hidden="1" customHeight="1"/>
    <row r="59621" ht="7.5" hidden="1" customHeight="1"/>
    <row r="59622" ht="7.5" hidden="1" customHeight="1"/>
    <row r="59623" ht="7.5" hidden="1" customHeight="1"/>
    <row r="59624" ht="7.5" hidden="1" customHeight="1"/>
    <row r="59625" ht="7.5" hidden="1" customHeight="1"/>
    <row r="59626" ht="7.5" hidden="1" customHeight="1"/>
    <row r="59627" ht="7.5" hidden="1" customHeight="1"/>
    <row r="59628" ht="7.5" hidden="1" customHeight="1"/>
    <row r="59629" ht="7.5" hidden="1" customHeight="1"/>
    <row r="59630" ht="7.5" hidden="1" customHeight="1"/>
    <row r="59631" ht="7.5" hidden="1" customHeight="1"/>
    <row r="59632" ht="7.5" hidden="1" customHeight="1"/>
    <row r="59633" ht="7.5" hidden="1" customHeight="1"/>
    <row r="59634" ht="7.5" hidden="1" customHeight="1"/>
    <row r="59635" ht="7.5" hidden="1" customHeight="1"/>
    <row r="59636" ht="7.5" hidden="1" customHeight="1"/>
    <row r="59637" ht="7.5" hidden="1" customHeight="1"/>
    <row r="59638" ht="7.5" hidden="1" customHeight="1"/>
    <row r="59639" ht="7.5" hidden="1" customHeight="1"/>
    <row r="59640" ht="7.5" hidden="1" customHeight="1"/>
    <row r="59641" ht="7.5" hidden="1" customHeight="1"/>
    <row r="59642" ht="7.5" hidden="1" customHeight="1"/>
    <row r="59643" ht="7.5" hidden="1" customHeight="1"/>
    <row r="59644" ht="7.5" hidden="1" customHeight="1"/>
    <row r="59645" ht="7.5" hidden="1" customHeight="1"/>
    <row r="59646" ht="7.5" hidden="1" customHeight="1"/>
    <row r="59647" ht="7.5" hidden="1" customHeight="1"/>
    <row r="59648" ht="7.5" hidden="1" customHeight="1"/>
    <row r="59649" ht="7.5" hidden="1" customHeight="1"/>
    <row r="59650" ht="7.5" hidden="1" customHeight="1"/>
    <row r="59651" ht="7.5" hidden="1" customHeight="1"/>
    <row r="59652" ht="7.5" hidden="1" customHeight="1"/>
    <row r="59653" ht="7.5" hidden="1" customHeight="1"/>
    <row r="59654" ht="7.5" hidden="1" customHeight="1"/>
    <row r="59655" ht="7.5" hidden="1" customHeight="1"/>
    <row r="59656" ht="7.5" hidden="1" customHeight="1"/>
    <row r="59657" ht="7.5" hidden="1" customHeight="1"/>
    <row r="59658" ht="7.5" hidden="1" customHeight="1"/>
    <row r="59659" ht="7.5" hidden="1" customHeight="1"/>
    <row r="59660" ht="7.5" hidden="1" customHeight="1"/>
    <row r="59661" ht="7.5" hidden="1" customHeight="1"/>
    <row r="59662" ht="7.5" hidden="1" customHeight="1"/>
    <row r="59663" ht="7.5" hidden="1" customHeight="1"/>
    <row r="59664" ht="7.5" hidden="1" customHeight="1"/>
    <row r="59665" ht="7.5" hidden="1" customHeight="1"/>
    <row r="59666" ht="7.5" hidden="1" customHeight="1"/>
    <row r="59667" ht="7.5" hidden="1" customHeight="1"/>
    <row r="59668" ht="7.5" hidden="1" customHeight="1"/>
    <row r="59669" ht="7.5" hidden="1" customHeight="1"/>
    <row r="59670" ht="7.5" hidden="1" customHeight="1"/>
    <row r="59671" ht="7.5" hidden="1" customHeight="1"/>
    <row r="59672" ht="7.5" hidden="1" customHeight="1"/>
    <row r="59673" ht="7.5" hidden="1" customHeight="1"/>
    <row r="59674" ht="7.5" hidden="1" customHeight="1"/>
    <row r="59675" ht="7.5" hidden="1" customHeight="1"/>
    <row r="59676" ht="7.5" hidden="1" customHeight="1"/>
    <row r="59677" ht="7.5" hidden="1" customHeight="1"/>
    <row r="59678" ht="7.5" hidden="1" customHeight="1"/>
    <row r="59679" ht="7.5" hidden="1" customHeight="1"/>
    <row r="59680" ht="7.5" hidden="1" customHeight="1"/>
    <row r="59681" ht="7.5" hidden="1" customHeight="1"/>
    <row r="59682" ht="7.5" hidden="1" customHeight="1"/>
    <row r="59683" ht="7.5" hidden="1" customHeight="1"/>
    <row r="59684" ht="7.5" hidden="1" customHeight="1"/>
    <row r="59685" ht="7.5" hidden="1" customHeight="1"/>
    <row r="59686" ht="7.5" hidden="1" customHeight="1"/>
    <row r="59687" ht="7.5" hidden="1" customHeight="1"/>
    <row r="59688" ht="7.5" hidden="1" customHeight="1"/>
    <row r="59689" ht="7.5" hidden="1" customHeight="1"/>
    <row r="59690" ht="7.5" hidden="1" customHeight="1"/>
    <row r="59691" ht="7.5" hidden="1" customHeight="1"/>
    <row r="59692" ht="7.5" hidden="1" customHeight="1"/>
    <row r="59693" ht="7.5" hidden="1" customHeight="1"/>
    <row r="59694" ht="7.5" hidden="1" customHeight="1"/>
    <row r="59695" ht="7.5" hidden="1" customHeight="1"/>
    <row r="59696" ht="7.5" hidden="1" customHeight="1"/>
    <row r="59697" ht="7.5" hidden="1" customHeight="1"/>
    <row r="59698" ht="7.5" hidden="1" customHeight="1"/>
    <row r="59699" ht="7.5" hidden="1" customHeight="1"/>
    <row r="59700" ht="7.5" hidden="1" customHeight="1"/>
    <row r="59701" ht="7.5" hidden="1" customHeight="1"/>
    <row r="59702" ht="7.5" hidden="1" customHeight="1"/>
    <row r="59703" ht="7.5" hidden="1" customHeight="1"/>
    <row r="59704" ht="7.5" hidden="1" customHeight="1"/>
    <row r="59705" ht="7.5" hidden="1" customHeight="1"/>
    <row r="59706" ht="7.5" hidden="1" customHeight="1"/>
    <row r="59707" ht="7.5" hidden="1" customHeight="1"/>
    <row r="59708" ht="7.5" hidden="1" customHeight="1"/>
    <row r="59709" ht="7.5" hidden="1" customHeight="1"/>
    <row r="59710" ht="7.5" hidden="1" customHeight="1"/>
    <row r="59711" ht="7.5" hidden="1" customHeight="1"/>
    <row r="59712" ht="7.5" hidden="1" customHeight="1"/>
    <row r="59713" ht="7.5" hidden="1" customHeight="1"/>
    <row r="59714" ht="7.5" hidden="1" customHeight="1"/>
    <row r="59715" ht="7.5" hidden="1" customHeight="1"/>
    <row r="59716" ht="7.5" hidden="1" customHeight="1"/>
    <row r="59717" ht="7.5" hidden="1" customHeight="1"/>
    <row r="59718" ht="7.5" hidden="1" customHeight="1"/>
    <row r="59719" ht="7.5" hidden="1" customHeight="1"/>
    <row r="59720" ht="7.5" hidden="1" customHeight="1"/>
    <row r="59721" ht="7.5" hidden="1" customHeight="1"/>
    <row r="59722" ht="7.5" hidden="1" customHeight="1"/>
    <row r="59723" ht="7.5" hidden="1" customHeight="1"/>
    <row r="59724" ht="7.5" hidden="1" customHeight="1"/>
    <row r="59725" ht="7.5" hidden="1" customHeight="1"/>
    <row r="59726" ht="7.5" hidden="1" customHeight="1"/>
    <row r="59727" ht="7.5" hidden="1" customHeight="1"/>
    <row r="59728" ht="7.5" hidden="1" customHeight="1"/>
    <row r="59729" ht="7.5" hidden="1" customHeight="1"/>
    <row r="59730" ht="7.5" hidden="1" customHeight="1"/>
    <row r="59731" ht="7.5" hidden="1" customHeight="1"/>
    <row r="59732" ht="7.5" hidden="1" customHeight="1"/>
    <row r="59733" ht="7.5" hidden="1" customHeight="1"/>
    <row r="59734" ht="7.5" hidden="1" customHeight="1"/>
    <row r="59735" ht="7.5" hidden="1" customHeight="1"/>
    <row r="59736" ht="7.5" hidden="1" customHeight="1"/>
    <row r="59737" ht="7.5" hidden="1" customHeight="1"/>
    <row r="59738" ht="7.5" hidden="1" customHeight="1"/>
    <row r="59739" ht="7.5" hidden="1" customHeight="1"/>
    <row r="59740" ht="7.5" hidden="1" customHeight="1"/>
    <row r="59741" ht="7.5" hidden="1" customHeight="1"/>
    <row r="59742" ht="7.5" hidden="1" customHeight="1"/>
    <row r="59743" ht="7.5" hidden="1" customHeight="1"/>
    <row r="59744" ht="7.5" hidden="1" customHeight="1"/>
    <row r="59745" ht="7.5" hidden="1" customHeight="1"/>
    <row r="59746" ht="7.5" hidden="1" customHeight="1"/>
    <row r="59747" ht="7.5" hidden="1" customHeight="1"/>
    <row r="59748" ht="7.5" hidden="1" customHeight="1"/>
    <row r="59749" ht="7.5" hidden="1" customHeight="1"/>
    <row r="59750" ht="7.5" hidden="1" customHeight="1"/>
    <row r="59751" ht="7.5" hidden="1" customHeight="1"/>
    <row r="59752" ht="7.5" hidden="1" customHeight="1"/>
    <row r="59753" ht="7.5" hidden="1" customHeight="1"/>
    <row r="59754" ht="7.5" hidden="1" customHeight="1"/>
    <row r="59755" ht="7.5" hidden="1" customHeight="1"/>
    <row r="59756" ht="7.5" hidden="1" customHeight="1"/>
    <row r="59757" ht="7.5" hidden="1" customHeight="1"/>
    <row r="59758" ht="7.5" hidden="1" customHeight="1"/>
    <row r="59759" ht="7.5" hidden="1" customHeight="1"/>
    <row r="59760" ht="7.5" hidden="1" customHeight="1"/>
    <row r="59761" ht="7.5" hidden="1" customHeight="1"/>
    <row r="59762" ht="7.5" hidden="1" customHeight="1"/>
    <row r="59763" ht="7.5" hidden="1" customHeight="1"/>
    <row r="59764" ht="7.5" hidden="1" customHeight="1"/>
    <row r="59765" ht="7.5" hidden="1" customHeight="1"/>
    <row r="59766" ht="7.5" hidden="1" customHeight="1"/>
    <row r="59767" ht="7.5" hidden="1" customHeight="1"/>
    <row r="59768" ht="7.5" hidden="1" customHeight="1"/>
    <row r="59769" ht="7.5" hidden="1" customHeight="1"/>
    <row r="59770" ht="7.5" hidden="1" customHeight="1"/>
    <row r="59771" ht="7.5" hidden="1" customHeight="1"/>
    <row r="59772" ht="7.5" hidden="1" customHeight="1"/>
    <row r="59773" ht="7.5" hidden="1" customHeight="1"/>
    <row r="59774" ht="7.5" hidden="1" customHeight="1"/>
    <row r="59775" ht="7.5" hidden="1" customHeight="1"/>
    <row r="59776" ht="7.5" hidden="1" customHeight="1"/>
    <row r="59777" ht="7.5" hidden="1" customHeight="1"/>
    <row r="59778" ht="7.5" hidden="1" customHeight="1"/>
    <row r="59779" ht="7.5" hidden="1" customHeight="1"/>
    <row r="59780" ht="7.5" hidden="1" customHeight="1"/>
    <row r="59781" ht="7.5" hidden="1" customHeight="1"/>
    <row r="59782" ht="7.5" hidden="1" customHeight="1"/>
    <row r="59783" ht="7.5" hidden="1" customHeight="1"/>
    <row r="59784" ht="7.5" hidden="1" customHeight="1"/>
    <row r="59785" ht="7.5" hidden="1" customHeight="1"/>
    <row r="59786" ht="7.5" hidden="1" customHeight="1"/>
    <row r="59787" ht="7.5" hidden="1" customHeight="1"/>
    <row r="59788" ht="7.5" hidden="1" customHeight="1"/>
    <row r="59789" ht="7.5" hidden="1" customHeight="1"/>
    <row r="59790" ht="7.5" hidden="1" customHeight="1"/>
    <row r="59791" ht="7.5" hidden="1" customHeight="1"/>
    <row r="59792" ht="7.5" hidden="1" customHeight="1"/>
    <row r="59793" ht="7.5" hidden="1" customHeight="1"/>
    <row r="59794" ht="7.5" hidden="1" customHeight="1"/>
    <row r="59795" ht="7.5" hidden="1" customHeight="1"/>
    <row r="59796" ht="7.5" hidden="1" customHeight="1"/>
    <row r="59797" ht="7.5" hidden="1" customHeight="1"/>
    <row r="59798" ht="7.5" hidden="1" customHeight="1"/>
    <row r="59799" ht="7.5" hidden="1" customHeight="1"/>
    <row r="59800" ht="7.5" hidden="1" customHeight="1"/>
    <row r="59801" ht="7.5" hidden="1" customHeight="1"/>
    <row r="59802" ht="7.5" hidden="1" customHeight="1"/>
    <row r="59803" ht="7.5" hidden="1" customHeight="1"/>
    <row r="59804" ht="7.5" hidden="1" customHeight="1"/>
    <row r="59805" ht="7.5" hidden="1" customHeight="1"/>
    <row r="59806" ht="7.5" hidden="1" customHeight="1"/>
    <row r="59807" ht="7.5" hidden="1" customHeight="1"/>
    <row r="59808" ht="7.5" hidden="1" customHeight="1"/>
    <row r="59809" ht="7.5" hidden="1" customHeight="1"/>
    <row r="59810" ht="7.5" hidden="1" customHeight="1"/>
    <row r="59811" ht="7.5" hidden="1" customHeight="1"/>
    <row r="59812" ht="7.5" hidden="1" customHeight="1"/>
    <row r="59813" ht="7.5" hidden="1" customHeight="1"/>
    <row r="59814" ht="7.5" hidden="1" customHeight="1"/>
    <row r="59815" ht="7.5" hidden="1" customHeight="1"/>
    <row r="59816" ht="7.5" hidden="1" customHeight="1"/>
    <row r="59817" ht="7.5" hidden="1" customHeight="1"/>
    <row r="59818" ht="7.5" hidden="1" customHeight="1"/>
    <row r="59819" ht="7.5" hidden="1" customHeight="1"/>
    <row r="59820" ht="7.5" hidden="1" customHeight="1"/>
    <row r="59821" ht="7.5" hidden="1" customHeight="1"/>
    <row r="59822" ht="7.5" hidden="1" customHeight="1"/>
    <row r="59823" ht="7.5" hidden="1" customHeight="1"/>
    <row r="59824" ht="7.5" hidden="1" customHeight="1"/>
    <row r="59825" ht="7.5" hidden="1" customHeight="1"/>
    <row r="59826" ht="7.5" hidden="1" customHeight="1"/>
    <row r="59827" ht="7.5" hidden="1" customHeight="1"/>
    <row r="59828" ht="7.5" hidden="1" customHeight="1"/>
    <row r="59829" ht="7.5" hidden="1" customHeight="1"/>
    <row r="59830" ht="7.5" hidden="1" customHeight="1"/>
    <row r="59831" ht="7.5" hidden="1" customHeight="1"/>
    <row r="59832" ht="7.5" hidden="1" customHeight="1"/>
    <row r="59833" ht="7.5" hidden="1" customHeight="1"/>
    <row r="59834" ht="7.5" hidden="1" customHeight="1"/>
    <row r="59835" ht="7.5" hidden="1" customHeight="1"/>
    <row r="59836" ht="7.5" hidden="1" customHeight="1"/>
    <row r="59837" ht="7.5" hidden="1" customHeight="1"/>
    <row r="59838" ht="7.5" hidden="1" customHeight="1"/>
    <row r="59839" ht="7.5" hidden="1" customHeight="1"/>
    <row r="59840" ht="7.5" hidden="1" customHeight="1"/>
    <row r="59841" ht="7.5" hidden="1" customHeight="1"/>
    <row r="59842" ht="7.5" hidden="1" customHeight="1"/>
    <row r="59843" ht="7.5" hidden="1" customHeight="1"/>
    <row r="59844" ht="7.5" hidden="1" customHeight="1"/>
    <row r="59845" ht="7.5" hidden="1" customHeight="1"/>
    <row r="59846" ht="7.5" hidden="1" customHeight="1"/>
    <row r="59847" ht="7.5" hidden="1" customHeight="1"/>
    <row r="59848" ht="7.5" hidden="1" customHeight="1"/>
    <row r="59849" ht="7.5" hidden="1" customHeight="1"/>
    <row r="59850" ht="7.5" hidden="1" customHeight="1"/>
    <row r="59851" ht="7.5" hidden="1" customHeight="1"/>
    <row r="59852" ht="7.5" hidden="1" customHeight="1"/>
    <row r="59853" ht="7.5" hidden="1" customHeight="1"/>
    <row r="59854" ht="7.5" hidden="1" customHeight="1"/>
    <row r="59855" ht="7.5" hidden="1" customHeight="1"/>
    <row r="59856" ht="7.5" hidden="1" customHeight="1"/>
    <row r="59857" ht="7.5" hidden="1" customHeight="1"/>
    <row r="59858" ht="7.5" hidden="1" customHeight="1"/>
    <row r="59859" ht="7.5" hidden="1" customHeight="1"/>
    <row r="59860" ht="7.5" hidden="1" customHeight="1"/>
    <row r="59861" ht="7.5" hidden="1" customHeight="1"/>
    <row r="59862" ht="7.5" hidden="1" customHeight="1"/>
    <row r="59863" ht="7.5" hidden="1" customHeight="1"/>
    <row r="59864" ht="7.5" hidden="1" customHeight="1"/>
    <row r="59865" ht="7.5" hidden="1" customHeight="1"/>
    <row r="59866" ht="7.5" hidden="1" customHeight="1"/>
    <row r="59867" ht="7.5" hidden="1" customHeight="1"/>
    <row r="59868" ht="7.5" hidden="1" customHeight="1"/>
    <row r="59869" ht="7.5" hidden="1" customHeight="1"/>
    <row r="59870" ht="7.5" hidden="1" customHeight="1"/>
    <row r="59871" ht="7.5" hidden="1" customHeight="1"/>
    <row r="59872" ht="7.5" hidden="1" customHeight="1"/>
    <row r="59873" ht="7.5" hidden="1" customHeight="1"/>
    <row r="59874" ht="7.5" hidden="1" customHeight="1"/>
    <row r="59875" ht="7.5" hidden="1" customHeight="1"/>
    <row r="59876" ht="7.5" hidden="1" customHeight="1"/>
    <row r="59877" ht="7.5" hidden="1" customHeight="1"/>
    <row r="59878" ht="7.5" hidden="1" customHeight="1"/>
    <row r="59879" ht="7.5" hidden="1" customHeight="1"/>
    <row r="59880" ht="7.5" hidden="1" customHeight="1"/>
    <row r="59881" ht="7.5" hidden="1" customHeight="1"/>
    <row r="59882" ht="7.5" hidden="1" customHeight="1"/>
    <row r="59883" ht="7.5" hidden="1" customHeight="1"/>
    <row r="59884" ht="7.5" hidden="1" customHeight="1"/>
    <row r="59885" ht="7.5" hidden="1" customHeight="1"/>
    <row r="59886" ht="7.5" hidden="1" customHeight="1"/>
    <row r="59887" ht="7.5" hidden="1" customHeight="1"/>
    <row r="59888" ht="7.5" hidden="1" customHeight="1"/>
    <row r="59889" ht="7.5" hidden="1" customHeight="1"/>
    <row r="59890" ht="7.5" hidden="1" customHeight="1"/>
    <row r="59891" ht="7.5" hidden="1" customHeight="1"/>
    <row r="59892" ht="7.5" hidden="1" customHeight="1"/>
    <row r="59893" ht="7.5" hidden="1" customHeight="1"/>
    <row r="59894" ht="7.5" hidden="1" customHeight="1"/>
    <row r="59895" ht="7.5" hidden="1" customHeight="1"/>
    <row r="59896" ht="7.5" hidden="1" customHeight="1"/>
    <row r="59897" ht="7.5" hidden="1" customHeight="1"/>
    <row r="59898" ht="7.5" hidden="1" customHeight="1"/>
    <row r="59899" ht="7.5" hidden="1" customHeight="1"/>
    <row r="59900" ht="7.5" hidden="1" customHeight="1"/>
    <row r="59901" ht="7.5" hidden="1" customHeight="1"/>
    <row r="59902" ht="7.5" hidden="1" customHeight="1"/>
    <row r="59903" ht="7.5" hidden="1" customHeight="1"/>
    <row r="59904" ht="7.5" hidden="1" customHeight="1"/>
    <row r="59905" ht="7.5" hidden="1" customHeight="1"/>
    <row r="59906" ht="7.5" hidden="1" customHeight="1"/>
    <row r="59907" ht="7.5" hidden="1" customHeight="1"/>
    <row r="59908" ht="7.5" hidden="1" customHeight="1"/>
    <row r="59909" ht="7.5" hidden="1" customHeight="1"/>
    <row r="59910" ht="7.5" hidden="1" customHeight="1"/>
    <row r="59911" ht="7.5" hidden="1" customHeight="1"/>
    <row r="59912" ht="7.5" hidden="1" customHeight="1"/>
    <row r="59913" ht="7.5" hidden="1" customHeight="1"/>
    <row r="59914" ht="7.5" hidden="1" customHeight="1"/>
    <row r="59915" ht="7.5" hidden="1" customHeight="1"/>
    <row r="59916" ht="7.5" hidden="1" customHeight="1"/>
    <row r="59917" ht="7.5" hidden="1" customHeight="1"/>
    <row r="59918" ht="7.5" hidden="1" customHeight="1"/>
    <row r="59919" ht="7.5" hidden="1" customHeight="1"/>
    <row r="59920" ht="7.5" hidden="1" customHeight="1"/>
    <row r="59921" ht="7.5" hidden="1" customHeight="1"/>
    <row r="59922" ht="7.5" hidden="1" customHeight="1"/>
    <row r="59923" ht="7.5" hidden="1" customHeight="1"/>
    <row r="59924" ht="7.5" hidden="1" customHeight="1"/>
    <row r="59925" ht="7.5" hidden="1" customHeight="1"/>
    <row r="59926" ht="7.5" hidden="1" customHeight="1"/>
    <row r="59927" ht="7.5" hidden="1" customHeight="1"/>
    <row r="59928" ht="7.5" hidden="1" customHeight="1"/>
    <row r="59929" ht="7.5" hidden="1" customHeight="1"/>
    <row r="59930" ht="7.5" hidden="1" customHeight="1"/>
    <row r="59931" ht="7.5" hidden="1" customHeight="1"/>
    <row r="59932" ht="7.5" hidden="1" customHeight="1"/>
    <row r="59933" ht="7.5" hidden="1" customHeight="1"/>
    <row r="59934" ht="7.5" hidden="1" customHeight="1"/>
    <row r="59935" ht="7.5" hidden="1" customHeight="1"/>
    <row r="59936" ht="7.5" hidden="1" customHeight="1"/>
    <row r="59937" ht="7.5" hidden="1" customHeight="1"/>
    <row r="59938" ht="7.5" hidden="1" customHeight="1"/>
    <row r="59939" ht="7.5" hidden="1" customHeight="1"/>
    <row r="59940" ht="7.5" hidden="1" customHeight="1"/>
    <row r="59941" ht="7.5" hidden="1" customHeight="1"/>
    <row r="59942" ht="7.5" hidden="1" customHeight="1"/>
    <row r="59943" ht="7.5" hidden="1" customHeight="1"/>
    <row r="59944" ht="7.5" hidden="1" customHeight="1"/>
    <row r="59945" ht="7.5" hidden="1" customHeight="1"/>
    <row r="59946" ht="7.5" hidden="1" customHeight="1"/>
    <row r="59947" ht="7.5" hidden="1" customHeight="1"/>
    <row r="59948" ht="7.5" hidden="1" customHeight="1"/>
    <row r="59949" ht="7.5" hidden="1" customHeight="1"/>
    <row r="59950" ht="7.5" hidden="1" customHeight="1"/>
    <row r="59951" ht="7.5" hidden="1" customHeight="1"/>
    <row r="59952" ht="7.5" hidden="1" customHeight="1"/>
    <row r="59953" ht="7.5" hidden="1" customHeight="1"/>
    <row r="59954" ht="7.5" hidden="1" customHeight="1"/>
    <row r="59955" ht="7.5" hidden="1" customHeight="1"/>
    <row r="59956" ht="7.5" hidden="1" customHeight="1"/>
    <row r="59957" ht="7.5" hidden="1" customHeight="1"/>
    <row r="59958" ht="7.5" hidden="1" customHeight="1"/>
    <row r="59959" ht="7.5" hidden="1" customHeight="1"/>
    <row r="59960" ht="7.5" hidden="1" customHeight="1"/>
    <row r="59961" ht="7.5" hidden="1" customHeight="1"/>
    <row r="59962" ht="7.5" hidden="1" customHeight="1"/>
    <row r="59963" ht="7.5" hidden="1" customHeight="1"/>
    <row r="59964" ht="7.5" hidden="1" customHeight="1"/>
    <row r="59965" ht="7.5" hidden="1" customHeight="1"/>
    <row r="59966" ht="7.5" hidden="1" customHeight="1"/>
    <row r="59967" ht="7.5" hidden="1" customHeight="1"/>
    <row r="59968" ht="7.5" hidden="1" customHeight="1"/>
    <row r="59969" ht="7.5" hidden="1" customHeight="1"/>
    <row r="59970" ht="7.5" hidden="1" customHeight="1"/>
    <row r="59971" ht="7.5" hidden="1" customHeight="1"/>
    <row r="59972" ht="7.5" hidden="1" customHeight="1"/>
    <row r="59973" ht="7.5" hidden="1" customHeight="1"/>
    <row r="59974" ht="7.5" hidden="1" customHeight="1"/>
    <row r="59975" ht="7.5" hidden="1" customHeight="1"/>
    <row r="59976" ht="7.5" hidden="1" customHeight="1"/>
    <row r="59977" ht="7.5" hidden="1" customHeight="1"/>
    <row r="59978" ht="7.5" hidden="1" customHeight="1"/>
    <row r="59979" ht="7.5" hidden="1" customHeight="1"/>
    <row r="59980" ht="7.5" hidden="1" customHeight="1"/>
    <row r="59981" ht="7.5" hidden="1" customHeight="1"/>
    <row r="59982" ht="7.5" hidden="1" customHeight="1"/>
    <row r="59983" ht="7.5" hidden="1" customHeight="1"/>
    <row r="59984" ht="7.5" hidden="1" customHeight="1"/>
    <row r="59985" ht="7.5" hidden="1" customHeight="1"/>
    <row r="59986" ht="7.5" hidden="1" customHeight="1"/>
    <row r="59987" ht="7.5" hidden="1" customHeight="1"/>
    <row r="59988" ht="7.5" hidden="1" customHeight="1"/>
    <row r="59989" ht="7.5" hidden="1" customHeight="1"/>
    <row r="59990" ht="7.5" hidden="1" customHeight="1"/>
    <row r="59991" ht="7.5" hidden="1" customHeight="1"/>
    <row r="59992" ht="7.5" hidden="1" customHeight="1"/>
    <row r="59993" ht="7.5" hidden="1" customHeight="1"/>
    <row r="59994" ht="7.5" hidden="1" customHeight="1"/>
    <row r="59995" ht="7.5" hidden="1" customHeight="1"/>
    <row r="59996" ht="7.5" hidden="1" customHeight="1"/>
    <row r="59997" ht="7.5" hidden="1" customHeight="1"/>
    <row r="59998" ht="7.5" hidden="1" customHeight="1"/>
    <row r="59999" ht="7.5" hidden="1" customHeight="1"/>
    <row r="60000" ht="7.5" hidden="1" customHeight="1"/>
    <row r="60001" ht="7.5" hidden="1" customHeight="1"/>
    <row r="60002" ht="7.5" hidden="1" customHeight="1"/>
    <row r="60003" ht="7.5" hidden="1" customHeight="1"/>
    <row r="60004" ht="7.5" hidden="1" customHeight="1"/>
    <row r="60005" ht="7.5" hidden="1" customHeight="1"/>
    <row r="60006" ht="7.5" hidden="1" customHeight="1"/>
    <row r="60007" ht="7.5" hidden="1" customHeight="1"/>
    <row r="60008" ht="7.5" hidden="1" customHeight="1"/>
    <row r="60009" ht="7.5" hidden="1" customHeight="1"/>
    <row r="60010" ht="7.5" hidden="1" customHeight="1"/>
    <row r="60011" ht="7.5" hidden="1" customHeight="1"/>
    <row r="60012" ht="7.5" hidden="1" customHeight="1"/>
    <row r="60013" ht="7.5" hidden="1" customHeight="1"/>
    <row r="60014" ht="7.5" hidden="1" customHeight="1"/>
    <row r="60015" ht="7.5" hidden="1" customHeight="1"/>
    <row r="60016" ht="7.5" hidden="1" customHeight="1"/>
    <row r="60017" ht="7.5" hidden="1" customHeight="1"/>
    <row r="60018" ht="7.5" hidden="1" customHeight="1"/>
    <row r="60019" ht="7.5" hidden="1" customHeight="1"/>
    <row r="60020" ht="7.5" hidden="1" customHeight="1"/>
    <row r="60021" ht="7.5" hidden="1" customHeight="1"/>
    <row r="60022" ht="7.5" hidden="1" customHeight="1"/>
    <row r="60023" ht="7.5" hidden="1" customHeight="1"/>
    <row r="60024" ht="7.5" hidden="1" customHeight="1"/>
    <row r="60025" ht="7.5" hidden="1" customHeight="1"/>
    <row r="60026" ht="7.5" hidden="1" customHeight="1"/>
    <row r="60027" ht="7.5" hidden="1" customHeight="1"/>
    <row r="60028" ht="7.5" hidden="1" customHeight="1"/>
    <row r="60029" ht="7.5" hidden="1" customHeight="1"/>
    <row r="60030" ht="7.5" hidden="1" customHeight="1"/>
    <row r="60031" ht="7.5" hidden="1" customHeight="1"/>
    <row r="60032" ht="7.5" hidden="1" customHeight="1"/>
    <row r="60033" ht="7.5" hidden="1" customHeight="1"/>
    <row r="60034" ht="7.5" hidden="1" customHeight="1"/>
    <row r="60035" ht="7.5" hidden="1" customHeight="1"/>
    <row r="60036" ht="7.5" hidden="1" customHeight="1"/>
    <row r="60037" ht="7.5" hidden="1" customHeight="1"/>
    <row r="60038" ht="7.5" hidden="1" customHeight="1"/>
    <row r="60039" ht="7.5" hidden="1" customHeight="1"/>
    <row r="60040" ht="7.5" hidden="1" customHeight="1"/>
    <row r="60041" ht="7.5" hidden="1" customHeight="1"/>
    <row r="60042" ht="7.5" hidden="1" customHeight="1"/>
    <row r="60043" ht="7.5" hidden="1" customHeight="1"/>
    <row r="60044" ht="7.5" hidden="1" customHeight="1"/>
    <row r="60045" ht="7.5" hidden="1" customHeight="1"/>
    <row r="60046" ht="7.5" hidden="1" customHeight="1"/>
    <row r="60047" ht="7.5" hidden="1" customHeight="1"/>
    <row r="60048" ht="7.5" hidden="1" customHeight="1"/>
    <row r="60049" ht="7.5" hidden="1" customHeight="1"/>
    <row r="60050" ht="7.5" hidden="1" customHeight="1"/>
    <row r="60051" ht="7.5" hidden="1" customHeight="1"/>
    <row r="60052" ht="7.5" hidden="1" customHeight="1"/>
    <row r="60053" ht="7.5" hidden="1" customHeight="1"/>
    <row r="60054" ht="7.5" hidden="1" customHeight="1"/>
    <row r="60055" ht="7.5" hidden="1" customHeight="1"/>
    <row r="60056" ht="7.5" hidden="1" customHeight="1"/>
    <row r="60057" ht="7.5" hidden="1" customHeight="1"/>
    <row r="60058" ht="7.5" hidden="1" customHeight="1"/>
    <row r="60059" ht="7.5" hidden="1" customHeight="1"/>
    <row r="60060" ht="7.5" hidden="1" customHeight="1"/>
    <row r="60061" ht="7.5" hidden="1" customHeight="1"/>
    <row r="60062" ht="7.5" hidden="1" customHeight="1"/>
    <row r="60063" ht="7.5" hidden="1" customHeight="1"/>
    <row r="60064" ht="7.5" hidden="1" customHeight="1"/>
    <row r="60065" ht="7.5" hidden="1" customHeight="1"/>
    <row r="60066" ht="7.5" hidden="1" customHeight="1"/>
    <row r="60067" ht="7.5" hidden="1" customHeight="1"/>
    <row r="60068" ht="7.5" hidden="1" customHeight="1"/>
    <row r="60069" ht="7.5" hidden="1" customHeight="1"/>
    <row r="60070" ht="7.5" hidden="1" customHeight="1"/>
    <row r="60071" ht="7.5" hidden="1" customHeight="1"/>
    <row r="60072" ht="7.5" hidden="1" customHeight="1"/>
    <row r="60073" ht="7.5" hidden="1" customHeight="1"/>
    <row r="60074" ht="7.5" hidden="1" customHeight="1"/>
    <row r="60075" ht="7.5" hidden="1" customHeight="1"/>
    <row r="60076" ht="7.5" hidden="1" customHeight="1"/>
    <row r="60077" ht="7.5" hidden="1" customHeight="1"/>
    <row r="60078" ht="7.5" hidden="1" customHeight="1"/>
    <row r="60079" ht="7.5" hidden="1" customHeight="1"/>
    <row r="60080" ht="7.5" hidden="1" customHeight="1"/>
    <row r="60081" ht="7.5" hidden="1" customHeight="1"/>
    <row r="60082" ht="7.5" hidden="1" customHeight="1"/>
    <row r="60083" ht="7.5" hidden="1" customHeight="1"/>
    <row r="60084" ht="7.5" hidden="1" customHeight="1"/>
    <row r="60085" ht="7.5" hidden="1" customHeight="1"/>
    <row r="60086" ht="7.5" hidden="1" customHeight="1"/>
    <row r="60087" ht="7.5" hidden="1" customHeight="1"/>
    <row r="60088" ht="7.5" hidden="1" customHeight="1"/>
    <row r="60089" ht="7.5" hidden="1" customHeight="1"/>
    <row r="60090" ht="7.5" hidden="1" customHeight="1"/>
    <row r="60091" ht="7.5" hidden="1" customHeight="1"/>
    <row r="60092" ht="7.5" hidden="1" customHeight="1"/>
    <row r="60093" ht="7.5" hidden="1" customHeight="1"/>
    <row r="60094" ht="7.5" hidden="1" customHeight="1"/>
    <row r="60095" ht="7.5" hidden="1" customHeight="1"/>
    <row r="60096" ht="7.5" hidden="1" customHeight="1"/>
    <row r="60097" ht="7.5" hidden="1" customHeight="1"/>
    <row r="60098" ht="7.5" hidden="1" customHeight="1"/>
    <row r="60099" ht="7.5" hidden="1" customHeight="1"/>
    <row r="60100" ht="7.5" hidden="1" customHeight="1"/>
    <row r="60101" ht="7.5" hidden="1" customHeight="1"/>
    <row r="60102" ht="7.5" hidden="1" customHeight="1"/>
    <row r="60103" ht="7.5" hidden="1" customHeight="1"/>
    <row r="60104" ht="7.5" hidden="1" customHeight="1"/>
    <row r="60105" ht="7.5" hidden="1" customHeight="1"/>
    <row r="60106" ht="7.5" hidden="1" customHeight="1"/>
    <row r="60107" ht="7.5" hidden="1" customHeight="1"/>
    <row r="60108" ht="7.5" hidden="1" customHeight="1"/>
    <row r="60109" ht="7.5" hidden="1" customHeight="1"/>
    <row r="60110" ht="7.5" hidden="1" customHeight="1"/>
    <row r="60111" ht="7.5" hidden="1" customHeight="1"/>
    <row r="60112" ht="7.5" hidden="1" customHeight="1"/>
    <row r="60113" ht="7.5" hidden="1" customHeight="1"/>
    <row r="60114" ht="7.5" hidden="1" customHeight="1"/>
    <row r="60115" ht="7.5" hidden="1" customHeight="1"/>
    <row r="60116" ht="7.5" hidden="1" customHeight="1"/>
    <row r="60117" ht="7.5" hidden="1" customHeight="1"/>
    <row r="60118" ht="7.5" hidden="1" customHeight="1"/>
    <row r="60119" ht="7.5" hidden="1" customHeight="1"/>
    <row r="60120" ht="7.5" hidden="1" customHeight="1"/>
    <row r="60121" ht="7.5" hidden="1" customHeight="1"/>
    <row r="60122" ht="7.5" hidden="1" customHeight="1"/>
    <row r="60123" ht="7.5" hidden="1" customHeight="1"/>
    <row r="60124" ht="7.5" hidden="1" customHeight="1"/>
    <row r="60125" ht="7.5" hidden="1" customHeight="1"/>
    <row r="60126" ht="7.5" hidden="1" customHeight="1"/>
    <row r="60127" ht="7.5" hidden="1" customHeight="1"/>
    <row r="60128" ht="7.5" hidden="1" customHeight="1"/>
    <row r="60129" ht="7.5" hidden="1" customHeight="1"/>
    <row r="60130" ht="7.5" hidden="1" customHeight="1"/>
    <row r="60131" ht="7.5" hidden="1" customHeight="1"/>
    <row r="60132" ht="7.5" hidden="1" customHeight="1"/>
    <row r="60133" ht="7.5" hidden="1" customHeight="1"/>
    <row r="60134" ht="7.5" hidden="1" customHeight="1"/>
    <row r="60135" ht="7.5" hidden="1" customHeight="1"/>
    <row r="60136" ht="7.5" hidden="1" customHeight="1"/>
    <row r="60137" ht="7.5" hidden="1" customHeight="1"/>
    <row r="60138" ht="7.5" hidden="1" customHeight="1"/>
    <row r="60139" ht="7.5" hidden="1" customHeight="1"/>
    <row r="60140" ht="7.5" hidden="1" customHeight="1"/>
    <row r="60141" ht="7.5" hidden="1" customHeight="1"/>
    <row r="60142" ht="7.5" hidden="1" customHeight="1"/>
    <row r="60143" ht="7.5" hidden="1" customHeight="1"/>
    <row r="60144" ht="7.5" hidden="1" customHeight="1"/>
    <row r="60145" ht="7.5" hidden="1" customHeight="1"/>
    <row r="60146" ht="7.5" hidden="1" customHeight="1"/>
    <row r="60147" ht="7.5" hidden="1" customHeight="1"/>
    <row r="60148" ht="7.5" hidden="1" customHeight="1"/>
    <row r="60149" ht="7.5" hidden="1" customHeight="1"/>
    <row r="60150" ht="7.5" hidden="1" customHeight="1"/>
    <row r="60151" ht="7.5" hidden="1" customHeight="1"/>
    <row r="60152" ht="7.5" hidden="1" customHeight="1"/>
    <row r="60153" ht="7.5" hidden="1" customHeight="1"/>
    <row r="60154" ht="7.5" hidden="1" customHeight="1"/>
    <row r="60155" ht="7.5" hidden="1" customHeight="1"/>
    <row r="60156" ht="7.5" hidden="1" customHeight="1"/>
    <row r="60157" ht="7.5" hidden="1" customHeight="1"/>
    <row r="60158" ht="7.5" hidden="1" customHeight="1"/>
    <row r="60159" ht="7.5" hidden="1" customHeight="1"/>
    <row r="60160" ht="7.5" hidden="1" customHeight="1"/>
    <row r="60161" ht="7.5" hidden="1" customHeight="1"/>
    <row r="60162" ht="7.5" hidden="1" customHeight="1"/>
    <row r="60163" ht="7.5" hidden="1" customHeight="1"/>
    <row r="60164" ht="7.5" hidden="1" customHeight="1"/>
    <row r="60165" ht="7.5" hidden="1" customHeight="1"/>
    <row r="60166" ht="7.5" hidden="1" customHeight="1"/>
    <row r="60167" ht="7.5" hidden="1" customHeight="1"/>
    <row r="60168" ht="7.5" hidden="1" customHeight="1"/>
    <row r="60169" ht="7.5" hidden="1" customHeight="1"/>
    <row r="60170" ht="7.5" hidden="1" customHeight="1"/>
    <row r="60171" ht="7.5" hidden="1" customHeight="1"/>
    <row r="60172" ht="7.5" hidden="1" customHeight="1"/>
    <row r="60173" ht="7.5" hidden="1" customHeight="1"/>
    <row r="60174" ht="7.5" hidden="1" customHeight="1"/>
    <row r="60175" ht="7.5" hidden="1" customHeight="1"/>
    <row r="60176" ht="7.5" hidden="1" customHeight="1"/>
    <row r="60177" ht="7.5" hidden="1" customHeight="1"/>
    <row r="60178" ht="7.5" hidden="1" customHeight="1"/>
    <row r="60179" ht="7.5" hidden="1" customHeight="1"/>
    <row r="60180" ht="7.5" hidden="1" customHeight="1"/>
    <row r="60181" ht="7.5" hidden="1" customHeight="1"/>
    <row r="60182" ht="7.5" hidden="1" customHeight="1"/>
    <row r="60183" ht="7.5" hidden="1" customHeight="1"/>
    <row r="60184" ht="7.5" hidden="1" customHeight="1"/>
    <row r="60185" ht="7.5" hidden="1" customHeight="1"/>
    <row r="60186" ht="7.5" hidden="1" customHeight="1"/>
    <row r="60187" ht="7.5" hidden="1" customHeight="1"/>
    <row r="60188" ht="7.5" hidden="1" customHeight="1"/>
    <row r="60189" ht="7.5" hidden="1" customHeight="1"/>
    <row r="60190" ht="7.5" hidden="1" customHeight="1"/>
    <row r="60191" ht="7.5" hidden="1" customHeight="1"/>
    <row r="60192" ht="7.5" hidden="1" customHeight="1"/>
    <row r="60193" ht="7.5" hidden="1" customHeight="1"/>
    <row r="60194" ht="7.5" hidden="1" customHeight="1"/>
    <row r="60195" ht="7.5" hidden="1" customHeight="1"/>
    <row r="60196" ht="7.5" hidden="1" customHeight="1"/>
    <row r="60197" ht="7.5" hidden="1" customHeight="1"/>
    <row r="60198" ht="7.5" hidden="1" customHeight="1"/>
    <row r="60199" ht="7.5" hidden="1" customHeight="1"/>
    <row r="60200" ht="7.5" hidden="1" customHeight="1"/>
    <row r="60201" ht="7.5" hidden="1" customHeight="1"/>
    <row r="60202" ht="7.5" hidden="1" customHeight="1"/>
    <row r="60203" ht="7.5" hidden="1" customHeight="1"/>
    <row r="60204" ht="7.5" hidden="1" customHeight="1"/>
    <row r="60205" ht="7.5" hidden="1" customHeight="1"/>
    <row r="60206" ht="7.5" hidden="1" customHeight="1"/>
    <row r="60207" ht="7.5" hidden="1" customHeight="1"/>
    <row r="60208" ht="7.5" hidden="1" customHeight="1"/>
    <row r="60209" ht="7.5" hidden="1" customHeight="1"/>
    <row r="60210" ht="7.5" hidden="1" customHeight="1"/>
    <row r="60211" ht="7.5" hidden="1" customHeight="1"/>
    <row r="60212" ht="7.5" hidden="1" customHeight="1"/>
    <row r="60213" ht="7.5" hidden="1" customHeight="1"/>
    <row r="60214" ht="7.5" hidden="1" customHeight="1"/>
    <row r="60215" ht="7.5" hidden="1" customHeight="1"/>
    <row r="60216" ht="7.5" hidden="1" customHeight="1"/>
    <row r="60217" ht="7.5" hidden="1" customHeight="1"/>
    <row r="60218" ht="7.5" hidden="1" customHeight="1"/>
    <row r="60219" ht="7.5" hidden="1" customHeight="1"/>
    <row r="60220" ht="7.5" hidden="1" customHeight="1"/>
    <row r="60221" ht="7.5" hidden="1" customHeight="1"/>
    <row r="60222" ht="7.5" hidden="1" customHeight="1"/>
    <row r="60223" ht="7.5" hidden="1" customHeight="1"/>
    <row r="60224" ht="7.5" hidden="1" customHeight="1"/>
    <row r="60225" ht="7.5" hidden="1" customHeight="1"/>
    <row r="60226" ht="7.5" hidden="1" customHeight="1"/>
    <row r="60227" ht="7.5" hidden="1" customHeight="1"/>
    <row r="60228" ht="7.5" hidden="1" customHeight="1"/>
    <row r="60229" ht="7.5" hidden="1" customHeight="1"/>
    <row r="60230" ht="7.5" hidden="1" customHeight="1"/>
    <row r="60231" ht="7.5" hidden="1" customHeight="1"/>
    <row r="60232" ht="7.5" hidden="1" customHeight="1"/>
    <row r="60233" ht="7.5" hidden="1" customHeight="1"/>
    <row r="60234" ht="7.5" hidden="1" customHeight="1"/>
    <row r="60235" ht="7.5" hidden="1" customHeight="1"/>
    <row r="60236" ht="7.5" hidden="1" customHeight="1"/>
    <row r="60237" ht="7.5" hidden="1" customHeight="1"/>
    <row r="60238" ht="7.5" hidden="1" customHeight="1"/>
    <row r="60239" ht="7.5" hidden="1" customHeight="1"/>
    <row r="60240" ht="7.5" hidden="1" customHeight="1"/>
    <row r="60241" ht="7.5" hidden="1" customHeight="1"/>
    <row r="60242" ht="7.5" hidden="1" customHeight="1"/>
    <row r="60243" ht="7.5" hidden="1" customHeight="1"/>
    <row r="60244" ht="7.5" hidden="1" customHeight="1"/>
    <row r="60245" ht="7.5" hidden="1" customHeight="1"/>
    <row r="60246" ht="7.5" hidden="1" customHeight="1"/>
    <row r="60247" ht="7.5" hidden="1" customHeight="1"/>
    <row r="60248" ht="7.5" hidden="1" customHeight="1"/>
    <row r="60249" ht="7.5" hidden="1" customHeight="1"/>
    <row r="60250" ht="7.5" hidden="1" customHeight="1"/>
    <row r="60251" ht="7.5" hidden="1" customHeight="1"/>
    <row r="60252" ht="7.5" hidden="1" customHeight="1"/>
    <row r="60253" ht="7.5" hidden="1" customHeight="1"/>
    <row r="60254" ht="7.5" hidden="1" customHeight="1"/>
    <row r="60255" ht="7.5" hidden="1" customHeight="1"/>
    <row r="60256" ht="7.5" hidden="1" customHeight="1"/>
    <row r="60257" ht="7.5" hidden="1" customHeight="1"/>
    <row r="60258" ht="7.5" hidden="1" customHeight="1"/>
    <row r="60259" ht="7.5" hidden="1" customHeight="1"/>
    <row r="60260" ht="7.5" hidden="1" customHeight="1"/>
    <row r="60261" ht="7.5" hidden="1" customHeight="1"/>
    <row r="60262" ht="7.5" hidden="1" customHeight="1"/>
    <row r="60263" ht="7.5" hidden="1" customHeight="1"/>
    <row r="60264" ht="7.5" hidden="1" customHeight="1"/>
    <row r="60265" ht="7.5" hidden="1" customHeight="1"/>
    <row r="60266" ht="7.5" hidden="1" customHeight="1"/>
    <row r="60267" ht="7.5" hidden="1" customHeight="1"/>
    <row r="60268" ht="7.5" hidden="1" customHeight="1"/>
    <row r="60269" ht="7.5" hidden="1" customHeight="1"/>
    <row r="60270" ht="7.5" hidden="1" customHeight="1"/>
    <row r="60271" ht="7.5" hidden="1" customHeight="1"/>
    <row r="60272" ht="7.5" hidden="1" customHeight="1"/>
    <row r="60273" ht="7.5" hidden="1" customHeight="1"/>
    <row r="60274" ht="7.5" hidden="1" customHeight="1"/>
    <row r="60275" ht="7.5" hidden="1" customHeight="1"/>
    <row r="60276" ht="7.5" hidden="1" customHeight="1"/>
    <row r="60277" ht="7.5" hidden="1" customHeight="1"/>
    <row r="60278" ht="7.5" hidden="1" customHeight="1"/>
    <row r="60279" ht="7.5" hidden="1" customHeight="1"/>
    <row r="60280" ht="7.5" hidden="1" customHeight="1"/>
    <row r="60281" ht="7.5" hidden="1" customHeight="1"/>
    <row r="60282" ht="7.5" hidden="1" customHeight="1"/>
    <row r="60283" ht="7.5" hidden="1" customHeight="1"/>
    <row r="60284" ht="7.5" hidden="1" customHeight="1"/>
    <row r="60285" ht="7.5" hidden="1" customHeight="1"/>
    <row r="60286" ht="7.5" hidden="1" customHeight="1"/>
    <row r="60287" ht="7.5" hidden="1" customHeight="1"/>
    <row r="60288" ht="7.5" hidden="1" customHeight="1"/>
    <row r="60289" ht="7.5" hidden="1" customHeight="1"/>
    <row r="60290" ht="7.5" hidden="1" customHeight="1"/>
    <row r="60291" ht="7.5" hidden="1" customHeight="1"/>
    <row r="60292" ht="7.5" hidden="1" customHeight="1"/>
    <row r="60293" ht="7.5" hidden="1" customHeight="1"/>
    <row r="60294" ht="7.5" hidden="1" customHeight="1"/>
    <row r="60295" ht="7.5" hidden="1" customHeight="1"/>
    <row r="60296" ht="7.5" hidden="1" customHeight="1"/>
    <row r="60297" ht="7.5" hidden="1" customHeight="1"/>
    <row r="60298" ht="7.5" hidden="1" customHeight="1"/>
    <row r="60299" ht="7.5" hidden="1" customHeight="1"/>
    <row r="60300" ht="7.5" hidden="1" customHeight="1"/>
    <row r="60301" ht="7.5" hidden="1" customHeight="1"/>
    <row r="60302" ht="7.5" hidden="1" customHeight="1"/>
    <row r="60303" ht="7.5" hidden="1" customHeight="1"/>
    <row r="60304" ht="7.5" hidden="1" customHeight="1"/>
    <row r="60305" ht="7.5" hidden="1" customHeight="1"/>
    <row r="60306" ht="7.5" hidden="1" customHeight="1"/>
    <row r="60307" ht="7.5" hidden="1" customHeight="1"/>
    <row r="60308" ht="7.5" hidden="1" customHeight="1"/>
    <row r="60309" ht="7.5" hidden="1" customHeight="1"/>
    <row r="60310" ht="7.5" hidden="1" customHeight="1"/>
    <row r="60311" ht="7.5" hidden="1" customHeight="1"/>
    <row r="60312" ht="7.5" hidden="1" customHeight="1"/>
    <row r="60313" ht="7.5" hidden="1" customHeight="1"/>
    <row r="60314" ht="7.5" hidden="1" customHeight="1"/>
    <row r="60315" ht="7.5" hidden="1" customHeight="1"/>
    <row r="60316" ht="7.5" hidden="1" customHeight="1"/>
    <row r="60317" ht="7.5" hidden="1" customHeight="1"/>
    <row r="60318" ht="7.5" hidden="1" customHeight="1"/>
    <row r="60319" ht="7.5" hidden="1" customHeight="1"/>
    <row r="60320" ht="7.5" hidden="1" customHeight="1"/>
    <row r="60321" ht="7.5" hidden="1" customHeight="1"/>
    <row r="60322" ht="7.5" hidden="1" customHeight="1"/>
    <row r="60323" ht="7.5" hidden="1" customHeight="1"/>
    <row r="60324" ht="7.5" hidden="1" customHeight="1"/>
    <row r="60325" ht="7.5" hidden="1" customHeight="1"/>
    <row r="60326" ht="7.5" hidden="1" customHeight="1"/>
    <row r="60327" ht="7.5" hidden="1" customHeight="1"/>
    <row r="60328" ht="7.5" hidden="1" customHeight="1"/>
    <row r="60329" ht="7.5" hidden="1" customHeight="1"/>
    <row r="60330" ht="7.5" hidden="1" customHeight="1"/>
    <row r="60331" ht="7.5" hidden="1" customHeight="1"/>
    <row r="60332" ht="7.5" hidden="1" customHeight="1"/>
    <row r="60333" ht="7.5" hidden="1" customHeight="1"/>
    <row r="60334" ht="7.5" hidden="1" customHeight="1"/>
    <row r="60335" ht="7.5" hidden="1" customHeight="1"/>
    <row r="60336" ht="7.5" hidden="1" customHeight="1"/>
    <row r="60337" ht="7.5" hidden="1" customHeight="1"/>
    <row r="60338" ht="7.5" hidden="1" customHeight="1"/>
    <row r="60339" ht="7.5" hidden="1" customHeight="1"/>
    <row r="60340" ht="7.5" hidden="1" customHeight="1"/>
    <row r="60341" ht="7.5" hidden="1" customHeight="1"/>
    <row r="60342" ht="7.5" hidden="1" customHeight="1"/>
    <row r="60343" ht="7.5" hidden="1" customHeight="1"/>
    <row r="60344" ht="7.5" hidden="1" customHeight="1"/>
    <row r="60345" ht="7.5" hidden="1" customHeight="1"/>
    <row r="60346" ht="7.5" hidden="1" customHeight="1"/>
    <row r="60347" ht="7.5" hidden="1" customHeight="1"/>
    <row r="60348" ht="7.5" hidden="1" customHeight="1"/>
    <row r="60349" ht="7.5" hidden="1" customHeight="1"/>
    <row r="60350" ht="7.5" hidden="1" customHeight="1"/>
    <row r="60351" ht="7.5" hidden="1" customHeight="1"/>
    <row r="60352" ht="7.5" hidden="1" customHeight="1"/>
    <row r="60353" ht="7.5" hidden="1" customHeight="1"/>
    <row r="60354" ht="7.5" hidden="1" customHeight="1"/>
    <row r="60355" ht="7.5" hidden="1" customHeight="1"/>
    <row r="60356" ht="7.5" hidden="1" customHeight="1"/>
    <row r="60357" ht="7.5" hidden="1" customHeight="1"/>
    <row r="60358" ht="7.5" hidden="1" customHeight="1"/>
    <row r="60359" ht="7.5" hidden="1" customHeight="1"/>
    <row r="60360" ht="7.5" hidden="1" customHeight="1"/>
    <row r="60361" ht="7.5" hidden="1" customHeight="1"/>
    <row r="60362" ht="7.5" hidden="1" customHeight="1"/>
    <row r="60363" ht="7.5" hidden="1" customHeight="1"/>
    <row r="60364" ht="7.5" hidden="1" customHeight="1"/>
    <row r="60365" ht="7.5" hidden="1" customHeight="1"/>
    <row r="60366" ht="7.5" hidden="1" customHeight="1"/>
    <row r="60367" ht="7.5" hidden="1" customHeight="1"/>
    <row r="60368" ht="7.5" hidden="1" customHeight="1"/>
    <row r="60369" ht="7.5" hidden="1" customHeight="1"/>
    <row r="60370" ht="7.5" hidden="1" customHeight="1"/>
    <row r="60371" ht="7.5" hidden="1" customHeight="1"/>
    <row r="60372" ht="7.5" hidden="1" customHeight="1"/>
    <row r="60373" ht="7.5" hidden="1" customHeight="1"/>
    <row r="60374" ht="7.5" hidden="1" customHeight="1"/>
    <row r="60375" ht="7.5" hidden="1" customHeight="1"/>
    <row r="60376" ht="7.5" hidden="1" customHeight="1"/>
    <row r="60377" ht="7.5" hidden="1" customHeight="1"/>
    <row r="60378" ht="7.5" hidden="1" customHeight="1"/>
    <row r="60379" ht="7.5" hidden="1" customHeight="1"/>
    <row r="60380" ht="7.5" hidden="1" customHeight="1"/>
    <row r="60381" ht="7.5" hidden="1" customHeight="1"/>
    <row r="60382" ht="7.5" hidden="1" customHeight="1"/>
    <row r="60383" ht="7.5" hidden="1" customHeight="1"/>
    <row r="60384" ht="7.5" hidden="1" customHeight="1"/>
    <row r="60385" ht="7.5" hidden="1" customHeight="1"/>
    <row r="60386" ht="7.5" hidden="1" customHeight="1"/>
    <row r="60387" ht="7.5" hidden="1" customHeight="1"/>
    <row r="60388" ht="7.5" hidden="1" customHeight="1"/>
    <row r="60389" ht="7.5" hidden="1" customHeight="1"/>
    <row r="60390" ht="7.5" hidden="1" customHeight="1"/>
    <row r="60391" ht="7.5" hidden="1" customHeight="1"/>
    <row r="60392" ht="7.5" hidden="1" customHeight="1"/>
    <row r="60393" ht="7.5" hidden="1" customHeight="1"/>
    <row r="60394" ht="7.5" hidden="1" customHeight="1"/>
    <row r="60395" ht="7.5" hidden="1" customHeight="1"/>
    <row r="60396" ht="7.5" hidden="1" customHeight="1"/>
    <row r="60397" ht="7.5" hidden="1" customHeight="1"/>
    <row r="60398" ht="7.5" hidden="1" customHeight="1"/>
    <row r="60399" ht="7.5" hidden="1" customHeight="1"/>
    <row r="60400" ht="7.5" hidden="1" customHeight="1"/>
    <row r="60401" ht="7.5" hidden="1" customHeight="1"/>
    <row r="60402" ht="7.5" hidden="1" customHeight="1"/>
    <row r="60403" ht="7.5" hidden="1" customHeight="1"/>
    <row r="60404" ht="7.5" hidden="1" customHeight="1"/>
    <row r="60405" ht="7.5" hidden="1" customHeight="1"/>
    <row r="60406" ht="7.5" hidden="1" customHeight="1"/>
    <row r="60407" ht="7.5" hidden="1" customHeight="1"/>
    <row r="60408" ht="7.5" hidden="1" customHeight="1"/>
    <row r="60409" ht="7.5" hidden="1" customHeight="1"/>
    <row r="60410" ht="7.5" hidden="1" customHeight="1"/>
    <row r="60411" ht="7.5" hidden="1" customHeight="1"/>
    <row r="60412" ht="7.5" hidden="1" customHeight="1"/>
    <row r="60413" ht="7.5" hidden="1" customHeight="1"/>
    <row r="60414" ht="7.5" hidden="1" customHeight="1"/>
    <row r="60415" ht="7.5" hidden="1" customHeight="1"/>
    <row r="60416" ht="7.5" hidden="1" customHeight="1"/>
    <row r="60417" ht="7.5" hidden="1" customHeight="1"/>
    <row r="60418" ht="7.5" hidden="1" customHeight="1"/>
    <row r="60419" ht="7.5" hidden="1" customHeight="1"/>
    <row r="60420" ht="7.5" hidden="1" customHeight="1"/>
    <row r="60421" ht="7.5" hidden="1" customHeight="1"/>
    <row r="60422" ht="7.5" hidden="1" customHeight="1"/>
    <row r="60423" ht="7.5" hidden="1" customHeight="1"/>
    <row r="60424" ht="7.5" hidden="1" customHeight="1"/>
    <row r="60425" ht="7.5" hidden="1" customHeight="1"/>
    <row r="60426" ht="7.5" hidden="1" customHeight="1"/>
    <row r="60427" ht="7.5" hidden="1" customHeight="1"/>
    <row r="60428" ht="7.5" hidden="1" customHeight="1"/>
    <row r="60429" ht="7.5" hidden="1" customHeight="1"/>
    <row r="60430" ht="7.5" hidden="1" customHeight="1"/>
    <row r="60431" ht="7.5" hidden="1" customHeight="1"/>
    <row r="60432" ht="7.5" hidden="1" customHeight="1"/>
    <row r="60433" ht="7.5" hidden="1" customHeight="1"/>
    <row r="60434" ht="7.5" hidden="1" customHeight="1"/>
    <row r="60435" ht="7.5" hidden="1" customHeight="1"/>
    <row r="60436" ht="7.5" hidden="1" customHeight="1"/>
    <row r="60437" ht="7.5" hidden="1" customHeight="1"/>
    <row r="60438" ht="7.5" hidden="1" customHeight="1"/>
    <row r="60439" ht="7.5" hidden="1" customHeight="1"/>
    <row r="60440" ht="7.5" hidden="1" customHeight="1"/>
    <row r="60441" ht="7.5" hidden="1" customHeight="1"/>
    <row r="60442" ht="7.5" hidden="1" customHeight="1"/>
    <row r="60443" ht="7.5" hidden="1" customHeight="1"/>
    <row r="60444" ht="7.5" hidden="1" customHeight="1"/>
    <row r="60445" ht="7.5" hidden="1" customHeight="1"/>
    <row r="60446" ht="7.5" hidden="1" customHeight="1"/>
    <row r="60447" ht="7.5" hidden="1" customHeight="1"/>
    <row r="60448" ht="7.5" hidden="1" customHeight="1"/>
    <row r="60449" ht="7.5" hidden="1" customHeight="1"/>
    <row r="60450" ht="7.5" hidden="1" customHeight="1"/>
    <row r="60451" ht="7.5" hidden="1" customHeight="1"/>
    <row r="60452" ht="7.5" hidden="1" customHeight="1"/>
    <row r="60453" ht="7.5" hidden="1" customHeight="1"/>
    <row r="60454" ht="7.5" hidden="1" customHeight="1"/>
    <row r="60455" ht="7.5" hidden="1" customHeight="1"/>
    <row r="60456" ht="7.5" hidden="1" customHeight="1"/>
    <row r="60457" ht="7.5" hidden="1" customHeight="1"/>
    <row r="60458" ht="7.5" hidden="1" customHeight="1"/>
    <row r="60459" ht="7.5" hidden="1" customHeight="1"/>
    <row r="60460" ht="7.5" hidden="1" customHeight="1"/>
    <row r="60461" ht="7.5" hidden="1" customHeight="1"/>
    <row r="60462" ht="7.5" hidden="1" customHeight="1"/>
    <row r="60463" ht="7.5" hidden="1" customHeight="1"/>
    <row r="60464" ht="7.5" hidden="1" customHeight="1"/>
    <row r="60465" ht="7.5" hidden="1" customHeight="1"/>
    <row r="60466" ht="7.5" hidden="1" customHeight="1"/>
    <row r="60467" ht="7.5" hidden="1" customHeight="1"/>
    <row r="60468" ht="7.5" hidden="1" customHeight="1"/>
    <row r="60469" ht="7.5" hidden="1" customHeight="1"/>
    <row r="60470" ht="7.5" hidden="1" customHeight="1"/>
    <row r="60471" ht="7.5" hidden="1" customHeight="1"/>
    <row r="60472" ht="7.5" hidden="1" customHeight="1"/>
    <row r="60473" ht="7.5" hidden="1" customHeight="1"/>
    <row r="60474" ht="7.5" hidden="1" customHeight="1"/>
    <row r="60475" ht="7.5" hidden="1" customHeight="1"/>
    <row r="60476" ht="7.5" hidden="1" customHeight="1"/>
    <row r="60477" ht="7.5" hidden="1" customHeight="1"/>
    <row r="60478" ht="7.5" hidden="1" customHeight="1"/>
    <row r="60479" ht="7.5" hidden="1" customHeight="1"/>
    <row r="60480" ht="7.5" hidden="1" customHeight="1"/>
    <row r="60481" ht="7.5" hidden="1" customHeight="1"/>
    <row r="60482" ht="7.5" hidden="1" customHeight="1"/>
    <row r="60483" ht="7.5" hidden="1" customHeight="1"/>
    <row r="60484" ht="7.5" hidden="1" customHeight="1"/>
    <row r="60485" ht="7.5" hidden="1" customHeight="1"/>
    <row r="60486" ht="7.5" hidden="1" customHeight="1"/>
    <row r="60487" ht="7.5" hidden="1" customHeight="1"/>
    <row r="60488" ht="7.5" hidden="1" customHeight="1"/>
    <row r="60489" ht="7.5" hidden="1" customHeight="1"/>
    <row r="60490" ht="7.5" hidden="1" customHeight="1"/>
    <row r="60491" ht="7.5" hidden="1" customHeight="1"/>
    <row r="60492" ht="7.5" hidden="1" customHeight="1"/>
    <row r="60493" ht="7.5" hidden="1" customHeight="1"/>
    <row r="60494" ht="7.5" hidden="1" customHeight="1"/>
    <row r="60495" ht="7.5" hidden="1" customHeight="1"/>
    <row r="60496" ht="7.5" hidden="1" customHeight="1"/>
    <row r="60497" ht="7.5" hidden="1" customHeight="1"/>
    <row r="60498" ht="7.5" hidden="1" customHeight="1"/>
    <row r="60499" ht="7.5" hidden="1" customHeight="1"/>
    <row r="60500" ht="7.5" hidden="1" customHeight="1"/>
    <row r="60501" ht="7.5" hidden="1" customHeight="1"/>
    <row r="60502" ht="7.5" hidden="1" customHeight="1"/>
    <row r="60503" ht="7.5" hidden="1" customHeight="1"/>
    <row r="60504" ht="7.5" hidden="1" customHeight="1"/>
    <row r="60505" ht="7.5" hidden="1" customHeight="1"/>
    <row r="60506" ht="7.5" hidden="1" customHeight="1"/>
    <row r="60507" ht="7.5" hidden="1" customHeight="1"/>
    <row r="60508" ht="7.5" hidden="1" customHeight="1"/>
    <row r="60509" ht="7.5" hidden="1" customHeight="1"/>
    <row r="60510" ht="7.5" hidden="1" customHeight="1"/>
    <row r="60511" ht="7.5" hidden="1" customHeight="1"/>
    <row r="60512" ht="7.5" hidden="1" customHeight="1"/>
    <row r="60513" ht="7.5" hidden="1" customHeight="1"/>
    <row r="60514" ht="7.5" hidden="1" customHeight="1"/>
    <row r="60515" ht="7.5" hidden="1" customHeight="1"/>
    <row r="60516" ht="7.5" hidden="1" customHeight="1"/>
    <row r="60517" ht="7.5" hidden="1" customHeight="1"/>
    <row r="60518" ht="7.5" hidden="1" customHeight="1"/>
    <row r="60519" ht="7.5" hidden="1" customHeight="1"/>
    <row r="60520" ht="7.5" hidden="1" customHeight="1"/>
    <row r="60521" ht="7.5" hidden="1" customHeight="1"/>
    <row r="60522" ht="7.5" hidden="1" customHeight="1"/>
    <row r="60523" ht="7.5" hidden="1" customHeight="1"/>
    <row r="60524" ht="7.5" hidden="1" customHeight="1"/>
    <row r="60525" ht="7.5" hidden="1" customHeight="1"/>
    <row r="60526" ht="7.5" hidden="1" customHeight="1"/>
    <row r="60527" ht="7.5" hidden="1" customHeight="1"/>
    <row r="60528" ht="7.5" hidden="1" customHeight="1"/>
    <row r="60529" ht="7.5" hidden="1" customHeight="1"/>
    <row r="60530" ht="7.5" hidden="1" customHeight="1"/>
    <row r="60531" ht="7.5" hidden="1" customHeight="1"/>
    <row r="60532" ht="7.5" hidden="1" customHeight="1"/>
    <row r="60533" ht="7.5" hidden="1" customHeight="1"/>
    <row r="60534" ht="7.5" hidden="1" customHeight="1"/>
    <row r="60535" ht="7.5" hidden="1" customHeight="1"/>
    <row r="60536" ht="7.5" hidden="1" customHeight="1"/>
    <row r="60537" ht="7.5" hidden="1" customHeight="1"/>
    <row r="60538" ht="7.5" hidden="1" customHeight="1"/>
    <row r="60539" ht="7.5" hidden="1" customHeight="1"/>
    <row r="60540" ht="7.5" hidden="1" customHeight="1"/>
    <row r="60541" ht="7.5" hidden="1" customHeight="1"/>
    <row r="60542" ht="7.5" hidden="1" customHeight="1"/>
    <row r="60543" ht="7.5" hidden="1" customHeight="1"/>
    <row r="60544" ht="7.5" hidden="1" customHeight="1"/>
    <row r="60545" ht="7.5" hidden="1" customHeight="1"/>
    <row r="60546" ht="7.5" hidden="1" customHeight="1"/>
    <row r="60547" ht="7.5" hidden="1" customHeight="1"/>
    <row r="60548" ht="7.5" hidden="1" customHeight="1"/>
    <row r="60549" ht="7.5" hidden="1" customHeight="1"/>
    <row r="60550" ht="7.5" hidden="1" customHeight="1"/>
    <row r="60551" ht="7.5" hidden="1" customHeight="1"/>
    <row r="60552" ht="7.5" hidden="1" customHeight="1"/>
    <row r="60553" ht="7.5" hidden="1" customHeight="1"/>
    <row r="60554" ht="7.5" hidden="1" customHeight="1"/>
    <row r="60555" ht="7.5" hidden="1" customHeight="1"/>
    <row r="60556" ht="7.5" hidden="1" customHeight="1"/>
    <row r="60557" ht="7.5" hidden="1" customHeight="1"/>
    <row r="60558" ht="7.5" hidden="1" customHeight="1"/>
    <row r="60559" ht="7.5" hidden="1" customHeight="1"/>
    <row r="60560" ht="7.5" hidden="1" customHeight="1"/>
    <row r="60561" ht="7.5" hidden="1" customHeight="1"/>
    <row r="60562" ht="7.5" hidden="1" customHeight="1"/>
    <row r="60563" ht="7.5" hidden="1" customHeight="1"/>
    <row r="60564" ht="7.5" hidden="1" customHeight="1"/>
    <row r="60565" ht="7.5" hidden="1" customHeight="1"/>
    <row r="60566" ht="7.5" hidden="1" customHeight="1"/>
    <row r="60567" ht="7.5" hidden="1" customHeight="1"/>
    <row r="60568" ht="7.5" hidden="1" customHeight="1"/>
    <row r="60569" ht="7.5" hidden="1" customHeight="1"/>
    <row r="60570" ht="7.5" hidden="1" customHeight="1"/>
    <row r="60571" ht="7.5" hidden="1" customHeight="1"/>
    <row r="60572" ht="7.5" hidden="1" customHeight="1"/>
    <row r="60573" ht="7.5" hidden="1" customHeight="1"/>
    <row r="60574" ht="7.5" hidden="1" customHeight="1"/>
    <row r="60575" ht="7.5" hidden="1" customHeight="1"/>
    <row r="60576" ht="7.5" hidden="1" customHeight="1"/>
    <row r="60577" ht="7.5" hidden="1" customHeight="1"/>
    <row r="60578" ht="7.5" hidden="1" customHeight="1"/>
    <row r="60579" ht="7.5" hidden="1" customHeight="1"/>
    <row r="60580" ht="7.5" hidden="1" customHeight="1"/>
    <row r="60581" ht="7.5" hidden="1" customHeight="1"/>
    <row r="60582" ht="7.5" hidden="1" customHeight="1"/>
    <row r="60583" ht="7.5" hidden="1" customHeight="1"/>
    <row r="60584" ht="7.5" hidden="1" customHeight="1"/>
    <row r="60585" ht="7.5" hidden="1" customHeight="1"/>
    <row r="60586" ht="7.5" hidden="1" customHeight="1"/>
    <row r="60587" ht="7.5" hidden="1" customHeight="1"/>
    <row r="60588" ht="7.5" hidden="1" customHeight="1"/>
    <row r="60589" ht="7.5" hidden="1" customHeight="1"/>
    <row r="60590" ht="7.5" hidden="1" customHeight="1"/>
    <row r="60591" ht="7.5" hidden="1" customHeight="1"/>
    <row r="60592" ht="7.5" hidden="1" customHeight="1"/>
    <row r="60593" ht="7.5" hidden="1" customHeight="1"/>
    <row r="60594" ht="7.5" hidden="1" customHeight="1"/>
    <row r="60595" ht="7.5" hidden="1" customHeight="1"/>
    <row r="60596" ht="7.5" hidden="1" customHeight="1"/>
    <row r="60597" ht="7.5" hidden="1" customHeight="1"/>
    <row r="60598" ht="7.5" hidden="1" customHeight="1"/>
    <row r="60599" ht="7.5" hidden="1" customHeight="1"/>
    <row r="60600" ht="7.5" hidden="1" customHeight="1"/>
    <row r="60601" ht="7.5" hidden="1" customHeight="1"/>
    <row r="60602" ht="7.5" hidden="1" customHeight="1"/>
    <row r="60603" ht="7.5" hidden="1" customHeight="1"/>
    <row r="60604" ht="7.5" hidden="1" customHeight="1"/>
    <row r="60605" ht="7.5" hidden="1" customHeight="1"/>
    <row r="60606" ht="7.5" hidden="1" customHeight="1"/>
    <row r="60607" ht="7.5" hidden="1" customHeight="1"/>
    <row r="60608" ht="7.5" hidden="1" customHeight="1"/>
    <row r="60609" ht="7.5" hidden="1" customHeight="1"/>
    <row r="60610" ht="7.5" hidden="1" customHeight="1"/>
    <row r="60611" ht="7.5" hidden="1" customHeight="1"/>
    <row r="60612" ht="7.5" hidden="1" customHeight="1"/>
    <row r="60613" ht="7.5" hidden="1" customHeight="1"/>
    <row r="60614" ht="7.5" hidden="1" customHeight="1"/>
    <row r="60615" ht="7.5" hidden="1" customHeight="1"/>
    <row r="60616" ht="7.5" hidden="1" customHeight="1"/>
    <row r="60617" ht="7.5" hidden="1" customHeight="1"/>
    <row r="60618" ht="7.5" hidden="1" customHeight="1"/>
    <row r="60619" ht="7.5" hidden="1" customHeight="1"/>
    <row r="60620" ht="7.5" hidden="1" customHeight="1"/>
    <row r="60621" ht="7.5" hidden="1" customHeight="1"/>
    <row r="60622" ht="7.5" hidden="1" customHeight="1"/>
    <row r="60623" ht="7.5" hidden="1" customHeight="1"/>
    <row r="60624" ht="7.5" hidden="1" customHeight="1"/>
    <row r="60625" ht="7.5" hidden="1" customHeight="1"/>
    <row r="60626" ht="7.5" hidden="1" customHeight="1"/>
    <row r="60627" ht="7.5" hidden="1" customHeight="1"/>
    <row r="60628" ht="7.5" hidden="1" customHeight="1"/>
    <row r="60629" ht="7.5" hidden="1" customHeight="1"/>
    <row r="60630" ht="7.5" hidden="1" customHeight="1"/>
    <row r="60631" ht="7.5" hidden="1" customHeight="1"/>
    <row r="60632" ht="7.5" hidden="1" customHeight="1"/>
    <row r="60633" ht="7.5" hidden="1" customHeight="1"/>
    <row r="60634" ht="7.5" hidden="1" customHeight="1"/>
    <row r="60635" ht="7.5" hidden="1" customHeight="1"/>
    <row r="60636" ht="7.5" hidden="1" customHeight="1"/>
    <row r="60637" ht="7.5" hidden="1" customHeight="1"/>
    <row r="60638" ht="7.5" hidden="1" customHeight="1"/>
    <row r="60639" ht="7.5" hidden="1" customHeight="1"/>
    <row r="60640" ht="7.5" hidden="1" customHeight="1"/>
    <row r="60641" ht="7.5" hidden="1" customHeight="1"/>
    <row r="60642" ht="7.5" hidden="1" customHeight="1"/>
    <row r="60643" ht="7.5" hidden="1" customHeight="1"/>
    <row r="60644" ht="7.5" hidden="1" customHeight="1"/>
    <row r="60645" ht="7.5" hidden="1" customHeight="1"/>
    <row r="60646" ht="7.5" hidden="1" customHeight="1"/>
    <row r="60647" ht="7.5" hidden="1" customHeight="1"/>
    <row r="60648" ht="7.5" hidden="1" customHeight="1"/>
    <row r="60649" ht="7.5" hidden="1" customHeight="1"/>
    <row r="60650" ht="7.5" hidden="1" customHeight="1"/>
    <row r="60651" ht="7.5" hidden="1" customHeight="1"/>
    <row r="60652" ht="7.5" hidden="1" customHeight="1"/>
    <row r="60653" ht="7.5" hidden="1" customHeight="1"/>
    <row r="60654" ht="7.5" hidden="1" customHeight="1"/>
    <row r="60655" ht="7.5" hidden="1" customHeight="1"/>
    <row r="60656" ht="7.5" hidden="1" customHeight="1"/>
    <row r="60657" ht="7.5" hidden="1" customHeight="1"/>
    <row r="60658" ht="7.5" hidden="1" customHeight="1"/>
    <row r="60659" ht="7.5" hidden="1" customHeight="1"/>
    <row r="60660" ht="7.5" hidden="1" customHeight="1"/>
    <row r="60661" ht="7.5" hidden="1" customHeight="1"/>
    <row r="60662" ht="7.5" hidden="1" customHeight="1"/>
    <row r="60663" ht="7.5" hidden="1" customHeight="1"/>
    <row r="60664" ht="7.5" hidden="1" customHeight="1"/>
    <row r="60665" ht="7.5" hidden="1" customHeight="1"/>
    <row r="60666" ht="7.5" hidden="1" customHeight="1"/>
    <row r="60667" ht="7.5" hidden="1" customHeight="1"/>
    <row r="60668" ht="7.5" hidden="1" customHeight="1"/>
    <row r="60669" ht="7.5" hidden="1" customHeight="1"/>
    <row r="60670" ht="7.5" hidden="1" customHeight="1"/>
    <row r="60671" ht="7.5" hidden="1" customHeight="1"/>
    <row r="60672" ht="7.5" hidden="1" customHeight="1"/>
    <row r="60673" ht="7.5" hidden="1" customHeight="1"/>
    <row r="60674" ht="7.5" hidden="1" customHeight="1"/>
    <row r="60675" ht="7.5" hidden="1" customHeight="1"/>
    <row r="60676" ht="7.5" hidden="1" customHeight="1"/>
    <row r="60677" ht="7.5" hidden="1" customHeight="1"/>
    <row r="60678" ht="7.5" hidden="1" customHeight="1"/>
    <row r="60679" ht="7.5" hidden="1" customHeight="1"/>
    <row r="60680" ht="7.5" hidden="1" customHeight="1"/>
    <row r="60681" ht="7.5" hidden="1" customHeight="1"/>
    <row r="60682" ht="7.5" hidden="1" customHeight="1"/>
    <row r="60683" ht="7.5" hidden="1" customHeight="1"/>
    <row r="60684" ht="7.5" hidden="1" customHeight="1"/>
    <row r="60685" ht="7.5" hidden="1" customHeight="1"/>
    <row r="60686" ht="7.5" hidden="1" customHeight="1"/>
    <row r="60687" ht="7.5" hidden="1" customHeight="1"/>
    <row r="60688" ht="7.5" hidden="1" customHeight="1"/>
    <row r="60689" ht="7.5" hidden="1" customHeight="1"/>
    <row r="60690" ht="7.5" hidden="1" customHeight="1"/>
    <row r="60691" ht="7.5" hidden="1" customHeight="1"/>
    <row r="60692" ht="7.5" hidden="1" customHeight="1"/>
    <row r="60693" ht="7.5" hidden="1" customHeight="1"/>
    <row r="60694" ht="7.5" hidden="1" customHeight="1"/>
    <row r="60695" ht="7.5" hidden="1" customHeight="1"/>
    <row r="60696" ht="7.5" hidden="1" customHeight="1"/>
    <row r="60697" ht="7.5" hidden="1" customHeight="1"/>
    <row r="60698" ht="7.5" hidden="1" customHeight="1"/>
    <row r="60699" ht="7.5" hidden="1" customHeight="1"/>
    <row r="60700" ht="7.5" hidden="1" customHeight="1"/>
    <row r="60701" ht="7.5" hidden="1" customHeight="1"/>
    <row r="60702" ht="7.5" hidden="1" customHeight="1"/>
    <row r="60703" ht="7.5" hidden="1" customHeight="1"/>
    <row r="60704" ht="7.5" hidden="1" customHeight="1"/>
    <row r="60705" ht="7.5" hidden="1" customHeight="1"/>
    <row r="60706" ht="7.5" hidden="1" customHeight="1"/>
    <row r="60707" ht="7.5" hidden="1" customHeight="1"/>
    <row r="60708" ht="7.5" hidden="1" customHeight="1"/>
    <row r="60709" ht="7.5" hidden="1" customHeight="1"/>
    <row r="60710" ht="7.5" hidden="1" customHeight="1"/>
    <row r="60711" ht="7.5" hidden="1" customHeight="1"/>
    <row r="60712" ht="7.5" hidden="1" customHeight="1"/>
    <row r="60713" ht="7.5" hidden="1" customHeight="1"/>
    <row r="60714" ht="7.5" hidden="1" customHeight="1"/>
    <row r="60715" ht="7.5" hidden="1" customHeight="1"/>
    <row r="60716" ht="7.5" hidden="1" customHeight="1"/>
    <row r="60717" ht="7.5" hidden="1" customHeight="1"/>
    <row r="60718" ht="7.5" hidden="1" customHeight="1"/>
    <row r="60719" ht="7.5" hidden="1" customHeight="1"/>
    <row r="60720" ht="7.5" hidden="1" customHeight="1"/>
    <row r="60721" ht="7.5" hidden="1" customHeight="1"/>
    <row r="60722" ht="7.5" hidden="1" customHeight="1"/>
    <row r="60723" ht="7.5" hidden="1" customHeight="1"/>
    <row r="60724" ht="7.5" hidden="1" customHeight="1"/>
    <row r="60725" ht="7.5" hidden="1" customHeight="1"/>
    <row r="60726" ht="7.5" hidden="1" customHeight="1"/>
    <row r="60727" ht="7.5" hidden="1" customHeight="1"/>
    <row r="60728" ht="7.5" hidden="1" customHeight="1"/>
    <row r="60729" ht="7.5" hidden="1" customHeight="1"/>
    <row r="60730" ht="7.5" hidden="1" customHeight="1"/>
    <row r="60731" ht="7.5" hidden="1" customHeight="1"/>
    <row r="60732" ht="7.5" hidden="1" customHeight="1"/>
    <row r="60733" ht="7.5" hidden="1" customHeight="1"/>
    <row r="60734" ht="7.5" hidden="1" customHeight="1"/>
    <row r="60735" ht="7.5" hidden="1" customHeight="1"/>
    <row r="60736" ht="7.5" hidden="1" customHeight="1"/>
    <row r="60737" ht="7.5" hidden="1" customHeight="1"/>
    <row r="60738" ht="7.5" hidden="1" customHeight="1"/>
    <row r="60739" ht="7.5" hidden="1" customHeight="1"/>
    <row r="60740" ht="7.5" hidden="1" customHeight="1"/>
    <row r="60741" ht="7.5" hidden="1" customHeight="1"/>
    <row r="60742" ht="7.5" hidden="1" customHeight="1"/>
    <row r="60743" ht="7.5" hidden="1" customHeight="1"/>
    <row r="60744" ht="7.5" hidden="1" customHeight="1"/>
    <row r="60745" ht="7.5" hidden="1" customHeight="1"/>
    <row r="60746" ht="7.5" hidden="1" customHeight="1"/>
    <row r="60747" ht="7.5" hidden="1" customHeight="1"/>
    <row r="60748" ht="7.5" hidden="1" customHeight="1"/>
    <row r="60749" ht="7.5" hidden="1" customHeight="1"/>
    <row r="60750" ht="7.5" hidden="1" customHeight="1"/>
    <row r="60751" ht="7.5" hidden="1" customHeight="1"/>
    <row r="60752" ht="7.5" hidden="1" customHeight="1"/>
    <row r="60753" ht="7.5" hidden="1" customHeight="1"/>
    <row r="60754" ht="7.5" hidden="1" customHeight="1"/>
    <row r="60755" ht="7.5" hidden="1" customHeight="1"/>
    <row r="60756" ht="7.5" hidden="1" customHeight="1"/>
    <row r="60757" ht="7.5" hidden="1" customHeight="1"/>
    <row r="60758" ht="7.5" hidden="1" customHeight="1"/>
    <row r="60759" ht="7.5" hidden="1" customHeight="1"/>
    <row r="60760" ht="7.5" hidden="1" customHeight="1"/>
    <row r="60761" ht="7.5" hidden="1" customHeight="1"/>
    <row r="60762" ht="7.5" hidden="1" customHeight="1"/>
    <row r="60763" ht="7.5" hidden="1" customHeight="1"/>
    <row r="60764" ht="7.5" hidden="1" customHeight="1"/>
    <row r="60765" ht="7.5" hidden="1" customHeight="1"/>
    <row r="60766" ht="7.5" hidden="1" customHeight="1"/>
    <row r="60767" ht="7.5" hidden="1" customHeight="1"/>
    <row r="60768" ht="7.5" hidden="1" customHeight="1"/>
    <row r="60769" ht="7.5" hidden="1" customHeight="1"/>
    <row r="60770" ht="7.5" hidden="1" customHeight="1"/>
    <row r="60771" ht="7.5" hidden="1" customHeight="1"/>
    <row r="60772" ht="7.5" hidden="1" customHeight="1"/>
    <row r="60773" ht="7.5" hidden="1" customHeight="1"/>
    <row r="60774" ht="7.5" hidden="1" customHeight="1"/>
    <row r="60775" ht="7.5" hidden="1" customHeight="1"/>
    <row r="60776" ht="7.5" hidden="1" customHeight="1"/>
    <row r="60777" ht="7.5" hidden="1" customHeight="1"/>
    <row r="60778" ht="7.5" hidden="1" customHeight="1"/>
    <row r="60779" ht="7.5" hidden="1" customHeight="1"/>
    <row r="60780" ht="7.5" hidden="1" customHeight="1"/>
    <row r="60781" ht="7.5" hidden="1" customHeight="1"/>
    <row r="60782" ht="7.5" hidden="1" customHeight="1"/>
    <row r="60783" ht="7.5" hidden="1" customHeight="1"/>
    <row r="60784" ht="7.5" hidden="1" customHeight="1"/>
    <row r="60785" ht="7.5" hidden="1" customHeight="1"/>
    <row r="60786" ht="7.5" hidden="1" customHeight="1"/>
    <row r="60787" ht="7.5" hidden="1" customHeight="1"/>
    <row r="60788" ht="7.5" hidden="1" customHeight="1"/>
    <row r="60789" ht="7.5" hidden="1" customHeight="1"/>
    <row r="60790" ht="7.5" hidden="1" customHeight="1"/>
    <row r="60791" ht="7.5" hidden="1" customHeight="1"/>
    <row r="60792" ht="7.5" hidden="1" customHeight="1"/>
    <row r="60793" ht="7.5" hidden="1" customHeight="1"/>
    <row r="60794" ht="7.5" hidden="1" customHeight="1"/>
    <row r="60795" ht="7.5" hidden="1" customHeight="1"/>
    <row r="60796" ht="7.5" hidden="1" customHeight="1"/>
    <row r="60797" ht="7.5" hidden="1" customHeight="1"/>
    <row r="60798" ht="7.5" hidden="1" customHeight="1"/>
    <row r="60799" ht="7.5" hidden="1" customHeight="1"/>
    <row r="60800" ht="7.5" hidden="1" customHeight="1"/>
    <row r="60801" ht="7.5" hidden="1" customHeight="1"/>
    <row r="60802" ht="7.5" hidden="1" customHeight="1"/>
    <row r="60803" ht="7.5" hidden="1" customHeight="1"/>
    <row r="60804" ht="7.5" hidden="1" customHeight="1"/>
    <row r="60805" ht="7.5" hidden="1" customHeight="1"/>
    <row r="60806" ht="7.5" hidden="1" customHeight="1"/>
    <row r="60807" ht="7.5" hidden="1" customHeight="1"/>
    <row r="60808" ht="7.5" hidden="1" customHeight="1"/>
    <row r="60809" ht="7.5" hidden="1" customHeight="1"/>
    <row r="60810" ht="7.5" hidden="1" customHeight="1"/>
    <row r="60811" ht="7.5" hidden="1" customHeight="1"/>
    <row r="60812" ht="7.5" hidden="1" customHeight="1"/>
    <row r="60813" ht="7.5" hidden="1" customHeight="1"/>
    <row r="60814" ht="7.5" hidden="1" customHeight="1"/>
    <row r="60815" ht="7.5" hidden="1" customHeight="1"/>
    <row r="60816" ht="7.5" hidden="1" customHeight="1"/>
    <row r="60817" ht="7.5" hidden="1" customHeight="1"/>
    <row r="60818" ht="7.5" hidden="1" customHeight="1"/>
    <row r="60819" ht="7.5" hidden="1" customHeight="1"/>
    <row r="60820" ht="7.5" hidden="1" customHeight="1"/>
    <row r="60821" ht="7.5" hidden="1" customHeight="1"/>
    <row r="60822" ht="7.5" hidden="1" customHeight="1"/>
    <row r="60823" ht="7.5" hidden="1" customHeight="1"/>
    <row r="60824" ht="7.5" hidden="1" customHeight="1"/>
    <row r="60825" ht="7.5" hidden="1" customHeight="1"/>
    <row r="60826" ht="7.5" hidden="1" customHeight="1"/>
    <row r="60827" ht="7.5" hidden="1" customHeight="1"/>
    <row r="60828" ht="7.5" hidden="1" customHeight="1"/>
    <row r="60829" ht="7.5" hidden="1" customHeight="1"/>
    <row r="60830" ht="7.5" hidden="1" customHeight="1"/>
    <row r="60831" ht="7.5" hidden="1" customHeight="1"/>
    <row r="60832" ht="7.5" hidden="1" customHeight="1"/>
    <row r="60833" ht="7.5" hidden="1" customHeight="1"/>
    <row r="60834" ht="7.5" hidden="1" customHeight="1"/>
    <row r="60835" ht="7.5" hidden="1" customHeight="1"/>
    <row r="60836" ht="7.5" hidden="1" customHeight="1"/>
    <row r="60837" ht="7.5" hidden="1" customHeight="1"/>
    <row r="60838" ht="7.5" hidden="1" customHeight="1"/>
    <row r="60839" ht="7.5" hidden="1" customHeight="1"/>
    <row r="60840" ht="7.5" hidden="1" customHeight="1"/>
    <row r="60841" ht="7.5" hidden="1" customHeight="1"/>
    <row r="60842" ht="7.5" hidden="1" customHeight="1"/>
    <row r="60843" ht="7.5" hidden="1" customHeight="1"/>
    <row r="60844" ht="7.5" hidden="1" customHeight="1"/>
    <row r="60845" ht="7.5" hidden="1" customHeight="1"/>
    <row r="60846" ht="7.5" hidden="1" customHeight="1"/>
    <row r="60847" ht="7.5" hidden="1" customHeight="1"/>
    <row r="60848" ht="7.5" hidden="1" customHeight="1"/>
    <row r="60849" ht="7.5" hidden="1" customHeight="1"/>
    <row r="60850" ht="7.5" hidden="1" customHeight="1"/>
    <row r="60851" ht="7.5" hidden="1" customHeight="1"/>
    <row r="60852" ht="7.5" hidden="1" customHeight="1"/>
    <row r="60853" ht="7.5" hidden="1" customHeight="1"/>
    <row r="60854" ht="7.5" hidden="1" customHeight="1"/>
    <row r="60855" ht="7.5" hidden="1" customHeight="1"/>
    <row r="60856" ht="7.5" hidden="1" customHeight="1"/>
    <row r="60857" ht="7.5" hidden="1" customHeight="1"/>
    <row r="60858" ht="7.5" hidden="1" customHeight="1"/>
    <row r="60859" ht="7.5" hidden="1" customHeight="1"/>
    <row r="60860" ht="7.5" hidden="1" customHeight="1"/>
    <row r="60861" ht="7.5" hidden="1" customHeight="1"/>
    <row r="60862" ht="7.5" hidden="1" customHeight="1"/>
    <row r="60863" ht="7.5" hidden="1" customHeight="1"/>
    <row r="60864" ht="7.5" hidden="1" customHeight="1"/>
    <row r="60865" ht="7.5" hidden="1" customHeight="1"/>
    <row r="60866" ht="7.5" hidden="1" customHeight="1"/>
    <row r="60867" ht="7.5" hidden="1" customHeight="1"/>
    <row r="60868" ht="7.5" hidden="1" customHeight="1"/>
    <row r="60869" ht="7.5" hidden="1" customHeight="1"/>
    <row r="60870" ht="7.5" hidden="1" customHeight="1"/>
    <row r="60871" ht="7.5" hidden="1" customHeight="1"/>
    <row r="60872" ht="7.5" hidden="1" customHeight="1"/>
    <row r="60873" ht="7.5" hidden="1" customHeight="1"/>
    <row r="60874" ht="7.5" hidden="1" customHeight="1"/>
    <row r="60875" ht="7.5" hidden="1" customHeight="1"/>
    <row r="60876" ht="7.5" hidden="1" customHeight="1"/>
    <row r="60877" ht="7.5" hidden="1" customHeight="1"/>
    <row r="60878" ht="7.5" hidden="1" customHeight="1"/>
    <row r="60879" ht="7.5" hidden="1" customHeight="1"/>
    <row r="60880" ht="7.5" hidden="1" customHeight="1"/>
    <row r="60881" ht="7.5" hidden="1" customHeight="1"/>
    <row r="60882" ht="7.5" hidden="1" customHeight="1"/>
    <row r="60883" ht="7.5" hidden="1" customHeight="1"/>
    <row r="60884" ht="7.5" hidden="1" customHeight="1"/>
    <row r="60885" ht="7.5" hidden="1" customHeight="1"/>
    <row r="60886" ht="7.5" hidden="1" customHeight="1"/>
    <row r="60887" ht="7.5" hidden="1" customHeight="1"/>
    <row r="60888" ht="7.5" hidden="1" customHeight="1"/>
    <row r="60889" ht="7.5" hidden="1" customHeight="1"/>
    <row r="60890" ht="7.5" hidden="1" customHeight="1"/>
    <row r="60891" ht="7.5" hidden="1" customHeight="1"/>
    <row r="60892" ht="7.5" hidden="1" customHeight="1"/>
    <row r="60893" ht="7.5" hidden="1" customHeight="1"/>
    <row r="60894" ht="7.5" hidden="1" customHeight="1"/>
    <row r="60895" ht="7.5" hidden="1" customHeight="1"/>
    <row r="60896" ht="7.5" hidden="1" customHeight="1"/>
    <row r="60897" ht="7.5" hidden="1" customHeight="1"/>
    <row r="60898" ht="7.5" hidden="1" customHeight="1"/>
    <row r="60899" ht="7.5" hidden="1" customHeight="1"/>
    <row r="60900" ht="7.5" hidden="1" customHeight="1"/>
    <row r="60901" ht="7.5" hidden="1" customHeight="1"/>
    <row r="60902" ht="7.5" hidden="1" customHeight="1"/>
    <row r="60903" ht="7.5" hidden="1" customHeight="1"/>
    <row r="60904" ht="7.5" hidden="1" customHeight="1"/>
    <row r="60905" ht="7.5" hidden="1" customHeight="1"/>
    <row r="60906" ht="7.5" hidden="1" customHeight="1"/>
    <row r="60907" ht="7.5" hidden="1" customHeight="1"/>
    <row r="60908" ht="7.5" hidden="1" customHeight="1"/>
    <row r="60909" ht="7.5" hidden="1" customHeight="1"/>
    <row r="60910" ht="7.5" hidden="1" customHeight="1"/>
    <row r="60911" ht="7.5" hidden="1" customHeight="1"/>
    <row r="60912" ht="7.5" hidden="1" customHeight="1"/>
    <row r="60913" ht="7.5" hidden="1" customHeight="1"/>
    <row r="60914" ht="7.5" hidden="1" customHeight="1"/>
    <row r="60915" ht="7.5" hidden="1" customHeight="1"/>
    <row r="60916" ht="7.5" hidden="1" customHeight="1"/>
    <row r="60917" ht="7.5" hidden="1" customHeight="1"/>
    <row r="60918" ht="7.5" hidden="1" customHeight="1"/>
    <row r="60919" ht="7.5" hidden="1" customHeight="1"/>
    <row r="60920" ht="7.5" hidden="1" customHeight="1"/>
    <row r="60921" ht="7.5" hidden="1" customHeight="1"/>
    <row r="60922" ht="7.5" hidden="1" customHeight="1"/>
    <row r="60923" ht="7.5" hidden="1" customHeight="1"/>
    <row r="60924" ht="7.5" hidden="1" customHeight="1"/>
    <row r="60925" ht="7.5" hidden="1" customHeight="1"/>
    <row r="60926" ht="7.5" hidden="1" customHeight="1"/>
    <row r="60927" ht="7.5" hidden="1" customHeight="1"/>
    <row r="60928" ht="7.5" hidden="1" customHeight="1"/>
    <row r="60929" ht="7.5" hidden="1" customHeight="1"/>
    <row r="60930" ht="7.5" hidden="1" customHeight="1"/>
    <row r="60931" ht="7.5" hidden="1" customHeight="1"/>
    <row r="60932" ht="7.5" hidden="1" customHeight="1"/>
    <row r="60933" ht="7.5" hidden="1" customHeight="1"/>
    <row r="60934" ht="7.5" hidden="1" customHeight="1"/>
    <row r="60935" ht="7.5" hidden="1" customHeight="1"/>
    <row r="60936" ht="7.5" hidden="1" customHeight="1"/>
    <row r="60937" ht="7.5" hidden="1" customHeight="1"/>
    <row r="60938" ht="7.5" hidden="1" customHeight="1"/>
    <row r="60939" ht="7.5" hidden="1" customHeight="1"/>
    <row r="60940" ht="7.5" hidden="1" customHeight="1"/>
    <row r="60941" ht="7.5" hidden="1" customHeight="1"/>
    <row r="60942" ht="7.5" hidden="1" customHeight="1"/>
    <row r="60943" ht="7.5" hidden="1" customHeight="1"/>
    <row r="60944" ht="7.5" hidden="1" customHeight="1"/>
    <row r="60945" ht="7.5" hidden="1" customHeight="1"/>
    <row r="60946" ht="7.5" hidden="1" customHeight="1"/>
    <row r="60947" ht="7.5" hidden="1" customHeight="1"/>
    <row r="60948" ht="7.5" hidden="1" customHeight="1"/>
    <row r="60949" ht="7.5" hidden="1" customHeight="1"/>
    <row r="60950" ht="7.5" hidden="1" customHeight="1"/>
    <row r="60951" ht="7.5" hidden="1" customHeight="1"/>
    <row r="60952" ht="7.5" hidden="1" customHeight="1"/>
    <row r="60953" ht="7.5" hidden="1" customHeight="1"/>
    <row r="60954" ht="7.5" hidden="1" customHeight="1"/>
    <row r="60955" ht="7.5" hidden="1" customHeight="1"/>
    <row r="60956" ht="7.5" hidden="1" customHeight="1"/>
    <row r="60957" ht="7.5" hidden="1" customHeight="1"/>
    <row r="60958" ht="7.5" hidden="1" customHeight="1"/>
    <row r="60959" ht="7.5" hidden="1" customHeight="1"/>
    <row r="60960" ht="7.5" hidden="1" customHeight="1"/>
    <row r="60961" ht="7.5" hidden="1" customHeight="1"/>
    <row r="60962" ht="7.5" hidden="1" customHeight="1"/>
    <row r="60963" ht="7.5" hidden="1" customHeight="1"/>
    <row r="60964" ht="7.5" hidden="1" customHeight="1"/>
    <row r="60965" ht="7.5" hidden="1" customHeight="1"/>
    <row r="60966" ht="7.5" hidden="1" customHeight="1"/>
    <row r="60967" ht="7.5" hidden="1" customHeight="1"/>
    <row r="60968" ht="7.5" hidden="1" customHeight="1"/>
    <row r="60969" ht="7.5" hidden="1" customHeight="1"/>
    <row r="60970" ht="7.5" hidden="1" customHeight="1"/>
    <row r="60971" ht="7.5" hidden="1" customHeight="1"/>
    <row r="60972" ht="7.5" hidden="1" customHeight="1"/>
    <row r="60973" ht="7.5" hidden="1" customHeight="1"/>
    <row r="60974" ht="7.5" hidden="1" customHeight="1"/>
    <row r="60975" ht="7.5" hidden="1" customHeight="1"/>
    <row r="60976" ht="7.5" hidden="1" customHeight="1"/>
    <row r="60977" ht="7.5" hidden="1" customHeight="1"/>
    <row r="60978" ht="7.5" hidden="1" customHeight="1"/>
    <row r="60979" ht="7.5" hidden="1" customHeight="1"/>
    <row r="60980" ht="7.5" hidden="1" customHeight="1"/>
    <row r="60981" ht="7.5" hidden="1" customHeight="1"/>
    <row r="60982" ht="7.5" hidden="1" customHeight="1"/>
    <row r="60983" ht="7.5" hidden="1" customHeight="1"/>
    <row r="60984" ht="7.5" hidden="1" customHeight="1"/>
    <row r="60985" ht="7.5" hidden="1" customHeight="1"/>
    <row r="60986" ht="7.5" hidden="1" customHeight="1"/>
    <row r="60987" ht="7.5" hidden="1" customHeight="1"/>
    <row r="60988" ht="7.5" hidden="1" customHeight="1"/>
    <row r="60989" ht="7.5" hidden="1" customHeight="1"/>
    <row r="60990" ht="7.5" hidden="1" customHeight="1"/>
    <row r="60991" ht="7.5" hidden="1" customHeight="1"/>
    <row r="60992" ht="7.5" hidden="1" customHeight="1"/>
    <row r="60993" ht="7.5" hidden="1" customHeight="1"/>
    <row r="60994" ht="7.5" hidden="1" customHeight="1"/>
    <row r="60995" ht="7.5" hidden="1" customHeight="1"/>
    <row r="60996" ht="7.5" hidden="1" customHeight="1"/>
    <row r="60997" ht="7.5" hidden="1" customHeight="1"/>
    <row r="60998" ht="7.5" hidden="1" customHeight="1"/>
    <row r="60999" ht="7.5" hidden="1" customHeight="1"/>
    <row r="61000" ht="7.5" hidden="1" customHeight="1"/>
    <row r="61001" ht="7.5" hidden="1" customHeight="1"/>
    <row r="61002" ht="7.5" hidden="1" customHeight="1"/>
    <row r="61003" ht="7.5" hidden="1" customHeight="1"/>
    <row r="61004" ht="7.5" hidden="1" customHeight="1"/>
    <row r="61005" ht="7.5" hidden="1" customHeight="1"/>
    <row r="61006" ht="7.5" hidden="1" customHeight="1"/>
    <row r="61007" ht="7.5" hidden="1" customHeight="1"/>
    <row r="61008" ht="7.5" hidden="1" customHeight="1"/>
    <row r="61009" ht="7.5" hidden="1" customHeight="1"/>
    <row r="61010" ht="7.5" hidden="1" customHeight="1"/>
    <row r="61011" ht="7.5" hidden="1" customHeight="1"/>
    <row r="61012" ht="7.5" hidden="1" customHeight="1"/>
    <row r="61013" ht="7.5" hidden="1" customHeight="1"/>
    <row r="61014" ht="7.5" hidden="1" customHeight="1"/>
    <row r="61015" ht="7.5" hidden="1" customHeight="1"/>
    <row r="61016" ht="7.5" hidden="1" customHeight="1"/>
    <row r="61017" ht="7.5" hidden="1" customHeight="1"/>
    <row r="61018" ht="7.5" hidden="1" customHeight="1"/>
    <row r="61019" ht="7.5" hidden="1" customHeight="1"/>
    <row r="61020" ht="7.5" hidden="1" customHeight="1"/>
    <row r="61021" ht="7.5" hidden="1" customHeight="1"/>
    <row r="61022" ht="7.5" hidden="1" customHeight="1"/>
    <row r="61023" ht="7.5" hidden="1" customHeight="1"/>
    <row r="61024" ht="7.5" hidden="1" customHeight="1"/>
    <row r="61025" ht="7.5" hidden="1" customHeight="1"/>
    <row r="61026" ht="7.5" hidden="1" customHeight="1"/>
    <row r="61027" ht="7.5" hidden="1" customHeight="1"/>
    <row r="61028" ht="7.5" hidden="1" customHeight="1"/>
    <row r="61029" ht="7.5" hidden="1" customHeight="1"/>
    <row r="61030" ht="7.5" hidden="1" customHeight="1"/>
    <row r="61031" ht="7.5" hidden="1" customHeight="1"/>
    <row r="61032" ht="7.5" hidden="1" customHeight="1"/>
    <row r="61033" ht="7.5" hidden="1" customHeight="1"/>
    <row r="61034" ht="7.5" hidden="1" customHeight="1"/>
    <row r="61035" ht="7.5" hidden="1" customHeight="1"/>
    <row r="61036" ht="7.5" hidden="1" customHeight="1"/>
    <row r="61037" ht="7.5" hidden="1" customHeight="1"/>
    <row r="61038" ht="7.5" hidden="1" customHeight="1"/>
    <row r="61039" ht="7.5" hidden="1" customHeight="1"/>
    <row r="61040" ht="7.5" hidden="1" customHeight="1"/>
    <row r="61041" ht="7.5" hidden="1" customHeight="1"/>
    <row r="61042" ht="7.5" hidden="1" customHeight="1"/>
    <row r="61043" ht="7.5" hidden="1" customHeight="1"/>
    <row r="61044" ht="7.5" hidden="1" customHeight="1"/>
    <row r="61045" ht="7.5" hidden="1" customHeight="1"/>
    <row r="61046" ht="7.5" hidden="1" customHeight="1"/>
    <row r="61047" ht="7.5" hidden="1" customHeight="1"/>
    <row r="61048" ht="7.5" hidden="1" customHeight="1"/>
    <row r="61049" ht="7.5" hidden="1" customHeight="1"/>
    <row r="61050" ht="7.5" hidden="1" customHeight="1"/>
    <row r="61051" ht="7.5" hidden="1" customHeight="1"/>
    <row r="61052" ht="7.5" hidden="1" customHeight="1"/>
    <row r="61053" ht="7.5" hidden="1" customHeight="1"/>
    <row r="61054" ht="7.5" hidden="1" customHeight="1"/>
    <row r="61055" ht="7.5" hidden="1" customHeight="1"/>
    <row r="61056" ht="7.5" hidden="1" customHeight="1"/>
    <row r="61057" ht="7.5" hidden="1" customHeight="1"/>
    <row r="61058" ht="7.5" hidden="1" customHeight="1"/>
    <row r="61059" ht="7.5" hidden="1" customHeight="1"/>
    <row r="61060" ht="7.5" hidden="1" customHeight="1"/>
    <row r="61061" ht="7.5" hidden="1" customHeight="1"/>
    <row r="61062" ht="7.5" hidden="1" customHeight="1"/>
    <row r="61063" ht="7.5" hidden="1" customHeight="1"/>
    <row r="61064" ht="7.5" hidden="1" customHeight="1"/>
    <row r="61065" ht="7.5" hidden="1" customHeight="1"/>
    <row r="61066" ht="7.5" hidden="1" customHeight="1"/>
    <row r="61067" ht="7.5" hidden="1" customHeight="1"/>
    <row r="61068" ht="7.5" hidden="1" customHeight="1"/>
    <row r="61069" ht="7.5" hidden="1" customHeight="1"/>
    <row r="61070" ht="7.5" hidden="1" customHeight="1"/>
    <row r="61071" ht="7.5" hidden="1" customHeight="1"/>
    <row r="61072" ht="7.5" hidden="1" customHeight="1"/>
    <row r="61073" ht="7.5" hidden="1" customHeight="1"/>
    <row r="61074" ht="7.5" hidden="1" customHeight="1"/>
    <row r="61075" ht="7.5" hidden="1" customHeight="1"/>
    <row r="61076" ht="7.5" hidden="1" customHeight="1"/>
    <row r="61077" ht="7.5" hidden="1" customHeight="1"/>
    <row r="61078" ht="7.5" hidden="1" customHeight="1"/>
    <row r="61079" ht="7.5" hidden="1" customHeight="1"/>
    <row r="61080" ht="7.5" hidden="1" customHeight="1"/>
    <row r="61081" ht="7.5" hidden="1" customHeight="1"/>
    <row r="61082" ht="7.5" hidden="1" customHeight="1"/>
    <row r="61083" ht="7.5" hidden="1" customHeight="1"/>
    <row r="61084" ht="7.5" hidden="1" customHeight="1"/>
    <row r="61085" ht="7.5" hidden="1" customHeight="1"/>
    <row r="61086" ht="7.5" hidden="1" customHeight="1"/>
    <row r="61087" ht="7.5" hidden="1" customHeight="1"/>
    <row r="61088" ht="7.5" hidden="1" customHeight="1"/>
    <row r="61089" ht="7.5" hidden="1" customHeight="1"/>
    <row r="61090" ht="7.5" hidden="1" customHeight="1"/>
    <row r="61091" ht="7.5" hidden="1" customHeight="1"/>
    <row r="61092" ht="7.5" hidden="1" customHeight="1"/>
    <row r="61093" ht="7.5" hidden="1" customHeight="1"/>
    <row r="61094" ht="7.5" hidden="1" customHeight="1"/>
    <row r="61095" ht="7.5" hidden="1" customHeight="1"/>
    <row r="61096" ht="7.5" hidden="1" customHeight="1"/>
    <row r="61097" ht="7.5" hidden="1" customHeight="1"/>
    <row r="61098" ht="7.5" hidden="1" customHeight="1"/>
    <row r="61099" ht="7.5" hidden="1" customHeight="1"/>
    <row r="61100" ht="7.5" hidden="1" customHeight="1"/>
    <row r="61101" ht="7.5" hidden="1" customHeight="1"/>
    <row r="61102" ht="7.5" hidden="1" customHeight="1"/>
    <row r="61103" ht="7.5" hidden="1" customHeight="1"/>
    <row r="61104" ht="7.5" hidden="1" customHeight="1"/>
    <row r="61105" ht="7.5" hidden="1" customHeight="1"/>
    <row r="61106" ht="7.5" hidden="1" customHeight="1"/>
    <row r="61107" ht="7.5" hidden="1" customHeight="1"/>
    <row r="61108" ht="7.5" hidden="1" customHeight="1"/>
    <row r="61109" ht="7.5" hidden="1" customHeight="1"/>
    <row r="61110" ht="7.5" hidden="1" customHeight="1"/>
    <row r="61111" ht="7.5" hidden="1" customHeight="1"/>
    <row r="61112" ht="7.5" hidden="1" customHeight="1"/>
    <row r="61113" ht="7.5" hidden="1" customHeight="1"/>
    <row r="61114" ht="7.5" hidden="1" customHeight="1"/>
    <row r="61115" ht="7.5" hidden="1" customHeight="1"/>
    <row r="61116" ht="7.5" hidden="1" customHeight="1"/>
    <row r="61117" ht="7.5" hidden="1" customHeight="1"/>
    <row r="61118" ht="7.5" hidden="1" customHeight="1"/>
    <row r="61119" ht="7.5" hidden="1" customHeight="1"/>
    <row r="61120" ht="7.5" hidden="1" customHeight="1"/>
    <row r="61121" ht="7.5" hidden="1" customHeight="1"/>
    <row r="61122" ht="7.5" hidden="1" customHeight="1"/>
    <row r="61123" ht="7.5" hidden="1" customHeight="1"/>
    <row r="61124" ht="7.5" hidden="1" customHeight="1"/>
    <row r="61125" ht="7.5" hidden="1" customHeight="1"/>
    <row r="61126" ht="7.5" hidden="1" customHeight="1"/>
    <row r="61127" ht="7.5" hidden="1" customHeight="1"/>
    <row r="61128" ht="7.5" hidden="1" customHeight="1"/>
    <row r="61129" ht="7.5" hidden="1" customHeight="1"/>
    <row r="61130" ht="7.5" hidden="1" customHeight="1"/>
    <row r="61131" ht="7.5" hidden="1" customHeight="1"/>
    <row r="61132" ht="7.5" hidden="1" customHeight="1"/>
    <row r="61133" ht="7.5" hidden="1" customHeight="1"/>
    <row r="61134" ht="7.5" hidden="1" customHeight="1"/>
    <row r="61135" ht="7.5" hidden="1" customHeight="1"/>
    <row r="61136" ht="7.5" hidden="1" customHeight="1"/>
    <row r="61137" ht="7.5" hidden="1" customHeight="1"/>
    <row r="61138" ht="7.5" hidden="1" customHeight="1"/>
    <row r="61139" ht="7.5" hidden="1" customHeight="1"/>
    <row r="61140" ht="7.5" hidden="1" customHeight="1"/>
    <row r="61141" ht="7.5" hidden="1" customHeight="1"/>
    <row r="61142" ht="7.5" hidden="1" customHeight="1"/>
    <row r="61143" ht="7.5" hidden="1" customHeight="1"/>
    <row r="61144" ht="7.5" hidden="1" customHeight="1"/>
    <row r="61145" ht="7.5" hidden="1" customHeight="1"/>
    <row r="61146" ht="7.5" hidden="1" customHeight="1"/>
    <row r="61147" ht="7.5" hidden="1" customHeight="1"/>
    <row r="61148" ht="7.5" hidden="1" customHeight="1"/>
    <row r="61149" ht="7.5" hidden="1" customHeight="1"/>
    <row r="61150" ht="7.5" hidden="1" customHeight="1"/>
    <row r="61151" ht="7.5" hidden="1" customHeight="1"/>
    <row r="61152" ht="7.5" hidden="1" customHeight="1"/>
    <row r="61153" ht="7.5" hidden="1" customHeight="1"/>
    <row r="61154" ht="7.5" hidden="1" customHeight="1"/>
    <row r="61155" ht="7.5" hidden="1" customHeight="1"/>
    <row r="61156" ht="7.5" hidden="1" customHeight="1"/>
    <row r="61157" ht="7.5" hidden="1" customHeight="1"/>
    <row r="61158" ht="7.5" hidden="1" customHeight="1"/>
    <row r="61159" ht="7.5" hidden="1" customHeight="1"/>
    <row r="61160" ht="7.5" hidden="1" customHeight="1"/>
    <row r="61161" ht="7.5" hidden="1" customHeight="1"/>
    <row r="61162" ht="7.5" hidden="1" customHeight="1"/>
    <row r="61163" ht="7.5" hidden="1" customHeight="1"/>
    <row r="61164" ht="7.5" hidden="1" customHeight="1"/>
    <row r="61165" ht="7.5" hidden="1" customHeight="1"/>
    <row r="61166" ht="7.5" hidden="1" customHeight="1"/>
    <row r="61167" ht="7.5" hidden="1" customHeight="1"/>
    <row r="61168" ht="7.5" hidden="1" customHeight="1"/>
    <row r="61169" ht="7.5" hidden="1" customHeight="1"/>
    <row r="61170" ht="7.5" hidden="1" customHeight="1"/>
    <row r="61171" ht="7.5" hidden="1" customHeight="1"/>
    <row r="61172" ht="7.5" hidden="1" customHeight="1"/>
    <row r="61173" ht="7.5" hidden="1" customHeight="1"/>
    <row r="61174" ht="7.5" hidden="1" customHeight="1"/>
    <row r="61175" ht="7.5" hidden="1" customHeight="1"/>
    <row r="61176" ht="7.5" hidden="1" customHeight="1"/>
    <row r="61177" ht="7.5" hidden="1" customHeight="1"/>
    <row r="61178" ht="7.5" hidden="1" customHeight="1"/>
    <row r="61179" ht="7.5" hidden="1" customHeight="1"/>
    <row r="61180" ht="7.5" hidden="1" customHeight="1"/>
    <row r="61181" ht="7.5" hidden="1" customHeight="1"/>
    <row r="61182" ht="7.5" hidden="1" customHeight="1"/>
    <row r="61183" ht="7.5" hidden="1" customHeight="1"/>
    <row r="61184" ht="7.5" hidden="1" customHeight="1"/>
    <row r="61185" ht="7.5" hidden="1" customHeight="1"/>
    <row r="61186" ht="7.5" hidden="1" customHeight="1"/>
    <row r="61187" ht="7.5" hidden="1" customHeight="1"/>
    <row r="61188" ht="7.5" hidden="1" customHeight="1"/>
    <row r="61189" ht="7.5" hidden="1" customHeight="1"/>
    <row r="61190" ht="7.5" hidden="1" customHeight="1"/>
    <row r="61191" ht="7.5" hidden="1" customHeight="1"/>
    <row r="61192" ht="7.5" hidden="1" customHeight="1"/>
    <row r="61193" ht="7.5" hidden="1" customHeight="1"/>
    <row r="61194" ht="7.5" hidden="1" customHeight="1"/>
    <row r="61195" ht="7.5" hidden="1" customHeight="1"/>
    <row r="61196" ht="7.5" hidden="1" customHeight="1"/>
    <row r="61197" ht="7.5" hidden="1" customHeight="1"/>
    <row r="61198" ht="7.5" hidden="1" customHeight="1"/>
    <row r="61199" ht="7.5" hidden="1" customHeight="1"/>
    <row r="61200" ht="7.5" hidden="1" customHeight="1"/>
    <row r="61201" ht="7.5" hidden="1" customHeight="1"/>
    <row r="61202" ht="7.5" hidden="1" customHeight="1"/>
    <row r="61203" ht="7.5" hidden="1" customHeight="1"/>
    <row r="61204" ht="7.5" hidden="1" customHeight="1"/>
    <row r="61205" ht="7.5" hidden="1" customHeight="1"/>
    <row r="61206" ht="7.5" hidden="1" customHeight="1"/>
    <row r="61207" ht="7.5" hidden="1" customHeight="1"/>
    <row r="61208" ht="7.5" hidden="1" customHeight="1"/>
    <row r="61209" ht="7.5" hidden="1" customHeight="1"/>
    <row r="61210" ht="7.5" hidden="1" customHeight="1"/>
    <row r="61211" ht="7.5" hidden="1" customHeight="1"/>
    <row r="61212" ht="7.5" hidden="1" customHeight="1"/>
    <row r="61213" ht="7.5" hidden="1" customHeight="1"/>
    <row r="61214" ht="7.5" hidden="1" customHeight="1"/>
    <row r="61215" ht="7.5" hidden="1" customHeight="1"/>
    <row r="61216" ht="7.5" hidden="1" customHeight="1"/>
    <row r="61217" ht="7.5" hidden="1" customHeight="1"/>
    <row r="61218" ht="7.5" hidden="1" customHeight="1"/>
    <row r="61219" ht="7.5" hidden="1" customHeight="1"/>
    <row r="61220" ht="7.5" hidden="1" customHeight="1"/>
    <row r="61221" ht="7.5" hidden="1" customHeight="1"/>
    <row r="61222" ht="7.5" hidden="1" customHeight="1"/>
    <row r="61223" ht="7.5" hidden="1" customHeight="1"/>
    <row r="61224" ht="7.5" hidden="1" customHeight="1"/>
    <row r="61225" ht="7.5" hidden="1" customHeight="1"/>
    <row r="61226" ht="7.5" hidden="1" customHeight="1"/>
    <row r="61227" ht="7.5" hidden="1" customHeight="1"/>
    <row r="61228" ht="7.5" hidden="1" customHeight="1"/>
    <row r="61229" ht="7.5" hidden="1" customHeight="1"/>
    <row r="61230" ht="7.5" hidden="1" customHeight="1"/>
    <row r="61231" ht="7.5" hidden="1" customHeight="1"/>
    <row r="61232" ht="7.5" hidden="1" customHeight="1"/>
    <row r="61233" ht="7.5" hidden="1" customHeight="1"/>
    <row r="61234" ht="7.5" hidden="1" customHeight="1"/>
    <row r="61235" ht="7.5" hidden="1" customHeight="1"/>
    <row r="61236" ht="7.5" hidden="1" customHeight="1"/>
    <row r="61237" ht="7.5" hidden="1" customHeight="1"/>
    <row r="61238" ht="7.5" hidden="1" customHeight="1"/>
    <row r="61239" ht="7.5" hidden="1" customHeight="1"/>
    <row r="61240" ht="7.5" hidden="1" customHeight="1"/>
    <row r="61241" ht="7.5" hidden="1" customHeight="1"/>
    <row r="61242" ht="7.5" hidden="1" customHeight="1"/>
    <row r="61243" ht="7.5" hidden="1" customHeight="1"/>
    <row r="61244" ht="7.5" hidden="1" customHeight="1"/>
    <row r="61245" ht="7.5" hidden="1" customHeight="1"/>
    <row r="61246" ht="7.5" hidden="1" customHeight="1"/>
    <row r="61247" ht="7.5" hidden="1" customHeight="1"/>
    <row r="61248" ht="7.5" hidden="1" customHeight="1"/>
    <row r="61249" ht="7.5" hidden="1" customHeight="1"/>
    <row r="61250" ht="7.5" hidden="1" customHeight="1"/>
    <row r="61251" ht="7.5" hidden="1" customHeight="1"/>
    <row r="61252" ht="7.5" hidden="1" customHeight="1"/>
    <row r="61253" ht="7.5" hidden="1" customHeight="1"/>
    <row r="61254" ht="7.5" hidden="1" customHeight="1"/>
    <row r="61255" ht="7.5" hidden="1" customHeight="1"/>
    <row r="61256" ht="7.5" hidden="1" customHeight="1"/>
    <row r="61257" ht="7.5" hidden="1" customHeight="1"/>
    <row r="61258" ht="7.5" hidden="1" customHeight="1"/>
    <row r="61259" ht="7.5" hidden="1" customHeight="1"/>
    <row r="61260" ht="7.5" hidden="1" customHeight="1"/>
    <row r="61261" ht="7.5" hidden="1" customHeight="1"/>
    <row r="61262" ht="7.5" hidden="1" customHeight="1"/>
    <row r="61263" ht="7.5" hidden="1" customHeight="1"/>
    <row r="61264" ht="7.5" hidden="1" customHeight="1"/>
    <row r="61265" ht="7.5" hidden="1" customHeight="1"/>
    <row r="61266" ht="7.5" hidden="1" customHeight="1"/>
    <row r="61267" ht="7.5" hidden="1" customHeight="1"/>
    <row r="61268" ht="7.5" hidden="1" customHeight="1"/>
    <row r="61269" ht="7.5" hidden="1" customHeight="1"/>
    <row r="61270" ht="7.5" hidden="1" customHeight="1"/>
    <row r="61271" ht="7.5" hidden="1" customHeight="1"/>
    <row r="61272" ht="7.5" hidden="1" customHeight="1"/>
    <row r="61273" ht="7.5" hidden="1" customHeight="1"/>
    <row r="61274" ht="7.5" hidden="1" customHeight="1"/>
    <row r="61275" ht="7.5" hidden="1" customHeight="1"/>
    <row r="61276" ht="7.5" hidden="1" customHeight="1"/>
    <row r="61277" ht="7.5" hidden="1" customHeight="1"/>
    <row r="61278" ht="7.5" hidden="1" customHeight="1"/>
    <row r="61279" ht="7.5" hidden="1" customHeight="1"/>
    <row r="61280" ht="7.5" hidden="1" customHeight="1"/>
    <row r="61281" ht="7.5" hidden="1" customHeight="1"/>
    <row r="61282" ht="7.5" hidden="1" customHeight="1"/>
    <row r="61283" ht="7.5" hidden="1" customHeight="1"/>
    <row r="61284" ht="7.5" hidden="1" customHeight="1"/>
    <row r="61285" ht="7.5" hidden="1" customHeight="1"/>
    <row r="61286" ht="7.5" hidden="1" customHeight="1"/>
    <row r="61287" ht="7.5" hidden="1" customHeight="1"/>
    <row r="61288" ht="7.5" hidden="1" customHeight="1"/>
    <row r="61289" ht="7.5" hidden="1" customHeight="1"/>
    <row r="61290" ht="7.5" hidden="1" customHeight="1"/>
    <row r="61291" ht="7.5" hidden="1" customHeight="1"/>
    <row r="61292" ht="7.5" hidden="1" customHeight="1"/>
    <row r="61293" ht="7.5" hidden="1" customHeight="1"/>
    <row r="61294" ht="7.5" hidden="1" customHeight="1"/>
    <row r="61295" ht="7.5" hidden="1" customHeight="1"/>
    <row r="61296" ht="7.5" hidden="1" customHeight="1"/>
    <row r="61297" ht="7.5" hidden="1" customHeight="1"/>
    <row r="61298" ht="7.5" hidden="1" customHeight="1"/>
    <row r="61299" ht="7.5" hidden="1" customHeight="1"/>
    <row r="61300" ht="7.5" hidden="1" customHeight="1"/>
    <row r="61301" ht="7.5" hidden="1" customHeight="1"/>
    <row r="61302" ht="7.5" hidden="1" customHeight="1"/>
    <row r="61303" ht="7.5" hidden="1" customHeight="1"/>
    <row r="61304" ht="7.5" hidden="1" customHeight="1"/>
    <row r="61305" ht="7.5" hidden="1" customHeight="1"/>
    <row r="61306" ht="7.5" hidden="1" customHeight="1"/>
    <row r="61307" ht="7.5" hidden="1" customHeight="1"/>
    <row r="61308" ht="7.5" hidden="1" customHeight="1"/>
    <row r="61309" ht="7.5" hidden="1" customHeight="1"/>
    <row r="61310" ht="7.5" hidden="1" customHeight="1"/>
    <row r="61311" ht="7.5" hidden="1" customHeight="1"/>
    <row r="61312" ht="7.5" hidden="1" customHeight="1"/>
    <row r="61313" ht="7.5" hidden="1" customHeight="1"/>
    <row r="61314" ht="7.5" hidden="1" customHeight="1"/>
    <row r="61315" ht="7.5" hidden="1" customHeight="1"/>
    <row r="61316" ht="7.5" hidden="1" customHeight="1"/>
    <row r="61317" ht="7.5" hidden="1" customHeight="1"/>
    <row r="61318" ht="7.5" hidden="1" customHeight="1"/>
    <row r="61319" ht="7.5" hidden="1" customHeight="1"/>
    <row r="61320" ht="7.5" hidden="1" customHeight="1"/>
    <row r="61321" ht="7.5" hidden="1" customHeight="1"/>
    <row r="61322" ht="7.5" hidden="1" customHeight="1"/>
    <row r="61323" ht="7.5" hidden="1" customHeight="1"/>
    <row r="61324" ht="7.5" hidden="1" customHeight="1"/>
    <row r="61325" ht="7.5" hidden="1" customHeight="1"/>
    <row r="61326" ht="7.5" hidden="1" customHeight="1"/>
    <row r="61327" ht="7.5" hidden="1" customHeight="1"/>
    <row r="61328" ht="7.5" hidden="1" customHeight="1"/>
    <row r="61329" ht="7.5" hidden="1" customHeight="1"/>
    <row r="61330" ht="7.5" hidden="1" customHeight="1"/>
    <row r="61331" ht="7.5" hidden="1" customHeight="1"/>
    <row r="61332" ht="7.5" hidden="1" customHeight="1"/>
    <row r="61333" ht="7.5" hidden="1" customHeight="1"/>
    <row r="61334" ht="7.5" hidden="1" customHeight="1"/>
    <row r="61335" ht="7.5" hidden="1" customHeight="1"/>
    <row r="61336" ht="7.5" hidden="1" customHeight="1"/>
    <row r="61337" ht="7.5" hidden="1" customHeight="1"/>
    <row r="61338" ht="7.5" hidden="1" customHeight="1"/>
    <row r="61339" ht="7.5" hidden="1" customHeight="1"/>
    <row r="61340" ht="7.5" hidden="1" customHeight="1"/>
    <row r="61341" ht="7.5" hidden="1" customHeight="1"/>
    <row r="61342" ht="7.5" hidden="1" customHeight="1"/>
    <row r="61343" ht="7.5" hidden="1" customHeight="1"/>
    <row r="61344" ht="7.5" hidden="1" customHeight="1"/>
    <row r="61345" ht="7.5" hidden="1" customHeight="1"/>
    <row r="61346" ht="7.5" hidden="1" customHeight="1"/>
    <row r="61347" ht="7.5" hidden="1" customHeight="1"/>
    <row r="61348" ht="7.5" hidden="1" customHeight="1"/>
    <row r="61349" ht="7.5" hidden="1" customHeight="1"/>
    <row r="61350" ht="7.5" hidden="1" customHeight="1"/>
    <row r="61351" ht="7.5" hidden="1" customHeight="1"/>
    <row r="61352" ht="7.5" hidden="1" customHeight="1"/>
    <row r="61353" ht="7.5" hidden="1" customHeight="1"/>
    <row r="61354" ht="7.5" hidden="1" customHeight="1"/>
    <row r="61355" ht="7.5" hidden="1" customHeight="1"/>
    <row r="61356" ht="7.5" hidden="1" customHeight="1"/>
    <row r="61357" ht="7.5" hidden="1" customHeight="1"/>
    <row r="61358" ht="7.5" hidden="1" customHeight="1"/>
    <row r="61359" ht="7.5" hidden="1" customHeight="1"/>
    <row r="61360" ht="7.5" hidden="1" customHeight="1"/>
    <row r="61361" ht="7.5" hidden="1" customHeight="1"/>
    <row r="61362" ht="7.5" hidden="1" customHeight="1"/>
    <row r="61363" ht="7.5" hidden="1" customHeight="1"/>
    <row r="61364" ht="7.5" hidden="1" customHeight="1"/>
    <row r="61365" ht="7.5" hidden="1" customHeight="1"/>
    <row r="61366" ht="7.5" hidden="1" customHeight="1"/>
    <row r="61367" ht="7.5" hidden="1" customHeight="1"/>
    <row r="61368" ht="7.5" hidden="1" customHeight="1"/>
    <row r="61369" ht="7.5" hidden="1" customHeight="1"/>
    <row r="61370" ht="7.5" hidden="1" customHeight="1"/>
    <row r="61371" ht="7.5" hidden="1" customHeight="1"/>
    <row r="61372" ht="7.5" hidden="1" customHeight="1"/>
    <row r="61373" ht="7.5" hidden="1" customHeight="1"/>
    <row r="61374" ht="7.5" hidden="1" customHeight="1"/>
    <row r="61375" ht="7.5" hidden="1" customHeight="1"/>
    <row r="61376" ht="7.5" hidden="1" customHeight="1"/>
    <row r="61377" ht="7.5" hidden="1" customHeight="1"/>
    <row r="61378" ht="7.5" hidden="1" customHeight="1"/>
    <row r="61379" ht="7.5" hidden="1" customHeight="1"/>
    <row r="61380" ht="7.5" hidden="1" customHeight="1"/>
    <row r="61381" ht="7.5" hidden="1" customHeight="1"/>
    <row r="61382" ht="7.5" hidden="1" customHeight="1"/>
    <row r="61383" ht="7.5" hidden="1" customHeight="1"/>
    <row r="61384" ht="7.5" hidden="1" customHeight="1"/>
    <row r="61385" ht="7.5" hidden="1" customHeight="1"/>
    <row r="61386" ht="7.5" hidden="1" customHeight="1"/>
    <row r="61387" ht="7.5" hidden="1" customHeight="1"/>
    <row r="61388" ht="7.5" hidden="1" customHeight="1"/>
    <row r="61389" ht="7.5" hidden="1" customHeight="1"/>
    <row r="61390" ht="7.5" hidden="1" customHeight="1"/>
    <row r="61391" ht="7.5" hidden="1" customHeight="1"/>
    <row r="61392" ht="7.5" hidden="1" customHeight="1"/>
    <row r="61393" ht="7.5" hidden="1" customHeight="1"/>
    <row r="61394" ht="7.5" hidden="1" customHeight="1"/>
    <row r="61395" ht="7.5" hidden="1" customHeight="1"/>
    <row r="61396" ht="7.5" hidden="1" customHeight="1"/>
    <row r="61397" ht="7.5" hidden="1" customHeight="1"/>
    <row r="61398" ht="7.5" hidden="1" customHeight="1"/>
    <row r="61399" ht="7.5" hidden="1" customHeight="1"/>
    <row r="61400" ht="7.5" hidden="1" customHeight="1"/>
    <row r="61401" ht="7.5" hidden="1" customHeight="1"/>
    <row r="61402" ht="7.5" hidden="1" customHeight="1"/>
    <row r="61403" ht="7.5" hidden="1" customHeight="1"/>
    <row r="61404" ht="7.5" hidden="1" customHeight="1"/>
    <row r="61405" ht="7.5" hidden="1" customHeight="1"/>
    <row r="61406" ht="7.5" hidden="1" customHeight="1"/>
    <row r="61407" ht="7.5" hidden="1" customHeight="1"/>
    <row r="61408" ht="7.5" hidden="1" customHeight="1"/>
    <row r="61409" ht="7.5" hidden="1" customHeight="1"/>
    <row r="61410" ht="7.5" hidden="1" customHeight="1"/>
    <row r="61411" ht="7.5" hidden="1" customHeight="1"/>
    <row r="61412" ht="7.5" hidden="1" customHeight="1"/>
    <row r="61413" ht="7.5" hidden="1" customHeight="1"/>
    <row r="61414" ht="7.5" hidden="1" customHeight="1"/>
    <row r="61415" ht="7.5" hidden="1" customHeight="1"/>
    <row r="61416" ht="7.5" hidden="1" customHeight="1"/>
    <row r="61417" ht="7.5" hidden="1" customHeight="1"/>
    <row r="61418" ht="7.5" hidden="1" customHeight="1"/>
    <row r="61419" ht="7.5" hidden="1" customHeight="1"/>
    <row r="61420" ht="7.5" hidden="1" customHeight="1"/>
    <row r="61421" ht="7.5" hidden="1" customHeight="1"/>
    <row r="61422" ht="7.5" hidden="1" customHeight="1"/>
    <row r="61423" ht="7.5" hidden="1" customHeight="1"/>
    <row r="61424" ht="7.5" hidden="1" customHeight="1"/>
    <row r="61425" ht="7.5" hidden="1" customHeight="1"/>
    <row r="61426" ht="7.5" hidden="1" customHeight="1"/>
    <row r="61427" ht="7.5" hidden="1" customHeight="1"/>
    <row r="61428" ht="7.5" hidden="1" customHeight="1"/>
    <row r="61429" ht="7.5" hidden="1" customHeight="1"/>
    <row r="61430" ht="7.5" hidden="1" customHeight="1"/>
    <row r="61431" ht="7.5" hidden="1" customHeight="1"/>
    <row r="61432" ht="7.5" hidden="1" customHeight="1"/>
    <row r="61433" ht="7.5" hidden="1" customHeight="1"/>
    <row r="61434" ht="7.5" hidden="1" customHeight="1"/>
    <row r="61435" ht="7.5" hidden="1" customHeight="1"/>
    <row r="61436" ht="7.5" hidden="1" customHeight="1"/>
    <row r="61437" ht="7.5" hidden="1" customHeight="1"/>
    <row r="61438" ht="7.5" hidden="1" customHeight="1"/>
    <row r="61439" ht="7.5" hidden="1" customHeight="1"/>
    <row r="61440" ht="7.5" hidden="1" customHeight="1"/>
    <row r="61441" ht="7.5" hidden="1" customHeight="1"/>
    <row r="61442" ht="7.5" hidden="1" customHeight="1"/>
    <row r="61443" ht="7.5" hidden="1" customHeight="1"/>
    <row r="61444" ht="7.5" hidden="1" customHeight="1"/>
    <row r="61445" ht="7.5" hidden="1" customHeight="1"/>
    <row r="61446" ht="7.5" hidden="1" customHeight="1"/>
    <row r="61447" ht="7.5" hidden="1" customHeight="1"/>
    <row r="61448" ht="7.5" hidden="1" customHeight="1"/>
    <row r="61449" ht="7.5" hidden="1" customHeight="1"/>
    <row r="61450" ht="7.5" hidden="1" customHeight="1"/>
    <row r="61451" ht="7.5" hidden="1" customHeight="1"/>
    <row r="61452" ht="7.5" hidden="1" customHeight="1"/>
    <row r="61453" ht="7.5" hidden="1" customHeight="1"/>
    <row r="61454" ht="7.5" hidden="1" customHeight="1"/>
    <row r="61455" ht="7.5" hidden="1" customHeight="1"/>
    <row r="61456" ht="7.5" hidden="1" customHeight="1"/>
    <row r="61457" ht="7.5" hidden="1" customHeight="1"/>
    <row r="61458" ht="7.5" hidden="1" customHeight="1"/>
    <row r="61459" ht="7.5" hidden="1" customHeight="1"/>
    <row r="61460" ht="7.5" hidden="1" customHeight="1"/>
    <row r="61461" ht="7.5" hidden="1" customHeight="1"/>
    <row r="61462" ht="7.5" hidden="1" customHeight="1"/>
    <row r="61463" ht="7.5" hidden="1" customHeight="1"/>
    <row r="61464" ht="7.5" hidden="1" customHeight="1"/>
    <row r="61465" ht="7.5" hidden="1" customHeight="1"/>
    <row r="61466" ht="7.5" hidden="1" customHeight="1"/>
    <row r="61467" ht="7.5" hidden="1" customHeight="1"/>
    <row r="61468" ht="7.5" hidden="1" customHeight="1"/>
    <row r="61469" ht="7.5" hidden="1" customHeight="1"/>
    <row r="61470" ht="7.5" hidden="1" customHeight="1"/>
    <row r="61471" ht="7.5" hidden="1" customHeight="1"/>
    <row r="61472" ht="7.5" hidden="1" customHeight="1"/>
    <row r="61473" ht="7.5" hidden="1" customHeight="1"/>
    <row r="61474" ht="7.5" hidden="1" customHeight="1"/>
    <row r="61475" ht="7.5" hidden="1" customHeight="1"/>
    <row r="61476" ht="7.5" hidden="1" customHeight="1"/>
    <row r="61477" ht="7.5" hidden="1" customHeight="1"/>
    <row r="61478" ht="7.5" hidden="1" customHeight="1"/>
    <row r="61479" ht="7.5" hidden="1" customHeight="1"/>
    <row r="61480" ht="7.5" hidden="1" customHeight="1"/>
    <row r="61481" ht="7.5" hidden="1" customHeight="1"/>
    <row r="61482" ht="7.5" hidden="1" customHeight="1"/>
    <row r="61483" ht="7.5" hidden="1" customHeight="1"/>
    <row r="61484" ht="7.5" hidden="1" customHeight="1"/>
    <row r="61485" ht="7.5" hidden="1" customHeight="1"/>
    <row r="61486" ht="7.5" hidden="1" customHeight="1"/>
    <row r="61487" ht="7.5" hidden="1" customHeight="1"/>
    <row r="61488" ht="7.5" hidden="1" customHeight="1"/>
    <row r="61489" ht="7.5" hidden="1" customHeight="1"/>
    <row r="61490" ht="7.5" hidden="1" customHeight="1"/>
    <row r="61491" ht="7.5" hidden="1" customHeight="1"/>
    <row r="61492" ht="7.5" hidden="1" customHeight="1"/>
    <row r="61493" ht="7.5" hidden="1" customHeight="1"/>
    <row r="61494" ht="7.5" hidden="1" customHeight="1"/>
    <row r="61495" ht="7.5" hidden="1" customHeight="1"/>
    <row r="61496" ht="7.5" hidden="1" customHeight="1"/>
    <row r="61497" ht="7.5" hidden="1" customHeight="1"/>
    <row r="61498" ht="7.5" hidden="1" customHeight="1"/>
    <row r="61499" ht="7.5" hidden="1" customHeight="1"/>
    <row r="61500" ht="7.5" hidden="1" customHeight="1"/>
    <row r="61501" ht="7.5" hidden="1" customHeight="1"/>
    <row r="61502" ht="7.5" hidden="1" customHeight="1"/>
    <row r="61503" ht="7.5" hidden="1" customHeight="1"/>
    <row r="61504" ht="7.5" hidden="1" customHeight="1"/>
    <row r="61505" ht="7.5" hidden="1" customHeight="1"/>
    <row r="61506" ht="7.5" hidden="1" customHeight="1"/>
    <row r="61507" ht="7.5" hidden="1" customHeight="1"/>
    <row r="61508" ht="7.5" hidden="1" customHeight="1"/>
    <row r="61509" ht="7.5" hidden="1" customHeight="1"/>
    <row r="61510" ht="7.5" hidden="1" customHeight="1"/>
    <row r="61511" ht="7.5" hidden="1" customHeight="1"/>
    <row r="61512" ht="7.5" hidden="1" customHeight="1"/>
    <row r="61513" ht="7.5" hidden="1" customHeight="1"/>
    <row r="61514" ht="7.5" hidden="1" customHeight="1"/>
    <row r="61515" ht="7.5" hidden="1" customHeight="1"/>
    <row r="61516" ht="7.5" hidden="1" customHeight="1"/>
    <row r="61517" ht="7.5" hidden="1" customHeight="1"/>
    <row r="61518" ht="7.5" hidden="1" customHeight="1"/>
    <row r="61519" ht="7.5" hidden="1" customHeight="1"/>
    <row r="61520" ht="7.5" hidden="1" customHeight="1"/>
    <row r="61521" ht="7.5" hidden="1" customHeight="1"/>
    <row r="61522" ht="7.5" hidden="1" customHeight="1"/>
    <row r="61523" ht="7.5" hidden="1" customHeight="1"/>
    <row r="61524" ht="7.5" hidden="1" customHeight="1"/>
    <row r="61525" ht="7.5" hidden="1" customHeight="1"/>
    <row r="61526" ht="7.5" hidden="1" customHeight="1"/>
    <row r="61527" ht="7.5" hidden="1" customHeight="1"/>
    <row r="61528" ht="7.5" hidden="1" customHeight="1"/>
    <row r="61529" ht="7.5" hidden="1" customHeight="1"/>
    <row r="61530" ht="7.5" hidden="1" customHeight="1"/>
    <row r="61531" ht="7.5" hidden="1" customHeight="1"/>
    <row r="61532" ht="7.5" hidden="1" customHeight="1"/>
    <row r="61533" ht="7.5" hidden="1" customHeight="1"/>
    <row r="61534" ht="7.5" hidden="1" customHeight="1"/>
    <row r="61535" ht="7.5" hidden="1" customHeight="1"/>
    <row r="61536" ht="7.5" hidden="1" customHeight="1"/>
    <row r="61537" ht="7.5" hidden="1" customHeight="1"/>
    <row r="61538" ht="7.5" hidden="1" customHeight="1"/>
    <row r="61539" ht="7.5" hidden="1" customHeight="1"/>
    <row r="61540" ht="7.5" hidden="1" customHeight="1"/>
    <row r="61541" ht="7.5" hidden="1" customHeight="1"/>
    <row r="61542" ht="7.5" hidden="1" customHeight="1"/>
    <row r="61543" ht="7.5" hidden="1" customHeight="1"/>
    <row r="61544" ht="7.5" hidden="1" customHeight="1"/>
    <row r="61545" ht="7.5" hidden="1" customHeight="1"/>
    <row r="61546" ht="7.5" hidden="1" customHeight="1"/>
    <row r="61547" ht="7.5" hidden="1" customHeight="1"/>
    <row r="61548" ht="7.5" hidden="1" customHeight="1"/>
    <row r="61549" ht="7.5" hidden="1" customHeight="1"/>
    <row r="61550" ht="7.5" hidden="1" customHeight="1"/>
    <row r="61551" ht="7.5" hidden="1" customHeight="1"/>
    <row r="61552" ht="7.5" hidden="1" customHeight="1"/>
    <row r="61553" ht="7.5" hidden="1" customHeight="1"/>
    <row r="61554" ht="7.5" hidden="1" customHeight="1"/>
    <row r="61555" ht="7.5" hidden="1" customHeight="1"/>
    <row r="61556" ht="7.5" hidden="1" customHeight="1"/>
    <row r="61557" ht="7.5" hidden="1" customHeight="1"/>
    <row r="61558" ht="7.5" hidden="1" customHeight="1"/>
    <row r="61559" ht="7.5" hidden="1" customHeight="1"/>
    <row r="61560" ht="7.5" hidden="1" customHeight="1"/>
    <row r="61561" ht="7.5" hidden="1" customHeight="1"/>
    <row r="61562" ht="7.5" hidden="1" customHeight="1"/>
    <row r="61563" ht="7.5" hidden="1" customHeight="1"/>
    <row r="61564" ht="7.5" hidden="1" customHeight="1"/>
    <row r="61565" ht="7.5" hidden="1" customHeight="1"/>
    <row r="61566" ht="7.5" hidden="1" customHeight="1"/>
    <row r="61567" ht="7.5" hidden="1" customHeight="1"/>
    <row r="61568" ht="7.5" hidden="1" customHeight="1"/>
    <row r="61569" ht="7.5" hidden="1" customHeight="1"/>
    <row r="61570" ht="7.5" hidden="1" customHeight="1"/>
    <row r="61571" ht="7.5" hidden="1" customHeight="1"/>
    <row r="61572" ht="7.5" hidden="1" customHeight="1"/>
    <row r="61573" ht="7.5" hidden="1" customHeight="1"/>
    <row r="61574" ht="7.5" hidden="1" customHeight="1"/>
    <row r="61575" ht="7.5" hidden="1" customHeight="1"/>
    <row r="61576" ht="7.5" hidden="1" customHeight="1"/>
    <row r="61577" ht="7.5" hidden="1" customHeight="1"/>
    <row r="61578" ht="7.5" hidden="1" customHeight="1"/>
    <row r="61579" ht="7.5" hidden="1" customHeight="1"/>
    <row r="61580" ht="7.5" hidden="1" customHeight="1"/>
    <row r="61581" ht="7.5" hidden="1" customHeight="1"/>
    <row r="61582" ht="7.5" hidden="1" customHeight="1"/>
    <row r="61583" ht="7.5" hidden="1" customHeight="1"/>
    <row r="61584" ht="7.5" hidden="1" customHeight="1"/>
    <row r="61585" ht="7.5" hidden="1" customHeight="1"/>
    <row r="61586" ht="7.5" hidden="1" customHeight="1"/>
    <row r="61587" ht="7.5" hidden="1" customHeight="1"/>
    <row r="61588" ht="7.5" hidden="1" customHeight="1"/>
    <row r="61589" ht="7.5" hidden="1" customHeight="1"/>
    <row r="61590" ht="7.5" hidden="1" customHeight="1"/>
    <row r="61591" ht="7.5" hidden="1" customHeight="1"/>
    <row r="61592" ht="7.5" hidden="1" customHeight="1"/>
    <row r="61593" ht="7.5" hidden="1" customHeight="1"/>
    <row r="61594" ht="7.5" hidden="1" customHeight="1"/>
    <row r="61595" ht="7.5" hidden="1" customHeight="1"/>
    <row r="61596" ht="7.5" hidden="1" customHeight="1"/>
    <row r="61597" ht="7.5" hidden="1" customHeight="1"/>
    <row r="61598" ht="7.5" hidden="1" customHeight="1"/>
    <row r="61599" ht="7.5" hidden="1" customHeight="1"/>
    <row r="61600" ht="7.5" hidden="1" customHeight="1"/>
    <row r="61601" ht="7.5" hidden="1" customHeight="1"/>
    <row r="61602" ht="7.5" hidden="1" customHeight="1"/>
    <row r="61603" ht="7.5" hidden="1" customHeight="1"/>
    <row r="61604" ht="7.5" hidden="1" customHeight="1"/>
    <row r="61605" ht="7.5" hidden="1" customHeight="1"/>
    <row r="61606" ht="7.5" hidden="1" customHeight="1"/>
    <row r="61607" ht="7.5" hidden="1" customHeight="1"/>
    <row r="61608" ht="7.5" hidden="1" customHeight="1"/>
    <row r="61609" ht="7.5" hidden="1" customHeight="1"/>
    <row r="61610" ht="7.5" hidden="1" customHeight="1"/>
    <row r="61611" ht="7.5" hidden="1" customHeight="1"/>
    <row r="61612" ht="7.5" hidden="1" customHeight="1"/>
    <row r="61613" ht="7.5" hidden="1" customHeight="1"/>
    <row r="61614" ht="7.5" hidden="1" customHeight="1"/>
    <row r="61615" ht="7.5" hidden="1" customHeight="1"/>
    <row r="61616" ht="7.5" hidden="1" customHeight="1"/>
    <row r="61617" ht="7.5" hidden="1" customHeight="1"/>
    <row r="61618" ht="7.5" hidden="1" customHeight="1"/>
    <row r="61619" ht="7.5" hidden="1" customHeight="1"/>
    <row r="61620" ht="7.5" hidden="1" customHeight="1"/>
    <row r="61621" ht="7.5" hidden="1" customHeight="1"/>
    <row r="61622" ht="7.5" hidden="1" customHeight="1"/>
    <row r="61623" ht="7.5" hidden="1" customHeight="1"/>
    <row r="61624" ht="7.5" hidden="1" customHeight="1"/>
    <row r="61625" ht="7.5" hidden="1" customHeight="1"/>
    <row r="61626" ht="7.5" hidden="1" customHeight="1"/>
    <row r="61627" ht="7.5" hidden="1" customHeight="1"/>
    <row r="61628" ht="7.5" hidden="1" customHeight="1"/>
    <row r="61629" ht="7.5" hidden="1" customHeight="1"/>
    <row r="61630" ht="7.5" hidden="1" customHeight="1"/>
    <row r="61631" ht="7.5" hidden="1" customHeight="1"/>
    <row r="61632" ht="7.5" hidden="1" customHeight="1"/>
    <row r="61633" ht="7.5" hidden="1" customHeight="1"/>
    <row r="61634" ht="7.5" hidden="1" customHeight="1"/>
    <row r="61635" ht="7.5" hidden="1" customHeight="1"/>
    <row r="61636" ht="7.5" hidden="1" customHeight="1"/>
    <row r="61637" ht="7.5" hidden="1" customHeight="1"/>
    <row r="61638" ht="7.5" hidden="1" customHeight="1"/>
    <row r="61639" ht="7.5" hidden="1" customHeight="1"/>
    <row r="61640" ht="7.5" hidden="1" customHeight="1"/>
    <row r="61641" ht="7.5" hidden="1" customHeight="1"/>
    <row r="61642" ht="7.5" hidden="1" customHeight="1"/>
    <row r="61643" ht="7.5" hidden="1" customHeight="1"/>
    <row r="61644" ht="7.5" hidden="1" customHeight="1"/>
    <row r="61645" ht="7.5" hidden="1" customHeight="1"/>
    <row r="61646" ht="7.5" hidden="1" customHeight="1"/>
    <row r="61647" ht="7.5" hidden="1" customHeight="1"/>
    <row r="61648" ht="7.5" hidden="1" customHeight="1"/>
    <row r="61649" ht="7.5" hidden="1" customHeight="1"/>
    <row r="61650" ht="7.5" hidden="1" customHeight="1"/>
    <row r="61651" ht="7.5" hidden="1" customHeight="1"/>
    <row r="61652" ht="7.5" hidden="1" customHeight="1"/>
    <row r="61653" ht="7.5" hidden="1" customHeight="1"/>
    <row r="61654" ht="7.5" hidden="1" customHeight="1"/>
    <row r="61655" ht="7.5" hidden="1" customHeight="1"/>
    <row r="61656" ht="7.5" hidden="1" customHeight="1"/>
    <row r="61657" ht="7.5" hidden="1" customHeight="1"/>
    <row r="61658" ht="7.5" hidden="1" customHeight="1"/>
    <row r="61659" ht="7.5" hidden="1" customHeight="1"/>
    <row r="61660" ht="7.5" hidden="1" customHeight="1"/>
    <row r="61661" ht="7.5" hidden="1" customHeight="1"/>
    <row r="61662" ht="7.5" hidden="1" customHeight="1"/>
    <row r="61663" ht="7.5" hidden="1" customHeight="1"/>
    <row r="61664" ht="7.5" hidden="1" customHeight="1"/>
    <row r="61665" ht="7.5" hidden="1" customHeight="1"/>
    <row r="61666" ht="7.5" hidden="1" customHeight="1"/>
    <row r="61667" ht="7.5" hidden="1" customHeight="1"/>
    <row r="61668" ht="7.5" hidden="1" customHeight="1"/>
    <row r="61669" ht="7.5" hidden="1" customHeight="1"/>
    <row r="61670" ht="7.5" hidden="1" customHeight="1"/>
    <row r="61671" ht="7.5" hidden="1" customHeight="1"/>
    <row r="61672" ht="7.5" hidden="1" customHeight="1"/>
    <row r="61673" ht="7.5" hidden="1" customHeight="1"/>
    <row r="61674" ht="7.5" hidden="1" customHeight="1"/>
    <row r="61675" ht="7.5" hidden="1" customHeight="1"/>
    <row r="61676" ht="7.5" hidden="1" customHeight="1"/>
    <row r="61677" ht="7.5" hidden="1" customHeight="1"/>
    <row r="61678" ht="7.5" hidden="1" customHeight="1"/>
    <row r="61679" ht="7.5" hidden="1" customHeight="1"/>
    <row r="61680" ht="7.5" hidden="1" customHeight="1"/>
    <row r="61681" ht="7.5" hidden="1" customHeight="1"/>
    <row r="61682" ht="7.5" hidden="1" customHeight="1"/>
    <row r="61683" ht="7.5" hidden="1" customHeight="1"/>
    <row r="61684" ht="7.5" hidden="1" customHeight="1"/>
    <row r="61685" ht="7.5" hidden="1" customHeight="1"/>
    <row r="61686" ht="7.5" hidden="1" customHeight="1"/>
    <row r="61687" ht="7.5" hidden="1" customHeight="1"/>
    <row r="61688" ht="7.5" hidden="1" customHeight="1"/>
    <row r="61689" ht="7.5" hidden="1" customHeight="1"/>
    <row r="61690" ht="7.5" hidden="1" customHeight="1"/>
    <row r="61691" ht="7.5" hidden="1" customHeight="1"/>
    <row r="61692" ht="7.5" hidden="1" customHeight="1"/>
    <row r="61693" ht="7.5" hidden="1" customHeight="1"/>
    <row r="61694" ht="7.5" hidden="1" customHeight="1"/>
    <row r="61695" ht="7.5" hidden="1" customHeight="1"/>
    <row r="61696" ht="7.5" hidden="1" customHeight="1"/>
    <row r="61697" ht="7.5" hidden="1" customHeight="1"/>
    <row r="61698" ht="7.5" hidden="1" customHeight="1"/>
    <row r="61699" ht="7.5" hidden="1" customHeight="1"/>
    <row r="61700" ht="7.5" hidden="1" customHeight="1"/>
    <row r="61701" ht="7.5" hidden="1" customHeight="1"/>
    <row r="61702" ht="7.5" hidden="1" customHeight="1"/>
    <row r="61703" ht="7.5" hidden="1" customHeight="1"/>
    <row r="61704" ht="7.5" hidden="1" customHeight="1"/>
    <row r="61705" ht="7.5" hidden="1" customHeight="1"/>
    <row r="61706" ht="7.5" hidden="1" customHeight="1"/>
    <row r="61707" ht="7.5" hidden="1" customHeight="1"/>
    <row r="61708" ht="7.5" hidden="1" customHeight="1"/>
    <row r="61709" ht="7.5" hidden="1" customHeight="1"/>
    <row r="61710" ht="7.5" hidden="1" customHeight="1"/>
    <row r="61711" ht="7.5" hidden="1" customHeight="1"/>
    <row r="61712" ht="7.5" hidden="1" customHeight="1"/>
    <row r="61713" ht="7.5" hidden="1" customHeight="1"/>
    <row r="61714" ht="7.5" hidden="1" customHeight="1"/>
    <row r="61715" ht="7.5" hidden="1" customHeight="1"/>
    <row r="61716" ht="7.5" hidden="1" customHeight="1"/>
    <row r="61717" ht="7.5" hidden="1" customHeight="1"/>
    <row r="61718" ht="7.5" hidden="1" customHeight="1"/>
    <row r="61719" ht="7.5" hidden="1" customHeight="1"/>
    <row r="61720" ht="7.5" hidden="1" customHeight="1"/>
    <row r="61721" ht="7.5" hidden="1" customHeight="1"/>
    <row r="61722" ht="7.5" hidden="1" customHeight="1"/>
    <row r="61723" ht="7.5" hidden="1" customHeight="1"/>
    <row r="61724" ht="7.5" hidden="1" customHeight="1"/>
    <row r="61725" ht="7.5" hidden="1" customHeight="1"/>
    <row r="61726" ht="7.5" hidden="1" customHeight="1"/>
    <row r="61727" ht="7.5" hidden="1" customHeight="1"/>
    <row r="61728" ht="7.5" hidden="1" customHeight="1"/>
    <row r="61729" ht="7.5" hidden="1" customHeight="1"/>
    <row r="61730" ht="7.5" hidden="1" customHeight="1"/>
    <row r="61731" ht="7.5" hidden="1" customHeight="1"/>
    <row r="61732" ht="7.5" hidden="1" customHeight="1"/>
    <row r="61733" ht="7.5" hidden="1" customHeight="1"/>
    <row r="61734" ht="7.5" hidden="1" customHeight="1"/>
    <row r="61735" ht="7.5" hidden="1" customHeight="1"/>
    <row r="61736" ht="7.5" hidden="1" customHeight="1"/>
    <row r="61737" ht="7.5" hidden="1" customHeight="1"/>
    <row r="61738" ht="7.5" hidden="1" customHeight="1"/>
    <row r="61739" ht="7.5" hidden="1" customHeight="1"/>
    <row r="61740" ht="7.5" hidden="1" customHeight="1"/>
    <row r="61741" ht="7.5" hidden="1" customHeight="1"/>
    <row r="61742" ht="7.5" hidden="1" customHeight="1"/>
    <row r="61743" ht="7.5" hidden="1" customHeight="1"/>
    <row r="61744" ht="7.5" hidden="1" customHeight="1"/>
    <row r="61745" ht="7.5" hidden="1" customHeight="1"/>
    <row r="61746" ht="7.5" hidden="1" customHeight="1"/>
    <row r="61747" ht="7.5" hidden="1" customHeight="1"/>
    <row r="61748" ht="7.5" hidden="1" customHeight="1"/>
    <row r="61749" ht="7.5" hidden="1" customHeight="1"/>
    <row r="61750" ht="7.5" hidden="1" customHeight="1"/>
    <row r="61751" ht="7.5" hidden="1" customHeight="1"/>
    <row r="61752" ht="7.5" hidden="1" customHeight="1"/>
    <row r="61753" ht="7.5" hidden="1" customHeight="1"/>
    <row r="61754" ht="7.5" hidden="1" customHeight="1"/>
    <row r="61755" ht="7.5" hidden="1" customHeight="1"/>
    <row r="61756" ht="7.5" hidden="1" customHeight="1"/>
    <row r="61757" ht="7.5" hidden="1" customHeight="1"/>
    <row r="61758" ht="7.5" hidden="1" customHeight="1"/>
    <row r="61759" ht="7.5" hidden="1" customHeight="1"/>
    <row r="61760" ht="7.5" hidden="1" customHeight="1"/>
    <row r="61761" ht="7.5" hidden="1" customHeight="1"/>
    <row r="61762" ht="7.5" hidden="1" customHeight="1"/>
    <row r="61763" ht="7.5" hidden="1" customHeight="1"/>
    <row r="61764" ht="7.5" hidden="1" customHeight="1"/>
    <row r="61765" ht="7.5" hidden="1" customHeight="1"/>
    <row r="61766" ht="7.5" hidden="1" customHeight="1"/>
    <row r="61767" ht="7.5" hidden="1" customHeight="1"/>
    <row r="61768" ht="7.5" hidden="1" customHeight="1"/>
    <row r="61769" ht="7.5" hidden="1" customHeight="1"/>
    <row r="61770" ht="7.5" hidden="1" customHeight="1"/>
    <row r="61771" ht="7.5" hidden="1" customHeight="1"/>
    <row r="61772" ht="7.5" hidden="1" customHeight="1"/>
    <row r="61773" ht="7.5" hidden="1" customHeight="1"/>
    <row r="61774" ht="7.5" hidden="1" customHeight="1"/>
    <row r="61775" ht="7.5" hidden="1" customHeight="1"/>
    <row r="61776" ht="7.5" hidden="1" customHeight="1"/>
    <row r="61777" ht="7.5" hidden="1" customHeight="1"/>
    <row r="61778" ht="7.5" hidden="1" customHeight="1"/>
    <row r="61779" ht="7.5" hidden="1" customHeight="1"/>
    <row r="61780" ht="7.5" hidden="1" customHeight="1"/>
    <row r="61781" ht="7.5" hidden="1" customHeight="1"/>
    <row r="61782" ht="7.5" hidden="1" customHeight="1"/>
    <row r="61783" ht="7.5" hidden="1" customHeight="1"/>
    <row r="61784" ht="7.5" hidden="1" customHeight="1"/>
    <row r="61785" ht="7.5" hidden="1" customHeight="1"/>
    <row r="61786" ht="7.5" hidden="1" customHeight="1"/>
    <row r="61787" ht="7.5" hidden="1" customHeight="1"/>
    <row r="61788" ht="7.5" hidden="1" customHeight="1"/>
    <row r="61789" ht="7.5" hidden="1" customHeight="1"/>
    <row r="61790" ht="7.5" hidden="1" customHeight="1"/>
    <row r="61791" ht="7.5" hidden="1" customHeight="1"/>
    <row r="61792" ht="7.5" hidden="1" customHeight="1"/>
    <row r="61793" ht="7.5" hidden="1" customHeight="1"/>
    <row r="61794" ht="7.5" hidden="1" customHeight="1"/>
    <row r="61795" ht="7.5" hidden="1" customHeight="1"/>
    <row r="61796" ht="7.5" hidden="1" customHeight="1"/>
    <row r="61797" ht="7.5" hidden="1" customHeight="1"/>
    <row r="61798" ht="7.5" hidden="1" customHeight="1"/>
    <row r="61799" ht="7.5" hidden="1" customHeight="1"/>
    <row r="61800" ht="7.5" hidden="1" customHeight="1"/>
    <row r="61801" ht="7.5" hidden="1" customHeight="1"/>
    <row r="61802" ht="7.5" hidden="1" customHeight="1"/>
    <row r="61803" ht="7.5" hidden="1" customHeight="1"/>
    <row r="61804" ht="7.5" hidden="1" customHeight="1"/>
    <row r="61805" ht="7.5" hidden="1" customHeight="1"/>
    <row r="61806" ht="7.5" hidden="1" customHeight="1"/>
    <row r="61807" ht="7.5" hidden="1" customHeight="1"/>
    <row r="61808" ht="7.5" hidden="1" customHeight="1"/>
    <row r="61809" ht="7.5" hidden="1" customHeight="1"/>
    <row r="61810" ht="7.5" hidden="1" customHeight="1"/>
    <row r="61811" ht="7.5" hidden="1" customHeight="1"/>
    <row r="61812" ht="7.5" hidden="1" customHeight="1"/>
    <row r="61813" ht="7.5" hidden="1" customHeight="1"/>
    <row r="61814" ht="7.5" hidden="1" customHeight="1"/>
    <row r="61815" ht="7.5" hidden="1" customHeight="1"/>
    <row r="61816" ht="7.5" hidden="1" customHeight="1"/>
    <row r="61817" ht="7.5" hidden="1" customHeight="1"/>
    <row r="61818" ht="7.5" hidden="1" customHeight="1"/>
    <row r="61819" ht="7.5" hidden="1" customHeight="1"/>
    <row r="61820" ht="7.5" hidden="1" customHeight="1"/>
    <row r="61821" ht="7.5" hidden="1" customHeight="1"/>
    <row r="61822" ht="7.5" hidden="1" customHeight="1"/>
    <row r="61823" ht="7.5" hidden="1" customHeight="1"/>
    <row r="61824" ht="7.5" hidden="1" customHeight="1"/>
    <row r="61825" ht="7.5" hidden="1" customHeight="1"/>
    <row r="61826" ht="7.5" hidden="1" customHeight="1"/>
    <row r="61827" ht="7.5" hidden="1" customHeight="1"/>
    <row r="61828" ht="7.5" hidden="1" customHeight="1"/>
    <row r="61829" ht="7.5" hidden="1" customHeight="1"/>
    <row r="61830" ht="7.5" hidden="1" customHeight="1"/>
    <row r="61831" ht="7.5" hidden="1" customHeight="1"/>
    <row r="61832" ht="7.5" hidden="1" customHeight="1"/>
    <row r="61833" ht="7.5" hidden="1" customHeight="1"/>
    <row r="61834" ht="7.5" hidden="1" customHeight="1"/>
    <row r="61835" ht="7.5" hidden="1" customHeight="1"/>
    <row r="61836" ht="7.5" hidden="1" customHeight="1"/>
    <row r="61837" ht="7.5" hidden="1" customHeight="1"/>
    <row r="61838" ht="7.5" hidden="1" customHeight="1"/>
    <row r="61839" ht="7.5" hidden="1" customHeight="1"/>
    <row r="61840" ht="7.5" hidden="1" customHeight="1"/>
    <row r="61841" ht="7.5" hidden="1" customHeight="1"/>
    <row r="61842" ht="7.5" hidden="1" customHeight="1"/>
    <row r="61843" ht="7.5" hidden="1" customHeight="1"/>
    <row r="61844" ht="7.5" hidden="1" customHeight="1"/>
    <row r="61845" ht="7.5" hidden="1" customHeight="1"/>
    <row r="61846" ht="7.5" hidden="1" customHeight="1"/>
    <row r="61847" ht="7.5" hidden="1" customHeight="1"/>
    <row r="61848" ht="7.5" hidden="1" customHeight="1"/>
    <row r="61849" ht="7.5" hidden="1" customHeight="1"/>
    <row r="61850" ht="7.5" hidden="1" customHeight="1"/>
    <row r="61851" ht="7.5" hidden="1" customHeight="1"/>
    <row r="61852" ht="7.5" hidden="1" customHeight="1"/>
    <row r="61853" ht="7.5" hidden="1" customHeight="1"/>
    <row r="61854" ht="7.5" hidden="1" customHeight="1"/>
    <row r="61855" ht="7.5" hidden="1" customHeight="1"/>
    <row r="61856" ht="7.5" hidden="1" customHeight="1"/>
    <row r="61857" ht="7.5" hidden="1" customHeight="1"/>
    <row r="61858" ht="7.5" hidden="1" customHeight="1"/>
    <row r="61859" ht="7.5" hidden="1" customHeight="1"/>
    <row r="61860" ht="7.5" hidden="1" customHeight="1"/>
    <row r="61861" ht="7.5" hidden="1" customHeight="1"/>
    <row r="61862" ht="7.5" hidden="1" customHeight="1"/>
    <row r="61863" ht="7.5" hidden="1" customHeight="1"/>
    <row r="61864" ht="7.5" hidden="1" customHeight="1"/>
    <row r="61865" ht="7.5" hidden="1" customHeight="1"/>
    <row r="61866" ht="7.5" hidden="1" customHeight="1"/>
    <row r="61867" ht="7.5" hidden="1" customHeight="1"/>
    <row r="61868" ht="7.5" hidden="1" customHeight="1"/>
    <row r="61869" ht="7.5" hidden="1" customHeight="1"/>
    <row r="61870" ht="7.5" hidden="1" customHeight="1"/>
    <row r="61871" ht="7.5" hidden="1" customHeight="1"/>
    <row r="61872" ht="7.5" hidden="1" customHeight="1"/>
    <row r="61873" ht="7.5" hidden="1" customHeight="1"/>
    <row r="61874" ht="7.5" hidden="1" customHeight="1"/>
    <row r="61875" ht="7.5" hidden="1" customHeight="1"/>
    <row r="61876" ht="7.5" hidden="1" customHeight="1"/>
    <row r="61877" ht="7.5" hidden="1" customHeight="1"/>
    <row r="61878" ht="7.5" hidden="1" customHeight="1"/>
    <row r="61879" ht="7.5" hidden="1" customHeight="1"/>
    <row r="61880" ht="7.5" hidden="1" customHeight="1"/>
    <row r="61881" ht="7.5" hidden="1" customHeight="1"/>
    <row r="61882" ht="7.5" hidden="1" customHeight="1"/>
    <row r="61883" ht="7.5" hidden="1" customHeight="1"/>
    <row r="61884" ht="7.5" hidden="1" customHeight="1"/>
    <row r="61885" ht="7.5" hidden="1" customHeight="1"/>
    <row r="61886" ht="7.5" hidden="1" customHeight="1"/>
    <row r="61887" ht="7.5" hidden="1" customHeight="1"/>
    <row r="61888" ht="7.5" hidden="1" customHeight="1"/>
    <row r="61889" ht="7.5" hidden="1" customHeight="1"/>
    <row r="61890" ht="7.5" hidden="1" customHeight="1"/>
    <row r="61891" ht="7.5" hidden="1" customHeight="1"/>
    <row r="61892" ht="7.5" hidden="1" customHeight="1"/>
    <row r="61893" ht="7.5" hidden="1" customHeight="1"/>
    <row r="61894" ht="7.5" hidden="1" customHeight="1"/>
    <row r="61895" ht="7.5" hidden="1" customHeight="1"/>
    <row r="61896" ht="7.5" hidden="1" customHeight="1"/>
    <row r="61897" ht="7.5" hidden="1" customHeight="1"/>
    <row r="61898" ht="7.5" hidden="1" customHeight="1"/>
    <row r="61899" ht="7.5" hidden="1" customHeight="1"/>
    <row r="61900" ht="7.5" hidden="1" customHeight="1"/>
    <row r="61901" ht="7.5" hidden="1" customHeight="1"/>
    <row r="61902" ht="7.5" hidden="1" customHeight="1"/>
    <row r="61903" ht="7.5" hidden="1" customHeight="1"/>
    <row r="61904" ht="7.5" hidden="1" customHeight="1"/>
    <row r="61905" ht="7.5" hidden="1" customHeight="1"/>
    <row r="61906" ht="7.5" hidden="1" customHeight="1"/>
    <row r="61907" ht="7.5" hidden="1" customHeight="1"/>
    <row r="61908" ht="7.5" hidden="1" customHeight="1"/>
    <row r="61909" ht="7.5" hidden="1" customHeight="1"/>
    <row r="61910" ht="7.5" hidden="1" customHeight="1"/>
    <row r="61911" ht="7.5" hidden="1" customHeight="1"/>
    <row r="61912" ht="7.5" hidden="1" customHeight="1"/>
    <row r="61913" ht="7.5" hidden="1" customHeight="1"/>
    <row r="61914" ht="7.5" hidden="1" customHeight="1"/>
    <row r="61915" ht="7.5" hidden="1" customHeight="1"/>
    <row r="61916" ht="7.5" hidden="1" customHeight="1"/>
    <row r="61917" ht="7.5" hidden="1" customHeight="1"/>
    <row r="61918" ht="7.5" hidden="1" customHeight="1"/>
    <row r="61919" ht="7.5" hidden="1" customHeight="1"/>
    <row r="61920" ht="7.5" hidden="1" customHeight="1"/>
    <row r="61921" ht="7.5" hidden="1" customHeight="1"/>
    <row r="61922" ht="7.5" hidden="1" customHeight="1"/>
    <row r="61923" ht="7.5" hidden="1" customHeight="1"/>
    <row r="61924" ht="7.5" hidden="1" customHeight="1"/>
    <row r="61925" ht="7.5" hidden="1" customHeight="1"/>
    <row r="61926" ht="7.5" hidden="1" customHeight="1"/>
    <row r="61927" ht="7.5" hidden="1" customHeight="1"/>
    <row r="61928" ht="7.5" hidden="1" customHeight="1"/>
    <row r="61929" ht="7.5" hidden="1" customHeight="1"/>
    <row r="61930" ht="7.5" hidden="1" customHeight="1"/>
    <row r="61931" ht="7.5" hidden="1" customHeight="1"/>
    <row r="61932" ht="7.5" hidden="1" customHeight="1"/>
    <row r="61933" ht="7.5" hidden="1" customHeight="1"/>
    <row r="61934" ht="7.5" hidden="1" customHeight="1"/>
    <row r="61935" ht="7.5" hidden="1" customHeight="1"/>
    <row r="61936" ht="7.5" hidden="1" customHeight="1"/>
    <row r="61937" ht="7.5" hidden="1" customHeight="1"/>
    <row r="61938" ht="7.5" hidden="1" customHeight="1"/>
    <row r="61939" ht="7.5" hidden="1" customHeight="1"/>
    <row r="61940" ht="7.5" hidden="1" customHeight="1"/>
    <row r="61941" ht="7.5" hidden="1" customHeight="1"/>
    <row r="61942" ht="7.5" hidden="1" customHeight="1"/>
    <row r="61943" ht="7.5" hidden="1" customHeight="1"/>
    <row r="61944" ht="7.5" hidden="1" customHeight="1"/>
    <row r="61945" ht="7.5" hidden="1" customHeight="1"/>
    <row r="61946" ht="7.5" hidden="1" customHeight="1"/>
    <row r="61947" ht="7.5" hidden="1" customHeight="1"/>
    <row r="61948" ht="7.5" hidden="1" customHeight="1"/>
    <row r="61949" ht="7.5" hidden="1" customHeight="1"/>
    <row r="61950" ht="7.5" hidden="1" customHeight="1"/>
    <row r="61951" ht="7.5" hidden="1" customHeight="1"/>
    <row r="61952" ht="7.5" hidden="1" customHeight="1"/>
    <row r="61953" ht="7.5" hidden="1" customHeight="1"/>
    <row r="61954" ht="7.5" hidden="1" customHeight="1"/>
    <row r="61955" ht="7.5" hidden="1" customHeight="1"/>
    <row r="61956" ht="7.5" hidden="1" customHeight="1"/>
    <row r="61957" ht="7.5" hidden="1" customHeight="1"/>
    <row r="61958" ht="7.5" hidden="1" customHeight="1"/>
    <row r="61959" ht="7.5" hidden="1" customHeight="1"/>
    <row r="61960" ht="7.5" hidden="1" customHeight="1"/>
    <row r="61961" ht="7.5" hidden="1" customHeight="1"/>
    <row r="61962" ht="7.5" hidden="1" customHeight="1"/>
    <row r="61963" ht="7.5" hidden="1" customHeight="1"/>
    <row r="61964" ht="7.5" hidden="1" customHeight="1"/>
    <row r="61965" ht="7.5" hidden="1" customHeight="1"/>
    <row r="61966" ht="7.5" hidden="1" customHeight="1"/>
    <row r="61967" ht="7.5" hidden="1" customHeight="1"/>
    <row r="61968" ht="7.5" hidden="1" customHeight="1"/>
    <row r="61969" ht="7.5" hidden="1" customHeight="1"/>
    <row r="61970" ht="7.5" hidden="1" customHeight="1"/>
    <row r="61971" ht="7.5" hidden="1" customHeight="1"/>
    <row r="61972" ht="7.5" hidden="1" customHeight="1"/>
    <row r="61973" ht="7.5" hidden="1" customHeight="1"/>
    <row r="61974" ht="7.5" hidden="1" customHeight="1"/>
    <row r="61975" ht="7.5" hidden="1" customHeight="1"/>
    <row r="61976" ht="7.5" hidden="1" customHeight="1"/>
    <row r="61977" ht="7.5" hidden="1" customHeight="1"/>
    <row r="61978" ht="7.5" hidden="1" customHeight="1"/>
    <row r="61979" ht="7.5" hidden="1" customHeight="1"/>
    <row r="61980" ht="7.5" hidden="1" customHeight="1"/>
    <row r="61981" ht="7.5" hidden="1" customHeight="1"/>
    <row r="61982" ht="7.5" hidden="1" customHeight="1"/>
    <row r="61983" ht="7.5" hidden="1" customHeight="1"/>
    <row r="61984" ht="7.5" hidden="1" customHeight="1"/>
    <row r="61985" ht="7.5" hidden="1" customHeight="1"/>
    <row r="61986" ht="7.5" hidden="1" customHeight="1"/>
    <row r="61987" ht="7.5" hidden="1" customHeight="1"/>
    <row r="61988" ht="7.5" hidden="1" customHeight="1"/>
    <row r="61989" ht="7.5" hidden="1" customHeight="1"/>
    <row r="61990" ht="7.5" hidden="1" customHeight="1"/>
    <row r="61991" ht="7.5" hidden="1" customHeight="1"/>
    <row r="61992" ht="7.5" hidden="1" customHeight="1"/>
    <row r="61993" ht="7.5" hidden="1" customHeight="1"/>
    <row r="61994" ht="7.5" hidden="1" customHeight="1"/>
    <row r="61995" ht="7.5" hidden="1" customHeight="1"/>
    <row r="61996" ht="7.5" hidden="1" customHeight="1"/>
    <row r="61997" ht="7.5" hidden="1" customHeight="1"/>
    <row r="61998" ht="7.5" hidden="1" customHeight="1"/>
    <row r="61999" ht="7.5" hidden="1" customHeight="1"/>
    <row r="62000" ht="7.5" hidden="1" customHeight="1"/>
    <row r="62001" ht="7.5" hidden="1" customHeight="1"/>
    <row r="62002" ht="7.5" hidden="1" customHeight="1"/>
    <row r="62003" ht="7.5" hidden="1" customHeight="1"/>
    <row r="62004" ht="7.5" hidden="1" customHeight="1"/>
    <row r="62005" ht="7.5" hidden="1" customHeight="1"/>
    <row r="62006" ht="7.5" hidden="1" customHeight="1"/>
    <row r="62007" ht="7.5" hidden="1" customHeight="1"/>
    <row r="62008" ht="7.5" hidden="1" customHeight="1"/>
    <row r="62009" ht="7.5" hidden="1" customHeight="1"/>
    <row r="62010" ht="7.5" hidden="1" customHeight="1"/>
    <row r="62011" ht="7.5" hidden="1" customHeight="1"/>
    <row r="62012" ht="7.5" hidden="1" customHeight="1"/>
    <row r="62013" ht="7.5" hidden="1" customHeight="1"/>
    <row r="62014" ht="7.5" hidden="1" customHeight="1"/>
    <row r="62015" ht="7.5" hidden="1" customHeight="1"/>
    <row r="62016" ht="7.5" hidden="1" customHeight="1"/>
    <row r="62017" ht="7.5" hidden="1" customHeight="1"/>
    <row r="62018" ht="7.5" hidden="1" customHeight="1"/>
    <row r="62019" ht="7.5" hidden="1" customHeight="1"/>
    <row r="62020" ht="7.5" hidden="1" customHeight="1"/>
    <row r="62021" ht="7.5" hidden="1" customHeight="1"/>
    <row r="62022" ht="7.5" hidden="1" customHeight="1"/>
    <row r="62023" ht="7.5" hidden="1" customHeight="1"/>
    <row r="62024" ht="7.5" hidden="1" customHeight="1"/>
    <row r="62025" ht="7.5" hidden="1" customHeight="1"/>
    <row r="62026" ht="7.5" hidden="1" customHeight="1"/>
    <row r="62027" ht="7.5" hidden="1" customHeight="1"/>
    <row r="62028" ht="7.5" hidden="1" customHeight="1"/>
    <row r="62029" ht="7.5" hidden="1" customHeight="1"/>
    <row r="62030" ht="7.5" hidden="1" customHeight="1"/>
    <row r="62031" ht="7.5" hidden="1" customHeight="1"/>
    <row r="62032" ht="7.5" hidden="1" customHeight="1"/>
    <row r="62033" ht="7.5" hidden="1" customHeight="1"/>
    <row r="62034" ht="7.5" hidden="1" customHeight="1"/>
    <row r="62035" ht="7.5" hidden="1" customHeight="1"/>
    <row r="62036" ht="7.5" hidden="1" customHeight="1"/>
    <row r="62037" ht="7.5" hidden="1" customHeight="1"/>
    <row r="62038" ht="7.5" hidden="1" customHeight="1"/>
    <row r="62039" ht="7.5" hidden="1" customHeight="1"/>
    <row r="62040" ht="7.5" hidden="1" customHeight="1"/>
    <row r="62041" ht="7.5" hidden="1" customHeight="1"/>
    <row r="62042" ht="7.5" hidden="1" customHeight="1"/>
    <row r="62043" ht="7.5" hidden="1" customHeight="1"/>
    <row r="62044" ht="7.5" hidden="1" customHeight="1"/>
    <row r="62045" ht="7.5" hidden="1" customHeight="1"/>
    <row r="62046" ht="7.5" hidden="1" customHeight="1"/>
    <row r="62047" ht="7.5" hidden="1" customHeight="1"/>
    <row r="62048" ht="7.5" hidden="1" customHeight="1"/>
    <row r="62049" ht="7.5" hidden="1" customHeight="1"/>
    <row r="62050" ht="7.5" hidden="1" customHeight="1"/>
    <row r="62051" ht="7.5" hidden="1" customHeight="1"/>
    <row r="62052" ht="7.5" hidden="1" customHeight="1"/>
    <row r="62053" ht="7.5" hidden="1" customHeight="1"/>
    <row r="62054" ht="7.5" hidden="1" customHeight="1"/>
    <row r="62055" ht="7.5" hidden="1" customHeight="1"/>
    <row r="62056" ht="7.5" hidden="1" customHeight="1"/>
    <row r="62057" ht="7.5" hidden="1" customHeight="1"/>
    <row r="62058" ht="7.5" hidden="1" customHeight="1"/>
    <row r="62059" ht="7.5" hidden="1" customHeight="1"/>
    <row r="62060" ht="7.5" hidden="1" customHeight="1"/>
    <row r="62061" ht="7.5" hidden="1" customHeight="1"/>
    <row r="62062" ht="7.5" hidden="1" customHeight="1"/>
    <row r="62063" ht="7.5" hidden="1" customHeight="1"/>
    <row r="62064" ht="7.5" hidden="1" customHeight="1"/>
    <row r="62065" ht="7.5" hidden="1" customHeight="1"/>
    <row r="62066" ht="7.5" hidden="1" customHeight="1"/>
    <row r="62067" ht="7.5" hidden="1" customHeight="1"/>
    <row r="62068" ht="7.5" hidden="1" customHeight="1"/>
    <row r="62069" ht="7.5" hidden="1" customHeight="1"/>
    <row r="62070" ht="7.5" hidden="1" customHeight="1"/>
    <row r="62071" ht="7.5" hidden="1" customHeight="1"/>
    <row r="62072" ht="7.5" hidden="1" customHeight="1"/>
    <row r="62073" ht="7.5" hidden="1" customHeight="1"/>
    <row r="62074" ht="7.5" hidden="1" customHeight="1"/>
    <row r="62075" ht="7.5" hidden="1" customHeight="1"/>
    <row r="62076" ht="7.5" hidden="1" customHeight="1"/>
    <row r="62077" ht="7.5" hidden="1" customHeight="1"/>
    <row r="62078" ht="7.5" hidden="1" customHeight="1"/>
    <row r="62079" ht="7.5" hidden="1" customHeight="1"/>
    <row r="62080" ht="7.5" hidden="1" customHeight="1"/>
    <row r="62081" ht="7.5" hidden="1" customHeight="1"/>
    <row r="62082" ht="7.5" hidden="1" customHeight="1"/>
    <row r="62083" ht="7.5" hidden="1" customHeight="1"/>
    <row r="62084" ht="7.5" hidden="1" customHeight="1"/>
    <row r="62085" ht="7.5" hidden="1" customHeight="1"/>
    <row r="62086" ht="7.5" hidden="1" customHeight="1"/>
    <row r="62087" ht="7.5" hidden="1" customHeight="1"/>
    <row r="62088" ht="7.5" hidden="1" customHeight="1"/>
    <row r="62089" ht="7.5" hidden="1" customHeight="1"/>
    <row r="62090" ht="7.5" hidden="1" customHeight="1"/>
    <row r="62091" ht="7.5" hidden="1" customHeight="1"/>
    <row r="62092" ht="7.5" hidden="1" customHeight="1"/>
    <row r="62093" ht="7.5" hidden="1" customHeight="1"/>
    <row r="62094" ht="7.5" hidden="1" customHeight="1"/>
    <row r="62095" ht="7.5" hidden="1" customHeight="1"/>
    <row r="62096" ht="7.5" hidden="1" customHeight="1"/>
    <row r="62097" ht="7.5" hidden="1" customHeight="1"/>
    <row r="62098" ht="7.5" hidden="1" customHeight="1"/>
    <row r="62099" ht="7.5" hidden="1" customHeight="1"/>
    <row r="62100" ht="7.5" hidden="1" customHeight="1"/>
    <row r="62101" ht="7.5" hidden="1" customHeight="1"/>
    <row r="62102" ht="7.5" hidden="1" customHeight="1"/>
    <row r="62103" ht="7.5" hidden="1" customHeight="1"/>
    <row r="62104" ht="7.5" hidden="1" customHeight="1"/>
    <row r="62105" ht="7.5" hidden="1" customHeight="1"/>
    <row r="62106" ht="7.5" hidden="1" customHeight="1"/>
    <row r="62107" ht="7.5" hidden="1" customHeight="1"/>
    <row r="62108" ht="7.5" hidden="1" customHeight="1"/>
    <row r="62109" ht="7.5" hidden="1" customHeight="1"/>
    <row r="62110" ht="7.5" hidden="1" customHeight="1"/>
    <row r="62111" ht="7.5" hidden="1" customHeight="1"/>
    <row r="62112" ht="7.5" hidden="1" customHeight="1"/>
    <row r="62113" ht="7.5" hidden="1" customHeight="1"/>
    <row r="62114" ht="7.5" hidden="1" customHeight="1"/>
    <row r="62115" ht="7.5" hidden="1" customHeight="1"/>
    <row r="62116" ht="7.5" hidden="1" customHeight="1"/>
    <row r="62117" ht="7.5" hidden="1" customHeight="1"/>
    <row r="62118" ht="7.5" hidden="1" customHeight="1"/>
    <row r="62119" ht="7.5" hidden="1" customHeight="1"/>
    <row r="62120" ht="7.5" hidden="1" customHeight="1"/>
    <row r="62121" ht="7.5" hidden="1" customHeight="1"/>
    <row r="62122" ht="7.5" hidden="1" customHeight="1"/>
    <row r="62123" ht="7.5" hidden="1" customHeight="1"/>
    <row r="62124" ht="7.5" hidden="1" customHeight="1"/>
    <row r="62125" ht="7.5" hidden="1" customHeight="1"/>
    <row r="62126" ht="7.5" hidden="1" customHeight="1"/>
    <row r="62127" ht="7.5" hidden="1" customHeight="1"/>
    <row r="62128" ht="7.5" hidden="1" customHeight="1"/>
    <row r="62129" ht="7.5" hidden="1" customHeight="1"/>
    <row r="62130" ht="7.5" hidden="1" customHeight="1"/>
    <row r="62131" ht="7.5" hidden="1" customHeight="1"/>
    <row r="62132" ht="7.5" hidden="1" customHeight="1"/>
    <row r="62133" ht="7.5" hidden="1" customHeight="1"/>
    <row r="62134" ht="7.5" hidden="1" customHeight="1"/>
    <row r="62135" ht="7.5" hidden="1" customHeight="1"/>
    <row r="62136" ht="7.5" hidden="1" customHeight="1"/>
    <row r="62137" ht="7.5" hidden="1" customHeight="1"/>
    <row r="62138" ht="7.5" hidden="1" customHeight="1"/>
    <row r="62139" ht="7.5" hidden="1" customHeight="1"/>
    <row r="62140" ht="7.5" hidden="1" customHeight="1"/>
    <row r="62141" ht="7.5" hidden="1" customHeight="1"/>
    <row r="62142" ht="7.5" hidden="1" customHeight="1"/>
    <row r="62143" ht="7.5" hidden="1" customHeight="1"/>
    <row r="62144" ht="7.5" hidden="1" customHeight="1"/>
    <row r="62145" ht="7.5" hidden="1" customHeight="1"/>
    <row r="62146" ht="7.5" hidden="1" customHeight="1"/>
    <row r="62147" ht="7.5" hidden="1" customHeight="1"/>
    <row r="62148" ht="7.5" hidden="1" customHeight="1"/>
    <row r="62149" ht="7.5" hidden="1" customHeight="1"/>
    <row r="62150" ht="7.5" hidden="1" customHeight="1"/>
    <row r="62151" ht="7.5" hidden="1" customHeight="1"/>
    <row r="62152" ht="7.5" hidden="1" customHeight="1"/>
    <row r="62153" ht="7.5" hidden="1" customHeight="1"/>
    <row r="62154" ht="7.5" hidden="1" customHeight="1"/>
    <row r="62155" ht="7.5" hidden="1" customHeight="1"/>
    <row r="62156" ht="7.5" hidden="1" customHeight="1"/>
    <row r="62157" ht="7.5" hidden="1" customHeight="1"/>
    <row r="62158" ht="7.5" hidden="1" customHeight="1"/>
    <row r="62159" ht="7.5" hidden="1" customHeight="1"/>
    <row r="62160" ht="7.5" hidden="1" customHeight="1"/>
    <row r="62161" ht="7.5" hidden="1" customHeight="1"/>
    <row r="62162" ht="7.5" hidden="1" customHeight="1"/>
    <row r="62163" ht="7.5" hidden="1" customHeight="1"/>
    <row r="62164" ht="7.5" hidden="1" customHeight="1"/>
    <row r="62165" ht="7.5" hidden="1" customHeight="1"/>
    <row r="62166" ht="7.5" hidden="1" customHeight="1"/>
    <row r="62167" ht="7.5" hidden="1" customHeight="1"/>
    <row r="62168" ht="7.5" hidden="1" customHeight="1"/>
    <row r="62169" ht="7.5" hidden="1" customHeight="1"/>
    <row r="62170" ht="7.5" hidden="1" customHeight="1"/>
    <row r="62171" ht="7.5" hidden="1" customHeight="1"/>
    <row r="62172" ht="7.5" hidden="1" customHeight="1"/>
    <row r="62173" ht="7.5" hidden="1" customHeight="1"/>
    <row r="62174" ht="7.5" hidden="1" customHeight="1"/>
    <row r="62175" ht="7.5" hidden="1" customHeight="1"/>
    <row r="62176" ht="7.5" hidden="1" customHeight="1"/>
    <row r="62177" ht="7.5" hidden="1" customHeight="1"/>
    <row r="62178" ht="7.5" hidden="1" customHeight="1"/>
    <row r="62179" ht="7.5" hidden="1" customHeight="1"/>
    <row r="62180" ht="7.5" hidden="1" customHeight="1"/>
    <row r="62181" ht="7.5" hidden="1" customHeight="1"/>
    <row r="62182" ht="7.5" hidden="1" customHeight="1"/>
    <row r="62183" ht="7.5" hidden="1" customHeight="1"/>
    <row r="62184" ht="7.5" hidden="1" customHeight="1"/>
    <row r="62185" ht="7.5" hidden="1" customHeight="1"/>
    <row r="62186" ht="7.5" hidden="1" customHeight="1"/>
    <row r="62187" ht="7.5" hidden="1" customHeight="1"/>
    <row r="62188" ht="7.5" hidden="1" customHeight="1"/>
    <row r="62189" ht="7.5" hidden="1" customHeight="1"/>
    <row r="62190" ht="7.5" hidden="1" customHeight="1"/>
    <row r="62191" ht="7.5" hidden="1" customHeight="1"/>
    <row r="62192" ht="7.5" hidden="1" customHeight="1"/>
    <row r="62193" ht="7.5" hidden="1" customHeight="1"/>
    <row r="62194" ht="7.5" hidden="1" customHeight="1"/>
    <row r="62195" ht="7.5" hidden="1" customHeight="1"/>
    <row r="62196" ht="7.5" hidden="1" customHeight="1"/>
    <row r="62197" ht="7.5" hidden="1" customHeight="1"/>
    <row r="62198" ht="7.5" hidden="1" customHeight="1"/>
    <row r="62199" ht="7.5" hidden="1" customHeight="1"/>
    <row r="62200" ht="7.5" hidden="1" customHeight="1"/>
    <row r="62201" ht="7.5" hidden="1" customHeight="1"/>
    <row r="62202" ht="7.5" hidden="1" customHeight="1"/>
    <row r="62203" ht="7.5" hidden="1" customHeight="1"/>
    <row r="62204" ht="7.5" hidden="1" customHeight="1"/>
    <row r="62205" ht="7.5" hidden="1" customHeight="1"/>
    <row r="62206" ht="7.5" hidden="1" customHeight="1"/>
    <row r="62207" ht="7.5" hidden="1" customHeight="1"/>
    <row r="62208" ht="7.5" hidden="1" customHeight="1"/>
    <row r="62209" ht="7.5" hidden="1" customHeight="1"/>
    <row r="62210" ht="7.5" hidden="1" customHeight="1"/>
    <row r="62211" ht="7.5" hidden="1" customHeight="1"/>
    <row r="62212" ht="7.5" hidden="1" customHeight="1"/>
    <row r="62213" ht="7.5" hidden="1" customHeight="1"/>
    <row r="62214" ht="7.5" hidden="1" customHeight="1"/>
    <row r="62215" ht="7.5" hidden="1" customHeight="1"/>
    <row r="62216" ht="7.5" hidden="1" customHeight="1"/>
    <row r="62217" ht="7.5" hidden="1" customHeight="1"/>
    <row r="62218" ht="7.5" hidden="1" customHeight="1"/>
    <row r="62219" ht="7.5" hidden="1" customHeight="1"/>
    <row r="62220" ht="7.5" hidden="1" customHeight="1"/>
    <row r="62221" ht="7.5" hidden="1" customHeight="1"/>
    <row r="62222" ht="7.5" hidden="1" customHeight="1"/>
    <row r="62223" ht="7.5" hidden="1" customHeight="1"/>
    <row r="62224" ht="7.5" hidden="1" customHeight="1"/>
    <row r="62225" ht="7.5" hidden="1" customHeight="1"/>
    <row r="62226" ht="7.5" hidden="1" customHeight="1"/>
    <row r="62227" ht="7.5" hidden="1" customHeight="1"/>
    <row r="62228" ht="7.5" hidden="1" customHeight="1"/>
    <row r="62229" ht="7.5" hidden="1" customHeight="1"/>
    <row r="62230" ht="7.5" hidden="1" customHeight="1"/>
    <row r="62231" ht="7.5" hidden="1" customHeight="1"/>
    <row r="62232" ht="7.5" hidden="1" customHeight="1"/>
    <row r="62233" ht="7.5" hidden="1" customHeight="1"/>
    <row r="62234" ht="7.5" hidden="1" customHeight="1"/>
    <row r="62235" ht="7.5" hidden="1" customHeight="1"/>
    <row r="62236" ht="7.5" hidden="1" customHeight="1"/>
    <row r="62237" ht="7.5" hidden="1" customHeight="1"/>
    <row r="62238" ht="7.5" hidden="1" customHeight="1"/>
    <row r="62239" ht="7.5" hidden="1" customHeight="1"/>
    <row r="62240" ht="7.5" hidden="1" customHeight="1"/>
    <row r="62241" ht="7.5" hidden="1" customHeight="1"/>
    <row r="62242" ht="7.5" hidden="1" customHeight="1"/>
    <row r="62243" ht="7.5" hidden="1" customHeight="1"/>
    <row r="62244" ht="7.5" hidden="1" customHeight="1"/>
    <row r="62245" ht="7.5" hidden="1" customHeight="1"/>
    <row r="62246" ht="7.5" hidden="1" customHeight="1"/>
    <row r="62247" ht="7.5" hidden="1" customHeight="1"/>
    <row r="62248" ht="7.5" hidden="1" customHeight="1"/>
    <row r="62249" ht="7.5" hidden="1" customHeight="1"/>
    <row r="62250" ht="7.5" hidden="1" customHeight="1"/>
    <row r="62251" ht="7.5" hidden="1" customHeight="1"/>
    <row r="62252" ht="7.5" hidden="1" customHeight="1"/>
    <row r="62253" ht="7.5" hidden="1" customHeight="1"/>
    <row r="62254" ht="7.5" hidden="1" customHeight="1"/>
    <row r="62255" ht="7.5" hidden="1" customHeight="1"/>
    <row r="62256" ht="7.5" hidden="1" customHeight="1"/>
    <row r="62257" ht="7.5" hidden="1" customHeight="1"/>
    <row r="62258" ht="7.5" hidden="1" customHeight="1"/>
    <row r="62259" ht="7.5" hidden="1" customHeight="1"/>
    <row r="62260" ht="7.5" hidden="1" customHeight="1"/>
    <row r="62261" ht="7.5" hidden="1" customHeight="1"/>
    <row r="62262" ht="7.5" hidden="1" customHeight="1"/>
    <row r="62263" ht="7.5" hidden="1" customHeight="1"/>
    <row r="62264" ht="7.5" hidden="1" customHeight="1"/>
    <row r="62265" ht="7.5" hidden="1" customHeight="1"/>
    <row r="62266" ht="7.5" hidden="1" customHeight="1"/>
    <row r="62267" ht="7.5" hidden="1" customHeight="1"/>
    <row r="62268" ht="7.5" hidden="1" customHeight="1"/>
    <row r="62269" ht="7.5" hidden="1" customHeight="1"/>
    <row r="62270" ht="7.5" hidden="1" customHeight="1"/>
    <row r="62271" ht="7.5" hidden="1" customHeight="1"/>
    <row r="62272" ht="7.5" hidden="1" customHeight="1"/>
    <row r="62273" ht="7.5" hidden="1" customHeight="1"/>
    <row r="62274" ht="7.5" hidden="1" customHeight="1"/>
    <row r="62275" ht="7.5" hidden="1" customHeight="1"/>
    <row r="62276" ht="7.5" hidden="1" customHeight="1"/>
    <row r="62277" ht="7.5" hidden="1" customHeight="1"/>
    <row r="62278" ht="7.5" hidden="1" customHeight="1"/>
    <row r="62279" ht="7.5" hidden="1" customHeight="1"/>
    <row r="62280" ht="7.5" hidden="1" customHeight="1"/>
    <row r="62281" ht="7.5" hidden="1" customHeight="1"/>
    <row r="62282" ht="7.5" hidden="1" customHeight="1"/>
    <row r="62283" ht="7.5" hidden="1" customHeight="1"/>
    <row r="62284" ht="7.5" hidden="1" customHeight="1"/>
    <row r="62285" ht="7.5" hidden="1" customHeight="1"/>
    <row r="62286" ht="7.5" hidden="1" customHeight="1"/>
    <row r="62287" ht="7.5" hidden="1" customHeight="1"/>
    <row r="62288" ht="7.5" hidden="1" customHeight="1"/>
    <row r="62289" ht="7.5" hidden="1" customHeight="1"/>
    <row r="62290" ht="7.5" hidden="1" customHeight="1"/>
    <row r="62291" ht="7.5" hidden="1" customHeight="1"/>
    <row r="62292" ht="7.5" hidden="1" customHeight="1"/>
    <row r="62293" ht="7.5" hidden="1" customHeight="1"/>
    <row r="62294" ht="7.5" hidden="1" customHeight="1"/>
    <row r="62295" ht="7.5" hidden="1" customHeight="1"/>
    <row r="62296" ht="7.5" hidden="1" customHeight="1"/>
    <row r="62297" ht="7.5" hidden="1" customHeight="1"/>
    <row r="62298" ht="7.5" hidden="1" customHeight="1"/>
    <row r="62299" ht="7.5" hidden="1" customHeight="1"/>
    <row r="62300" ht="7.5" hidden="1" customHeight="1"/>
    <row r="62301" ht="7.5" hidden="1" customHeight="1"/>
    <row r="62302" ht="7.5" hidden="1" customHeight="1"/>
    <row r="62303" ht="7.5" hidden="1" customHeight="1"/>
    <row r="62304" ht="7.5" hidden="1" customHeight="1"/>
    <row r="62305" ht="7.5" hidden="1" customHeight="1"/>
    <row r="62306" ht="7.5" hidden="1" customHeight="1"/>
    <row r="62307" ht="7.5" hidden="1" customHeight="1"/>
    <row r="62308" ht="7.5" hidden="1" customHeight="1"/>
    <row r="62309" ht="7.5" hidden="1" customHeight="1"/>
    <row r="62310" ht="7.5" hidden="1" customHeight="1"/>
    <row r="62311" ht="7.5" hidden="1" customHeight="1"/>
    <row r="62312" ht="7.5" hidden="1" customHeight="1"/>
    <row r="62313" ht="7.5" hidden="1" customHeight="1"/>
    <row r="62314" ht="7.5" hidden="1" customHeight="1"/>
    <row r="62315" ht="7.5" hidden="1" customHeight="1"/>
    <row r="62316" ht="7.5" hidden="1" customHeight="1"/>
    <row r="62317" ht="7.5" hidden="1" customHeight="1"/>
    <row r="62318" ht="7.5" hidden="1" customHeight="1"/>
    <row r="62319" ht="7.5" hidden="1" customHeight="1"/>
    <row r="62320" ht="7.5" hidden="1" customHeight="1"/>
    <row r="62321" ht="7.5" hidden="1" customHeight="1"/>
    <row r="62322" ht="7.5" hidden="1" customHeight="1"/>
    <row r="62323" ht="7.5" hidden="1" customHeight="1"/>
    <row r="62324" ht="7.5" hidden="1" customHeight="1"/>
    <row r="62325" ht="7.5" hidden="1" customHeight="1"/>
    <row r="62326" ht="7.5" hidden="1" customHeight="1"/>
    <row r="62327" ht="7.5" hidden="1" customHeight="1"/>
    <row r="62328" ht="7.5" hidden="1" customHeight="1"/>
    <row r="62329" ht="7.5" hidden="1" customHeight="1"/>
    <row r="62330" ht="7.5" hidden="1" customHeight="1"/>
    <row r="62331" ht="7.5" hidden="1" customHeight="1"/>
    <row r="62332" ht="7.5" hidden="1" customHeight="1"/>
    <row r="62333" ht="7.5" hidden="1" customHeight="1"/>
    <row r="62334" ht="7.5" hidden="1" customHeight="1"/>
    <row r="62335" ht="7.5" hidden="1" customHeight="1"/>
    <row r="62336" ht="7.5" hidden="1" customHeight="1"/>
    <row r="62337" ht="7.5" hidden="1" customHeight="1"/>
    <row r="62338" ht="7.5" hidden="1" customHeight="1"/>
    <row r="62339" ht="7.5" hidden="1" customHeight="1"/>
    <row r="62340" ht="7.5" hidden="1" customHeight="1"/>
    <row r="62341" ht="7.5" hidden="1" customHeight="1"/>
    <row r="62342" ht="7.5" hidden="1" customHeight="1"/>
    <row r="62343" ht="7.5" hidden="1" customHeight="1"/>
    <row r="62344" ht="7.5" hidden="1" customHeight="1"/>
    <row r="62345" ht="7.5" hidden="1" customHeight="1"/>
    <row r="62346" ht="7.5" hidden="1" customHeight="1"/>
    <row r="62347" ht="7.5" hidden="1" customHeight="1"/>
    <row r="62348" ht="7.5" hidden="1" customHeight="1"/>
    <row r="62349" ht="7.5" hidden="1" customHeight="1"/>
    <row r="62350" ht="7.5" hidden="1" customHeight="1"/>
    <row r="62351" ht="7.5" hidden="1" customHeight="1"/>
    <row r="62352" ht="7.5" hidden="1" customHeight="1"/>
    <row r="62353" ht="7.5" hidden="1" customHeight="1"/>
    <row r="62354" ht="7.5" hidden="1" customHeight="1"/>
    <row r="62355" ht="7.5" hidden="1" customHeight="1"/>
    <row r="62356" ht="7.5" hidden="1" customHeight="1"/>
    <row r="62357" ht="7.5" hidden="1" customHeight="1"/>
    <row r="62358" ht="7.5" hidden="1" customHeight="1"/>
    <row r="62359" ht="7.5" hidden="1" customHeight="1"/>
    <row r="62360" ht="7.5" hidden="1" customHeight="1"/>
    <row r="62361" ht="7.5" hidden="1" customHeight="1"/>
    <row r="62362" ht="7.5" hidden="1" customHeight="1"/>
    <row r="62363" ht="7.5" hidden="1" customHeight="1"/>
    <row r="62364" ht="7.5" hidden="1" customHeight="1"/>
    <row r="62365" ht="7.5" hidden="1" customHeight="1"/>
    <row r="62366" ht="7.5" hidden="1" customHeight="1"/>
    <row r="62367" ht="7.5" hidden="1" customHeight="1"/>
    <row r="62368" ht="7.5" hidden="1" customHeight="1"/>
    <row r="62369" ht="7.5" hidden="1" customHeight="1"/>
    <row r="62370" ht="7.5" hidden="1" customHeight="1"/>
    <row r="62371" ht="7.5" hidden="1" customHeight="1"/>
    <row r="62372" ht="7.5" hidden="1" customHeight="1"/>
    <row r="62373" ht="7.5" hidden="1" customHeight="1"/>
    <row r="62374" ht="7.5" hidden="1" customHeight="1"/>
    <row r="62375" ht="7.5" hidden="1" customHeight="1"/>
    <row r="62376" ht="7.5" hidden="1" customHeight="1"/>
    <row r="62377" ht="7.5" hidden="1" customHeight="1"/>
    <row r="62378" ht="7.5" hidden="1" customHeight="1"/>
    <row r="62379" ht="7.5" hidden="1" customHeight="1"/>
    <row r="62380" ht="7.5" hidden="1" customHeight="1"/>
    <row r="62381" ht="7.5" hidden="1" customHeight="1"/>
    <row r="62382" ht="7.5" hidden="1" customHeight="1"/>
    <row r="62383" ht="7.5" hidden="1" customHeight="1"/>
    <row r="62384" ht="7.5" hidden="1" customHeight="1"/>
    <row r="62385" ht="7.5" hidden="1" customHeight="1"/>
    <row r="62386" ht="7.5" hidden="1" customHeight="1"/>
    <row r="62387" ht="7.5" hidden="1" customHeight="1"/>
    <row r="62388" ht="7.5" hidden="1" customHeight="1"/>
    <row r="62389" ht="7.5" hidden="1" customHeight="1"/>
    <row r="62390" ht="7.5" hidden="1" customHeight="1"/>
    <row r="62391" ht="7.5" hidden="1" customHeight="1"/>
    <row r="62392" ht="7.5" hidden="1" customHeight="1"/>
    <row r="62393" ht="7.5" hidden="1" customHeight="1"/>
    <row r="62394" ht="7.5" hidden="1" customHeight="1"/>
    <row r="62395" ht="7.5" hidden="1" customHeight="1"/>
    <row r="62396" ht="7.5" hidden="1" customHeight="1"/>
    <row r="62397" ht="7.5" hidden="1" customHeight="1"/>
    <row r="62398" ht="7.5" hidden="1" customHeight="1"/>
    <row r="62399" ht="7.5" hidden="1" customHeight="1"/>
    <row r="62400" ht="7.5" hidden="1" customHeight="1"/>
    <row r="62401" ht="7.5" hidden="1" customHeight="1"/>
    <row r="62402" ht="7.5" hidden="1" customHeight="1"/>
    <row r="62403" ht="7.5" hidden="1" customHeight="1"/>
    <row r="62404" ht="7.5" hidden="1" customHeight="1"/>
    <row r="62405" ht="7.5" hidden="1" customHeight="1"/>
    <row r="62406" ht="7.5" hidden="1" customHeight="1"/>
    <row r="62407" ht="7.5" hidden="1" customHeight="1"/>
    <row r="62408" ht="7.5" hidden="1" customHeight="1"/>
    <row r="62409" ht="7.5" hidden="1" customHeight="1"/>
    <row r="62410" ht="7.5" hidden="1" customHeight="1"/>
    <row r="62411" ht="7.5" hidden="1" customHeight="1"/>
    <row r="62412" ht="7.5" hidden="1" customHeight="1"/>
    <row r="62413" ht="7.5" hidden="1" customHeight="1"/>
    <row r="62414" ht="7.5" hidden="1" customHeight="1"/>
    <row r="62415" ht="7.5" hidden="1" customHeight="1"/>
    <row r="62416" ht="7.5" hidden="1" customHeight="1"/>
    <row r="62417" ht="7.5" hidden="1" customHeight="1"/>
    <row r="62418" ht="7.5" hidden="1" customHeight="1"/>
    <row r="62419" ht="7.5" hidden="1" customHeight="1"/>
    <row r="62420" ht="7.5" hidden="1" customHeight="1"/>
    <row r="62421" ht="7.5" hidden="1" customHeight="1"/>
    <row r="62422" ht="7.5" hidden="1" customHeight="1"/>
    <row r="62423" ht="7.5" hidden="1" customHeight="1"/>
    <row r="62424" ht="7.5" hidden="1" customHeight="1"/>
    <row r="62425" ht="7.5" hidden="1" customHeight="1"/>
    <row r="62426" ht="7.5" hidden="1" customHeight="1"/>
    <row r="62427" ht="7.5" hidden="1" customHeight="1"/>
    <row r="62428" ht="7.5" hidden="1" customHeight="1"/>
    <row r="62429" ht="7.5" hidden="1" customHeight="1"/>
    <row r="62430" ht="7.5" hidden="1" customHeight="1"/>
    <row r="62431" ht="7.5" hidden="1" customHeight="1"/>
    <row r="62432" ht="7.5" hidden="1" customHeight="1"/>
    <row r="62433" ht="7.5" hidden="1" customHeight="1"/>
    <row r="62434" ht="7.5" hidden="1" customHeight="1"/>
    <row r="62435" ht="7.5" hidden="1" customHeight="1"/>
    <row r="62436" ht="7.5" hidden="1" customHeight="1"/>
    <row r="62437" ht="7.5" hidden="1" customHeight="1"/>
    <row r="62438" ht="7.5" hidden="1" customHeight="1"/>
    <row r="62439" ht="7.5" hidden="1" customHeight="1"/>
    <row r="62440" ht="7.5" hidden="1" customHeight="1"/>
    <row r="62441" ht="7.5" hidden="1" customHeight="1"/>
    <row r="62442" ht="7.5" hidden="1" customHeight="1"/>
    <row r="62443" ht="7.5" hidden="1" customHeight="1"/>
    <row r="62444" ht="7.5" hidden="1" customHeight="1"/>
    <row r="62445" ht="7.5" hidden="1" customHeight="1"/>
    <row r="62446" ht="7.5" hidden="1" customHeight="1"/>
    <row r="62447" ht="7.5" hidden="1" customHeight="1"/>
    <row r="62448" ht="7.5" hidden="1" customHeight="1"/>
    <row r="62449" ht="7.5" hidden="1" customHeight="1"/>
    <row r="62450" ht="7.5" hidden="1" customHeight="1"/>
    <row r="62451" ht="7.5" hidden="1" customHeight="1"/>
    <row r="62452" ht="7.5" hidden="1" customHeight="1"/>
    <row r="62453" ht="7.5" hidden="1" customHeight="1"/>
    <row r="62454" ht="7.5" hidden="1" customHeight="1"/>
    <row r="62455" ht="7.5" hidden="1" customHeight="1"/>
    <row r="62456" ht="7.5" hidden="1" customHeight="1"/>
    <row r="62457" ht="7.5" hidden="1" customHeight="1"/>
    <row r="62458" ht="7.5" hidden="1" customHeight="1"/>
    <row r="62459" ht="7.5" hidden="1" customHeight="1"/>
    <row r="62460" ht="7.5" hidden="1" customHeight="1"/>
    <row r="62461" ht="7.5" hidden="1" customHeight="1"/>
    <row r="62462" ht="7.5" hidden="1" customHeight="1"/>
    <row r="62463" ht="7.5" hidden="1" customHeight="1"/>
    <row r="62464" ht="7.5" hidden="1" customHeight="1"/>
    <row r="62465" ht="7.5" hidden="1" customHeight="1"/>
    <row r="62466" ht="7.5" hidden="1" customHeight="1"/>
    <row r="62467" ht="7.5" hidden="1" customHeight="1"/>
    <row r="62468" ht="7.5" hidden="1" customHeight="1"/>
    <row r="62469" ht="7.5" hidden="1" customHeight="1"/>
    <row r="62470" ht="7.5" hidden="1" customHeight="1"/>
    <row r="62471" ht="7.5" hidden="1" customHeight="1"/>
    <row r="62472" ht="7.5" hidden="1" customHeight="1"/>
    <row r="62473" ht="7.5" hidden="1" customHeight="1"/>
    <row r="62474" ht="7.5" hidden="1" customHeight="1"/>
    <row r="62475" ht="7.5" hidden="1" customHeight="1"/>
    <row r="62476" ht="7.5" hidden="1" customHeight="1"/>
    <row r="62477" ht="7.5" hidden="1" customHeight="1"/>
    <row r="62478" ht="7.5" hidden="1" customHeight="1"/>
    <row r="62479" ht="7.5" hidden="1" customHeight="1"/>
    <row r="62480" ht="7.5" hidden="1" customHeight="1"/>
    <row r="62481" ht="7.5" hidden="1" customHeight="1"/>
    <row r="62482" ht="7.5" hidden="1" customHeight="1"/>
    <row r="62483" ht="7.5" hidden="1" customHeight="1"/>
    <row r="62484" ht="7.5" hidden="1" customHeight="1"/>
    <row r="62485" ht="7.5" hidden="1" customHeight="1"/>
    <row r="62486" ht="7.5" hidden="1" customHeight="1"/>
    <row r="62487" ht="7.5" hidden="1" customHeight="1"/>
    <row r="62488" ht="7.5" hidden="1" customHeight="1"/>
    <row r="62489" ht="7.5" hidden="1" customHeight="1"/>
    <row r="62490" ht="7.5" hidden="1" customHeight="1"/>
    <row r="62491" ht="7.5" hidden="1" customHeight="1"/>
    <row r="62492" ht="7.5" hidden="1" customHeight="1"/>
    <row r="62493" ht="7.5" hidden="1" customHeight="1"/>
    <row r="62494" ht="7.5" hidden="1" customHeight="1"/>
    <row r="62495" ht="7.5" hidden="1" customHeight="1"/>
    <row r="62496" ht="7.5" hidden="1" customHeight="1"/>
    <row r="62497" ht="7.5" hidden="1" customHeight="1"/>
    <row r="62498" ht="7.5" hidden="1" customHeight="1"/>
    <row r="62499" ht="7.5" hidden="1" customHeight="1"/>
    <row r="62500" ht="7.5" hidden="1" customHeight="1"/>
    <row r="62501" ht="7.5" hidden="1" customHeight="1"/>
    <row r="62502" ht="7.5" hidden="1" customHeight="1"/>
    <row r="62503" ht="7.5" hidden="1" customHeight="1"/>
    <row r="62504" ht="7.5" hidden="1" customHeight="1"/>
    <row r="62505" ht="7.5" hidden="1" customHeight="1"/>
    <row r="62506" ht="7.5" hidden="1" customHeight="1"/>
    <row r="62507" ht="7.5" hidden="1" customHeight="1"/>
    <row r="62508" ht="7.5" hidden="1" customHeight="1"/>
    <row r="62509" ht="7.5" hidden="1" customHeight="1"/>
    <row r="62510" ht="7.5" hidden="1" customHeight="1"/>
    <row r="62511" ht="7.5" hidden="1" customHeight="1"/>
    <row r="62512" ht="7.5" hidden="1" customHeight="1"/>
    <row r="62513" ht="7.5" hidden="1" customHeight="1"/>
    <row r="62514" ht="7.5" hidden="1" customHeight="1"/>
    <row r="62515" ht="7.5" hidden="1" customHeight="1"/>
    <row r="62516" ht="7.5" hidden="1" customHeight="1"/>
    <row r="62517" ht="7.5" hidden="1" customHeight="1"/>
    <row r="62518" ht="7.5" hidden="1" customHeight="1"/>
    <row r="62519" ht="7.5" hidden="1" customHeight="1"/>
    <row r="62520" ht="7.5" hidden="1" customHeight="1"/>
    <row r="62521" ht="7.5" hidden="1" customHeight="1"/>
    <row r="62522" ht="7.5" hidden="1" customHeight="1"/>
    <row r="62523" ht="7.5" hidden="1" customHeight="1"/>
    <row r="62524" ht="7.5" hidden="1" customHeight="1"/>
    <row r="62525" ht="7.5" hidden="1" customHeight="1"/>
    <row r="62526" ht="7.5" hidden="1" customHeight="1"/>
    <row r="62527" ht="7.5" hidden="1" customHeight="1"/>
    <row r="62528" ht="7.5" hidden="1" customHeight="1"/>
    <row r="62529" ht="7.5" hidden="1" customHeight="1"/>
    <row r="62530" ht="7.5" hidden="1" customHeight="1"/>
    <row r="62531" ht="7.5" hidden="1" customHeight="1"/>
    <row r="62532" ht="7.5" hidden="1" customHeight="1"/>
    <row r="62533" ht="7.5" hidden="1" customHeight="1"/>
    <row r="62534" ht="7.5" hidden="1" customHeight="1"/>
    <row r="62535" ht="7.5" hidden="1" customHeight="1"/>
    <row r="62536" ht="7.5" hidden="1" customHeight="1"/>
    <row r="62537" ht="7.5" hidden="1" customHeight="1"/>
    <row r="62538" ht="7.5" hidden="1" customHeight="1"/>
    <row r="62539" ht="7.5" hidden="1" customHeight="1"/>
    <row r="62540" ht="7.5" hidden="1" customHeight="1"/>
    <row r="62541" ht="7.5" hidden="1" customHeight="1"/>
    <row r="62542" ht="7.5" hidden="1" customHeight="1"/>
    <row r="62543" ht="7.5" hidden="1" customHeight="1"/>
    <row r="62544" ht="7.5" hidden="1" customHeight="1"/>
    <row r="62545" ht="7.5" hidden="1" customHeight="1"/>
    <row r="62546" ht="7.5" hidden="1" customHeight="1"/>
    <row r="62547" ht="7.5" hidden="1" customHeight="1"/>
    <row r="62548" ht="7.5" hidden="1" customHeight="1"/>
    <row r="62549" ht="7.5" hidden="1" customHeight="1"/>
    <row r="62550" ht="7.5" hidden="1" customHeight="1"/>
    <row r="62551" ht="7.5" hidden="1" customHeight="1"/>
    <row r="62552" ht="7.5" hidden="1" customHeight="1"/>
    <row r="62553" ht="7.5" hidden="1" customHeight="1"/>
    <row r="62554" ht="7.5" hidden="1" customHeight="1"/>
    <row r="62555" ht="7.5" hidden="1" customHeight="1"/>
    <row r="62556" ht="7.5" hidden="1" customHeight="1"/>
    <row r="62557" ht="7.5" hidden="1" customHeight="1"/>
    <row r="62558" ht="7.5" hidden="1" customHeight="1"/>
    <row r="62559" ht="7.5" hidden="1" customHeight="1"/>
    <row r="62560" ht="7.5" hidden="1" customHeight="1"/>
    <row r="62561" ht="7.5" hidden="1" customHeight="1"/>
    <row r="62562" ht="7.5" hidden="1" customHeight="1"/>
    <row r="62563" ht="7.5" hidden="1" customHeight="1"/>
    <row r="62564" ht="7.5" hidden="1" customHeight="1"/>
    <row r="62565" ht="7.5" hidden="1" customHeight="1"/>
    <row r="62566" ht="7.5" hidden="1" customHeight="1"/>
    <row r="62567" ht="7.5" hidden="1" customHeight="1"/>
    <row r="62568" ht="7.5" hidden="1" customHeight="1"/>
    <row r="62569" ht="7.5" hidden="1" customHeight="1"/>
    <row r="62570" ht="7.5" hidden="1" customHeight="1"/>
    <row r="62571" ht="7.5" hidden="1" customHeight="1"/>
    <row r="62572" ht="7.5" hidden="1" customHeight="1"/>
    <row r="62573" ht="7.5" hidden="1" customHeight="1"/>
    <row r="62574" ht="7.5" hidden="1" customHeight="1"/>
    <row r="62575" ht="7.5" hidden="1" customHeight="1"/>
    <row r="62576" ht="7.5" hidden="1" customHeight="1"/>
    <row r="62577" ht="7.5" hidden="1" customHeight="1"/>
    <row r="62578" ht="7.5" hidden="1" customHeight="1"/>
    <row r="62579" ht="7.5" hidden="1" customHeight="1"/>
    <row r="62580" ht="7.5" hidden="1" customHeight="1"/>
    <row r="62581" ht="7.5" hidden="1" customHeight="1"/>
    <row r="62582" ht="7.5" hidden="1" customHeight="1"/>
    <row r="62583" ht="7.5" hidden="1" customHeight="1"/>
    <row r="62584" ht="7.5" hidden="1" customHeight="1"/>
    <row r="62585" ht="7.5" hidden="1" customHeight="1"/>
    <row r="62586" ht="7.5" hidden="1" customHeight="1"/>
    <row r="62587" ht="7.5" hidden="1" customHeight="1"/>
    <row r="62588" ht="7.5" hidden="1" customHeight="1"/>
    <row r="62589" ht="7.5" hidden="1" customHeight="1"/>
    <row r="62590" ht="7.5" hidden="1" customHeight="1"/>
    <row r="62591" ht="7.5" hidden="1" customHeight="1"/>
    <row r="62592" ht="7.5" hidden="1" customHeight="1"/>
    <row r="62593" ht="7.5" hidden="1" customHeight="1"/>
    <row r="62594" ht="7.5" hidden="1" customHeight="1"/>
    <row r="62595" ht="7.5" hidden="1" customHeight="1"/>
    <row r="62596" ht="7.5" hidden="1" customHeight="1"/>
    <row r="62597" ht="7.5" hidden="1" customHeight="1"/>
    <row r="62598" ht="7.5" hidden="1" customHeight="1"/>
    <row r="62599" ht="7.5" hidden="1" customHeight="1"/>
    <row r="62600" ht="7.5" hidden="1" customHeight="1"/>
    <row r="62601" ht="7.5" hidden="1" customHeight="1"/>
    <row r="62602" ht="7.5" hidden="1" customHeight="1"/>
    <row r="62603" ht="7.5" hidden="1" customHeight="1"/>
    <row r="62604" ht="7.5" hidden="1" customHeight="1"/>
    <row r="62605" ht="7.5" hidden="1" customHeight="1"/>
    <row r="62606" ht="7.5" hidden="1" customHeight="1"/>
    <row r="62607" ht="7.5" hidden="1" customHeight="1"/>
    <row r="62608" ht="7.5" hidden="1" customHeight="1"/>
    <row r="62609" ht="7.5" hidden="1" customHeight="1"/>
    <row r="62610" ht="7.5" hidden="1" customHeight="1"/>
    <row r="62611" ht="7.5" hidden="1" customHeight="1"/>
    <row r="62612" ht="7.5" hidden="1" customHeight="1"/>
    <row r="62613" ht="7.5" hidden="1" customHeight="1"/>
    <row r="62614" ht="7.5" hidden="1" customHeight="1"/>
    <row r="62615" ht="7.5" hidden="1" customHeight="1"/>
    <row r="62616" ht="7.5" hidden="1" customHeight="1"/>
    <row r="62617" ht="7.5" hidden="1" customHeight="1"/>
    <row r="62618" ht="7.5" hidden="1" customHeight="1"/>
    <row r="62619" ht="7.5" hidden="1" customHeight="1"/>
    <row r="62620" ht="7.5" hidden="1" customHeight="1"/>
    <row r="62621" ht="7.5" hidden="1" customHeight="1"/>
    <row r="62622" ht="7.5" hidden="1" customHeight="1"/>
    <row r="62623" ht="7.5" hidden="1" customHeight="1"/>
    <row r="62624" ht="7.5" hidden="1" customHeight="1"/>
    <row r="62625" ht="7.5" hidden="1" customHeight="1"/>
    <row r="62626" ht="7.5" hidden="1" customHeight="1"/>
    <row r="62627" ht="7.5" hidden="1" customHeight="1"/>
    <row r="62628" ht="7.5" hidden="1" customHeight="1"/>
    <row r="62629" ht="7.5" hidden="1" customHeight="1"/>
    <row r="62630" ht="7.5" hidden="1" customHeight="1"/>
    <row r="62631" ht="7.5" hidden="1" customHeight="1"/>
    <row r="62632" ht="7.5" hidden="1" customHeight="1"/>
    <row r="62633" ht="7.5" hidden="1" customHeight="1"/>
    <row r="62634" ht="7.5" hidden="1" customHeight="1"/>
    <row r="62635" ht="7.5" hidden="1" customHeight="1"/>
    <row r="62636" ht="7.5" hidden="1" customHeight="1"/>
    <row r="62637" ht="7.5" hidden="1" customHeight="1"/>
    <row r="62638" ht="7.5" hidden="1" customHeight="1"/>
    <row r="62639" ht="7.5" hidden="1" customHeight="1"/>
    <row r="62640" ht="7.5" hidden="1" customHeight="1"/>
    <row r="62641" ht="7.5" hidden="1" customHeight="1"/>
    <row r="62642" ht="7.5" hidden="1" customHeight="1"/>
    <row r="62643" ht="7.5" hidden="1" customHeight="1"/>
    <row r="62644" ht="7.5" hidden="1" customHeight="1"/>
    <row r="62645" ht="7.5" hidden="1" customHeight="1"/>
    <row r="62646" ht="7.5" hidden="1" customHeight="1"/>
    <row r="62647" ht="7.5" hidden="1" customHeight="1"/>
    <row r="62648" ht="7.5" hidden="1" customHeight="1"/>
    <row r="62649" ht="7.5" hidden="1" customHeight="1"/>
    <row r="62650" ht="7.5" hidden="1" customHeight="1"/>
    <row r="62651" ht="7.5" hidden="1" customHeight="1"/>
    <row r="62652" ht="7.5" hidden="1" customHeight="1"/>
    <row r="62653" ht="7.5" hidden="1" customHeight="1"/>
    <row r="62654" ht="7.5" hidden="1" customHeight="1"/>
    <row r="62655" ht="7.5" hidden="1" customHeight="1"/>
    <row r="62656" ht="7.5" hidden="1" customHeight="1"/>
    <row r="62657" ht="7.5" hidden="1" customHeight="1"/>
    <row r="62658" ht="7.5" hidden="1" customHeight="1"/>
    <row r="62659" ht="7.5" hidden="1" customHeight="1"/>
    <row r="62660" ht="7.5" hidden="1" customHeight="1"/>
    <row r="62661" ht="7.5" hidden="1" customHeight="1"/>
    <row r="62662" ht="7.5" hidden="1" customHeight="1"/>
    <row r="62663" ht="7.5" hidden="1" customHeight="1"/>
    <row r="62664" ht="7.5" hidden="1" customHeight="1"/>
    <row r="62665" ht="7.5" hidden="1" customHeight="1"/>
    <row r="62666" ht="7.5" hidden="1" customHeight="1"/>
    <row r="62667" ht="7.5" hidden="1" customHeight="1"/>
    <row r="62668" ht="7.5" hidden="1" customHeight="1"/>
    <row r="62669" ht="7.5" hidden="1" customHeight="1"/>
    <row r="62670" ht="7.5" hidden="1" customHeight="1"/>
    <row r="62671" ht="7.5" hidden="1" customHeight="1"/>
    <row r="62672" ht="7.5" hidden="1" customHeight="1"/>
    <row r="62673" ht="7.5" hidden="1" customHeight="1"/>
    <row r="62674" ht="7.5" hidden="1" customHeight="1"/>
    <row r="62675" ht="7.5" hidden="1" customHeight="1"/>
    <row r="62676" ht="7.5" hidden="1" customHeight="1"/>
    <row r="62677" ht="7.5" hidden="1" customHeight="1"/>
    <row r="62678" ht="7.5" hidden="1" customHeight="1"/>
    <row r="62679" ht="7.5" hidden="1" customHeight="1"/>
    <row r="62680" ht="7.5" hidden="1" customHeight="1"/>
    <row r="62681" ht="7.5" hidden="1" customHeight="1"/>
    <row r="62682" ht="7.5" hidden="1" customHeight="1"/>
    <row r="62683" ht="7.5" hidden="1" customHeight="1"/>
    <row r="62684" ht="7.5" hidden="1" customHeight="1"/>
    <row r="62685" ht="7.5" hidden="1" customHeight="1"/>
    <row r="62686" ht="7.5" hidden="1" customHeight="1"/>
    <row r="62687" ht="7.5" hidden="1" customHeight="1"/>
    <row r="62688" ht="7.5" hidden="1" customHeight="1"/>
    <row r="62689" ht="7.5" hidden="1" customHeight="1"/>
    <row r="62690" ht="7.5" hidden="1" customHeight="1"/>
    <row r="62691" ht="7.5" hidden="1" customHeight="1"/>
    <row r="62692" ht="7.5" hidden="1" customHeight="1"/>
    <row r="62693" ht="7.5" hidden="1" customHeight="1"/>
    <row r="62694" ht="7.5" hidden="1" customHeight="1"/>
    <row r="62695" ht="7.5" hidden="1" customHeight="1"/>
    <row r="62696" ht="7.5" hidden="1" customHeight="1"/>
    <row r="62697" ht="7.5" hidden="1" customHeight="1"/>
    <row r="62698" ht="7.5" hidden="1" customHeight="1"/>
    <row r="62699" ht="7.5" hidden="1" customHeight="1"/>
    <row r="62700" ht="7.5" hidden="1" customHeight="1"/>
    <row r="62701" ht="7.5" hidden="1" customHeight="1"/>
    <row r="62702" ht="7.5" hidden="1" customHeight="1"/>
    <row r="62703" ht="7.5" hidden="1" customHeight="1"/>
    <row r="62704" ht="7.5" hidden="1" customHeight="1"/>
    <row r="62705" ht="7.5" hidden="1" customHeight="1"/>
    <row r="62706" ht="7.5" hidden="1" customHeight="1"/>
    <row r="62707" ht="7.5" hidden="1" customHeight="1"/>
    <row r="62708" ht="7.5" hidden="1" customHeight="1"/>
    <row r="62709" ht="7.5" hidden="1" customHeight="1"/>
    <row r="62710" ht="7.5" hidden="1" customHeight="1"/>
    <row r="62711" ht="7.5" hidden="1" customHeight="1"/>
    <row r="62712" ht="7.5" hidden="1" customHeight="1"/>
    <row r="62713" ht="7.5" hidden="1" customHeight="1"/>
    <row r="62714" ht="7.5" hidden="1" customHeight="1"/>
    <row r="62715" ht="7.5" hidden="1" customHeight="1"/>
    <row r="62716" ht="7.5" hidden="1" customHeight="1"/>
    <row r="62717" ht="7.5" hidden="1" customHeight="1"/>
    <row r="62718" ht="7.5" hidden="1" customHeight="1"/>
    <row r="62719" ht="7.5" hidden="1" customHeight="1"/>
    <row r="62720" ht="7.5" hidden="1" customHeight="1"/>
    <row r="62721" ht="7.5" hidden="1" customHeight="1"/>
    <row r="62722" ht="7.5" hidden="1" customHeight="1"/>
    <row r="62723" ht="7.5" hidden="1" customHeight="1"/>
    <row r="62724" ht="7.5" hidden="1" customHeight="1"/>
    <row r="62725" ht="7.5" hidden="1" customHeight="1"/>
    <row r="62726" ht="7.5" hidden="1" customHeight="1"/>
    <row r="62727" ht="7.5" hidden="1" customHeight="1"/>
    <row r="62728" ht="7.5" hidden="1" customHeight="1"/>
    <row r="62729" ht="7.5" hidden="1" customHeight="1"/>
    <row r="62730" ht="7.5" hidden="1" customHeight="1"/>
    <row r="62731" ht="7.5" hidden="1" customHeight="1"/>
    <row r="62732" ht="7.5" hidden="1" customHeight="1"/>
    <row r="62733" ht="7.5" hidden="1" customHeight="1"/>
    <row r="62734" ht="7.5" hidden="1" customHeight="1"/>
    <row r="62735" ht="7.5" hidden="1" customHeight="1"/>
    <row r="62736" ht="7.5" hidden="1" customHeight="1"/>
    <row r="62737" ht="7.5" hidden="1" customHeight="1"/>
    <row r="62738" ht="7.5" hidden="1" customHeight="1"/>
    <row r="62739" ht="7.5" hidden="1" customHeight="1"/>
    <row r="62740" ht="7.5" hidden="1" customHeight="1"/>
    <row r="62741" ht="7.5" hidden="1" customHeight="1"/>
    <row r="62742" ht="7.5" hidden="1" customHeight="1"/>
    <row r="62743" ht="7.5" hidden="1" customHeight="1"/>
    <row r="62744" ht="7.5" hidden="1" customHeight="1"/>
    <row r="62745" ht="7.5" hidden="1" customHeight="1"/>
    <row r="62746" ht="7.5" hidden="1" customHeight="1"/>
    <row r="62747" ht="7.5" hidden="1" customHeight="1"/>
    <row r="62748" ht="7.5" hidden="1" customHeight="1"/>
    <row r="62749" ht="7.5" hidden="1" customHeight="1"/>
    <row r="62750" ht="7.5" hidden="1" customHeight="1"/>
    <row r="62751" ht="7.5" hidden="1" customHeight="1"/>
    <row r="62752" ht="7.5" hidden="1" customHeight="1"/>
    <row r="62753" ht="7.5" hidden="1" customHeight="1"/>
    <row r="62754" ht="7.5" hidden="1" customHeight="1"/>
    <row r="62755" ht="7.5" hidden="1" customHeight="1"/>
    <row r="62756" ht="7.5" hidden="1" customHeight="1"/>
    <row r="62757" ht="7.5" hidden="1" customHeight="1"/>
    <row r="62758" ht="7.5" hidden="1" customHeight="1"/>
    <row r="62759" ht="7.5" hidden="1" customHeight="1"/>
    <row r="62760" ht="7.5" hidden="1" customHeight="1"/>
    <row r="62761" ht="7.5" hidden="1" customHeight="1"/>
    <row r="62762" ht="7.5" hidden="1" customHeight="1"/>
    <row r="62763" ht="7.5" hidden="1" customHeight="1"/>
    <row r="62764" ht="7.5" hidden="1" customHeight="1"/>
    <row r="62765" ht="7.5" hidden="1" customHeight="1"/>
    <row r="62766" ht="7.5" hidden="1" customHeight="1"/>
    <row r="62767" ht="7.5" hidden="1" customHeight="1"/>
    <row r="62768" ht="7.5" hidden="1" customHeight="1"/>
    <row r="62769" ht="7.5" hidden="1" customHeight="1"/>
    <row r="62770" ht="7.5" hidden="1" customHeight="1"/>
    <row r="62771" ht="7.5" hidden="1" customHeight="1"/>
    <row r="62772" ht="7.5" hidden="1" customHeight="1"/>
    <row r="62773" ht="7.5" hidden="1" customHeight="1"/>
    <row r="62774" ht="7.5" hidden="1" customHeight="1"/>
    <row r="62775" ht="7.5" hidden="1" customHeight="1"/>
    <row r="62776" ht="7.5" hidden="1" customHeight="1"/>
    <row r="62777" ht="7.5" hidden="1" customHeight="1"/>
    <row r="62778" ht="7.5" hidden="1" customHeight="1"/>
    <row r="62779" ht="7.5" hidden="1" customHeight="1"/>
    <row r="62780" ht="7.5" hidden="1" customHeight="1"/>
    <row r="62781" ht="7.5" hidden="1" customHeight="1"/>
    <row r="62782" ht="7.5" hidden="1" customHeight="1"/>
    <row r="62783" ht="7.5" hidden="1" customHeight="1"/>
    <row r="62784" ht="7.5" hidden="1" customHeight="1"/>
    <row r="62785" ht="7.5" hidden="1" customHeight="1"/>
    <row r="62786" ht="7.5" hidden="1" customHeight="1"/>
    <row r="62787" ht="7.5" hidden="1" customHeight="1"/>
    <row r="62788" ht="7.5" hidden="1" customHeight="1"/>
    <row r="62789" ht="7.5" hidden="1" customHeight="1"/>
    <row r="62790" ht="7.5" hidden="1" customHeight="1"/>
    <row r="62791" ht="7.5" hidden="1" customHeight="1"/>
    <row r="62792" ht="7.5" hidden="1" customHeight="1"/>
    <row r="62793" ht="7.5" hidden="1" customHeight="1"/>
    <row r="62794" ht="7.5" hidden="1" customHeight="1"/>
    <row r="62795" ht="7.5" hidden="1" customHeight="1"/>
    <row r="62796" ht="7.5" hidden="1" customHeight="1"/>
    <row r="62797" ht="7.5" hidden="1" customHeight="1"/>
    <row r="62798" ht="7.5" hidden="1" customHeight="1"/>
    <row r="62799" ht="7.5" hidden="1" customHeight="1"/>
    <row r="62800" ht="7.5" hidden="1" customHeight="1"/>
    <row r="62801" ht="7.5" hidden="1" customHeight="1"/>
    <row r="62802" ht="7.5" hidden="1" customHeight="1"/>
    <row r="62803" ht="7.5" hidden="1" customHeight="1"/>
    <row r="62804" ht="7.5" hidden="1" customHeight="1"/>
    <row r="62805" ht="7.5" hidden="1" customHeight="1"/>
    <row r="62806" ht="7.5" hidden="1" customHeight="1"/>
    <row r="62807" ht="7.5" hidden="1" customHeight="1"/>
    <row r="62808" ht="7.5" hidden="1" customHeight="1"/>
    <row r="62809" ht="7.5" hidden="1" customHeight="1"/>
    <row r="62810" ht="7.5" hidden="1" customHeight="1"/>
    <row r="62811" ht="7.5" hidden="1" customHeight="1"/>
    <row r="62812" ht="7.5" hidden="1" customHeight="1"/>
    <row r="62813" ht="7.5" hidden="1" customHeight="1"/>
    <row r="62814" ht="7.5" hidden="1" customHeight="1"/>
    <row r="62815" ht="7.5" hidden="1" customHeight="1"/>
    <row r="62816" ht="7.5" hidden="1" customHeight="1"/>
    <row r="62817" ht="7.5" hidden="1" customHeight="1"/>
    <row r="62818" ht="7.5" hidden="1" customHeight="1"/>
    <row r="62819" ht="7.5" hidden="1" customHeight="1"/>
    <row r="62820" ht="7.5" hidden="1" customHeight="1"/>
    <row r="62821" ht="7.5" hidden="1" customHeight="1"/>
    <row r="62822" ht="7.5" hidden="1" customHeight="1"/>
    <row r="62823" ht="7.5" hidden="1" customHeight="1"/>
    <row r="62824" ht="7.5" hidden="1" customHeight="1"/>
    <row r="62825" ht="7.5" hidden="1" customHeight="1"/>
    <row r="62826" ht="7.5" hidden="1" customHeight="1"/>
    <row r="62827" ht="7.5" hidden="1" customHeight="1"/>
    <row r="62828" ht="7.5" hidden="1" customHeight="1"/>
    <row r="62829" ht="7.5" hidden="1" customHeight="1"/>
    <row r="62830" ht="7.5" hidden="1" customHeight="1"/>
    <row r="62831" ht="7.5" hidden="1" customHeight="1"/>
    <row r="62832" ht="7.5" hidden="1" customHeight="1"/>
    <row r="62833" ht="7.5" hidden="1" customHeight="1"/>
    <row r="62834" ht="7.5" hidden="1" customHeight="1"/>
    <row r="62835" ht="7.5" hidden="1" customHeight="1"/>
    <row r="62836" ht="7.5" hidden="1" customHeight="1"/>
    <row r="62837" ht="7.5" hidden="1" customHeight="1"/>
    <row r="62838" ht="7.5" hidden="1" customHeight="1"/>
    <row r="62839" ht="7.5" hidden="1" customHeight="1"/>
    <row r="62840" ht="7.5" hidden="1" customHeight="1"/>
    <row r="62841" ht="7.5" hidden="1" customHeight="1"/>
    <row r="62842" ht="7.5" hidden="1" customHeight="1"/>
    <row r="62843" ht="7.5" hidden="1" customHeight="1"/>
    <row r="62844" ht="7.5" hidden="1" customHeight="1"/>
    <row r="62845" ht="7.5" hidden="1" customHeight="1"/>
    <row r="62846" ht="7.5" hidden="1" customHeight="1"/>
    <row r="62847" ht="7.5" hidden="1" customHeight="1"/>
    <row r="62848" ht="7.5" hidden="1" customHeight="1"/>
    <row r="62849" ht="7.5" hidden="1" customHeight="1"/>
    <row r="62850" ht="7.5" hidden="1" customHeight="1"/>
    <row r="62851" ht="7.5" hidden="1" customHeight="1"/>
    <row r="62852" ht="7.5" hidden="1" customHeight="1"/>
    <row r="62853" ht="7.5" hidden="1" customHeight="1"/>
    <row r="62854" ht="7.5" hidden="1" customHeight="1"/>
    <row r="62855" ht="7.5" hidden="1" customHeight="1"/>
    <row r="62856" ht="7.5" hidden="1" customHeight="1"/>
    <row r="62857" ht="7.5" hidden="1" customHeight="1"/>
    <row r="62858" ht="7.5" hidden="1" customHeight="1"/>
    <row r="62859" ht="7.5" hidden="1" customHeight="1"/>
    <row r="62860" ht="7.5" hidden="1" customHeight="1"/>
    <row r="62861" ht="7.5" hidden="1" customHeight="1"/>
    <row r="62862" ht="7.5" hidden="1" customHeight="1"/>
    <row r="62863" ht="7.5" hidden="1" customHeight="1"/>
    <row r="62864" ht="7.5" hidden="1" customHeight="1"/>
    <row r="62865" ht="7.5" hidden="1" customHeight="1"/>
    <row r="62866" ht="7.5" hidden="1" customHeight="1"/>
    <row r="62867" ht="7.5" hidden="1" customHeight="1"/>
    <row r="62868" ht="7.5" hidden="1" customHeight="1"/>
    <row r="62869" ht="7.5" hidden="1" customHeight="1"/>
    <row r="62870" ht="7.5" hidden="1" customHeight="1"/>
    <row r="62871" ht="7.5" hidden="1" customHeight="1"/>
    <row r="62872" ht="7.5" hidden="1" customHeight="1"/>
    <row r="62873" ht="7.5" hidden="1" customHeight="1"/>
    <row r="62874" ht="7.5" hidden="1" customHeight="1"/>
    <row r="62875" ht="7.5" hidden="1" customHeight="1"/>
    <row r="62876" ht="7.5" hidden="1" customHeight="1"/>
    <row r="62877" ht="7.5" hidden="1" customHeight="1"/>
    <row r="62878" ht="7.5" hidden="1" customHeight="1"/>
    <row r="62879" ht="7.5" hidden="1" customHeight="1"/>
    <row r="62880" ht="7.5" hidden="1" customHeight="1"/>
    <row r="62881" ht="7.5" hidden="1" customHeight="1"/>
    <row r="62882" ht="7.5" hidden="1" customHeight="1"/>
    <row r="62883" ht="7.5" hidden="1" customHeight="1"/>
    <row r="62884" ht="7.5" hidden="1" customHeight="1"/>
    <row r="62885" ht="7.5" hidden="1" customHeight="1"/>
    <row r="62886" ht="7.5" hidden="1" customHeight="1"/>
    <row r="62887" ht="7.5" hidden="1" customHeight="1"/>
    <row r="62888" ht="7.5" hidden="1" customHeight="1"/>
    <row r="62889" ht="7.5" hidden="1" customHeight="1"/>
    <row r="62890" ht="7.5" hidden="1" customHeight="1"/>
    <row r="62891" ht="7.5" hidden="1" customHeight="1"/>
    <row r="62892" ht="7.5" hidden="1" customHeight="1"/>
    <row r="62893" ht="7.5" hidden="1" customHeight="1"/>
    <row r="62894" ht="7.5" hidden="1" customHeight="1"/>
    <row r="62895" ht="7.5" hidden="1" customHeight="1"/>
    <row r="62896" ht="7.5" hidden="1" customHeight="1"/>
    <row r="62897" ht="7.5" hidden="1" customHeight="1"/>
    <row r="62898" ht="7.5" hidden="1" customHeight="1"/>
    <row r="62899" ht="7.5" hidden="1" customHeight="1"/>
    <row r="62900" ht="7.5" hidden="1" customHeight="1"/>
    <row r="62901" ht="7.5" hidden="1" customHeight="1"/>
    <row r="62902" ht="7.5" hidden="1" customHeight="1"/>
    <row r="62903" ht="7.5" hidden="1" customHeight="1"/>
    <row r="62904" ht="7.5" hidden="1" customHeight="1"/>
    <row r="62905" ht="7.5" hidden="1" customHeight="1"/>
    <row r="62906" ht="7.5" hidden="1" customHeight="1"/>
    <row r="62907" ht="7.5" hidden="1" customHeight="1"/>
    <row r="62908" ht="7.5" hidden="1" customHeight="1"/>
    <row r="62909" ht="7.5" hidden="1" customHeight="1"/>
    <row r="62910" ht="7.5" hidden="1" customHeight="1"/>
    <row r="62911" ht="7.5" hidden="1" customHeight="1"/>
    <row r="62912" ht="7.5" hidden="1" customHeight="1"/>
    <row r="62913" ht="7.5" hidden="1" customHeight="1"/>
    <row r="62914" ht="7.5" hidden="1" customHeight="1"/>
    <row r="62915" ht="7.5" hidden="1" customHeight="1"/>
    <row r="62916" ht="7.5" hidden="1" customHeight="1"/>
    <row r="62917" ht="7.5" hidden="1" customHeight="1"/>
    <row r="62918" ht="7.5" hidden="1" customHeight="1"/>
    <row r="62919" ht="7.5" hidden="1" customHeight="1"/>
    <row r="62920" ht="7.5" hidden="1" customHeight="1"/>
    <row r="62921" ht="7.5" hidden="1" customHeight="1"/>
    <row r="62922" ht="7.5" hidden="1" customHeight="1"/>
    <row r="62923" ht="7.5" hidden="1" customHeight="1"/>
    <row r="62924" ht="7.5" hidden="1" customHeight="1"/>
    <row r="62925" ht="7.5" hidden="1" customHeight="1"/>
    <row r="62926" ht="7.5" hidden="1" customHeight="1"/>
    <row r="62927" ht="7.5" hidden="1" customHeight="1"/>
    <row r="62928" ht="7.5" hidden="1" customHeight="1"/>
    <row r="62929" ht="7.5" hidden="1" customHeight="1"/>
    <row r="62930" ht="7.5" hidden="1" customHeight="1"/>
    <row r="62931" ht="7.5" hidden="1" customHeight="1"/>
    <row r="62932" ht="7.5" hidden="1" customHeight="1"/>
    <row r="62933" ht="7.5" hidden="1" customHeight="1"/>
    <row r="62934" ht="7.5" hidden="1" customHeight="1"/>
    <row r="62935" ht="7.5" hidden="1" customHeight="1"/>
    <row r="62936" ht="7.5" hidden="1" customHeight="1"/>
    <row r="62937" ht="7.5" hidden="1" customHeight="1"/>
    <row r="62938" ht="7.5" hidden="1" customHeight="1"/>
    <row r="62939" ht="7.5" hidden="1" customHeight="1"/>
    <row r="62940" ht="7.5" hidden="1" customHeight="1"/>
    <row r="62941" ht="7.5" hidden="1" customHeight="1"/>
    <row r="62942" ht="7.5" hidden="1" customHeight="1"/>
    <row r="62943" ht="7.5" hidden="1" customHeight="1"/>
    <row r="62944" ht="7.5" hidden="1" customHeight="1"/>
    <row r="62945" ht="7.5" hidden="1" customHeight="1"/>
    <row r="62946" ht="7.5" hidden="1" customHeight="1"/>
    <row r="62947" ht="7.5" hidden="1" customHeight="1"/>
    <row r="62948" ht="7.5" hidden="1" customHeight="1"/>
    <row r="62949" ht="7.5" hidden="1" customHeight="1"/>
    <row r="62950" ht="7.5" hidden="1" customHeight="1"/>
    <row r="62951" ht="7.5" hidden="1" customHeight="1"/>
    <row r="62952" ht="7.5" hidden="1" customHeight="1"/>
    <row r="62953" ht="7.5" hidden="1" customHeight="1"/>
    <row r="62954" ht="7.5" hidden="1" customHeight="1"/>
    <row r="62955" ht="7.5" hidden="1" customHeight="1"/>
    <row r="62956" ht="7.5" hidden="1" customHeight="1"/>
    <row r="62957" ht="7.5" hidden="1" customHeight="1"/>
    <row r="62958" ht="7.5" hidden="1" customHeight="1"/>
    <row r="62959" ht="7.5" hidden="1" customHeight="1"/>
    <row r="62960" ht="7.5" hidden="1" customHeight="1"/>
    <row r="62961" ht="7.5" hidden="1" customHeight="1"/>
    <row r="62962" ht="7.5" hidden="1" customHeight="1"/>
    <row r="62963" ht="7.5" hidden="1" customHeight="1"/>
    <row r="62964" ht="7.5" hidden="1" customHeight="1"/>
    <row r="62965" ht="7.5" hidden="1" customHeight="1"/>
    <row r="62966" ht="7.5" hidden="1" customHeight="1"/>
    <row r="62967" ht="7.5" hidden="1" customHeight="1"/>
    <row r="62968" ht="7.5" hidden="1" customHeight="1"/>
    <row r="62969" ht="7.5" hidden="1" customHeight="1"/>
    <row r="62970" ht="7.5" hidden="1" customHeight="1"/>
    <row r="62971" ht="7.5" hidden="1" customHeight="1"/>
    <row r="62972" ht="7.5" hidden="1" customHeight="1"/>
    <row r="62973" ht="7.5" hidden="1" customHeight="1"/>
    <row r="62974" ht="7.5" hidden="1" customHeight="1"/>
    <row r="62975" ht="7.5" hidden="1" customHeight="1"/>
    <row r="62976" ht="7.5" hidden="1" customHeight="1"/>
    <row r="62977" ht="7.5" hidden="1" customHeight="1"/>
    <row r="62978" ht="7.5" hidden="1" customHeight="1"/>
    <row r="62979" ht="7.5" hidden="1" customHeight="1"/>
    <row r="62980" ht="7.5" hidden="1" customHeight="1"/>
    <row r="62981" ht="7.5" hidden="1" customHeight="1"/>
    <row r="62982" ht="7.5" hidden="1" customHeight="1"/>
    <row r="62983" ht="7.5" hidden="1" customHeight="1"/>
    <row r="62984" ht="7.5" hidden="1" customHeight="1"/>
    <row r="62985" ht="7.5" hidden="1" customHeight="1"/>
    <row r="62986" ht="7.5" hidden="1" customHeight="1"/>
    <row r="62987" ht="7.5" hidden="1" customHeight="1"/>
    <row r="62988" ht="7.5" hidden="1" customHeight="1"/>
    <row r="62989" ht="7.5" hidden="1" customHeight="1"/>
    <row r="62990" ht="7.5" hidden="1" customHeight="1"/>
    <row r="62991" ht="7.5" hidden="1" customHeight="1"/>
    <row r="62992" ht="7.5" hidden="1" customHeight="1"/>
    <row r="62993" ht="7.5" hidden="1" customHeight="1"/>
    <row r="62994" ht="7.5" hidden="1" customHeight="1"/>
    <row r="62995" ht="7.5" hidden="1" customHeight="1"/>
    <row r="62996" ht="7.5" hidden="1" customHeight="1"/>
    <row r="62997" ht="7.5" hidden="1" customHeight="1"/>
    <row r="62998" ht="7.5" hidden="1" customHeight="1"/>
    <row r="62999" ht="7.5" hidden="1" customHeight="1"/>
    <row r="63000" ht="7.5" hidden="1" customHeight="1"/>
    <row r="63001" ht="7.5" hidden="1" customHeight="1"/>
    <row r="63002" ht="7.5" hidden="1" customHeight="1"/>
    <row r="63003" ht="7.5" hidden="1" customHeight="1"/>
    <row r="63004" ht="7.5" hidden="1" customHeight="1"/>
    <row r="63005" ht="7.5" hidden="1" customHeight="1"/>
    <row r="63006" ht="7.5" hidden="1" customHeight="1"/>
    <row r="63007" ht="7.5" hidden="1" customHeight="1"/>
    <row r="63008" ht="7.5" hidden="1" customHeight="1"/>
    <row r="63009" ht="7.5" hidden="1" customHeight="1"/>
    <row r="63010" ht="7.5" hidden="1" customHeight="1"/>
    <row r="63011" ht="7.5" hidden="1" customHeight="1"/>
    <row r="63012" ht="7.5" hidden="1" customHeight="1"/>
    <row r="63013" ht="7.5" hidden="1" customHeight="1"/>
    <row r="63014" ht="7.5" hidden="1" customHeight="1"/>
    <row r="63015" ht="7.5" hidden="1" customHeight="1"/>
    <row r="63016" ht="7.5" hidden="1" customHeight="1"/>
    <row r="63017" ht="7.5" hidden="1" customHeight="1"/>
    <row r="63018" ht="7.5" hidden="1" customHeight="1"/>
    <row r="63019" ht="7.5" hidden="1" customHeight="1"/>
    <row r="63020" ht="7.5" hidden="1" customHeight="1"/>
    <row r="63021" ht="7.5" hidden="1" customHeight="1"/>
    <row r="63022" ht="7.5" hidden="1" customHeight="1"/>
    <row r="63023" ht="7.5" hidden="1" customHeight="1"/>
    <row r="63024" ht="7.5" hidden="1" customHeight="1"/>
    <row r="63025" ht="7.5" hidden="1" customHeight="1"/>
    <row r="63026" ht="7.5" hidden="1" customHeight="1"/>
    <row r="63027" ht="7.5" hidden="1" customHeight="1"/>
    <row r="63028" ht="7.5" hidden="1" customHeight="1"/>
    <row r="63029" ht="7.5" hidden="1" customHeight="1"/>
    <row r="63030" ht="7.5" hidden="1" customHeight="1"/>
    <row r="63031" ht="7.5" hidden="1" customHeight="1"/>
    <row r="63032" ht="7.5" hidden="1" customHeight="1"/>
    <row r="63033" ht="7.5" hidden="1" customHeight="1"/>
    <row r="63034" ht="7.5" hidden="1" customHeight="1"/>
    <row r="63035" ht="7.5" hidden="1" customHeight="1"/>
    <row r="63036" ht="7.5" hidden="1" customHeight="1"/>
    <row r="63037" ht="7.5" hidden="1" customHeight="1"/>
    <row r="63038" ht="7.5" hidden="1" customHeight="1"/>
    <row r="63039" ht="7.5" hidden="1" customHeight="1"/>
    <row r="63040" ht="7.5" hidden="1" customHeight="1"/>
    <row r="63041" ht="7.5" hidden="1" customHeight="1"/>
    <row r="63042" ht="7.5" hidden="1" customHeight="1"/>
    <row r="63043" ht="7.5" hidden="1" customHeight="1"/>
    <row r="63044" ht="7.5" hidden="1" customHeight="1"/>
    <row r="63045" ht="7.5" hidden="1" customHeight="1"/>
    <row r="63046" ht="7.5" hidden="1" customHeight="1"/>
    <row r="63047" ht="7.5" hidden="1" customHeight="1"/>
    <row r="63048" ht="7.5" hidden="1" customHeight="1"/>
    <row r="63049" ht="7.5" hidden="1" customHeight="1"/>
    <row r="63050" ht="7.5" hidden="1" customHeight="1"/>
    <row r="63051" ht="7.5" hidden="1" customHeight="1"/>
    <row r="63052" ht="7.5" hidden="1" customHeight="1"/>
    <row r="63053" ht="7.5" hidden="1" customHeight="1"/>
    <row r="63054" ht="7.5" hidden="1" customHeight="1"/>
    <row r="63055" ht="7.5" hidden="1" customHeight="1"/>
    <row r="63056" ht="7.5" hidden="1" customHeight="1"/>
    <row r="63057" ht="7.5" hidden="1" customHeight="1"/>
    <row r="63058" ht="7.5" hidden="1" customHeight="1"/>
    <row r="63059" ht="7.5" hidden="1" customHeight="1"/>
    <row r="63060" ht="7.5" hidden="1" customHeight="1"/>
    <row r="63061" ht="7.5" hidden="1" customHeight="1"/>
    <row r="63062" ht="7.5" hidden="1" customHeight="1"/>
    <row r="63063" ht="7.5" hidden="1" customHeight="1"/>
    <row r="63064" ht="7.5" hidden="1" customHeight="1"/>
    <row r="63065" ht="7.5" hidden="1" customHeight="1"/>
    <row r="63066" ht="7.5" hidden="1" customHeight="1"/>
    <row r="63067" ht="7.5" hidden="1" customHeight="1"/>
    <row r="63068" ht="7.5" hidden="1" customHeight="1"/>
    <row r="63069" ht="7.5" hidden="1" customHeight="1"/>
    <row r="63070" ht="7.5" hidden="1" customHeight="1"/>
    <row r="63071" ht="7.5" hidden="1" customHeight="1"/>
    <row r="63072" ht="7.5" hidden="1" customHeight="1"/>
    <row r="63073" ht="7.5" hidden="1" customHeight="1"/>
    <row r="63074" ht="7.5" hidden="1" customHeight="1"/>
    <row r="63075" ht="7.5" hidden="1" customHeight="1"/>
    <row r="63076" ht="7.5" hidden="1" customHeight="1"/>
    <row r="63077" ht="7.5" hidden="1" customHeight="1"/>
    <row r="63078" ht="7.5" hidden="1" customHeight="1"/>
    <row r="63079" ht="7.5" hidden="1" customHeight="1"/>
    <row r="63080" ht="7.5" hidden="1" customHeight="1"/>
    <row r="63081" ht="7.5" hidden="1" customHeight="1"/>
    <row r="63082" ht="7.5" hidden="1" customHeight="1"/>
    <row r="63083" ht="7.5" hidden="1" customHeight="1"/>
    <row r="63084" ht="7.5" hidden="1" customHeight="1"/>
    <row r="63085" ht="7.5" hidden="1" customHeight="1"/>
    <row r="63086" ht="7.5" hidden="1" customHeight="1"/>
    <row r="63087" ht="7.5" hidden="1" customHeight="1"/>
    <row r="63088" ht="7.5" hidden="1" customHeight="1"/>
    <row r="63089" ht="7.5" hidden="1" customHeight="1"/>
    <row r="63090" ht="7.5" hidden="1" customHeight="1"/>
    <row r="63091" ht="7.5" hidden="1" customHeight="1"/>
    <row r="63092" ht="7.5" hidden="1" customHeight="1"/>
    <row r="63093" ht="7.5" hidden="1" customHeight="1"/>
    <row r="63094" ht="7.5" hidden="1" customHeight="1"/>
    <row r="63095" ht="7.5" hidden="1" customHeight="1"/>
    <row r="63096" ht="7.5" hidden="1" customHeight="1"/>
    <row r="63097" ht="7.5" hidden="1" customHeight="1"/>
    <row r="63098" ht="7.5" hidden="1" customHeight="1"/>
    <row r="63099" ht="7.5" hidden="1" customHeight="1"/>
    <row r="63100" ht="7.5" hidden="1" customHeight="1"/>
    <row r="63101" ht="7.5" hidden="1" customHeight="1"/>
    <row r="63102" ht="7.5" hidden="1" customHeight="1"/>
    <row r="63103" ht="7.5" hidden="1" customHeight="1"/>
    <row r="63104" ht="7.5" hidden="1" customHeight="1"/>
    <row r="63105" ht="7.5" hidden="1" customHeight="1"/>
    <row r="63106" ht="7.5" hidden="1" customHeight="1"/>
    <row r="63107" ht="7.5" hidden="1" customHeight="1"/>
    <row r="63108" ht="7.5" hidden="1" customHeight="1"/>
    <row r="63109" ht="7.5" hidden="1" customHeight="1"/>
    <row r="63110" ht="7.5" hidden="1" customHeight="1"/>
    <row r="63111" ht="7.5" hidden="1" customHeight="1"/>
    <row r="63112" ht="7.5" hidden="1" customHeight="1"/>
    <row r="63113" ht="7.5" hidden="1" customHeight="1"/>
    <row r="63114" ht="7.5" hidden="1" customHeight="1"/>
    <row r="63115" ht="7.5" hidden="1" customHeight="1"/>
    <row r="63116" ht="7.5" hidden="1" customHeight="1"/>
    <row r="63117" ht="7.5" hidden="1" customHeight="1"/>
    <row r="63118" ht="7.5" hidden="1" customHeight="1"/>
    <row r="63119" ht="7.5" hidden="1" customHeight="1"/>
    <row r="63120" ht="7.5" hidden="1" customHeight="1"/>
    <row r="63121" ht="7.5" hidden="1" customHeight="1"/>
    <row r="63122" ht="7.5" hidden="1" customHeight="1"/>
    <row r="63123" ht="7.5" hidden="1" customHeight="1"/>
    <row r="63124" ht="7.5" hidden="1" customHeight="1"/>
    <row r="63125" ht="7.5" hidden="1" customHeight="1"/>
    <row r="63126" ht="7.5" hidden="1" customHeight="1"/>
    <row r="63127" ht="7.5" hidden="1" customHeight="1"/>
    <row r="63128" ht="7.5" hidden="1" customHeight="1"/>
    <row r="63129" ht="7.5" hidden="1" customHeight="1"/>
    <row r="63130" ht="7.5" hidden="1" customHeight="1"/>
    <row r="63131" ht="7.5" hidden="1" customHeight="1"/>
    <row r="63132" ht="7.5" hidden="1" customHeight="1"/>
    <row r="63133" ht="7.5" hidden="1" customHeight="1"/>
    <row r="63134" ht="7.5" hidden="1" customHeight="1"/>
    <row r="63135" ht="7.5" hidden="1" customHeight="1"/>
    <row r="63136" ht="7.5" hidden="1" customHeight="1"/>
    <row r="63137" ht="7.5" hidden="1" customHeight="1"/>
    <row r="63138" ht="7.5" hidden="1" customHeight="1"/>
    <row r="63139" ht="7.5" hidden="1" customHeight="1"/>
    <row r="63140" ht="7.5" hidden="1" customHeight="1"/>
    <row r="63141" ht="7.5" hidden="1" customHeight="1"/>
    <row r="63142" ht="7.5" hidden="1" customHeight="1"/>
    <row r="63143" ht="7.5" hidden="1" customHeight="1"/>
    <row r="63144" ht="7.5" hidden="1" customHeight="1"/>
    <row r="63145" ht="7.5" hidden="1" customHeight="1"/>
    <row r="63146" ht="7.5" hidden="1" customHeight="1"/>
    <row r="63147" ht="7.5" hidden="1" customHeight="1"/>
    <row r="63148" ht="7.5" hidden="1" customHeight="1"/>
    <row r="63149" ht="7.5" hidden="1" customHeight="1"/>
    <row r="63150" ht="7.5" hidden="1" customHeight="1"/>
    <row r="63151" ht="7.5" hidden="1" customHeight="1"/>
    <row r="63152" ht="7.5" hidden="1" customHeight="1"/>
    <row r="63153" ht="7.5" hidden="1" customHeight="1"/>
    <row r="63154" ht="7.5" hidden="1" customHeight="1"/>
    <row r="63155" ht="7.5" hidden="1" customHeight="1"/>
    <row r="63156" ht="7.5" hidden="1" customHeight="1"/>
    <row r="63157" ht="7.5" hidden="1" customHeight="1"/>
    <row r="63158" ht="7.5" hidden="1" customHeight="1"/>
    <row r="63159" ht="7.5" hidden="1" customHeight="1"/>
    <row r="63160" ht="7.5" hidden="1" customHeight="1"/>
    <row r="63161" ht="7.5" hidden="1" customHeight="1"/>
    <row r="63162" ht="7.5" hidden="1" customHeight="1"/>
    <row r="63163" ht="7.5" hidden="1" customHeight="1"/>
    <row r="63164" ht="7.5" hidden="1" customHeight="1"/>
    <row r="63165" ht="7.5" hidden="1" customHeight="1"/>
    <row r="63166" ht="7.5" hidden="1" customHeight="1"/>
    <row r="63167" ht="7.5" hidden="1" customHeight="1"/>
    <row r="63168" ht="7.5" hidden="1" customHeight="1"/>
    <row r="63169" ht="7.5" hidden="1" customHeight="1"/>
    <row r="63170" ht="7.5" hidden="1" customHeight="1"/>
    <row r="63171" ht="7.5" hidden="1" customHeight="1"/>
    <row r="63172" ht="7.5" hidden="1" customHeight="1"/>
    <row r="63173" ht="7.5" hidden="1" customHeight="1"/>
    <row r="63174" ht="7.5" hidden="1" customHeight="1"/>
    <row r="63175" ht="7.5" hidden="1" customHeight="1"/>
    <row r="63176" ht="7.5" hidden="1" customHeight="1"/>
    <row r="63177" ht="7.5" hidden="1" customHeight="1"/>
    <row r="63178" ht="7.5" hidden="1" customHeight="1"/>
    <row r="63179" ht="7.5" hidden="1" customHeight="1"/>
    <row r="63180" ht="7.5" hidden="1" customHeight="1"/>
    <row r="63181" ht="7.5" hidden="1" customHeight="1"/>
    <row r="63182" ht="7.5" hidden="1" customHeight="1"/>
    <row r="63183" ht="7.5" hidden="1" customHeight="1"/>
    <row r="63184" ht="7.5" hidden="1" customHeight="1"/>
    <row r="63185" ht="7.5" hidden="1" customHeight="1"/>
    <row r="63186" ht="7.5" hidden="1" customHeight="1"/>
    <row r="63187" ht="7.5" hidden="1" customHeight="1"/>
    <row r="63188" ht="7.5" hidden="1" customHeight="1"/>
    <row r="63189" ht="7.5" hidden="1" customHeight="1"/>
    <row r="63190" ht="7.5" hidden="1" customHeight="1"/>
    <row r="63191" ht="7.5" hidden="1" customHeight="1"/>
    <row r="63192" ht="7.5" hidden="1" customHeight="1"/>
    <row r="63193" ht="7.5" hidden="1" customHeight="1"/>
    <row r="63194" ht="7.5" hidden="1" customHeight="1"/>
    <row r="63195" ht="7.5" hidden="1" customHeight="1"/>
    <row r="63196" ht="7.5" hidden="1" customHeight="1"/>
    <row r="63197" ht="7.5" hidden="1" customHeight="1"/>
    <row r="63198" ht="7.5" hidden="1" customHeight="1"/>
    <row r="63199" ht="7.5" hidden="1" customHeight="1"/>
    <row r="63200" ht="7.5" hidden="1" customHeight="1"/>
    <row r="63201" ht="7.5" hidden="1" customHeight="1"/>
    <row r="63202" ht="7.5" hidden="1" customHeight="1"/>
    <row r="63203" ht="7.5" hidden="1" customHeight="1"/>
    <row r="63204" ht="7.5" hidden="1" customHeight="1"/>
    <row r="63205" ht="7.5" hidden="1" customHeight="1"/>
    <row r="63206" ht="7.5" hidden="1" customHeight="1"/>
    <row r="63207" ht="7.5" hidden="1" customHeight="1"/>
    <row r="63208" ht="7.5" hidden="1" customHeight="1"/>
    <row r="63209" ht="7.5" hidden="1" customHeight="1"/>
    <row r="63210" ht="7.5" hidden="1" customHeight="1"/>
    <row r="63211" ht="7.5" hidden="1" customHeight="1"/>
    <row r="63212" ht="7.5" hidden="1" customHeight="1"/>
    <row r="63213" ht="7.5" hidden="1" customHeight="1"/>
    <row r="63214" ht="7.5" hidden="1" customHeight="1"/>
    <row r="63215" ht="7.5" hidden="1" customHeight="1"/>
    <row r="63216" ht="7.5" hidden="1" customHeight="1"/>
    <row r="63217" ht="7.5" hidden="1" customHeight="1"/>
    <row r="63218" ht="7.5" hidden="1" customHeight="1"/>
    <row r="63219" ht="7.5" hidden="1" customHeight="1"/>
    <row r="63220" ht="7.5" hidden="1" customHeight="1"/>
    <row r="63221" ht="7.5" hidden="1" customHeight="1"/>
    <row r="63222" ht="7.5" hidden="1" customHeight="1"/>
    <row r="63223" ht="7.5" hidden="1" customHeight="1"/>
    <row r="63224" ht="7.5" hidden="1" customHeight="1"/>
    <row r="63225" ht="7.5" hidden="1" customHeight="1"/>
    <row r="63226" ht="7.5" hidden="1" customHeight="1"/>
    <row r="63227" ht="7.5" hidden="1" customHeight="1"/>
    <row r="63228" ht="7.5" hidden="1" customHeight="1"/>
    <row r="63229" ht="7.5" hidden="1" customHeight="1"/>
    <row r="63230" ht="7.5" hidden="1" customHeight="1"/>
    <row r="63231" ht="7.5" hidden="1" customHeight="1"/>
    <row r="63232" ht="7.5" hidden="1" customHeight="1"/>
    <row r="63233" ht="7.5" hidden="1" customHeight="1"/>
    <row r="63234" ht="7.5" hidden="1" customHeight="1"/>
    <row r="63235" ht="7.5" hidden="1" customHeight="1"/>
    <row r="63236" ht="7.5" hidden="1" customHeight="1"/>
    <row r="63237" ht="7.5" hidden="1" customHeight="1"/>
    <row r="63238" ht="7.5" hidden="1" customHeight="1"/>
    <row r="63239" ht="7.5" hidden="1" customHeight="1"/>
    <row r="63240" ht="7.5" hidden="1" customHeight="1"/>
    <row r="63241" ht="7.5" hidden="1" customHeight="1"/>
    <row r="63242" ht="7.5" hidden="1" customHeight="1"/>
    <row r="63243" ht="7.5" hidden="1" customHeight="1"/>
    <row r="63244" ht="7.5" hidden="1" customHeight="1"/>
    <row r="63245" ht="7.5" hidden="1" customHeight="1"/>
    <row r="63246" ht="7.5" hidden="1" customHeight="1"/>
    <row r="63247" ht="7.5" hidden="1" customHeight="1"/>
    <row r="63248" ht="7.5" hidden="1" customHeight="1"/>
    <row r="63249" ht="7.5" hidden="1" customHeight="1"/>
    <row r="63250" ht="7.5" hidden="1" customHeight="1"/>
    <row r="63251" ht="7.5" hidden="1" customHeight="1"/>
    <row r="63252" ht="7.5" hidden="1" customHeight="1"/>
    <row r="63253" ht="7.5" hidden="1" customHeight="1"/>
    <row r="63254" ht="7.5" hidden="1" customHeight="1"/>
    <row r="63255" ht="7.5" hidden="1" customHeight="1"/>
    <row r="63256" ht="7.5" hidden="1" customHeight="1"/>
    <row r="63257" ht="7.5" hidden="1" customHeight="1"/>
    <row r="63258" ht="7.5" hidden="1" customHeight="1"/>
    <row r="63259" ht="7.5" hidden="1" customHeight="1"/>
    <row r="63260" ht="7.5" hidden="1" customHeight="1"/>
    <row r="63261" ht="7.5" hidden="1" customHeight="1"/>
    <row r="63262" ht="7.5" hidden="1" customHeight="1"/>
    <row r="63263" ht="7.5" hidden="1" customHeight="1"/>
    <row r="63264" ht="7.5" hidden="1" customHeight="1"/>
    <row r="63265" ht="7.5" hidden="1" customHeight="1"/>
    <row r="63266" ht="7.5" hidden="1" customHeight="1"/>
    <row r="63267" ht="7.5" hidden="1" customHeight="1"/>
    <row r="63268" ht="7.5" hidden="1" customHeight="1"/>
    <row r="63269" ht="7.5" hidden="1" customHeight="1"/>
    <row r="63270" ht="7.5" hidden="1" customHeight="1"/>
    <row r="63271" ht="7.5" hidden="1" customHeight="1"/>
    <row r="63272" ht="7.5" hidden="1" customHeight="1"/>
    <row r="63273" ht="7.5" hidden="1" customHeight="1"/>
    <row r="63274" ht="7.5" hidden="1" customHeight="1"/>
    <row r="63275" ht="7.5" hidden="1" customHeight="1"/>
    <row r="63276" ht="7.5" hidden="1" customHeight="1"/>
    <row r="63277" ht="7.5" hidden="1" customHeight="1"/>
    <row r="63278" ht="7.5" hidden="1" customHeight="1"/>
    <row r="63279" ht="7.5" hidden="1" customHeight="1"/>
    <row r="63280" ht="7.5" hidden="1" customHeight="1"/>
    <row r="63281" ht="7.5" hidden="1" customHeight="1"/>
    <row r="63282" ht="7.5" hidden="1" customHeight="1"/>
    <row r="63283" ht="7.5" hidden="1" customHeight="1"/>
    <row r="63284" ht="7.5" hidden="1" customHeight="1"/>
    <row r="63285" ht="7.5" hidden="1" customHeight="1"/>
    <row r="63286" ht="7.5" hidden="1" customHeight="1"/>
    <row r="63287" ht="7.5" hidden="1" customHeight="1"/>
    <row r="63288" ht="7.5" hidden="1" customHeight="1"/>
    <row r="63289" ht="7.5" hidden="1" customHeight="1"/>
    <row r="63290" ht="7.5" hidden="1" customHeight="1"/>
    <row r="63291" ht="7.5" hidden="1" customHeight="1"/>
    <row r="63292" ht="7.5" hidden="1" customHeight="1"/>
    <row r="63293" ht="7.5" hidden="1" customHeight="1"/>
    <row r="63294" ht="7.5" hidden="1" customHeight="1"/>
    <row r="63295" ht="7.5" hidden="1" customHeight="1"/>
    <row r="63296" ht="7.5" hidden="1" customHeight="1"/>
    <row r="63297" ht="7.5" hidden="1" customHeight="1"/>
    <row r="63298" ht="7.5" hidden="1" customHeight="1"/>
    <row r="63299" ht="7.5" hidden="1" customHeight="1"/>
    <row r="63300" ht="7.5" hidden="1" customHeight="1"/>
    <row r="63301" ht="7.5" hidden="1" customHeight="1"/>
    <row r="63302" ht="7.5" hidden="1" customHeight="1"/>
    <row r="63303" ht="7.5" hidden="1" customHeight="1"/>
    <row r="63304" ht="7.5" hidden="1" customHeight="1"/>
    <row r="63305" ht="7.5" hidden="1" customHeight="1"/>
    <row r="63306" ht="7.5" hidden="1" customHeight="1"/>
    <row r="63307" ht="7.5" hidden="1" customHeight="1"/>
    <row r="63308" ht="7.5" hidden="1" customHeight="1"/>
    <row r="63309" ht="7.5" hidden="1" customHeight="1"/>
    <row r="63310" ht="7.5" hidden="1" customHeight="1"/>
    <row r="63311" ht="7.5" hidden="1" customHeight="1"/>
    <row r="63312" ht="7.5" hidden="1" customHeight="1"/>
    <row r="63313" ht="7.5" hidden="1" customHeight="1"/>
    <row r="63314" ht="7.5" hidden="1" customHeight="1"/>
    <row r="63315" ht="7.5" hidden="1" customHeight="1"/>
    <row r="63316" ht="7.5" hidden="1" customHeight="1"/>
    <row r="63317" ht="7.5" hidden="1" customHeight="1"/>
    <row r="63318" ht="7.5" hidden="1" customHeight="1"/>
    <row r="63319" ht="7.5" hidden="1" customHeight="1"/>
    <row r="63320" ht="7.5" hidden="1" customHeight="1"/>
    <row r="63321" ht="7.5" hidden="1" customHeight="1"/>
    <row r="63322" ht="7.5" hidden="1" customHeight="1"/>
    <row r="63323" ht="7.5" hidden="1" customHeight="1"/>
    <row r="63324" ht="7.5" hidden="1" customHeight="1"/>
    <row r="63325" ht="7.5" hidden="1" customHeight="1"/>
    <row r="63326" ht="7.5" hidden="1" customHeight="1"/>
    <row r="63327" ht="7.5" hidden="1" customHeight="1"/>
    <row r="63328" ht="7.5" hidden="1" customHeight="1"/>
    <row r="63329" ht="7.5" hidden="1" customHeight="1"/>
    <row r="63330" ht="7.5" hidden="1" customHeight="1"/>
    <row r="63331" ht="7.5" hidden="1" customHeight="1"/>
    <row r="63332" ht="7.5" hidden="1" customHeight="1"/>
    <row r="63333" ht="7.5" hidden="1" customHeight="1"/>
    <row r="63334" ht="7.5" hidden="1" customHeight="1"/>
    <row r="63335" ht="7.5" hidden="1" customHeight="1"/>
    <row r="63336" ht="7.5" hidden="1" customHeight="1"/>
    <row r="63337" ht="7.5" hidden="1" customHeight="1"/>
    <row r="63338" ht="7.5" hidden="1" customHeight="1"/>
    <row r="63339" ht="7.5" hidden="1" customHeight="1"/>
    <row r="63340" ht="7.5" hidden="1" customHeight="1"/>
    <row r="63341" ht="7.5" hidden="1" customHeight="1"/>
    <row r="63342" ht="7.5" hidden="1" customHeight="1"/>
    <row r="63343" ht="7.5" hidden="1" customHeight="1"/>
    <row r="63344" ht="7.5" hidden="1" customHeight="1"/>
    <row r="63345" ht="7.5" hidden="1" customHeight="1"/>
    <row r="63346" ht="7.5" hidden="1" customHeight="1"/>
    <row r="63347" ht="7.5" hidden="1" customHeight="1"/>
    <row r="63348" ht="7.5" hidden="1" customHeight="1"/>
    <row r="63349" ht="7.5" hidden="1" customHeight="1"/>
    <row r="63350" ht="7.5" hidden="1" customHeight="1"/>
    <row r="63351" ht="7.5" hidden="1" customHeight="1"/>
    <row r="63352" ht="7.5" hidden="1" customHeight="1"/>
    <row r="63353" ht="7.5" hidden="1" customHeight="1"/>
    <row r="63354" ht="7.5" hidden="1" customHeight="1"/>
    <row r="63355" ht="7.5" hidden="1" customHeight="1"/>
    <row r="63356" ht="7.5" hidden="1" customHeight="1"/>
    <row r="63357" ht="7.5" hidden="1" customHeight="1"/>
    <row r="63358" ht="7.5" hidden="1" customHeight="1"/>
    <row r="63359" ht="7.5" hidden="1" customHeight="1"/>
    <row r="63360" ht="7.5" hidden="1" customHeight="1"/>
    <row r="63361" ht="7.5" hidden="1" customHeight="1"/>
    <row r="63362" ht="7.5" hidden="1" customHeight="1"/>
    <row r="63363" ht="7.5" hidden="1" customHeight="1"/>
    <row r="63364" ht="7.5" hidden="1" customHeight="1"/>
    <row r="63365" ht="7.5" hidden="1" customHeight="1"/>
    <row r="63366" ht="7.5" hidden="1" customHeight="1"/>
    <row r="63367" ht="7.5" hidden="1" customHeight="1"/>
    <row r="63368" ht="7.5" hidden="1" customHeight="1"/>
    <row r="63369" ht="7.5" hidden="1" customHeight="1"/>
    <row r="63370" ht="7.5" hidden="1" customHeight="1"/>
    <row r="63371" ht="7.5" hidden="1" customHeight="1"/>
    <row r="63372" ht="7.5" hidden="1" customHeight="1"/>
    <row r="63373" ht="7.5" hidden="1" customHeight="1"/>
    <row r="63374" ht="7.5" hidden="1" customHeight="1"/>
    <row r="63375" ht="7.5" hidden="1" customHeight="1"/>
    <row r="63376" ht="7.5" hidden="1" customHeight="1"/>
    <row r="63377" ht="7.5" hidden="1" customHeight="1"/>
    <row r="63378" ht="7.5" hidden="1" customHeight="1"/>
    <row r="63379" ht="7.5" hidden="1" customHeight="1"/>
    <row r="63380" ht="7.5" hidden="1" customHeight="1"/>
    <row r="63381" ht="7.5" hidden="1" customHeight="1"/>
    <row r="63382" ht="7.5" hidden="1" customHeight="1"/>
    <row r="63383" ht="7.5" hidden="1" customHeight="1"/>
    <row r="63384" ht="7.5" hidden="1" customHeight="1"/>
    <row r="63385" ht="7.5" hidden="1" customHeight="1"/>
    <row r="63386" ht="7.5" hidden="1" customHeight="1"/>
    <row r="63387" ht="7.5" hidden="1" customHeight="1"/>
    <row r="63388" ht="7.5" hidden="1" customHeight="1"/>
    <row r="63389" ht="7.5" hidden="1" customHeight="1"/>
    <row r="63390" ht="7.5" hidden="1" customHeight="1"/>
    <row r="63391" ht="7.5" hidden="1" customHeight="1"/>
    <row r="63392" ht="7.5" hidden="1" customHeight="1"/>
    <row r="63393" ht="7.5" hidden="1" customHeight="1"/>
    <row r="63394" ht="7.5" hidden="1" customHeight="1"/>
    <row r="63395" ht="7.5" hidden="1" customHeight="1"/>
    <row r="63396" ht="7.5" hidden="1" customHeight="1"/>
    <row r="63397" ht="7.5" hidden="1" customHeight="1"/>
    <row r="63398" ht="7.5" hidden="1" customHeight="1"/>
    <row r="63399" ht="7.5" hidden="1" customHeight="1"/>
    <row r="63400" ht="7.5" hidden="1" customHeight="1"/>
    <row r="63401" ht="7.5" hidden="1" customHeight="1"/>
    <row r="63402" ht="7.5" hidden="1" customHeight="1"/>
    <row r="63403" ht="7.5" hidden="1" customHeight="1"/>
    <row r="63404" ht="7.5" hidden="1" customHeight="1"/>
    <row r="63405" ht="7.5" hidden="1" customHeight="1"/>
    <row r="63406" ht="7.5" hidden="1" customHeight="1"/>
    <row r="63407" ht="7.5" hidden="1" customHeight="1"/>
    <row r="63408" ht="7.5" hidden="1" customHeight="1"/>
    <row r="63409" ht="7.5" hidden="1" customHeight="1"/>
    <row r="63410" ht="7.5" hidden="1" customHeight="1"/>
    <row r="63411" ht="7.5" hidden="1" customHeight="1"/>
    <row r="63412" ht="7.5" hidden="1" customHeight="1"/>
    <row r="63413" ht="7.5" hidden="1" customHeight="1"/>
    <row r="63414" ht="7.5" hidden="1" customHeight="1"/>
    <row r="63415" ht="7.5" hidden="1" customHeight="1"/>
    <row r="63416" ht="7.5" hidden="1" customHeight="1"/>
    <row r="63417" ht="7.5" hidden="1" customHeight="1"/>
    <row r="63418" ht="7.5" hidden="1" customHeight="1"/>
    <row r="63419" ht="7.5" hidden="1" customHeight="1"/>
    <row r="63420" ht="7.5" hidden="1" customHeight="1"/>
    <row r="63421" ht="7.5" hidden="1" customHeight="1"/>
    <row r="63422" ht="7.5" hidden="1" customHeight="1"/>
    <row r="63423" ht="7.5" hidden="1" customHeight="1"/>
    <row r="63424" ht="7.5" hidden="1" customHeight="1"/>
    <row r="63425" ht="7.5" hidden="1" customHeight="1"/>
    <row r="63426" ht="7.5" hidden="1" customHeight="1"/>
    <row r="63427" ht="7.5" hidden="1" customHeight="1"/>
    <row r="63428" ht="7.5" hidden="1" customHeight="1"/>
    <row r="63429" ht="7.5" hidden="1" customHeight="1"/>
    <row r="63430" ht="7.5" hidden="1" customHeight="1"/>
    <row r="63431" ht="7.5" hidden="1" customHeight="1"/>
    <row r="63432" ht="7.5" hidden="1" customHeight="1"/>
    <row r="63433" ht="7.5" hidden="1" customHeight="1"/>
    <row r="63434" ht="7.5" hidden="1" customHeight="1"/>
    <row r="63435" ht="7.5" hidden="1" customHeight="1"/>
    <row r="63436" ht="7.5" hidden="1" customHeight="1"/>
    <row r="63437" ht="7.5" hidden="1" customHeight="1"/>
    <row r="63438" ht="7.5" hidden="1" customHeight="1"/>
    <row r="63439" ht="7.5" hidden="1" customHeight="1"/>
    <row r="63440" ht="7.5" hidden="1" customHeight="1"/>
    <row r="63441" ht="7.5" hidden="1" customHeight="1"/>
    <row r="63442" ht="7.5" hidden="1" customHeight="1"/>
    <row r="63443" ht="7.5" hidden="1" customHeight="1"/>
    <row r="63444" ht="7.5" hidden="1" customHeight="1"/>
    <row r="63445" ht="7.5" hidden="1" customHeight="1"/>
    <row r="63446" ht="7.5" hidden="1" customHeight="1"/>
    <row r="63447" ht="7.5" hidden="1" customHeight="1"/>
    <row r="63448" ht="7.5" hidden="1" customHeight="1"/>
    <row r="63449" ht="7.5" hidden="1" customHeight="1"/>
    <row r="63450" ht="7.5" hidden="1" customHeight="1"/>
    <row r="63451" ht="7.5" hidden="1" customHeight="1"/>
    <row r="63452" ht="7.5" hidden="1" customHeight="1"/>
    <row r="63453" ht="7.5" hidden="1" customHeight="1"/>
    <row r="63454" ht="7.5" hidden="1" customHeight="1"/>
    <row r="63455" ht="7.5" hidden="1" customHeight="1"/>
    <row r="63456" ht="7.5" hidden="1" customHeight="1"/>
    <row r="63457" ht="7.5" hidden="1" customHeight="1"/>
    <row r="63458" ht="7.5" hidden="1" customHeight="1"/>
    <row r="63459" ht="7.5" hidden="1" customHeight="1"/>
    <row r="63460" ht="7.5" hidden="1" customHeight="1"/>
    <row r="63461" ht="7.5" hidden="1" customHeight="1"/>
    <row r="63462" ht="7.5" hidden="1" customHeight="1"/>
    <row r="63463" ht="7.5" hidden="1" customHeight="1"/>
    <row r="63464" ht="7.5" hidden="1" customHeight="1"/>
    <row r="63465" ht="7.5" hidden="1" customHeight="1"/>
    <row r="63466" ht="7.5" hidden="1" customHeight="1"/>
    <row r="63467" ht="7.5" hidden="1" customHeight="1"/>
    <row r="63468" ht="7.5" hidden="1" customHeight="1"/>
    <row r="63469" ht="7.5" hidden="1" customHeight="1"/>
    <row r="63470" ht="7.5" hidden="1" customHeight="1"/>
    <row r="63471" ht="7.5" hidden="1" customHeight="1"/>
    <row r="63472" ht="7.5" hidden="1" customHeight="1"/>
    <row r="63473" ht="7.5" hidden="1" customHeight="1"/>
    <row r="63474" ht="7.5" hidden="1" customHeight="1"/>
    <row r="63475" ht="7.5" hidden="1" customHeight="1"/>
    <row r="63476" ht="7.5" hidden="1" customHeight="1"/>
    <row r="63477" ht="7.5" hidden="1" customHeight="1"/>
    <row r="63478" ht="7.5" hidden="1" customHeight="1"/>
    <row r="63479" ht="7.5" hidden="1" customHeight="1"/>
    <row r="63480" ht="7.5" hidden="1" customHeight="1"/>
    <row r="63481" ht="7.5" hidden="1" customHeight="1"/>
    <row r="63482" ht="7.5" hidden="1" customHeight="1"/>
    <row r="63483" ht="7.5" hidden="1" customHeight="1"/>
    <row r="63484" ht="7.5" hidden="1" customHeight="1"/>
    <row r="63485" ht="7.5" hidden="1" customHeight="1"/>
    <row r="63486" ht="7.5" hidden="1" customHeight="1"/>
    <row r="63487" ht="7.5" hidden="1" customHeight="1"/>
    <row r="63488" ht="7.5" hidden="1" customHeight="1"/>
    <row r="63489" ht="7.5" hidden="1" customHeight="1"/>
    <row r="63490" ht="7.5" hidden="1" customHeight="1"/>
    <row r="63491" ht="7.5" hidden="1" customHeight="1"/>
    <row r="63492" ht="7.5" hidden="1" customHeight="1"/>
    <row r="63493" ht="7.5" hidden="1" customHeight="1"/>
    <row r="63494" ht="7.5" hidden="1" customHeight="1"/>
    <row r="63495" ht="7.5" hidden="1" customHeight="1"/>
    <row r="63496" ht="7.5" hidden="1" customHeight="1"/>
    <row r="63497" ht="7.5" hidden="1" customHeight="1"/>
    <row r="63498" ht="7.5" hidden="1" customHeight="1"/>
    <row r="63499" ht="7.5" hidden="1" customHeight="1"/>
    <row r="63500" ht="7.5" hidden="1" customHeight="1"/>
    <row r="63501" ht="7.5" hidden="1" customHeight="1"/>
    <row r="63502" ht="7.5" hidden="1" customHeight="1"/>
    <row r="63503" ht="7.5" hidden="1" customHeight="1"/>
    <row r="63504" ht="7.5" hidden="1" customHeight="1"/>
    <row r="63505" ht="7.5" hidden="1" customHeight="1"/>
    <row r="63506" ht="7.5" hidden="1" customHeight="1"/>
    <row r="63507" ht="7.5" hidden="1" customHeight="1"/>
    <row r="63508" ht="7.5" hidden="1" customHeight="1"/>
    <row r="63509" ht="7.5" hidden="1" customHeight="1"/>
    <row r="63510" ht="7.5" hidden="1" customHeight="1"/>
    <row r="63511" ht="7.5" hidden="1" customHeight="1"/>
    <row r="63512" ht="7.5" hidden="1" customHeight="1"/>
    <row r="63513" ht="7.5" hidden="1" customHeight="1"/>
    <row r="63514" ht="7.5" hidden="1" customHeight="1"/>
    <row r="63515" ht="7.5" hidden="1" customHeight="1"/>
    <row r="63516" ht="7.5" hidden="1" customHeight="1"/>
    <row r="63517" ht="7.5" hidden="1" customHeight="1"/>
    <row r="63518" ht="7.5" hidden="1" customHeight="1"/>
    <row r="63519" ht="7.5" hidden="1" customHeight="1"/>
    <row r="63520" ht="7.5" hidden="1" customHeight="1"/>
    <row r="63521" ht="7.5" hidden="1" customHeight="1"/>
    <row r="63522" ht="7.5" hidden="1" customHeight="1"/>
    <row r="63523" ht="7.5" hidden="1" customHeight="1"/>
    <row r="63524" ht="7.5" hidden="1" customHeight="1"/>
    <row r="63525" ht="7.5" hidden="1" customHeight="1"/>
    <row r="63526" ht="7.5" hidden="1" customHeight="1"/>
    <row r="63527" ht="7.5" hidden="1" customHeight="1"/>
    <row r="63528" ht="7.5" hidden="1" customHeight="1"/>
    <row r="63529" ht="7.5" hidden="1" customHeight="1"/>
    <row r="63530" ht="7.5" hidden="1" customHeight="1"/>
    <row r="63531" ht="7.5" hidden="1" customHeight="1"/>
    <row r="63532" ht="7.5" hidden="1" customHeight="1"/>
    <row r="63533" ht="7.5" hidden="1" customHeight="1"/>
    <row r="63534" ht="7.5" hidden="1" customHeight="1"/>
    <row r="63535" ht="7.5" hidden="1" customHeight="1"/>
    <row r="63536" ht="7.5" hidden="1" customHeight="1"/>
    <row r="63537" ht="7.5" hidden="1" customHeight="1"/>
    <row r="63538" ht="7.5" hidden="1" customHeight="1"/>
    <row r="63539" ht="7.5" hidden="1" customHeight="1"/>
    <row r="63540" ht="7.5" hidden="1" customHeight="1"/>
    <row r="63541" ht="7.5" hidden="1" customHeight="1"/>
    <row r="63542" ht="7.5" hidden="1" customHeight="1"/>
    <row r="63543" ht="7.5" hidden="1" customHeight="1"/>
    <row r="63544" ht="7.5" hidden="1" customHeight="1"/>
    <row r="63545" ht="7.5" hidden="1" customHeight="1"/>
    <row r="63546" ht="7.5" hidden="1" customHeight="1"/>
    <row r="63547" ht="7.5" hidden="1" customHeight="1"/>
    <row r="63548" ht="7.5" hidden="1" customHeight="1"/>
    <row r="63549" ht="7.5" hidden="1" customHeight="1"/>
    <row r="63550" ht="7.5" hidden="1" customHeight="1"/>
    <row r="63551" ht="7.5" hidden="1" customHeight="1"/>
    <row r="63552" ht="7.5" hidden="1" customHeight="1"/>
    <row r="63553" ht="7.5" hidden="1" customHeight="1"/>
    <row r="63554" ht="7.5" hidden="1" customHeight="1"/>
    <row r="63555" ht="7.5" hidden="1" customHeight="1"/>
    <row r="63556" ht="7.5" hidden="1" customHeight="1"/>
    <row r="63557" ht="7.5" hidden="1" customHeight="1"/>
    <row r="63558" ht="7.5" hidden="1" customHeight="1"/>
    <row r="63559" ht="7.5" hidden="1" customHeight="1"/>
    <row r="63560" ht="7.5" hidden="1" customHeight="1"/>
    <row r="63561" ht="7.5" hidden="1" customHeight="1"/>
    <row r="63562" ht="7.5" hidden="1" customHeight="1"/>
    <row r="63563" ht="7.5" hidden="1" customHeight="1"/>
    <row r="63564" ht="7.5" hidden="1" customHeight="1"/>
    <row r="63565" ht="7.5" hidden="1" customHeight="1"/>
    <row r="63566" ht="7.5" hidden="1" customHeight="1"/>
    <row r="63567" ht="7.5" hidden="1" customHeight="1"/>
    <row r="63568" ht="7.5" hidden="1" customHeight="1"/>
    <row r="63569" ht="7.5" hidden="1" customHeight="1"/>
    <row r="63570" ht="7.5" hidden="1" customHeight="1"/>
    <row r="63571" ht="7.5" hidden="1" customHeight="1"/>
    <row r="63572" ht="7.5" hidden="1" customHeight="1"/>
    <row r="63573" ht="7.5" hidden="1" customHeight="1"/>
    <row r="63574" ht="7.5" hidden="1" customHeight="1"/>
    <row r="63575" ht="7.5" hidden="1" customHeight="1"/>
    <row r="63576" ht="7.5" hidden="1" customHeight="1"/>
    <row r="63577" ht="7.5" hidden="1" customHeight="1"/>
    <row r="63578" ht="7.5" hidden="1" customHeight="1"/>
    <row r="63579" ht="7.5" hidden="1" customHeight="1"/>
    <row r="63580" ht="7.5" hidden="1" customHeight="1"/>
    <row r="63581" ht="7.5" hidden="1" customHeight="1"/>
    <row r="63582" ht="7.5" hidden="1" customHeight="1"/>
    <row r="63583" ht="7.5" hidden="1" customHeight="1"/>
    <row r="63584" ht="7.5" hidden="1" customHeight="1"/>
    <row r="63585" ht="7.5" hidden="1" customHeight="1"/>
    <row r="63586" ht="7.5" hidden="1" customHeight="1"/>
    <row r="63587" ht="7.5" hidden="1" customHeight="1"/>
    <row r="63588" ht="7.5" hidden="1" customHeight="1"/>
    <row r="63589" ht="7.5" hidden="1" customHeight="1"/>
    <row r="63590" ht="7.5" hidden="1" customHeight="1"/>
    <row r="63591" ht="7.5" hidden="1" customHeight="1"/>
    <row r="63592" ht="7.5" hidden="1" customHeight="1"/>
    <row r="63593" ht="7.5" hidden="1" customHeight="1"/>
    <row r="63594" ht="7.5" hidden="1" customHeight="1"/>
    <row r="63595" ht="7.5" hidden="1" customHeight="1"/>
    <row r="63596" ht="7.5" hidden="1" customHeight="1"/>
    <row r="63597" ht="7.5" hidden="1" customHeight="1"/>
    <row r="63598" ht="7.5" hidden="1" customHeight="1"/>
    <row r="63599" ht="7.5" hidden="1" customHeight="1"/>
    <row r="63600" ht="7.5" hidden="1" customHeight="1"/>
    <row r="63601" ht="7.5" hidden="1" customHeight="1"/>
    <row r="63602" ht="7.5" hidden="1" customHeight="1"/>
    <row r="63603" ht="7.5" hidden="1" customHeight="1"/>
    <row r="63604" ht="7.5" hidden="1" customHeight="1"/>
    <row r="63605" ht="7.5" hidden="1" customHeight="1"/>
    <row r="63606" ht="7.5" hidden="1" customHeight="1"/>
    <row r="63607" ht="7.5" hidden="1" customHeight="1"/>
    <row r="63608" ht="7.5" hidden="1" customHeight="1"/>
    <row r="63609" ht="7.5" hidden="1" customHeight="1"/>
    <row r="63610" ht="7.5" hidden="1" customHeight="1"/>
    <row r="63611" ht="7.5" hidden="1" customHeight="1"/>
    <row r="63612" ht="7.5" hidden="1" customHeight="1"/>
    <row r="63613" ht="7.5" hidden="1" customHeight="1"/>
    <row r="63614" ht="7.5" hidden="1" customHeight="1"/>
    <row r="63615" ht="7.5" hidden="1" customHeight="1"/>
    <row r="63616" ht="7.5" hidden="1" customHeight="1"/>
    <row r="63617" ht="7.5" hidden="1" customHeight="1"/>
    <row r="63618" ht="7.5" hidden="1" customHeight="1"/>
    <row r="63619" ht="7.5" hidden="1" customHeight="1"/>
    <row r="63620" ht="7.5" hidden="1" customHeight="1"/>
    <row r="63621" ht="7.5" hidden="1" customHeight="1"/>
    <row r="63622" ht="7.5" hidden="1" customHeight="1"/>
    <row r="63623" ht="7.5" hidden="1" customHeight="1"/>
    <row r="63624" ht="7.5" hidden="1" customHeight="1"/>
    <row r="63625" ht="7.5" hidden="1" customHeight="1"/>
    <row r="63626" ht="7.5" hidden="1" customHeight="1"/>
    <row r="63627" ht="7.5" hidden="1" customHeight="1"/>
    <row r="63628" ht="7.5" hidden="1" customHeight="1"/>
    <row r="63629" ht="7.5" hidden="1" customHeight="1"/>
    <row r="63630" ht="7.5" hidden="1" customHeight="1"/>
    <row r="63631" ht="7.5" hidden="1" customHeight="1"/>
    <row r="63632" ht="7.5" hidden="1" customHeight="1"/>
    <row r="63633" ht="7.5" hidden="1" customHeight="1"/>
    <row r="63634" ht="7.5" hidden="1" customHeight="1"/>
    <row r="63635" ht="7.5" hidden="1" customHeight="1"/>
    <row r="63636" ht="7.5" hidden="1" customHeight="1"/>
    <row r="63637" ht="7.5" hidden="1" customHeight="1"/>
    <row r="63638" ht="7.5" hidden="1" customHeight="1"/>
    <row r="63639" ht="7.5" hidden="1" customHeight="1"/>
    <row r="63640" ht="7.5" hidden="1" customHeight="1"/>
    <row r="63641" ht="7.5" hidden="1" customHeight="1"/>
    <row r="63642" ht="7.5" hidden="1" customHeight="1"/>
    <row r="63643" ht="7.5" hidden="1" customHeight="1"/>
    <row r="63644" ht="7.5" hidden="1" customHeight="1"/>
    <row r="63645" ht="7.5" hidden="1" customHeight="1"/>
    <row r="63646" ht="7.5" hidden="1" customHeight="1"/>
    <row r="63647" ht="7.5" hidden="1" customHeight="1"/>
    <row r="63648" ht="7.5" hidden="1" customHeight="1"/>
    <row r="63649" ht="7.5" hidden="1" customHeight="1"/>
    <row r="63650" ht="7.5" hidden="1" customHeight="1"/>
    <row r="63651" ht="7.5" hidden="1" customHeight="1"/>
    <row r="63652" ht="7.5" hidden="1" customHeight="1"/>
    <row r="63653" ht="7.5" hidden="1" customHeight="1"/>
    <row r="63654" ht="7.5" hidden="1" customHeight="1"/>
    <row r="63655" ht="7.5" hidden="1" customHeight="1"/>
    <row r="63656" ht="7.5" hidden="1" customHeight="1"/>
    <row r="63657" ht="7.5" hidden="1" customHeight="1"/>
    <row r="63658" ht="7.5" hidden="1" customHeight="1"/>
    <row r="63659" ht="7.5" hidden="1" customHeight="1"/>
    <row r="63660" ht="7.5" hidden="1" customHeight="1"/>
    <row r="63661" ht="7.5" hidden="1" customHeight="1"/>
    <row r="63662" ht="7.5" hidden="1" customHeight="1"/>
    <row r="63663" ht="7.5" hidden="1" customHeight="1"/>
    <row r="63664" ht="7.5" hidden="1" customHeight="1"/>
    <row r="63665" ht="7.5" hidden="1" customHeight="1"/>
    <row r="63666" ht="7.5" hidden="1" customHeight="1"/>
    <row r="63667" ht="7.5" hidden="1" customHeight="1"/>
    <row r="63668" ht="7.5" hidden="1" customHeight="1"/>
    <row r="63669" ht="7.5" hidden="1" customHeight="1"/>
    <row r="63670" ht="7.5" hidden="1" customHeight="1"/>
    <row r="63671" ht="7.5" hidden="1" customHeight="1"/>
    <row r="63672" ht="7.5" hidden="1" customHeight="1"/>
    <row r="63673" ht="7.5" hidden="1" customHeight="1"/>
    <row r="63674" ht="7.5" hidden="1" customHeight="1"/>
    <row r="63675" ht="7.5" hidden="1" customHeight="1"/>
    <row r="63676" ht="7.5" hidden="1" customHeight="1"/>
    <row r="63677" ht="7.5" hidden="1" customHeight="1"/>
    <row r="63678" ht="7.5" hidden="1" customHeight="1"/>
    <row r="63679" ht="7.5" hidden="1" customHeight="1"/>
    <row r="63680" ht="7.5" hidden="1" customHeight="1"/>
    <row r="63681" ht="7.5" hidden="1" customHeight="1"/>
    <row r="63682" ht="7.5" hidden="1" customHeight="1"/>
    <row r="63683" ht="7.5" hidden="1" customHeight="1"/>
    <row r="63684" ht="7.5" hidden="1" customHeight="1"/>
    <row r="63685" ht="7.5" hidden="1" customHeight="1"/>
    <row r="63686" ht="7.5" hidden="1" customHeight="1"/>
    <row r="63687" ht="7.5" hidden="1" customHeight="1"/>
    <row r="63688" ht="7.5" hidden="1" customHeight="1"/>
    <row r="63689" ht="7.5" hidden="1" customHeight="1"/>
    <row r="63690" ht="7.5" hidden="1" customHeight="1"/>
    <row r="63691" ht="7.5" hidden="1" customHeight="1"/>
    <row r="63692" ht="7.5" hidden="1" customHeight="1"/>
    <row r="63693" ht="7.5" hidden="1" customHeight="1"/>
    <row r="63694" ht="7.5" hidden="1" customHeight="1"/>
    <row r="63695" ht="7.5" hidden="1" customHeight="1"/>
    <row r="63696" ht="7.5" hidden="1" customHeight="1"/>
    <row r="63697" ht="7.5" hidden="1" customHeight="1"/>
    <row r="63698" ht="7.5" hidden="1" customHeight="1"/>
    <row r="63699" ht="7.5" hidden="1" customHeight="1"/>
    <row r="63700" ht="7.5" hidden="1" customHeight="1"/>
    <row r="63701" ht="7.5" hidden="1" customHeight="1"/>
    <row r="63702" ht="7.5" hidden="1" customHeight="1"/>
    <row r="63703" ht="7.5" hidden="1" customHeight="1"/>
    <row r="63704" ht="7.5" hidden="1" customHeight="1"/>
    <row r="63705" ht="7.5" hidden="1" customHeight="1"/>
    <row r="63706" ht="7.5" hidden="1" customHeight="1"/>
    <row r="63707" ht="7.5" hidden="1" customHeight="1"/>
    <row r="63708" ht="7.5" hidden="1" customHeight="1"/>
    <row r="63709" ht="7.5" hidden="1" customHeight="1"/>
    <row r="63710" ht="7.5" hidden="1" customHeight="1"/>
    <row r="63711" ht="7.5" hidden="1" customHeight="1"/>
    <row r="63712" ht="7.5" hidden="1" customHeight="1"/>
    <row r="63713" ht="7.5" hidden="1" customHeight="1"/>
    <row r="63714" ht="7.5" hidden="1" customHeight="1"/>
    <row r="63715" ht="7.5" hidden="1" customHeight="1"/>
    <row r="63716" ht="7.5" hidden="1" customHeight="1"/>
    <row r="63717" ht="7.5" hidden="1" customHeight="1"/>
    <row r="63718" ht="7.5" hidden="1" customHeight="1"/>
    <row r="63719" ht="7.5" hidden="1" customHeight="1"/>
    <row r="63720" ht="7.5" hidden="1" customHeight="1"/>
    <row r="63721" ht="7.5" hidden="1" customHeight="1"/>
    <row r="63722" ht="7.5" hidden="1" customHeight="1"/>
    <row r="63723" ht="7.5" hidden="1" customHeight="1"/>
    <row r="63724" ht="7.5" hidden="1" customHeight="1"/>
    <row r="63725" ht="7.5" hidden="1" customHeight="1"/>
    <row r="63726" ht="7.5" hidden="1" customHeight="1"/>
    <row r="63727" ht="7.5" hidden="1" customHeight="1"/>
    <row r="63728" ht="7.5" hidden="1" customHeight="1"/>
    <row r="63729" ht="7.5" hidden="1" customHeight="1"/>
    <row r="63730" ht="7.5" hidden="1" customHeight="1"/>
    <row r="63731" ht="7.5" hidden="1" customHeight="1"/>
    <row r="63732" ht="7.5" hidden="1" customHeight="1"/>
    <row r="63733" ht="7.5" hidden="1" customHeight="1"/>
    <row r="63734" ht="7.5" hidden="1" customHeight="1"/>
    <row r="63735" ht="7.5" hidden="1" customHeight="1"/>
    <row r="63736" ht="7.5" hidden="1" customHeight="1"/>
    <row r="63737" ht="7.5" hidden="1" customHeight="1"/>
    <row r="63738" ht="7.5" hidden="1" customHeight="1"/>
    <row r="63739" ht="7.5" hidden="1" customHeight="1"/>
    <row r="63740" ht="7.5" hidden="1" customHeight="1"/>
    <row r="63741" ht="7.5" hidden="1" customHeight="1"/>
    <row r="63742" ht="7.5" hidden="1" customHeight="1"/>
    <row r="63743" ht="7.5" hidden="1" customHeight="1"/>
    <row r="63744" ht="7.5" hidden="1" customHeight="1"/>
    <row r="63745" ht="7.5" hidden="1" customHeight="1"/>
    <row r="63746" ht="7.5" hidden="1" customHeight="1"/>
    <row r="63747" ht="7.5" hidden="1" customHeight="1"/>
    <row r="63748" ht="7.5" hidden="1" customHeight="1"/>
    <row r="63749" ht="7.5" hidden="1" customHeight="1"/>
    <row r="63750" ht="7.5" hidden="1" customHeight="1"/>
    <row r="63751" ht="7.5" hidden="1" customHeight="1"/>
    <row r="63752" ht="7.5" hidden="1" customHeight="1"/>
    <row r="63753" ht="7.5" hidden="1" customHeight="1"/>
    <row r="63754" ht="7.5" hidden="1" customHeight="1"/>
    <row r="63755" ht="7.5" hidden="1" customHeight="1"/>
    <row r="63756" ht="7.5" hidden="1" customHeight="1"/>
    <row r="63757" ht="7.5" hidden="1" customHeight="1"/>
    <row r="63758" ht="7.5" hidden="1" customHeight="1"/>
    <row r="63759" ht="7.5" hidden="1" customHeight="1"/>
    <row r="63760" ht="7.5" hidden="1" customHeight="1"/>
    <row r="63761" ht="7.5" hidden="1" customHeight="1"/>
    <row r="63762" ht="7.5" hidden="1" customHeight="1"/>
    <row r="63763" ht="7.5" hidden="1" customHeight="1"/>
    <row r="63764" ht="7.5" hidden="1" customHeight="1"/>
    <row r="63765" ht="7.5" hidden="1" customHeight="1"/>
    <row r="63766" ht="7.5" hidden="1" customHeight="1"/>
    <row r="63767" ht="7.5" hidden="1" customHeight="1"/>
    <row r="63768" ht="7.5" hidden="1" customHeight="1"/>
    <row r="63769" ht="7.5" hidden="1" customHeight="1"/>
    <row r="63770" ht="7.5" hidden="1" customHeight="1"/>
    <row r="63771" ht="7.5" hidden="1" customHeight="1"/>
    <row r="63772" ht="7.5" hidden="1" customHeight="1"/>
    <row r="63773" ht="7.5" hidden="1" customHeight="1"/>
    <row r="63774" ht="7.5" hidden="1" customHeight="1"/>
    <row r="63775" ht="7.5" hidden="1" customHeight="1"/>
    <row r="63776" ht="7.5" hidden="1" customHeight="1"/>
    <row r="63777" ht="7.5" hidden="1" customHeight="1"/>
    <row r="63778" ht="7.5" hidden="1" customHeight="1"/>
    <row r="63779" ht="7.5" hidden="1" customHeight="1"/>
    <row r="63780" ht="7.5" hidden="1" customHeight="1"/>
    <row r="63781" ht="7.5" hidden="1" customHeight="1"/>
    <row r="63782" ht="7.5" hidden="1" customHeight="1"/>
    <row r="63783" ht="7.5" hidden="1" customHeight="1"/>
    <row r="63784" ht="7.5" hidden="1" customHeight="1"/>
    <row r="63785" ht="7.5" hidden="1" customHeight="1"/>
    <row r="63786" ht="7.5" hidden="1" customHeight="1"/>
    <row r="63787" ht="7.5" hidden="1" customHeight="1"/>
    <row r="63788" ht="7.5" hidden="1" customHeight="1"/>
    <row r="63789" ht="7.5" hidden="1" customHeight="1"/>
    <row r="63790" ht="7.5" hidden="1" customHeight="1"/>
    <row r="63791" ht="7.5" hidden="1" customHeight="1"/>
    <row r="63792" ht="7.5" hidden="1" customHeight="1"/>
    <row r="63793" ht="7.5" hidden="1" customHeight="1"/>
    <row r="63794" ht="7.5" hidden="1" customHeight="1"/>
    <row r="63795" ht="7.5" hidden="1" customHeight="1"/>
    <row r="63796" ht="7.5" hidden="1" customHeight="1"/>
    <row r="63797" ht="7.5" hidden="1" customHeight="1"/>
    <row r="63798" ht="7.5" hidden="1" customHeight="1"/>
    <row r="63799" ht="7.5" hidden="1" customHeight="1"/>
    <row r="63800" ht="7.5" hidden="1" customHeight="1"/>
    <row r="63801" ht="7.5" hidden="1" customHeight="1"/>
    <row r="63802" ht="7.5" hidden="1" customHeight="1"/>
    <row r="63803" ht="7.5" hidden="1" customHeight="1"/>
    <row r="63804" ht="7.5" hidden="1" customHeight="1"/>
    <row r="63805" ht="7.5" hidden="1" customHeight="1"/>
    <row r="63806" ht="7.5" hidden="1" customHeight="1"/>
    <row r="63807" ht="7.5" hidden="1" customHeight="1"/>
    <row r="63808" ht="7.5" hidden="1" customHeight="1"/>
    <row r="63809" ht="7.5" hidden="1" customHeight="1"/>
    <row r="63810" ht="7.5" hidden="1" customHeight="1"/>
    <row r="63811" ht="7.5" hidden="1" customHeight="1"/>
    <row r="63812" ht="7.5" hidden="1" customHeight="1"/>
    <row r="63813" ht="7.5" hidden="1" customHeight="1"/>
    <row r="63814" ht="7.5" hidden="1" customHeight="1"/>
    <row r="63815" ht="7.5" hidden="1" customHeight="1"/>
    <row r="63816" ht="7.5" hidden="1" customHeight="1"/>
    <row r="63817" ht="7.5" hidden="1" customHeight="1"/>
    <row r="63818" ht="7.5" hidden="1" customHeight="1"/>
    <row r="63819" ht="7.5" hidden="1" customHeight="1"/>
    <row r="63820" ht="7.5" hidden="1" customHeight="1"/>
    <row r="63821" ht="7.5" hidden="1" customHeight="1"/>
    <row r="63822" ht="7.5" hidden="1" customHeight="1"/>
    <row r="63823" ht="7.5" hidden="1" customHeight="1"/>
    <row r="63824" ht="7.5" hidden="1" customHeight="1"/>
    <row r="63825" ht="7.5" hidden="1" customHeight="1"/>
    <row r="63826" ht="7.5" hidden="1" customHeight="1"/>
    <row r="63827" ht="7.5" hidden="1" customHeight="1"/>
    <row r="63828" ht="7.5" hidden="1" customHeight="1"/>
    <row r="63829" ht="7.5" hidden="1" customHeight="1"/>
    <row r="63830" ht="7.5" hidden="1" customHeight="1"/>
    <row r="63831" ht="7.5" hidden="1" customHeight="1"/>
    <row r="63832" ht="7.5" hidden="1" customHeight="1"/>
    <row r="63833" ht="7.5" hidden="1" customHeight="1"/>
    <row r="63834" ht="7.5" hidden="1" customHeight="1"/>
    <row r="63835" ht="7.5" hidden="1" customHeight="1"/>
    <row r="63836" ht="7.5" hidden="1" customHeight="1"/>
    <row r="63837" ht="7.5" hidden="1" customHeight="1"/>
    <row r="63838" ht="7.5" hidden="1" customHeight="1"/>
    <row r="63839" ht="7.5" hidden="1" customHeight="1"/>
    <row r="63840" ht="7.5" hidden="1" customHeight="1"/>
    <row r="63841" ht="7.5" hidden="1" customHeight="1"/>
    <row r="63842" ht="7.5" hidden="1" customHeight="1"/>
    <row r="63843" ht="7.5" hidden="1" customHeight="1"/>
    <row r="63844" ht="7.5" hidden="1" customHeight="1"/>
    <row r="63845" ht="7.5" hidden="1" customHeight="1"/>
    <row r="63846" ht="7.5" hidden="1" customHeight="1"/>
    <row r="63847" ht="7.5" hidden="1" customHeight="1"/>
    <row r="63848" ht="7.5" hidden="1" customHeight="1"/>
    <row r="63849" ht="7.5" hidden="1" customHeight="1"/>
    <row r="63850" ht="7.5" hidden="1" customHeight="1"/>
    <row r="63851" ht="7.5" hidden="1" customHeight="1"/>
    <row r="63852" ht="7.5" hidden="1" customHeight="1"/>
    <row r="63853" ht="7.5" hidden="1" customHeight="1"/>
    <row r="63854" ht="7.5" hidden="1" customHeight="1"/>
    <row r="63855" ht="7.5" hidden="1" customHeight="1"/>
    <row r="63856" ht="7.5" hidden="1" customHeight="1"/>
    <row r="63857" ht="7.5" hidden="1" customHeight="1"/>
    <row r="63858" ht="7.5" hidden="1" customHeight="1"/>
    <row r="63859" ht="7.5" hidden="1" customHeight="1"/>
    <row r="63860" ht="7.5" hidden="1" customHeight="1"/>
    <row r="63861" ht="7.5" hidden="1" customHeight="1"/>
    <row r="63862" ht="7.5" hidden="1" customHeight="1"/>
    <row r="63863" ht="7.5" hidden="1" customHeight="1"/>
    <row r="63864" ht="7.5" hidden="1" customHeight="1"/>
    <row r="63865" ht="7.5" hidden="1" customHeight="1"/>
    <row r="63866" ht="7.5" hidden="1" customHeight="1"/>
    <row r="63867" ht="7.5" hidden="1" customHeight="1"/>
    <row r="63868" ht="7.5" hidden="1" customHeight="1"/>
    <row r="63869" ht="7.5" hidden="1" customHeight="1"/>
    <row r="63870" ht="7.5" hidden="1" customHeight="1"/>
    <row r="63871" ht="7.5" hidden="1" customHeight="1"/>
    <row r="63872" ht="7.5" hidden="1" customHeight="1"/>
    <row r="63873" ht="7.5" hidden="1" customHeight="1"/>
    <row r="63874" ht="7.5" hidden="1" customHeight="1"/>
    <row r="63875" ht="7.5" hidden="1" customHeight="1"/>
    <row r="63876" ht="7.5" hidden="1" customHeight="1"/>
    <row r="63877" ht="7.5" hidden="1" customHeight="1"/>
    <row r="63878" ht="7.5" hidden="1" customHeight="1"/>
    <row r="63879" ht="7.5" hidden="1" customHeight="1"/>
    <row r="63880" ht="7.5" hidden="1" customHeight="1"/>
    <row r="63881" ht="7.5" hidden="1" customHeight="1"/>
    <row r="63882" ht="7.5" hidden="1" customHeight="1"/>
    <row r="63883" ht="7.5" hidden="1" customHeight="1"/>
    <row r="63884" ht="7.5" hidden="1" customHeight="1"/>
    <row r="63885" ht="7.5" hidden="1" customHeight="1"/>
    <row r="63886" ht="7.5" hidden="1" customHeight="1"/>
    <row r="63887" ht="7.5" hidden="1" customHeight="1"/>
    <row r="63888" ht="7.5" hidden="1" customHeight="1"/>
    <row r="63889" ht="7.5" hidden="1" customHeight="1"/>
    <row r="63890" ht="7.5" hidden="1" customHeight="1"/>
    <row r="63891" ht="7.5" hidden="1" customHeight="1"/>
    <row r="63892" ht="7.5" hidden="1" customHeight="1"/>
    <row r="63893" ht="7.5" hidden="1" customHeight="1"/>
    <row r="63894" ht="7.5" hidden="1" customHeight="1"/>
    <row r="63895" ht="7.5" hidden="1" customHeight="1"/>
    <row r="63896" ht="7.5" hidden="1" customHeight="1"/>
    <row r="63897" ht="7.5" hidden="1" customHeight="1"/>
    <row r="63898" ht="7.5" hidden="1" customHeight="1"/>
    <row r="63899" ht="7.5" hidden="1" customHeight="1"/>
    <row r="63900" ht="7.5" hidden="1" customHeight="1"/>
    <row r="63901" ht="7.5" hidden="1" customHeight="1"/>
    <row r="63902" ht="7.5" hidden="1" customHeight="1"/>
    <row r="63903" ht="7.5" hidden="1" customHeight="1"/>
    <row r="63904" ht="7.5" hidden="1" customHeight="1"/>
    <row r="63905" ht="7.5" hidden="1" customHeight="1"/>
    <row r="63906" ht="7.5" hidden="1" customHeight="1"/>
    <row r="63907" ht="7.5" hidden="1" customHeight="1"/>
    <row r="63908" ht="7.5" hidden="1" customHeight="1"/>
    <row r="63909" ht="7.5" hidden="1" customHeight="1"/>
    <row r="63910" ht="7.5" hidden="1" customHeight="1"/>
    <row r="63911" ht="7.5" hidden="1" customHeight="1"/>
    <row r="63912" ht="7.5" hidden="1" customHeight="1"/>
    <row r="63913" ht="7.5" hidden="1" customHeight="1"/>
    <row r="63914" ht="7.5" hidden="1" customHeight="1"/>
    <row r="63915" ht="7.5" hidden="1" customHeight="1"/>
    <row r="63916" ht="7.5" hidden="1" customHeight="1"/>
    <row r="63917" ht="7.5" hidden="1" customHeight="1"/>
    <row r="63918" ht="7.5" hidden="1" customHeight="1"/>
    <row r="63919" ht="7.5" hidden="1" customHeight="1"/>
    <row r="63920" ht="7.5" hidden="1" customHeight="1"/>
    <row r="63921" ht="7.5" hidden="1" customHeight="1"/>
    <row r="63922" ht="7.5" hidden="1" customHeight="1"/>
    <row r="63923" ht="7.5" hidden="1" customHeight="1"/>
    <row r="63924" ht="7.5" hidden="1" customHeight="1"/>
    <row r="63925" ht="7.5" hidden="1" customHeight="1"/>
    <row r="63926" ht="7.5" hidden="1" customHeight="1"/>
    <row r="63927" ht="7.5" hidden="1" customHeight="1"/>
    <row r="63928" ht="7.5" hidden="1" customHeight="1"/>
    <row r="63929" ht="7.5" hidden="1" customHeight="1"/>
    <row r="63930" ht="7.5" hidden="1" customHeight="1"/>
    <row r="63931" ht="7.5" hidden="1" customHeight="1"/>
    <row r="63932" ht="7.5" hidden="1" customHeight="1"/>
    <row r="63933" ht="7.5" hidden="1" customHeight="1"/>
    <row r="63934" ht="7.5" hidden="1" customHeight="1"/>
    <row r="63935" ht="7.5" hidden="1" customHeight="1"/>
    <row r="63936" ht="7.5" hidden="1" customHeight="1"/>
    <row r="63937" ht="7.5" hidden="1" customHeight="1"/>
    <row r="63938" ht="7.5" hidden="1" customHeight="1"/>
    <row r="63939" ht="7.5" hidden="1" customHeight="1"/>
    <row r="63940" ht="7.5" hidden="1" customHeight="1"/>
    <row r="63941" ht="7.5" hidden="1" customHeight="1"/>
    <row r="63942" ht="7.5" hidden="1" customHeight="1"/>
    <row r="63943" ht="7.5" hidden="1" customHeight="1"/>
    <row r="63944" ht="7.5" hidden="1" customHeight="1"/>
    <row r="63945" ht="7.5" hidden="1" customHeight="1"/>
    <row r="63946" ht="7.5" hidden="1" customHeight="1"/>
    <row r="63947" ht="7.5" hidden="1" customHeight="1"/>
    <row r="63948" ht="7.5" hidden="1" customHeight="1"/>
    <row r="63949" ht="7.5" hidden="1" customHeight="1"/>
    <row r="63950" ht="7.5" hidden="1" customHeight="1"/>
    <row r="63951" ht="7.5" hidden="1" customHeight="1"/>
    <row r="63952" ht="7.5" hidden="1" customHeight="1"/>
    <row r="63953" ht="7.5" hidden="1" customHeight="1"/>
    <row r="63954" ht="7.5" hidden="1" customHeight="1"/>
    <row r="63955" ht="7.5" hidden="1" customHeight="1"/>
    <row r="63956" ht="7.5" hidden="1" customHeight="1"/>
    <row r="63957" ht="7.5" hidden="1" customHeight="1"/>
    <row r="63958" ht="7.5" hidden="1" customHeight="1"/>
    <row r="63959" ht="7.5" hidden="1" customHeight="1"/>
    <row r="63960" ht="7.5" hidden="1" customHeight="1"/>
    <row r="63961" ht="7.5" hidden="1" customHeight="1"/>
    <row r="63962" ht="7.5" hidden="1" customHeight="1"/>
    <row r="63963" ht="7.5" hidden="1" customHeight="1"/>
    <row r="63964" ht="7.5" hidden="1" customHeight="1"/>
    <row r="63965" ht="7.5" hidden="1" customHeight="1"/>
    <row r="63966" ht="7.5" hidden="1" customHeight="1"/>
    <row r="63967" ht="7.5" hidden="1" customHeight="1"/>
    <row r="63968" ht="7.5" hidden="1" customHeight="1"/>
    <row r="63969" ht="7.5" hidden="1" customHeight="1"/>
    <row r="63970" ht="7.5" hidden="1" customHeight="1"/>
    <row r="63971" ht="7.5" hidden="1" customHeight="1"/>
    <row r="63972" ht="7.5" hidden="1" customHeight="1"/>
    <row r="63973" ht="7.5" hidden="1" customHeight="1"/>
    <row r="63974" ht="7.5" hidden="1" customHeight="1"/>
    <row r="63975" ht="7.5" hidden="1" customHeight="1"/>
    <row r="63976" ht="7.5" hidden="1" customHeight="1"/>
    <row r="63977" ht="7.5" hidden="1" customHeight="1"/>
    <row r="63978" ht="7.5" hidden="1" customHeight="1"/>
    <row r="63979" ht="7.5" hidden="1" customHeight="1"/>
    <row r="63980" ht="7.5" hidden="1" customHeight="1"/>
    <row r="63981" ht="7.5" hidden="1" customHeight="1"/>
    <row r="63982" ht="7.5" hidden="1" customHeight="1"/>
    <row r="63983" ht="7.5" hidden="1" customHeight="1"/>
    <row r="63984" ht="7.5" hidden="1" customHeight="1"/>
    <row r="63985" ht="7.5" hidden="1" customHeight="1"/>
    <row r="63986" ht="7.5" hidden="1" customHeight="1"/>
    <row r="63987" ht="7.5" hidden="1" customHeight="1"/>
    <row r="63988" ht="7.5" hidden="1" customHeight="1"/>
    <row r="63989" ht="7.5" hidden="1" customHeight="1"/>
    <row r="63990" ht="7.5" hidden="1" customHeight="1"/>
    <row r="63991" ht="7.5" hidden="1" customHeight="1"/>
    <row r="63992" ht="7.5" hidden="1" customHeight="1"/>
    <row r="63993" ht="7.5" hidden="1" customHeight="1"/>
    <row r="63994" ht="7.5" hidden="1" customHeight="1"/>
    <row r="63995" ht="7.5" hidden="1" customHeight="1"/>
    <row r="63996" ht="7.5" hidden="1" customHeight="1"/>
    <row r="63997" ht="7.5" hidden="1" customHeight="1"/>
    <row r="63998" ht="7.5" hidden="1" customHeight="1"/>
    <row r="63999" ht="7.5" hidden="1" customHeight="1"/>
    <row r="64000" ht="7.5" hidden="1" customHeight="1"/>
    <row r="64001" ht="7.5" hidden="1" customHeight="1"/>
    <row r="64002" ht="7.5" hidden="1" customHeight="1"/>
    <row r="64003" ht="7.5" hidden="1" customHeight="1"/>
    <row r="64004" ht="7.5" hidden="1" customHeight="1"/>
    <row r="64005" ht="7.5" hidden="1" customHeight="1"/>
    <row r="64006" ht="7.5" hidden="1" customHeight="1"/>
    <row r="64007" ht="7.5" hidden="1" customHeight="1"/>
    <row r="64008" ht="7.5" hidden="1" customHeight="1"/>
    <row r="64009" ht="7.5" hidden="1" customHeight="1"/>
    <row r="64010" ht="7.5" hidden="1" customHeight="1"/>
    <row r="64011" ht="7.5" hidden="1" customHeight="1"/>
    <row r="64012" ht="7.5" hidden="1" customHeight="1"/>
    <row r="64013" ht="7.5" hidden="1" customHeight="1"/>
    <row r="64014" ht="7.5" hidden="1" customHeight="1"/>
    <row r="64015" ht="7.5" hidden="1" customHeight="1"/>
    <row r="64016" ht="7.5" hidden="1" customHeight="1"/>
    <row r="64017" ht="7.5" hidden="1" customHeight="1"/>
    <row r="64018" ht="7.5" hidden="1" customHeight="1"/>
    <row r="64019" ht="7.5" hidden="1" customHeight="1"/>
    <row r="64020" ht="7.5" hidden="1" customHeight="1"/>
    <row r="64021" ht="7.5" hidden="1" customHeight="1"/>
    <row r="64022" ht="7.5" hidden="1" customHeight="1"/>
    <row r="64023" ht="7.5" hidden="1" customHeight="1"/>
    <row r="64024" ht="7.5" hidden="1" customHeight="1"/>
    <row r="64025" ht="7.5" hidden="1" customHeight="1"/>
    <row r="64026" ht="7.5" hidden="1" customHeight="1"/>
    <row r="64027" ht="7.5" hidden="1" customHeight="1"/>
    <row r="64028" ht="7.5" hidden="1" customHeight="1"/>
    <row r="64029" ht="7.5" hidden="1" customHeight="1"/>
    <row r="64030" ht="7.5" hidden="1" customHeight="1"/>
    <row r="64031" ht="7.5" hidden="1" customHeight="1"/>
    <row r="64032" ht="7.5" hidden="1" customHeight="1"/>
    <row r="64033" ht="7.5" hidden="1" customHeight="1"/>
    <row r="64034" ht="7.5" hidden="1" customHeight="1"/>
    <row r="64035" ht="7.5" hidden="1" customHeight="1"/>
    <row r="64036" ht="7.5" hidden="1" customHeight="1"/>
    <row r="64037" ht="7.5" hidden="1" customHeight="1"/>
    <row r="64038" ht="7.5" hidden="1" customHeight="1"/>
    <row r="64039" ht="7.5" hidden="1" customHeight="1"/>
    <row r="64040" ht="7.5" hidden="1" customHeight="1"/>
    <row r="64041" ht="7.5" hidden="1" customHeight="1"/>
    <row r="64042" ht="7.5" hidden="1" customHeight="1"/>
    <row r="64043" ht="7.5" hidden="1" customHeight="1"/>
    <row r="64044" ht="7.5" hidden="1" customHeight="1"/>
    <row r="64045" ht="7.5" hidden="1" customHeight="1"/>
    <row r="64046" ht="7.5" hidden="1" customHeight="1"/>
    <row r="64047" ht="7.5" hidden="1" customHeight="1"/>
    <row r="64048" ht="7.5" hidden="1" customHeight="1"/>
    <row r="64049" ht="7.5" hidden="1" customHeight="1"/>
    <row r="64050" ht="7.5" hidden="1" customHeight="1"/>
    <row r="64051" ht="7.5" hidden="1" customHeight="1"/>
    <row r="64052" ht="7.5" hidden="1" customHeight="1"/>
    <row r="64053" ht="7.5" hidden="1" customHeight="1"/>
    <row r="64054" ht="7.5" hidden="1" customHeight="1"/>
    <row r="64055" ht="7.5" hidden="1" customHeight="1"/>
    <row r="64056" ht="7.5" hidden="1" customHeight="1"/>
    <row r="64057" ht="7.5" hidden="1" customHeight="1"/>
    <row r="64058" ht="7.5" hidden="1" customHeight="1"/>
    <row r="64059" ht="7.5" hidden="1" customHeight="1"/>
    <row r="64060" ht="7.5" hidden="1" customHeight="1"/>
    <row r="64061" ht="7.5" hidden="1" customHeight="1"/>
    <row r="64062" ht="7.5" hidden="1" customHeight="1"/>
    <row r="64063" ht="7.5" hidden="1" customHeight="1"/>
    <row r="64064" ht="7.5" hidden="1" customHeight="1"/>
    <row r="64065" ht="7.5" hidden="1" customHeight="1"/>
    <row r="64066" ht="7.5" hidden="1" customHeight="1"/>
    <row r="64067" ht="7.5" hidden="1" customHeight="1"/>
    <row r="64068" ht="7.5" hidden="1" customHeight="1"/>
    <row r="64069" ht="7.5" hidden="1" customHeight="1"/>
    <row r="64070" ht="7.5" hidden="1" customHeight="1"/>
    <row r="64071" ht="7.5" hidden="1" customHeight="1"/>
    <row r="64072" ht="7.5" hidden="1" customHeight="1"/>
    <row r="64073" ht="7.5" hidden="1" customHeight="1"/>
    <row r="64074" ht="7.5" hidden="1" customHeight="1"/>
    <row r="64075" ht="7.5" hidden="1" customHeight="1"/>
    <row r="64076" ht="7.5" hidden="1" customHeight="1"/>
    <row r="64077" ht="7.5" hidden="1" customHeight="1"/>
    <row r="64078" ht="7.5" hidden="1" customHeight="1"/>
    <row r="64079" ht="7.5" hidden="1" customHeight="1"/>
    <row r="64080" ht="7.5" hidden="1" customHeight="1"/>
    <row r="64081" ht="7.5" hidden="1" customHeight="1"/>
    <row r="64082" ht="7.5" hidden="1" customHeight="1"/>
    <row r="64083" ht="7.5" hidden="1" customHeight="1"/>
    <row r="64084" ht="7.5" hidden="1" customHeight="1"/>
    <row r="64085" ht="7.5" hidden="1" customHeight="1"/>
    <row r="64086" ht="7.5" hidden="1" customHeight="1"/>
    <row r="64087" ht="7.5" hidden="1" customHeight="1"/>
    <row r="64088" ht="7.5" hidden="1" customHeight="1"/>
    <row r="64089" ht="7.5" hidden="1" customHeight="1"/>
    <row r="64090" ht="7.5" hidden="1" customHeight="1"/>
    <row r="64091" ht="7.5" hidden="1" customHeight="1"/>
    <row r="64092" ht="7.5" hidden="1" customHeight="1"/>
    <row r="64093" ht="7.5" hidden="1" customHeight="1"/>
    <row r="64094" ht="7.5" hidden="1" customHeight="1"/>
    <row r="64095" ht="7.5" hidden="1" customHeight="1"/>
    <row r="64096" ht="7.5" hidden="1" customHeight="1"/>
    <row r="64097" ht="7.5" hidden="1" customHeight="1"/>
    <row r="64098" ht="7.5" hidden="1" customHeight="1"/>
    <row r="64099" ht="7.5" hidden="1" customHeight="1"/>
    <row r="64100" ht="7.5" hidden="1" customHeight="1"/>
    <row r="64101" ht="7.5" hidden="1" customHeight="1"/>
    <row r="64102" ht="7.5" hidden="1" customHeight="1"/>
    <row r="64103" ht="7.5" hidden="1" customHeight="1"/>
    <row r="64104" ht="7.5" hidden="1" customHeight="1"/>
    <row r="64105" ht="7.5" hidden="1" customHeight="1"/>
    <row r="64106" ht="7.5" hidden="1" customHeight="1"/>
    <row r="64107" ht="7.5" hidden="1" customHeight="1"/>
    <row r="64108" ht="7.5" hidden="1" customHeight="1"/>
    <row r="64109" ht="7.5" hidden="1" customHeight="1"/>
    <row r="64110" ht="7.5" hidden="1" customHeight="1"/>
    <row r="64111" ht="7.5" hidden="1" customHeight="1"/>
    <row r="64112" ht="7.5" hidden="1" customHeight="1"/>
    <row r="64113" ht="7.5" hidden="1" customHeight="1"/>
    <row r="64114" ht="7.5" hidden="1" customHeight="1"/>
    <row r="64115" ht="7.5" hidden="1" customHeight="1"/>
    <row r="64116" ht="7.5" hidden="1" customHeight="1"/>
    <row r="64117" ht="7.5" hidden="1" customHeight="1"/>
    <row r="64118" ht="7.5" hidden="1" customHeight="1"/>
    <row r="64119" ht="7.5" hidden="1" customHeight="1"/>
    <row r="64120" ht="7.5" hidden="1" customHeight="1"/>
    <row r="64121" ht="7.5" hidden="1" customHeight="1"/>
    <row r="64122" ht="7.5" hidden="1" customHeight="1"/>
    <row r="64123" ht="7.5" hidden="1" customHeight="1"/>
    <row r="64124" ht="7.5" hidden="1" customHeight="1"/>
    <row r="64125" ht="7.5" hidden="1" customHeight="1"/>
    <row r="64126" ht="7.5" hidden="1" customHeight="1"/>
    <row r="64127" ht="7.5" hidden="1" customHeight="1"/>
    <row r="64128" ht="7.5" hidden="1" customHeight="1"/>
    <row r="64129" ht="7.5" hidden="1" customHeight="1"/>
    <row r="64130" ht="7.5" hidden="1" customHeight="1"/>
    <row r="64131" ht="7.5" hidden="1" customHeight="1"/>
    <row r="64132" ht="7.5" hidden="1" customHeight="1"/>
    <row r="64133" ht="7.5" hidden="1" customHeight="1"/>
    <row r="64134" ht="7.5" hidden="1" customHeight="1"/>
    <row r="64135" ht="7.5" hidden="1" customHeight="1"/>
    <row r="64136" ht="7.5" hidden="1" customHeight="1"/>
    <row r="64137" ht="7.5" hidden="1" customHeight="1"/>
    <row r="64138" ht="7.5" hidden="1" customHeight="1"/>
    <row r="64139" ht="7.5" hidden="1" customHeight="1"/>
    <row r="64140" ht="7.5" hidden="1" customHeight="1"/>
    <row r="64141" ht="7.5" hidden="1" customHeight="1"/>
    <row r="64142" ht="7.5" hidden="1" customHeight="1"/>
    <row r="64143" ht="7.5" hidden="1" customHeight="1"/>
    <row r="64144" ht="7.5" hidden="1" customHeight="1"/>
    <row r="64145" ht="7.5" hidden="1" customHeight="1"/>
    <row r="64146" ht="7.5" hidden="1" customHeight="1"/>
    <row r="64147" ht="7.5" hidden="1" customHeight="1"/>
    <row r="64148" ht="7.5" hidden="1" customHeight="1"/>
    <row r="64149" ht="7.5" hidden="1" customHeight="1"/>
    <row r="64150" ht="7.5" hidden="1" customHeight="1"/>
    <row r="64151" ht="7.5" hidden="1" customHeight="1"/>
    <row r="64152" ht="7.5" hidden="1" customHeight="1"/>
    <row r="64153" ht="7.5" hidden="1" customHeight="1"/>
    <row r="64154" ht="7.5" hidden="1" customHeight="1"/>
    <row r="64155" ht="7.5" hidden="1" customHeight="1"/>
    <row r="64156" ht="7.5" hidden="1" customHeight="1"/>
    <row r="64157" ht="7.5" hidden="1" customHeight="1"/>
    <row r="64158" ht="7.5" hidden="1" customHeight="1"/>
    <row r="64159" ht="7.5" hidden="1" customHeight="1"/>
    <row r="64160" ht="7.5" hidden="1" customHeight="1"/>
    <row r="64161" ht="7.5" hidden="1" customHeight="1"/>
    <row r="64162" ht="7.5" hidden="1" customHeight="1"/>
    <row r="64163" ht="7.5" hidden="1" customHeight="1"/>
    <row r="64164" ht="7.5" hidden="1" customHeight="1"/>
    <row r="64165" ht="7.5" hidden="1" customHeight="1"/>
    <row r="64166" ht="7.5" hidden="1" customHeight="1"/>
    <row r="64167" ht="7.5" hidden="1" customHeight="1"/>
    <row r="64168" ht="7.5" hidden="1" customHeight="1"/>
    <row r="64169" ht="7.5" hidden="1" customHeight="1"/>
    <row r="64170" ht="7.5" hidden="1" customHeight="1"/>
    <row r="64171" ht="7.5" hidden="1" customHeight="1"/>
    <row r="64172" ht="7.5" hidden="1" customHeight="1"/>
    <row r="64173" ht="7.5" hidden="1" customHeight="1"/>
    <row r="64174" ht="7.5" hidden="1" customHeight="1"/>
    <row r="64175" ht="7.5" hidden="1" customHeight="1"/>
    <row r="64176" ht="7.5" hidden="1" customHeight="1"/>
    <row r="64177" ht="7.5" hidden="1" customHeight="1"/>
    <row r="64178" ht="7.5" hidden="1" customHeight="1"/>
    <row r="64179" ht="7.5" hidden="1" customHeight="1"/>
    <row r="64180" ht="7.5" hidden="1" customHeight="1"/>
    <row r="64181" ht="7.5" hidden="1" customHeight="1"/>
    <row r="64182" ht="7.5" hidden="1" customHeight="1"/>
    <row r="64183" ht="7.5" hidden="1" customHeight="1"/>
    <row r="64184" ht="7.5" hidden="1" customHeight="1"/>
    <row r="64185" ht="7.5" hidden="1" customHeight="1"/>
    <row r="64186" ht="7.5" hidden="1" customHeight="1"/>
    <row r="64187" ht="7.5" hidden="1" customHeight="1"/>
    <row r="64188" ht="7.5" hidden="1" customHeight="1"/>
    <row r="64189" ht="7.5" hidden="1" customHeight="1"/>
    <row r="64190" ht="7.5" hidden="1" customHeight="1"/>
    <row r="64191" ht="7.5" hidden="1" customHeight="1"/>
    <row r="64192" ht="7.5" hidden="1" customHeight="1"/>
    <row r="64193" ht="7.5" hidden="1" customHeight="1"/>
    <row r="64194" ht="7.5" hidden="1" customHeight="1"/>
    <row r="64195" ht="7.5" hidden="1" customHeight="1"/>
    <row r="64196" ht="7.5" hidden="1" customHeight="1"/>
    <row r="64197" ht="7.5" hidden="1" customHeight="1"/>
    <row r="64198" ht="7.5" hidden="1" customHeight="1"/>
    <row r="64199" ht="7.5" hidden="1" customHeight="1"/>
    <row r="64200" ht="7.5" hidden="1" customHeight="1"/>
    <row r="64201" ht="7.5" hidden="1" customHeight="1"/>
    <row r="64202" ht="7.5" hidden="1" customHeight="1"/>
    <row r="64203" ht="7.5" hidden="1" customHeight="1"/>
    <row r="64204" ht="7.5" hidden="1" customHeight="1"/>
    <row r="64205" ht="7.5" hidden="1" customHeight="1"/>
    <row r="64206" ht="7.5" hidden="1" customHeight="1"/>
    <row r="64207" ht="7.5" hidden="1" customHeight="1"/>
    <row r="64208" ht="7.5" hidden="1" customHeight="1"/>
    <row r="64209" ht="7.5" hidden="1" customHeight="1"/>
    <row r="64210" ht="7.5" hidden="1" customHeight="1"/>
    <row r="64211" ht="7.5" hidden="1" customHeight="1"/>
    <row r="64212" ht="7.5" hidden="1" customHeight="1"/>
    <row r="64213" ht="7.5" hidden="1" customHeight="1"/>
    <row r="64214" ht="7.5" hidden="1" customHeight="1"/>
    <row r="64215" ht="7.5" hidden="1" customHeight="1"/>
    <row r="64216" ht="7.5" hidden="1" customHeight="1"/>
    <row r="64217" ht="7.5" hidden="1" customHeight="1"/>
    <row r="64218" ht="7.5" hidden="1" customHeight="1"/>
    <row r="64219" ht="7.5" hidden="1" customHeight="1"/>
    <row r="64220" ht="7.5" hidden="1" customHeight="1"/>
    <row r="64221" ht="7.5" hidden="1" customHeight="1"/>
    <row r="64222" ht="7.5" hidden="1" customHeight="1"/>
    <row r="64223" ht="7.5" hidden="1" customHeight="1"/>
    <row r="64224" ht="7.5" hidden="1" customHeight="1"/>
    <row r="64225" ht="7.5" hidden="1" customHeight="1"/>
    <row r="64226" ht="7.5" hidden="1" customHeight="1"/>
    <row r="64227" ht="7.5" hidden="1" customHeight="1"/>
    <row r="64228" ht="7.5" hidden="1" customHeight="1"/>
    <row r="64229" ht="7.5" hidden="1" customHeight="1"/>
    <row r="64230" ht="7.5" hidden="1" customHeight="1"/>
    <row r="64231" ht="7.5" hidden="1" customHeight="1"/>
    <row r="64232" ht="7.5" hidden="1" customHeight="1"/>
    <row r="64233" ht="7.5" hidden="1" customHeight="1"/>
    <row r="64234" ht="7.5" hidden="1" customHeight="1"/>
    <row r="64235" ht="7.5" hidden="1" customHeight="1"/>
    <row r="64236" ht="7.5" hidden="1" customHeight="1"/>
    <row r="64237" ht="7.5" hidden="1" customHeight="1"/>
    <row r="64238" ht="7.5" hidden="1" customHeight="1"/>
    <row r="64239" ht="7.5" hidden="1" customHeight="1"/>
    <row r="64240" ht="7.5" hidden="1" customHeight="1"/>
    <row r="64241" ht="7.5" hidden="1" customHeight="1"/>
    <row r="64242" ht="7.5" hidden="1" customHeight="1"/>
    <row r="64243" ht="7.5" hidden="1" customHeight="1"/>
    <row r="64244" ht="7.5" hidden="1" customHeight="1"/>
    <row r="64245" ht="7.5" hidden="1" customHeight="1"/>
    <row r="64246" ht="7.5" hidden="1" customHeight="1"/>
    <row r="64247" ht="7.5" hidden="1" customHeight="1"/>
    <row r="64248" ht="7.5" hidden="1" customHeight="1"/>
    <row r="64249" ht="7.5" hidden="1" customHeight="1"/>
    <row r="64250" ht="7.5" hidden="1" customHeight="1"/>
    <row r="64251" ht="7.5" hidden="1" customHeight="1"/>
    <row r="64252" ht="7.5" hidden="1" customHeight="1"/>
    <row r="64253" ht="7.5" hidden="1" customHeight="1"/>
    <row r="64254" ht="7.5" hidden="1" customHeight="1"/>
    <row r="64255" ht="7.5" hidden="1" customHeight="1"/>
    <row r="64256" ht="7.5" hidden="1" customHeight="1"/>
    <row r="64257" ht="7.5" hidden="1" customHeight="1"/>
    <row r="64258" ht="7.5" hidden="1" customHeight="1"/>
    <row r="64259" ht="7.5" hidden="1" customHeight="1"/>
    <row r="64260" ht="7.5" hidden="1" customHeight="1"/>
    <row r="64261" ht="7.5" hidden="1" customHeight="1"/>
    <row r="64262" ht="7.5" hidden="1" customHeight="1"/>
    <row r="64263" ht="7.5" hidden="1" customHeight="1"/>
    <row r="64264" ht="7.5" hidden="1" customHeight="1"/>
    <row r="64265" ht="7.5" hidden="1" customHeight="1"/>
    <row r="64266" ht="7.5" hidden="1" customHeight="1"/>
    <row r="64267" ht="7.5" hidden="1" customHeight="1"/>
    <row r="64268" ht="7.5" hidden="1" customHeight="1"/>
    <row r="64269" ht="7.5" hidden="1" customHeight="1"/>
    <row r="64270" ht="7.5" hidden="1" customHeight="1"/>
    <row r="64271" ht="7.5" hidden="1" customHeight="1"/>
    <row r="64272" ht="7.5" hidden="1" customHeight="1"/>
    <row r="64273" ht="7.5" hidden="1" customHeight="1"/>
    <row r="64274" ht="7.5" hidden="1" customHeight="1"/>
    <row r="64275" ht="7.5" hidden="1" customHeight="1"/>
    <row r="64276" ht="7.5" hidden="1" customHeight="1"/>
    <row r="64277" ht="7.5" hidden="1" customHeight="1"/>
    <row r="64278" ht="7.5" hidden="1" customHeight="1"/>
    <row r="64279" ht="7.5" hidden="1" customHeight="1"/>
    <row r="64280" ht="7.5" hidden="1" customHeight="1"/>
    <row r="64281" ht="7.5" hidden="1" customHeight="1"/>
    <row r="64282" ht="7.5" hidden="1" customHeight="1"/>
    <row r="64283" ht="7.5" hidden="1" customHeight="1"/>
    <row r="64284" ht="7.5" hidden="1" customHeight="1"/>
    <row r="64285" ht="7.5" hidden="1" customHeight="1"/>
    <row r="64286" ht="7.5" hidden="1" customHeight="1"/>
    <row r="64287" ht="7.5" hidden="1" customHeight="1"/>
    <row r="64288" ht="7.5" hidden="1" customHeight="1"/>
    <row r="64289" ht="7.5" hidden="1" customHeight="1"/>
    <row r="64290" ht="7.5" hidden="1" customHeight="1"/>
    <row r="64291" ht="7.5" hidden="1" customHeight="1"/>
    <row r="64292" ht="7.5" hidden="1" customHeight="1"/>
    <row r="64293" ht="7.5" hidden="1" customHeight="1"/>
    <row r="64294" ht="7.5" hidden="1" customHeight="1"/>
    <row r="64295" ht="7.5" hidden="1" customHeight="1"/>
    <row r="64296" ht="7.5" hidden="1" customHeight="1"/>
    <row r="64297" ht="7.5" hidden="1" customHeight="1"/>
    <row r="64298" ht="7.5" hidden="1" customHeight="1"/>
    <row r="64299" ht="7.5" hidden="1" customHeight="1"/>
    <row r="64300" ht="7.5" hidden="1" customHeight="1"/>
    <row r="64301" ht="7.5" hidden="1" customHeight="1"/>
    <row r="64302" ht="7.5" hidden="1" customHeight="1"/>
    <row r="64303" ht="7.5" hidden="1" customHeight="1"/>
    <row r="64304" ht="7.5" hidden="1" customHeight="1"/>
    <row r="64305" ht="7.5" hidden="1" customHeight="1"/>
    <row r="64306" ht="7.5" hidden="1" customHeight="1"/>
    <row r="64307" ht="7.5" hidden="1" customHeight="1"/>
    <row r="64308" ht="7.5" hidden="1" customHeight="1"/>
    <row r="64309" ht="7.5" hidden="1" customHeight="1"/>
    <row r="64310" ht="7.5" hidden="1" customHeight="1"/>
    <row r="64311" ht="7.5" hidden="1" customHeight="1"/>
    <row r="64312" ht="7.5" hidden="1" customHeight="1"/>
    <row r="64313" ht="7.5" hidden="1" customHeight="1"/>
    <row r="64314" ht="7.5" hidden="1" customHeight="1"/>
    <row r="64315" ht="7.5" hidden="1" customHeight="1"/>
    <row r="64316" ht="7.5" hidden="1" customHeight="1"/>
    <row r="64317" ht="7.5" hidden="1" customHeight="1"/>
    <row r="64318" ht="7.5" hidden="1" customHeight="1"/>
    <row r="64319" ht="7.5" hidden="1" customHeight="1"/>
    <row r="64320" ht="7.5" hidden="1" customHeight="1"/>
    <row r="64321" ht="7.5" hidden="1" customHeight="1"/>
    <row r="64322" ht="7.5" hidden="1" customHeight="1"/>
    <row r="64323" ht="7.5" hidden="1" customHeight="1"/>
    <row r="64324" ht="7.5" hidden="1" customHeight="1"/>
    <row r="64325" ht="7.5" hidden="1" customHeight="1"/>
    <row r="64326" ht="7.5" hidden="1" customHeight="1"/>
    <row r="64327" ht="7.5" hidden="1" customHeight="1"/>
    <row r="64328" ht="7.5" hidden="1" customHeight="1"/>
    <row r="64329" ht="7.5" hidden="1" customHeight="1"/>
    <row r="64330" ht="7.5" hidden="1" customHeight="1"/>
    <row r="64331" ht="7.5" hidden="1" customHeight="1"/>
    <row r="64332" ht="7.5" hidden="1" customHeight="1"/>
    <row r="64333" ht="7.5" hidden="1" customHeight="1"/>
    <row r="64334" ht="7.5" hidden="1" customHeight="1"/>
    <row r="64335" ht="7.5" hidden="1" customHeight="1"/>
    <row r="64336" ht="7.5" hidden="1" customHeight="1"/>
    <row r="64337" ht="7.5" hidden="1" customHeight="1"/>
    <row r="64338" ht="7.5" hidden="1" customHeight="1"/>
    <row r="64339" ht="7.5" hidden="1" customHeight="1"/>
    <row r="64340" ht="7.5" hidden="1" customHeight="1"/>
    <row r="64341" ht="7.5" hidden="1" customHeight="1"/>
    <row r="64342" ht="7.5" hidden="1" customHeight="1"/>
    <row r="64343" ht="7.5" hidden="1" customHeight="1"/>
    <row r="64344" ht="7.5" hidden="1" customHeight="1"/>
    <row r="64345" ht="7.5" hidden="1" customHeight="1"/>
    <row r="64346" ht="7.5" hidden="1" customHeight="1"/>
    <row r="64347" ht="7.5" hidden="1" customHeight="1"/>
    <row r="64348" ht="7.5" hidden="1" customHeight="1"/>
    <row r="64349" ht="7.5" hidden="1" customHeight="1"/>
    <row r="64350" ht="7.5" hidden="1" customHeight="1"/>
    <row r="64351" ht="7.5" hidden="1" customHeight="1"/>
    <row r="64352" ht="7.5" hidden="1" customHeight="1"/>
    <row r="64353" ht="7.5" hidden="1" customHeight="1"/>
    <row r="64354" ht="7.5" hidden="1" customHeight="1"/>
    <row r="64355" ht="7.5" hidden="1" customHeight="1"/>
    <row r="64356" ht="7.5" hidden="1" customHeight="1"/>
    <row r="64357" ht="7.5" hidden="1" customHeight="1"/>
    <row r="64358" ht="7.5" hidden="1" customHeight="1"/>
    <row r="64359" ht="7.5" hidden="1" customHeight="1"/>
    <row r="64360" ht="7.5" hidden="1" customHeight="1"/>
    <row r="64361" ht="7.5" hidden="1" customHeight="1"/>
    <row r="64362" ht="7.5" hidden="1" customHeight="1"/>
    <row r="64363" ht="7.5" hidden="1" customHeight="1"/>
    <row r="64364" ht="7.5" hidden="1" customHeight="1"/>
    <row r="64365" ht="7.5" hidden="1" customHeight="1"/>
    <row r="64366" ht="7.5" hidden="1" customHeight="1"/>
    <row r="64367" ht="7.5" hidden="1" customHeight="1"/>
    <row r="64368" ht="7.5" hidden="1" customHeight="1"/>
    <row r="64369" ht="7.5" hidden="1" customHeight="1"/>
    <row r="64370" ht="7.5" hidden="1" customHeight="1"/>
    <row r="64371" ht="7.5" hidden="1" customHeight="1"/>
    <row r="64372" ht="7.5" hidden="1" customHeight="1"/>
    <row r="64373" ht="7.5" hidden="1" customHeight="1"/>
    <row r="64374" ht="7.5" hidden="1" customHeight="1"/>
    <row r="64375" ht="7.5" hidden="1" customHeight="1"/>
    <row r="64376" ht="7.5" hidden="1" customHeight="1"/>
    <row r="64377" ht="7.5" hidden="1" customHeight="1"/>
    <row r="64378" ht="7.5" hidden="1" customHeight="1"/>
    <row r="64379" ht="7.5" hidden="1" customHeight="1"/>
    <row r="64380" ht="7.5" hidden="1" customHeight="1"/>
    <row r="64381" ht="7.5" hidden="1" customHeight="1"/>
    <row r="64382" ht="7.5" hidden="1" customHeight="1"/>
    <row r="64383" ht="7.5" hidden="1" customHeight="1"/>
    <row r="64384" ht="7.5" hidden="1" customHeight="1"/>
    <row r="64385" ht="7.5" hidden="1" customHeight="1"/>
    <row r="64386" ht="7.5" hidden="1" customHeight="1"/>
    <row r="64387" ht="7.5" hidden="1" customHeight="1"/>
    <row r="64388" ht="7.5" hidden="1" customHeight="1"/>
    <row r="64389" ht="7.5" hidden="1" customHeight="1"/>
    <row r="64390" ht="7.5" hidden="1" customHeight="1"/>
    <row r="64391" ht="7.5" hidden="1" customHeight="1"/>
    <row r="64392" ht="7.5" hidden="1" customHeight="1"/>
    <row r="64393" ht="7.5" hidden="1" customHeight="1"/>
    <row r="64394" ht="7.5" hidden="1" customHeight="1"/>
    <row r="64395" ht="7.5" hidden="1" customHeight="1"/>
    <row r="64396" ht="7.5" hidden="1" customHeight="1"/>
    <row r="64397" ht="7.5" hidden="1" customHeight="1"/>
    <row r="64398" ht="7.5" hidden="1" customHeight="1"/>
    <row r="64399" ht="7.5" hidden="1" customHeight="1"/>
    <row r="64400" ht="7.5" hidden="1" customHeight="1"/>
    <row r="64401" ht="7.5" hidden="1" customHeight="1"/>
    <row r="64402" ht="7.5" hidden="1" customHeight="1"/>
    <row r="64403" ht="7.5" hidden="1" customHeight="1"/>
    <row r="64404" ht="7.5" hidden="1" customHeight="1"/>
    <row r="64405" ht="7.5" hidden="1" customHeight="1"/>
    <row r="64406" ht="7.5" hidden="1" customHeight="1"/>
    <row r="64407" ht="7.5" hidden="1" customHeight="1"/>
    <row r="64408" ht="7.5" hidden="1" customHeight="1"/>
    <row r="64409" ht="7.5" hidden="1" customHeight="1"/>
    <row r="64410" ht="7.5" hidden="1" customHeight="1"/>
    <row r="64411" ht="7.5" hidden="1" customHeight="1"/>
    <row r="64412" ht="7.5" hidden="1" customHeight="1"/>
    <row r="64413" ht="7.5" hidden="1" customHeight="1"/>
    <row r="64414" ht="7.5" hidden="1" customHeight="1"/>
    <row r="64415" ht="7.5" hidden="1" customHeight="1"/>
    <row r="64416" ht="7.5" hidden="1" customHeight="1"/>
    <row r="64417" ht="7.5" hidden="1" customHeight="1"/>
    <row r="64418" ht="7.5" hidden="1" customHeight="1"/>
    <row r="64419" ht="7.5" hidden="1" customHeight="1"/>
    <row r="64420" ht="7.5" hidden="1" customHeight="1"/>
    <row r="64421" ht="7.5" hidden="1" customHeight="1"/>
    <row r="64422" ht="7.5" hidden="1" customHeight="1"/>
    <row r="64423" ht="7.5" hidden="1" customHeight="1"/>
    <row r="64424" ht="7.5" hidden="1" customHeight="1"/>
    <row r="64425" ht="7.5" hidden="1" customHeight="1"/>
    <row r="64426" ht="7.5" hidden="1" customHeight="1"/>
    <row r="64427" ht="7.5" hidden="1" customHeight="1"/>
    <row r="64428" ht="7.5" hidden="1" customHeight="1"/>
    <row r="64429" ht="7.5" hidden="1" customHeight="1"/>
    <row r="64430" ht="7.5" hidden="1" customHeight="1"/>
    <row r="64431" ht="7.5" hidden="1" customHeight="1"/>
    <row r="64432" ht="7.5" hidden="1" customHeight="1"/>
    <row r="64433" ht="7.5" hidden="1" customHeight="1"/>
    <row r="64434" ht="7.5" hidden="1" customHeight="1"/>
    <row r="64435" ht="7.5" hidden="1" customHeight="1"/>
    <row r="64436" ht="7.5" hidden="1" customHeight="1"/>
    <row r="64437" ht="7.5" hidden="1" customHeight="1"/>
    <row r="64438" ht="7.5" hidden="1" customHeight="1"/>
    <row r="64439" ht="7.5" hidden="1" customHeight="1"/>
    <row r="64440" ht="7.5" hidden="1" customHeight="1"/>
    <row r="64441" ht="7.5" hidden="1" customHeight="1"/>
    <row r="64442" ht="7.5" hidden="1" customHeight="1"/>
    <row r="64443" ht="7.5" hidden="1" customHeight="1"/>
    <row r="64444" ht="7.5" hidden="1" customHeight="1"/>
    <row r="64445" ht="7.5" hidden="1" customHeight="1"/>
    <row r="64446" ht="7.5" hidden="1" customHeight="1"/>
    <row r="64447" ht="7.5" hidden="1" customHeight="1"/>
    <row r="64448" ht="7.5" hidden="1" customHeight="1"/>
    <row r="64449" ht="7.5" hidden="1" customHeight="1"/>
    <row r="64450" ht="7.5" hidden="1" customHeight="1"/>
    <row r="64451" ht="7.5" hidden="1" customHeight="1"/>
    <row r="64452" ht="7.5" hidden="1" customHeight="1"/>
    <row r="64453" ht="7.5" hidden="1" customHeight="1"/>
    <row r="64454" ht="7.5" hidden="1" customHeight="1"/>
    <row r="64455" ht="7.5" hidden="1" customHeight="1"/>
    <row r="64456" ht="7.5" hidden="1" customHeight="1"/>
    <row r="64457" ht="7.5" hidden="1" customHeight="1"/>
    <row r="64458" ht="7.5" hidden="1" customHeight="1"/>
    <row r="64459" ht="7.5" hidden="1" customHeight="1"/>
    <row r="64460" ht="7.5" hidden="1" customHeight="1"/>
    <row r="64461" ht="7.5" hidden="1" customHeight="1"/>
    <row r="64462" ht="7.5" hidden="1" customHeight="1"/>
    <row r="64463" ht="7.5" hidden="1" customHeight="1"/>
    <row r="64464" ht="7.5" hidden="1" customHeight="1"/>
    <row r="64465" ht="7.5" hidden="1" customHeight="1"/>
    <row r="64466" ht="7.5" hidden="1" customHeight="1"/>
    <row r="64467" ht="7.5" hidden="1" customHeight="1"/>
    <row r="64468" ht="7.5" hidden="1" customHeight="1"/>
    <row r="64469" ht="7.5" hidden="1" customHeight="1"/>
    <row r="64470" ht="7.5" hidden="1" customHeight="1"/>
    <row r="64471" ht="7.5" hidden="1" customHeight="1"/>
    <row r="64472" ht="7.5" hidden="1" customHeight="1"/>
    <row r="64473" ht="7.5" hidden="1" customHeight="1"/>
    <row r="64474" ht="7.5" hidden="1" customHeight="1"/>
    <row r="64475" ht="7.5" hidden="1" customHeight="1"/>
    <row r="64476" ht="7.5" hidden="1" customHeight="1"/>
    <row r="64477" ht="7.5" hidden="1" customHeight="1"/>
    <row r="64478" ht="7.5" hidden="1" customHeight="1"/>
    <row r="64479" ht="7.5" hidden="1" customHeight="1"/>
    <row r="64480" ht="7.5" hidden="1" customHeight="1"/>
    <row r="64481" ht="7.5" hidden="1" customHeight="1"/>
    <row r="64482" ht="7.5" hidden="1" customHeight="1"/>
    <row r="64483" ht="7.5" hidden="1" customHeight="1"/>
    <row r="64484" ht="7.5" hidden="1" customHeight="1"/>
    <row r="64485" ht="7.5" hidden="1" customHeight="1"/>
    <row r="64486" ht="7.5" hidden="1" customHeight="1"/>
    <row r="64487" ht="7.5" hidden="1" customHeight="1"/>
    <row r="64488" ht="7.5" hidden="1" customHeight="1"/>
    <row r="64489" ht="7.5" hidden="1" customHeight="1"/>
    <row r="64490" ht="7.5" hidden="1" customHeight="1"/>
    <row r="64491" ht="7.5" hidden="1" customHeight="1"/>
    <row r="64492" ht="7.5" hidden="1" customHeight="1"/>
    <row r="64493" ht="7.5" hidden="1" customHeight="1"/>
    <row r="64494" ht="7.5" hidden="1" customHeight="1"/>
    <row r="64495" ht="7.5" hidden="1" customHeight="1"/>
    <row r="64496" ht="7.5" hidden="1" customHeight="1"/>
    <row r="64497" ht="7.5" hidden="1" customHeight="1"/>
    <row r="64498" ht="7.5" hidden="1" customHeight="1"/>
    <row r="64499" ht="7.5" hidden="1" customHeight="1"/>
    <row r="64500" ht="7.5" hidden="1" customHeight="1"/>
    <row r="64501" ht="7.5" hidden="1" customHeight="1"/>
    <row r="64502" ht="7.5" hidden="1" customHeight="1"/>
    <row r="64503" ht="7.5" hidden="1" customHeight="1"/>
    <row r="64504" ht="7.5" hidden="1" customHeight="1"/>
    <row r="64505" ht="7.5" hidden="1" customHeight="1"/>
    <row r="64506" ht="7.5" hidden="1" customHeight="1"/>
    <row r="64507" ht="7.5" hidden="1" customHeight="1"/>
    <row r="64508" ht="7.5" hidden="1" customHeight="1"/>
    <row r="64509" ht="7.5" hidden="1" customHeight="1"/>
    <row r="64510" ht="7.5" hidden="1" customHeight="1"/>
    <row r="64511" ht="7.5" hidden="1" customHeight="1"/>
    <row r="64512" ht="7.5" hidden="1" customHeight="1"/>
    <row r="64513" ht="7.5" hidden="1" customHeight="1"/>
    <row r="64514" ht="7.5" hidden="1" customHeight="1"/>
    <row r="64515" ht="7.5" hidden="1" customHeight="1"/>
    <row r="64516" ht="7.5" hidden="1" customHeight="1"/>
    <row r="64517" ht="7.5" hidden="1" customHeight="1"/>
    <row r="64518" ht="7.5" hidden="1" customHeight="1"/>
    <row r="64519" ht="7.5" hidden="1" customHeight="1"/>
    <row r="64520" ht="7.5" hidden="1" customHeight="1"/>
    <row r="64521" ht="7.5" hidden="1" customHeight="1"/>
    <row r="64522" ht="7.5" hidden="1" customHeight="1"/>
    <row r="64523" ht="7.5" hidden="1" customHeight="1"/>
    <row r="64524" ht="7.5" hidden="1" customHeight="1"/>
    <row r="64525" ht="7.5" hidden="1" customHeight="1"/>
    <row r="64526" ht="7.5" hidden="1" customHeight="1"/>
    <row r="64527" ht="7.5" hidden="1" customHeight="1"/>
    <row r="64528" ht="7.5" hidden="1" customHeight="1"/>
    <row r="64529" ht="7.5" hidden="1" customHeight="1"/>
    <row r="64530" ht="7.5" hidden="1" customHeight="1"/>
    <row r="64531" ht="7.5" hidden="1" customHeight="1"/>
    <row r="64532" ht="7.5" hidden="1" customHeight="1"/>
    <row r="64533" ht="7.5" hidden="1" customHeight="1"/>
    <row r="64534" ht="7.5" hidden="1" customHeight="1"/>
    <row r="64535" ht="7.5" hidden="1" customHeight="1"/>
    <row r="64536" ht="7.5" hidden="1" customHeight="1"/>
    <row r="64537" ht="7.5" hidden="1" customHeight="1"/>
    <row r="64538" ht="7.5" hidden="1" customHeight="1"/>
    <row r="64539" ht="7.5" hidden="1" customHeight="1"/>
    <row r="64540" ht="7.5" hidden="1" customHeight="1"/>
    <row r="64541" ht="7.5" hidden="1" customHeight="1"/>
    <row r="64542" ht="7.5" hidden="1" customHeight="1"/>
    <row r="64543" ht="7.5" hidden="1" customHeight="1"/>
    <row r="64544" ht="7.5" hidden="1" customHeight="1"/>
    <row r="64545" ht="7.5" hidden="1" customHeight="1"/>
    <row r="64546" ht="7.5" hidden="1" customHeight="1"/>
    <row r="64547" ht="7.5" hidden="1" customHeight="1"/>
    <row r="64548" ht="7.5" hidden="1" customHeight="1"/>
    <row r="64549" ht="7.5" hidden="1" customHeight="1"/>
    <row r="64550" ht="7.5" hidden="1" customHeight="1"/>
    <row r="64551" ht="7.5" hidden="1" customHeight="1"/>
    <row r="64552" ht="7.5" hidden="1" customHeight="1"/>
    <row r="64553" ht="7.5" hidden="1" customHeight="1"/>
    <row r="64554" ht="7.5" hidden="1" customHeight="1"/>
    <row r="64555" ht="7.5" hidden="1" customHeight="1"/>
    <row r="64556" ht="7.5" hidden="1" customHeight="1"/>
    <row r="64557" ht="7.5" hidden="1" customHeight="1"/>
    <row r="64558" ht="7.5" hidden="1" customHeight="1"/>
    <row r="64559" ht="7.5" hidden="1" customHeight="1"/>
    <row r="64560" ht="7.5" hidden="1" customHeight="1"/>
    <row r="64561" ht="7.5" hidden="1" customHeight="1"/>
    <row r="64562" ht="7.5" hidden="1" customHeight="1"/>
    <row r="64563" ht="7.5" hidden="1" customHeight="1"/>
    <row r="64564" ht="7.5" hidden="1" customHeight="1"/>
    <row r="64565" ht="7.5" hidden="1" customHeight="1"/>
    <row r="64566" ht="7.5" hidden="1" customHeight="1"/>
    <row r="64567" ht="7.5" hidden="1" customHeight="1"/>
    <row r="64568" ht="7.5" hidden="1" customHeight="1"/>
    <row r="64569" ht="7.5" hidden="1" customHeight="1"/>
    <row r="64570" ht="7.5" hidden="1" customHeight="1"/>
    <row r="64571" ht="7.5" hidden="1" customHeight="1"/>
    <row r="64572" ht="7.5" hidden="1" customHeight="1"/>
    <row r="64573" ht="7.5" hidden="1" customHeight="1"/>
    <row r="64574" ht="7.5" hidden="1" customHeight="1"/>
    <row r="64575" ht="7.5" hidden="1" customHeight="1"/>
    <row r="64576" ht="7.5" hidden="1" customHeight="1"/>
    <row r="64577" ht="7.5" hidden="1" customHeight="1"/>
    <row r="64578" ht="7.5" hidden="1" customHeight="1"/>
    <row r="64579" ht="7.5" hidden="1" customHeight="1"/>
    <row r="64580" ht="7.5" hidden="1" customHeight="1"/>
    <row r="64581" ht="7.5" hidden="1" customHeight="1"/>
    <row r="64582" ht="7.5" hidden="1" customHeight="1"/>
    <row r="64583" ht="7.5" hidden="1" customHeight="1"/>
    <row r="64584" ht="7.5" hidden="1" customHeight="1"/>
    <row r="64585" ht="7.5" hidden="1" customHeight="1"/>
    <row r="64586" ht="7.5" hidden="1" customHeight="1"/>
    <row r="64587" ht="7.5" hidden="1" customHeight="1"/>
    <row r="64588" ht="7.5" hidden="1" customHeight="1"/>
    <row r="64589" ht="7.5" hidden="1" customHeight="1"/>
    <row r="64590" ht="7.5" hidden="1" customHeight="1"/>
    <row r="64591" ht="7.5" hidden="1" customHeight="1"/>
    <row r="64592" ht="7.5" hidden="1" customHeight="1"/>
    <row r="64593" ht="7.5" hidden="1" customHeight="1"/>
    <row r="64594" ht="7.5" hidden="1" customHeight="1"/>
    <row r="64595" ht="7.5" hidden="1" customHeight="1"/>
    <row r="64596" ht="7.5" hidden="1" customHeight="1"/>
    <row r="64597" ht="7.5" hidden="1" customHeight="1"/>
    <row r="64598" ht="7.5" hidden="1" customHeight="1"/>
    <row r="64599" ht="7.5" hidden="1" customHeight="1"/>
    <row r="64600" ht="7.5" hidden="1" customHeight="1"/>
    <row r="64601" ht="7.5" hidden="1" customHeight="1"/>
    <row r="64602" ht="7.5" hidden="1" customHeight="1"/>
    <row r="64603" ht="7.5" hidden="1" customHeight="1"/>
    <row r="64604" ht="7.5" hidden="1" customHeight="1"/>
    <row r="64605" ht="7.5" hidden="1" customHeight="1"/>
    <row r="64606" ht="7.5" hidden="1" customHeight="1"/>
    <row r="64607" ht="7.5" hidden="1" customHeight="1"/>
    <row r="64608" ht="7.5" hidden="1" customHeight="1"/>
    <row r="64609" ht="7.5" hidden="1" customHeight="1"/>
    <row r="64610" ht="7.5" hidden="1" customHeight="1"/>
    <row r="64611" ht="7.5" hidden="1" customHeight="1"/>
    <row r="64612" ht="7.5" hidden="1" customHeight="1"/>
    <row r="64613" ht="7.5" hidden="1" customHeight="1"/>
    <row r="64614" ht="7.5" hidden="1" customHeight="1"/>
    <row r="64615" ht="7.5" hidden="1" customHeight="1"/>
    <row r="64616" ht="7.5" hidden="1" customHeight="1"/>
    <row r="64617" ht="7.5" hidden="1" customHeight="1"/>
    <row r="64618" ht="7.5" hidden="1" customHeight="1"/>
    <row r="64619" ht="7.5" hidden="1" customHeight="1"/>
    <row r="64620" ht="7.5" hidden="1" customHeight="1"/>
    <row r="64621" ht="7.5" hidden="1" customHeight="1"/>
    <row r="64622" ht="7.5" hidden="1" customHeight="1"/>
    <row r="64623" ht="7.5" hidden="1" customHeight="1"/>
    <row r="64624" ht="7.5" hidden="1" customHeight="1"/>
    <row r="64625" ht="7.5" hidden="1" customHeight="1"/>
    <row r="64626" ht="7.5" hidden="1" customHeight="1"/>
    <row r="64627" ht="7.5" hidden="1" customHeight="1"/>
    <row r="64628" ht="7.5" hidden="1" customHeight="1"/>
    <row r="64629" ht="7.5" hidden="1" customHeight="1"/>
    <row r="64630" ht="7.5" hidden="1" customHeight="1"/>
    <row r="64631" ht="7.5" hidden="1" customHeight="1"/>
    <row r="64632" ht="7.5" hidden="1" customHeight="1"/>
    <row r="64633" ht="7.5" hidden="1" customHeight="1"/>
    <row r="64634" ht="7.5" hidden="1" customHeight="1"/>
    <row r="64635" ht="7.5" hidden="1" customHeight="1"/>
    <row r="64636" ht="7.5" hidden="1" customHeight="1"/>
    <row r="64637" ht="7.5" hidden="1" customHeight="1"/>
    <row r="64638" ht="7.5" hidden="1" customHeight="1"/>
    <row r="64639" ht="7.5" hidden="1" customHeight="1"/>
    <row r="64640" ht="7.5" hidden="1" customHeight="1"/>
    <row r="64641" ht="7.5" hidden="1" customHeight="1"/>
    <row r="64642" ht="7.5" hidden="1" customHeight="1"/>
    <row r="64643" ht="7.5" hidden="1" customHeight="1"/>
    <row r="64644" ht="7.5" hidden="1" customHeight="1"/>
    <row r="64645" ht="7.5" hidden="1" customHeight="1"/>
    <row r="64646" ht="7.5" hidden="1" customHeight="1"/>
    <row r="64647" ht="7.5" hidden="1" customHeight="1"/>
    <row r="64648" ht="7.5" hidden="1" customHeight="1"/>
    <row r="64649" ht="7.5" hidden="1" customHeight="1"/>
    <row r="64650" ht="7.5" hidden="1" customHeight="1"/>
    <row r="64651" ht="7.5" hidden="1" customHeight="1"/>
    <row r="64652" ht="7.5" hidden="1" customHeight="1"/>
    <row r="64653" ht="7.5" hidden="1" customHeight="1"/>
    <row r="64654" ht="7.5" hidden="1" customHeight="1"/>
    <row r="64655" ht="7.5" hidden="1" customHeight="1"/>
    <row r="64656" ht="7.5" hidden="1" customHeight="1"/>
    <row r="64657" ht="7.5" hidden="1" customHeight="1"/>
    <row r="64658" ht="7.5" hidden="1" customHeight="1"/>
    <row r="64659" ht="7.5" hidden="1" customHeight="1"/>
    <row r="64660" ht="7.5" hidden="1" customHeight="1"/>
    <row r="64661" ht="7.5" hidden="1" customHeight="1"/>
    <row r="64662" ht="7.5" hidden="1" customHeight="1"/>
    <row r="64663" ht="7.5" hidden="1" customHeight="1"/>
    <row r="64664" ht="7.5" hidden="1" customHeight="1"/>
    <row r="64665" ht="7.5" hidden="1" customHeight="1"/>
    <row r="64666" ht="7.5" hidden="1" customHeight="1"/>
    <row r="64667" ht="7.5" hidden="1" customHeight="1"/>
    <row r="64668" ht="7.5" hidden="1" customHeight="1"/>
    <row r="64669" ht="7.5" hidden="1" customHeight="1"/>
    <row r="64670" ht="7.5" hidden="1" customHeight="1"/>
    <row r="64671" ht="7.5" hidden="1" customHeight="1"/>
    <row r="64672" ht="7.5" hidden="1" customHeight="1"/>
    <row r="64673" ht="7.5" hidden="1" customHeight="1"/>
    <row r="64674" ht="7.5" hidden="1" customHeight="1"/>
    <row r="64675" ht="7.5" hidden="1" customHeight="1"/>
    <row r="64676" ht="7.5" hidden="1" customHeight="1"/>
    <row r="64677" ht="7.5" hidden="1" customHeight="1"/>
    <row r="64678" ht="7.5" hidden="1" customHeight="1"/>
    <row r="64679" ht="7.5" hidden="1" customHeight="1"/>
    <row r="64680" ht="7.5" hidden="1" customHeight="1"/>
    <row r="64681" ht="7.5" hidden="1" customHeight="1"/>
    <row r="64682" ht="7.5" hidden="1" customHeight="1"/>
    <row r="64683" ht="7.5" hidden="1" customHeight="1"/>
    <row r="64684" ht="7.5" hidden="1" customHeight="1"/>
    <row r="64685" ht="7.5" hidden="1" customHeight="1"/>
    <row r="64686" ht="7.5" hidden="1" customHeight="1"/>
    <row r="64687" ht="7.5" hidden="1" customHeight="1"/>
    <row r="64688" ht="7.5" hidden="1" customHeight="1"/>
    <row r="64689" ht="7.5" hidden="1" customHeight="1"/>
    <row r="64690" ht="7.5" hidden="1" customHeight="1"/>
    <row r="64691" ht="7.5" hidden="1" customHeight="1"/>
    <row r="64692" ht="7.5" hidden="1" customHeight="1"/>
    <row r="64693" ht="7.5" hidden="1" customHeight="1"/>
    <row r="64694" ht="7.5" hidden="1" customHeight="1"/>
    <row r="64695" ht="7.5" hidden="1" customHeight="1"/>
    <row r="64696" ht="7.5" hidden="1" customHeight="1"/>
    <row r="64697" ht="7.5" hidden="1" customHeight="1"/>
    <row r="64698" ht="7.5" hidden="1" customHeight="1"/>
    <row r="64699" ht="7.5" hidden="1" customHeight="1"/>
    <row r="64700" ht="7.5" hidden="1" customHeight="1"/>
    <row r="64701" ht="7.5" hidden="1" customHeight="1"/>
    <row r="64702" ht="7.5" hidden="1" customHeight="1"/>
    <row r="64703" ht="7.5" hidden="1" customHeight="1"/>
    <row r="64704" ht="7.5" hidden="1" customHeight="1"/>
    <row r="64705" ht="7.5" hidden="1" customHeight="1"/>
    <row r="64706" ht="7.5" hidden="1" customHeight="1"/>
    <row r="64707" ht="7.5" hidden="1" customHeight="1"/>
    <row r="64708" ht="7.5" hidden="1" customHeight="1"/>
    <row r="64709" ht="7.5" hidden="1" customHeight="1"/>
    <row r="64710" ht="7.5" hidden="1" customHeight="1"/>
    <row r="64711" ht="7.5" hidden="1" customHeight="1"/>
    <row r="64712" ht="7.5" hidden="1" customHeight="1"/>
    <row r="64713" ht="7.5" hidden="1" customHeight="1"/>
    <row r="64714" ht="7.5" hidden="1" customHeight="1"/>
    <row r="64715" ht="7.5" hidden="1" customHeight="1"/>
    <row r="64716" ht="7.5" hidden="1" customHeight="1"/>
    <row r="64717" ht="7.5" hidden="1" customHeight="1"/>
    <row r="64718" ht="7.5" hidden="1" customHeight="1"/>
    <row r="64719" ht="7.5" hidden="1" customHeight="1"/>
    <row r="64720" ht="7.5" hidden="1" customHeight="1"/>
    <row r="64721" ht="7.5" hidden="1" customHeight="1"/>
    <row r="64722" ht="7.5" hidden="1" customHeight="1"/>
    <row r="64723" ht="7.5" hidden="1" customHeight="1"/>
    <row r="64724" ht="7.5" hidden="1" customHeight="1"/>
    <row r="64725" ht="7.5" hidden="1" customHeight="1"/>
    <row r="64726" ht="7.5" hidden="1" customHeight="1"/>
    <row r="64727" ht="7.5" hidden="1" customHeight="1"/>
    <row r="64728" ht="7.5" hidden="1" customHeight="1"/>
    <row r="64729" ht="7.5" hidden="1" customHeight="1"/>
    <row r="64730" ht="7.5" hidden="1" customHeight="1"/>
    <row r="64731" ht="7.5" hidden="1" customHeight="1"/>
    <row r="64732" ht="7.5" hidden="1" customHeight="1"/>
    <row r="64733" ht="7.5" hidden="1" customHeight="1"/>
    <row r="64734" ht="7.5" hidden="1" customHeight="1"/>
    <row r="64735" ht="7.5" hidden="1" customHeight="1"/>
    <row r="64736" ht="7.5" hidden="1" customHeight="1"/>
    <row r="64737" ht="7.5" hidden="1" customHeight="1"/>
    <row r="64738" ht="7.5" hidden="1" customHeight="1"/>
    <row r="64739" ht="7.5" hidden="1" customHeight="1"/>
    <row r="64740" ht="7.5" hidden="1" customHeight="1"/>
    <row r="64741" ht="7.5" hidden="1" customHeight="1"/>
    <row r="64742" ht="7.5" hidden="1" customHeight="1"/>
    <row r="64743" ht="7.5" hidden="1" customHeight="1"/>
    <row r="64744" ht="7.5" hidden="1" customHeight="1"/>
    <row r="64745" ht="7.5" hidden="1" customHeight="1"/>
    <row r="64746" ht="7.5" hidden="1" customHeight="1"/>
    <row r="64747" ht="7.5" hidden="1" customHeight="1"/>
    <row r="64748" ht="7.5" hidden="1" customHeight="1"/>
    <row r="64749" ht="7.5" hidden="1" customHeight="1"/>
    <row r="64750" ht="7.5" hidden="1" customHeight="1"/>
    <row r="64751" ht="7.5" hidden="1" customHeight="1"/>
    <row r="64752" ht="7.5" hidden="1" customHeight="1"/>
    <row r="64753" ht="7.5" hidden="1" customHeight="1"/>
    <row r="64754" ht="7.5" hidden="1" customHeight="1"/>
    <row r="64755" ht="7.5" hidden="1" customHeight="1"/>
    <row r="64756" ht="7.5" hidden="1" customHeight="1"/>
    <row r="64757" ht="7.5" hidden="1" customHeight="1"/>
    <row r="64758" ht="7.5" hidden="1" customHeight="1"/>
    <row r="64759" ht="7.5" hidden="1" customHeight="1"/>
    <row r="64760" ht="7.5" hidden="1" customHeight="1"/>
    <row r="64761" ht="7.5" hidden="1" customHeight="1"/>
    <row r="64762" ht="7.5" hidden="1" customHeight="1"/>
    <row r="64763" ht="7.5" hidden="1" customHeight="1"/>
    <row r="64764" ht="7.5" hidden="1" customHeight="1"/>
    <row r="64765" ht="7.5" hidden="1" customHeight="1"/>
    <row r="64766" ht="7.5" hidden="1" customHeight="1"/>
    <row r="64767" ht="7.5" hidden="1" customHeight="1"/>
    <row r="64768" ht="7.5" hidden="1" customHeight="1"/>
    <row r="64769" ht="7.5" hidden="1" customHeight="1"/>
    <row r="64770" ht="7.5" hidden="1" customHeight="1"/>
    <row r="64771" ht="7.5" hidden="1" customHeight="1"/>
    <row r="64772" ht="7.5" hidden="1" customHeight="1"/>
    <row r="64773" ht="7.5" hidden="1" customHeight="1"/>
    <row r="64774" ht="7.5" hidden="1" customHeight="1"/>
    <row r="64775" ht="7.5" hidden="1" customHeight="1"/>
    <row r="64776" ht="7.5" hidden="1" customHeight="1"/>
    <row r="64777" ht="7.5" hidden="1" customHeight="1"/>
    <row r="64778" ht="7.5" hidden="1" customHeight="1"/>
    <row r="64779" ht="7.5" hidden="1" customHeight="1"/>
    <row r="64780" ht="7.5" hidden="1" customHeight="1"/>
    <row r="64781" ht="7.5" hidden="1" customHeight="1"/>
    <row r="64782" ht="7.5" hidden="1" customHeight="1"/>
    <row r="64783" ht="7.5" hidden="1" customHeight="1"/>
    <row r="64784" ht="7.5" hidden="1" customHeight="1"/>
    <row r="64785" ht="7.5" hidden="1" customHeight="1"/>
    <row r="64786" ht="7.5" hidden="1" customHeight="1"/>
    <row r="64787" ht="7.5" hidden="1" customHeight="1"/>
    <row r="64788" ht="7.5" hidden="1" customHeight="1"/>
    <row r="64789" ht="7.5" hidden="1" customHeight="1"/>
    <row r="64790" ht="7.5" hidden="1" customHeight="1"/>
    <row r="64791" ht="7.5" hidden="1" customHeight="1"/>
    <row r="64792" ht="7.5" hidden="1" customHeight="1"/>
    <row r="64793" ht="7.5" hidden="1" customHeight="1"/>
    <row r="64794" ht="7.5" hidden="1" customHeight="1"/>
    <row r="64795" ht="7.5" hidden="1" customHeight="1"/>
    <row r="64796" ht="7.5" hidden="1" customHeight="1"/>
    <row r="64797" ht="7.5" hidden="1" customHeight="1"/>
    <row r="64798" ht="7.5" hidden="1" customHeight="1"/>
    <row r="64799" ht="7.5" hidden="1" customHeight="1"/>
    <row r="64800" ht="7.5" hidden="1" customHeight="1"/>
    <row r="64801" ht="7.5" hidden="1" customHeight="1"/>
    <row r="64802" ht="7.5" hidden="1" customHeight="1"/>
    <row r="64803" ht="7.5" hidden="1" customHeight="1"/>
    <row r="64804" ht="7.5" hidden="1" customHeight="1"/>
    <row r="64805" ht="7.5" hidden="1" customHeight="1"/>
    <row r="64806" ht="7.5" hidden="1" customHeight="1"/>
    <row r="64807" ht="7.5" hidden="1" customHeight="1"/>
    <row r="64808" ht="7.5" hidden="1" customHeight="1"/>
    <row r="64809" ht="7.5" hidden="1" customHeight="1"/>
    <row r="64810" ht="7.5" hidden="1" customHeight="1"/>
    <row r="64811" ht="7.5" hidden="1" customHeight="1"/>
    <row r="64812" ht="7.5" hidden="1" customHeight="1"/>
    <row r="64813" ht="7.5" hidden="1" customHeight="1"/>
    <row r="64814" ht="7.5" hidden="1" customHeight="1"/>
    <row r="64815" ht="7.5" hidden="1" customHeight="1"/>
    <row r="64816" ht="7.5" hidden="1" customHeight="1"/>
    <row r="64817" ht="7.5" hidden="1" customHeight="1"/>
    <row r="64818" ht="7.5" hidden="1" customHeight="1"/>
    <row r="64819" ht="7.5" hidden="1" customHeight="1"/>
    <row r="64820" ht="7.5" hidden="1" customHeight="1"/>
    <row r="64821" ht="7.5" hidden="1" customHeight="1"/>
    <row r="64822" ht="7.5" hidden="1" customHeight="1"/>
    <row r="64823" ht="7.5" hidden="1" customHeight="1"/>
    <row r="64824" ht="7.5" hidden="1" customHeight="1"/>
    <row r="64825" ht="7.5" hidden="1" customHeight="1"/>
    <row r="64826" ht="7.5" hidden="1" customHeight="1"/>
    <row r="64827" ht="7.5" hidden="1" customHeight="1"/>
    <row r="64828" ht="7.5" hidden="1" customHeight="1"/>
    <row r="64829" ht="7.5" hidden="1" customHeight="1"/>
    <row r="64830" ht="7.5" hidden="1" customHeight="1"/>
    <row r="64831" ht="7.5" hidden="1" customHeight="1"/>
    <row r="64832" ht="7.5" hidden="1" customHeight="1"/>
    <row r="64833" ht="7.5" hidden="1" customHeight="1"/>
    <row r="64834" ht="7.5" hidden="1" customHeight="1"/>
    <row r="64835" ht="7.5" hidden="1" customHeight="1"/>
    <row r="64836" ht="7.5" hidden="1" customHeight="1"/>
    <row r="64837" ht="7.5" hidden="1" customHeight="1"/>
    <row r="64838" ht="7.5" hidden="1" customHeight="1"/>
    <row r="64839" ht="7.5" hidden="1" customHeight="1"/>
    <row r="64840" ht="7.5" hidden="1" customHeight="1"/>
    <row r="64841" ht="7.5" hidden="1" customHeight="1"/>
    <row r="64842" ht="7.5" hidden="1" customHeight="1"/>
    <row r="64843" ht="7.5" hidden="1" customHeight="1"/>
    <row r="64844" ht="7.5" hidden="1" customHeight="1"/>
    <row r="64845" ht="7.5" hidden="1" customHeight="1"/>
    <row r="64846" ht="7.5" hidden="1" customHeight="1"/>
    <row r="64847" ht="7.5" hidden="1" customHeight="1"/>
    <row r="64848" ht="7.5" hidden="1" customHeight="1"/>
    <row r="64849" ht="7.5" hidden="1" customHeight="1"/>
    <row r="64850" ht="7.5" hidden="1" customHeight="1"/>
    <row r="64851" ht="7.5" hidden="1" customHeight="1"/>
    <row r="64852" ht="7.5" hidden="1" customHeight="1"/>
    <row r="64853" ht="7.5" hidden="1" customHeight="1"/>
    <row r="64854" ht="7.5" hidden="1" customHeight="1"/>
    <row r="64855" ht="7.5" hidden="1" customHeight="1"/>
    <row r="64856" ht="7.5" hidden="1" customHeight="1"/>
    <row r="64857" ht="7.5" hidden="1" customHeight="1"/>
    <row r="64858" ht="7.5" hidden="1" customHeight="1"/>
    <row r="64859" ht="7.5" hidden="1" customHeight="1"/>
    <row r="64860" ht="7.5" hidden="1" customHeight="1"/>
    <row r="64861" ht="7.5" hidden="1" customHeight="1"/>
    <row r="64862" ht="7.5" hidden="1" customHeight="1"/>
    <row r="64863" ht="7.5" hidden="1" customHeight="1"/>
    <row r="64864" ht="7.5" hidden="1" customHeight="1"/>
    <row r="64865" ht="7.5" hidden="1" customHeight="1"/>
    <row r="64866" ht="7.5" hidden="1" customHeight="1"/>
    <row r="64867" ht="7.5" hidden="1" customHeight="1"/>
    <row r="64868" ht="7.5" hidden="1" customHeight="1"/>
    <row r="64869" ht="7.5" hidden="1" customHeight="1"/>
    <row r="64870" ht="7.5" hidden="1" customHeight="1"/>
    <row r="64871" ht="7.5" hidden="1" customHeight="1"/>
    <row r="64872" ht="7.5" hidden="1" customHeight="1"/>
    <row r="64873" ht="7.5" hidden="1" customHeight="1"/>
    <row r="64874" ht="7.5" hidden="1" customHeight="1"/>
    <row r="64875" ht="7.5" hidden="1" customHeight="1"/>
    <row r="64876" ht="7.5" hidden="1" customHeight="1"/>
    <row r="64877" ht="7.5" hidden="1" customHeight="1"/>
    <row r="64878" ht="7.5" hidden="1" customHeight="1"/>
    <row r="64879" ht="7.5" hidden="1" customHeight="1"/>
    <row r="64880" ht="7.5" hidden="1" customHeight="1"/>
    <row r="64881" ht="7.5" hidden="1" customHeight="1"/>
    <row r="64882" ht="7.5" hidden="1" customHeight="1"/>
    <row r="64883" ht="7.5" hidden="1" customHeight="1"/>
    <row r="64884" ht="7.5" hidden="1" customHeight="1"/>
    <row r="64885" ht="7.5" hidden="1" customHeight="1"/>
    <row r="64886" ht="7.5" hidden="1" customHeight="1"/>
    <row r="64887" ht="7.5" hidden="1" customHeight="1"/>
    <row r="64888" ht="7.5" hidden="1" customHeight="1"/>
    <row r="64889" ht="7.5" hidden="1" customHeight="1"/>
    <row r="64890" ht="7.5" hidden="1" customHeight="1"/>
    <row r="64891" ht="7.5" hidden="1" customHeight="1"/>
    <row r="64892" ht="7.5" hidden="1" customHeight="1"/>
    <row r="64893" ht="7.5" hidden="1" customHeight="1"/>
    <row r="64894" ht="7.5" hidden="1" customHeight="1"/>
    <row r="64895" ht="7.5" hidden="1" customHeight="1"/>
    <row r="64896" ht="7.5" hidden="1" customHeight="1"/>
    <row r="64897" ht="7.5" hidden="1" customHeight="1"/>
    <row r="64898" ht="7.5" hidden="1" customHeight="1"/>
    <row r="64899" ht="7.5" hidden="1" customHeight="1"/>
    <row r="64900" ht="7.5" hidden="1" customHeight="1"/>
    <row r="64901" ht="7.5" hidden="1" customHeight="1"/>
    <row r="64902" ht="7.5" hidden="1" customHeight="1"/>
    <row r="64903" ht="7.5" hidden="1" customHeight="1"/>
    <row r="64904" ht="7.5" hidden="1" customHeight="1"/>
    <row r="64905" ht="7.5" hidden="1" customHeight="1"/>
    <row r="64906" ht="7.5" hidden="1" customHeight="1"/>
    <row r="64907" ht="7.5" hidden="1" customHeight="1"/>
    <row r="64908" ht="7.5" hidden="1" customHeight="1"/>
    <row r="64909" ht="7.5" hidden="1" customHeight="1"/>
    <row r="64910" ht="7.5" hidden="1" customHeight="1"/>
    <row r="64911" ht="7.5" hidden="1" customHeight="1"/>
    <row r="64912" ht="7.5" hidden="1" customHeight="1"/>
    <row r="64913" ht="7.5" hidden="1" customHeight="1"/>
    <row r="64914" ht="7.5" hidden="1" customHeight="1"/>
    <row r="64915" ht="7.5" hidden="1" customHeight="1"/>
    <row r="64916" ht="7.5" hidden="1" customHeight="1"/>
    <row r="64917" ht="7.5" hidden="1" customHeight="1"/>
    <row r="64918" ht="7.5" hidden="1" customHeight="1"/>
    <row r="64919" ht="7.5" hidden="1" customHeight="1"/>
    <row r="64920" ht="7.5" hidden="1" customHeight="1"/>
    <row r="64921" ht="7.5" hidden="1" customHeight="1"/>
    <row r="64922" ht="7.5" hidden="1" customHeight="1"/>
    <row r="64923" ht="7.5" hidden="1" customHeight="1"/>
    <row r="64924" ht="7.5" hidden="1" customHeight="1"/>
    <row r="64925" ht="7.5" hidden="1" customHeight="1"/>
    <row r="64926" ht="7.5" hidden="1" customHeight="1"/>
    <row r="64927" ht="7.5" hidden="1" customHeight="1"/>
    <row r="64928" ht="7.5" hidden="1" customHeight="1"/>
    <row r="64929" ht="7.5" hidden="1" customHeight="1"/>
    <row r="64930" ht="7.5" hidden="1" customHeight="1"/>
    <row r="64931" ht="7.5" hidden="1" customHeight="1"/>
    <row r="64932" ht="7.5" hidden="1" customHeight="1"/>
    <row r="64933" ht="7.5" hidden="1" customHeight="1"/>
    <row r="64934" ht="7.5" hidden="1" customHeight="1"/>
    <row r="64935" ht="7.5" hidden="1" customHeight="1"/>
    <row r="64936" ht="7.5" hidden="1" customHeight="1"/>
    <row r="64937" ht="7.5" hidden="1" customHeight="1"/>
    <row r="64938" ht="7.5" hidden="1" customHeight="1"/>
    <row r="64939" ht="7.5" hidden="1" customHeight="1"/>
    <row r="64940" ht="7.5" hidden="1" customHeight="1"/>
    <row r="64941" ht="7.5" hidden="1" customHeight="1"/>
    <row r="64942" ht="7.5" hidden="1" customHeight="1"/>
    <row r="64943" ht="7.5" hidden="1" customHeight="1"/>
    <row r="64944" ht="7.5" hidden="1" customHeight="1"/>
    <row r="64945" ht="7.5" hidden="1" customHeight="1"/>
    <row r="64946" ht="7.5" hidden="1" customHeight="1"/>
    <row r="64947" ht="7.5" hidden="1" customHeight="1"/>
    <row r="64948" ht="7.5" hidden="1" customHeight="1"/>
    <row r="64949" ht="7.5" hidden="1" customHeight="1"/>
    <row r="64950" ht="7.5" hidden="1" customHeight="1"/>
    <row r="64951" ht="7.5" hidden="1" customHeight="1"/>
    <row r="64952" ht="7.5" hidden="1" customHeight="1"/>
    <row r="64953" ht="7.5" hidden="1" customHeight="1"/>
    <row r="64954" ht="7.5" hidden="1" customHeight="1"/>
    <row r="64955" ht="7.5" hidden="1" customHeight="1"/>
    <row r="64956" ht="7.5" hidden="1" customHeight="1"/>
    <row r="64957" ht="7.5" hidden="1" customHeight="1"/>
    <row r="64958" ht="7.5" hidden="1" customHeight="1"/>
    <row r="64959" ht="7.5" hidden="1" customHeight="1"/>
    <row r="64960" ht="7.5" hidden="1" customHeight="1"/>
    <row r="64961" ht="7.5" hidden="1" customHeight="1"/>
    <row r="64962" ht="7.5" hidden="1" customHeight="1"/>
    <row r="64963" ht="7.5" hidden="1" customHeight="1"/>
    <row r="64964" ht="7.5" hidden="1" customHeight="1"/>
    <row r="64965" ht="7.5" hidden="1" customHeight="1"/>
    <row r="64966" ht="7.5" hidden="1" customHeight="1"/>
    <row r="64967" ht="7.5" hidden="1" customHeight="1"/>
    <row r="64968" ht="7.5" hidden="1" customHeight="1"/>
    <row r="64969" ht="7.5" hidden="1" customHeight="1"/>
    <row r="64970" ht="7.5" hidden="1" customHeight="1"/>
    <row r="64971" ht="7.5" hidden="1" customHeight="1"/>
    <row r="64972" ht="7.5" hidden="1" customHeight="1"/>
    <row r="64973" ht="7.5" hidden="1" customHeight="1"/>
    <row r="64974" ht="7.5" hidden="1" customHeight="1"/>
    <row r="64975" ht="7.5" hidden="1" customHeight="1"/>
    <row r="64976" ht="7.5" hidden="1" customHeight="1"/>
    <row r="64977" ht="7.5" hidden="1" customHeight="1"/>
    <row r="64978" ht="7.5" hidden="1" customHeight="1"/>
    <row r="64979" ht="7.5" hidden="1" customHeight="1"/>
    <row r="64980" ht="7.5" hidden="1" customHeight="1"/>
    <row r="64981" ht="7.5" hidden="1" customHeight="1"/>
    <row r="64982" ht="7.5" hidden="1" customHeight="1"/>
    <row r="64983" ht="7.5" hidden="1" customHeight="1"/>
    <row r="64984" ht="7.5" hidden="1" customHeight="1"/>
    <row r="64985" ht="7.5" hidden="1" customHeight="1"/>
    <row r="64986" ht="7.5" hidden="1" customHeight="1"/>
    <row r="64987" ht="7.5" hidden="1" customHeight="1"/>
    <row r="64988" ht="7.5" hidden="1" customHeight="1"/>
    <row r="64989" ht="7.5" hidden="1" customHeight="1"/>
    <row r="64990" ht="7.5" hidden="1" customHeight="1"/>
    <row r="64991" ht="7.5" hidden="1" customHeight="1"/>
    <row r="64992" ht="7.5" hidden="1" customHeight="1"/>
    <row r="64993" ht="7.5" hidden="1" customHeight="1"/>
    <row r="64994" ht="7.5" hidden="1" customHeight="1"/>
    <row r="64995" ht="7.5" hidden="1" customHeight="1"/>
    <row r="64996" ht="7.5" hidden="1" customHeight="1"/>
    <row r="64997" ht="7.5" hidden="1" customHeight="1"/>
    <row r="64998" ht="7.5" hidden="1" customHeight="1"/>
    <row r="64999" ht="7.5" hidden="1" customHeight="1"/>
    <row r="65000" ht="7.5" hidden="1" customHeight="1"/>
    <row r="65001" ht="7.5" hidden="1" customHeight="1"/>
    <row r="65002" ht="7.5" hidden="1" customHeight="1"/>
    <row r="65003" ht="7.5" hidden="1" customHeight="1"/>
    <row r="65004" ht="7.5" hidden="1" customHeight="1"/>
    <row r="65005" ht="7.5" hidden="1" customHeight="1"/>
    <row r="65006" ht="7.5" hidden="1" customHeight="1"/>
    <row r="65007" ht="7.5" hidden="1" customHeight="1"/>
    <row r="65008" ht="7.5" hidden="1" customHeight="1"/>
    <row r="65009" ht="7.5" hidden="1" customHeight="1"/>
    <row r="65010" ht="7.5" hidden="1" customHeight="1"/>
    <row r="65011" ht="7.5" hidden="1" customHeight="1"/>
    <row r="65012" ht="7.5" hidden="1" customHeight="1"/>
    <row r="65013" ht="7.5" hidden="1" customHeight="1"/>
    <row r="65014" ht="7.5" hidden="1" customHeight="1"/>
    <row r="65015" ht="7.5" hidden="1" customHeight="1"/>
    <row r="65016" ht="7.5" hidden="1" customHeight="1"/>
    <row r="65017" ht="7.5" hidden="1" customHeight="1"/>
    <row r="65018" ht="7.5" hidden="1" customHeight="1"/>
    <row r="65019" ht="7.5" hidden="1" customHeight="1"/>
    <row r="65020" ht="7.5" hidden="1" customHeight="1"/>
    <row r="65021" ht="7.5" hidden="1" customHeight="1"/>
    <row r="65022" ht="7.5" hidden="1" customHeight="1"/>
    <row r="65023" ht="7.5" hidden="1" customHeight="1"/>
    <row r="65024" ht="7.5" hidden="1" customHeight="1"/>
    <row r="65025" ht="7.5" hidden="1" customHeight="1"/>
    <row r="65026" ht="7.5" hidden="1" customHeight="1"/>
    <row r="65027" ht="7.5" hidden="1" customHeight="1"/>
    <row r="65028" ht="7.5" hidden="1" customHeight="1"/>
    <row r="65029" ht="7.5" hidden="1" customHeight="1"/>
    <row r="65030" ht="7.5" hidden="1" customHeight="1"/>
    <row r="65031" ht="7.5" hidden="1" customHeight="1"/>
    <row r="65032" ht="7.5" hidden="1" customHeight="1"/>
    <row r="65033" ht="7.5" hidden="1" customHeight="1"/>
    <row r="65034" ht="7.5" hidden="1" customHeight="1"/>
    <row r="65035" ht="7.5" hidden="1" customHeight="1"/>
    <row r="65036" ht="7.5" hidden="1" customHeight="1"/>
    <row r="65037" ht="7.5" hidden="1" customHeight="1"/>
    <row r="65038" ht="7.5" hidden="1" customHeight="1"/>
    <row r="65039" ht="7.5" hidden="1" customHeight="1"/>
    <row r="65040" ht="7.5" hidden="1" customHeight="1"/>
    <row r="65041" ht="7.5" hidden="1" customHeight="1"/>
    <row r="65042" ht="7.5" hidden="1" customHeight="1"/>
    <row r="65043" ht="7.5" hidden="1" customHeight="1"/>
    <row r="65044" ht="7.5" hidden="1" customHeight="1"/>
    <row r="65045" ht="7.5" hidden="1" customHeight="1"/>
    <row r="65046" ht="7.5" hidden="1" customHeight="1"/>
    <row r="65047" ht="7.5" hidden="1" customHeight="1"/>
    <row r="65048" ht="7.5" hidden="1" customHeight="1"/>
    <row r="65049" ht="7.5" hidden="1" customHeight="1"/>
    <row r="65050" ht="7.5" hidden="1" customHeight="1"/>
    <row r="65051" ht="7.5" hidden="1" customHeight="1"/>
    <row r="65052" ht="7.5" hidden="1" customHeight="1"/>
    <row r="65053" ht="7.5" hidden="1" customHeight="1"/>
    <row r="65054" ht="7.5" hidden="1" customHeight="1"/>
    <row r="65055" ht="7.5" hidden="1" customHeight="1"/>
    <row r="65056" ht="7.5" hidden="1" customHeight="1"/>
    <row r="65057" ht="7.5" hidden="1" customHeight="1"/>
    <row r="65058" ht="7.5" hidden="1" customHeight="1"/>
    <row r="65059" ht="7.5" hidden="1" customHeight="1"/>
    <row r="65060" ht="7.5" hidden="1" customHeight="1"/>
    <row r="65061" ht="7.5" hidden="1" customHeight="1"/>
    <row r="65062" ht="7.5" hidden="1" customHeight="1"/>
    <row r="65063" ht="7.5" hidden="1" customHeight="1"/>
    <row r="65064" ht="7.5" hidden="1" customHeight="1"/>
    <row r="65065" ht="7.5" hidden="1" customHeight="1"/>
    <row r="65066" ht="7.5" hidden="1" customHeight="1"/>
    <row r="65067" ht="7.5" hidden="1" customHeight="1"/>
    <row r="65068" ht="7.5" hidden="1" customHeight="1"/>
    <row r="65069" ht="7.5" hidden="1" customHeight="1"/>
    <row r="65070" ht="7.5" hidden="1" customHeight="1"/>
    <row r="65071" ht="7.5" hidden="1" customHeight="1"/>
    <row r="65072" ht="7.5" hidden="1" customHeight="1"/>
    <row r="65073" ht="7.5" hidden="1" customHeight="1"/>
    <row r="65074" ht="7.5" hidden="1" customHeight="1"/>
    <row r="65075" ht="7.5" hidden="1" customHeight="1"/>
    <row r="65076" ht="7.5" hidden="1" customHeight="1"/>
    <row r="65077" ht="7.5" hidden="1" customHeight="1"/>
    <row r="65078" ht="7.5" hidden="1" customHeight="1"/>
    <row r="65079" ht="7.5" hidden="1" customHeight="1"/>
    <row r="65080" ht="7.5" hidden="1" customHeight="1"/>
    <row r="65081" ht="7.5" hidden="1" customHeight="1"/>
    <row r="65082" ht="7.5" hidden="1" customHeight="1"/>
    <row r="65083" ht="7.5" hidden="1" customHeight="1"/>
    <row r="65084" ht="7.5" hidden="1" customHeight="1"/>
    <row r="65085" ht="7.5" hidden="1" customHeight="1"/>
    <row r="65086" ht="7.5" hidden="1" customHeight="1"/>
    <row r="65087" ht="7.5" hidden="1" customHeight="1"/>
    <row r="65088" ht="7.5" hidden="1" customHeight="1"/>
    <row r="65089" ht="7.5" hidden="1" customHeight="1"/>
    <row r="65090" ht="7.5" hidden="1" customHeight="1"/>
    <row r="65091" ht="7.5" hidden="1" customHeight="1"/>
    <row r="65092" ht="7.5" hidden="1" customHeight="1"/>
    <row r="65093" ht="7.5" hidden="1" customHeight="1"/>
    <row r="65094" ht="7.5" hidden="1" customHeight="1"/>
    <row r="65095" ht="7.5" hidden="1" customHeight="1"/>
    <row r="65096" ht="7.5" hidden="1" customHeight="1"/>
    <row r="65097" ht="7.5" hidden="1" customHeight="1"/>
    <row r="65098" ht="7.5" hidden="1" customHeight="1"/>
    <row r="65099" ht="7.5" hidden="1" customHeight="1"/>
    <row r="65100" ht="7.5" hidden="1" customHeight="1"/>
    <row r="65101" ht="7.5" hidden="1" customHeight="1"/>
    <row r="65102" ht="7.5" hidden="1" customHeight="1"/>
    <row r="65103" ht="7.5" hidden="1" customHeight="1"/>
    <row r="65104" ht="7.5" hidden="1" customHeight="1"/>
    <row r="65105" ht="7.5" hidden="1" customHeight="1"/>
    <row r="65106" ht="7.5" hidden="1" customHeight="1"/>
    <row r="65107" ht="7.5" hidden="1" customHeight="1"/>
    <row r="65108" ht="7.5" hidden="1" customHeight="1"/>
    <row r="65109" ht="7.5" hidden="1" customHeight="1"/>
    <row r="65110" ht="7.5" hidden="1" customHeight="1"/>
    <row r="65111" ht="7.5" hidden="1" customHeight="1"/>
    <row r="65112" ht="7.5" hidden="1" customHeight="1"/>
    <row r="65113" ht="7.5" hidden="1" customHeight="1"/>
    <row r="65114" ht="7.5" hidden="1" customHeight="1"/>
    <row r="65115" ht="7.5" hidden="1" customHeight="1"/>
    <row r="65116" ht="7.5" hidden="1" customHeight="1"/>
    <row r="65117" ht="7.5" hidden="1" customHeight="1"/>
    <row r="65118" ht="7.5" hidden="1" customHeight="1"/>
    <row r="65119" ht="7.5" hidden="1" customHeight="1"/>
    <row r="65120" ht="7.5" hidden="1" customHeight="1"/>
    <row r="65121" ht="7.5" hidden="1" customHeight="1"/>
    <row r="65122" ht="7.5" hidden="1" customHeight="1"/>
    <row r="65123" ht="7.5" hidden="1" customHeight="1"/>
    <row r="65124" ht="7.5" hidden="1" customHeight="1"/>
    <row r="65125" ht="7.5" hidden="1" customHeight="1"/>
    <row r="65126" ht="7.5" hidden="1" customHeight="1"/>
    <row r="65127" ht="7.5" hidden="1" customHeight="1"/>
    <row r="65128" ht="7.5" hidden="1" customHeight="1"/>
    <row r="65129" ht="7.5" hidden="1" customHeight="1"/>
    <row r="65130" ht="7.5" hidden="1" customHeight="1"/>
    <row r="65131" ht="7.5" hidden="1" customHeight="1"/>
    <row r="65132" ht="7.5" hidden="1" customHeight="1"/>
    <row r="65133" ht="7.5" hidden="1" customHeight="1"/>
    <row r="65134" ht="7.5" hidden="1" customHeight="1"/>
    <row r="65135" ht="7.5" hidden="1" customHeight="1"/>
    <row r="65136" ht="7.5" hidden="1" customHeight="1"/>
    <row r="65137" ht="7.5" hidden="1" customHeight="1"/>
    <row r="65138" ht="7.5" hidden="1" customHeight="1"/>
    <row r="65139" ht="7.5" hidden="1" customHeight="1"/>
    <row r="65140" ht="7.5" hidden="1" customHeight="1"/>
    <row r="65141" ht="7.5" hidden="1" customHeight="1"/>
    <row r="65142" ht="7.5" hidden="1" customHeight="1"/>
    <row r="65143" ht="7.5" hidden="1" customHeight="1"/>
    <row r="65144" ht="7.5" hidden="1" customHeight="1"/>
    <row r="65145" ht="7.5" hidden="1" customHeight="1"/>
    <row r="65146" ht="7.5" hidden="1" customHeight="1"/>
    <row r="65147" ht="7.5" hidden="1" customHeight="1"/>
    <row r="65148" ht="7.5" hidden="1" customHeight="1"/>
    <row r="65149" ht="7.5" hidden="1" customHeight="1"/>
    <row r="65150" ht="7.5" hidden="1" customHeight="1"/>
    <row r="65151" ht="7.5" hidden="1" customHeight="1"/>
    <row r="65152" ht="7.5" hidden="1" customHeight="1"/>
    <row r="65153" ht="7.5" hidden="1" customHeight="1"/>
    <row r="65154" ht="7.5" hidden="1" customHeight="1"/>
    <row r="65155" ht="7.5" hidden="1" customHeight="1"/>
    <row r="65156" ht="7.5" hidden="1" customHeight="1"/>
    <row r="65157" ht="7.5" hidden="1" customHeight="1"/>
    <row r="65158" ht="7.5" hidden="1" customHeight="1"/>
    <row r="65159" ht="7.5" hidden="1" customHeight="1"/>
    <row r="65160" ht="7.5" hidden="1" customHeight="1"/>
    <row r="65161" ht="7.5" hidden="1" customHeight="1"/>
    <row r="65162" ht="7.5" hidden="1" customHeight="1"/>
    <row r="65163" ht="7.5" hidden="1" customHeight="1"/>
    <row r="65164" ht="7.5" hidden="1" customHeight="1"/>
    <row r="65165" ht="7.5" hidden="1" customHeight="1"/>
    <row r="65166" ht="7.5" hidden="1" customHeight="1"/>
    <row r="65167" ht="7.5" hidden="1" customHeight="1"/>
    <row r="65168" ht="7.5" hidden="1" customHeight="1"/>
    <row r="65169" ht="7.5" hidden="1" customHeight="1"/>
    <row r="65170" ht="7.5" hidden="1" customHeight="1"/>
    <row r="65171" ht="7.5" hidden="1" customHeight="1"/>
    <row r="65172" ht="7.5" hidden="1" customHeight="1"/>
    <row r="65173" ht="7.5" hidden="1" customHeight="1"/>
    <row r="65174" ht="7.5" hidden="1" customHeight="1"/>
    <row r="65175" ht="7.5" hidden="1" customHeight="1"/>
    <row r="65176" ht="7.5" hidden="1" customHeight="1"/>
    <row r="65177" ht="7.5" hidden="1" customHeight="1"/>
    <row r="65178" ht="7.5" hidden="1" customHeight="1"/>
    <row r="65179" ht="7.5" hidden="1" customHeight="1"/>
    <row r="65180" ht="7.5" hidden="1" customHeight="1"/>
    <row r="65181" ht="7.5" hidden="1" customHeight="1"/>
    <row r="65182" ht="7.5" hidden="1" customHeight="1"/>
    <row r="65183" ht="7.5" hidden="1" customHeight="1"/>
    <row r="65184" ht="7.5" hidden="1" customHeight="1"/>
    <row r="65185" ht="7.5" hidden="1" customHeight="1"/>
    <row r="65186" ht="7.5" hidden="1" customHeight="1"/>
    <row r="65187" ht="7.5" hidden="1" customHeight="1"/>
    <row r="65188" ht="7.5" hidden="1" customHeight="1"/>
    <row r="65189" ht="7.5" hidden="1" customHeight="1"/>
    <row r="65190" ht="7.5" hidden="1" customHeight="1"/>
    <row r="65191" ht="7.5" hidden="1" customHeight="1"/>
    <row r="65192" ht="7.5" hidden="1" customHeight="1"/>
    <row r="65193" ht="7.5" hidden="1" customHeight="1"/>
    <row r="65194" ht="7.5" hidden="1" customHeight="1"/>
    <row r="65195" ht="7.5" hidden="1" customHeight="1"/>
    <row r="65196" ht="7.5" hidden="1" customHeight="1"/>
    <row r="65197" ht="7.5" hidden="1" customHeight="1"/>
    <row r="65198" ht="7.5" hidden="1" customHeight="1"/>
    <row r="65199" ht="7.5" hidden="1" customHeight="1"/>
    <row r="65200" ht="7.5" hidden="1" customHeight="1"/>
    <row r="65201" ht="7.5" hidden="1" customHeight="1"/>
    <row r="65202" ht="7.5" hidden="1" customHeight="1"/>
    <row r="65203" ht="7.5" hidden="1" customHeight="1"/>
    <row r="65204" ht="7.5" hidden="1" customHeight="1"/>
    <row r="65205" ht="7.5" hidden="1" customHeight="1"/>
    <row r="65206" ht="7.5" hidden="1" customHeight="1"/>
    <row r="65207" ht="7.5" hidden="1" customHeight="1"/>
    <row r="65208" ht="7.5" hidden="1" customHeight="1"/>
    <row r="65209" ht="7.5" hidden="1" customHeight="1"/>
    <row r="65210" ht="7.5" hidden="1" customHeight="1"/>
    <row r="65211" ht="7.5" hidden="1" customHeight="1"/>
    <row r="65212" ht="7.5" hidden="1" customHeight="1"/>
    <row r="65213" ht="7.5" hidden="1" customHeight="1"/>
    <row r="65214" ht="7.5" hidden="1" customHeight="1"/>
    <row r="65215" ht="7.5" hidden="1" customHeight="1"/>
    <row r="65216" ht="7.5" hidden="1" customHeight="1"/>
    <row r="65217" ht="7.5" hidden="1" customHeight="1"/>
    <row r="65218" ht="7.5" hidden="1" customHeight="1"/>
    <row r="65219" ht="7.5" hidden="1" customHeight="1"/>
    <row r="65220" ht="7.5" hidden="1" customHeight="1"/>
    <row r="65221" ht="7.5" hidden="1" customHeight="1"/>
    <row r="65222" ht="7.5" hidden="1" customHeight="1"/>
    <row r="65223" ht="7.5" hidden="1" customHeight="1"/>
    <row r="65224" ht="7.5" hidden="1" customHeight="1"/>
    <row r="65225" ht="7.5" hidden="1" customHeight="1"/>
    <row r="65226" ht="7.5" hidden="1" customHeight="1"/>
    <row r="65227" ht="7.5" hidden="1" customHeight="1"/>
    <row r="65228" ht="7.5" hidden="1" customHeight="1"/>
    <row r="65229" ht="7.5" hidden="1" customHeight="1"/>
    <row r="65230" ht="7.5" hidden="1" customHeight="1"/>
    <row r="65231" ht="7.5" hidden="1" customHeight="1"/>
    <row r="65232" ht="7.5" hidden="1" customHeight="1"/>
    <row r="65233" ht="7.5" hidden="1" customHeight="1"/>
    <row r="65234" ht="7.5" hidden="1" customHeight="1"/>
    <row r="65235" ht="7.5" hidden="1" customHeight="1"/>
    <row r="65236" ht="7.5" hidden="1" customHeight="1"/>
    <row r="65237" ht="7.5" hidden="1" customHeight="1"/>
    <row r="65238" ht="7.5" hidden="1" customHeight="1"/>
    <row r="65239" ht="7.5" hidden="1" customHeight="1"/>
    <row r="65240" ht="7.5" hidden="1" customHeight="1"/>
    <row r="65241" ht="7.5" hidden="1" customHeight="1"/>
    <row r="65242" ht="7.5" hidden="1" customHeight="1"/>
    <row r="65243" ht="7.5" hidden="1" customHeight="1"/>
    <row r="65244" ht="7.5" hidden="1" customHeight="1"/>
    <row r="65245" ht="7.5" hidden="1" customHeight="1"/>
    <row r="65246" ht="7.5" hidden="1" customHeight="1"/>
    <row r="65247" ht="7.5" hidden="1" customHeight="1"/>
    <row r="65248" ht="7.5" hidden="1" customHeight="1"/>
    <row r="65249" ht="7.5" hidden="1" customHeight="1"/>
    <row r="65250" ht="7.5" hidden="1" customHeight="1"/>
    <row r="65251" ht="7.5" hidden="1" customHeight="1"/>
    <row r="65252" ht="7.5" hidden="1" customHeight="1"/>
    <row r="65253" ht="7.5" hidden="1" customHeight="1"/>
    <row r="65254" ht="7.5" hidden="1" customHeight="1"/>
    <row r="65255" ht="7.5" hidden="1" customHeight="1"/>
    <row r="65256" ht="7.5" hidden="1" customHeight="1"/>
    <row r="65257" ht="7.5" hidden="1" customHeight="1"/>
    <row r="65258" ht="7.5" hidden="1" customHeight="1"/>
    <row r="65259" ht="7.5" hidden="1" customHeight="1"/>
    <row r="65260" ht="7.5" hidden="1" customHeight="1"/>
    <row r="65261" ht="7.5" hidden="1" customHeight="1"/>
    <row r="65262" ht="7.5" hidden="1" customHeight="1"/>
    <row r="65263" ht="7.5" hidden="1" customHeight="1"/>
    <row r="65264" ht="7.5" hidden="1" customHeight="1"/>
    <row r="65265" ht="7.5" hidden="1" customHeight="1"/>
    <row r="65266" ht="7.5" hidden="1" customHeight="1"/>
    <row r="65267" ht="7.5" hidden="1" customHeight="1"/>
    <row r="65268" ht="7.5" hidden="1" customHeight="1"/>
    <row r="65269" ht="7.5" hidden="1" customHeight="1"/>
    <row r="65270" ht="7.5" hidden="1" customHeight="1"/>
    <row r="65271" ht="7.5" hidden="1" customHeight="1"/>
    <row r="65272" ht="7.5" hidden="1" customHeight="1"/>
    <row r="65273" ht="7.5" hidden="1" customHeight="1"/>
    <row r="65274" ht="7.5" hidden="1" customHeight="1"/>
    <row r="65275" ht="7.5" hidden="1" customHeight="1"/>
    <row r="65276" ht="7.5" hidden="1" customHeight="1"/>
    <row r="65277" ht="7.5" hidden="1" customHeight="1"/>
    <row r="65278" ht="7.5" hidden="1" customHeight="1"/>
    <row r="65279" ht="7.5" hidden="1" customHeight="1"/>
    <row r="65280" ht="7.5" hidden="1" customHeight="1"/>
    <row r="65281" ht="7.5" hidden="1" customHeight="1"/>
    <row r="65282" ht="7.5" hidden="1" customHeight="1"/>
    <row r="65283" ht="7.5" hidden="1" customHeight="1"/>
    <row r="65284" ht="7.5" hidden="1" customHeight="1"/>
    <row r="65285" ht="7.5" hidden="1" customHeight="1"/>
    <row r="65286" ht="7.5" hidden="1" customHeight="1"/>
    <row r="65287" ht="7.5" hidden="1" customHeight="1"/>
    <row r="65288" ht="7.5" hidden="1" customHeight="1"/>
    <row r="65289" ht="7.5" hidden="1" customHeight="1"/>
    <row r="65290" ht="7.5" hidden="1" customHeight="1"/>
    <row r="65291" ht="7.5" hidden="1" customHeight="1"/>
    <row r="65292" ht="7.5" hidden="1" customHeight="1"/>
    <row r="65293" ht="7.5" hidden="1" customHeight="1"/>
    <row r="65294" ht="7.5" hidden="1" customHeight="1"/>
    <row r="65295" ht="7.5" hidden="1" customHeight="1"/>
    <row r="65296" ht="7.5" hidden="1" customHeight="1"/>
    <row r="65297" ht="7.5" hidden="1" customHeight="1"/>
    <row r="65298" ht="7.5" hidden="1" customHeight="1"/>
    <row r="65299" ht="7.5" hidden="1" customHeight="1"/>
    <row r="65300" ht="7.5" hidden="1" customHeight="1"/>
    <row r="65301" ht="7.5" hidden="1" customHeight="1"/>
    <row r="65302" ht="7.5" hidden="1" customHeight="1"/>
    <row r="65303" ht="7.5" hidden="1" customHeight="1"/>
    <row r="65304" ht="7.5" hidden="1" customHeight="1"/>
    <row r="65305" ht="7.5" hidden="1" customHeight="1"/>
    <row r="65306" ht="7.5" hidden="1" customHeight="1"/>
    <row r="65307" ht="7.5" hidden="1" customHeight="1"/>
    <row r="65308" ht="7.5" hidden="1" customHeight="1"/>
    <row r="65309" ht="7.5" hidden="1" customHeight="1"/>
    <row r="65310" ht="7.5" hidden="1" customHeight="1"/>
    <row r="65311" ht="7.5" hidden="1" customHeight="1"/>
    <row r="65312" ht="7.5" hidden="1" customHeight="1"/>
    <row r="65313" ht="7.5" hidden="1" customHeight="1"/>
    <row r="65314" ht="7.5" hidden="1" customHeight="1"/>
    <row r="65315" ht="7.5" hidden="1" customHeight="1"/>
    <row r="65316" ht="7.5" hidden="1" customHeight="1"/>
    <row r="65317" ht="7.5" hidden="1" customHeight="1"/>
    <row r="65318" ht="7.5" hidden="1" customHeight="1"/>
    <row r="65319" ht="7.5" hidden="1" customHeight="1"/>
    <row r="65320" ht="7.5" hidden="1" customHeight="1"/>
    <row r="65321" ht="7.5" hidden="1" customHeight="1"/>
    <row r="65322" ht="7.5" hidden="1" customHeight="1"/>
    <row r="65323" ht="7.5" hidden="1" customHeight="1"/>
    <row r="65324" ht="7.5" hidden="1" customHeight="1"/>
    <row r="65325" ht="7.5" hidden="1" customHeight="1"/>
    <row r="65326" ht="7.5" hidden="1" customHeight="1"/>
    <row r="65327" ht="7.5" hidden="1" customHeight="1"/>
    <row r="65328" ht="7.5" hidden="1" customHeight="1"/>
    <row r="65329" ht="7.5" hidden="1" customHeight="1"/>
    <row r="65330" ht="7.5" hidden="1" customHeight="1"/>
    <row r="65331" ht="7.5" hidden="1" customHeight="1"/>
    <row r="65332" ht="7.5" hidden="1" customHeight="1"/>
    <row r="65333" ht="7.5" hidden="1" customHeight="1"/>
    <row r="65334" ht="7.5" hidden="1" customHeight="1"/>
    <row r="65335" ht="7.5" hidden="1" customHeight="1"/>
    <row r="65336" ht="7.5" hidden="1" customHeight="1"/>
    <row r="65337" ht="7.5" hidden="1" customHeight="1"/>
    <row r="65338" ht="7.5" hidden="1" customHeight="1"/>
    <row r="65339" ht="7.5" hidden="1" customHeight="1"/>
    <row r="65340" ht="7.5" hidden="1" customHeight="1"/>
    <row r="65341" ht="7.5" hidden="1" customHeight="1"/>
    <row r="65342" ht="7.5" hidden="1" customHeight="1"/>
    <row r="65343" ht="7.5" hidden="1" customHeight="1"/>
    <row r="65344" ht="7.5" hidden="1" customHeight="1"/>
    <row r="65345" ht="7.5" hidden="1" customHeight="1"/>
    <row r="65346" ht="7.5" hidden="1" customHeight="1"/>
    <row r="65347" ht="7.5" hidden="1" customHeight="1"/>
    <row r="65348" ht="7.5" hidden="1" customHeight="1"/>
    <row r="65349" ht="7.5" hidden="1" customHeight="1"/>
    <row r="65350" ht="7.5" hidden="1" customHeight="1"/>
    <row r="65351" ht="7.5" hidden="1" customHeight="1"/>
    <row r="65352" ht="7.5" hidden="1" customHeight="1"/>
    <row r="65353" ht="7.5" hidden="1" customHeight="1"/>
    <row r="65354" ht="7.5" hidden="1" customHeight="1"/>
    <row r="65355" ht="7.5" hidden="1" customHeight="1"/>
    <row r="65356" ht="7.5" hidden="1" customHeight="1"/>
    <row r="65357" ht="7.5" hidden="1" customHeight="1"/>
    <row r="65358" ht="7.5" hidden="1" customHeight="1"/>
    <row r="65359" ht="7.5" hidden="1" customHeight="1"/>
    <row r="65360" ht="7.5" hidden="1" customHeight="1"/>
    <row r="65361" ht="7.5" hidden="1" customHeight="1"/>
    <row r="65362" ht="7.5" hidden="1" customHeight="1"/>
    <row r="65363" ht="7.5" hidden="1" customHeight="1"/>
    <row r="65364" ht="7.5" hidden="1" customHeight="1"/>
    <row r="65365" ht="7.5" hidden="1" customHeight="1"/>
    <row r="65366" ht="7.5" hidden="1" customHeight="1"/>
    <row r="65367" ht="7.5" hidden="1" customHeight="1"/>
    <row r="65368" ht="7.5" hidden="1" customHeight="1"/>
    <row r="65369" ht="7.5" hidden="1" customHeight="1"/>
    <row r="65370" ht="7.5" hidden="1" customHeight="1"/>
    <row r="65371" ht="7.5" hidden="1" customHeight="1"/>
    <row r="65372" ht="7.5" hidden="1" customHeight="1"/>
    <row r="65373" ht="7.5" hidden="1" customHeight="1"/>
    <row r="65374" ht="7.5" hidden="1" customHeight="1"/>
    <row r="65375" ht="7.5" hidden="1" customHeight="1"/>
    <row r="65376" ht="7.5" hidden="1" customHeight="1"/>
    <row r="65377" ht="7.5" hidden="1" customHeight="1"/>
    <row r="65378" ht="7.5" hidden="1" customHeight="1"/>
    <row r="65379" ht="7.5" hidden="1" customHeight="1"/>
    <row r="65380" ht="7.5" hidden="1" customHeight="1"/>
    <row r="65381" ht="7.5" hidden="1" customHeight="1"/>
    <row r="65382" ht="7.5" hidden="1" customHeight="1"/>
    <row r="65383" ht="7.5" hidden="1" customHeight="1"/>
    <row r="65384" ht="7.5" hidden="1" customHeight="1"/>
    <row r="65385" ht="7.5" hidden="1" customHeight="1"/>
    <row r="65386" ht="7.5" hidden="1" customHeight="1"/>
    <row r="65387" ht="7.5" hidden="1" customHeight="1"/>
    <row r="65388" ht="7.5" hidden="1" customHeight="1"/>
    <row r="65389" ht="7.5" hidden="1" customHeight="1"/>
    <row r="65390" ht="7.5" hidden="1" customHeight="1"/>
    <row r="65391" ht="7.5" hidden="1" customHeight="1"/>
    <row r="65392" ht="7.5" hidden="1" customHeight="1"/>
    <row r="65393" ht="7.5" hidden="1" customHeight="1"/>
    <row r="65394" ht="7.5" hidden="1" customHeight="1"/>
    <row r="65395" ht="7.5" hidden="1" customHeight="1"/>
    <row r="65396" ht="7.5" hidden="1" customHeight="1"/>
    <row r="65397" ht="7.5" hidden="1" customHeight="1"/>
    <row r="65398" ht="7.5" hidden="1" customHeight="1"/>
    <row r="65399" ht="7.5" hidden="1" customHeight="1"/>
    <row r="65400" ht="7.5" hidden="1" customHeight="1"/>
    <row r="65401" ht="7.5" hidden="1" customHeight="1"/>
    <row r="65402" ht="7.5" hidden="1" customHeight="1"/>
    <row r="65403" ht="7.5" hidden="1" customHeight="1"/>
    <row r="65404" ht="7.5" hidden="1" customHeight="1"/>
    <row r="65405" ht="7.5" hidden="1" customHeight="1"/>
    <row r="65406" ht="7.5" hidden="1" customHeight="1"/>
    <row r="65407" ht="7.5" hidden="1" customHeight="1"/>
    <row r="65408" ht="7.5" hidden="1" customHeight="1"/>
    <row r="65409" ht="7.5" hidden="1" customHeight="1"/>
    <row r="65410" ht="7.5" hidden="1" customHeight="1"/>
    <row r="65411" ht="7.5" hidden="1" customHeight="1"/>
    <row r="65412" ht="7.5" hidden="1" customHeight="1"/>
    <row r="65413" ht="7.5" hidden="1" customHeight="1"/>
    <row r="65414" ht="7.5" hidden="1" customHeight="1"/>
    <row r="65415" ht="7.5" hidden="1" customHeight="1"/>
    <row r="65416" ht="7.5" hidden="1" customHeight="1"/>
    <row r="65417" ht="7.5" hidden="1" customHeight="1"/>
    <row r="65418" ht="7.5" hidden="1" customHeight="1"/>
    <row r="65419" ht="7.5" hidden="1" customHeight="1"/>
    <row r="65420" ht="7.5" hidden="1" customHeight="1"/>
    <row r="65421" ht="7.5" hidden="1" customHeight="1"/>
    <row r="65422" ht="7.5" hidden="1" customHeight="1"/>
    <row r="65423" ht="7.5" hidden="1" customHeight="1"/>
    <row r="65424" ht="7.5" hidden="1" customHeight="1"/>
    <row r="65425" ht="7.5" hidden="1" customHeight="1"/>
    <row r="65426" ht="7.5" hidden="1" customHeight="1"/>
    <row r="65427" ht="7.5" hidden="1" customHeight="1"/>
    <row r="65428" ht="7.5" hidden="1" customHeight="1"/>
    <row r="65429" ht="7.5" hidden="1" customHeight="1"/>
    <row r="65430" ht="7.5" hidden="1" customHeight="1"/>
    <row r="65431" ht="7.5" hidden="1" customHeight="1"/>
    <row r="65432" ht="7.5" hidden="1" customHeight="1"/>
    <row r="65433" ht="7.5" hidden="1" customHeight="1"/>
    <row r="65434" ht="7.5" hidden="1" customHeight="1"/>
    <row r="65435" ht="7.5" hidden="1" customHeight="1"/>
    <row r="65436" ht="7.5" hidden="1" customHeight="1"/>
    <row r="65437" ht="7.5" hidden="1" customHeight="1"/>
    <row r="65438" ht="7.5" hidden="1" customHeight="1"/>
    <row r="65439" ht="7.5" hidden="1" customHeight="1"/>
    <row r="65440" ht="7.5" hidden="1" customHeight="1"/>
    <row r="65441" ht="7.5" hidden="1" customHeight="1"/>
    <row r="65442" ht="7.5" hidden="1" customHeight="1"/>
    <row r="65443" ht="7.5" hidden="1" customHeight="1"/>
    <row r="65444" ht="7.5" hidden="1" customHeight="1"/>
    <row r="65445" ht="7.5" hidden="1" customHeight="1"/>
    <row r="65446" ht="7.5" hidden="1" customHeight="1"/>
    <row r="65447" ht="7.5" hidden="1" customHeight="1"/>
    <row r="65448" ht="7.5" hidden="1" customHeight="1"/>
    <row r="65449" ht="7.5" hidden="1" customHeight="1"/>
    <row r="65450" ht="7.5" hidden="1" customHeight="1"/>
    <row r="65451" ht="7.5" hidden="1" customHeight="1"/>
    <row r="65452" ht="7.5" hidden="1" customHeight="1"/>
    <row r="65453" ht="7.5" hidden="1" customHeight="1"/>
    <row r="65454" ht="7.5" hidden="1" customHeight="1"/>
    <row r="65455" ht="7.5" hidden="1" customHeight="1"/>
    <row r="65456" ht="7.5" hidden="1" customHeight="1"/>
    <row r="65457" ht="7.5" hidden="1" customHeight="1"/>
    <row r="65458" ht="7.5" hidden="1" customHeight="1"/>
    <row r="65459" ht="7.5" hidden="1" customHeight="1"/>
    <row r="65460" ht="7.5" hidden="1" customHeight="1"/>
    <row r="65461" ht="7.5" hidden="1" customHeight="1"/>
    <row r="65462" ht="7.5" hidden="1" customHeight="1"/>
    <row r="65463" ht="7.5" hidden="1" customHeight="1"/>
    <row r="65464" ht="7.5" hidden="1" customHeight="1"/>
    <row r="65465" ht="7.5" hidden="1" customHeight="1"/>
    <row r="65466" ht="7.5" hidden="1" customHeight="1"/>
    <row r="65467" ht="7.5" hidden="1" customHeight="1"/>
    <row r="65468" ht="7.5" hidden="1" customHeight="1"/>
    <row r="65469" ht="7.5" hidden="1" customHeight="1"/>
    <row r="65470" ht="7.5" hidden="1" customHeight="1"/>
    <row r="65471" ht="7.5" hidden="1" customHeight="1"/>
    <row r="65472" ht="7.5" hidden="1" customHeight="1"/>
    <row r="65473" ht="7.5" hidden="1" customHeight="1"/>
    <row r="65474" ht="7.5" hidden="1" customHeight="1"/>
    <row r="65475" ht="7.5" hidden="1" customHeight="1"/>
    <row r="65476" ht="7.5" hidden="1" customHeight="1"/>
    <row r="65477" ht="7.5" hidden="1" customHeight="1"/>
    <row r="65478" ht="7.5" hidden="1" customHeight="1"/>
    <row r="65479" ht="7.5" hidden="1" customHeight="1"/>
    <row r="65480" ht="7.5" hidden="1" customHeight="1"/>
    <row r="65481" ht="7.5" hidden="1" customHeight="1"/>
    <row r="65482" ht="7.5" hidden="1" customHeight="1"/>
    <row r="65483" ht="7.5" hidden="1" customHeight="1"/>
    <row r="65484" ht="7.5" hidden="1" customHeight="1"/>
    <row r="65485" ht="7.5" hidden="1" customHeight="1"/>
    <row r="65486" ht="7.5" hidden="1" customHeight="1"/>
    <row r="65487" ht="7.5" hidden="1" customHeight="1"/>
    <row r="65488" ht="7.5" hidden="1" customHeight="1"/>
    <row r="65489" ht="7.5" hidden="1" customHeight="1"/>
    <row r="65490" ht="7.5" hidden="1" customHeight="1"/>
    <row r="65491" ht="7.5" hidden="1" customHeight="1"/>
    <row r="65492" ht="7.5" hidden="1" customHeight="1"/>
    <row r="65493" ht="7.5" hidden="1" customHeight="1"/>
    <row r="65494" ht="7.5" hidden="1" customHeight="1"/>
    <row r="65495" ht="7.5" hidden="1" customHeight="1"/>
    <row r="65496" ht="7.5" hidden="1" customHeight="1"/>
    <row r="65497" ht="7.5" hidden="1" customHeight="1"/>
    <row r="65498" ht="7.5" hidden="1" customHeight="1"/>
    <row r="65499" ht="7.5" hidden="1" customHeight="1"/>
    <row r="65500" ht="7.5" hidden="1" customHeight="1"/>
    <row r="65501" ht="7.5" hidden="1" customHeight="1"/>
    <row r="65502" ht="7.5" hidden="1" customHeight="1"/>
    <row r="65503" ht="7.5" hidden="1" customHeight="1"/>
    <row r="65504" ht="7.5" hidden="1" customHeight="1"/>
    <row r="65505" ht="7.5" hidden="1" customHeight="1"/>
    <row r="65506" ht="7.5" hidden="1" customHeight="1"/>
    <row r="65507" ht="7.5" hidden="1" customHeight="1"/>
    <row r="65508" ht="7.5" hidden="1" customHeight="1"/>
    <row r="65509" ht="7.5" hidden="1" customHeight="1"/>
    <row r="65510" ht="7.5" hidden="1" customHeight="1"/>
    <row r="65511" ht="7.5" hidden="1" customHeight="1"/>
    <row r="65512" ht="7.5" hidden="1" customHeight="1"/>
    <row r="65513" ht="7.5" hidden="1" customHeight="1"/>
    <row r="65514" ht="7.5" hidden="1" customHeight="1"/>
    <row r="65515" ht="7.5" hidden="1" customHeight="1"/>
    <row r="65516" ht="7.5" hidden="1" customHeight="1"/>
    <row r="65517" ht="7.5" hidden="1" customHeight="1"/>
    <row r="65518" ht="7.5" hidden="1" customHeight="1"/>
    <row r="65519" ht="7.5" hidden="1" customHeight="1"/>
    <row r="65520" ht="7.5" hidden="1" customHeight="1"/>
    <row r="65521" ht="7.5" hidden="1" customHeight="1"/>
    <row r="65522" ht="7.5" hidden="1" customHeight="1"/>
    <row r="65523" ht="7.5" hidden="1" customHeight="1"/>
    <row r="65524" ht="7.5" hidden="1" customHeight="1"/>
    <row r="65525" ht="7.5" hidden="1" customHeight="1"/>
    <row r="65526" ht="7.5" hidden="1" customHeight="1"/>
    <row r="65527" ht="7.5" hidden="1" customHeight="1"/>
    <row r="65528" ht="7.5" hidden="1" customHeight="1"/>
    <row r="65529" ht="7.5" hidden="1" customHeight="1"/>
    <row r="65530" ht="7.5" hidden="1" customHeight="1"/>
    <row r="65531" ht="7.5" hidden="1" customHeight="1"/>
    <row r="65532" ht="7.5" hidden="1" customHeight="1"/>
    <row r="65533" ht="7.5" hidden="1" customHeight="1"/>
    <row r="65534" ht="7.5" hidden="1" customHeight="1"/>
    <row r="65535" ht="7.5" hidden="1" customHeight="1"/>
    <row r="65536" ht="7.5" hidden="1" customHeight="1"/>
  </sheetData>
  <sheetProtection algorithmName="SHA-512" hashValue="LEr0vnXsOzmIw3UYF91kwNs1W1N3lmAS7d69IEAKBdTqEx9GKeDuMoKC9xLI3owt411eR+ryTnGMicM3rQTcPw==" saltValue="LBO+P7RpdDshh0DYycr55w==" spinCount="100000" sheet="1" objects="1" scenarios="1"/>
  <dataConsolidate/>
  <mergeCells count="32">
    <mergeCell ref="E66:IV68"/>
    <mergeCell ref="F63:Q63"/>
    <mergeCell ref="E45:Q46"/>
    <mergeCell ref="E50:E52"/>
    <mergeCell ref="F53:Q53"/>
    <mergeCell ref="F54:Q54"/>
    <mergeCell ref="F62:Q62"/>
    <mergeCell ref="F50:Q52"/>
    <mergeCell ref="F56:Q57"/>
    <mergeCell ref="E56:E57"/>
    <mergeCell ref="F48:Q48"/>
    <mergeCell ref="F49:Q49"/>
    <mergeCell ref="B35:G35"/>
    <mergeCell ref="B36:G36"/>
    <mergeCell ref="G42:R42"/>
    <mergeCell ref="B37:G37"/>
    <mergeCell ref="B38:G38"/>
    <mergeCell ref="E42:F42"/>
    <mergeCell ref="B40:C40"/>
    <mergeCell ref="E40:Q40"/>
    <mergeCell ref="Y4:AB4"/>
    <mergeCell ref="Z28:AE28"/>
    <mergeCell ref="Z30:AE30"/>
    <mergeCell ref="Z32:AE32"/>
    <mergeCell ref="C9:N9"/>
    <mergeCell ref="V22:X22"/>
    <mergeCell ref="P5:S5"/>
    <mergeCell ref="B4:L4"/>
    <mergeCell ref="B21:I21"/>
    <mergeCell ref="O22:Q22"/>
    <mergeCell ref="B22:E22"/>
    <mergeCell ref="B32:E32"/>
  </mergeCells>
  <phoneticPr fontId="0" type="noConversion"/>
  <conditionalFormatting sqref="G26">
    <cfRule type="expression" dxfId="31" priority="35" stopIfTrue="1">
      <formula>$C$18="Temporal a 1 año"</formula>
    </cfRule>
  </conditionalFormatting>
  <conditionalFormatting sqref="I34">
    <cfRule type="expression" dxfId="30" priority="36" stopIfTrue="1">
      <formula>$B$34=" "</formula>
    </cfRule>
  </conditionalFormatting>
  <conditionalFormatting sqref="O34">
    <cfRule type="expression" dxfId="29" priority="20" stopIfTrue="1">
      <formula>$B$34=" "</formula>
    </cfRule>
    <cfRule type="expression" dxfId="28" priority="39" stopIfTrue="1">
      <formula>$AD$26=1</formula>
    </cfRule>
    <cfRule type="expression" dxfId="27" priority="40" stopIfTrue="1">
      <formula>$I$34="No"</formula>
    </cfRule>
  </conditionalFormatting>
  <conditionalFormatting sqref="Q34">
    <cfRule type="expression" dxfId="26" priority="19" stopIfTrue="1">
      <formula>$B$34=" "</formula>
    </cfRule>
    <cfRule type="expression" dxfId="25" priority="41" stopIfTrue="1">
      <formula>$AD$26=1</formula>
    </cfRule>
    <cfRule type="expression" dxfId="24" priority="42" stopIfTrue="1">
      <formula>$I$34="No"</formula>
    </cfRule>
  </conditionalFormatting>
  <conditionalFormatting sqref="O24">
    <cfRule type="expression" dxfId="23" priority="43" stopIfTrue="1">
      <formula>$I$24="No"</formula>
    </cfRule>
  </conditionalFormatting>
  <conditionalFormatting sqref="O32">
    <cfRule type="expression" dxfId="22" priority="44" stopIfTrue="1">
      <formula>$I$13&gt;65</formula>
    </cfRule>
  </conditionalFormatting>
  <conditionalFormatting sqref="Q28">
    <cfRule type="expression" dxfId="21" priority="45" stopIfTrue="1">
      <formula>$I$13&gt;55</formula>
    </cfRule>
  </conditionalFormatting>
  <conditionalFormatting sqref="Q30">
    <cfRule type="expression" dxfId="20" priority="46" stopIfTrue="1">
      <formula>$I$13&gt;65</formula>
    </cfRule>
    <cfRule type="expression" dxfId="19" priority="47" stopIfTrue="1">
      <formula>$I$30="No"</formula>
    </cfRule>
  </conditionalFormatting>
  <conditionalFormatting sqref="Q26">
    <cfRule type="expression" dxfId="18" priority="48" stopIfTrue="1">
      <formula>$AD$26=1</formula>
    </cfRule>
    <cfRule type="expression" dxfId="17" priority="49" stopIfTrue="1">
      <formula>$I$26="No"</formula>
    </cfRule>
    <cfRule type="expression" dxfId="16" priority="50" stopIfTrue="1">
      <formula>$I$13&gt;55</formula>
    </cfRule>
  </conditionalFormatting>
  <conditionalFormatting sqref="Q32">
    <cfRule type="expression" dxfId="15" priority="51" stopIfTrue="1">
      <formula>$I$13&gt;65</formula>
    </cfRule>
    <cfRule type="expression" dxfId="14" priority="52" stopIfTrue="1">
      <formula>$O$32=""</formula>
    </cfRule>
  </conditionalFormatting>
  <conditionalFormatting sqref="O36 Q35:Q36">
    <cfRule type="expression" dxfId="13" priority="71" stopIfTrue="1">
      <formula>$G$18="Anual"</formula>
    </cfRule>
  </conditionalFormatting>
  <conditionalFormatting sqref="G34">
    <cfRule type="expression" dxfId="12" priority="32" stopIfTrue="1">
      <formula>$G$34=0</formula>
    </cfRule>
  </conditionalFormatting>
  <conditionalFormatting sqref="I24">
    <cfRule type="expression" dxfId="11" priority="30" stopIfTrue="1">
      <formula>$AD$26=1</formula>
    </cfRule>
  </conditionalFormatting>
  <conditionalFormatting sqref="O38">
    <cfRule type="expression" dxfId="10" priority="29" stopIfTrue="1">
      <formula>$Q$38=" "</formula>
    </cfRule>
  </conditionalFormatting>
  <conditionalFormatting sqref="I35">
    <cfRule type="expression" dxfId="9" priority="28" stopIfTrue="1">
      <formula>$G$18="Anual"</formula>
    </cfRule>
  </conditionalFormatting>
  <conditionalFormatting sqref="O35">
    <cfRule type="expression" dxfId="8" priority="27" stopIfTrue="1">
      <formula>$G$18="Anual"</formula>
    </cfRule>
  </conditionalFormatting>
  <conditionalFormatting sqref="G28">
    <cfRule type="expression" dxfId="7" priority="25">
      <formula>$I$28="No"</formula>
    </cfRule>
  </conditionalFormatting>
  <conditionalFormatting sqref="O30">
    <cfRule type="expression" dxfId="6" priority="13" stopIfTrue="1">
      <formula>$I$13&gt;65</formula>
    </cfRule>
  </conditionalFormatting>
  <conditionalFormatting sqref="G30">
    <cfRule type="expression" dxfId="5" priority="10">
      <formula>$I$30="No"</formula>
    </cfRule>
  </conditionalFormatting>
  <conditionalFormatting sqref="G32">
    <cfRule type="expression" dxfId="4" priority="9">
      <formula>$I$32="No"</formula>
    </cfRule>
  </conditionalFormatting>
  <conditionalFormatting sqref="O26">
    <cfRule type="expression" dxfId="3" priority="8" stopIfTrue="1">
      <formula>$I$13&gt;65</formula>
    </cfRule>
  </conditionalFormatting>
  <conditionalFormatting sqref="O28">
    <cfRule type="expression" dxfId="2" priority="7" stopIfTrue="1">
      <formula>$I$13&gt;65</formula>
    </cfRule>
  </conditionalFormatting>
  <conditionalFormatting sqref="B26">
    <cfRule type="expression" dxfId="1" priority="4">
      <formula>IF($AD$26=1," ","no")</formula>
    </cfRule>
  </conditionalFormatting>
  <conditionalFormatting sqref="I26">
    <cfRule type="expression" dxfId="0" priority="1">
      <formula>$B$26=" "</formula>
    </cfRule>
  </conditionalFormatting>
  <dataValidations count="18">
    <dataValidation type="list" allowBlank="1" showInputMessage="1" showErrorMessage="1" sqref="I11">
      <formula1>$AG$4:$AG$56</formula1>
    </dataValidation>
    <dataValidation type="decimal" operator="greaterThanOrEqual" allowBlank="1" showInputMessage="1" showErrorMessage="1" sqref="R28 R30 R32 R26 R24">
      <formula1>0</formula1>
    </dataValidation>
    <dataValidation type="decimal" allowBlank="1" showInputMessage="1" showErrorMessage="1" sqref="K32 K26 K28 K30">
      <formula1>1</formula1>
      <formula2>10</formula2>
    </dataValidation>
    <dataValidation type="decimal" allowBlank="1" showInputMessage="1" showErrorMessage="1" sqref="K24">
      <formula1>0</formula1>
      <formula2>10</formula2>
    </dataValidation>
    <dataValidation type="list" allowBlank="1" showInputMessage="1" showErrorMessage="1" sqref="D18">
      <formula1>$AC$4:$AC$7</formula1>
    </dataValidation>
    <dataValidation type="list" allowBlank="1" showInputMessage="1" showErrorMessage="1" sqref="C11">
      <formula1>$AE$5:$AE$6</formula1>
    </dataValidation>
    <dataValidation type="list" allowBlank="1" showInputMessage="1" showErrorMessage="1" sqref="I30 I32 I28 C13">
      <formula1>$AF$5:$AF$6</formula1>
    </dataValidation>
    <dataValidation type="list" allowBlank="1" showInputMessage="1" showErrorMessage="1" sqref="I34">
      <formula1>$AB$34:$AC$34</formula1>
    </dataValidation>
    <dataValidation type="list" allowBlank="1" showInputMessage="1" showErrorMessage="1" sqref="C20">
      <formula1>$AB$5:$AB$7</formula1>
    </dataValidation>
    <dataValidation type="list" allowBlank="1" showInputMessage="1" showErrorMessage="1" sqref="G18">
      <formula1>$AC$13:$AC$16</formula1>
    </dataValidation>
    <dataValidation type="custom" operator="lessThanOrEqual" allowBlank="1" showInputMessage="1" showErrorMessage="1" errorTitle="error" error="La Suma Asegurada de la Cobertura de Muerte Accidental y Pérdidas Orgánicas, debe de ser menor o igual a la Básica por Fallecimiento, mayor o igual a 250 mil pesos ó 20 mil dólares" sqref="G32">
      <formula1>AB38=0</formula1>
    </dataValidation>
    <dataValidation type="custom" operator="greaterThanOrEqual" allowBlank="1" showInputMessage="1" showErrorMessage="1" errorTitle="error" error="La Suma Asegurada del Beneficio Básico tiene que ser mayor o igual a 250 mil pesos o 20 mil USD y menor o igual a 20 milllones pesos o 1 millón de USD._x000a_" sqref="G24">
      <formula1>W24=0</formula1>
    </dataValidation>
    <dataValidation allowBlank="1" showInputMessage="1" showErrorMessage="1" errorTitle="error" error="La Suma Asegurada del Beneficio De Pago Anticipado por Invalidez Total y Permanente debe ser menor o igual al Baneficio Báscio y tiene que ser mayor o igual a 250,000_x000a_" sqref="O28"/>
    <dataValidation type="custom" operator="greaterThanOrEqual" allowBlank="1" showInputMessage="1" showErrorMessage="1" errorTitle="error" error="La Suma Asegurada de la Cobertura de Pago Anticipado por Invalidez Total y Permanente, debe de ser menor o igual a la Básica por Fallecimiento, mayor o igual a 250 mil pesos ó 20 mil dólares" sqref="G28">
      <formula1>AB36=0</formula1>
    </dataValidation>
    <dataValidation type="custom" operator="greaterThanOrEqual" allowBlank="1" showInputMessage="1" showErrorMessage="1" errorTitle="error" error="La Suma Asegurada de la Cobertura de Muerte Accidental, debe de ser menor o igual a la Básica por Fallecimiento, mayor o igual a 250 mil pesos ó 20 mil dólares_x000a_" sqref="G30">
      <formula1>AB37=0</formula1>
    </dataValidation>
    <dataValidation type="date" operator="greaterThan" allowBlank="1" showInputMessage="1" showErrorMessage="1" sqref="P5">
      <formula1>41275</formula1>
    </dataValidation>
    <dataValidation type="list" allowBlank="1" showInputMessage="1" showErrorMessage="1" sqref="C18">
      <formula1>$AC$4:$AC$8</formula1>
    </dataValidation>
    <dataValidation type="list" allowBlank="1" showInputMessage="1" showErrorMessage="1" sqref="I26">
      <formula1>$AF$5:$AF$6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IV65531"/>
  <sheetViews>
    <sheetView showRowColHeaders="0" showWhiteSpace="0" zoomScale="80" zoomScaleNormal="80" workbookViewId="0">
      <selection activeCell="AZ45" sqref="AZ45"/>
    </sheetView>
  </sheetViews>
  <sheetFormatPr baseColWidth="10" defaultColWidth="0" defaultRowHeight="8.25" customHeight="1" zeroHeight="1"/>
  <cols>
    <col min="1" max="1" width="11.42578125" style="363" customWidth="1"/>
    <col min="2" max="2" width="7.7109375" style="363" customWidth="1"/>
    <col min="3" max="26" width="2.140625" style="363" customWidth="1"/>
    <col min="27" max="37" width="2.28515625" style="363" customWidth="1"/>
    <col min="38" max="38" width="3" style="363" customWidth="1"/>
    <col min="39" max="51" width="2.140625" style="363" customWidth="1"/>
    <col min="52" max="52" width="11.42578125" style="363" customWidth="1"/>
    <col min="53" max="53" width="22.140625" style="363" hidden="1" customWidth="1"/>
    <col min="54" max="16384" width="0" style="363" hidden="1"/>
  </cols>
  <sheetData>
    <row r="1" spans="2:51" ht="15">
      <c r="B1" s="539" t="s">
        <v>306</v>
      </c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 s="539"/>
      <c r="AV1" s="539"/>
      <c r="AW1" s="539"/>
      <c r="AX1" s="539"/>
      <c r="AY1" s="539"/>
    </row>
    <row r="2" spans="2:51" ht="15"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  <c r="AB2" s="539"/>
      <c r="AC2" s="539"/>
      <c r="AD2" s="539"/>
      <c r="AE2" s="539"/>
      <c r="AF2" s="539"/>
      <c r="AG2" s="539"/>
      <c r="AH2" s="539"/>
      <c r="AI2" s="539"/>
      <c r="AJ2" s="539"/>
      <c r="AK2" s="539"/>
      <c r="AL2" s="539"/>
      <c r="AM2" s="539"/>
      <c r="AN2" s="539"/>
      <c r="AO2" s="539"/>
      <c r="AP2" s="539"/>
      <c r="AQ2" s="539"/>
      <c r="AR2" s="539"/>
      <c r="AS2" s="539"/>
      <c r="AT2" s="539"/>
      <c r="AU2" s="539"/>
      <c r="AV2" s="539"/>
      <c r="AW2" s="539"/>
      <c r="AX2" s="539"/>
      <c r="AY2" s="539"/>
    </row>
    <row r="3" spans="2:51" ht="15"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</row>
    <row r="4" spans="2:51" ht="15"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</row>
    <row r="5" spans="2:51" ht="15"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  <c r="AC5" s="539"/>
      <c r="AD5" s="539"/>
      <c r="AE5" s="539"/>
      <c r="AF5" s="539"/>
      <c r="AG5" s="539"/>
      <c r="AH5" s="539"/>
      <c r="AI5" s="539"/>
      <c r="AJ5" s="539"/>
      <c r="AK5" s="539"/>
      <c r="AL5" s="539"/>
      <c r="AM5" s="539"/>
      <c r="AN5" s="539"/>
      <c r="AO5" s="539"/>
      <c r="AP5" s="539"/>
      <c r="AQ5" s="539"/>
      <c r="AR5" s="539"/>
      <c r="AS5" s="539"/>
      <c r="AT5" s="539"/>
      <c r="AU5" s="539"/>
      <c r="AV5" s="539"/>
      <c r="AW5" s="539"/>
      <c r="AX5" s="539"/>
      <c r="AY5" s="539"/>
    </row>
    <row r="6" spans="2:51" ht="15">
      <c r="B6" s="539"/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  <c r="P6" s="539"/>
      <c r="Q6" s="539"/>
      <c r="R6" s="539"/>
      <c r="S6" s="539"/>
      <c r="T6" s="539"/>
      <c r="U6" s="539"/>
      <c r="V6" s="539"/>
      <c r="W6" s="539"/>
      <c r="X6" s="539"/>
      <c r="Y6" s="539"/>
      <c r="Z6" s="539"/>
      <c r="AA6" s="539"/>
      <c r="AB6" s="539"/>
      <c r="AC6" s="539"/>
      <c r="AD6" s="539"/>
      <c r="AE6" s="539"/>
      <c r="AF6" s="539"/>
      <c r="AG6" s="539"/>
      <c r="AH6" s="539"/>
      <c r="AI6" s="539"/>
      <c r="AJ6" s="539"/>
      <c r="AK6" s="539"/>
      <c r="AL6" s="539"/>
      <c r="AM6" s="539"/>
      <c r="AN6" s="539"/>
      <c r="AO6" s="539"/>
      <c r="AP6" s="539"/>
      <c r="AQ6" s="539"/>
      <c r="AR6" s="539"/>
      <c r="AS6" s="539"/>
      <c r="AT6" s="539"/>
      <c r="AU6" s="539"/>
      <c r="AV6" s="539"/>
      <c r="AW6" s="539"/>
      <c r="AX6" s="539"/>
      <c r="AY6" s="539"/>
    </row>
    <row r="7" spans="2:51" ht="15"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</row>
    <row r="8" spans="2:51" ht="15">
      <c r="B8" s="539"/>
      <c r="C8" s="539"/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539"/>
      <c r="P8" s="539"/>
      <c r="Q8" s="539"/>
      <c r="R8" s="539"/>
      <c r="S8" s="539"/>
      <c r="T8" s="539"/>
      <c r="U8" s="539"/>
      <c r="V8" s="539"/>
      <c r="W8" s="539"/>
      <c r="X8" s="539"/>
      <c r="Y8" s="539"/>
      <c r="Z8" s="539"/>
      <c r="AA8" s="539"/>
      <c r="AB8" s="539"/>
      <c r="AC8" s="539"/>
      <c r="AD8" s="539"/>
      <c r="AE8" s="539"/>
      <c r="AF8" s="539"/>
      <c r="AG8" s="539"/>
      <c r="AH8" s="539"/>
      <c r="AI8" s="539"/>
      <c r="AJ8" s="539"/>
      <c r="AK8" s="539"/>
      <c r="AL8" s="539"/>
      <c r="AM8" s="539"/>
      <c r="AN8" s="539"/>
      <c r="AO8" s="539"/>
      <c r="AP8" s="539"/>
      <c r="AQ8" s="539"/>
      <c r="AR8" s="539"/>
      <c r="AS8" s="539"/>
      <c r="AT8" s="539"/>
      <c r="AU8" s="539"/>
      <c r="AV8" s="539"/>
      <c r="AW8" s="539"/>
      <c r="AX8" s="539"/>
      <c r="AY8" s="539"/>
    </row>
    <row r="9" spans="2:51" ht="15"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</row>
    <row r="10" spans="2:51" ht="15.75">
      <c r="B10" s="537" t="s">
        <v>4</v>
      </c>
      <c r="C10" s="541" t="s">
        <v>498</v>
      </c>
      <c r="D10" s="541"/>
      <c r="E10" s="541"/>
      <c r="F10" s="541"/>
      <c r="G10" s="541"/>
      <c r="H10" s="541"/>
      <c r="I10" s="541"/>
      <c r="J10" s="541"/>
      <c r="K10" s="541"/>
      <c r="L10" s="541"/>
      <c r="M10" s="541"/>
      <c r="N10" s="541"/>
      <c r="O10" s="541"/>
      <c r="P10" s="541"/>
      <c r="Q10" s="541"/>
      <c r="R10" s="541"/>
      <c r="S10" s="541"/>
      <c r="T10" s="541"/>
      <c r="U10" s="541"/>
      <c r="V10" s="541"/>
      <c r="W10" s="541"/>
      <c r="X10" s="541"/>
      <c r="Y10" s="541"/>
      <c r="Z10" s="541"/>
      <c r="AA10" s="541"/>
      <c r="AB10" s="541"/>
      <c r="AC10" s="541"/>
      <c r="AD10" s="541"/>
      <c r="AE10" s="541"/>
      <c r="AF10" s="541"/>
      <c r="AG10" s="541"/>
      <c r="AH10" s="541"/>
      <c r="AI10" s="541"/>
      <c r="AJ10" s="541"/>
      <c r="AK10" s="541"/>
      <c r="AL10" s="541"/>
      <c r="AM10" s="541"/>
      <c r="AN10" s="541"/>
      <c r="AO10" s="541"/>
      <c r="AP10" s="541"/>
      <c r="AQ10" s="541"/>
      <c r="AR10" s="541"/>
      <c r="AS10" s="541"/>
      <c r="AT10" s="541"/>
      <c r="AU10" s="541"/>
      <c r="AV10" s="541"/>
      <c r="AW10" s="541"/>
      <c r="AX10" s="541"/>
      <c r="AY10" s="541"/>
    </row>
    <row r="11" spans="2:51" ht="15">
      <c r="B11" s="540"/>
      <c r="C11" s="542" t="s">
        <v>271</v>
      </c>
      <c r="D11" s="543"/>
      <c r="E11" s="543"/>
      <c r="F11" s="543"/>
      <c r="G11" s="543"/>
      <c r="H11" s="543"/>
      <c r="I11" s="543"/>
      <c r="J11" s="543"/>
      <c r="K11" s="543"/>
      <c r="L11" s="543"/>
      <c r="M11" s="543"/>
      <c r="N11" s="543"/>
      <c r="O11" s="543" t="s">
        <v>307</v>
      </c>
      <c r="P11" s="543"/>
      <c r="Q11" s="543"/>
      <c r="R11" s="543"/>
      <c r="S11" s="543"/>
      <c r="T11" s="543"/>
      <c r="U11" s="543"/>
      <c r="V11" s="543"/>
      <c r="W11" s="543"/>
      <c r="X11" s="543"/>
      <c r="Y11" s="543"/>
      <c r="Z11" s="543"/>
      <c r="AA11" s="543" t="s">
        <v>308</v>
      </c>
      <c r="AB11" s="543"/>
      <c r="AC11" s="543"/>
      <c r="AD11" s="543"/>
      <c r="AE11" s="543"/>
      <c r="AF11" s="543"/>
      <c r="AG11" s="543"/>
      <c r="AH11" s="543"/>
      <c r="AI11" s="543"/>
      <c r="AJ11" s="543"/>
      <c r="AK11" s="543"/>
      <c r="AL11" s="543"/>
      <c r="AM11" s="543" t="s">
        <v>309</v>
      </c>
      <c r="AN11" s="543"/>
      <c r="AO11" s="543"/>
      <c r="AP11" s="543"/>
      <c r="AQ11" s="543"/>
      <c r="AR11" s="543"/>
      <c r="AS11" s="543"/>
      <c r="AT11" s="543"/>
      <c r="AU11" s="543"/>
      <c r="AV11" s="543"/>
      <c r="AW11" s="543"/>
      <c r="AX11" s="543"/>
      <c r="AY11" s="543"/>
    </row>
    <row r="12" spans="2:51" ht="15">
      <c r="B12" s="534" t="s">
        <v>310</v>
      </c>
      <c r="C12" s="538" t="s">
        <v>496</v>
      </c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 t="s">
        <v>495</v>
      </c>
      <c r="P12" s="538"/>
      <c r="Q12" s="538"/>
      <c r="R12" s="538"/>
      <c r="S12" s="538"/>
      <c r="T12" s="538"/>
      <c r="U12" s="538"/>
      <c r="V12" s="538"/>
      <c r="W12" s="538"/>
      <c r="X12" s="538"/>
      <c r="Y12" s="538"/>
      <c r="Z12" s="538"/>
      <c r="AA12" s="538" t="s">
        <v>523</v>
      </c>
      <c r="AB12" s="538"/>
      <c r="AC12" s="538"/>
      <c r="AD12" s="538"/>
      <c r="AE12" s="538"/>
      <c r="AF12" s="538"/>
      <c r="AG12" s="538"/>
      <c r="AH12" s="538"/>
      <c r="AI12" s="538"/>
      <c r="AJ12" s="538"/>
      <c r="AK12" s="538"/>
      <c r="AL12" s="538"/>
      <c r="AM12" s="538" t="s">
        <v>515</v>
      </c>
      <c r="AN12" s="538"/>
      <c r="AO12" s="538"/>
      <c r="AP12" s="538"/>
      <c r="AQ12" s="538"/>
      <c r="AR12" s="538"/>
      <c r="AS12" s="538"/>
      <c r="AT12" s="538"/>
      <c r="AU12" s="538"/>
      <c r="AV12" s="538"/>
      <c r="AW12" s="538"/>
      <c r="AX12" s="538"/>
      <c r="AY12" s="538"/>
    </row>
    <row r="13" spans="2:51" ht="15">
      <c r="B13" s="534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8"/>
      <c r="W13" s="538"/>
      <c r="X13" s="538"/>
      <c r="Y13" s="538"/>
      <c r="Z13" s="538"/>
      <c r="AA13" s="538"/>
      <c r="AB13" s="538"/>
      <c r="AC13" s="538"/>
      <c r="AD13" s="538"/>
      <c r="AE13" s="538"/>
      <c r="AF13" s="538"/>
      <c r="AG13" s="538"/>
      <c r="AH13" s="538"/>
      <c r="AI13" s="538"/>
      <c r="AJ13" s="538"/>
      <c r="AK13" s="538"/>
      <c r="AL13" s="538"/>
      <c r="AM13" s="538"/>
      <c r="AN13" s="538"/>
      <c r="AO13" s="538"/>
      <c r="AP13" s="538"/>
      <c r="AQ13" s="538"/>
      <c r="AR13" s="538"/>
      <c r="AS13" s="538"/>
      <c r="AT13" s="538"/>
      <c r="AU13" s="538"/>
      <c r="AV13" s="538"/>
      <c r="AW13" s="538"/>
      <c r="AX13" s="538"/>
      <c r="AY13" s="538"/>
    </row>
    <row r="14" spans="2:51" ht="15">
      <c r="B14" s="534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  <c r="Q14" s="538"/>
      <c r="R14" s="538"/>
      <c r="S14" s="538"/>
      <c r="T14" s="538"/>
      <c r="U14" s="538"/>
      <c r="V14" s="538"/>
      <c r="W14" s="538"/>
      <c r="X14" s="538"/>
      <c r="Y14" s="538"/>
      <c r="Z14" s="538"/>
      <c r="AA14" s="538"/>
      <c r="AB14" s="538"/>
      <c r="AC14" s="538"/>
      <c r="AD14" s="538"/>
      <c r="AE14" s="538"/>
      <c r="AF14" s="538"/>
      <c r="AG14" s="538"/>
      <c r="AH14" s="538"/>
      <c r="AI14" s="538"/>
      <c r="AJ14" s="538"/>
      <c r="AK14" s="538"/>
      <c r="AL14" s="538"/>
      <c r="AM14" s="538"/>
      <c r="AN14" s="538"/>
      <c r="AO14" s="538"/>
      <c r="AP14" s="538"/>
      <c r="AQ14" s="538"/>
      <c r="AR14" s="538"/>
      <c r="AS14" s="538"/>
      <c r="AT14" s="538"/>
      <c r="AU14" s="538"/>
      <c r="AV14" s="538"/>
      <c r="AW14" s="538"/>
      <c r="AX14" s="538"/>
      <c r="AY14" s="538"/>
    </row>
    <row r="15" spans="2:51" ht="15">
      <c r="B15" s="534" t="s">
        <v>311</v>
      </c>
      <c r="C15" s="538" t="s">
        <v>497</v>
      </c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 t="s">
        <v>495</v>
      </c>
      <c r="P15" s="538"/>
      <c r="Q15" s="538"/>
      <c r="R15" s="538"/>
      <c r="S15" s="538"/>
      <c r="T15" s="538"/>
      <c r="U15" s="538"/>
      <c r="V15" s="538"/>
      <c r="W15" s="538"/>
      <c r="X15" s="538"/>
      <c r="Y15" s="538"/>
      <c r="Z15" s="538"/>
      <c r="AA15" s="538" t="s">
        <v>524</v>
      </c>
      <c r="AB15" s="538"/>
      <c r="AC15" s="538"/>
      <c r="AD15" s="538"/>
      <c r="AE15" s="538"/>
      <c r="AF15" s="538"/>
      <c r="AG15" s="538"/>
      <c r="AH15" s="538"/>
      <c r="AI15" s="538"/>
      <c r="AJ15" s="538"/>
      <c r="AK15" s="538"/>
      <c r="AL15" s="538"/>
      <c r="AM15" s="538" t="s">
        <v>516</v>
      </c>
      <c r="AN15" s="538"/>
      <c r="AO15" s="538"/>
      <c r="AP15" s="538"/>
      <c r="AQ15" s="538"/>
      <c r="AR15" s="538"/>
      <c r="AS15" s="538"/>
      <c r="AT15" s="538"/>
      <c r="AU15" s="538"/>
      <c r="AV15" s="538"/>
      <c r="AW15" s="538"/>
      <c r="AX15" s="538"/>
      <c r="AY15" s="538"/>
    </row>
    <row r="16" spans="2:51" ht="15">
      <c r="B16" s="534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8"/>
      <c r="Q16" s="538"/>
      <c r="R16" s="538"/>
      <c r="S16" s="538"/>
      <c r="T16" s="538"/>
      <c r="U16" s="538"/>
      <c r="V16" s="538"/>
      <c r="W16" s="538"/>
      <c r="X16" s="538"/>
      <c r="Y16" s="538"/>
      <c r="Z16" s="538"/>
      <c r="AA16" s="538"/>
      <c r="AB16" s="538"/>
      <c r="AC16" s="538"/>
      <c r="AD16" s="538"/>
      <c r="AE16" s="538"/>
      <c r="AF16" s="538"/>
      <c r="AG16" s="538"/>
      <c r="AH16" s="538"/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</row>
    <row r="17" spans="2:51" ht="15">
      <c r="B17" s="534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8"/>
      <c r="Q17" s="538"/>
      <c r="R17" s="538"/>
      <c r="S17" s="538"/>
      <c r="T17" s="538"/>
      <c r="U17" s="538"/>
      <c r="V17" s="538"/>
      <c r="W17" s="538"/>
      <c r="X17" s="538"/>
      <c r="Y17" s="538"/>
      <c r="Z17" s="538"/>
      <c r="AA17" s="538"/>
      <c r="AB17" s="538"/>
      <c r="AC17" s="538"/>
      <c r="AD17" s="538"/>
      <c r="AE17" s="538"/>
      <c r="AF17" s="538"/>
      <c r="AG17" s="538"/>
      <c r="AH17" s="538"/>
      <c r="AI17" s="538"/>
      <c r="AJ17" s="538"/>
      <c r="AK17" s="538"/>
      <c r="AL17" s="538"/>
      <c r="AM17" s="538"/>
      <c r="AN17" s="538"/>
      <c r="AO17" s="538"/>
      <c r="AP17" s="538"/>
      <c r="AQ17" s="538"/>
      <c r="AR17" s="538"/>
      <c r="AS17" s="538"/>
      <c r="AT17" s="538"/>
      <c r="AU17" s="538"/>
      <c r="AV17" s="538"/>
      <c r="AW17" s="538"/>
      <c r="AX17" s="538"/>
      <c r="AY17" s="538"/>
    </row>
    <row r="18" spans="2:51" ht="15">
      <c r="B18" s="534" t="s">
        <v>312</v>
      </c>
      <c r="C18" s="538" t="s">
        <v>495</v>
      </c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 t="s">
        <v>508</v>
      </c>
      <c r="P18" s="538"/>
      <c r="Q18" s="538"/>
      <c r="R18" s="538"/>
      <c r="S18" s="538"/>
      <c r="T18" s="538"/>
      <c r="U18" s="538"/>
      <c r="V18" s="538"/>
      <c r="W18" s="538"/>
      <c r="X18" s="538"/>
      <c r="Y18" s="538"/>
      <c r="Z18" s="538"/>
      <c r="AA18" s="538" t="s">
        <v>525</v>
      </c>
      <c r="AB18" s="538"/>
      <c r="AC18" s="538"/>
      <c r="AD18" s="538"/>
      <c r="AE18" s="538"/>
      <c r="AF18" s="538"/>
      <c r="AG18" s="538"/>
      <c r="AH18" s="538"/>
      <c r="AI18" s="538"/>
      <c r="AJ18" s="538"/>
      <c r="AK18" s="538"/>
      <c r="AL18" s="538"/>
      <c r="AM18" s="538" t="s">
        <v>517</v>
      </c>
      <c r="AN18" s="538"/>
      <c r="AO18" s="538"/>
      <c r="AP18" s="538"/>
      <c r="AQ18" s="538"/>
      <c r="AR18" s="538"/>
      <c r="AS18" s="538"/>
      <c r="AT18" s="538"/>
      <c r="AU18" s="538"/>
      <c r="AV18" s="538"/>
      <c r="AW18" s="538"/>
      <c r="AX18" s="538"/>
      <c r="AY18" s="538"/>
    </row>
    <row r="19" spans="2:51" ht="15">
      <c r="B19" s="534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8"/>
      <c r="Q19" s="538"/>
      <c r="R19" s="538"/>
      <c r="S19" s="538"/>
      <c r="T19" s="538"/>
      <c r="U19" s="538"/>
      <c r="V19" s="538"/>
      <c r="W19" s="538"/>
      <c r="X19" s="538"/>
      <c r="Y19" s="538"/>
      <c r="Z19" s="538"/>
      <c r="AA19" s="538"/>
      <c r="AB19" s="538"/>
      <c r="AC19" s="538"/>
      <c r="AD19" s="538"/>
      <c r="AE19" s="538"/>
      <c r="AF19" s="538"/>
      <c r="AG19" s="538"/>
      <c r="AH19" s="538"/>
      <c r="AI19" s="538"/>
      <c r="AJ19" s="538"/>
      <c r="AK19" s="538"/>
      <c r="AL19" s="538"/>
      <c r="AM19" s="538"/>
      <c r="AN19" s="538"/>
      <c r="AO19" s="538"/>
      <c r="AP19" s="538"/>
      <c r="AQ19" s="538"/>
      <c r="AR19" s="538"/>
      <c r="AS19" s="538"/>
      <c r="AT19" s="538"/>
      <c r="AU19" s="538"/>
      <c r="AV19" s="538"/>
      <c r="AW19" s="538"/>
      <c r="AX19" s="538"/>
      <c r="AY19" s="538"/>
    </row>
    <row r="20" spans="2:51" ht="15">
      <c r="B20" s="534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8"/>
      <c r="Q20" s="538"/>
      <c r="R20" s="538"/>
      <c r="S20" s="538"/>
      <c r="T20" s="538"/>
      <c r="U20" s="538"/>
      <c r="V20" s="538"/>
      <c r="W20" s="538"/>
      <c r="X20" s="538"/>
      <c r="Y20" s="538"/>
      <c r="Z20" s="538"/>
      <c r="AA20" s="538"/>
      <c r="AB20" s="538"/>
      <c r="AC20" s="538"/>
      <c r="AD20" s="538"/>
      <c r="AE20" s="538"/>
      <c r="AF20" s="538"/>
      <c r="AG20" s="538"/>
      <c r="AH20" s="538"/>
      <c r="AI20" s="538"/>
      <c r="AJ20" s="538"/>
      <c r="AK20" s="538"/>
      <c r="AL20" s="538"/>
      <c r="AM20" s="538"/>
      <c r="AN20" s="538"/>
      <c r="AO20" s="538"/>
      <c r="AP20" s="538"/>
      <c r="AQ20" s="538"/>
      <c r="AR20" s="538"/>
      <c r="AS20" s="538"/>
      <c r="AT20" s="538"/>
      <c r="AU20" s="538"/>
      <c r="AV20" s="538"/>
      <c r="AW20" s="538"/>
      <c r="AX20" s="538"/>
      <c r="AY20" s="538"/>
    </row>
    <row r="21" spans="2:51" ht="15">
      <c r="B21" s="355"/>
      <c r="C21" s="454" t="s">
        <v>499</v>
      </c>
      <c r="D21" s="355"/>
      <c r="E21" s="355"/>
      <c r="F21" s="355"/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</row>
    <row r="22" spans="2:51" ht="15"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</row>
    <row r="23" spans="2:51" ht="15">
      <c r="B23" s="355"/>
      <c r="C23" s="355"/>
      <c r="D23" s="355"/>
      <c r="E23" s="355"/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</row>
    <row r="24" spans="2:51" ht="15">
      <c r="B24" s="355"/>
      <c r="C24" s="355"/>
      <c r="D24" s="544" t="s">
        <v>96</v>
      </c>
      <c r="E24" s="545"/>
      <c r="F24" s="545"/>
      <c r="G24" s="545"/>
      <c r="H24" s="545"/>
      <c r="I24" s="545"/>
      <c r="J24" s="545"/>
      <c r="K24" s="545"/>
      <c r="L24" s="545"/>
      <c r="M24" s="545"/>
      <c r="N24" s="545"/>
      <c r="O24" s="545"/>
      <c r="P24" s="545"/>
      <c r="Q24" s="545"/>
      <c r="R24" s="545"/>
      <c r="S24" s="545" t="s">
        <v>275</v>
      </c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545"/>
      <c r="AE24" s="545"/>
      <c r="AF24" s="545"/>
      <c r="AG24" s="545"/>
      <c r="AH24" s="545"/>
      <c r="AI24" s="545"/>
      <c r="AJ24" s="545"/>
      <c r="AK24" s="545"/>
      <c r="AL24" s="546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</row>
    <row r="25" spans="2:51" ht="15">
      <c r="B25" s="355"/>
      <c r="C25" s="355"/>
      <c r="D25" s="547" t="s">
        <v>500</v>
      </c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9"/>
      <c r="S25" s="536" t="s">
        <v>501</v>
      </c>
      <c r="T25" s="537"/>
      <c r="U25" s="537"/>
      <c r="V25" s="537"/>
      <c r="W25" s="537"/>
      <c r="X25" s="537"/>
      <c r="Y25" s="537"/>
      <c r="Z25" s="537"/>
      <c r="AA25" s="537"/>
      <c r="AB25" s="537"/>
      <c r="AC25" s="537"/>
      <c r="AD25" s="537"/>
      <c r="AE25" s="537"/>
      <c r="AF25" s="537"/>
      <c r="AG25" s="537"/>
      <c r="AH25" s="537"/>
      <c r="AI25" s="537"/>
      <c r="AJ25" s="537"/>
      <c r="AK25" s="537"/>
      <c r="AL25" s="537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</row>
    <row r="26" spans="2:51" ht="15">
      <c r="B26" s="355"/>
      <c r="C26" s="355"/>
      <c r="D26" s="550"/>
      <c r="E26" s="551"/>
      <c r="F26" s="551"/>
      <c r="G26" s="551"/>
      <c r="H26" s="551"/>
      <c r="I26" s="551"/>
      <c r="J26" s="551"/>
      <c r="K26" s="551"/>
      <c r="L26" s="551"/>
      <c r="M26" s="551"/>
      <c r="N26" s="551"/>
      <c r="O26" s="551"/>
      <c r="P26" s="551"/>
      <c r="Q26" s="551"/>
      <c r="R26" s="552"/>
      <c r="S26" s="537" t="s">
        <v>280</v>
      </c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  <c r="AG26" s="537"/>
      <c r="AH26" s="537"/>
      <c r="AI26" s="537"/>
      <c r="AJ26" s="537"/>
      <c r="AK26" s="537"/>
      <c r="AL26" s="537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</row>
    <row r="27" spans="2:51" ht="15">
      <c r="B27" s="355"/>
      <c r="C27" s="355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</row>
    <row r="28" spans="2:51" ht="15">
      <c r="AP28" s="355"/>
      <c r="AQ28" s="355"/>
      <c r="AR28" s="355"/>
      <c r="AS28" s="355"/>
      <c r="AT28" s="355"/>
      <c r="AU28" s="355"/>
      <c r="AV28" s="355"/>
      <c r="AW28" s="355"/>
      <c r="AX28" s="355"/>
      <c r="AY28" s="355"/>
    </row>
    <row r="29" spans="2:51" ht="15">
      <c r="B29" s="355"/>
      <c r="C29" s="355"/>
      <c r="D29" s="356"/>
      <c r="E29" s="465" t="s">
        <v>307</v>
      </c>
      <c r="F29" s="356"/>
      <c r="G29" s="356"/>
      <c r="H29" s="356"/>
      <c r="I29" s="356"/>
      <c r="J29" s="356"/>
      <c r="K29" s="356"/>
      <c r="L29" s="357"/>
      <c r="M29" s="358" t="s">
        <v>272</v>
      </c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/>
      <c r="AW29" s="355"/>
      <c r="AX29" s="355"/>
      <c r="AY29" s="355"/>
    </row>
    <row r="30" spans="2:51" ht="15">
      <c r="B30" s="355"/>
      <c r="C30" s="355"/>
      <c r="D30" s="356"/>
      <c r="E30" s="465" t="s">
        <v>308</v>
      </c>
      <c r="F30" s="356"/>
      <c r="G30" s="356"/>
      <c r="H30" s="356"/>
      <c r="I30" s="356"/>
      <c r="J30" s="356"/>
      <c r="K30" s="356"/>
      <c r="L30" s="356"/>
      <c r="M30" s="358" t="s">
        <v>317</v>
      </c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/>
      <c r="AW30" s="355"/>
      <c r="AX30" s="355"/>
      <c r="AY30" s="355"/>
    </row>
    <row r="31" spans="2:51" ht="15">
      <c r="B31" s="355"/>
      <c r="C31" s="355"/>
      <c r="D31" s="356"/>
      <c r="E31" s="465" t="s">
        <v>309</v>
      </c>
      <c r="F31" s="356"/>
      <c r="G31" s="356"/>
      <c r="H31" s="356"/>
      <c r="I31" s="356"/>
      <c r="J31" s="356"/>
      <c r="K31" s="356"/>
      <c r="L31" s="356"/>
      <c r="M31" s="358" t="s">
        <v>316</v>
      </c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5"/>
      <c r="AN31" s="355"/>
      <c r="AO31" s="355"/>
      <c r="AP31" s="355"/>
      <c r="AQ31" s="355"/>
      <c r="AR31" s="355"/>
      <c r="AS31" s="355"/>
      <c r="AT31" s="355"/>
      <c r="AU31" s="355"/>
      <c r="AV31" s="355"/>
      <c r="AW31" s="355"/>
      <c r="AX31" s="355"/>
      <c r="AY31" s="355"/>
    </row>
    <row r="32" spans="2:51" ht="15">
      <c r="B32" s="355"/>
      <c r="C32" s="355"/>
      <c r="D32" s="356"/>
      <c r="E32" s="356"/>
      <c r="F32" s="356"/>
      <c r="G32" s="356"/>
      <c r="H32" s="356"/>
      <c r="I32" s="356"/>
      <c r="J32" s="356"/>
      <c r="K32" s="356"/>
      <c r="L32" s="356"/>
      <c r="M32" s="358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5"/>
      <c r="AN32" s="355"/>
      <c r="AO32" s="355"/>
      <c r="AP32" s="355"/>
      <c r="AQ32" s="355"/>
      <c r="AR32" s="355"/>
      <c r="AS32" s="355"/>
      <c r="AT32" s="355"/>
      <c r="AU32" s="355"/>
      <c r="AV32" s="355"/>
      <c r="AW32" s="355"/>
      <c r="AX32" s="355"/>
      <c r="AY32" s="355"/>
    </row>
    <row r="33" spans="2:51" ht="15">
      <c r="I33" s="356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5"/>
      <c r="AN33" s="355"/>
      <c r="AO33" s="355"/>
      <c r="AP33" s="355"/>
      <c r="AQ33" s="355"/>
      <c r="AR33" s="355"/>
      <c r="AS33" s="355"/>
      <c r="AT33" s="355"/>
      <c r="AU33" s="355"/>
      <c r="AV33" s="355"/>
      <c r="AW33" s="355"/>
      <c r="AX33" s="355"/>
      <c r="AY33" s="355"/>
    </row>
    <row r="34" spans="2:51" ht="15">
      <c r="B34" s="355"/>
      <c r="C34" s="359" t="s">
        <v>313</v>
      </c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5"/>
      <c r="AN34" s="355"/>
      <c r="AO34" s="355"/>
      <c r="AP34" s="361"/>
      <c r="AQ34" s="361"/>
      <c r="AR34" s="361"/>
      <c r="AS34" s="361"/>
      <c r="AT34" s="361"/>
      <c r="AU34" s="361"/>
      <c r="AV34" s="361"/>
      <c r="AW34" s="361"/>
      <c r="AX34" s="361"/>
      <c r="AY34" s="361"/>
    </row>
    <row r="35" spans="2:51" ht="15">
      <c r="B35" s="355"/>
      <c r="C35" s="359"/>
      <c r="D35" s="356"/>
      <c r="E35" s="356"/>
      <c r="F35" s="356"/>
      <c r="G35" s="356"/>
      <c r="H35" s="356"/>
      <c r="I35" s="457"/>
      <c r="J35" s="457"/>
      <c r="K35" s="356"/>
      <c r="L35" s="356"/>
      <c r="M35" s="361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  <c r="AA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61"/>
      <c r="AN35" s="361"/>
      <c r="AO35" s="361"/>
      <c r="AP35" s="361"/>
      <c r="AQ35" s="361"/>
      <c r="AR35" s="361"/>
      <c r="AS35" s="361"/>
      <c r="AT35" s="361"/>
      <c r="AU35" s="361"/>
      <c r="AV35" s="361"/>
      <c r="AW35" s="361"/>
      <c r="AX35" s="361"/>
      <c r="AY35" s="361"/>
    </row>
    <row r="36" spans="2:51" ht="15">
      <c r="B36" s="461" t="s">
        <v>287</v>
      </c>
      <c r="C36" s="462" t="s">
        <v>502</v>
      </c>
      <c r="D36" s="458" t="s">
        <v>293</v>
      </c>
      <c r="E36" s="456"/>
      <c r="G36" s="457"/>
      <c r="H36" s="456"/>
      <c r="I36" s="457"/>
      <c r="J36" s="457"/>
      <c r="K36" s="356"/>
      <c r="L36" s="356"/>
      <c r="M36" s="361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  <c r="AA36" s="356"/>
      <c r="AB36" s="356"/>
      <c r="AC36" s="356"/>
      <c r="AD36" s="356"/>
      <c r="AE36" s="356"/>
      <c r="AF36" s="356"/>
      <c r="AG36" s="356"/>
      <c r="AH36" s="356"/>
      <c r="AI36" s="356"/>
      <c r="AJ36" s="356"/>
      <c r="AK36" s="356"/>
      <c r="AL36" s="356"/>
      <c r="AM36" s="361"/>
      <c r="AN36" s="361"/>
      <c r="AO36" s="361"/>
      <c r="AP36" s="361"/>
      <c r="AQ36" s="361"/>
      <c r="AR36" s="361"/>
      <c r="AS36" s="361"/>
      <c r="AT36" s="361"/>
      <c r="AU36" s="361"/>
      <c r="AV36" s="361"/>
      <c r="AW36" s="361"/>
      <c r="AX36" s="361"/>
      <c r="AY36" s="361"/>
    </row>
    <row r="37" spans="2:51" ht="15" customHeight="1">
      <c r="B37" s="461" t="s">
        <v>288</v>
      </c>
      <c r="C37" s="462" t="s">
        <v>502</v>
      </c>
      <c r="D37" s="458" t="s">
        <v>294</v>
      </c>
      <c r="E37" s="456"/>
      <c r="G37" s="457"/>
      <c r="H37" s="456"/>
      <c r="I37" s="457"/>
      <c r="J37" s="457"/>
      <c r="K37" s="356"/>
      <c r="L37" s="356"/>
      <c r="M37" s="361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  <c r="AA37" s="356"/>
      <c r="AB37" s="356"/>
      <c r="AC37" s="356"/>
      <c r="AD37" s="356"/>
      <c r="AE37" s="356"/>
      <c r="AF37" s="356"/>
      <c r="AG37" s="356"/>
      <c r="AH37" s="356"/>
      <c r="AI37" s="356"/>
      <c r="AJ37" s="356"/>
      <c r="AK37" s="356"/>
      <c r="AL37" s="356"/>
      <c r="AM37" s="361"/>
      <c r="AN37" s="361"/>
      <c r="AO37" s="361"/>
      <c r="AP37" s="455"/>
      <c r="AQ37" s="455"/>
      <c r="AR37" s="455"/>
      <c r="AS37" s="455"/>
      <c r="AT37" s="455"/>
      <c r="AU37" s="455"/>
      <c r="AV37" s="455"/>
      <c r="AW37" s="455"/>
      <c r="AX37" s="455"/>
      <c r="AY37" s="455"/>
    </row>
    <row r="38" spans="2:51" ht="15">
      <c r="B38" s="461" t="s">
        <v>289</v>
      </c>
      <c r="C38" s="462" t="s">
        <v>502</v>
      </c>
      <c r="D38" s="458" t="s">
        <v>285</v>
      </c>
      <c r="E38" s="456"/>
      <c r="G38" s="457"/>
      <c r="H38" s="456"/>
      <c r="I38" s="459"/>
      <c r="J38" s="459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5"/>
      <c r="AF38" s="455"/>
      <c r="AG38" s="455"/>
      <c r="AH38" s="455"/>
      <c r="AI38" s="455"/>
      <c r="AJ38" s="455"/>
      <c r="AK38" s="455"/>
      <c r="AL38" s="455"/>
      <c r="AM38" s="455"/>
      <c r="AN38" s="455"/>
      <c r="AO38" s="455"/>
      <c r="AP38" s="455"/>
      <c r="AQ38" s="455"/>
      <c r="AR38" s="455"/>
      <c r="AS38" s="455"/>
      <c r="AT38" s="455"/>
      <c r="AU38" s="455"/>
      <c r="AV38" s="455"/>
      <c r="AW38" s="455"/>
      <c r="AX38" s="455"/>
      <c r="AY38" s="455"/>
    </row>
    <row r="39" spans="2:51" ht="15" customHeight="1">
      <c r="B39" s="461" t="s">
        <v>290</v>
      </c>
      <c r="C39" s="462" t="s">
        <v>502</v>
      </c>
      <c r="D39" s="458" t="s">
        <v>511</v>
      </c>
      <c r="E39" s="459"/>
      <c r="G39" s="459"/>
      <c r="H39" s="459"/>
      <c r="I39" s="459"/>
      <c r="J39" s="459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5"/>
      <c r="AF39" s="455"/>
      <c r="AG39" s="455"/>
      <c r="AH39" s="455"/>
      <c r="AI39" s="455"/>
      <c r="AJ39" s="455"/>
      <c r="AK39" s="455"/>
      <c r="AL39" s="455"/>
      <c r="AM39" s="455"/>
      <c r="AN39" s="455"/>
      <c r="AO39" s="455"/>
      <c r="AP39" s="463"/>
      <c r="AQ39" s="463"/>
      <c r="AR39" s="463"/>
      <c r="AS39" s="463"/>
      <c r="AT39" s="463"/>
      <c r="AU39" s="463"/>
      <c r="AV39" s="463"/>
      <c r="AW39" s="463"/>
      <c r="AX39" s="463"/>
      <c r="AY39" s="463"/>
    </row>
    <row r="40" spans="2:51" ht="15">
      <c r="B40" s="461" t="s">
        <v>291</v>
      </c>
      <c r="C40" s="462" t="s">
        <v>502</v>
      </c>
      <c r="D40" s="458" t="s">
        <v>295</v>
      </c>
      <c r="F40" s="459"/>
      <c r="G40" s="459"/>
      <c r="H40" s="459"/>
      <c r="I40" s="463"/>
      <c r="J40" s="463"/>
      <c r="K40" s="463"/>
      <c r="L40" s="463"/>
      <c r="M40" s="463"/>
      <c r="N40" s="463"/>
      <c r="O40" s="463"/>
      <c r="P40" s="463"/>
      <c r="Q40" s="463"/>
      <c r="R40" s="463"/>
      <c r="S40" s="463"/>
      <c r="T40" s="463"/>
      <c r="U40" s="463"/>
      <c r="V40" s="463"/>
      <c r="W40" s="463"/>
      <c r="X40" s="463"/>
      <c r="Y40" s="463"/>
      <c r="Z40" s="463"/>
      <c r="AA40" s="463"/>
      <c r="AB40" s="463"/>
      <c r="AC40" s="463"/>
      <c r="AD40" s="463"/>
      <c r="AE40" s="463"/>
      <c r="AF40" s="463"/>
      <c r="AG40" s="463"/>
      <c r="AH40" s="463"/>
      <c r="AI40" s="463"/>
      <c r="AJ40" s="463"/>
      <c r="AK40" s="463"/>
      <c r="AL40" s="463"/>
      <c r="AM40" s="463"/>
      <c r="AN40" s="463"/>
      <c r="AO40" s="463"/>
      <c r="AP40" s="463"/>
      <c r="AQ40" s="463"/>
      <c r="AR40" s="463"/>
      <c r="AS40" s="463"/>
      <c r="AT40" s="463"/>
      <c r="AU40" s="463"/>
      <c r="AV40" s="463"/>
      <c r="AW40" s="463"/>
      <c r="AX40" s="463"/>
      <c r="AY40" s="463"/>
    </row>
    <row r="41" spans="2:51" ht="15">
      <c r="B41" s="461" t="s">
        <v>292</v>
      </c>
      <c r="C41" s="462" t="s">
        <v>502</v>
      </c>
      <c r="D41" s="458" t="s">
        <v>296</v>
      </c>
      <c r="F41" s="463"/>
      <c r="G41" s="463"/>
      <c r="H41" s="463"/>
      <c r="I41" s="463"/>
      <c r="J41" s="463"/>
      <c r="K41" s="463"/>
      <c r="L41" s="463"/>
      <c r="M41" s="463"/>
      <c r="N41" s="463"/>
      <c r="O41" s="463"/>
      <c r="P41" s="463"/>
      <c r="Q41" s="463"/>
      <c r="R41" s="463"/>
      <c r="S41" s="463"/>
      <c r="T41" s="463"/>
      <c r="U41" s="463"/>
      <c r="V41" s="463"/>
      <c r="W41" s="463"/>
      <c r="X41" s="463"/>
      <c r="Y41" s="463"/>
      <c r="Z41" s="463"/>
      <c r="AA41" s="463"/>
      <c r="AB41" s="463"/>
      <c r="AC41" s="463"/>
      <c r="AD41" s="463"/>
      <c r="AE41" s="463"/>
      <c r="AF41" s="463"/>
      <c r="AG41" s="463"/>
      <c r="AH41" s="463"/>
      <c r="AI41" s="463"/>
      <c r="AJ41" s="463"/>
      <c r="AK41" s="463"/>
      <c r="AL41" s="463"/>
      <c r="AM41" s="463"/>
      <c r="AN41" s="463"/>
      <c r="AO41" s="463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</row>
    <row r="42" spans="2:51" ht="15">
      <c r="B42" s="457"/>
      <c r="C42" s="456"/>
      <c r="D42" s="464" t="s">
        <v>504</v>
      </c>
      <c r="E42" s="458" t="s">
        <v>503</v>
      </c>
      <c r="F42" s="463"/>
      <c r="G42" s="463"/>
      <c r="H42" s="463"/>
      <c r="I42" s="466"/>
      <c r="J42" s="466"/>
      <c r="K42" s="466"/>
      <c r="L42" s="466"/>
      <c r="M42" s="466"/>
      <c r="N42" s="466"/>
      <c r="O42" s="466"/>
      <c r="P42" s="466"/>
      <c r="Q42" s="466"/>
      <c r="R42" s="466"/>
      <c r="S42" s="466"/>
      <c r="T42" s="466"/>
      <c r="U42" s="466"/>
      <c r="V42" s="466"/>
      <c r="W42" s="466"/>
      <c r="X42" s="466"/>
      <c r="Y42" s="466"/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</row>
    <row r="43" spans="2:51" ht="15">
      <c r="C43" s="456"/>
      <c r="D43" s="457"/>
      <c r="F43" s="456"/>
      <c r="G43" s="457"/>
      <c r="H43" s="456"/>
      <c r="I43" s="457"/>
      <c r="J43" s="457"/>
      <c r="K43" s="457"/>
      <c r="L43" s="457"/>
      <c r="M43" s="456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6"/>
      <c r="AN43" s="456"/>
      <c r="AO43" s="456"/>
      <c r="AP43" s="456"/>
      <c r="AQ43" s="456"/>
      <c r="AR43" s="456"/>
      <c r="AS43" s="456"/>
      <c r="AT43" s="456"/>
      <c r="AU43" s="456"/>
      <c r="AV43" s="456"/>
      <c r="AW43" s="456"/>
      <c r="AX43" s="456"/>
      <c r="AY43" s="456"/>
    </row>
    <row r="44" spans="2:51" ht="15">
      <c r="C44" s="456"/>
      <c r="D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56"/>
      <c r="AT44" s="456"/>
      <c r="AU44" s="456"/>
      <c r="AV44" s="456"/>
      <c r="AW44" s="456"/>
      <c r="AX44" s="456"/>
      <c r="AY44" s="456"/>
    </row>
    <row r="45" spans="2:51" ht="15" customHeight="1">
      <c r="B45" s="460"/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0"/>
      <c r="Z45" s="460"/>
      <c r="AA45" s="460"/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0"/>
      <c r="AY45" s="460"/>
    </row>
    <row r="46" spans="2:51" ht="8.25" hidden="1" customHeight="1"/>
    <row r="47" spans="2:51" ht="8.25" hidden="1" customHeight="1"/>
    <row r="48" spans="2:51" ht="8.25" hidden="1" customHeight="1"/>
    <row r="49" spans="5:5" ht="8.25" hidden="1" customHeight="1"/>
    <row r="50" spans="5:5" ht="8.25" hidden="1" customHeight="1"/>
    <row r="51" spans="5:5" ht="8.25" hidden="1" customHeight="1"/>
    <row r="52" spans="5:5" ht="8.25" hidden="1" customHeight="1"/>
    <row r="53" spans="5:5" ht="8.25" hidden="1" customHeight="1"/>
    <row r="54" spans="5:5" ht="8.25" hidden="1" customHeight="1"/>
    <row r="55" spans="5:5" ht="8.25" hidden="1" customHeight="1"/>
    <row r="56" spans="5:5" ht="8.25" hidden="1" customHeight="1">
      <c r="E56" s="363" t="b">
        <f>IF('Tabla Pesos'!D75&gt;2,'Tabla Pesos'!D42&amp;" ")</f>
        <v>0</v>
      </c>
    </row>
    <row r="57" spans="5:5" ht="8.25" hidden="1" customHeight="1"/>
    <row r="58" spans="5:5" ht="8.25" hidden="1" customHeight="1"/>
    <row r="59" spans="5:5" ht="8.25" hidden="1" customHeight="1"/>
    <row r="60" spans="5:5" ht="8.25" hidden="1" customHeight="1"/>
    <row r="61" spans="5:5" ht="8.25" hidden="1" customHeight="1"/>
    <row r="62" spans="5:5" ht="8.25" hidden="1" customHeight="1"/>
    <row r="63" spans="5:5" ht="8.25" hidden="1" customHeight="1"/>
    <row r="64" spans="5:5" ht="8.25" hidden="1" customHeight="1"/>
    <row r="65" spans="1:256" ht="8.25" hidden="1" customHeight="1">
      <c r="A65" s="364"/>
      <c r="B65" s="364"/>
      <c r="C65" s="364"/>
      <c r="D65" s="364"/>
      <c r="E65" s="364"/>
      <c r="G65" s="364"/>
      <c r="H65" s="364"/>
      <c r="I65" s="364"/>
      <c r="J65" s="364"/>
      <c r="K65" s="535" t="s">
        <v>278</v>
      </c>
      <c r="L65" s="535"/>
      <c r="M65" s="535"/>
      <c r="N65" s="535"/>
      <c r="O65" s="535"/>
      <c r="P65" s="535"/>
      <c r="Q65" s="535"/>
      <c r="R65" s="535"/>
      <c r="S65" s="535"/>
      <c r="T65" s="535"/>
      <c r="U65" s="535" t="s">
        <v>276</v>
      </c>
      <c r="V65" s="535"/>
      <c r="W65" s="535"/>
      <c r="X65" s="535"/>
      <c r="Y65" s="535"/>
      <c r="Z65" s="535"/>
      <c r="AA65" s="535"/>
      <c r="AB65" s="535"/>
      <c r="AC65" s="535"/>
      <c r="AD65" s="535"/>
      <c r="AE65" s="535"/>
      <c r="AF65" s="535"/>
      <c r="AG65" s="364"/>
      <c r="AH65" s="364"/>
      <c r="AI65" s="364"/>
      <c r="AJ65" s="364"/>
      <c r="AK65" s="364"/>
      <c r="AL65" s="364"/>
      <c r="AM65" s="364"/>
      <c r="AN65" s="364"/>
      <c r="AO65" s="364"/>
      <c r="AP65" s="364"/>
      <c r="AQ65" s="364"/>
      <c r="AR65" s="364"/>
      <c r="AS65" s="364"/>
      <c r="AT65" s="364"/>
      <c r="AU65" s="364"/>
      <c r="AV65" s="364"/>
      <c r="AW65" s="364"/>
      <c r="AX65" s="364"/>
      <c r="AY65" s="364"/>
      <c r="BA65" s="364"/>
      <c r="BB65" s="364"/>
      <c r="BC65" s="364"/>
      <c r="BD65" s="364"/>
      <c r="BE65" s="364"/>
      <c r="BF65" s="364"/>
      <c r="BG65" s="364"/>
      <c r="BH65" s="364"/>
      <c r="BI65" s="364"/>
      <c r="BJ65" s="364"/>
      <c r="BK65" s="364"/>
      <c r="BL65" s="364"/>
      <c r="BM65" s="364"/>
      <c r="BN65" s="364"/>
      <c r="BO65" s="364"/>
      <c r="BP65" s="364"/>
      <c r="BQ65" s="364"/>
      <c r="BR65" s="364"/>
      <c r="BS65" s="364"/>
      <c r="BT65" s="364"/>
      <c r="BU65" s="364"/>
      <c r="BV65" s="364"/>
      <c r="BW65" s="364"/>
      <c r="BX65" s="364"/>
      <c r="BY65" s="364"/>
      <c r="BZ65" s="364"/>
      <c r="CA65" s="364"/>
      <c r="CB65" s="364"/>
      <c r="CC65" s="364"/>
      <c r="CD65" s="364"/>
      <c r="CE65" s="364"/>
      <c r="CF65" s="364"/>
      <c r="CG65" s="364"/>
      <c r="CH65" s="364"/>
      <c r="CI65" s="364"/>
      <c r="CJ65" s="364"/>
      <c r="CK65" s="364"/>
      <c r="CL65" s="364"/>
      <c r="CM65" s="364"/>
      <c r="CN65" s="364"/>
      <c r="CO65" s="364"/>
      <c r="CP65" s="364"/>
      <c r="CQ65" s="364"/>
      <c r="CR65" s="364"/>
      <c r="CS65" s="364"/>
      <c r="CT65" s="364"/>
      <c r="CU65" s="364"/>
      <c r="CV65" s="364"/>
      <c r="CW65" s="364"/>
      <c r="CX65" s="364"/>
      <c r="CY65" s="364"/>
      <c r="CZ65" s="364"/>
      <c r="DA65" s="364"/>
      <c r="DB65" s="364"/>
      <c r="DC65" s="364"/>
      <c r="DD65" s="364"/>
      <c r="DE65" s="364"/>
      <c r="DF65" s="364"/>
      <c r="DG65" s="364"/>
      <c r="DH65" s="364"/>
      <c r="DI65" s="364"/>
      <c r="DJ65" s="364"/>
      <c r="DK65" s="364"/>
      <c r="DL65" s="364"/>
      <c r="DM65" s="364"/>
      <c r="DN65" s="364"/>
      <c r="DO65" s="364"/>
      <c r="DP65" s="364"/>
      <c r="DQ65" s="364"/>
      <c r="DR65" s="364"/>
      <c r="DS65" s="364"/>
      <c r="DT65" s="364"/>
      <c r="DU65" s="364"/>
      <c r="DV65" s="364"/>
      <c r="DW65" s="364"/>
      <c r="DX65" s="364"/>
      <c r="DY65" s="364"/>
      <c r="DZ65" s="364"/>
      <c r="EA65" s="364"/>
      <c r="EB65" s="364"/>
      <c r="EC65" s="364"/>
      <c r="ED65" s="364"/>
      <c r="EE65" s="364"/>
      <c r="EF65" s="364"/>
      <c r="EG65" s="364"/>
      <c r="EH65" s="364"/>
      <c r="EI65" s="364"/>
      <c r="EJ65" s="364"/>
      <c r="EK65" s="364"/>
      <c r="EL65" s="364"/>
      <c r="EM65" s="364"/>
      <c r="EN65" s="364"/>
      <c r="EO65" s="364"/>
      <c r="EP65" s="364"/>
      <c r="EQ65" s="364"/>
      <c r="ER65" s="364"/>
      <c r="ES65" s="364"/>
      <c r="ET65" s="364"/>
      <c r="EU65" s="364"/>
      <c r="EV65" s="364"/>
      <c r="EW65" s="364"/>
      <c r="EX65" s="364"/>
      <c r="EY65" s="364"/>
      <c r="EZ65" s="364"/>
      <c r="FA65" s="364"/>
      <c r="FB65" s="364"/>
      <c r="FC65" s="364"/>
      <c r="FD65" s="364"/>
      <c r="FE65" s="364"/>
      <c r="FF65" s="364"/>
      <c r="FG65" s="364"/>
      <c r="FH65" s="364"/>
      <c r="FI65" s="364"/>
      <c r="FJ65" s="364"/>
      <c r="FK65" s="364"/>
      <c r="FL65" s="364"/>
      <c r="FM65" s="364"/>
      <c r="FN65" s="364"/>
      <c r="FO65" s="364"/>
      <c r="FP65" s="364"/>
      <c r="FQ65" s="364"/>
      <c r="FR65" s="364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  <c r="GL65" s="364"/>
      <c r="GM65" s="364"/>
      <c r="GN65" s="364"/>
      <c r="GO65" s="364"/>
      <c r="GP65" s="364"/>
      <c r="GQ65" s="364"/>
      <c r="GR65" s="364"/>
      <c r="GS65" s="364"/>
      <c r="GT65" s="364"/>
      <c r="GU65" s="364"/>
      <c r="GV65" s="364"/>
      <c r="GW65" s="364"/>
      <c r="GX65" s="364"/>
      <c r="GY65" s="364"/>
      <c r="GZ65" s="364"/>
      <c r="HA65" s="364"/>
      <c r="HB65" s="364"/>
      <c r="HC65" s="364"/>
      <c r="HD65" s="364"/>
      <c r="HE65" s="364"/>
      <c r="HF65" s="364"/>
      <c r="HG65" s="364"/>
      <c r="HH65" s="364"/>
      <c r="HI65" s="364"/>
      <c r="HJ65" s="364"/>
      <c r="HK65" s="364"/>
      <c r="HL65" s="364"/>
      <c r="HM65" s="364"/>
      <c r="HN65" s="364"/>
      <c r="HO65" s="364"/>
      <c r="HP65" s="364"/>
      <c r="HQ65" s="364"/>
      <c r="HR65" s="364"/>
      <c r="HS65" s="364"/>
      <c r="HT65" s="364"/>
      <c r="HU65" s="364"/>
      <c r="HV65" s="364"/>
      <c r="HW65" s="364"/>
      <c r="HX65" s="364"/>
      <c r="HY65" s="364"/>
      <c r="HZ65" s="364"/>
      <c r="IA65" s="364"/>
      <c r="IB65" s="364"/>
      <c r="IC65" s="364"/>
      <c r="ID65" s="364"/>
      <c r="IE65" s="364"/>
      <c r="IF65" s="364"/>
      <c r="IG65" s="364"/>
      <c r="IH65" s="364"/>
      <c r="II65" s="364"/>
      <c r="IJ65" s="364"/>
      <c r="IK65" s="364"/>
      <c r="IL65" s="364"/>
      <c r="IM65" s="364"/>
      <c r="IN65" s="364"/>
      <c r="IO65" s="364"/>
      <c r="IP65" s="364"/>
      <c r="IQ65" s="364"/>
      <c r="IR65" s="364"/>
      <c r="IS65" s="364"/>
      <c r="IT65" s="364"/>
      <c r="IU65" s="364"/>
      <c r="IV65" s="364"/>
    </row>
    <row r="66" spans="1:256" ht="8.25" hidden="1" customHeight="1">
      <c r="A66" s="364"/>
      <c r="B66" s="364"/>
      <c r="C66" s="364"/>
      <c r="D66" s="364"/>
      <c r="E66" s="364"/>
      <c r="G66" s="364"/>
      <c r="H66" s="364"/>
      <c r="I66" s="364"/>
      <c r="J66" s="364"/>
      <c r="K66" s="365"/>
      <c r="L66" s="365"/>
      <c r="M66" s="365"/>
      <c r="N66" s="365"/>
      <c r="O66" s="365"/>
      <c r="P66" s="365"/>
      <c r="Q66" s="365"/>
      <c r="R66" s="365"/>
      <c r="S66" s="365"/>
      <c r="T66" s="365"/>
      <c r="U66" s="365"/>
      <c r="V66" s="365"/>
      <c r="W66" s="365"/>
      <c r="X66" s="365"/>
      <c r="Y66" s="365"/>
      <c r="Z66" s="365"/>
      <c r="AA66" s="365"/>
      <c r="AB66" s="365"/>
      <c r="AC66" s="365"/>
      <c r="AD66" s="365"/>
      <c r="AE66" s="365"/>
      <c r="AF66" s="365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4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4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  <c r="DA66" s="364"/>
      <c r="DB66" s="364"/>
      <c r="DC66" s="364"/>
      <c r="DD66" s="364"/>
      <c r="DE66" s="364"/>
      <c r="DF66" s="364"/>
      <c r="DG66" s="364"/>
      <c r="DH66" s="364"/>
      <c r="DI66" s="364"/>
      <c r="DJ66" s="364"/>
      <c r="DK66" s="364"/>
      <c r="DL66" s="364"/>
      <c r="DM66" s="364"/>
      <c r="DN66" s="364"/>
      <c r="DO66" s="364"/>
      <c r="DP66" s="364"/>
      <c r="DQ66" s="364"/>
      <c r="DR66" s="364"/>
      <c r="DS66" s="364"/>
      <c r="DT66" s="364"/>
      <c r="DU66" s="364"/>
      <c r="DV66" s="364"/>
      <c r="DW66" s="364"/>
      <c r="DX66" s="364"/>
      <c r="DY66" s="364"/>
      <c r="DZ66" s="364"/>
      <c r="EA66" s="364"/>
      <c r="EB66" s="364"/>
      <c r="EC66" s="364"/>
      <c r="ED66" s="364"/>
      <c r="EE66" s="364"/>
      <c r="EF66" s="364"/>
      <c r="EG66" s="364"/>
      <c r="EH66" s="364"/>
      <c r="EI66" s="364"/>
      <c r="EJ66" s="364"/>
      <c r="EK66" s="364"/>
      <c r="EL66" s="364"/>
      <c r="EM66" s="364"/>
      <c r="EN66" s="364"/>
      <c r="EO66" s="364"/>
      <c r="EP66" s="364"/>
      <c r="EQ66" s="364"/>
      <c r="ER66" s="364"/>
      <c r="ES66" s="364"/>
      <c r="ET66" s="364"/>
      <c r="EU66" s="364"/>
      <c r="EV66" s="364"/>
      <c r="EW66" s="364"/>
      <c r="EX66" s="364"/>
      <c r="EY66" s="364"/>
      <c r="EZ66" s="364"/>
      <c r="FA66" s="364"/>
      <c r="FB66" s="364"/>
      <c r="FC66" s="364"/>
      <c r="FD66" s="364"/>
      <c r="FE66" s="364"/>
      <c r="FF66" s="364"/>
      <c r="FG66" s="364"/>
      <c r="FH66" s="364"/>
      <c r="FI66" s="364"/>
      <c r="FJ66" s="364"/>
      <c r="FK66" s="364"/>
      <c r="FL66" s="364"/>
      <c r="FM66" s="364"/>
      <c r="FN66" s="364"/>
      <c r="FO66" s="364"/>
      <c r="FP66" s="364"/>
      <c r="FQ66" s="364"/>
      <c r="FR66" s="364"/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  <c r="GM66" s="364"/>
      <c r="GN66" s="364"/>
      <c r="GO66" s="364"/>
      <c r="GP66" s="364"/>
      <c r="GQ66" s="364"/>
      <c r="GR66" s="364"/>
      <c r="GS66" s="364"/>
      <c r="GT66" s="364"/>
      <c r="GU66" s="364"/>
      <c r="GV66" s="364"/>
      <c r="GW66" s="364"/>
      <c r="GX66" s="364"/>
      <c r="GY66" s="364"/>
      <c r="GZ66" s="364"/>
      <c r="HA66" s="364"/>
      <c r="HB66" s="364"/>
      <c r="HC66" s="364"/>
      <c r="HD66" s="364"/>
      <c r="HE66" s="364"/>
      <c r="HF66" s="364"/>
      <c r="HG66" s="364"/>
      <c r="HH66" s="364"/>
      <c r="HI66" s="364"/>
      <c r="HJ66" s="364"/>
      <c r="HK66" s="364"/>
      <c r="HL66" s="364"/>
      <c r="HM66" s="364"/>
      <c r="HN66" s="364"/>
      <c r="HO66" s="364"/>
      <c r="HP66" s="364"/>
      <c r="HQ66" s="364"/>
      <c r="HR66" s="364"/>
      <c r="HS66" s="364"/>
      <c r="HT66" s="364"/>
      <c r="HU66" s="364"/>
      <c r="HV66" s="364"/>
      <c r="HW66" s="364"/>
      <c r="HX66" s="364"/>
      <c r="HY66" s="364"/>
      <c r="HZ66" s="364"/>
      <c r="IA66" s="364"/>
      <c r="IB66" s="364"/>
      <c r="IC66" s="364"/>
      <c r="ID66" s="364"/>
      <c r="IE66" s="364"/>
      <c r="IF66" s="364"/>
      <c r="IG66" s="364"/>
      <c r="IH66" s="364"/>
      <c r="II66" s="364"/>
      <c r="IJ66" s="364"/>
      <c r="IK66" s="364"/>
      <c r="IL66" s="364"/>
      <c r="IM66" s="364"/>
      <c r="IN66" s="364"/>
      <c r="IO66" s="364"/>
      <c r="IP66" s="364"/>
      <c r="IQ66" s="364"/>
      <c r="IR66" s="364"/>
      <c r="IS66" s="364"/>
      <c r="IT66" s="364"/>
      <c r="IU66" s="364"/>
      <c r="IV66" s="364"/>
    </row>
    <row r="67" spans="1:256" ht="8.25" hidden="1" customHeight="1">
      <c r="A67" s="364"/>
      <c r="B67" s="364"/>
      <c r="C67" s="364"/>
      <c r="D67" s="450" t="s">
        <v>491</v>
      </c>
      <c r="E67" s="451">
        <v>20</v>
      </c>
      <c r="G67" s="364"/>
      <c r="H67" s="364"/>
      <c r="I67" s="364"/>
      <c r="J67" s="364"/>
      <c r="K67" s="365"/>
      <c r="L67" s="365"/>
      <c r="M67" s="365"/>
      <c r="N67" s="365"/>
      <c r="O67" s="365"/>
      <c r="P67" s="365"/>
      <c r="Q67" s="365"/>
      <c r="R67" s="365"/>
      <c r="S67" s="365"/>
      <c r="T67" s="365"/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  <c r="BK67" s="364"/>
      <c r="BL67" s="364"/>
      <c r="BM67" s="364"/>
      <c r="BN67" s="364"/>
      <c r="BO67" s="364"/>
      <c r="BP67" s="364"/>
      <c r="BQ67" s="364"/>
      <c r="BR67" s="364"/>
      <c r="BS67" s="364"/>
      <c r="BT67" s="364"/>
      <c r="BU67" s="364"/>
      <c r="BV67" s="364"/>
      <c r="BW67" s="364"/>
      <c r="BX67" s="364"/>
      <c r="BY67" s="364"/>
      <c r="BZ67" s="364"/>
      <c r="CA67" s="364"/>
      <c r="CB67" s="364"/>
      <c r="CC67" s="364"/>
      <c r="CD67" s="364"/>
      <c r="CE67" s="364"/>
      <c r="CF67" s="364"/>
      <c r="CG67" s="364"/>
      <c r="CH67" s="364"/>
      <c r="CI67" s="364"/>
      <c r="CJ67" s="364"/>
      <c r="CK67" s="364"/>
      <c r="CL67" s="364"/>
      <c r="CM67" s="364"/>
      <c r="CN67" s="364"/>
      <c r="CO67" s="364"/>
      <c r="CP67" s="364"/>
      <c r="CQ67" s="364"/>
      <c r="CR67" s="364"/>
      <c r="CS67" s="364"/>
      <c r="CT67" s="364"/>
      <c r="CU67" s="364"/>
      <c r="CV67" s="364"/>
      <c r="CW67" s="364"/>
      <c r="CX67" s="364"/>
      <c r="CY67" s="364"/>
      <c r="CZ67" s="364"/>
      <c r="DA67" s="364"/>
      <c r="DB67" s="364"/>
      <c r="DC67" s="364"/>
      <c r="DD67" s="364"/>
      <c r="DE67" s="364"/>
      <c r="DF67" s="364"/>
      <c r="DG67" s="364"/>
      <c r="DH67" s="364"/>
      <c r="DI67" s="364"/>
      <c r="DJ67" s="364"/>
      <c r="DK67" s="364"/>
      <c r="DL67" s="364"/>
      <c r="DM67" s="364"/>
      <c r="DN67" s="364"/>
      <c r="DO67" s="364"/>
      <c r="DP67" s="364"/>
      <c r="DQ67" s="364"/>
      <c r="DR67" s="364"/>
      <c r="DS67" s="364"/>
      <c r="DT67" s="364"/>
      <c r="DU67" s="364"/>
      <c r="DV67" s="364"/>
      <c r="DW67" s="364"/>
      <c r="DX67" s="364"/>
      <c r="DY67" s="364"/>
      <c r="DZ67" s="364"/>
      <c r="EA67" s="364"/>
      <c r="EB67" s="364"/>
      <c r="EC67" s="364"/>
      <c r="ED67" s="364"/>
      <c r="EE67" s="364"/>
      <c r="EF67" s="364"/>
      <c r="EG67" s="364"/>
      <c r="EH67" s="364"/>
      <c r="EI67" s="364"/>
      <c r="EJ67" s="364"/>
      <c r="EK67" s="364"/>
      <c r="EL67" s="364"/>
      <c r="EM67" s="364"/>
      <c r="EN67" s="364"/>
      <c r="EO67" s="364"/>
      <c r="EP67" s="364"/>
      <c r="EQ67" s="364"/>
      <c r="ER67" s="364"/>
      <c r="ES67" s="364"/>
      <c r="ET67" s="364"/>
      <c r="EU67" s="364"/>
      <c r="EV67" s="364"/>
      <c r="EW67" s="364"/>
      <c r="EX67" s="364"/>
      <c r="EY67" s="364"/>
      <c r="EZ67" s="364"/>
      <c r="FA67" s="364"/>
      <c r="FB67" s="364"/>
      <c r="FC67" s="364"/>
      <c r="FD67" s="364"/>
      <c r="FE67" s="364"/>
      <c r="FF67" s="364"/>
      <c r="FG67" s="364"/>
      <c r="FH67" s="364"/>
      <c r="FI67" s="364"/>
      <c r="FJ67" s="364"/>
      <c r="FK67" s="364"/>
      <c r="FL67" s="364"/>
      <c r="FM67" s="364"/>
      <c r="FN67" s="364"/>
      <c r="FO67" s="364"/>
      <c r="FP67" s="364"/>
      <c r="FQ67" s="364"/>
      <c r="FR67" s="364"/>
      <c r="FS67" s="364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  <c r="GL67" s="364"/>
      <c r="GM67" s="364"/>
      <c r="GN67" s="364"/>
      <c r="GO67" s="364"/>
      <c r="GP67" s="364"/>
      <c r="GQ67" s="364"/>
      <c r="GR67" s="364"/>
      <c r="GS67" s="364"/>
      <c r="GT67" s="364"/>
      <c r="GU67" s="364"/>
      <c r="GV67" s="364"/>
      <c r="GW67" s="364"/>
      <c r="GX67" s="364"/>
      <c r="GY67" s="364"/>
      <c r="GZ67" s="364"/>
      <c r="HA67" s="364"/>
      <c r="HB67" s="364"/>
      <c r="HC67" s="364"/>
      <c r="HD67" s="364"/>
      <c r="HE67" s="364"/>
      <c r="HF67" s="364"/>
      <c r="HG67" s="364"/>
      <c r="HH67" s="364"/>
      <c r="HI67" s="364"/>
      <c r="HJ67" s="364"/>
      <c r="HK67" s="364"/>
      <c r="HL67" s="364"/>
      <c r="HM67" s="364"/>
      <c r="HN67" s="364"/>
      <c r="HO67" s="364"/>
      <c r="HP67" s="364"/>
      <c r="HQ67" s="364"/>
      <c r="HR67" s="364"/>
      <c r="HS67" s="364"/>
      <c r="HT67" s="364"/>
      <c r="HU67" s="364"/>
      <c r="HV67" s="364"/>
      <c r="HW67" s="364"/>
      <c r="HX67" s="364"/>
      <c r="HY67" s="364"/>
      <c r="HZ67" s="364"/>
      <c r="IA67" s="364"/>
      <c r="IB67" s="364"/>
      <c r="IC67" s="364"/>
      <c r="ID67" s="364"/>
      <c r="IE67" s="364"/>
      <c r="IF67" s="364"/>
      <c r="IG67" s="364"/>
      <c r="IH67" s="364"/>
      <c r="II67" s="364"/>
      <c r="IJ67" s="364"/>
      <c r="IK67" s="364"/>
      <c r="IL67" s="364"/>
      <c r="IM67" s="364"/>
      <c r="IN67" s="364"/>
      <c r="IO67" s="364"/>
      <c r="IP67" s="364"/>
      <c r="IQ67" s="364"/>
      <c r="IR67" s="364"/>
      <c r="IS67" s="364"/>
      <c r="IT67" s="364"/>
      <c r="IU67" s="364"/>
      <c r="IV67" s="364"/>
    </row>
    <row r="68" spans="1:256" ht="8.25" hidden="1" customHeight="1">
      <c r="A68" s="364"/>
      <c r="B68" s="364"/>
      <c r="C68" s="364"/>
      <c r="D68" s="364"/>
      <c r="E68" s="364"/>
      <c r="G68" s="364"/>
      <c r="H68" s="364"/>
      <c r="I68" s="364"/>
      <c r="J68" s="364"/>
      <c r="K68" s="365"/>
      <c r="L68" s="365"/>
      <c r="M68" s="365"/>
      <c r="N68" s="365"/>
      <c r="O68" s="365"/>
      <c r="P68" s="365"/>
      <c r="Q68" s="365"/>
      <c r="R68" s="365"/>
      <c r="S68" s="365"/>
      <c r="T68" s="365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4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4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  <c r="DA68" s="364"/>
      <c r="DB68" s="364"/>
      <c r="DC68" s="364"/>
      <c r="DD68" s="364"/>
      <c r="DE68" s="364"/>
      <c r="DF68" s="364"/>
      <c r="DG68" s="364"/>
      <c r="DH68" s="364"/>
      <c r="DI68" s="364"/>
      <c r="DJ68" s="364"/>
      <c r="DK68" s="364"/>
      <c r="DL68" s="364"/>
      <c r="DM68" s="364"/>
      <c r="DN68" s="364"/>
      <c r="DO68" s="364"/>
      <c r="DP68" s="364"/>
      <c r="DQ68" s="364"/>
      <c r="DR68" s="364"/>
      <c r="DS68" s="364"/>
      <c r="DT68" s="364"/>
      <c r="DU68" s="364"/>
      <c r="DV68" s="364"/>
      <c r="DW68" s="364"/>
      <c r="DX68" s="364"/>
      <c r="DY68" s="364"/>
      <c r="DZ68" s="364"/>
      <c r="EA68" s="364"/>
      <c r="EB68" s="364"/>
      <c r="EC68" s="364"/>
      <c r="ED68" s="364"/>
      <c r="EE68" s="364"/>
      <c r="EF68" s="364"/>
      <c r="EG68" s="364"/>
      <c r="EH68" s="364"/>
      <c r="EI68" s="364"/>
      <c r="EJ68" s="364"/>
      <c r="EK68" s="364"/>
      <c r="EL68" s="364"/>
      <c r="EM68" s="364"/>
      <c r="EN68" s="364"/>
      <c r="EO68" s="364"/>
      <c r="EP68" s="364"/>
      <c r="EQ68" s="364"/>
      <c r="ER68" s="364"/>
      <c r="ES68" s="364"/>
      <c r="ET68" s="364"/>
      <c r="EU68" s="364"/>
      <c r="EV68" s="364"/>
      <c r="EW68" s="364"/>
      <c r="EX68" s="364"/>
      <c r="EY68" s="364"/>
      <c r="EZ68" s="364"/>
      <c r="FA68" s="364"/>
      <c r="FB68" s="364"/>
      <c r="FC68" s="364"/>
      <c r="FD68" s="364"/>
      <c r="FE68" s="364"/>
      <c r="FF68" s="364"/>
      <c r="FG68" s="364"/>
      <c r="FH68" s="364"/>
      <c r="FI68" s="364"/>
      <c r="FJ68" s="364"/>
      <c r="FK68" s="364"/>
      <c r="FL68" s="364"/>
      <c r="FM68" s="364"/>
      <c r="FN68" s="364"/>
      <c r="FO68" s="364"/>
      <c r="FP68" s="364"/>
      <c r="FQ68" s="364"/>
      <c r="FR68" s="364"/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  <c r="GM68" s="364"/>
      <c r="GN68" s="364"/>
      <c r="GO68" s="364"/>
      <c r="GP68" s="364"/>
      <c r="GQ68" s="364"/>
      <c r="GR68" s="364"/>
      <c r="GS68" s="364"/>
      <c r="GT68" s="364"/>
      <c r="GU68" s="364"/>
      <c r="GV68" s="364"/>
      <c r="GW68" s="364"/>
      <c r="GX68" s="364"/>
      <c r="GY68" s="364"/>
      <c r="GZ68" s="364"/>
      <c r="HA68" s="364"/>
      <c r="HB68" s="364"/>
      <c r="HC68" s="364"/>
      <c r="HD68" s="364"/>
      <c r="HE68" s="364"/>
      <c r="HF68" s="364"/>
      <c r="HG68" s="364"/>
      <c r="HH68" s="364"/>
      <c r="HI68" s="364"/>
      <c r="HJ68" s="364"/>
      <c r="HK68" s="364"/>
      <c r="HL68" s="364"/>
      <c r="HM68" s="364"/>
      <c r="HN68" s="364"/>
      <c r="HO68" s="364"/>
      <c r="HP68" s="364"/>
      <c r="HQ68" s="364"/>
      <c r="HR68" s="364"/>
      <c r="HS68" s="364"/>
      <c r="HT68" s="364"/>
      <c r="HU68" s="364"/>
      <c r="HV68" s="364"/>
      <c r="HW68" s="364"/>
      <c r="HX68" s="364"/>
      <c r="HY68" s="364"/>
      <c r="HZ68" s="364"/>
      <c r="IA68" s="364"/>
      <c r="IB68" s="364"/>
      <c r="IC68" s="364"/>
      <c r="ID68" s="364"/>
      <c r="IE68" s="364"/>
      <c r="IF68" s="364"/>
      <c r="IG68" s="364"/>
      <c r="IH68" s="364"/>
      <c r="II68" s="364"/>
      <c r="IJ68" s="364"/>
      <c r="IK68" s="364"/>
      <c r="IL68" s="364"/>
      <c r="IM68" s="364"/>
      <c r="IN68" s="364"/>
      <c r="IO68" s="364"/>
      <c r="IP68" s="364"/>
      <c r="IQ68" s="364"/>
      <c r="IR68" s="364"/>
      <c r="IS68" s="364"/>
      <c r="IT68" s="364"/>
      <c r="IU68" s="364"/>
      <c r="IV68" s="364"/>
    </row>
    <row r="69" spans="1:256" ht="8.25" hidden="1" customHeight="1">
      <c r="A69" s="364"/>
      <c r="B69" s="364"/>
      <c r="C69" s="364"/>
      <c r="D69" s="472">
        <v>44999</v>
      </c>
      <c r="E69" s="364"/>
      <c r="G69" s="364"/>
      <c r="H69" s="364"/>
      <c r="I69" s="364"/>
      <c r="J69" s="364"/>
      <c r="K69" s="365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4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4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  <c r="DA69" s="364"/>
      <c r="DB69" s="364"/>
      <c r="DC69" s="364"/>
      <c r="DD69" s="364"/>
      <c r="DE69" s="364"/>
      <c r="DF69" s="364"/>
      <c r="DG69" s="364"/>
      <c r="DH69" s="364"/>
      <c r="DI69" s="364"/>
      <c r="DJ69" s="364"/>
      <c r="DK69" s="364"/>
      <c r="DL69" s="364"/>
      <c r="DM69" s="364"/>
      <c r="DN69" s="364"/>
      <c r="DO69" s="364"/>
      <c r="DP69" s="364"/>
      <c r="DQ69" s="364"/>
      <c r="DR69" s="364"/>
      <c r="DS69" s="364"/>
      <c r="DT69" s="364"/>
      <c r="DU69" s="364"/>
      <c r="DV69" s="364"/>
      <c r="DW69" s="364"/>
      <c r="DX69" s="364"/>
      <c r="DY69" s="364"/>
      <c r="DZ69" s="364"/>
      <c r="EA69" s="364"/>
      <c r="EB69" s="364"/>
      <c r="EC69" s="364"/>
      <c r="ED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  <c r="EQ69" s="364"/>
      <c r="ER69" s="364"/>
      <c r="ES69" s="364"/>
      <c r="ET69" s="364"/>
      <c r="EU69" s="364"/>
      <c r="EV69" s="364"/>
      <c r="EW69" s="364"/>
      <c r="EX69" s="364"/>
      <c r="EY69" s="364"/>
      <c r="EZ69" s="364"/>
      <c r="FA69" s="364"/>
      <c r="FB69" s="364"/>
      <c r="FC69" s="364"/>
      <c r="FD69" s="364"/>
      <c r="FE69" s="364"/>
      <c r="FF69" s="364"/>
      <c r="FG69" s="364"/>
      <c r="FH69" s="364"/>
      <c r="FI69" s="364"/>
      <c r="FJ69" s="364"/>
      <c r="FK69" s="364"/>
      <c r="FL69" s="364"/>
      <c r="FM69" s="364"/>
      <c r="FN69" s="364"/>
      <c r="FO69" s="364"/>
      <c r="FP69" s="364"/>
      <c r="FQ69" s="364"/>
      <c r="FR69" s="364"/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  <c r="GM69" s="364"/>
      <c r="GN69" s="364"/>
      <c r="GO69" s="364"/>
      <c r="GP69" s="364"/>
      <c r="GQ69" s="364"/>
      <c r="GR69" s="364"/>
      <c r="GS69" s="364"/>
      <c r="GT69" s="364"/>
      <c r="GU69" s="364"/>
      <c r="GV69" s="364"/>
      <c r="GW69" s="364"/>
      <c r="GX69" s="364"/>
      <c r="GY69" s="364"/>
      <c r="GZ69" s="364"/>
      <c r="HA69" s="364"/>
      <c r="HB69" s="364"/>
      <c r="HC69" s="364"/>
      <c r="HD69" s="364"/>
      <c r="HE69" s="364"/>
      <c r="HF69" s="364"/>
      <c r="HG69" s="364"/>
      <c r="HH69" s="364"/>
      <c r="HI69" s="364"/>
      <c r="HJ69" s="364"/>
      <c r="HK69" s="364"/>
      <c r="HL69" s="364"/>
      <c r="HM69" s="364"/>
      <c r="HN69" s="364"/>
      <c r="HO69" s="364"/>
      <c r="HP69" s="364"/>
      <c r="HQ69" s="364"/>
      <c r="HR69" s="364"/>
      <c r="HS69" s="364"/>
      <c r="HT69" s="364"/>
      <c r="HU69" s="364"/>
      <c r="HV69" s="364"/>
      <c r="HW69" s="364"/>
      <c r="HX69" s="364"/>
      <c r="HY69" s="364"/>
      <c r="HZ69" s="364"/>
      <c r="IA69" s="364"/>
      <c r="IB69" s="364"/>
      <c r="IC69" s="364"/>
      <c r="ID69" s="364"/>
      <c r="IE69" s="364"/>
      <c r="IF69" s="364"/>
      <c r="IG69" s="364"/>
      <c r="IH69" s="364"/>
      <c r="II69" s="364"/>
      <c r="IJ69" s="364"/>
      <c r="IK69" s="364"/>
      <c r="IL69" s="364"/>
      <c r="IM69" s="364"/>
      <c r="IN69" s="364"/>
      <c r="IO69" s="364"/>
      <c r="IP69" s="364"/>
      <c r="IQ69" s="364"/>
      <c r="IR69" s="364"/>
      <c r="IS69" s="364"/>
      <c r="IT69" s="364"/>
      <c r="IU69" s="364"/>
      <c r="IV69" s="364"/>
    </row>
    <row r="70" spans="1:256" ht="8.25" hidden="1" customHeight="1">
      <c r="A70" s="364"/>
      <c r="B70" s="364"/>
      <c r="C70" s="364"/>
      <c r="D70" s="364"/>
      <c r="E70" s="364"/>
      <c r="G70" s="364"/>
      <c r="H70" s="364"/>
      <c r="I70" s="364"/>
      <c r="J70" s="364"/>
      <c r="K70" s="365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  <c r="BK70" s="364"/>
      <c r="BL70" s="364"/>
      <c r="BM70" s="364"/>
      <c r="BN70" s="364"/>
      <c r="BO70" s="364"/>
      <c r="BP70" s="364"/>
      <c r="BQ70" s="364"/>
      <c r="BR70" s="364"/>
      <c r="BS70" s="364"/>
      <c r="BT70" s="364"/>
      <c r="BU70" s="364"/>
      <c r="BV70" s="364"/>
      <c r="BW70" s="364"/>
      <c r="BX70" s="364"/>
      <c r="BY70" s="364"/>
      <c r="BZ70" s="364"/>
      <c r="CA70" s="364"/>
      <c r="CB70" s="364"/>
      <c r="CC70" s="364"/>
      <c r="CD70" s="364"/>
      <c r="CE70" s="364"/>
      <c r="CF70" s="364"/>
      <c r="CG70" s="364"/>
      <c r="CH70" s="364"/>
      <c r="CI70" s="364"/>
      <c r="CJ70" s="364"/>
      <c r="CK70" s="364"/>
      <c r="CL70" s="364"/>
      <c r="CM70" s="364"/>
      <c r="CN70" s="364"/>
      <c r="CO70" s="364"/>
      <c r="CP70" s="364"/>
      <c r="CQ70" s="364"/>
      <c r="CR70" s="364"/>
      <c r="CS70" s="364"/>
      <c r="CT70" s="364"/>
      <c r="CU70" s="364"/>
      <c r="CV70" s="364"/>
      <c r="CW70" s="364"/>
      <c r="CX70" s="364"/>
      <c r="CY70" s="364"/>
      <c r="CZ70" s="364"/>
      <c r="DA70" s="364"/>
      <c r="DB70" s="364"/>
      <c r="DC70" s="364"/>
      <c r="DD70" s="364"/>
      <c r="DE70" s="364"/>
      <c r="DF70" s="364"/>
      <c r="DG70" s="364"/>
      <c r="DH70" s="364"/>
      <c r="DI70" s="364"/>
      <c r="DJ70" s="364"/>
      <c r="DK70" s="364"/>
      <c r="DL70" s="364"/>
      <c r="DM70" s="364"/>
      <c r="DN70" s="364"/>
      <c r="DO70" s="364"/>
      <c r="DP70" s="364"/>
      <c r="DQ70" s="364"/>
      <c r="DR70" s="364"/>
      <c r="DS70" s="364"/>
      <c r="DT70" s="364"/>
      <c r="DU70" s="364"/>
      <c r="DV70" s="364"/>
      <c r="DW70" s="364"/>
      <c r="DX70" s="364"/>
      <c r="DY70" s="364"/>
      <c r="DZ70" s="364"/>
      <c r="EA70" s="364"/>
      <c r="EB70" s="364"/>
      <c r="EC70" s="364"/>
      <c r="ED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  <c r="EQ70" s="364"/>
      <c r="ER70" s="364"/>
      <c r="ES70" s="364"/>
      <c r="ET70" s="364"/>
      <c r="EU70" s="364"/>
      <c r="EV70" s="364"/>
      <c r="EW70" s="364"/>
      <c r="EX70" s="364"/>
      <c r="EY70" s="364"/>
      <c r="EZ70" s="364"/>
      <c r="FA70" s="364"/>
      <c r="FB70" s="364"/>
      <c r="FC70" s="364"/>
      <c r="FD70" s="364"/>
      <c r="FE70" s="364"/>
      <c r="FF70" s="364"/>
      <c r="FG70" s="364"/>
      <c r="FH70" s="364"/>
      <c r="FI70" s="364"/>
      <c r="FJ70" s="364"/>
      <c r="FK70" s="364"/>
      <c r="FL70" s="364"/>
      <c r="FM70" s="364"/>
      <c r="FN70" s="364"/>
      <c r="FO70" s="364"/>
      <c r="FP70" s="364"/>
      <c r="FQ70" s="364"/>
      <c r="FR70" s="364"/>
      <c r="FS70" s="364"/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  <c r="GL70" s="364"/>
      <c r="GM70" s="364"/>
      <c r="GN70" s="364"/>
      <c r="GO70" s="364"/>
      <c r="GP70" s="364"/>
      <c r="GQ70" s="364"/>
      <c r="GR70" s="364"/>
      <c r="GS70" s="364"/>
      <c r="GT70" s="364"/>
      <c r="GU70" s="364"/>
      <c r="GV70" s="364"/>
      <c r="GW70" s="364"/>
      <c r="GX70" s="364"/>
      <c r="GY70" s="364"/>
      <c r="GZ70" s="364"/>
      <c r="HA70" s="364"/>
      <c r="HB70" s="364"/>
      <c r="HC70" s="364"/>
      <c r="HD70" s="364"/>
      <c r="HE70" s="364"/>
      <c r="HF70" s="364"/>
      <c r="HG70" s="364"/>
      <c r="HH70" s="364"/>
      <c r="HI70" s="364"/>
      <c r="HJ70" s="364"/>
      <c r="HK70" s="364"/>
      <c r="HL70" s="364"/>
      <c r="HM70" s="364"/>
      <c r="HN70" s="364"/>
      <c r="HO70" s="364"/>
      <c r="HP70" s="364"/>
      <c r="HQ70" s="364"/>
      <c r="HR70" s="364"/>
      <c r="HS70" s="364"/>
      <c r="HT70" s="364"/>
      <c r="HU70" s="364"/>
      <c r="HV70" s="364"/>
      <c r="HW70" s="364"/>
      <c r="HX70" s="364"/>
      <c r="HY70" s="364"/>
      <c r="HZ70" s="364"/>
      <c r="IA70" s="364"/>
      <c r="IB70" s="364"/>
      <c r="IC70" s="364"/>
      <c r="ID70" s="364"/>
      <c r="IE70" s="364"/>
      <c r="IF70" s="364"/>
      <c r="IG70" s="364"/>
      <c r="IH70" s="364"/>
      <c r="II70" s="364"/>
      <c r="IJ70" s="364"/>
      <c r="IK70" s="364"/>
      <c r="IL70" s="364"/>
      <c r="IM70" s="364"/>
      <c r="IN70" s="364"/>
      <c r="IO70" s="364"/>
      <c r="IP70" s="364"/>
      <c r="IQ70" s="364"/>
      <c r="IR70" s="364"/>
      <c r="IS70" s="364"/>
      <c r="IT70" s="364"/>
      <c r="IU70" s="364"/>
      <c r="IV70" s="364"/>
    </row>
    <row r="71" spans="1:256" ht="8.25" hidden="1" customHeight="1">
      <c r="A71" s="366"/>
      <c r="B71" s="366"/>
      <c r="C71" s="452">
        <f>IF(Cotización!C20="Dólares",Cotización!G24*$E$67,Cotización!G24)</f>
        <v>250000</v>
      </c>
      <c r="D71" s="368"/>
      <c r="E71" s="366"/>
      <c r="F71" s="363" t="s">
        <v>271</v>
      </c>
      <c r="G71" s="366">
        <v>1</v>
      </c>
      <c r="H71" s="366"/>
      <c r="I71" s="366"/>
      <c r="J71" s="366"/>
      <c r="K71" s="535" t="s">
        <v>279</v>
      </c>
      <c r="L71" s="535"/>
      <c r="M71" s="535"/>
      <c r="N71" s="535"/>
      <c r="O71" s="535"/>
      <c r="P71" s="535"/>
      <c r="Q71" s="535"/>
      <c r="R71" s="535"/>
      <c r="S71" s="535"/>
      <c r="T71" s="535"/>
      <c r="U71" s="535" t="s">
        <v>280</v>
      </c>
      <c r="V71" s="535"/>
      <c r="W71" s="535"/>
      <c r="X71" s="535"/>
      <c r="Y71" s="535"/>
      <c r="Z71" s="535"/>
      <c r="AA71" s="535"/>
      <c r="AB71" s="535"/>
      <c r="AC71" s="535"/>
      <c r="AD71" s="535"/>
      <c r="AE71" s="535"/>
      <c r="AF71" s="535"/>
      <c r="AG71" s="366"/>
      <c r="AH71" s="366"/>
      <c r="AI71" s="366"/>
      <c r="AJ71" s="366"/>
      <c r="AK71" s="366"/>
      <c r="AL71" s="366"/>
      <c r="AM71" s="366"/>
      <c r="AN71" s="366"/>
      <c r="AO71" s="366"/>
      <c r="AP71" s="366"/>
      <c r="AQ71" s="366"/>
      <c r="AR71" s="366"/>
      <c r="AS71" s="366"/>
      <c r="AT71" s="366"/>
      <c r="AU71" s="366"/>
      <c r="AV71" s="366"/>
      <c r="AW71" s="366"/>
      <c r="AX71" s="366"/>
      <c r="AY71" s="366"/>
      <c r="BA71" s="366"/>
      <c r="BB71" s="366"/>
      <c r="BC71" s="366"/>
      <c r="BD71" s="366"/>
      <c r="BE71" s="366"/>
      <c r="BF71" s="366"/>
      <c r="BG71" s="366"/>
      <c r="BH71" s="366"/>
      <c r="BI71" s="366"/>
      <c r="BJ71" s="366"/>
      <c r="BK71" s="366"/>
      <c r="BL71" s="366"/>
      <c r="BM71" s="366"/>
      <c r="BN71" s="366"/>
      <c r="BO71" s="366"/>
      <c r="BP71" s="366"/>
      <c r="BQ71" s="366"/>
      <c r="BR71" s="366"/>
      <c r="BS71" s="366"/>
      <c r="BT71" s="366"/>
      <c r="BU71" s="366"/>
      <c r="BV71" s="366"/>
      <c r="BW71" s="366"/>
      <c r="BX71" s="366"/>
      <c r="BY71" s="366"/>
      <c r="BZ71" s="366"/>
      <c r="CA71" s="366"/>
      <c r="CB71" s="366"/>
      <c r="CC71" s="366"/>
      <c r="CD71" s="366"/>
      <c r="CE71" s="366"/>
      <c r="CF71" s="366"/>
      <c r="CG71" s="366"/>
      <c r="CH71" s="366"/>
      <c r="CI71" s="366"/>
      <c r="CJ71" s="366"/>
      <c r="CK71" s="366"/>
      <c r="CL71" s="366"/>
      <c r="CM71" s="366"/>
      <c r="CN71" s="366"/>
      <c r="CO71" s="366"/>
      <c r="CP71" s="366"/>
      <c r="CQ71" s="366"/>
      <c r="CR71" s="366"/>
      <c r="CS71" s="366"/>
      <c r="CT71" s="366"/>
      <c r="CU71" s="366"/>
      <c r="CV71" s="366"/>
      <c r="CW71" s="366"/>
      <c r="CX71" s="366"/>
      <c r="CY71" s="366"/>
      <c r="CZ71" s="366"/>
      <c r="DA71" s="366"/>
      <c r="DB71" s="366"/>
      <c r="DC71" s="366"/>
      <c r="DD71" s="366"/>
      <c r="DE71" s="366"/>
      <c r="DF71" s="366"/>
      <c r="DG71" s="366"/>
      <c r="DH71" s="366"/>
      <c r="DI71" s="366"/>
      <c r="DJ71" s="366"/>
      <c r="DK71" s="366"/>
      <c r="DL71" s="366"/>
      <c r="DM71" s="366"/>
      <c r="DN71" s="366"/>
      <c r="DO71" s="366"/>
      <c r="DP71" s="366"/>
      <c r="DQ71" s="366"/>
      <c r="DR71" s="366"/>
      <c r="DS71" s="366"/>
      <c r="DT71" s="366"/>
      <c r="DU71" s="366"/>
      <c r="DV71" s="366"/>
      <c r="DW71" s="366"/>
      <c r="DX71" s="366"/>
      <c r="DY71" s="366"/>
      <c r="DZ71" s="366"/>
      <c r="EA71" s="366"/>
      <c r="EB71" s="36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6"/>
      <c r="EM71" s="366"/>
      <c r="EN71" s="366"/>
      <c r="EO71" s="366"/>
      <c r="EP71" s="366"/>
      <c r="EQ71" s="366"/>
      <c r="ER71" s="366"/>
      <c r="ES71" s="366"/>
      <c r="ET71" s="366"/>
      <c r="EU71" s="366"/>
      <c r="EV71" s="366"/>
      <c r="EW71" s="366"/>
      <c r="EX71" s="366"/>
      <c r="EY71" s="366"/>
      <c r="EZ71" s="366"/>
      <c r="FA71" s="366"/>
      <c r="FB71" s="366"/>
      <c r="FC71" s="366"/>
      <c r="FD71" s="366"/>
      <c r="FE71" s="366"/>
      <c r="FF71" s="364"/>
      <c r="FG71" s="364"/>
      <c r="FH71" s="364"/>
      <c r="FI71" s="364"/>
      <c r="FJ71" s="364"/>
      <c r="FK71" s="364"/>
      <c r="FL71" s="364"/>
      <c r="FM71" s="364"/>
      <c r="FN71" s="364"/>
      <c r="FO71" s="364"/>
      <c r="FP71" s="364"/>
      <c r="FQ71" s="364"/>
      <c r="FR71" s="364"/>
      <c r="FS71" s="364"/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  <c r="GL71" s="364"/>
      <c r="GM71" s="364"/>
      <c r="GN71" s="364"/>
      <c r="GO71" s="364"/>
      <c r="GP71" s="364"/>
      <c r="GQ71" s="364"/>
      <c r="GR71" s="364"/>
      <c r="GS71" s="364"/>
      <c r="GT71" s="364"/>
      <c r="GU71" s="364"/>
      <c r="GV71" s="364"/>
      <c r="GW71" s="364"/>
      <c r="GX71" s="364"/>
      <c r="GY71" s="364"/>
      <c r="GZ71" s="364"/>
      <c r="HA71" s="364"/>
      <c r="HB71" s="364"/>
      <c r="HC71" s="364"/>
      <c r="HD71" s="364"/>
      <c r="HE71" s="364"/>
      <c r="HF71" s="364"/>
      <c r="HG71" s="364"/>
      <c r="HH71" s="364"/>
      <c r="HI71" s="364"/>
      <c r="HJ71" s="364"/>
      <c r="HK71" s="364"/>
      <c r="HL71" s="364"/>
      <c r="HM71" s="364"/>
      <c r="HN71" s="364"/>
      <c r="HO71" s="364"/>
      <c r="HP71" s="364"/>
      <c r="HQ71" s="364"/>
      <c r="HR71" s="364"/>
      <c r="HS71" s="364"/>
      <c r="HT71" s="364"/>
      <c r="HU71" s="364"/>
      <c r="HV71" s="364"/>
      <c r="HW71" s="364"/>
      <c r="HX71" s="364"/>
      <c r="HY71" s="364"/>
      <c r="HZ71" s="364"/>
      <c r="IA71" s="364"/>
      <c r="IB71" s="364"/>
      <c r="IC71" s="364"/>
      <c r="ID71" s="364"/>
      <c r="IE71" s="364"/>
      <c r="IF71" s="364"/>
      <c r="IG71" s="364"/>
      <c r="IH71" s="364"/>
      <c r="II71" s="364"/>
      <c r="IJ71" s="364"/>
      <c r="IK71" s="364"/>
      <c r="IL71" s="364"/>
      <c r="IM71" s="364"/>
      <c r="IN71" s="364"/>
      <c r="IO71" s="364"/>
      <c r="IP71" s="364"/>
      <c r="IQ71" s="364"/>
      <c r="IR71" s="364"/>
      <c r="IS71" s="364"/>
      <c r="IT71" s="364"/>
      <c r="IU71" s="364"/>
      <c r="IV71" s="364"/>
    </row>
    <row r="72" spans="1:256" ht="8.25" hidden="1" customHeight="1">
      <c r="A72" s="366"/>
      <c r="B72" s="366"/>
      <c r="C72" s="367">
        <f>ROUND((C71+D69)/100000,1)*100000</f>
        <v>290000</v>
      </c>
      <c r="D72" s="368">
        <f>VLOOKUP(C72,$C$158:$D$357,2,1)</f>
        <v>5</v>
      </c>
      <c r="E72" s="366"/>
      <c r="F72" s="366" t="s">
        <v>272</v>
      </c>
      <c r="G72" s="366">
        <f>+G71+1</f>
        <v>2</v>
      </c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85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66"/>
      <c r="AM72" s="366"/>
      <c r="AN72" s="366"/>
      <c r="AO72" s="366"/>
      <c r="AP72" s="366"/>
      <c r="AQ72" s="366"/>
      <c r="AR72" s="366"/>
      <c r="AS72" s="366"/>
      <c r="AT72" s="366"/>
      <c r="AU72" s="366"/>
      <c r="AV72" s="366"/>
      <c r="AW72" s="366"/>
      <c r="AX72" s="366"/>
      <c r="AY72" s="366"/>
      <c r="BA72" s="366"/>
      <c r="BB72" s="366"/>
      <c r="BC72" s="366"/>
      <c r="BD72" s="366"/>
      <c r="BE72" s="366"/>
      <c r="BF72" s="366"/>
      <c r="BG72" s="366"/>
      <c r="BH72" s="366"/>
      <c r="BI72" s="366"/>
      <c r="BJ72" s="366"/>
      <c r="BK72" s="366"/>
      <c r="BL72" s="366"/>
      <c r="BM72" s="366"/>
      <c r="BN72" s="366"/>
      <c r="BO72" s="366"/>
      <c r="BP72" s="366"/>
      <c r="BQ72" s="366"/>
      <c r="BR72" s="366"/>
      <c r="BS72" s="366"/>
      <c r="BT72" s="366"/>
      <c r="BU72" s="366"/>
      <c r="BV72" s="366"/>
      <c r="BW72" s="366"/>
      <c r="BX72" s="366"/>
      <c r="BY72" s="366"/>
      <c r="BZ72" s="366"/>
      <c r="CA72" s="366"/>
      <c r="CB72" s="366"/>
      <c r="CC72" s="366"/>
      <c r="CD72" s="366"/>
      <c r="CE72" s="366"/>
      <c r="CF72" s="366"/>
      <c r="CG72" s="366"/>
      <c r="CH72" s="366"/>
      <c r="CI72" s="366"/>
      <c r="CJ72" s="366"/>
      <c r="CK72" s="366"/>
      <c r="CL72" s="366"/>
      <c r="CM72" s="366"/>
      <c r="CN72" s="366"/>
      <c r="CO72" s="366"/>
      <c r="CP72" s="366"/>
      <c r="CQ72" s="366"/>
      <c r="CR72" s="366"/>
      <c r="CS72" s="366"/>
      <c r="CT72" s="366"/>
      <c r="CU72" s="366"/>
      <c r="CV72" s="366"/>
      <c r="CW72" s="366"/>
      <c r="CX72" s="366"/>
      <c r="CY72" s="366"/>
      <c r="CZ72" s="366"/>
      <c r="DA72" s="366"/>
      <c r="DB72" s="366"/>
      <c r="DC72" s="366"/>
      <c r="DD72" s="366"/>
      <c r="DE72" s="366"/>
      <c r="DF72" s="366"/>
      <c r="DG72" s="366"/>
      <c r="DH72" s="366"/>
      <c r="DI72" s="366"/>
      <c r="DJ72" s="366"/>
      <c r="DK72" s="366"/>
      <c r="DL72" s="366"/>
      <c r="DM72" s="366"/>
      <c r="DN72" s="366"/>
      <c r="DO72" s="366"/>
      <c r="DP72" s="366"/>
      <c r="DQ72" s="366"/>
      <c r="DR72" s="366"/>
      <c r="DS72" s="366"/>
      <c r="DT72" s="366"/>
      <c r="DU72" s="366"/>
      <c r="DV72" s="366"/>
      <c r="DW72" s="366"/>
      <c r="DX72" s="366"/>
      <c r="DY72" s="366"/>
      <c r="DZ72" s="366"/>
      <c r="EA72" s="366"/>
      <c r="EB72" s="366"/>
      <c r="EC72" s="366"/>
      <c r="ED72" s="366"/>
      <c r="EE72" s="366"/>
      <c r="EF72" s="366"/>
      <c r="EG72" s="366"/>
      <c r="EH72" s="366"/>
      <c r="EI72" s="366"/>
      <c r="EJ72" s="366"/>
      <c r="EK72" s="366"/>
      <c r="EL72" s="366"/>
      <c r="EM72" s="366"/>
      <c r="EN72" s="366"/>
      <c r="EO72" s="366"/>
      <c r="EP72" s="366"/>
      <c r="EQ72" s="366"/>
      <c r="ER72" s="366"/>
      <c r="ES72" s="366"/>
      <c r="ET72" s="366"/>
      <c r="EU72" s="366"/>
      <c r="EV72" s="366"/>
      <c r="EW72" s="366"/>
      <c r="EX72" s="366"/>
      <c r="EY72" s="366"/>
      <c r="EZ72" s="366"/>
      <c r="FA72" s="366"/>
      <c r="FB72" s="366"/>
      <c r="FC72" s="366"/>
      <c r="FD72" s="366"/>
      <c r="FE72" s="366"/>
      <c r="FF72" s="364"/>
      <c r="FG72" s="364"/>
      <c r="FH72" s="364"/>
      <c r="FI72" s="364"/>
      <c r="FJ72" s="364"/>
      <c r="FK72" s="364"/>
      <c r="FL72" s="364"/>
      <c r="FM72" s="364"/>
      <c r="FN72" s="364"/>
      <c r="FO72" s="364"/>
      <c r="FP72" s="364"/>
      <c r="FQ72" s="364"/>
      <c r="FR72" s="364"/>
      <c r="FS72" s="364"/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  <c r="GL72" s="364"/>
      <c r="GM72" s="364"/>
      <c r="GN72" s="364"/>
      <c r="GO72" s="364"/>
      <c r="GP72" s="364"/>
      <c r="GQ72" s="364"/>
      <c r="GR72" s="364"/>
      <c r="GS72" s="364"/>
      <c r="GT72" s="364"/>
      <c r="GU72" s="364"/>
      <c r="GV72" s="364"/>
      <c r="GW72" s="364"/>
      <c r="GX72" s="364"/>
      <c r="GY72" s="364"/>
      <c r="GZ72" s="364"/>
      <c r="HA72" s="364"/>
      <c r="HB72" s="364"/>
      <c r="HC72" s="364"/>
      <c r="HD72" s="364"/>
      <c r="HE72" s="364"/>
      <c r="HF72" s="364"/>
      <c r="HG72" s="364"/>
      <c r="HH72" s="364"/>
      <c r="HI72" s="364"/>
      <c r="HJ72" s="364"/>
      <c r="HK72" s="364"/>
      <c r="HL72" s="364"/>
      <c r="HM72" s="364"/>
      <c r="HN72" s="364"/>
      <c r="HO72" s="364"/>
      <c r="HP72" s="364"/>
      <c r="HQ72" s="364"/>
      <c r="HR72" s="364"/>
      <c r="HS72" s="364"/>
      <c r="HT72" s="364"/>
      <c r="HU72" s="364"/>
      <c r="HV72" s="364"/>
      <c r="HW72" s="364"/>
      <c r="HX72" s="364"/>
      <c r="HY72" s="364"/>
      <c r="HZ72" s="364"/>
      <c r="IA72" s="364"/>
      <c r="IB72" s="364"/>
      <c r="IC72" s="364"/>
      <c r="ID72" s="364"/>
      <c r="IE72" s="364"/>
      <c r="IF72" s="364"/>
      <c r="IG72" s="364"/>
      <c r="IH72" s="364"/>
      <c r="II72" s="364"/>
      <c r="IJ72" s="364"/>
      <c r="IK72" s="364"/>
      <c r="IL72" s="364"/>
      <c r="IM72" s="364"/>
      <c r="IN72" s="364"/>
      <c r="IO72" s="364"/>
      <c r="IP72" s="364"/>
      <c r="IQ72" s="364"/>
      <c r="IR72" s="364"/>
      <c r="IS72" s="364"/>
      <c r="IT72" s="364"/>
      <c r="IU72" s="364"/>
      <c r="IV72" s="364"/>
    </row>
    <row r="73" spans="1:256" ht="8.25" hidden="1" customHeight="1">
      <c r="A73" s="366"/>
      <c r="B73" s="366"/>
      <c r="C73" s="471" t="s">
        <v>4</v>
      </c>
      <c r="D73" s="368">
        <f>+Cotización!I11</f>
        <v>47</v>
      </c>
      <c r="E73" s="366"/>
      <c r="F73" s="385" t="s">
        <v>317</v>
      </c>
      <c r="G73" s="366">
        <f>+G72+1</f>
        <v>3</v>
      </c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  <c r="AN73" s="366"/>
      <c r="AO73" s="366"/>
      <c r="AP73" s="366"/>
      <c r="AQ73" s="366"/>
      <c r="AR73" s="366"/>
      <c r="AS73" s="366"/>
      <c r="AT73" s="366"/>
      <c r="AU73" s="366"/>
      <c r="AV73" s="366"/>
      <c r="AW73" s="366"/>
      <c r="AX73" s="366"/>
      <c r="AY73" s="366"/>
      <c r="BA73" s="366"/>
      <c r="BB73" s="366"/>
      <c r="BC73" s="366"/>
      <c r="BD73" s="366"/>
      <c r="BE73" s="366"/>
      <c r="BF73" s="366"/>
      <c r="BG73" s="366"/>
      <c r="BH73" s="366"/>
      <c r="BI73" s="366"/>
      <c r="BJ73" s="366"/>
      <c r="BK73" s="366"/>
      <c r="BL73" s="366"/>
      <c r="BM73" s="366"/>
      <c r="BN73" s="366"/>
      <c r="BO73" s="366"/>
      <c r="BP73" s="366"/>
      <c r="BQ73" s="366"/>
      <c r="BR73" s="366"/>
      <c r="BS73" s="366"/>
      <c r="BT73" s="366"/>
      <c r="BU73" s="366"/>
      <c r="BV73" s="366"/>
      <c r="BW73" s="366"/>
      <c r="BX73" s="366"/>
      <c r="BY73" s="366"/>
      <c r="BZ73" s="366"/>
      <c r="CA73" s="366"/>
      <c r="CB73" s="366"/>
      <c r="CC73" s="366"/>
      <c r="CD73" s="366"/>
      <c r="CE73" s="366"/>
      <c r="CF73" s="366"/>
      <c r="CG73" s="366"/>
      <c r="CH73" s="366"/>
      <c r="CI73" s="366"/>
      <c r="CJ73" s="366"/>
      <c r="CK73" s="366"/>
      <c r="CL73" s="366"/>
      <c r="CM73" s="366"/>
      <c r="CN73" s="366"/>
      <c r="CO73" s="366"/>
      <c r="CP73" s="366"/>
      <c r="CQ73" s="366"/>
      <c r="CR73" s="366"/>
      <c r="CS73" s="366"/>
      <c r="CT73" s="366"/>
      <c r="CU73" s="366"/>
      <c r="CV73" s="366"/>
      <c r="CW73" s="366"/>
      <c r="CX73" s="366"/>
      <c r="CY73" s="366"/>
      <c r="CZ73" s="366"/>
      <c r="DA73" s="366"/>
      <c r="DB73" s="366"/>
      <c r="DC73" s="366"/>
      <c r="DD73" s="366"/>
      <c r="DE73" s="366"/>
      <c r="DF73" s="366"/>
      <c r="DG73" s="366"/>
      <c r="DH73" s="366"/>
      <c r="DI73" s="366"/>
      <c r="DJ73" s="366"/>
      <c r="DK73" s="366"/>
      <c r="DL73" s="366"/>
      <c r="DM73" s="366"/>
      <c r="DN73" s="366"/>
      <c r="DO73" s="366"/>
      <c r="DP73" s="366"/>
      <c r="DQ73" s="366"/>
      <c r="DR73" s="366"/>
      <c r="DS73" s="366"/>
      <c r="DT73" s="366"/>
      <c r="DU73" s="366"/>
      <c r="DV73" s="366"/>
      <c r="DW73" s="366"/>
      <c r="DX73" s="366"/>
      <c r="DY73" s="366"/>
      <c r="DZ73" s="366"/>
      <c r="EA73" s="366"/>
      <c r="EB73" s="366"/>
      <c r="EC73" s="366"/>
      <c r="ED73" s="366"/>
      <c r="EE73" s="366"/>
      <c r="EF73" s="366"/>
      <c r="EG73" s="366"/>
      <c r="EH73" s="366"/>
      <c r="EI73" s="366"/>
      <c r="EJ73" s="366"/>
      <c r="EK73" s="366"/>
      <c r="EL73" s="366"/>
      <c r="EM73" s="366"/>
      <c r="EN73" s="366"/>
      <c r="EO73" s="366"/>
      <c r="EP73" s="366"/>
      <c r="EQ73" s="366"/>
      <c r="ER73" s="366"/>
      <c r="ES73" s="366"/>
      <c r="ET73" s="366"/>
      <c r="EU73" s="366"/>
      <c r="EV73" s="366"/>
      <c r="EW73" s="366"/>
      <c r="EX73" s="366"/>
      <c r="EY73" s="366"/>
      <c r="EZ73" s="366"/>
      <c r="FA73" s="366"/>
      <c r="FB73" s="366"/>
      <c r="FC73" s="366"/>
      <c r="FD73" s="366"/>
      <c r="FE73" s="366"/>
      <c r="FF73" s="364"/>
      <c r="FG73" s="364"/>
      <c r="FH73" s="364"/>
      <c r="FI73" s="364"/>
      <c r="FJ73" s="364"/>
      <c r="FK73" s="364"/>
      <c r="FL73" s="364"/>
      <c r="FM73" s="364"/>
      <c r="FN73" s="364"/>
      <c r="FO73" s="364"/>
      <c r="FP73" s="364"/>
      <c r="FQ73" s="364"/>
      <c r="FR73" s="364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  <c r="GL73" s="364"/>
      <c r="GM73" s="364"/>
      <c r="GN73" s="364"/>
      <c r="GO73" s="364"/>
      <c r="GP73" s="364"/>
      <c r="GQ73" s="364"/>
      <c r="GR73" s="364"/>
      <c r="GS73" s="364"/>
      <c r="GT73" s="364"/>
      <c r="GU73" s="364"/>
      <c r="GV73" s="364"/>
      <c r="GW73" s="364"/>
      <c r="GX73" s="364"/>
      <c r="GY73" s="364"/>
      <c r="GZ73" s="364"/>
      <c r="HA73" s="364"/>
      <c r="HB73" s="364"/>
      <c r="HC73" s="364"/>
      <c r="HD73" s="364"/>
      <c r="HE73" s="364"/>
      <c r="HF73" s="364"/>
      <c r="HG73" s="364"/>
      <c r="HH73" s="364"/>
      <c r="HI73" s="364"/>
      <c r="HJ73" s="364"/>
      <c r="HK73" s="364"/>
      <c r="HL73" s="364"/>
      <c r="HM73" s="364"/>
      <c r="HN73" s="364"/>
      <c r="HO73" s="364"/>
      <c r="HP73" s="364"/>
      <c r="HQ73" s="364"/>
      <c r="HR73" s="364"/>
      <c r="HS73" s="364"/>
      <c r="HT73" s="364"/>
      <c r="HU73" s="364"/>
      <c r="HV73" s="364"/>
      <c r="HW73" s="364"/>
      <c r="HX73" s="364"/>
      <c r="HY73" s="364"/>
      <c r="HZ73" s="364"/>
      <c r="IA73" s="364"/>
      <c r="IB73" s="364"/>
      <c r="IC73" s="364"/>
      <c r="ID73" s="364"/>
      <c r="IE73" s="364"/>
      <c r="IF73" s="364"/>
      <c r="IG73" s="364"/>
      <c r="IH73" s="364"/>
      <c r="II73" s="364"/>
      <c r="IJ73" s="364"/>
      <c r="IK73" s="364"/>
      <c r="IL73" s="364"/>
      <c r="IM73" s="364"/>
      <c r="IN73" s="364"/>
      <c r="IO73" s="364"/>
      <c r="IP73" s="364"/>
      <c r="IQ73" s="364"/>
      <c r="IR73" s="364"/>
      <c r="IS73" s="364"/>
      <c r="IT73" s="364"/>
      <c r="IU73" s="364"/>
      <c r="IV73" s="364"/>
    </row>
    <row r="74" spans="1:256" s="364" customFormat="1" ht="8.25" hidden="1" customHeight="1">
      <c r="A74" s="366"/>
      <c r="B74" s="366"/>
      <c r="C74" s="368" t="s">
        <v>277</v>
      </c>
      <c r="D74" s="371" t="str">
        <f>VLOOKUP(D73,$B$102:$GT$154,D72,0)</f>
        <v>Sin E.M.</v>
      </c>
      <c r="E74" s="366"/>
      <c r="F74" s="385" t="s">
        <v>316</v>
      </c>
      <c r="G74" s="366">
        <f>+G73+1</f>
        <v>4</v>
      </c>
      <c r="H74" s="366"/>
      <c r="I74" s="366"/>
      <c r="J74" s="366"/>
      <c r="K74" s="369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  <c r="AN74" s="366"/>
      <c r="AO74" s="366"/>
      <c r="AP74" s="366"/>
      <c r="AQ74" s="366"/>
      <c r="AR74" s="366"/>
      <c r="AS74" s="366"/>
      <c r="AT74" s="366"/>
      <c r="AU74" s="366"/>
      <c r="AV74" s="366"/>
      <c r="AW74" s="366"/>
      <c r="AX74" s="366"/>
      <c r="AY74" s="366"/>
      <c r="AZ74" s="363"/>
      <c r="BA74" s="366"/>
      <c r="BB74" s="366"/>
      <c r="BC74" s="366"/>
      <c r="BD74" s="366"/>
      <c r="BE74" s="366"/>
      <c r="BF74" s="366"/>
      <c r="BG74" s="366"/>
      <c r="BH74" s="366"/>
      <c r="BI74" s="366"/>
      <c r="BJ74" s="366"/>
      <c r="BK74" s="366"/>
      <c r="BL74" s="366"/>
      <c r="BM74" s="366"/>
      <c r="BN74" s="366"/>
      <c r="BO74" s="366"/>
      <c r="BP74" s="366"/>
      <c r="BQ74" s="366"/>
      <c r="BR74" s="366"/>
      <c r="BS74" s="366"/>
      <c r="BT74" s="366"/>
      <c r="BU74" s="366"/>
      <c r="BV74" s="366"/>
      <c r="BW74" s="366"/>
      <c r="BX74" s="366"/>
      <c r="BY74" s="366"/>
      <c r="BZ74" s="366"/>
      <c r="CA74" s="366"/>
      <c r="CB74" s="366"/>
      <c r="CC74" s="366"/>
      <c r="CD74" s="366"/>
      <c r="CE74" s="366"/>
      <c r="CF74" s="366"/>
      <c r="CG74" s="366"/>
      <c r="CH74" s="366"/>
      <c r="CI74" s="366"/>
      <c r="CJ74" s="366"/>
      <c r="CK74" s="366"/>
      <c r="CL74" s="366"/>
      <c r="CM74" s="366"/>
      <c r="CN74" s="366"/>
      <c r="CO74" s="366"/>
      <c r="CP74" s="366"/>
      <c r="CQ74" s="366"/>
      <c r="CR74" s="366"/>
      <c r="CS74" s="366"/>
      <c r="CT74" s="366"/>
      <c r="CU74" s="366"/>
      <c r="CV74" s="366"/>
      <c r="CW74" s="366"/>
      <c r="CX74" s="366"/>
      <c r="CY74" s="366"/>
      <c r="CZ74" s="366"/>
      <c r="DA74" s="366"/>
      <c r="DB74" s="366"/>
      <c r="DC74" s="366"/>
      <c r="DD74" s="366"/>
      <c r="DE74" s="366"/>
      <c r="DF74" s="366"/>
      <c r="DG74" s="366"/>
      <c r="DH74" s="366"/>
      <c r="DI74" s="366"/>
      <c r="DJ74" s="366"/>
      <c r="DK74" s="366"/>
      <c r="DL74" s="366"/>
      <c r="DM74" s="366"/>
      <c r="DN74" s="366"/>
      <c r="DO74" s="366"/>
      <c r="DP74" s="366"/>
      <c r="DQ74" s="366"/>
      <c r="DR74" s="366"/>
      <c r="DS74" s="366"/>
      <c r="DT74" s="366"/>
      <c r="DU74" s="366"/>
      <c r="DV74" s="366"/>
      <c r="DW74" s="366"/>
      <c r="DX74" s="366"/>
      <c r="DY74" s="366"/>
      <c r="DZ74" s="366"/>
      <c r="EA74" s="366"/>
      <c r="EB74" s="366"/>
      <c r="EC74" s="366"/>
      <c r="ED74" s="366"/>
      <c r="EE74" s="366"/>
      <c r="EF74" s="366"/>
      <c r="EG74" s="366"/>
      <c r="EH74" s="366"/>
      <c r="EI74" s="366"/>
      <c r="EJ74" s="366"/>
      <c r="EK74" s="366"/>
      <c r="EL74" s="366"/>
      <c r="EM74" s="366"/>
      <c r="EN74" s="366"/>
      <c r="EO74" s="366"/>
      <c r="EP74" s="366"/>
      <c r="EQ74" s="366"/>
      <c r="ER74" s="366"/>
      <c r="ES74" s="366"/>
      <c r="ET74" s="366"/>
      <c r="EU74" s="366"/>
      <c r="EV74" s="366"/>
      <c r="EW74" s="366"/>
      <c r="EX74" s="366"/>
      <c r="EY74" s="366"/>
      <c r="EZ74" s="366"/>
      <c r="FA74" s="366"/>
      <c r="FB74" s="366"/>
      <c r="FC74" s="366"/>
      <c r="FD74" s="366"/>
      <c r="FE74" s="366"/>
    </row>
    <row r="75" spans="1:256" s="364" customFormat="1" ht="8.25" hidden="1" customHeight="1">
      <c r="A75" s="366"/>
      <c r="B75" s="366"/>
      <c r="C75" s="370"/>
      <c r="D75" s="370">
        <f>VLOOKUP(D74,$F$71:$G$74,2,0)</f>
        <v>1</v>
      </c>
      <c r="E75" s="366"/>
      <c r="F75" s="366"/>
      <c r="G75" s="366"/>
      <c r="H75" s="366"/>
      <c r="I75" s="366"/>
      <c r="J75" s="366"/>
      <c r="K75" s="369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  <c r="AN75" s="366"/>
      <c r="AO75" s="366"/>
      <c r="AP75" s="366"/>
      <c r="AQ75" s="366"/>
      <c r="AR75" s="366"/>
      <c r="AS75" s="366"/>
      <c r="AT75" s="366"/>
      <c r="AU75" s="366"/>
      <c r="AV75" s="366"/>
      <c r="AW75" s="366"/>
      <c r="AX75" s="366"/>
      <c r="AY75" s="366"/>
      <c r="AZ75" s="363"/>
      <c r="BA75" s="366"/>
      <c r="BB75" s="366"/>
      <c r="BC75" s="366"/>
      <c r="BD75" s="366"/>
      <c r="BE75" s="366"/>
      <c r="BF75" s="366"/>
      <c r="BG75" s="366"/>
      <c r="BH75" s="366"/>
      <c r="BI75" s="366"/>
      <c r="BJ75" s="366"/>
      <c r="BK75" s="366"/>
      <c r="BL75" s="366"/>
      <c r="BM75" s="366"/>
      <c r="BN75" s="366"/>
      <c r="BO75" s="366"/>
      <c r="BP75" s="366"/>
      <c r="BQ75" s="366"/>
      <c r="BR75" s="366"/>
      <c r="BS75" s="366"/>
      <c r="BT75" s="366"/>
      <c r="BU75" s="366"/>
      <c r="BV75" s="366"/>
      <c r="BW75" s="366"/>
      <c r="BX75" s="366"/>
      <c r="BY75" s="366"/>
      <c r="BZ75" s="366"/>
      <c r="CA75" s="366"/>
      <c r="CB75" s="366"/>
      <c r="CC75" s="366"/>
      <c r="CD75" s="366"/>
      <c r="CE75" s="366"/>
      <c r="CF75" s="366"/>
      <c r="CG75" s="366"/>
      <c r="CH75" s="366"/>
      <c r="CI75" s="366"/>
      <c r="CJ75" s="366"/>
      <c r="CK75" s="366"/>
      <c r="CL75" s="366"/>
      <c r="CM75" s="366"/>
      <c r="CN75" s="366"/>
      <c r="CO75" s="366"/>
      <c r="CP75" s="366"/>
      <c r="CQ75" s="366"/>
      <c r="CR75" s="366"/>
      <c r="CS75" s="366"/>
      <c r="CT75" s="366"/>
      <c r="CU75" s="366"/>
      <c r="CV75" s="366"/>
      <c r="CW75" s="366"/>
      <c r="CX75" s="366"/>
      <c r="CY75" s="366"/>
      <c r="CZ75" s="366"/>
      <c r="DA75" s="366"/>
      <c r="DB75" s="366"/>
      <c r="DC75" s="366"/>
      <c r="DD75" s="366"/>
      <c r="DE75" s="366"/>
      <c r="DF75" s="366"/>
      <c r="DG75" s="366"/>
      <c r="DH75" s="366"/>
      <c r="DI75" s="366"/>
      <c r="DJ75" s="366"/>
      <c r="DK75" s="366"/>
      <c r="DL75" s="366"/>
      <c r="DM75" s="366"/>
      <c r="DN75" s="366"/>
      <c r="DO75" s="366"/>
      <c r="DP75" s="366"/>
      <c r="DQ75" s="366"/>
      <c r="DR75" s="366"/>
      <c r="DS75" s="366"/>
      <c r="DT75" s="366"/>
      <c r="DU75" s="366"/>
      <c r="DV75" s="366"/>
      <c r="DW75" s="366"/>
      <c r="DX75" s="366"/>
      <c r="DY75" s="366"/>
      <c r="DZ75" s="366"/>
      <c r="EA75" s="366"/>
      <c r="EB75" s="36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6"/>
      <c r="EM75" s="366"/>
      <c r="EN75" s="366"/>
      <c r="EO75" s="366"/>
      <c r="EP75" s="366"/>
      <c r="EQ75" s="366"/>
      <c r="ER75" s="366"/>
      <c r="ES75" s="366"/>
      <c r="ET75" s="366"/>
      <c r="EU75" s="366"/>
      <c r="EV75" s="366"/>
      <c r="EW75" s="366"/>
      <c r="EX75" s="366"/>
      <c r="EY75" s="366"/>
      <c r="EZ75" s="366"/>
      <c r="FA75" s="366"/>
      <c r="FB75" s="366"/>
      <c r="FC75" s="366"/>
      <c r="FD75" s="366"/>
      <c r="FE75" s="366"/>
    </row>
    <row r="76" spans="1:256" s="364" customFormat="1" ht="8.25" hidden="1" customHeight="1">
      <c r="AZ76" s="363"/>
    </row>
    <row r="77" spans="1:256" s="364" customFormat="1" ht="8.25" hidden="1" customHeight="1">
      <c r="D77" s="371" t="str">
        <f>IF(D74=$C$102,"No se requieren exámenes médicos",D74)</f>
        <v>No se requieren exámenes médicos</v>
      </c>
      <c r="AZ77" s="363"/>
    </row>
    <row r="78" spans="1:256" s="364" customFormat="1" ht="8.25" hidden="1" customHeight="1">
      <c r="D78" s="371" t="str">
        <f>IF(C71&gt;=5000000,"Cuestionario Financiero","")</f>
        <v/>
      </c>
      <c r="AZ78" s="363"/>
    </row>
    <row r="79" spans="1:256" s="364" customFormat="1" ht="8.25" hidden="1" customHeight="1">
      <c r="D79" s="371" t="str">
        <f>IF(C71&gt;=5000000,"Declaración Anual de los ultimos 2 años","")</f>
        <v/>
      </c>
      <c r="AZ79" s="363"/>
    </row>
    <row r="80" spans="1:256" s="364" customFormat="1" ht="8.25" hidden="1" customHeight="1">
      <c r="AZ80" s="363"/>
    </row>
    <row r="81" spans="3:52" s="364" customFormat="1" ht="8.25" hidden="1" customHeight="1">
      <c r="AZ81" s="363"/>
    </row>
    <row r="82" spans="3:52" s="364" customFormat="1" ht="8.25" hidden="1" customHeight="1">
      <c r="C82" s="372" t="s">
        <v>293</v>
      </c>
      <c r="AZ82" s="363"/>
    </row>
    <row r="83" spans="3:52" s="364" customFormat="1" ht="8.25" hidden="1" customHeight="1">
      <c r="C83" s="372" t="s">
        <v>294</v>
      </c>
      <c r="AZ83" s="363"/>
    </row>
    <row r="84" spans="3:52" s="364" customFormat="1" ht="8.25" hidden="1" customHeight="1">
      <c r="C84" s="474" t="s">
        <v>285</v>
      </c>
      <c r="AZ84" s="363"/>
    </row>
    <row r="85" spans="3:52" s="364" customFormat="1" ht="8.25" hidden="1" customHeight="1">
      <c r="C85" s="372" t="s">
        <v>511</v>
      </c>
      <c r="AZ85" s="363"/>
    </row>
    <row r="86" spans="3:52" s="364" customFormat="1" ht="8.25" hidden="1" customHeight="1">
      <c r="C86" s="374" t="s">
        <v>286</v>
      </c>
      <c r="AZ86" s="363"/>
    </row>
    <row r="87" spans="3:52" s="364" customFormat="1" ht="8.25" hidden="1" customHeight="1">
      <c r="C87" s="374" t="s">
        <v>281</v>
      </c>
      <c r="AZ87" s="363"/>
    </row>
    <row r="88" spans="3:52" s="364" customFormat="1" ht="8.25" hidden="1" customHeight="1">
      <c r="C88" s="372" t="s">
        <v>295</v>
      </c>
      <c r="AZ88" s="363"/>
    </row>
    <row r="89" spans="3:52" s="364" customFormat="1" ht="8.25" hidden="1" customHeight="1">
      <c r="C89" s="372" t="s">
        <v>296</v>
      </c>
      <c r="AZ89" s="363"/>
    </row>
    <row r="90" spans="3:52" s="364" customFormat="1" ht="8.25" hidden="1" customHeight="1">
      <c r="C90" s="375" t="s">
        <v>282</v>
      </c>
      <c r="AZ90" s="363"/>
    </row>
    <row r="91" spans="3:52" s="364" customFormat="1" ht="8.25" hidden="1" customHeight="1">
      <c r="C91" s="369" t="s">
        <v>283</v>
      </c>
      <c r="AZ91" s="363"/>
    </row>
    <row r="92" spans="3:52" s="364" customFormat="1" ht="8.25" hidden="1" customHeight="1">
      <c r="C92" s="376" t="s">
        <v>284</v>
      </c>
      <c r="AZ92" s="363"/>
    </row>
    <row r="93" spans="3:52" s="364" customFormat="1" ht="8.25" hidden="1" customHeight="1">
      <c r="AZ93" s="363"/>
    </row>
    <row r="94" spans="3:52" s="364" customFormat="1" ht="8.25" hidden="1" customHeight="1">
      <c r="C94" s="373" t="s">
        <v>287</v>
      </c>
      <c r="AZ94" s="363"/>
    </row>
    <row r="95" spans="3:52" s="364" customFormat="1" ht="8.25" hidden="1" customHeight="1">
      <c r="C95" s="373" t="s">
        <v>288</v>
      </c>
      <c r="AZ95" s="363"/>
    </row>
    <row r="96" spans="3:52" s="364" customFormat="1" ht="8.25" hidden="1" customHeight="1">
      <c r="C96" s="373" t="s">
        <v>289</v>
      </c>
      <c r="AZ96" s="363"/>
    </row>
    <row r="97" spans="1:256" s="364" customFormat="1" ht="8.25" hidden="1" customHeight="1">
      <c r="C97" s="373" t="s">
        <v>290</v>
      </c>
      <c r="AZ97" s="363"/>
    </row>
    <row r="98" spans="1:256" s="364" customFormat="1" ht="8.25" hidden="1" customHeight="1">
      <c r="C98" s="373" t="s">
        <v>291</v>
      </c>
      <c r="AZ98" s="363"/>
    </row>
    <row r="99" spans="1:256" s="364" customFormat="1" ht="8.25" hidden="1" customHeight="1">
      <c r="C99" s="373" t="s">
        <v>292</v>
      </c>
      <c r="AZ99" s="363"/>
    </row>
    <row r="100" spans="1:256" s="364" customFormat="1" ht="8.25" hidden="1" customHeight="1">
      <c r="AZ100" s="363"/>
    </row>
    <row r="101" spans="1:256" s="364" customFormat="1" ht="8.25" hidden="1" customHeight="1">
      <c r="A101" s="377"/>
      <c r="B101" s="377"/>
      <c r="C101" s="378">
        <v>100000</v>
      </c>
      <c r="D101" s="379">
        <v>150000</v>
      </c>
      <c r="E101" s="379">
        <v>200000</v>
      </c>
      <c r="F101" s="379">
        <v>250000</v>
      </c>
      <c r="G101" s="379">
        <v>300000</v>
      </c>
      <c r="H101" s="379">
        <v>350000</v>
      </c>
      <c r="I101" s="379">
        <v>400000</v>
      </c>
      <c r="J101" s="379">
        <v>450000</v>
      </c>
      <c r="K101" s="379">
        <v>500000</v>
      </c>
      <c r="L101" s="379">
        <v>550000</v>
      </c>
      <c r="M101" s="379">
        <v>600000</v>
      </c>
      <c r="N101" s="379">
        <v>650000</v>
      </c>
      <c r="O101" s="379">
        <v>700000</v>
      </c>
      <c r="P101" s="379">
        <v>750000</v>
      </c>
      <c r="Q101" s="379">
        <v>800000</v>
      </c>
      <c r="R101" s="379">
        <v>850000</v>
      </c>
      <c r="S101" s="379">
        <v>900000</v>
      </c>
      <c r="T101" s="379">
        <v>950000</v>
      </c>
      <c r="U101" s="379">
        <v>1000000</v>
      </c>
      <c r="V101" s="379">
        <v>1050000</v>
      </c>
      <c r="W101" s="379">
        <v>1100000</v>
      </c>
      <c r="X101" s="379">
        <v>1150000</v>
      </c>
      <c r="Y101" s="379">
        <v>1200000</v>
      </c>
      <c r="Z101" s="379">
        <v>1250000</v>
      </c>
      <c r="AA101" s="379">
        <v>1300000</v>
      </c>
      <c r="AB101" s="379">
        <v>1350000</v>
      </c>
      <c r="AC101" s="379">
        <v>1400000</v>
      </c>
      <c r="AD101" s="379">
        <v>1450000</v>
      </c>
      <c r="AE101" s="379">
        <v>1500000</v>
      </c>
      <c r="AF101" s="379">
        <v>1550000</v>
      </c>
      <c r="AG101" s="379">
        <v>1600000</v>
      </c>
      <c r="AH101" s="379">
        <v>1650000</v>
      </c>
      <c r="AI101" s="379">
        <v>1700000</v>
      </c>
      <c r="AJ101" s="379">
        <v>1750000</v>
      </c>
      <c r="AK101" s="379">
        <v>1800000</v>
      </c>
      <c r="AL101" s="379">
        <v>1850000</v>
      </c>
      <c r="AM101" s="379">
        <v>1900000</v>
      </c>
      <c r="AN101" s="379">
        <v>1950000</v>
      </c>
      <c r="AO101" s="379">
        <v>2000000</v>
      </c>
      <c r="AP101" s="379">
        <v>2050000</v>
      </c>
      <c r="AQ101" s="379">
        <v>2100000</v>
      </c>
      <c r="AR101" s="379">
        <v>2150000</v>
      </c>
      <c r="AS101" s="379">
        <v>2200000</v>
      </c>
      <c r="AT101" s="379">
        <v>2250000</v>
      </c>
      <c r="AU101" s="379">
        <v>2300000</v>
      </c>
      <c r="AV101" s="379">
        <v>2350000</v>
      </c>
      <c r="AW101" s="379">
        <v>2400000</v>
      </c>
      <c r="AX101" s="379">
        <v>2450000</v>
      </c>
      <c r="AY101" s="379">
        <v>2500000</v>
      </c>
      <c r="AZ101" s="379">
        <v>2550000</v>
      </c>
      <c r="BA101" s="379">
        <v>2600000</v>
      </c>
      <c r="BB101" s="379">
        <v>2650000</v>
      </c>
      <c r="BC101" s="379">
        <v>2700000</v>
      </c>
      <c r="BD101" s="379">
        <v>2750000</v>
      </c>
      <c r="BE101" s="379">
        <v>2800000</v>
      </c>
      <c r="BF101" s="379">
        <v>2850000</v>
      </c>
      <c r="BG101" s="379">
        <v>2900000</v>
      </c>
      <c r="BH101" s="379">
        <v>2950000</v>
      </c>
      <c r="BI101" s="379">
        <v>3000000</v>
      </c>
      <c r="BJ101" s="379">
        <v>3050000</v>
      </c>
      <c r="BK101" s="379">
        <v>3100000</v>
      </c>
      <c r="BL101" s="379">
        <v>3150000</v>
      </c>
      <c r="BM101" s="379">
        <v>3200000</v>
      </c>
      <c r="BN101" s="379">
        <v>3250000</v>
      </c>
      <c r="BO101" s="379">
        <v>3300000</v>
      </c>
      <c r="BP101" s="379">
        <v>3350000</v>
      </c>
      <c r="BQ101" s="379">
        <v>3400000</v>
      </c>
      <c r="BR101" s="379">
        <v>3450000</v>
      </c>
      <c r="BS101" s="379">
        <v>3500000</v>
      </c>
      <c r="BT101" s="379">
        <v>3550000</v>
      </c>
      <c r="BU101" s="379">
        <v>3600000</v>
      </c>
      <c r="BV101" s="379">
        <v>3650000</v>
      </c>
      <c r="BW101" s="379">
        <v>3700000</v>
      </c>
      <c r="BX101" s="379">
        <v>3750000</v>
      </c>
      <c r="BY101" s="379">
        <v>3800000</v>
      </c>
      <c r="BZ101" s="379">
        <v>3850000</v>
      </c>
      <c r="CA101" s="379">
        <v>3900000</v>
      </c>
      <c r="CB101" s="379">
        <v>3950000</v>
      </c>
      <c r="CC101" s="379">
        <v>4000000</v>
      </c>
      <c r="CD101" s="379">
        <v>4050000</v>
      </c>
      <c r="CE101" s="379">
        <v>4100000</v>
      </c>
      <c r="CF101" s="379">
        <v>4150000</v>
      </c>
      <c r="CG101" s="379">
        <v>4200000</v>
      </c>
      <c r="CH101" s="379">
        <v>4250000</v>
      </c>
      <c r="CI101" s="379">
        <v>4300000</v>
      </c>
      <c r="CJ101" s="379">
        <v>4350000</v>
      </c>
      <c r="CK101" s="379">
        <v>4400000</v>
      </c>
      <c r="CL101" s="379">
        <v>4450000</v>
      </c>
      <c r="CM101" s="379">
        <v>4500000</v>
      </c>
      <c r="CN101" s="379">
        <v>4550000</v>
      </c>
      <c r="CO101" s="379">
        <v>4600000</v>
      </c>
      <c r="CP101" s="379">
        <v>4650000</v>
      </c>
      <c r="CQ101" s="379">
        <v>4700000</v>
      </c>
      <c r="CR101" s="379">
        <v>4750000</v>
      </c>
      <c r="CS101" s="379">
        <v>4800000</v>
      </c>
      <c r="CT101" s="379">
        <v>4850000</v>
      </c>
      <c r="CU101" s="379">
        <v>4900000</v>
      </c>
      <c r="CV101" s="379">
        <v>4950000</v>
      </c>
      <c r="CW101" s="379">
        <v>5000000</v>
      </c>
      <c r="CX101" s="379">
        <v>5050000</v>
      </c>
      <c r="CY101" s="379">
        <v>5100000</v>
      </c>
      <c r="CZ101" s="379">
        <v>5150000</v>
      </c>
      <c r="DA101" s="379">
        <v>5200000</v>
      </c>
      <c r="DB101" s="379">
        <v>5250000</v>
      </c>
      <c r="DC101" s="379">
        <v>5300000</v>
      </c>
      <c r="DD101" s="379">
        <v>5350000</v>
      </c>
      <c r="DE101" s="379">
        <v>5400000</v>
      </c>
      <c r="DF101" s="379">
        <v>5450000</v>
      </c>
      <c r="DG101" s="379">
        <v>5500000</v>
      </c>
      <c r="DH101" s="379">
        <v>5550000</v>
      </c>
      <c r="DI101" s="379">
        <v>5600000</v>
      </c>
      <c r="DJ101" s="379">
        <v>5650000</v>
      </c>
      <c r="DK101" s="379">
        <v>5700000</v>
      </c>
      <c r="DL101" s="379">
        <v>5750000</v>
      </c>
      <c r="DM101" s="379">
        <v>5800000</v>
      </c>
      <c r="DN101" s="379">
        <v>5850000</v>
      </c>
      <c r="DO101" s="379">
        <v>5900000</v>
      </c>
      <c r="DP101" s="379">
        <v>5950000</v>
      </c>
      <c r="DQ101" s="379">
        <v>6000000</v>
      </c>
      <c r="DR101" s="379">
        <v>6050000</v>
      </c>
      <c r="DS101" s="379">
        <v>6100000</v>
      </c>
      <c r="DT101" s="379">
        <v>6150000</v>
      </c>
      <c r="DU101" s="379">
        <v>6200000</v>
      </c>
      <c r="DV101" s="379">
        <v>6250000</v>
      </c>
      <c r="DW101" s="379">
        <v>6300000</v>
      </c>
      <c r="DX101" s="379">
        <v>6350000</v>
      </c>
      <c r="DY101" s="379">
        <v>6400000</v>
      </c>
      <c r="DZ101" s="379">
        <v>6450000</v>
      </c>
      <c r="EA101" s="379">
        <v>6500000</v>
      </c>
      <c r="EB101" s="379">
        <v>6550000</v>
      </c>
      <c r="EC101" s="379">
        <v>6600000</v>
      </c>
      <c r="ED101" s="379">
        <v>6650000</v>
      </c>
      <c r="EE101" s="379">
        <v>6700000</v>
      </c>
      <c r="EF101" s="379">
        <v>6750000</v>
      </c>
      <c r="EG101" s="379">
        <v>6800000</v>
      </c>
      <c r="EH101" s="379">
        <v>6850000</v>
      </c>
      <c r="EI101" s="379">
        <v>6900000</v>
      </c>
      <c r="EJ101" s="379">
        <v>6950000</v>
      </c>
      <c r="EK101" s="379">
        <v>7000000</v>
      </c>
      <c r="EL101" s="379">
        <v>7050000</v>
      </c>
      <c r="EM101" s="379">
        <v>7100000</v>
      </c>
      <c r="EN101" s="379">
        <v>7150000</v>
      </c>
      <c r="EO101" s="379">
        <v>7200000</v>
      </c>
      <c r="EP101" s="379">
        <v>7250000</v>
      </c>
      <c r="EQ101" s="379">
        <v>7300000</v>
      </c>
      <c r="ER101" s="379">
        <v>7350000</v>
      </c>
      <c r="ES101" s="379">
        <v>7400000</v>
      </c>
      <c r="ET101" s="379">
        <v>7450000</v>
      </c>
      <c r="EU101" s="379">
        <v>7500000</v>
      </c>
      <c r="EV101" s="379">
        <v>7550000</v>
      </c>
      <c r="EW101" s="379">
        <v>7600000</v>
      </c>
      <c r="EX101" s="379">
        <v>7650000</v>
      </c>
      <c r="EY101" s="379">
        <v>7700000</v>
      </c>
      <c r="EZ101" s="379">
        <v>7750000</v>
      </c>
      <c r="FA101" s="379">
        <v>7800000</v>
      </c>
      <c r="FB101" s="379">
        <v>7850000</v>
      </c>
      <c r="FC101" s="379">
        <v>7900000</v>
      </c>
      <c r="FD101" s="379">
        <v>7950000</v>
      </c>
      <c r="FE101" s="379">
        <v>8000000</v>
      </c>
      <c r="FF101" s="379">
        <v>8050000</v>
      </c>
      <c r="FG101" s="379">
        <v>8100000</v>
      </c>
      <c r="FH101" s="379">
        <v>8150000</v>
      </c>
      <c r="FI101" s="379">
        <v>8200000</v>
      </c>
      <c r="FJ101" s="379">
        <v>8250000</v>
      </c>
      <c r="FK101" s="379">
        <v>8300000</v>
      </c>
      <c r="FL101" s="379">
        <v>8350000</v>
      </c>
      <c r="FM101" s="379">
        <v>8400000</v>
      </c>
      <c r="FN101" s="379">
        <v>8450000</v>
      </c>
      <c r="FO101" s="379">
        <v>8500000</v>
      </c>
      <c r="FP101" s="379">
        <v>8550000</v>
      </c>
      <c r="FQ101" s="379">
        <v>8600000</v>
      </c>
      <c r="FR101" s="379">
        <v>8650000</v>
      </c>
      <c r="FS101" s="379">
        <v>8700000</v>
      </c>
      <c r="FT101" s="379">
        <v>8750000</v>
      </c>
      <c r="FU101" s="379">
        <v>8800000</v>
      </c>
      <c r="FV101" s="379">
        <v>8850000</v>
      </c>
      <c r="FW101" s="379">
        <v>8900000</v>
      </c>
      <c r="FX101" s="379">
        <v>8950000</v>
      </c>
      <c r="FY101" s="379">
        <v>9000000</v>
      </c>
      <c r="FZ101" s="379">
        <v>9050000</v>
      </c>
      <c r="GA101" s="379">
        <v>9100000</v>
      </c>
      <c r="GB101" s="379">
        <v>9150000</v>
      </c>
      <c r="GC101" s="379">
        <v>9200000</v>
      </c>
      <c r="GD101" s="379">
        <v>9250000</v>
      </c>
      <c r="GE101" s="379">
        <v>9300000</v>
      </c>
      <c r="GF101" s="379">
        <v>9350000</v>
      </c>
      <c r="GG101" s="379">
        <v>9400000</v>
      </c>
      <c r="GH101" s="379">
        <v>9450000</v>
      </c>
      <c r="GI101" s="379">
        <v>9500000</v>
      </c>
      <c r="GJ101" s="379">
        <v>9550000</v>
      </c>
      <c r="GK101" s="379">
        <v>9600000</v>
      </c>
      <c r="GL101" s="379">
        <v>9650000</v>
      </c>
      <c r="GM101" s="379">
        <v>9700000</v>
      </c>
      <c r="GN101" s="379">
        <v>9750000</v>
      </c>
      <c r="GO101" s="379">
        <v>9800000</v>
      </c>
      <c r="GP101" s="379">
        <v>9850000</v>
      </c>
      <c r="GQ101" s="379">
        <v>9900000</v>
      </c>
      <c r="GR101" s="379">
        <v>9950000</v>
      </c>
      <c r="GS101" s="379">
        <v>10000000</v>
      </c>
      <c r="GT101" s="379">
        <f>+GS101+50000</f>
        <v>10050000</v>
      </c>
      <c r="GU101" s="379"/>
      <c r="GV101" s="379"/>
      <c r="GW101" s="379"/>
      <c r="GX101" s="379"/>
      <c r="GY101" s="379"/>
      <c r="GZ101" s="379"/>
      <c r="HA101" s="379"/>
      <c r="HB101" s="380"/>
      <c r="HC101" s="380"/>
      <c r="HD101" s="380"/>
      <c r="HE101" s="380"/>
      <c r="HF101" s="380"/>
      <c r="HG101" s="380"/>
      <c r="HH101" s="380"/>
      <c r="HI101" s="380"/>
      <c r="HJ101" s="380"/>
      <c r="HK101" s="380"/>
      <c r="HL101" s="380"/>
      <c r="HM101" s="380"/>
      <c r="HN101" s="380"/>
      <c r="HO101" s="380"/>
      <c r="HP101" s="380"/>
      <c r="HQ101" s="380"/>
      <c r="HR101" s="380"/>
      <c r="HS101" s="380"/>
      <c r="HT101" s="380"/>
      <c r="HU101" s="380"/>
      <c r="HV101" s="380"/>
      <c r="HW101" s="380"/>
      <c r="HX101" s="380"/>
      <c r="HY101" s="380"/>
      <c r="HZ101" s="380"/>
      <c r="IA101" s="380"/>
      <c r="IB101" s="380"/>
      <c r="IC101" s="380"/>
      <c r="ID101" s="380"/>
      <c r="IE101" s="380"/>
      <c r="IF101" s="380"/>
      <c r="IG101" s="380"/>
      <c r="IH101" s="380"/>
      <c r="II101" s="380"/>
      <c r="IJ101" s="380"/>
      <c r="IK101" s="380"/>
      <c r="IL101" s="380"/>
      <c r="IM101" s="380"/>
      <c r="IN101" s="380"/>
      <c r="IO101" s="380"/>
      <c r="IP101" s="380"/>
      <c r="IQ101" s="380"/>
      <c r="IR101" s="380"/>
      <c r="IS101" s="380"/>
      <c r="IT101" s="380"/>
      <c r="IU101" s="380"/>
      <c r="IV101" s="380"/>
    </row>
    <row r="102" spans="1:256" s="364" customFormat="1" ht="8.25" hidden="1" customHeight="1">
      <c r="A102" s="366"/>
      <c r="B102" s="366">
        <v>18</v>
      </c>
      <c r="C102" s="476" t="s">
        <v>271</v>
      </c>
      <c r="D102" s="476" t="s">
        <v>271</v>
      </c>
      <c r="E102" s="476" t="s">
        <v>271</v>
      </c>
      <c r="F102" s="476" t="s">
        <v>271</v>
      </c>
      <c r="G102" s="476" t="s">
        <v>271</v>
      </c>
      <c r="H102" s="476" t="s">
        <v>271</v>
      </c>
      <c r="I102" s="476" t="s">
        <v>271</v>
      </c>
      <c r="J102" s="476" t="s">
        <v>271</v>
      </c>
      <c r="K102" s="476" t="s">
        <v>271</v>
      </c>
      <c r="L102" s="476" t="s">
        <v>271</v>
      </c>
      <c r="M102" s="476" t="s">
        <v>271</v>
      </c>
      <c r="N102" s="476" t="s">
        <v>271</v>
      </c>
      <c r="O102" s="476" t="s">
        <v>271</v>
      </c>
      <c r="P102" s="476" t="s">
        <v>271</v>
      </c>
      <c r="Q102" s="476" t="s">
        <v>271</v>
      </c>
      <c r="R102" s="476" t="s">
        <v>271</v>
      </c>
      <c r="S102" s="476" t="s">
        <v>271</v>
      </c>
      <c r="T102" s="476" t="s">
        <v>271</v>
      </c>
      <c r="U102" s="476" t="s">
        <v>271</v>
      </c>
      <c r="V102" s="476" t="s">
        <v>271</v>
      </c>
      <c r="W102" s="476" t="s">
        <v>271</v>
      </c>
      <c r="X102" s="476" t="s">
        <v>271</v>
      </c>
      <c r="Y102" s="476" t="s">
        <v>271</v>
      </c>
      <c r="Z102" s="476" t="s">
        <v>271</v>
      </c>
      <c r="AA102" s="476" t="s">
        <v>271</v>
      </c>
      <c r="AB102" s="476" t="s">
        <v>271</v>
      </c>
      <c r="AC102" s="476" t="s">
        <v>271</v>
      </c>
      <c r="AD102" s="476" t="s">
        <v>271</v>
      </c>
      <c r="AE102" s="476" t="s">
        <v>271</v>
      </c>
      <c r="AF102" s="476" t="s">
        <v>271</v>
      </c>
      <c r="AG102" s="476" t="s">
        <v>271</v>
      </c>
      <c r="AH102" s="476" t="s">
        <v>271</v>
      </c>
      <c r="AI102" s="476" t="s">
        <v>271</v>
      </c>
      <c r="AJ102" s="476" t="s">
        <v>271</v>
      </c>
      <c r="AK102" s="476" t="s">
        <v>271</v>
      </c>
      <c r="AL102" s="476" t="s">
        <v>271</v>
      </c>
      <c r="AM102" s="476" t="s">
        <v>271</v>
      </c>
      <c r="AN102" s="476" t="s">
        <v>271</v>
      </c>
      <c r="AO102" s="476" t="s">
        <v>271</v>
      </c>
      <c r="AP102" s="476" t="s">
        <v>271</v>
      </c>
      <c r="AQ102" s="476" t="s">
        <v>271</v>
      </c>
      <c r="AR102" s="476" t="s">
        <v>271</v>
      </c>
      <c r="AS102" s="476" t="s">
        <v>271</v>
      </c>
      <c r="AT102" s="476" t="s">
        <v>271</v>
      </c>
      <c r="AU102" s="476" t="s">
        <v>271</v>
      </c>
      <c r="AV102" s="476" t="s">
        <v>271</v>
      </c>
      <c r="AW102" s="476" t="s">
        <v>271</v>
      </c>
      <c r="AX102" s="476" t="s">
        <v>271</v>
      </c>
      <c r="AY102" s="476" t="s">
        <v>271</v>
      </c>
      <c r="AZ102" s="477" t="s">
        <v>271</v>
      </c>
      <c r="BA102" s="476" t="s">
        <v>271</v>
      </c>
      <c r="BB102" s="476" t="s">
        <v>271</v>
      </c>
      <c r="BC102" s="476" t="s">
        <v>271</v>
      </c>
      <c r="BD102" s="476" t="s">
        <v>271</v>
      </c>
      <c r="BE102" s="476" t="s">
        <v>271</v>
      </c>
      <c r="BF102" s="476" t="s">
        <v>271</v>
      </c>
      <c r="BG102" s="476" t="s">
        <v>271</v>
      </c>
      <c r="BH102" s="476" t="s">
        <v>271</v>
      </c>
      <c r="BI102" s="476" t="s">
        <v>271</v>
      </c>
      <c r="BJ102" s="476" t="s">
        <v>271</v>
      </c>
      <c r="BK102" s="476" t="s">
        <v>271</v>
      </c>
      <c r="BL102" s="476" t="s">
        <v>271</v>
      </c>
      <c r="BM102" s="476" t="s">
        <v>271</v>
      </c>
      <c r="BN102" s="476" t="s">
        <v>271</v>
      </c>
      <c r="BO102" s="476" t="s">
        <v>271</v>
      </c>
      <c r="BP102" s="476" t="s">
        <v>271</v>
      </c>
      <c r="BQ102" s="476" t="s">
        <v>271</v>
      </c>
      <c r="BR102" s="476" t="s">
        <v>271</v>
      </c>
      <c r="BS102" s="476" t="s">
        <v>271</v>
      </c>
      <c r="BT102" s="476" t="s">
        <v>271</v>
      </c>
      <c r="BU102" s="476" t="s">
        <v>271</v>
      </c>
      <c r="BV102" s="476" t="s">
        <v>271</v>
      </c>
      <c r="BW102" s="476" t="s">
        <v>271</v>
      </c>
      <c r="BX102" s="476" t="s">
        <v>271</v>
      </c>
      <c r="BY102" s="476" t="s">
        <v>271</v>
      </c>
      <c r="BZ102" s="476" t="s">
        <v>271</v>
      </c>
      <c r="CA102" s="476" t="s">
        <v>271</v>
      </c>
      <c r="CB102" s="476" t="s">
        <v>271</v>
      </c>
      <c r="CC102" s="476" t="s">
        <v>271</v>
      </c>
      <c r="CD102" s="476" t="s">
        <v>271</v>
      </c>
      <c r="CE102" s="476" t="s">
        <v>271</v>
      </c>
      <c r="CF102" s="476" t="s">
        <v>271</v>
      </c>
      <c r="CG102" s="476" t="s">
        <v>271</v>
      </c>
      <c r="CH102" s="476" t="s">
        <v>271</v>
      </c>
      <c r="CI102" s="476" t="s">
        <v>271</v>
      </c>
      <c r="CJ102" s="476" t="s">
        <v>271</v>
      </c>
      <c r="CK102" s="476" t="s">
        <v>271</v>
      </c>
      <c r="CL102" s="476" t="s">
        <v>271</v>
      </c>
      <c r="CM102" s="476" t="s">
        <v>271</v>
      </c>
      <c r="CN102" s="476" t="s">
        <v>271</v>
      </c>
      <c r="CO102" s="476" t="s">
        <v>271</v>
      </c>
      <c r="CP102" s="476" t="s">
        <v>271</v>
      </c>
      <c r="CQ102" s="476" t="s">
        <v>271</v>
      </c>
      <c r="CR102" s="476" t="s">
        <v>271</v>
      </c>
      <c r="CS102" s="476" t="s">
        <v>271</v>
      </c>
      <c r="CT102" s="476" t="s">
        <v>271</v>
      </c>
      <c r="CU102" s="476" t="s">
        <v>271</v>
      </c>
      <c r="CV102" s="476" t="s">
        <v>271</v>
      </c>
      <c r="CW102" s="476" t="s">
        <v>271</v>
      </c>
      <c r="CX102" s="473" t="s">
        <v>317</v>
      </c>
      <c r="CY102" s="478" t="s">
        <v>317</v>
      </c>
      <c r="CZ102" s="478" t="s">
        <v>317</v>
      </c>
      <c r="DA102" s="478" t="s">
        <v>317</v>
      </c>
      <c r="DB102" s="478" t="s">
        <v>317</v>
      </c>
      <c r="DC102" s="478" t="s">
        <v>317</v>
      </c>
      <c r="DD102" s="478" t="s">
        <v>317</v>
      </c>
      <c r="DE102" s="478" t="s">
        <v>317</v>
      </c>
      <c r="DF102" s="478" t="s">
        <v>317</v>
      </c>
      <c r="DG102" s="478" t="s">
        <v>317</v>
      </c>
      <c r="DH102" s="478" t="s">
        <v>317</v>
      </c>
      <c r="DI102" s="478" t="s">
        <v>317</v>
      </c>
      <c r="DJ102" s="478" t="s">
        <v>317</v>
      </c>
      <c r="DK102" s="478" t="s">
        <v>317</v>
      </c>
      <c r="DL102" s="478" t="s">
        <v>317</v>
      </c>
      <c r="DM102" s="478" t="s">
        <v>317</v>
      </c>
      <c r="DN102" s="478" t="s">
        <v>317</v>
      </c>
      <c r="DO102" s="478" t="s">
        <v>317</v>
      </c>
      <c r="DP102" s="478" t="s">
        <v>317</v>
      </c>
      <c r="DQ102" s="478" t="s">
        <v>317</v>
      </c>
      <c r="DR102" s="478" t="s">
        <v>317</v>
      </c>
      <c r="DS102" s="478" t="s">
        <v>317</v>
      </c>
      <c r="DT102" s="478" t="s">
        <v>317</v>
      </c>
      <c r="DU102" s="478" t="s">
        <v>317</v>
      </c>
      <c r="DV102" s="478" t="s">
        <v>317</v>
      </c>
      <c r="DW102" s="478" t="s">
        <v>317</v>
      </c>
      <c r="DX102" s="478" t="s">
        <v>317</v>
      </c>
      <c r="DY102" s="478" t="s">
        <v>317</v>
      </c>
      <c r="DZ102" s="478" t="s">
        <v>317</v>
      </c>
      <c r="EA102" s="478" t="s">
        <v>317</v>
      </c>
      <c r="EB102" s="478" t="s">
        <v>317</v>
      </c>
      <c r="EC102" s="478" t="s">
        <v>317</v>
      </c>
      <c r="ED102" s="478" t="s">
        <v>317</v>
      </c>
      <c r="EE102" s="478" t="s">
        <v>317</v>
      </c>
      <c r="EF102" s="478" t="s">
        <v>317</v>
      </c>
      <c r="EG102" s="478" t="s">
        <v>317</v>
      </c>
      <c r="EH102" s="478" t="s">
        <v>317</v>
      </c>
      <c r="EI102" s="478" t="s">
        <v>317</v>
      </c>
      <c r="EJ102" s="478" t="s">
        <v>317</v>
      </c>
      <c r="EK102" s="478" t="s">
        <v>317</v>
      </c>
      <c r="EL102" s="478" t="s">
        <v>317</v>
      </c>
      <c r="EM102" s="478" t="s">
        <v>317</v>
      </c>
      <c r="EN102" s="478" t="s">
        <v>317</v>
      </c>
      <c r="EO102" s="478" t="s">
        <v>317</v>
      </c>
      <c r="EP102" s="478" t="s">
        <v>317</v>
      </c>
      <c r="EQ102" s="478" t="s">
        <v>317</v>
      </c>
      <c r="ER102" s="478" t="s">
        <v>317</v>
      </c>
      <c r="ES102" s="478" t="s">
        <v>317</v>
      </c>
      <c r="ET102" s="478" t="s">
        <v>317</v>
      </c>
      <c r="EU102" s="478" t="s">
        <v>317</v>
      </c>
      <c r="EV102" s="478" t="s">
        <v>317</v>
      </c>
      <c r="EW102" s="478" t="s">
        <v>317</v>
      </c>
      <c r="EX102" s="478" t="s">
        <v>317</v>
      </c>
      <c r="EY102" s="478" t="s">
        <v>317</v>
      </c>
      <c r="EZ102" s="478" t="s">
        <v>317</v>
      </c>
      <c r="FA102" s="478" t="s">
        <v>317</v>
      </c>
      <c r="FB102" s="478" t="s">
        <v>317</v>
      </c>
      <c r="FC102" s="478" t="s">
        <v>317</v>
      </c>
      <c r="FD102" s="478" t="s">
        <v>317</v>
      </c>
      <c r="FE102" s="478" t="s">
        <v>317</v>
      </c>
      <c r="FF102" s="478" t="s">
        <v>317</v>
      </c>
      <c r="FG102" s="478" t="s">
        <v>317</v>
      </c>
      <c r="FH102" s="478" t="s">
        <v>317</v>
      </c>
      <c r="FI102" s="478" t="s">
        <v>317</v>
      </c>
      <c r="FJ102" s="478" t="s">
        <v>317</v>
      </c>
      <c r="FK102" s="478" t="s">
        <v>317</v>
      </c>
      <c r="FL102" s="478" t="s">
        <v>317</v>
      </c>
      <c r="FM102" s="478" t="s">
        <v>317</v>
      </c>
      <c r="FN102" s="478" t="s">
        <v>317</v>
      </c>
      <c r="FO102" s="478" t="s">
        <v>317</v>
      </c>
      <c r="FP102" s="478" t="s">
        <v>317</v>
      </c>
      <c r="FQ102" s="478" t="s">
        <v>317</v>
      </c>
      <c r="FR102" s="478" t="s">
        <v>317</v>
      </c>
      <c r="FS102" s="478" t="s">
        <v>317</v>
      </c>
      <c r="FT102" s="478" t="s">
        <v>317</v>
      </c>
      <c r="FU102" s="478" t="s">
        <v>317</v>
      </c>
      <c r="FV102" s="478" t="s">
        <v>317</v>
      </c>
      <c r="FW102" s="478" t="s">
        <v>317</v>
      </c>
      <c r="FX102" s="478" t="s">
        <v>317</v>
      </c>
      <c r="FY102" s="478" t="s">
        <v>317</v>
      </c>
      <c r="FZ102" s="478" t="s">
        <v>317</v>
      </c>
      <c r="GA102" s="478" t="s">
        <v>317</v>
      </c>
      <c r="GB102" s="478" t="s">
        <v>317</v>
      </c>
      <c r="GC102" s="478" t="s">
        <v>317</v>
      </c>
      <c r="GD102" s="478" t="s">
        <v>317</v>
      </c>
      <c r="GE102" s="478" t="s">
        <v>317</v>
      </c>
      <c r="GF102" s="478" t="s">
        <v>317</v>
      </c>
      <c r="GG102" s="478" t="s">
        <v>317</v>
      </c>
      <c r="GH102" s="478" t="s">
        <v>317</v>
      </c>
      <c r="GI102" s="478" t="s">
        <v>317</v>
      </c>
      <c r="GJ102" s="478" t="s">
        <v>317</v>
      </c>
      <c r="GK102" s="478" t="s">
        <v>317</v>
      </c>
      <c r="GL102" s="478" t="s">
        <v>317</v>
      </c>
      <c r="GM102" s="478" t="s">
        <v>317</v>
      </c>
      <c r="GN102" s="478" t="s">
        <v>317</v>
      </c>
      <c r="GO102" s="478" t="s">
        <v>317</v>
      </c>
      <c r="GP102" s="478" t="s">
        <v>317</v>
      </c>
      <c r="GQ102" s="478" t="s">
        <v>317</v>
      </c>
      <c r="GR102" s="478" t="s">
        <v>317</v>
      </c>
      <c r="GS102" s="478" t="s">
        <v>317</v>
      </c>
      <c r="GT102" s="475" t="s">
        <v>316</v>
      </c>
    </row>
    <row r="103" spans="1:256" s="364" customFormat="1" ht="8.25" hidden="1" customHeight="1">
      <c r="A103" s="366"/>
      <c r="B103" s="366">
        <v>19</v>
      </c>
      <c r="C103" s="476" t="s">
        <v>271</v>
      </c>
      <c r="D103" s="476" t="s">
        <v>271</v>
      </c>
      <c r="E103" s="476" t="s">
        <v>271</v>
      </c>
      <c r="F103" s="476" t="s">
        <v>271</v>
      </c>
      <c r="G103" s="476" t="s">
        <v>271</v>
      </c>
      <c r="H103" s="476" t="s">
        <v>271</v>
      </c>
      <c r="I103" s="476" t="s">
        <v>271</v>
      </c>
      <c r="J103" s="476" t="s">
        <v>271</v>
      </c>
      <c r="K103" s="476" t="s">
        <v>271</v>
      </c>
      <c r="L103" s="476" t="s">
        <v>271</v>
      </c>
      <c r="M103" s="476" t="s">
        <v>271</v>
      </c>
      <c r="N103" s="476" t="s">
        <v>271</v>
      </c>
      <c r="O103" s="476" t="s">
        <v>271</v>
      </c>
      <c r="P103" s="476" t="s">
        <v>271</v>
      </c>
      <c r="Q103" s="476" t="s">
        <v>271</v>
      </c>
      <c r="R103" s="476" t="s">
        <v>271</v>
      </c>
      <c r="S103" s="476" t="s">
        <v>271</v>
      </c>
      <c r="T103" s="476" t="s">
        <v>271</v>
      </c>
      <c r="U103" s="476" t="s">
        <v>271</v>
      </c>
      <c r="V103" s="476" t="s">
        <v>271</v>
      </c>
      <c r="W103" s="476" t="s">
        <v>271</v>
      </c>
      <c r="X103" s="476" t="s">
        <v>271</v>
      </c>
      <c r="Y103" s="476" t="s">
        <v>271</v>
      </c>
      <c r="Z103" s="476" t="s">
        <v>271</v>
      </c>
      <c r="AA103" s="476" t="s">
        <v>271</v>
      </c>
      <c r="AB103" s="476" t="s">
        <v>271</v>
      </c>
      <c r="AC103" s="476" t="s">
        <v>271</v>
      </c>
      <c r="AD103" s="476" t="s">
        <v>271</v>
      </c>
      <c r="AE103" s="476" t="s">
        <v>271</v>
      </c>
      <c r="AF103" s="476" t="s">
        <v>271</v>
      </c>
      <c r="AG103" s="476" t="s">
        <v>271</v>
      </c>
      <c r="AH103" s="476" t="s">
        <v>271</v>
      </c>
      <c r="AI103" s="476" t="s">
        <v>271</v>
      </c>
      <c r="AJ103" s="476" t="s">
        <v>271</v>
      </c>
      <c r="AK103" s="476" t="s">
        <v>271</v>
      </c>
      <c r="AL103" s="476" t="s">
        <v>271</v>
      </c>
      <c r="AM103" s="476" t="s">
        <v>271</v>
      </c>
      <c r="AN103" s="476" t="s">
        <v>271</v>
      </c>
      <c r="AO103" s="476" t="s">
        <v>271</v>
      </c>
      <c r="AP103" s="476" t="s">
        <v>271</v>
      </c>
      <c r="AQ103" s="476" t="s">
        <v>271</v>
      </c>
      <c r="AR103" s="476" t="s">
        <v>271</v>
      </c>
      <c r="AS103" s="476" t="s">
        <v>271</v>
      </c>
      <c r="AT103" s="476" t="s">
        <v>271</v>
      </c>
      <c r="AU103" s="476" t="s">
        <v>271</v>
      </c>
      <c r="AV103" s="476" t="s">
        <v>271</v>
      </c>
      <c r="AW103" s="476" t="s">
        <v>271</v>
      </c>
      <c r="AX103" s="476" t="s">
        <v>271</v>
      </c>
      <c r="AY103" s="476" t="s">
        <v>271</v>
      </c>
      <c r="AZ103" s="477" t="s">
        <v>271</v>
      </c>
      <c r="BA103" s="476" t="s">
        <v>271</v>
      </c>
      <c r="BB103" s="476" t="s">
        <v>271</v>
      </c>
      <c r="BC103" s="476" t="s">
        <v>271</v>
      </c>
      <c r="BD103" s="476" t="s">
        <v>271</v>
      </c>
      <c r="BE103" s="476" t="s">
        <v>271</v>
      </c>
      <c r="BF103" s="476" t="s">
        <v>271</v>
      </c>
      <c r="BG103" s="476" t="s">
        <v>271</v>
      </c>
      <c r="BH103" s="476" t="s">
        <v>271</v>
      </c>
      <c r="BI103" s="476" t="s">
        <v>271</v>
      </c>
      <c r="BJ103" s="476" t="s">
        <v>271</v>
      </c>
      <c r="BK103" s="476" t="s">
        <v>271</v>
      </c>
      <c r="BL103" s="476" t="s">
        <v>271</v>
      </c>
      <c r="BM103" s="476" t="s">
        <v>271</v>
      </c>
      <c r="BN103" s="476" t="s">
        <v>271</v>
      </c>
      <c r="BO103" s="476" t="s">
        <v>271</v>
      </c>
      <c r="BP103" s="476" t="s">
        <v>271</v>
      </c>
      <c r="BQ103" s="476" t="s">
        <v>271</v>
      </c>
      <c r="BR103" s="476" t="s">
        <v>271</v>
      </c>
      <c r="BS103" s="476" t="s">
        <v>271</v>
      </c>
      <c r="BT103" s="476" t="s">
        <v>271</v>
      </c>
      <c r="BU103" s="476" t="s">
        <v>271</v>
      </c>
      <c r="BV103" s="476" t="s">
        <v>271</v>
      </c>
      <c r="BW103" s="476" t="s">
        <v>271</v>
      </c>
      <c r="BX103" s="476" t="s">
        <v>271</v>
      </c>
      <c r="BY103" s="476" t="s">
        <v>271</v>
      </c>
      <c r="BZ103" s="476" t="s">
        <v>271</v>
      </c>
      <c r="CA103" s="476" t="s">
        <v>271</v>
      </c>
      <c r="CB103" s="476" t="s">
        <v>271</v>
      </c>
      <c r="CC103" s="476" t="s">
        <v>271</v>
      </c>
      <c r="CD103" s="476" t="s">
        <v>271</v>
      </c>
      <c r="CE103" s="476" t="s">
        <v>271</v>
      </c>
      <c r="CF103" s="476" t="s">
        <v>271</v>
      </c>
      <c r="CG103" s="476" t="s">
        <v>271</v>
      </c>
      <c r="CH103" s="476" t="s">
        <v>271</v>
      </c>
      <c r="CI103" s="476" t="s">
        <v>271</v>
      </c>
      <c r="CJ103" s="476" t="s">
        <v>271</v>
      </c>
      <c r="CK103" s="476" t="s">
        <v>271</v>
      </c>
      <c r="CL103" s="476" t="s">
        <v>271</v>
      </c>
      <c r="CM103" s="476" t="s">
        <v>271</v>
      </c>
      <c r="CN103" s="476" t="s">
        <v>271</v>
      </c>
      <c r="CO103" s="476" t="s">
        <v>271</v>
      </c>
      <c r="CP103" s="476" t="s">
        <v>271</v>
      </c>
      <c r="CQ103" s="476" t="s">
        <v>271</v>
      </c>
      <c r="CR103" s="476" t="s">
        <v>271</v>
      </c>
      <c r="CS103" s="476" t="s">
        <v>271</v>
      </c>
      <c r="CT103" s="476" t="s">
        <v>271</v>
      </c>
      <c r="CU103" s="476" t="s">
        <v>271</v>
      </c>
      <c r="CV103" s="476" t="s">
        <v>271</v>
      </c>
      <c r="CW103" s="476" t="s">
        <v>271</v>
      </c>
      <c r="CX103" s="478" t="s">
        <v>317</v>
      </c>
      <c r="CY103" s="478" t="s">
        <v>317</v>
      </c>
      <c r="CZ103" s="478" t="s">
        <v>317</v>
      </c>
      <c r="DA103" s="478" t="s">
        <v>317</v>
      </c>
      <c r="DB103" s="478" t="s">
        <v>317</v>
      </c>
      <c r="DC103" s="478" t="s">
        <v>317</v>
      </c>
      <c r="DD103" s="478" t="s">
        <v>317</v>
      </c>
      <c r="DE103" s="478" t="s">
        <v>317</v>
      </c>
      <c r="DF103" s="478" t="s">
        <v>317</v>
      </c>
      <c r="DG103" s="478" t="s">
        <v>317</v>
      </c>
      <c r="DH103" s="478" t="s">
        <v>317</v>
      </c>
      <c r="DI103" s="478" t="s">
        <v>317</v>
      </c>
      <c r="DJ103" s="478" t="s">
        <v>317</v>
      </c>
      <c r="DK103" s="478" t="s">
        <v>317</v>
      </c>
      <c r="DL103" s="478" t="s">
        <v>317</v>
      </c>
      <c r="DM103" s="478" t="s">
        <v>317</v>
      </c>
      <c r="DN103" s="478" t="s">
        <v>317</v>
      </c>
      <c r="DO103" s="478" t="s">
        <v>317</v>
      </c>
      <c r="DP103" s="478" t="s">
        <v>317</v>
      </c>
      <c r="DQ103" s="478" t="s">
        <v>317</v>
      </c>
      <c r="DR103" s="478" t="s">
        <v>317</v>
      </c>
      <c r="DS103" s="478" t="s">
        <v>317</v>
      </c>
      <c r="DT103" s="478" t="s">
        <v>317</v>
      </c>
      <c r="DU103" s="478" t="s">
        <v>317</v>
      </c>
      <c r="DV103" s="478" t="s">
        <v>317</v>
      </c>
      <c r="DW103" s="478" t="s">
        <v>317</v>
      </c>
      <c r="DX103" s="478" t="s">
        <v>317</v>
      </c>
      <c r="DY103" s="478" t="s">
        <v>317</v>
      </c>
      <c r="DZ103" s="478" t="s">
        <v>317</v>
      </c>
      <c r="EA103" s="478" t="s">
        <v>317</v>
      </c>
      <c r="EB103" s="478" t="s">
        <v>317</v>
      </c>
      <c r="EC103" s="478" t="s">
        <v>317</v>
      </c>
      <c r="ED103" s="478" t="s">
        <v>317</v>
      </c>
      <c r="EE103" s="478" t="s">
        <v>317</v>
      </c>
      <c r="EF103" s="478" t="s">
        <v>317</v>
      </c>
      <c r="EG103" s="478" t="s">
        <v>317</v>
      </c>
      <c r="EH103" s="478" t="s">
        <v>317</v>
      </c>
      <c r="EI103" s="478" t="s">
        <v>317</v>
      </c>
      <c r="EJ103" s="478" t="s">
        <v>317</v>
      </c>
      <c r="EK103" s="478" t="s">
        <v>317</v>
      </c>
      <c r="EL103" s="478" t="s">
        <v>317</v>
      </c>
      <c r="EM103" s="478" t="s">
        <v>317</v>
      </c>
      <c r="EN103" s="478" t="s">
        <v>317</v>
      </c>
      <c r="EO103" s="478" t="s">
        <v>317</v>
      </c>
      <c r="EP103" s="478" t="s">
        <v>317</v>
      </c>
      <c r="EQ103" s="478" t="s">
        <v>317</v>
      </c>
      <c r="ER103" s="478" t="s">
        <v>317</v>
      </c>
      <c r="ES103" s="478" t="s">
        <v>317</v>
      </c>
      <c r="ET103" s="478" t="s">
        <v>317</v>
      </c>
      <c r="EU103" s="478" t="s">
        <v>317</v>
      </c>
      <c r="EV103" s="478" t="s">
        <v>317</v>
      </c>
      <c r="EW103" s="478" t="s">
        <v>317</v>
      </c>
      <c r="EX103" s="478" t="s">
        <v>317</v>
      </c>
      <c r="EY103" s="478" t="s">
        <v>317</v>
      </c>
      <c r="EZ103" s="478" t="s">
        <v>317</v>
      </c>
      <c r="FA103" s="478" t="s">
        <v>317</v>
      </c>
      <c r="FB103" s="478" t="s">
        <v>317</v>
      </c>
      <c r="FC103" s="478" t="s">
        <v>317</v>
      </c>
      <c r="FD103" s="478" t="s">
        <v>317</v>
      </c>
      <c r="FE103" s="478" t="s">
        <v>317</v>
      </c>
      <c r="FF103" s="478" t="s">
        <v>317</v>
      </c>
      <c r="FG103" s="478" t="s">
        <v>317</v>
      </c>
      <c r="FH103" s="478" t="s">
        <v>317</v>
      </c>
      <c r="FI103" s="478" t="s">
        <v>317</v>
      </c>
      <c r="FJ103" s="478" t="s">
        <v>317</v>
      </c>
      <c r="FK103" s="478" t="s">
        <v>317</v>
      </c>
      <c r="FL103" s="478" t="s">
        <v>317</v>
      </c>
      <c r="FM103" s="478" t="s">
        <v>317</v>
      </c>
      <c r="FN103" s="478" t="s">
        <v>317</v>
      </c>
      <c r="FO103" s="478" t="s">
        <v>317</v>
      </c>
      <c r="FP103" s="478" t="s">
        <v>317</v>
      </c>
      <c r="FQ103" s="478" t="s">
        <v>317</v>
      </c>
      <c r="FR103" s="478" t="s">
        <v>317</v>
      </c>
      <c r="FS103" s="478" t="s">
        <v>317</v>
      </c>
      <c r="FT103" s="478" t="s">
        <v>317</v>
      </c>
      <c r="FU103" s="478" t="s">
        <v>317</v>
      </c>
      <c r="FV103" s="478" t="s">
        <v>317</v>
      </c>
      <c r="FW103" s="478" t="s">
        <v>317</v>
      </c>
      <c r="FX103" s="478" t="s">
        <v>317</v>
      </c>
      <c r="FY103" s="478" t="s">
        <v>317</v>
      </c>
      <c r="FZ103" s="478" t="s">
        <v>317</v>
      </c>
      <c r="GA103" s="478" t="s">
        <v>317</v>
      </c>
      <c r="GB103" s="478" t="s">
        <v>317</v>
      </c>
      <c r="GC103" s="478" t="s">
        <v>317</v>
      </c>
      <c r="GD103" s="478" t="s">
        <v>317</v>
      </c>
      <c r="GE103" s="478" t="s">
        <v>317</v>
      </c>
      <c r="GF103" s="478" t="s">
        <v>317</v>
      </c>
      <c r="GG103" s="478" t="s">
        <v>317</v>
      </c>
      <c r="GH103" s="478" t="s">
        <v>317</v>
      </c>
      <c r="GI103" s="478" t="s">
        <v>317</v>
      </c>
      <c r="GJ103" s="478" t="s">
        <v>317</v>
      </c>
      <c r="GK103" s="478" t="s">
        <v>317</v>
      </c>
      <c r="GL103" s="478" t="s">
        <v>317</v>
      </c>
      <c r="GM103" s="478" t="s">
        <v>317</v>
      </c>
      <c r="GN103" s="478" t="s">
        <v>317</v>
      </c>
      <c r="GO103" s="478" t="s">
        <v>317</v>
      </c>
      <c r="GP103" s="478" t="s">
        <v>317</v>
      </c>
      <c r="GQ103" s="478" t="s">
        <v>317</v>
      </c>
      <c r="GR103" s="478" t="s">
        <v>317</v>
      </c>
      <c r="GS103" s="478" t="s">
        <v>317</v>
      </c>
      <c r="GT103" s="475" t="s">
        <v>316</v>
      </c>
    </row>
    <row r="104" spans="1:256" s="364" customFormat="1" ht="8.25" hidden="1" customHeight="1">
      <c r="A104" s="366"/>
      <c r="B104" s="366">
        <v>20</v>
      </c>
      <c r="C104" s="476" t="s">
        <v>271</v>
      </c>
      <c r="D104" s="476" t="s">
        <v>271</v>
      </c>
      <c r="E104" s="476" t="s">
        <v>271</v>
      </c>
      <c r="F104" s="476" t="s">
        <v>271</v>
      </c>
      <c r="G104" s="476" t="s">
        <v>271</v>
      </c>
      <c r="H104" s="476" t="s">
        <v>271</v>
      </c>
      <c r="I104" s="476" t="s">
        <v>271</v>
      </c>
      <c r="J104" s="476" t="s">
        <v>271</v>
      </c>
      <c r="K104" s="476" t="s">
        <v>271</v>
      </c>
      <c r="L104" s="476" t="s">
        <v>271</v>
      </c>
      <c r="M104" s="476" t="s">
        <v>271</v>
      </c>
      <c r="N104" s="476" t="s">
        <v>271</v>
      </c>
      <c r="O104" s="476" t="s">
        <v>271</v>
      </c>
      <c r="P104" s="476" t="s">
        <v>271</v>
      </c>
      <c r="Q104" s="476" t="s">
        <v>271</v>
      </c>
      <c r="R104" s="476" t="s">
        <v>271</v>
      </c>
      <c r="S104" s="476" t="s">
        <v>271</v>
      </c>
      <c r="T104" s="476" t="s">
        <v>271</v>
      </c>
      <c r="U104" s="476" t="s">
        <v>271</v>
      </c>
      <c r="V104" s="476" t="s">
        <v>271</v>
      </c>
      <c r="W104" s="476" t="s">
        <v>271</v>
      </c>
      <c r="X104" s="476" t="s">
        <v>271</v>
      </c>
      <c r="Y104" s="476" t="s">
        <v>271</v>
      </c>
      <c r="Z104" s="476" t="s">
        <v>271</v>
      </c>
      <c r="AA104" s="476" t="s">
        <v>271</v>
      </c>
      <c r="AB104" s="476" t="s">
        <v>271</v>
      </c>
      <c r="AC104" s="476" t="s">
        <v>271</v>
      </c>
      <c r="AD104" s="476" t="s">
        <v>271</v>
      </c>
      <c r="AE104" s="476" t="s">
        <v>271</v>
      </c>
      <c r="AF104" s="476" t="s">
        <v>271</v>
      </c>
      <c r="AG104" s="476" t="s">
        <v>271</v>
      </c>
      <c r="AH104" s="476" t="s">
        <v>271</v>
      </c>
      <c r="AI104" s="476" t="s">
        <v>271</v>
      </c>
      <c r="AJ104" s="476" t="s">
        <v>271</v>
      </c>
      <c r="AK104" s="476" t="s">
        <v>271</v>
      </c>
      <c r="AL104" s="476" t="s">
        <v>271</v>
      </c>
      <c r="AM104" s="476" t="s">
        <v>271</v>
      </c>
      <c r="AN104" s="476" t="s">
        <v>271</v>
      </c>
      <c r="AO104" s="476" t="s">
        <v>271</v>
      </c>
      <c r="AP104" s="476" t="s">
        <v>271</v>
      </c>
      <c r="AQ104" s="476" t="s">
        <v>271</v>
      </c>
      <c r="AR104" s="476" t="s">
        <v>271</v>
      </c>
      <c r="AS104" s="476" t="s">
        <v>271</v>
      </c>
      <c r="AT104" s="476" t="s">
        <v>271</v>
      </c>
      <c r="AU104" s="476" t="s">
        <v>271</v>
      </c>
      <c r="AV104" s="476" t="s">
        <v>271</v>
      </c>
      <c r="AW104" s="476" t="s">
        <v>271</v>
      </c>
      <c r="AX104" s="476" t="s">
        <v>271</v>
      </c>
      <c r="AY104" s="476" t="s">
        <v>271</v>
      </c>
      <c r="AZ104" s="477" t="s">
        <v>271</v>
      </c>
      <c r="BA104" s="476" t="s">
        <v>271</v>
      </c>
      <c r="BB104" s="476" t="s">
        <v>271</v>
      </c>
      <c r="BC104" s="476" t="s">
        <v>271</v>
      </c>
      <c r="BD104" s="476" t="s">
        <v>271</v>
      </c>
      <c r="BE104" s="476" t="s">
        <v>271</v>
      </c>
      <c r="BF104" s="476" t="s">
        <v>271</v>
      </c>
      <c r="BG104" s="476" t="s">
        <v>271</v>
      </c>
      <c r="BH104" s="476" t="s">
        <v>271</v>
      </c>
      <c r="BI104" s="476" t="s">
        <v>271</v>
      </c>
      <c r="BJ104" s="476" t="s">
        <v>271</v>
      </c>
      <c r="BK104" s="476" t="s">
        <v>271</v>
      </c>
      <c r="BL104" s="476" t="s">
        <v>271</v>
      </c>
      <c r="BM104" s="476" t="s">
        <v>271</v>
      </c>
      <c r="BN104" s="476" t="s">
        <v>271</v>
      </c>
      <c r="BO104" s="476" t="s">
        <v>271</v>
      </c>
      <c r="BP104" s="476" t="s">
        <v>271</v>
      </c>
      <c r="BQ104" s="476" t="s">
        <v>271</v>
      </c>
      <c r="BR104" s="476" t="s">
        <v>271</v>
      </c>
      <c r="BS104" s="476" t="s">
        <v>271</v>
      </c>
      <c r="BT104" s="476" t="s">
        <v>271</v>
      </c>
      <c r="BU104" s="476" t="s">
        <v>271</v>
      </c>
      <c r="BV104" s="476" t="s">
        <v>271</v>
      </c>
      <c r="BW104" s="476" t="s">
        <v>271</v>
      </c>
      <c r="BX104" s="476" t="s">
        <v>271</v>
      </c>
      <c r="BY104" s="476" t="s">
        <v>271</v>
      </c>
      <c r="BZ104" s="476" t="s">
        <v>271</v>
      </c>
      <c r="CA104" s="476" t="s">
        <v>271</v>
      </c>
      <c r="CB104" s="476" t="s">
        <v>271</v>
      </c>
      <c r="CC104" s="476" t="s">
        <v>271</v>
      </c>
      <c r="CD104" s="476" t="s">
        <v>271</v>
      </c>
      <c r="CE104" s="476" t="s">
        <v>271</v>
      </c>
      <c r="CF104" s="476" t="s">
        <v>271</v>
      </c>
      <c r="CG104" s="476" t="s">
        <v>271</v>
      </c>
      <c r="CH104" s="476" t="s">
        <v>271</v>
      </c>
      <c r="CI104" s="476" t="s">
        <v>271</v>
      </c>
      <c r="CJ104" s="476" t="s">
        <v>271</v>
      </c>
      <c r="CK104" s="476" t="s">
        <v>271</v>
      </c>
      <c r="CL104" s="476" t="s">
        <v>271</v>
      </c>
      <c r="CM104" s="476" t="s">
        <v>271</v>
      </c>
      <c r="CN104" s="476" t="s">
        <v>271</v>
      </c>
      <c r="CO104" s="476" t="s">
        <v>271</v>
      </c>
      <c r="CP104" s="476" t="s">
        <v>271</v>
      </c>
      <c r="CQ104" s="476" t="s">
        <v>271</v>
      </c>
      <c r="CR104" s="476" t="s">
        <v>271</v>
      </c>
      <c r="CS104" s="476" t="s">
        <v>271</v>
      </c>
      <c r="CT104" s="476" t="s">
        <v>271</v>
      </c>
      <c r="CU104" s="476" t="s">
        <v>271</v>
      </c>
      <c r="CV104" s="476" t="s">
        <v>271</v>
      </c>
      <c r="CW104" s="476" t="s">
        <v>271</v>
      </c>
      <c r="CX104" s="478" t="s">
        <v>317</v>
      </c>
      <c r="CY104" s="478" t="s">
        <v>317</v>
      </c>
      <c r="CZ104" s="478" t="s">
        <v>317</v>
      </c>
      <c r="DA104" s="478" t="s">
        <v>317</v>
      </c>
      <c r="DB104" s="478" t="s">
        <v>317</v>
      </c>
      <c r="DC104" s="478" t="s">
        <v>317</v>
      </c>
      <c r="DD104" s="478" t="s">
        <v>317</v>
      </c>
      <c r="DE104" s="478" t="s">
        <v>317</v>
      </c>
      <c r="DF104" s="478" t="s">
        <v>317</v>
      </c>
      <c r="DG104" s="478" t="s">
        <v>317</v>
      </c>
      <c r="DH104" s="478" t="s">
        <v>317</v>
      </c>
      <c r="DI104" s="478" t="s">
        <v>317</v>
      </c>
      <c r="DJ104" s="478" t="s">
        <v>317</v>
      </c>
      <c r="DK104" s="478" t="s">
        <v>317</v>
      </c>
      <c r="DL104" s="478" t="s">
        <v>317</v>
      </c>
      <c r="DM104" s="478" t="s">
        <v>317</v>
      </c>
      <c r="DN104" s="478" t="s">
        <v>317</v>
      </c>
      <c r="DO104" s="478" t="s">
        <v>317</v>
      </c>
      <c r="DP104" s="478" t="s">
        <v>317</v>
      </c>
      <c r="DQ104" s="478" t="s">
        <v>317</v>
      </c>
      <c r="DR104" s="478" t="s">
        <v>317</v>
      </c>
      <c r="DS104" s="478" t="s">
        <v>317</v>
      </c>
      <c r="DT104" s="478" t="s">
        <v>317</v>
      </c>
      <c r="DU104" s="478" t="s">
        <v>317</v>
      </c>
      <c r="DV104" s="478" t="s">
        <v>317</v>
      </c>
      <c r="DW104" s="478" t="s">
        <v>317</v>
      </c>
      <c r="DX104" s="478" t="s">
        <v>317</v>
      </c>
      <c r="DY104" s="478" t="s">
        <v>317</v>
      </c>
      <c r="DZ104" s="478" t="s">
        <v>317</v>
      </c>
      <c r="EA104" s="478" t="s">
        <v>317</v>
      </c>
      <c r="EB104" s="478" t="s">
        <v>317</v>
      </c>
      <c r="EC104" s="478" t="s">
        <v>317</v>
      </c>
      <c r="ED104" s="478" t="s">
        <v>317</v>
      </c>
      <c r="EE104" s="478" t="s">
        <v>317</v>
      </c>
      <c r="EF104" s="478" t="s">
        <v>317</v>
      </c>
      <c r="EG104" s="478" t="s">
        <v>317</v>
      </c>
      <c r="EH104" s="478" t="s">
        <v>317</v>
      </c>
      <c r="EI104" s="478" t="s">
        <v>317</v>
      </c>
      <c r="EJ104" s="478" t="s">
        <v>317</v>
      </c>
      <c r="EK104" s="478" t="s">
        <v>317</v>
      </c>
      <c r="EL104" s="478" t="s">
        <v>317</v>
      </c>
      <c r="EM104" s="478" t="s">
        <v>317</v>
      </c>
      <c r="EN104" s="478" t="s">
        <v>317</v>
      </c>
      <c r="EO104" s="478" t="s">
        <v>317</v>
      </c>
      <c r="EP104" s="478" t="s">
        <v>317</v>
      </c>
      <c r="EQ104" s="478" t="s">
        <v>317</v>
      </c>
      <c r="ER104" s="478" t="s">
        <v>317</v>
      </c>
      <c r="ES104" s="478" t="s">
        <v>317</v>
      </c>
      <c r="ET104" s="478" t="s">
        <v>317</v>
      </c>
      <c r="EU104" s="478" t="s">
        <v>317</v>
      </c>
      <c r="EV104" s="478" t="s">
        <v>317</v>
      </c>
      <c r="EW104" s="478" t="s">
        <v>317</v>
      </c>
      <c r="EX104" s="478" t="s">
        <v>317</v>
      </c>
      <c r="EY104" s="478" t="s">
        <v>317</v>
      </c>
      <c r="EZ104" s="478" t="s">
        <v>317</v>
      </c>
      <c r="FA104" s="478" t="s">
        <v>317</v>
      </c>
      <c r="FB104" s="478" t="s">
        <v>317</v>
      </c>
      <c r="FC104" s="478" t="s">
        <v>317</v>
      </c>
      <c r="FD104" s="478" t="s">
        <v>317</v>
      </c>
      <c r="FE104" s="478" t="s">
        <v>317</v>
      </c>
      <c r="FF104" s="478" t="s">
        <v>317</v>
      </c>
      <c r="FG104" s="478" t="s">
        <v>317</v>
      </c>
      <c r="FH104" s="478" t="s">
        <v>317</v>
      </c>
      <c r="FI104" s="478" t="s">
        <v>317</v>
      </c>
      <c r="FJ104" s="478" t="s">
        <v>317</v>
      </c>
      <c r="FK104" s="478" t="s">
        <v>317</v>
      </c>
      <c r="FL104" s="478" t="s">
        <v>317</v>
      </c>
      <c r="FM104" s="478" t="s">
        <v>317</v>
      </c>
      <c r="FN104" s="478" t="s">
        <v>317</v>
      </c>
      <c r="FO104" s="478" t="s">
        <v>317</v>
      </c>
      <c r="FP104" s="478" t="s">
        <v>317</v>
      </c>
      <c r="FQ104" s="478" t="s">
        <v>317</v>
      </c>
      <c r="FR104" s="478" t="s">
        <v>317</v>
      </c>
      <c r="FS104" s="478" t="s">
        <v>317</v>
      </c>
      <c r="FT104" s="478" t="s">
        <v>317</v>
      </c>
      <c r="FU104" s="478" t="s">
        <v>317</v>
      </c>
      <c r="FV104" s="478" t="s">
        <v>317</v>
      </c>
      <c r="FW104" s="478" t="s">
        <v>317</v>
      </c>
      <c r="FX104" s="478" t="s">
        <v>317</v>
      </c>
      <c r="FY104" s="478" t="s">
        <v>317</v>
      </c>
      <c r="FZ104" s="478" t="s">
        <v>317</v>
      </c>
      <c r="GA104" s="478" t="s">
        <v>317</v>
      </c>
      <c r="GB104" s="478" t="s">
        <v>317</v>
      </c>
      <c r="GC104" s="478" t="s">
        <v>317</v>
      </c>
      <c r="GD104" s="478" t="s">
        <v>317</v>
      </c>
      <c r="GE104" s="478" t="s">
        <v>317</v>
      </c>
      <c r="GF104" s="478" t="s">
        <v>317</v>
      </c>
      <c r="GG104" s="478" t="s">
        <v>317</v>
      </c>
      <c r="GH104" s="478" t="s">
        <v>317</v>
      </c>
      <c r="GI104" s="478" t="s">
        <v>317</v>
      </c>
      <c r="GJ104" s="478" t="s">
        <v>317</v>
      </c>
      <c r="GK104" s="478" t="s">
        <v>317</v>
      </c>
      <c r="GL104" s="478" t="s">
        <v>317</v>
      </c>
      <c r="GM104" s="478" t="s">
        <v>317</v>
      </c>
      <c r="GN104" s="478" t="s">
        <v>317</v>
      </c>
      <c r="GO104" s="478" t="s">
        <v>317</v>
      </c>
      <c r="GP104" s="478" t="s">
        <v>317</v>
      </c>
      <c r="GQ104" s="478" t="s">
        <v>317</v>
      </c>
      <c r="GR104" s="478" t="s">
        <v>317</v>
      </c>
      <c r="GS104" s="478" t="s">
        <v>317</v>
      </c>
      <c r="GT104" s="475" t="s">
        <v>316</v>
      </c>
    </row>
    <row r="105" spans="1:256" s="364" customFormat="1" ht="8.25" hidden="1" customHeight="1">
      <c r="A105" s="366"/>
      <c r="B105" s="366">
        <v>21</v>
      </c>
      <c r="C105" s="476" t="s">
        <v>271</v>
      </c>
      <c r="D105" s="476" t="s">
        <v>271</v>
      </c>
      <c r="E105" s="476" t="s">
        <v>271</v>
      </c>
      <c r="F105" s="476" t="s">
        <v>271</v>
      </c>
      <c r="G105" s="476" t="s">
        <v>271</v>
      </c>
      <c r="H105" s="476" t="s">
        <v>271</v>
      </c>
      <c r="I105" s="476" t="s">
        <v>271</v>
      </c>
      <c r="J105" s="476" t="s">
        <v>271</v>
      </c>
      <c r="K105" s="476" t="s">
        <v>271</v>
      </c>
      <c r="L105" s="476" t="s">
        <v>271</v>
      </c>
      <c r="M105" s="476" t="s">
        <v>271</v>
      </c>
      <c r="N105" s="476" t="s">
        <v>271</v>
      </c>
      <c r="O105" s="476" t="s">
        <v>271</v>
      </c>
      <c r="P105" s="476" t="s">
        <v>271</v>
      </c>
      <c r="Q105" s="476" t="s">
        <v>271</v>
      </c>
      <c r="R105" s="476" t="s">
        <v>271</v>
      </c>
      <c r="S105" s="476" t="s">
        <v>271</v>
      </c>
      <c r="T105" s="476" t="s">
        <v>271</v>
      </c>
      <c r="U105" s="476" t="s">
        <v>271</v>
      </c>
      <c r="V105" s="476" t="s">
        <v>271</v>
      </c>
      <c r="W105" s="476" t="s">
        <v>271</v>
      </c>
      <c r="X105" s="476" t="s">
        <v>271</v>
      </c>
      <c r="Y105" s="476" t="s">
        <v>271</v>
      </c>
      <c r="Z105" s="476" t="s">
        <v>271</v>
      </c>
      <c r="AA105" s="476" t="s">
        <v>271</v>
      </c>
      <c r="AB105" s="476" t="s">
        <v>271</v>
      </c>
      <c r="AC105" s="476" t="s">
        <v>271</v>
      </c>
      <c r="AD105" s="476" t="s">
        <v>271</v>
      </c>
      <c r="AE105" s="476" t="s">
        <v>271</v>
      </c>
      <c r="AF105" s="476" t="s">
        <v>271</v>
      </c>
      <c r="AG105" s="476" t="s">
        <v>271</v>
      </c>
      <c r="AH105" s="476" t="s">
        <v>271</v>
      </c>
      <c r="AI105" s="476" t="s">
        <v>271</v>
      </c>
      <c r="AJ105" s="476" t="s">
        <v>271</v>
      </c>
      <c r="AK105" s="476" t="s">
        <v>271</v>
      </c>
      <c r="AL105" s="476" t="s">
        <v>271</v>
      </c>
      <c r="AM105" s="476" t="s">
        <v>271</v>
      </c>
      <c r="AN105" s="476" t="s">
        <v>271</v>
      </c>
      <c r="AO105" s="476" t="s">
        <v>271</v>
      </c>
      <c r="AP105" s="476" t="s">
        <v>271</v>
      </c>
      <c r="AQ105" s="476" t="s">
        <v>271</v>
      </c>
      <c r="AR105" s="476" t="s">
        <v>271</v>
      </c>
      <c r="AS105" s="476" t="s">
        <v>271</v>
      </c>
      <c r="AT105" s="476" t="s">
        <v>271</v>
      </c>
      <c r="AU105" s="476" t="s">
        <v>271</v>
      </c>
      <c r="AV105" s="476" t="s">
        <v>271</v>
      </c>
      <c r="AW105" s="476" t="s">
        <v>271</v>
      </c>
      <c r="AX105" s="476" t="s">
        <v>271</v>
      </c>
      <c r="AY105" s="476" t="s">
        <v>271</v>
      </c>
      <c r="AZ105" s="477" t="s">
        <v>271</v>
      </c>
      <c r="BA105" s="476" t="s">
        <v>271</v>
      </c>
      <c r="BB105" s="476" t="s">
        <v>271</v>
      </c>
      <c r="BC105" s="476" t="s">
        <v>271</v>
      </c>
      <c r="BD105" s="476" t="s">
        <v>271</v>
      </c>
      <c r="BE105" s="476" t="s">
        <v>271</v>
      </c>
      <c r="BF105" s="476" t="s">
        <v>271</v>
      </c>
      <c r="BG105" s="476" t="s">
        <v>271</v>
      </c>
      <c r="BH105" s="476" t="s">
        <v>271</v>
      </c>
      <c r="BI105" s="476" t="s">
        <v>271</v>
      </c>
      <c r="BJ105" s="476" t="s">
        <v>271</v>
      </c>
      <c r="BK105" s="476" t="s">
        <v>271</v>
      </c>
      <c r="BL105" s="476" t="s">
        <v>271</v>
      </c>
      <c r="BM105" s="476" t="s">
        <v>271</v>
      </c>
      <c r="BN105" s="476" t="s">
        <v>271</v>
      </c>
      <c r="BO105" s="476" t="s">
        <v>271</v>
      </c>
      <c r="BP105" s="476" t="s">
        <v>271</v>
      </c>
      <c r="BQ105" s="476" t="s">
        <v>271</v>
      </c>
      <c r="BR105" s="476" t="s">
        <v>271</v>
      </c>
      <c r="BS105" s="476" t="s">
        <v>271</v>
      </c>
      <c r="BT105" s="476" t="s">
        <v>271</v>
      </c>
      <c r="BU105" s="476" t="s">
        <v>271</v>
      </c>
      <c r="BV105" s="476" t="s">
        <v>271</v>
      </c>
      <c r="BW105" s="476" t="s">
        <v>271</v>
      </c>
      <c r="BX105" s="476" t="s">
        <v>271</v>
      </c>
      <c r="BY105" s="476" t="s">
        <v>271</v>
      </c>
      <c r="BZ105" s="476" t="s">
        <v>271</v>
      </c>
      <c r="CA105" s="476" t="s">
        <v>271</v>
      </c>
      <c r="CB105" s="476" t="s">
        <v>271</v>
      </c>
      <c r="CC105" s="476" t="s">
        <v>271</v>
      </c>
      <c r="CD105" s="476" t="s">
        <v>271</v>
      </c>
      <c r="CE105" s="476" t="s">
        <v>271</v>
      </c>
      <c r="CF105" s="476" t="s">
        <v>271</v>
      </c>
      <c r="CG105" s="476" t="s">
        <v>271</v>
      </c>
      <c r="CH105" s="476" t="s">
        <v>271</v>
      </c>
      <c r="CI105" s="476" t="s">
        <v>271</v>
      </c>
      <c r="CJ105" s="476" t="s">
        <v>271</v>
      </c>
      <c r="CK105" s="476" t="s">
        <v>271</v>
      </c>
      <c r="CL105" s="476" t="s">
        <v>271</v>
      </c>
      <c r="CM105" s="476" t="s">
        <v>271</v>
      </c>
      <c r="CN105" s="476" t="s">
        <v>271</v>
      </c>
      <c r="CO105" s="476" t="s">
        <v>271</v>
      </c>
      <c r="CP105" s="476" t="s">
        <v>271</v>
      </c>
      <c r="CQ105" s="476" t="s">
        <v>271</v>
      </c>
      <c r="CR105" s="476" t="s">
        <v>271</v>
      </c>
      <c r="CS105" s="476" t="s">
        <v>271</v>
      </c>
      <c r="CT105" s="476" t="s">
        <v>271</v>
      </c>
      <c r="CU105" s="476" t="s">
        <v>271</v>
      </c>
      <c r="CV105" s="476" t="s">
        <v>271</v>
      </c>
      <c r="CW105" s="476" t="s">
        <v>271</v>
      </c>
      <c r="CX105" s="478" t="s">
        <v>317</v>
      </c>
      <c r="CY105" s="478" t="s">
        <v>317</v>
      </c>
      <c r="CZ105" s="478" t="s">
        <v>317</v>
      </c>
      <c r="DA105" s="478" t="s">
        <v>317</v>
      </c>
      <c r="DB105" s="478" t="s">
        <v>317</v>
      </c>
      <c r="DC105" s="478" t="s">
        <v>317</v>
      </c>
      <c r="DD105" s="478" t="s">
        <v>317</v>
      </c>
      <c r="DE105" s="478" t="s">
        <v>317</v>
      </c>
      <c r="DF105" s="478" t="s">
        <v>317</v>
      </c>
      <c r="DG105" s="478" t="s">
        <v>317</v>
      </c>
      <c r="DH105" s="478" t="s">
        <v>317</v>
      </c>
      <c r="DI105" s="478" t="s">
        <v>317</v>
      </c>
      <c r="DJ105" s="478" t="s">
        <v>317</v>
      </c>
      <c r="DK105" s="478" t="s">
        <v>317</v>
      </c>
      <c r="DL105" s="478" t="s">
        <v>317</v>
      </c>
      <c r="DM105" s="478" t="s">
        <v>317</v>
      </c>
      <c r="DN105" s="478" t="s">
        <v>317</v>
      </c>
      <c r="DO105" s="478" t="s">
        <v>317</v>
      </c>
      <c r="DP105" s="478" t="s">
        <v>317</v>
      </c>
      <c r="DQ105" s="478" t="s">
        <v>317</v>
      </c>
      <c r="DR105" s="478" t="s">
        <v>317</v>
      </c>
      <c r="DS105" s="478" t="s">
        <v>317</v>
      </c>
      <c r="DT105" s="478" t="s">
        <v>317</v>
      </c>
      <c r="DU105" s="478" t="s">
        <v>317</v>
      </c>
      <c r="DV105" s="478" t="s">
        <v>317</v>
      </c>
      <c r="DW105" s="478" t="s">
        <v>317</v>
      </c>
      <c r="DX105" s="478" t="s">
        <v>317</v>
      </c>
      <c r="DY105" s="478" t="s">
        <v>317</v>
      </c>
      <c r="DZ105" s="478" t="s">
        <v>317</v>
      </c>
      <c r="EA105" s="478" t="s">
        <v>317</v>
      </c>
      <c r="EB105" s="478" t="s">
        <v>317</v>
      </c>
      <c r="EC105" s="478" t="s">
        <v>317</v>
      </c>
      <c r="ED105" s="478" t="s">
        <v>317</v>
      </c>
      <c r="EE105" s="478" t="s">
        <v>317</v>
      </c>
      <c r="EF105" s="478" t="s">
        <v>317</v>
      </c>
      <c r="EG105" s="478" t="s">
        <v>317</v>
      </c>
      <c r="EH105" s="478" t="s">
        <v>317</v>
      </c>
      <c r="EI105" s="478" t="s">
        <v>317</v>
      </c>
      <c r="EJ105" s="478" t="s">
        <v>317</v>
      </c>
      <c r="EK105" s="478" t="s">
        <v>317</v>
      </c>
      <c r="EL105" s="478" t="s">
        <v>317</v>
      </c>
      <c r="EM105" s="478" t="s">
        <v>317</v>
      </c>
      <c r="EN105" s="478" t="s">
        <v>317</v>
      </c>
      <c r="EO105" s="478" t="s">
        <v>317</v>
      </c>
      <c r="EP105" s="478" t="s">
        <v>317</v>
      </c>
      <c r="EQ105" s="478" t="s">
        <v>317</v>
      </c>
      <c r="ER105" s="478" t="s">
        <v>317</v>
      </c>
      <c r="ES105" s="478" t="s">
        <v>317</v>
      </c>
      <c r="ET105" s="478" t="s">
        <v>317</v>
      </c>
      <c r="EU105" s="478" t="s">
        <v>317</v>
      </c>
      <c r="EV105" s="478" t="s">
        <v>317</v>
      </c>
      <c r="EW105" s="478" t="s">
        <v>317</v>
      </c>
      <c r="EX105" s="478" t="s">
        <v>317</v>
      </c>
      <c r="EY105" s="478" t="s">
        <v>317</v>
      </c>
      <c r="EZ105" s="478" t="s">
        <v>317</v>
      </c>
      <c r="FA105" s="478" t="s">
        <v>317</v>
      </c>
      <c r="FB105" s="478" t="s">
        <v>317</v>
      </c>
      <c r="FC105" s="478" t="s">
        <v>317</v>
      </c>
      <c r="FD105" s="478" t="s">
        <v>317</v>
      </c>
      <c r="FE105" s="478" t="s">
        <v>317</v>
      </c>
      <c r="FF105" s="478" t="s">
        <v>317</v>
      </c>
      <c r="FG105" s="478" t="s">
        <v>317</v>
      </c>
      <c r="FH105" s="478" t="s">
        <v>317</v>
      </c>
      <c r="FI105" s="478" t="s">
        <v>317</v>
      </c>
      <c r="FJ105" s="478" t="s">
        <v>317</v>
      </c>
      <c r="FK105" s="478" t="s">
        <v>317</v>
      </c>
      <c r="FL105" s="478" t="s">
        <v>317</v>
      </c>
      <c r="FM105" s="478" t="s">
        <v>317</v>
      </c>
      <c r="FN105" s="478" t="s">
        <v>317</v>
      </c>
      <c r="FO105" s="478" t="s">
        <v>317</v>
      </c>
      <c r="FP105" s="478" t="s">
        <v>317</v>
      </c>
      <c r="FQ105" s="478" t="s">
        <v>317</v>
      </c>
      <c r="FR105" s="478" t="s">
        <v>317</v>
      </c>
      <c r="FS105" s="478" t="s">
        <v>317</v>
      </c>
      <c r="FT105" s="478" t="s">
        <v>317</v>
      </c>
      <c r="FU105" s="478" t="s">
        <v>317</v>
      </c>
      <c r="FV105" s="478" t="s">
        <v>317</v>
      </c>
      <c r="FW105" s="478" t="s">
        <v>317</v>
      </c>
      <c r="FX105" s="478" t="s">
        <v>317</v>
      </c>
      <c r="FY105" s="478" t="s">
        <v>317</v>
      </c>
      <c r="FZ105" s="478" t="s">
        <v>317</v>
      </c>
      <c r="GA105" s="478" t="s">
        <v>317</v>
      </c>
      <c r="GB105" s="478" t="s">
        <v>317</v>
      </c>
      <c r="GC105" s="478" t="s">
        <v>317</v>
      </c>
      <c r="GD105" s="478" t="s">
        <v>317</v>
      </c>
      <c r="GE105" s="478" t="s">
        <v>317</v>
      </c>
      <c r="GF105" s="478" t="s">
        <v>317</v>
      </c>
      <c r="GG105" s="478" t="s">
        <v>317</v>
      </c>
      <c r="GH105" s="478" t="s">
        <v>317</v>
      </c>
      <c r="GI105" s="478" t="s">
        <v>317</v>
      </c>
      <c r="GJ105" s="478" t="s">
        <v>317</v>
      </c>
      <c r="GK105" s="478" t="s">
        <v>317</v>
      </c>
      <c r="GL105" s="478" t="s">
        <v>317</v>
      </c>
      <c r="GM105" s="478" t="s">
        <v>317</v>
      </c>
      <c r="GN105" s="478" t="s">
        <v>317</v>
      </c>
      <c r="GO105" s="478" t="s">
        <v>317</v>
      </c>
      <c r="GP105" s="478" t="s">
        <v>317</v>
      </c>
      <c r="GQ105" s="478" t="s">
        <v>317</v>
      </c>
      <c r="GR105" s="478" t="s">
        <v>317</v>
      </c>
      <c r="GS105" s="478" t="s">
        <v>317</v>
      </c>
      <c r="GT105" s="475" t="s">
        <v>316</v>
      </c>
    </row>
    <row r="106" spans="1:256" s="364" customFormat="1" ht="8.25" hidden="1" customHeight="1">
      <c r="A106" s="366"/>
      <c r="B106" s="366">
        <v>22</v>
      </c>
      <c r="C106" s="476" t="s">
        <v>271</v>
      </c>
      <c r="D106" s="476" t="s">
        <v>271</v>
      </c>
      <c r="E106" s="476" t="s">
        <v>271</v>
      </c>
      <c r="F106" s="476" t="s">
        <v>271</v>
      </c>
      <c r="G106" s="476" t="s">
        <v>271</v>
      </c>
      <c r="H106" s="476" t="s">
        <v>271</v>
      </c>
      <c r="I106" s="476" t="s">
        <v>271</v>
      </c>
      <c r="J106" s="476" t="s">
        <v>271</v>
      </c>
      <c r="K106" s="476" t="s">
        <v>271</v>
      </c>
      <c r="L106" s="476" t="s">
        <v>271</v>
      </c>
      <c r="M106" s="476" t="s">
        <v>271</v>
      </c>
      <c r="N106" s="476" t="s">
        <v>271</v>
      </c>
      <c r="O106" s="476" t="s">
        <v>271</v>
      </c>
      <c r="P106" s="476" t="s">
        <v>271</v>
      </c>
      <c r="Q106" s="476" t="s">
        <v>271</v>
      </c>
      <c r="R106" s="476" t="s">
        <v>271</v>
      </c>
      <c r="S106" s="476" t="s">
        <v>271</v>
      </c>
      <c r="T106" s="476" t="s">
        <v>271</v>
      </c>
      <c r="U106" s="476" t="s">
        <v>271</v>
      </c>
      <c r="V106" s="476" t="s">
        <v>271</v>
      </c>
      <c r="W106" s="476" t="s">
        <v>271</v>
      </c>
      <c r="X106" s="476" t="s">
        <v>271</v>
      </c>
      <c r="Y106" s="476" t="s">
        <v>271</v>
      </c>
      <c r="Z106" s="476" t="s">
        <v>271</v>
      </c>
      <c r="AA106" s="476" t="s">
        <v>271</v>
      </c>
      <c r="AB106" s="476" t="s">
        <v>271</v>
      </c>
      <c r="AC106" s="476" t="s">
        <v>271</v>
      </c>
      <c r="AD106" s="476" t="s">
        <v>271</v>
      </c>
      <c r="AE106" s="476" t="s">
        <v>271</v>
      </c>
      <c r="AF106" s="476" t="s">
        <v>271</v>
      </c>
      <c r="AG106" s="476" t="s">
        <v>271</v>
      </c>
      <c r="AH106" s="476" t="s">
        <v>271</v>
      </c>
      <c r="AI106" s="476" t="s">
        <v>271</v>
      </c>
      <c r="AJ106" s="476" t="s">
        <v>271</v>
      </c>
      <c r="AK106" s="476" t="s">
        <v>271</v>
      </c>
      <c r="AL106" s="476" t="s">
        <v>271</v>
      </c>
      <c r="AM106" s="476" t="s">
        <v>271</v>
      </c>
      <c r="AN106" s="476" t="s">
        <v>271</v>
      </c>
      <c r="AO106" s="476" t="s">
        <v>271</v>
      </c>
      <c r="AP106" s="476" t="s">
        <v>271</v>
      </c>
      <c r="AQ106" s="476" t="s">
        <v>271</v>
      </c>
      <c r="AR106" s="476" t="s">
        <v>271</v>
      </c>
      <c r="AS106" s="476" t="s">
        <v>271</v>
      </c>
      <c r="AT106" s="476" t="s">
        <v>271</v>
      </c>
      <c r="AU106" s="476" t="s">
        <v>271</v>
      </c>
      <c r="AV106" s="476" t="s">
        <v>271</v>
      </c>
      <c r="AW106" s="476" t="s">
        <v>271</v>
      </c>
      <c r="AX106" s="476" t="s">
        <v>271</v>
      </c>
      <c r="AY106" s="476" t="s">
        <v>271</v>
      </c>
      <c r="AZ106" s="477" t="s">
        <v>271</v>
      </c>
      <c r="BA106" s="476" t="s">
        <v>271</v>
      </c>
      <c r="BB106" s="476" t="s">
        <v>271</v>
      </c>
      <c r="BC106" s="476" t="s">
        <v>271</v>
      </c>
      <c r="BD106" s="476" t="s">
        <v>271</v>
      </c>
      <c r="BE106" s="476" t="s">
        <v>271</v>
      </c>
      <c r="BF106" s="476" t="s">
        <v>271</v>
      </c>
      <c r="BG106" s="476" t="s">
        <v>271</v>
      </c>
      <c r="BH106" s="476" t="s">
        <v>271</v>
      </c>
      <c r="BI106" s="476" t="s">
        <v>271</v>
      </c>
      <c r="BJ106" s="476" t="s">
        <v>271</v>
      </c>
      <c r="BK106" s="476" t="s">
        <v>271</v>
      </c>
      <c r="BL106" s="476" t="s">
        <v>271</v>
      </c>
      <c r="BM106" s="476" t="s">
        <v>271</v>
      </c>
      <c r="BN106" s="476" t="s">
        <v>271</v>
      </c>
      <c r="BO106" s="476" t="s">
        <v>271</v>
      </c>
      <c r="BP106" s="476" t="s">
        <v>271</v>
      </c>
      <c r="BQ106" s="476" t="s">
        <v>271</v>
      </c>
      <c r="BR106" s="476" t="s">
        <v>271</v>
      </c>
      <c r="BS106" s="476" t="s">
        <v>271</v>
      </c>
      <c r="BT106" s="476" t="s">
        <v>271</v>
      </c>
      <c r="BU106" s="476" t="s">
        <v>271</v>
      </c>
      <c r="BV106" s="476" t="s">
        <v>271</v>
      </c>
      <c r="BW106" s="476" t="s">
        <v>271</v>
      </c>
      <c r="BX106" s="476" t="s">
        <v>271</v>
      </c>
      <c r="BY106" s="476" t="s">
        <v>271</v>
      </c>
      <c r="BZ106" s="476" t="s">
        <v>271</v>
      </c>
      <c r="CA106" s="476" t="s">
        <v>271</v>
      </c>
      <c r="CB106" s="476" t="s">
        <v>271</v>
      </c>
      <c r="CC106" s="476" t="s">
        <v>271</v>
      </c>
      <c r="CD106" s="476" t="s">
        <v>271</v>
      </c>
      <c r="CE106" s="476" t="s">
        <v>271</v>
      </c>
      <c r="CF106" s="476" t="s">
        <v>271</v>
      </c>
      <c r="CG106" s="476" t="s">
        <v>271</v>
      </c>
      <c r="CH106" s="476" t="s">
        <v>271</v>
      </c>
      <c r="CI106" s="476" t="s">
        <v>271</v>
      </c>
      <c r="CJ106" s="476" t="s">
        <v>271</v>
      </c>
      <c r="CK106" s="476" t="s">
        <v>271</v>
      </c>
      <c r="CL106" s="476" t="s">
        <v>271</v>
      </c>
      <c r="CM106" s="476" t="s">
        <v>271</v>
      </c>
      <c r="CN106" s="476" t="s">
        <v>271</v>
      </c>
      <c r="CO106" s="476" t="s">
        <v>271</v>
      </c>
      <c r="CP106" s="476" t="s">
        <v>271</v>
      </c>
      <c r="CQ106" s="476" t="s">
        <v>271</v>
      </c>
      <c r="CR106" s="476" t="s">
        <v>271</v>
      </c>
      <c r="CS106" s="476" t="s">
        <v>271</v>
      </c>
      <c r="CT106" s="476" t="s">
        <v>271</v>
      </c>
      <c r="CU106" s="476" t="s">
        <v>271</v>
      </c>
      <c r="CV106" s="476" t="s">
        <v>271</v>
      </c>
      <c r="CW106" s="476" t="s">
        <v>271</v>
      </c>
      <c r="CX106" s="478" t="s">
        <v>317</v>
      </c>
      <c r="CY106" s="478" t="s">
        <v>317</v>
      </c>
      <c r="CZ106" s="478" t="s">
        <v>317</v>
      </c>
      <c r="DA106" s="478" t="s">
        <v>317</v>
      </c>
      <c r="DB106" s="478" t="s">
        <v>317</v>
      </c>
      <c r="DC106" s="478" t="s">
        <v>317</v>
      </c>
      <c r="DD106" s="478" t="s">
        <v>317</v>
      </c>
      <c r="DE106" s="478" t="s">
        <v>317</v>
      </c>
      <c r="DF106" s="478" t="s">
        <v>317</v>
      </c>
      <c r="DG106" s="478" t="s">
        <v>317</v>
      </c>
      <c r="DH106" s="478" t="s">
        <v>317</v>
      </c>
      <c r="DI106" s="478" t="s">
        <v>317</v>
      </c>
      <c r="DJ106" s="478" t="s">
        <v>317</v>
      </c>
      <c r="DK106" s="478" t="s">
        <v>317</v>
      </c>
      <c r="DL106" s="478" t="s">
        <v>317</v>
      </c>
      <c r="DM106" s="478" t="s">
        <v>317</v>
      </c>
      <c r="DN106" s="478" t="s">
        <v>317</v>
      </c>
      <c r="DO106" s="478" t="s">
        <v>317</v>
      </c>
      <c r="DP106" s="478" t="s">
        <v>317</v>
      </c>
      <c r="DQ106" s="478" t="s">
        <v>317</v>
      </c>
      <c r="DR106" s="478" t="s">
        <v>317</v>
      </c>
      <c r="DS106" s="478" t="s">
        <v>317</v>
      </c>
      <c r="DT106" s="478" t="s">
        <v>317</v>
      </c>
      <c r="DU106" s="478" t="s">
        <v>317</v>
      </c>
      <c r="DV106" s="478" t="s">
        <v>317</v>
      </c>
      <c r="DW106" s="478" t="s">
        <v>317</v>
      </c>
      <c r="DX106" s="478" t="s">
        <v>317</v>
      </c>
      <c r="DY106" s="478" t="s">
        <v>317</v>
      </c>
      <c r="DZ106" s="478" t="s">
        <v>317</v>
      </c>
      <c r="EA106" s="478" t="s">
        <v>317</v>
      </c>
      <c r="EB106" s="478" t="s">
        <v>317</v>
      </c>
      <c r="EC106" s="478" t="s">
        <v>317</v>
      </c>
      <c r="ED106" s="478" t="s">
        <v>317</v>
      </c>
      <c r="EE106" s="478" t="s">
        <v>317</v>
      </c>
      <c r="EF106" s="478" t="s">
        <v>317</v>
      </c>
      <c r="EG106" s="478" t="s">
        <v>317</v>
      </c>
      <c r="EH106" s="478" t="s">
        <v>317</v>
      </c>
      <c r="EI106" s="478" t="s">
        <v>317</v>
      </c>
      <c r="EJ106" s="478" t="s">
        <v>317</v>
      </c>
      <c r="EK106" s="478" t="s">
        <v>317</v>
      </c>
      <c r="EL106" s="478" t="s">
        <v>317</v>
      </c>
      <c r="EM106" s="478" t="s">
        <v>317</v>
      </c>
      <c r="EN106" s="478" t="s">
        <v>317</v>
      </c>
      <c r="EO106" s="478" t="s">
        <v>317</v>
      </c>
      <c r="EP106" s="478" t="s">
        <v>317</v>
      </c>
      <c r="EQ106" s="478" t="s">
        <v>317</v>
      </c>
      <c r="ER106" s="478" t="s">
        <v>317</v>
      </c>
      <c r="ES106" s="478" t="s">
        <v>317</v>
      </c>
      <c r="ET106" s="478" t="s">
        <v>317</v>
      </c>
      <c r="EU106" s="478" t="s">
        <v>317</v>
      </c>
      <c r="EV106" s="478" t="s">
        <v>317</v>
      </c>
      <c r="EW106" s="478" t="s">
        <v>317</v>
      </c>
      <c r="EX106" s="478" t="s">
        <v>317</v>
      </c>
      <c r="EY106" s="478" t="s">
        <v>317</v>
      </c>
      <c r="EZ106" s="478" t="s">
        <v>317</v>
      </c>
      <c r="FA106" s="478" t="s">
        <v>317</v>
      </c>
      <c r="FB106" s="478" t="s">
        <v>317</v>
      </c>
      <c r="FC106" s="478" t="s">
        <v>317</v>
      </c>
      <c r="FD106" s="478" t="s">
        <v>317</v>
      </c>
      <c r="FE106" s="478" t="s">
        <v>317</v>
      </c>
      <c r="FF106" s="478" t="s">
        <v>317</v>
      </c>
      <c r="FG106" s="478" t="s">
        <v>317</v>
      </c>
      <c r="FH106" s="478" t="s">
        <v>317</v>
      </c>
      <c r="FI106" s="478" t="s">
        <v>317</v>
      </c>
      <c r="FJ106" s="478" t="s">
        <v>317</v>
      </c>
      <c r="FK106" s="478" t="s">
        <v>317</v>
      </c>
      <c r="FL106" s="478" t="s">
        <v>317</v>
      </c>
      <c r="FM106" s="478" t="s">
        <v>317</v>
      </c>
      <c r="FN106" s="478" t="s">
        <v>317</v>
      </c>
      <c r="FO106" s="478" t="s">
        <v>317</v>
      </c>
      <c r="FP106" s="478" t="s">
        <v>317</v>
      </c>
      <c r="FQ106" s="478" t="s">
        <v>317</v>
      </c>
      <c r="FR106" s="478" t="s">
        <v>317</v>
      </c>
      <c r="FS106" s="478" t="s">
        <v>317</v>
      </c>
      <c r="FT106" s="478" t="s">
        <v>317</v>
      </c>
      <c r="FU106" s="478" t="s">
        <v>317</v>
      </c>
      <c r="FV106" s="478" t="s">
        <v>317</v>
      </c>
      <c r="FW106" s="478" t="s">
        <v>317</v>
      </c>
      <c r="FX106" s="478" t="s">
        <v>317</v>
      </c>
      <c r="FY106" s="478" t="s">
        <v>317</v>
      </c>
      <c r="FZ106" s="478" t="s">
        <v>317</v>
      </c>
      <c r="GA106" s="478" t="s">
        <v>317</v>
      </c>
      <c r="GB106" s="478" t="s">
        <v>317</v>
      </c>
      <c r="GC106" s="478" t="s">
        <v>317</v>
      </c>
      <c r="GD106" s="478" t="s">
        <v>317</v>
      </c>
      <c r="GE106" s="478" t="s">
        <v>317</v>
      </c>
      <c r="GF106" s="478" t="s">
        <v>317</v>
      </c>
      <c r="GG106" s="478" t="s">
        <v>317</v>
      </c>
      <c r="GH106" s="478" t="s">
        <v>317</v>
      </c>
      <c r="GI106" s="478" t="s">
        <v>317</v>
      </c>
      <c r="GJ106" s="478" t="s">
        <v>317</v>
      </c>
      <c r="GK106" s="478" t="s">
        <v>317</v>
      </c>
      <c r="GL106" s="478" t="s">
        <v>317</v>
      </c>
      <c r="GM106" s="478" t="s">
        <v>317</v>
      </c>
      <c r="GN106" s="478" t="s">
        <v>317</v>
      </c>
      <c r="GO106" s="478" t="s">
        <v>317</v>
      </c>
      <c r="GP106" s="478" t="s">
        <v>317</v>
      </c>
      <c r="GQ106" s="478" t="s">
        <v>317</v>
      </c>
      <c r="GR106" s="478" t="s">
        <v>317</v>
      </c>
      <c r="GS106" s="478" t="s">
        <v>317</v>
      </c>
      <c r="GT106" s="475" t="s">
        <v>316</v>
      </c>
    </row>
    <row r="107" spans="1:256" s="364" customFormat="1" ht="8.25" hidden="1" customHeight="1">
      <c r="A107" s="366"/>
      <c r="B107" s="366">
        <v>23</v>
      </c>
      <c r="C107" s="476" t="s">
        <v>271</v>
      </c>
      <c r="D107" s="476" t="s">
        <v>271</v>
      </c>
      <c r="E107" s="476" t="s">
        <v>271</v>
      </c>
      <c r="F107" s="476" t="s">
        <v>271</v>
      </c>
      <c r="G107" s="476" t="s">
        <v>271</v>
      </c>
      <c r="H107" s="476" t="s">
        <v>271</v>
      </c>
      <c r="I107" s="476" t="s">
        <v>271</v>
      </c>
      <c r="J107" s="476" t="s">
        <v>271</v>
      </c>
      <c r="K107" s="476" t="s">
        <v>271</v>
      </c>
      <c r="L107" s="476" t="s">
        <v>271</v>
      </c>
      <c r="M107" s="476" t="s">
        <v>271</v>
      </c>
      <c r="N107" s="476" t="s">
        <v>271</v>
      </c>
      <c r="O107" s="476" t="s">
        <v>271</v>
      </c>
      <c r="P107" s="476" t="s">
        <v>271</v>
      </c>
      <c r="Q107" s="476" t="s">
        <v>271</v>
      </c>
      <c r="R107" s="476" t="s">
        <v>271</v>
      </c>
      <c r="S107" s="476" t="s">
        <v>271</v>
      </c>
      <c r="T107" s="476" t="s">
        <v>271</v>
      </c>
      <c r="U107" s="476" t="s">
        <v>271</v>
      </c>
      <c r="V107" s="476" t="s">
        <v>271</v>
      </c>
      <c r="W107" s="476" t="s">
        <v>271</v>
      </c>
      <c r="X107" s="476" t="s">
        <v>271</v>
      </c>
      <c r="Y107" s="476" t="s">
        <v>271</v>
      </c>
      <c r="Z107" s="476" t="s">
        <v>271</v>
      </c>
      <c r="AA107" s="476" t="s">
        <v>271</v>
      </c>
      <c r="AB107" s="476" t="s">
        <v>271</v>
      </c>
      <c r="AC107" s="476" t="s">
        <v>271</v>
      </c>
      <c r="AD107" s="476" t="s">
        <v>271</v>
      </c>
      <c r="AE107" s="476" t="s">
        <v>271</v>
      </c>
      <c r="AF107" s="476" t="s">
        <v>271</v>
      </c>
      <c r="AG107" s="476" t="s">
        <v>271</v>
      </c>
      <c r="AH107" s="476" t="s">
        <v>271</v>
      </c>
      <c r="AI107" s="476" t="s">
        <v>271</v>
      </c>
      <c r="AJ107" s="476" t="s">
        <v>271</v>
      </c>
      <c r="AK107" s="476" t="s">
        <v>271</v>
      </c>
      <c r="AL107" s="476" t="s">
        <v>271</v>
      </c>
      <c r="AM107" s="476" t="s">
        <v>271</v>
      </c>
      <c r="AN107" s="476" t="s">
        <v>271</v>
      </c>
      <c r="AO107" s="476" t="s">
        <v>271</v>
      </c>
      <c r="AP107" s="476" t="s">
        <v>271</v>
      </c>
      <c r="AQ107" s="476" t="s">
        <v>271</v>
      </c>
      <c r="AR107" s="476" t="s">
        <v>271</v>
      </c>
      <c r="AS107" s="476" t="s">
        <v>271</v>
      </c>
      <c r="AT107" s="476" t="s">
        <v>271</v>
      </c>
      <c r="AU107" s="476" t="s">
        <v>271</v>
      </c>
      <c r="AV107" s="476" t="s">
        <v>271</v>
      </c>
      <c r="AW107" s="476" t="s">
        <v>271</v>
      </c>
      <c r="AX107" s="476" t="s">
        <v>271</v>
      </c>
      <c r="AY107" s="476" t="s">
        <v>271</v>
      </c>
      <c r="AZ107" s="477" t="s">
        <v>271</v>
      </c>
      <c r="BA107" s="476" t="s">
        <v>271</v>
      </c>
      <c r="BB107" s="476" t="s">
        <v>271</v>
      </c>
      <c r="BC107" s="476" t="s">
        <v>271</v>
      </c>
      <c r="BD107" s="476" t="s">
        <v>271</v>
      </c>
      <c r="BE107" s="476" t="s">
        <v>271</v>
      </c>
      <c r="BF107" s="476" t="s">
        <v>271</v>
      </c>
      <c r="BG107" s="476" t="s">
        <v>271</v>
      </c>
      <c r="BH107" s="476" t="s">
        <v>271</v>
      </c>
      <c r="BI107" s="476" t="s">
        <v>271</v>
      </c>
      <c r="BJ107" s="476" t="s">
        <v>271</v>
      </c>
      <c r="BK107" s="476" t="s">
        <v>271</v>
      </c>
      <c r="BL107" s="476" t="s">
        <v>271</v>
      </c>
      <c r="BM107" s="476" t="s">
        <v>271</v>
      </c>
      <c r="BN107" s="476" t="s">
        <v>271</v>
      </c>
      <c r="BO107" s="476" t="s">
        <v>271</v>
      </c>
      <c r="BP107" s="476" t="s">
        <v>271</v>
      </c>
      <c r="BQ107" s="476" t="s">
        <v>271</v>
      </c>
      <c r="BR107" s="476" t="s">
        <v>271</v>
      </c>
      <c r="BS107" s="476" t="s">
        <v>271</v>
      </c>
      <c r="BT107" s="476" t="s">
        <v>271</v>
      </c>
      <c r="BU107" s="476" t="s">
        <v>271</v>
      </c>
      <c r="BV107" s="476" t="s">
        <v>271</v>
      </c>
      <c r="BW107" s="476" t="s">
        <v>271</v>
      </c>
      <c r="BX107" s="476" t="s">
        <v>271</v>
      </c>
      <c r="BY107" s="476" t="s">
        <v>271</v>
      </c>
      <c r="BZ107" s="476" t="s">
        <v>271</v>
      </c>
      <c r="CA107" s="476" t="s">
        <v>271</v>
      </c>
      <c r="CB107" s="476" t="s">
        <v>271</v>
      </c>
      <c r="CC107" s="476" t="s">
        <v>271</v>
      </c>
      <c r="CD107" s="476" t="s">
        <v>271</v>
      </c>
      <c r="CE107" s="476" t="s">
        <v>271</v>
      </c>
      <c r="CF107" s="476" t="s">
        <v>271</v>
      </c>
      <c r="CG107" s="476" t="s">
        <v>271</v>
      </c>
      <c r="CH107" s="476" t="s">
        <v>271</v>
      </c>
      <c r="CI107" s="476" t="s">
        <v>271</v>
      </c>
      <c r="CJ107" s="476" t="s">
        <v>271</v>
      </c>
      <c r="CK107" s="476" t="s">
        <v>271</v>
      </c>
      <c r="CL107" s="476" t="s">
        <v>271</v>
      </c>
      <c r="CM107" s="476" t="s">
        <v>271</v>
      </c>
      <c r="CN107" s="476" t="s">
        <v>271</v>
      </c>
      <c r="CO107" s="476" t="s">
        <v>271</v>
      </c>
      <c r="CP107" s="476" t="s">
        <v>271</v>
      </c>
      <c r="CQ107" s="476" t="s">
        <v>271</v>
      </c>
      <c r="CR107" s="476" t="s">
        <v>271</v>
      </c>
      <c r="CS107" s="476" t="s">
        <v>271</v>
      </c>
      <c r="CT107" s="476" t="s">
        <v>271</v>
      </c>
      <c r="CU107" s="476" t="s">
        <v>271</v>
      </c>
      <c r="CV107" s="476" t="s">
        <v>271</v>
      </c>
      <c r="CW107" s="476" t="s">
        <v>271</v>
      </c>
      <c r="CX107" s="478" t="s">
        <v>317</v>
      </c>
      <c r="CY107" s="478" t="s">
        <v>317</v>
      </c>
      <c r="CZ107" s="478" t="s">
        <v>317</v>
      </c>
      <c r="DA107" s="478" t="s">
        <v>317</v>
      </c>
      <c r="DB107" s="478" t="s">
        <v>317</v>
      </c>
      <c r="DC107" s="478" t="s">
        <v>317</v>
      </c>
      <c r="DD107" s="478" t="s">
        <v>317</v>
      </c>
      <c r="DE107" s="478" t="s">
        <v>317</v>
      </c>
      <c r="DF107" s="478" t="s">
        <v>317</v>
      </c>
      <c r="DG107" s="478" t="s">
        <v>317</v>
      </c>
      <c r="DH107" s="478" t="s">
        <v>317</v>
      </c>
      <c r="DI107" s="478" t="s">
        <v>317</v>
      </c>
      <c r="DJ107" s="478" t="s">
        <v>317</v>
      </c>
      <c r="DK107" s="478" t="s">
        <v>317</v>
      </c>
      <c r="DL107" s="478" t="s">
        <v>317</v>
      </c>
      <c r="DM107" s="478" t="s">
        <v>317</v>
      </c>
      <c r="DN107" s="478" t="s">
        <v>317</v>
      </c>
      <c r="DO107" s="478" t="s">
        <v>317</v>
      </c>
      <c r="DP107" s="478" t="s">
        <v>317</v>
      </c>
      <c r="DQ107" s="478" t="s">
        <v>317</v>
      </c>
      <c r="DR107" s="478" t="s">
        <v>317</v>
      </c>
      <c r="DS107" s="478" t="s">
        <v>317</v>
      </c>
      <c r="DT107" s="478" t="s">
        <v>317</v>
      </c>
      <c r="DU107" s="478" t="s">
        <v>317</v>
      </c>
      <c r="DV107" s="478" t="s">
        <v>317</v>
      </c>
      <c r="DW107" s="478" t="s">
        <v>317</v>
      </c>
      <c r="DX107" s="478" t="s">
        <v>317</v>
      </c>
      <c r="DY107" s="478" t="s">
        <v>317</v>
      </c>
      <c r="DZ107" s="478" t="s">
        <v>317</v>
      </c>
      <c r="EA107" s="478" t="s">
        <v>317</v>
      </c>
      <c r="EB107" s="478" t="s">
        <v>317</v>
      </c>
      <c r="EC107" s="478" t="s">
        <v>317</v>
      </c>
      <c r="ED107" s="478" t="s">
        <v>317</v>
      </c>
      <c r="EE107" s="478" t="s">
        <v>317</v>
      </c>
      <c r="EF107" s="478" t="s">
        <v>317</v>
      </c>
      <c r="EG107" s="478" t="s">
        <v>317</v>
      </c>
      <c r="EH107" s="478" t="s">
        <v>317</v>
      </c>
      <c r="EI107" s="478" t="s">
        <v>317</v>
      </c>
      <c r="EJ107" s="478" t="s">
        <v>317</v>
      </c>
      <c r="EK107" s="478" t="s">
        <v>317</v>
      </c>
      <c r="EL107" s="478" t="s">
        <v>317</v>
      </c>
      <c r="EM107" s="478" t="s">
        <v>317</v>
      </c>
      <c r="EN107" s="478" t="s">
        <v>317</v>
      </c>
      <c r="EO107" s="478" t="s">
        <v>317</v>
      </c>
      <c r="EP107" s="478" t="s">
        <v>317</v>
      </c>
      <c r="EQ107" s="478" t="s">
        <v>317</v>
      </c>
      <c r="ER107" s="478" t="s">
        <v>317</v>
      </c>
      <c r="ES107" s="478" t="s">
        <v>317</v>
      </c>
      <c r="ET107" s="478" t="s">
        <v>317</v>
      </c>
      <c r="EU107" s="478" t="s">
        <v>317</v>
      </c>
      <c r="EV107" s="478" t="s">
        <v>317</v>
      </c>
      <c r="EW107" s="478" t="s">
        <v>317</v>
      </c>
      <c r="EX107" s="478" t="s">
        <v>317</v>
      </c>
      <c r="EY107" s="478" t="s">
        <v>317</v>
      </c>
      <c r="EZ107" s="478" t="s">
        <v>317</v>
      </c>
      <c r="FA107" s="478" t="s">
        <v>317</v>
      </c>
      <c r="FB107" s="478" t="s">
        <v>317</v>
      </c>
      <c r="FC107" s="478" t="s">
        <v>317</v>
      </c>
      <c r="FD107" s="478" t="s">
        <v>317</v>
      </c>
      <c r="FE107" s="478" t="s">
        <v>317</v>
      </c>
      <c r="FF107" s="478" t="s">
        <v>317</v>
      </c>
      <c r="FG107" s="478" t="s">
        <v>317</v>
      </c>
      <c r="FH107" s="478" t="s">
        <v>317</v>
      </c>
      <c r="FI107" s="478" t="s">
        <v>317</v>
      </c>
      <c r="FJ107" s="478" t="s">
        <v>317</v>
      </c>
      <c r="FK107" s="478" t="s">
        <v>317</v>
      </c>
      <c r="FL107" s="478" t="s">
        <v>317</v>
      </c>
      <c r="FM107" s="478" t="s">
        <v>317</v>
      </c>
      <c r="FN107" s="478" t="s">
        <v>317</v>
      </c>
      <c r="FO107" s="478" t="s">
        <v>317</v>
      </c>
      <c r="FP107" s="478" t="s">
        <v>317</v>
      </c>
      <c r="FQ107" s="478" t="s">
        <v>317</v>
      </c>
      <c r="FR107" s="478" t="s">
        <v>317</v>
      </c>
      <c r="FS107" s="478" t="s">
        <v>317</v>
      </c>
      <c r="FT107" s="478" t="s">
        <v>317</v>
      </c>
      <c r="FU107" s="478" t="s">
        <v>317</v>
      </c>
      <c r="FV107" s="478" t="s">
        <v>317</v>
      </c>
      <c r="FW107" s="478" t="s">
        <v>317</v>
      </c>
      <c r="FX107" s="478" t="s">
        <v>317</v>
      </c>
      <c r="FY107" s="478" t="s">
        <v>317</v>
      </c>
      <c r="FZ107" s="478" t="s">
        <v>317</v>
      </c>
      <c r="GA107" s="478" t="s">
        <v>317</v>
      </c>
      <c r="GB107" s="478" t="s">
        <v>317</v>
      </c>
      <c r="GC107" s="478" t="s">
        <v>317</v>
      </c>
      <c r="GD107" s="478" t="s">
        <v>317</v>
      </c>
      <c r="GE107" s="478" t="s">
        <v>317</v>
      </c>
      <c r="GF107" s="478" t="s">
        <v>317</v>
      </c>
      <c r="GG107" s="478" t="s">
        <v>317</v>
      </c>
      <c r="GH107" s="478" t="s">
        <v>317</v>
      </c>
      <c r="GI107" s="478" t="s">
        <v>317</v>
      </c>
      <c r="GJ107" s="478" t="s">
        <v>317</v>
      </c>
      <c r="GK107" s="478" t="s">
        <v>317</v>
      </c>
      <c r="GL107" s="478" t="s">
        <v>317</v>
      </c>
      <c r="GM107" s="478" t="s">
        <v>317</v>
      </c>
      <c r="GN107" s="478" t="s">
        <v>317</v>
      </c>
      <c r="GO107" s="478" t="s">
        <v>317</v>
      </c>
      <c r="GP107" s="478" t="s">
        <v>317</v>
      </c>
      <c r="GQ107" s="478" t="s">
        <v>317</v>
      </c>
      <c r="GR107" s="478" t="s">
        <v>317</v>
      </c>
      <c r="GS107" s="478" t="s">
        <v>317</v>
      </c>
      <c r="GT107" s="475" t="s">
        <v>316</v>
      </c>
    </row>
    <row r="108" spans="1:256" s="364" customFormat="1" ht="8.25" hidden="1" customHeight="1">
      <c r="B108" s="366">
        <v>24</v>
      </c>
      <c r="C108" s="476" t="s">
        <v>271</v>
      </c>
      <c r="D108" s="476" t="s">
        <v>271</v>
      </c>
      <c r="E108" s="476" t="s">
        <v>271</v>
      </c>
      <c r="F108" s="476" t="s">
        <v>271</v>
      </c>
      <c r="G108" s="476" t="s">
        <v>271</v>
      </c>
      <c r="H108" s="476" t="s">
        <v>271</v>
      </c>
      <c r="I108" s="476" t="s">
        <v>271</v>
      </c>
      <c r="J108" s="476" t="s">
        <v>271</v>
      </c>
      <c r="K108" s="476" t="s">
        <v>271</v>
      </c>
      <c r="L108" s="476" t="s">
        <v>271</v>
      </c>
      <c r="M108" s="476" t="s">
        <v>271</v>
      </c>
      <c r="N108" s="476" t="s">
        <v>271</v>
      </c>
      <c r="O108" s="476" t="s">
        <v>271</v>
      </c>
      <c r="P108" s="476" t="s">
        <v>271</v>
      </c>
      <c r="Q108" s="476" t="s">
        <v>271</v>
      </c>
      <c r="R108" s="476" t="s">
        <v>271</v>
      </c>
      <c r="S108" s="476" t="s">
        <v>271</v>
      </c>
      <c r="T108" s="476" t="s">
        <v>271</v>
      </c>
      <c r="U108" s="476" t="s">
        <v>271</v>
      </c>
      <c r="V108" s="476" t="s">
        <v>271</v>
      </c>
      <c r="W108" s="476" t="s">
        <v>271</v>
      </c>
      <c r="X108" s="476" t="s">
        <v>271</v>
      </c>
      <c r="Y108" s="476" t="s">
        <v>271</v>
      </c>
      <c r="Z108" s="476" t="s">
        <v>271</v>
      </c>
      <c r="AA108" s="476" t="s">
        <v>271</v>
      </c>
      <c r="AB108" s="476" t="s">
        <v>271</v>
      </c>
      <c r="AC108" s="476" t="s">
        <v>271</v>
      </c>
      <c r="AD108" s="476" t="s">
        <v>271</v>
      </c>
      <c r="AE108" s="476" t="s">
        <v>271</v>
      </c>
      <c r="AF108" s="476" t="s">
        <v>271</v>
      </c>
      <c r="AG108" s="476" t="s">
        <v>271</v>
      </c>
      <c r="AH108" s="476" t="s">
        <v>271</v>
      </c>
      <c r="AI108" s="476" t="s">
        <v>271</v>
      </c>
      <c r="AJ108" s="476" t="s">
        <v>271</v>
      </c>
      <c r="AK108" s="476" t="s">
        <v>271</v>
      </c>
      <c r="AL108" s="476" t="s">
        <v>271</v>
      </c>
      <c r="AM108" s="476" t="s">
        <v>271</v>
      </c>
      <c r="AN108" s="476" t="s">
        <v>271</v>
      </c>
      <c r="AO108" s="476" t="s">
        <v>271</v>
      </c>
      <c r="AP108" s="476" t="s">
        <v>271</v>
      </c>
      <c r="AQ108" s="476" t="s">
        <v>271</v>
      </c>
      <c r="AR108" s="476" t="s">
        <v>271</v>
      </c>
      <c r="AS108" s="476" t="s">
        <v>271</v>
      </c>
      <c r="AT108" s="476" t="s">
        <v>271</v>
      </c>
      <c r="AU108" s="476" t="s">
        <v>271</v>
      </c>
      <c r="AV108" s="476" t="s">
        <v>271</v>
      </c>
      <c r="AW108" s="476" t="s">
        <v>271</v>
      </c>
      <c r="AX108" s="476" t="s">
        <v>271</v>
      </c>
      <c r="AY108" s="476" t="s">
        <v>271</v>
      </c>
      <c r="AZ108" s="477" t="s">
        <v>271</v>
      </c>
      <c r="BA108" s="476" t="s">
        <v>271</v>
      </c>
      <c r="BB108" s="476" t="s">
        <v>271</v>
      </c>
      <c r="BC108" s="476" t="s">
        <v>271</v>
      </c>
      <c r="BD108" s="476" t="s">
        <v>271</v>
      </c>
      <c r="BE108" s="476" t="s">
        <v>271</v>
      </c>
      <c r="BF108" s="476" t="s">
        <v>271</v>
      </c>
      <c r="BG108" s="476" t="s">
        <v>271</v>
      </c>
      <c r="BH108" s="476" t="s">
        <v>271</v>
      </c>
      <c r="BI108" s="476" t="s">
        <v>271</v>
      </c>
      <c r="BJ108" s="476" t="s">
        <v>271</v>
      </c>
      <c r="BK108" s="476" t="s">
        <v>271</v>
      </c>
      <c r="BL108" s="476" t="s">
        <v>271</v>
      </c>
      <c r="BM108" s="476" t="s">
        <v>271</v>
      </c>
      <c r="BN108" s="476" t="s">
        <v>271</v>
      </c>
      <c r="BO108" s="476" t="s">
        <v>271</v>
      </c>
      <c r="BP108" s="476" t="s">
        <v>271</v>
      </c>
      <c r="BQ108" s="476" t="s">
        <v>271</v>
      </c>
      <c r="BR108" s="476" t="s">
        <v>271</v>
      </c>
      <c r="BS108" s="476" t="s">
        <v>271</v>
      </c>
      <c r="BT108" s="476" t="s">
        <v>271</v>
      </c>
      <c r="BU108" s="476" t="s">
        <v>271</v>
      </c>
      <c r="BV108" s="476" t="s">
        <v>271</v>
      </c>
      <c r="BW108" s="476" t="s">
        <v>271</v>
      </c>
      <c r="BX108" s="476" t="s">
        <v>271</v>
      </c>
      <c r="BY108" s="476" t="s">
        <v>271</v>
      </c>
      <c r="BZ108" s="476" t="s">
        <v>271</v>
      </c>
      <c r="CA108" s="476" t="s">
        <v>271</v>
      </c>
      <c r="CB108" s="476" t="s">
        <v>271</v>
      </c>
      <c r="CC108" s="476" t="s">
        <v>271</v>
      </c>
      <c r="CD108" s="476" t="s">
        <v>271</v>
      </c>
      <c r="CE108" s="476" t="s">
        <v>271</v>
      </c>
      <c r="CF108" s="476" t="s">
        <v>271</v>
      </c>
      <c r="CG108" s="476" t="s">
        <v>271</v>
      </c>
      <c r="CH108" s="476" t="s">
        <v>271</v>
      </c>
      <c r="CI108" s="476" t="s">
        <v>271</v>
      </c>
      <c r="CJ108" s="476" t="s">
        <v>271</v>
      </c>
      <c r="CK108" s="476" t="s">
        <v>271</v>
      </c>
      <c r="CL108" s="476" t="s">
        <v>271</v>
      </c>
      <c r="CM108" s="476" t="s">
        <v>271</v>
      </c>
      <c r="CN108" s="476" t="s">
        <v>271</v>
      </c>
      <c r="CO108" s="476" t="s">
        <v>271</v>
      </c>
      <c r="CP108" s="476" t="s">
        <v>271</v>
      </c>
      <c r="CQ108" s="476" t="s">
        <v>271</v>
      </c>
      <c r="CR108" s="476" t="s">
        <v>271</v>
      </c>
      <c r="CS108" s="476" t="s">
        <v>271</v>
      </c>
      <c r="CT108" s="476" t="s">
        <v>271</v>
      </c>
      <c r="CU108" s="476" t="s">
        <v>271</v>
      </c>
      <c r="CV108" s="476" t="s">
        <v>271</v>
      </c>
      <c r="CW108" s="476" t="s">
        <v>271</v>
      </c>
      <c r="CX108" s="478" t="s">
        <v>317</v>
      </c>
      <c r="CY108" s="478" t="s">
        <v>317</v>
      </c>
      <c r="CZ108" s="478" t="s">
        <v>317</v>
      </c>
      <c r="DA108" s="478" t="s">
        <v>317</v>
      </c>
      <c r="DB108" s="478" t="s">
        <v>317</v>
      </c>
      <c r="DC108" s="478" t="s">
        <v>317</v>
      </c>
      <c r="DD108" s="478" t="s">
        <v>317</v>
      </c>
      <c r="DE108" s="478" t="s">
        <v>317</v>
      </c>
      <c r="DF108" s="478" t="s">
        <v>317</v>
      </c>
      <c r="DG108" s="478" t="s">
        <v>317</v>
      </c>
      <c r="DH108" s="478" t="s">
        <v>317</v>
      </c>
      <c r="DI108" s="478" t="s">
        <v>317</v>
      </c>
      <c r="DJ108" s="478" t="s">
        <v>317</v>
      </c>
      <c r="DK108" s="478" t="s">
        <v>317</v>
      </c>
      <c r="DL108" s="478" t="s">
        <v>317</v>
      </c>
      <c r="DM108" s="478" t="s">
        <v>317</v>
      </c>
      <c r="DN108" s="478" t="s">
        <v>317</v>
      </c>
      <c r="DO108" s="478" t="s">
        <v>317</v>
      </c>
      <c r="DP108" s="478" t="s">
        <v>317</v>
      </c>
      <c r="DQ108" s="478" t="s">
        <v>317</v>
      </c>
      <c r="DR108" s="478" t="s">
        <v>317</v>
      </c>
      <c r="DS108" s="478" t="s">
        <v>317</v>
      </c>
      <c r="DT108" s="478" t="s">
        <v>317</v>
      </c>
      <c r="DU108" s="478" t="s">
        <v>317</v>
      </c>
      <c r="DV108" s="478" t="s">
        <v>317</v>
      </c>
      <c r="DW108" s="478" t="s">
        <v>317</v>
      </c>
      <c r="DX108" s="478" t="s">
        <v>317</v>
      </c>
      <c r="DY108" s="478" t="s">
        <v>317</v>
      </c>
      <c r="DZ108" s="478" t="s">
        <v>317</v>
      </c>
      <c r="EA108" s="478" t="s">
        <v>317</v>
      </c>
      <c r="EB108" s="478" t="s">
        <v>317</v>
      </c>
      <c r="EC108" s="478" t="s">
        <v>317</v>
      </c>
      <c r="ED108" s="478" t="s">
        <v>317</v>
      </c>
      <c r="EE108" s="478" t="s">
        <v>317</v>
      </c>
      <c r="EF108" s="478" t="s">
        <v>317</v>
      </c>
      <c r="EG108" s="478" t="s">
        <v>317</v>
      </c>
      <c r="EH108" s="478" t="s">
        <v>317</v>
      </c>
      <c r="EI108" s="478" t="s">
        <v>317</v>
      </c>
      <c r="EJ108" s="478" t="s">
        <v>317</v>
      </c>
      <c r="EK108" s="478" t="s">
        <v>317</v>
      </c>
      <c r="EL108" s="478" t="s">
        <v>317</v>
      </c>
      <c r="EM108" s="478" t="s">
        <v>317</v>
      </c>
      <c r="EN108" s="478" t="s">
        <v>317</v>
      </c>
      <c r="EO108" s="478" t="s">
        <v>317</v>
      </c>
      <c r="EP108" s="478" t="s">
        <v>317</v>
      </c>
      <c r="EQ108" s="478" t="s">
        <v>317</v>
      </c>
      <c r="ER108" s="478" t="s">
        <v>317</v>
      </c>
      <c r="ES108" s="478" t="s">
        <v>317</v>
      </c>
      <c r="ET108" s="478" t="s">
        <v>317</v>
      </c>
      <c r="EU108" s="478" t="s">
        <v>317</v>
      </c>
      <c r="EV108" s="478" t="s">
        <v>317</v>
      </c>
      <c r="EW108" s="478" t="s">
        <v>317</v>
      </c>
      <c r="EX108" s="478" t="s">
        <v>317</v>
      </c>
      <c r="EY108" s="478" t="s">
        <v>317</v>
      </c>
      <c r="EZ108" s="478" t="s">
        <v>317</v>
      </c>
      <c r="FA108" s="478" t="s">
        <v>317</v>
      </c>
      <c r="FB108" s="478" t="s">
        <v>317</v>
      </c>
      <c r="FC108" s="478" t="s">
        <v>317</v>
      </c>
      <c r="FD108" s="478" t="s">
        <v>317</v>
      </c>
      <c r="FE108" s="478" t="s">
        <v>317</v>
      </c>
      <c r="FF108" s="478" t="s">
        <v>317</v>
      </c>
      <c r="FG108" s="478" t="s">
        <v>317</v>
      </c>
      <c r="FH108" s="478" t="s">
        <v>317</v>
      </c>
      <c r="FI108" s="478" t="s">
        <v>317</v>
      </c>
      <c r="FJ108" s="478" t="s">
        <v>317</v>
      </c>
      <c r="FK108" s="478" t="s">
        <v>317</v>
      </c>
      <c r="FL108" s="478" t="s">
        <v>317</v>
      </c>
      <c r="FM108" s="478" t="s">
        <v>317</v>
      </c>
      <c r="FN108" s="478" t="s">
        <v>317</v>
      </c>
      <c r="FO108" s="478" t="s">
        <v>317</v>
      </c>
      <c r="FP108" s="478" t="s">
        <v>317</v>
      </c>
      <c r="FQ108" s="478" t="s">
        <v>317</v>
      </c>
      <c r="FR108" s="478" t="s">
        <v>317</v>
      </c>
      <c r="FS108" s="478" t="s">
        <v>317</v>
      </c>
      <c r="FT108" s="478" t="s">
        <v>317</v>
      </c>
      <c r="FU108" s="478" t="s">
        <v>317</v>
      </c>
      <c r="FV108" s="478" t="s">
        <v>317</v>
      </c>
      <c r="FW108" s="478" t="s">
        <v>317</v>
      </c>
      <c r="FX108" s="478" t="s">
        <v>317</v>
      </c>
      <c r="FY108" s="478" t="s">
        <v>317</v>
      </c>
      <c r="FZ108" s="478" t="s">
        <v>317</v>
      </c>
      <c r="GA108" s="478" t="s">
        <v>317</v>
      </c>
      <c r="GB108" s="478" t="s">
        <v>317</v>
      </c>
      <c r="GC108" s="478" t="s">
        <v>317</v>
      </c>
      <c r="GD108" s="478" t="s">
        <v>317</v>
      </c>
      <c r="GE108" s="478" t="s">
        <v>317</v>
      </c>
      <c r="GF108" s="478" t="s">
        <v>317</v>
      </c>
      <c r="GG108" s="478" t="s">
        <v>317</v>
      </c>
      <c r="GH108" s="478" t="s">
        <v>317</v>
      </c>
      <c r="GI108" s="478" t="s">
        <v>317</v>
      </c>
      <c r="GJ108" s="478" t="s">
        <v>317</v>
      </c>
      <c r="GK108" s="478" t="s">
        <v>317</v>
      </c>
      <c r="GL108" s="478" t="s">
        <v>317</v>
      </c>
      <c r="GM108" s="478" t="s">
        <v>317</v>
      </c>
      <c r="GN108" s="478" t="s">
        <v>317</v>
      </c>
      <c r="GO108" s="478" t="s">
        <v>317</v>
      </c>
      <c r="GP108" s="478" t="s">
        <v>317</v>
      </c>
      <c r="GQ108" s="478" t="s">
        <v>317</v>
      </c>
      <c r="GR108" s="478" t="s">
        <v>317</v>
      </c>
      <c r="GS108" s="478" t="s">
        <v>317</v>
      </c>
      <c r="GT108" s="475" t="s">
        <v>316</v>
      </c>
    </row>
    <row r="109" spans="1:256" s="364" customFormat="1" ht="8.25" hidden="1" customHeight="1">
      <c r="B109" s="366">
        <v>25</v>
      </c>
      <c r="C109" s="476" t="s">
        <v>271</v>
      </c>
      <c r="D109" s="476" t="s">
        <v>271</v>
      </c>
      <c r="E109" s="476" t="s">
        <v>271</v>
      </c>
      <c r="F109" s="476" t="s">
        <v>271</v>
      </c>
      <c r="G109" s="476" t="s">
        <v>271</v>
      </c>
      <c r="H109" s="476" t="s">
        <v>271</v>
      </c>
      <c r="I109" s="476" t="s">
        <v>271</v>
      </c>
      <c r="J109" s="476" t="s">
        <v>271</v>
      </c>
      <c r="K109" s="476" t="s">
        <v>271</v>
      </c>
      <c r="L109" s="476" t="s">
        <v>271</v>
      </c>
      <c r="M109" s="476" t="s">
        <v>271</v>
      </c>
      <c r="N109" s="476" t="s">
        <v>271</v>
      </c>
      <c r="O109" s="476" t="s">
        <v>271</v>
      </c>
      <c r="P109" s="476" t="s">
        <v>271</v>
      </c>
      <c r="Q109" s="476" t="s">
        <v>271</v>
      </c>
      <c r="R109" s="476" t="s">
        <v>271</v>
      </c>
      <c r="S109" s="476" t="s">
        <v>271</v>
      </c>
      <c r="T109" s="476" t="s">
        <v>271</v>
      </c>
      <c r="U109" s="476" t="s">
        <v>271</v>
      </c>
      <c r="V109" s="476" t="s">
        <v>271</v>
      </c>
      <c r="W109" s="476" t="s">
        <v>271</v>
      </c>
      <c r="X109" s="476" t="s">
        <v>271</v>
      </c>
      <c r="Y109" s="476" t="s">
        <v>271</v>
      </c>
      <c r="Z109" s="476" t="s">
        <v>271</v>
      </c>
      <c r="AA109" s="476" t="s">
        <v>271</v>
      </c>
      <c r="AB109" s="476" t="s">
        <v>271</v>
      </c>
      <c r="AC109" s="476" t="s">
        <v>271</v>
      </c>
      <c r="AD109" s="476" t="s">
        <v>271</v>
      </c>
      <c r="AE109" s="476" t="s">
        <v>271</v>
      </c>
      <c r="AF109" s="476" t="s">
        <v>271</v>
      </c>
      <c r="AG109" s="476" t="s">
        <v>271</v>
      </c>
      <c r="AH109" s="476" t="s">
        <v>271</v>
      </c>
      <c r="AI109" s="476" t="s">
        <v>271</v>
      </c>
      <c r="AJ109" s="476" t="s">
        <v>271</v>
      </c>
      <c r="AK109" s="476" t="s">
        <v>271</v>
      </c>
      <c r="AL109" s="476" t="s">
        <v>271</v>
      </c>
      <c r="AM109" s="476" t="s">
        <v>271</v>
      </c>
      <c r="AN109" s="476" t="s">
        <v>271</v>
      </c>
      <c r="AO109" s="476" t="s">
        <v>271</v>
      </c>
      <c r="AP109" s="476" t="s">
        <v>271</v>
      </c>
      <c r="AQ109" s="476" t="s">
        <v>271</v>
      </c>
      <c r="AR109" s="476" t="s">
        <v>271</v>
      </c>
      <c r="AS109" s="476" t="s">
        <v>271</v>
      </c>
      <c r="AT109" s="476" t="s">
        <v>271</v>
      </c>
      <c r="AU109" s="476" t="s">
        <v>271</v>
      </c>
      <c r="AV109" s="476" t="s">
        <v>271</v>
      </c>
      <c r="AW109" s="476" t="s">
        <v>271</v>
      </c>
      <c r="AX109" s="476" t="s">
        <v>271</v>
      </c>
      <c r="AY109" s="476" t="s">
        <v>271</v>
      </c>
      <c r="AZ109" s="477" t="s">
        <v>271</v>
      </c>
      <c r="BA109" s="476" t="s">
        <v>271</v>
      </c>
      <c r="BB109" s="476" t="s">
        <v>271</v>
      </c>
      <c r="BC109" s="476" t="s">
        <v>271</v>
      </c>
      <c r="BD109" s="476" t="s">
        <v>271</v>
      </c>
      <c r="BE109" s="476" t="s">
        <v>271</v>
      </c>
      <c r="BF109" s="476" t="s">
        <v>271</v>
      </c>
      <c r="BG109" s="476" t="s">
        <v>271</v>
      </c>
      <c r="BH109" s="476" t="s">
        <v>271</v>
      </c>
      <c r="BI109" s="476" t="s">
        <v>271</v>
      </c>
      <c r="BJ109" s="476" t="s">
        <v>271</v>
      </c>
      <c r="BK109" s="476" t="s">
        <v>271</v>
      </c>
      <c r="BL109" s="476" t="s">
        <v>271</v>
      </c>
      <c r="BM109" s="476" t="s">
        <v>271</v>
      </c>
      <c r="BN109" s="476" t="s">
        <v>271</v>
      </c>
      <c r="BO109" s="476" t="s">
        <v>271</v>
      </c>
      <c r="BP109" s="476" t="s">
        <v>271</v>
      </c>
      <c r="BQ109" s="476" t="s">
        <v>271</v>
      </c>
      <c r="BR109" s="476" t="s">
        <v>271</v>
      </c>
      <c r="BS109" s="476" t="s">
        <v>271</v>
      </c>
      <c r="BT109" s="476" t="s">
        <v>271</v>
      </c>
      <c r="BU109" s="476" t="s">
        <v>271</v>
      </c>
      <c r="BV109" s="476" t="s">
        <v>271</v>
      </c>
      <c r="BW109" s="476" t="s">
        <v>271</v>
      </c>
      <c r="BX109" s="476" t="s">
        <v>271</v>
      </c>
      <c r="BY109" s="476" t="s">
        <v>271</v>
      </c>
      <c r="BZ109" s="476" t="s">
        <v>271</v>
      </c>
      <c r="CA109" s="476" t="s">
        <v>271</v>
      </c>
      <c r="CB109" s="476" t="s">
        <v>271</v>
      </c>
      <c r="CC109" s="476" t="s">
        <v>271</v>
      </c>
      <c r="CD109" s="476" t="s">
        <v>271</v>
      </c>
      <c r="CE109" s="476" t="s">
        <v>271</v>
      </c>
      <c r="CF109" s="476" t="s">
        <v>271</v>
      </c>
      <c r="CG109" s="476" t="s">
        <v>271</v>
      </c>
      <c r="CH109" s="476" t="s">
        <v>271</v>
      </c>
      <c r="CI109" s="476" t="s">
        <v>271</v>
      </c>
      <c r="CJ109" s="476" t="s">
        <v>271</v>
      </c>
      <c r="CK109" s="476" t="s">
        <v>271</v>
      </c>
      <c r="CL109" s="476" t="s">
        <v>271</v>
      </c>
      <c r="CM109" s="476" t="s">
        <v>271</v>
      </c>
      <c r="CN109" s="476" t="s">
        <v>271</v>
      </c>
      <c r="CO109" s="476" t="s">
        <v>271</v>
      </c>
      <c r="CP109" s="476" t="s">
        <v>271</v>
      </c>
      <c r="CQ109" s="476" t="s">
        <v>271</v>
      </c>
      <c r="CR109" s="476" t="s">
        <v>271</v>
      </c>
      <c r="CS109" s="476" t="s">
        <v>271</v>
      </c>
      <c r="CT109" s="476" t="s">
        <v>271</v>
      </c>
      <c r="CU109" s="476" t="s">
        <v>271</v>
      </c>
      <c r="CV109" s="476" t="s">
        <v>271</v>
      </c>
      <c r="CW109" s="476" t="s">
        <v>271</v>
      </c>
      <c r="CX109" s="478" t="s">
        <v>317</v>
      </c>
      <c r="CY109" s="478" t="s">
        <v>317</v>
      </c>
      <c r="CZ109" s="478" t="s">
        <v>317</v>
      </c>
      <c r="DA109" s="478" t="s">
        <v>317</v>
      </c>
      <c r="DB109" s="478" t="s">
        <v>317</v>
      </c>
      <c r="DC109" s="478" t="s">
        <v>317</v>
      </c>
      <c r="DD109" s="478" t="s">
        <v>317</v>
      </c>
      <c r="DE109" s="478" t="s">
        <v>317</v>
      </c>
      <c r="DF109" s="478" t="s">
        <v>317</v>
      </c>
      <c r="DG109" s="478" t="s">
        <v>317</v>
      </c>
      <c r="DH109" s="478" t="s">
        <v>317</v>
      </c>
      <c r="DI109" s="478" t="s">
        <v>317</v>
      </c>
      <c r="DJ109" s="478" t="s">
        <v>317</v>
      </c>
      <c r="DK109" s="478" t="s">
        <v>317</v>
      </c>
      <c r="DL109" s="478" t="s">
        <v>317</v>
      </c>
      <c r="DM109" s="478" t="s">
        <v>317</v>
      </c>
      <c r="DN109" s="478" t="s">
        <v>317</v>
      </c>
      <c r="DO109" s="478" t="s">
        <v>317</v>
      </c>
      <c r="DP109" s="478" t="s">
        <v>317</v>
      </c>
      <c r="DQ109" s="478" t="s">
        <v>317</v>
      </c>
      <c r="DR109" s="478" t="s">
        <v>317</v>
      </c>
      <c r="DS109" s="478" t="s">
        <v>317</v>
      </c>
      <c r="DT109" s="478" t="s">
        <v>317</v>
      </c>
      <c r="DU109" s="478" t="s">
        <v>317</v>
      </c>
      <c r="DV109" s="478" t="s">
        <v>317</v>
      </c>
      <c r="DW109" s="478" t="s">
        <v>317</v>
      </c>
      <c r="DX109" s="478" t="s">
        <v>317</v>
      </c>
      <c r="DY109" s="478" t="s">
        <v>317</v>
      </c>
      <c r="DZ109" s="478" t="s">
        <v>317</v>
      </c>
      <c r="EA109" s="478" t="s">
        <v>317</v>
      </c>
      <c r="EB109" s="478" t="s">
        <v>317</v>
      </c>
      <c r="EC109" s="478" t="s">
        <v>317</v>
      </c>
      <c r="ED109" s="478" t="s">
        <v>317</v>
      </c>
      <c r="EE109" s="478" t="s">
        <v>317</v>
      </c>
      <c r="EF109" s="478" t="s">
        <v>317</v>
      </c>
      <c r="EG109" s="478" t="s">
        <v>317</v>
      </c>
      <c r="EH109" s="478" t="s">
        <v>317</v>
      </c>
      <c r="EI109" s="478" t="s">
        <v>317</v>
      </c>
      <c r="EJ109" s="478" t="s">
        <v>317</v>
      </c>
      <c r="EK109" s="478" t="s">
        <v>317</v>
      </c>
      <c r="EL109" s="478" t="s">
        <v>317</v>
      </c>
      <c r="EM109" s="478" t="s">
        <v>317</v>
      </c>
      <c r="EN109" s="478" t="s">
        <v>317</v>
      </c>
      <c r="EO109" s="478" t="s">
        <v>317</v>
      </c>
      <c r="EP109" s="478" t="s">
        <v>317</v>
      </c>
      <c r="EQ109" s="478" t="s">
        <v>317</v>
      </c>
      <c r="ER109" s="478" t="s">
        <v>317</v>
      </c>
      <c r="ES109" s="478" t="s">
        <v>317</v>
      </c>
      <c r="ET109" s="478" t="s">
        <v>317</v>
      </c>
      <c r="EU109" s="478" t="s">
        <v>317</v>
      </c>
      <c r="EV109" s="478" t="s">
        <v>317</v>
      </c>
      <c r="EW109" s="478" t="s">
        <v>317</v>
      </c>
      <c r="EX109" s="478" t="s">
        <v>317</v>
      </c>
      <c r="EY109" s="478" t="s">
        <v>317</v>
      </c>
      <c r="EZ109" s="478" t="s">
        <v>317</v>
      </c>
      <c r="FA109" s="478" t="s">
        <v>317</v>
      </c>
      <c r="FB109" s="478" t="s">
        <v>317</v>
      </c>
      <c r="FC109" s="478" t="s">
        <v>317</v>
      </c>
      <c r="FD109" s="478" t="s">
        <v>317</v>
      </c>
      <c r="FE109" s="478" t="s">
        <v>317</v>
      </c>
      <c r="FF109" s="478" t="s">
        <v>317</v>
      </c>
      <c r="FG109" s="478" t="s">
        <v>317</v>
      </c>
      <c r="FH109" s="478" t="s">
        <v>317</v>
      </c>
      <c r="FI109" s="478" t="s">
        <v>317</v>
      </c>
      <c r="FJ109" s="478" t="s">
        <v>317</v>
      </c>
      <c r="FK109" s="478" t="s">
        <v>317</v>
      </c>
      <c r="FL109" s="478" t="s">
        <v>317</v>
      </c>
      <c r="FM109" s="478" t="s">
        <v>317</v>
      </c>
      <c r="FN109" s="478" t="s">
        <v>317</v>
      </c>
      <c r="FO109" s="478" t="s">
        <v>317</v>
      </c>
      <c r="FP109" s="478" t="s">
        <v>317</v>
      </c>
      <c r="FQ109" s="478" t="s">
        <v>317</v>
      </c>
      <c r="FR109" s="478" t="s">
        <v>317</v>
      </c>
      <c r="FS109" s="478" t="s">
        <v>317</v>
      </c>
      <c r="FT109" s="478" t="s">
        <v>317</v>
      </c>
      <c r="FU109" s="478" t="s">
        <v>317</v>
      </c>
      <c r="FV109" s="478" t="s">
        <v>317</v>
      </c>
      <c r="FW109" s="478" t="s">
        <v>317</v>
      </c>
      <c r="FX109" s="478" t="s">
        <v>317</v>
      </c>
      <c r="FY109" s="478" t="s">
        <v>317</v>
      </c>
      <c r="FZ109" s="478" t="s">
        <v>317</v>
      </c>
      <c r="GA109" s="478" t="s">
        <v>317</v>
      </c>
      <c r="GB109" s="478" t="s">
        <v>317</v>
      </c>
      <c r="GC109" s="478" t="s">
        <v>317</v>
      </c>
      <c r="GD109" s="478" t="s">
        <v>317</v>
      </c>
      <c r="GE109" s="478" t="s">
        <v>317</v>
      </c>
      <c r="GF109" s="478" t="s">
        <v>317</v>
      </c>
      <c r="GG109" s="478" t="s">
        <v>317</v>
      </c>
      <c r="GH109" s="478" t="s">
        <v>317</v>
      </c>
      <c r="GI109" s="478" t="s">
        <v>317</v>
      </c>
      <c r="GJ109" s="478" t="s">
        <v>317</v>
      </c>
      <c r="GK109" s="478" t="s">
        <v>317</v>
      </c>
      <c r="GL109" s="478" t="s">
        <v>317</v>
      </c>
      <c r="GM109" s="478" t="s">
        <v>317</v>
      </c>
      <c r="GN109" s="478" t="s">
        <v>317</v>
      </c>
      <c r="GO109" s="478" t="s">
        <v>317</v>
      </c>
      <c r="GP109" s="478" t="s">
        <v>317</v>
      </c>
      <c r="GQ109" s="478" t="s">
        <v>317</v>
      </c>
      <c r="GR109" s="478" t="s">
        <v>317</v>
      </c>
      <c r="GS109" s="478" t="s">
        <v>317</v>
      </c>
      <c r="GT109" s="475" t="s">
        <v>316</v>
      </c>
    </row>
    <row r="110" spans="1:256" s="364" customFormat="1" ht="8.25" hidden="1" customHeight="1">
      <c r="B110" s="366">
        <v>26</v>
      </c>
      <c r="C110" s="476" t="s">
        <v>271</v>
      </c>
      <c r="D110" s="476" t="s">
        <v>271</v>
      </c>
      <c r="E110" s="476" t="s">
        <v>271</v>
      </c>
      <c r="F110" s="476" t="s">
        <v>271</v>
      </c>
      <c r="G110" s="476" t="s">
        <v>271</v>
      </c>
      <c r="H110" s="476" t="s">
        <v>271</v>
      </c>
      <c r="I110" s="476" t="s">
        <v>271</v>
      </c>
      <c r="J110" s="476" t="s">
        <v>271</v>
      </c>
      <c r="K110" s="476" t="s">
        <v>271</v>
      </c>
      <c r="L110" s="476" t="s">
        <v>271</v>
      </c>
      <c r="M110" s="476" t="s">
        <v>271</v>
      </c>
      <c r="N110" s="476" t="s">
        <v>271</v>
      </c>
      <c r="O110" s="476" t="s">
        <v>271</v>
      </c>
      <c r="P110" s="476" t="s">
        <v>271</v>
      </c>
      <c r="Q110" s="476" t="s">
        <v>271</v>
      </c>
      <c r="R110" s="476" t="s">
        <v>271</v>
      </c>
      <c r="S110" s="476" t="s">
        <v>271</v>
      </c>
      <c r="T110" s="476" t="s">
        <v>271</v>
      </c>
      <c r="U110" s="476" t="s">
        <v>271</v>
      </c>
      <c r="V110" s="476" t="s">
        <v>271</v>
      </c>
      <c r="W110" s="476" t="s">
        <v>271</v>
      </c>
      <c r="X110" s="476" t="s">
        <v>271</v>
      </c>
      <c r="Y110" s="476" t="s">
        <v>271</v>
      </c>
      <c r="Z110" s="476" t="s">
        <v>271</v>
      </c>
      <c r="AA110" s="476" t="s">
        <v>271</v>
      </c>
      <c r="AB110" s="476" t="s">
        <v>271</v>
      </c>
      <c r="AC110" s="476" t="s">
        <v>271</v>
      </c>
      <c r="AD110" s="476" t="s">
        <v>271</v>
      </c>
      <c r="AE110" s="476" t="s">
        <v>271</v>
      </c>
      <c r="AF110" s="476" t="s">
        <v>271</v>
      </c>
      <c r="AG110" s="476" t="s">
        <v>271</v>
      </c>
      <c r="AH110" s="476" t="s">
        <v>271</v>
      </c>
      <c r="AI110" s="476" t="s">
        <v>271</v>
      </c>
      <c r="AJ110" s="476" t="s">
        <v>271</v>
      </c>
      <c r="AK110" s="476" t="s">
        <v>271</v>
      </c>
      <c r="AL110" s="476" t="s">
        <v>271</v>
      </c>
      <c r="AM110" s="476" t="s">
        <v>271</v>
      </c>
      <c r="AN110" s="476" t="s">
        <v>271</v>
      </c>
      <c r="AO110" s="476" t="s">
        <v>271</v>
      </c>
      <c r="AP110" s="476" t="s">
        <v>271</v>
      </c>
      <c r="AQ110" s="476" t="s">
        <v>271</v>
      </c>
      <c r="AR110" s="476" t="s">
        <v>271</v>
      </c>
      <c r="AS110" s="476" t="s">
        <v>271</v>
      </c>
      <c r="AT110" s="476" t="s">
        <v>271</v>
      </c>
      <c r="AU110" s="476" t="s">
        <v>271</v>
      </c>
      <c r="AV110" s="476" t="s">
        <v>271</v>
      </c>
      <c r="AW110" s="476" t="s">
        <v>271</v>
      </c>
      <c r="AX110" s="476" t="s">
        <v>271</v>
      </c>
      <c r="AY110" s="476" t="s">
        <v>271</v>
      </c>
      <c r="AZ110" s="477" t="s">
        <v>271</v>
      </c>
      <c r="BA110" s="476" t="s">
        <v>271</v>
      </c>
      <c r="BB110" s="476" t="s">
        <v>271</v>
      </c>
      <c r="BC110" s="476" t="s">
        <v>271</v>
      </c>
      <c r="BD110" s="476" t="s">
        <v>271</v>
      </c>
      <c r="BE110" s="476" t="s">
        <v>271</v>
      </c>
      <c r="BF110" s="476" t="s">
        <v>271</v>
      </c>
      <c r="BG110" s="476" t="s">
        <v>271</v>
      </c>
      <c r="BH110" s="476" t="s">
        <v>271</v>
      </c>
      <c r="BI110" s="476" t="s">
        <v>271</v>
      </c>
      <c r="BJ110" s="476" t="s">
        <v>271</v>
      </c>
      <c r="BK110" s="476" t="s">
        <v>271</v>
      </c>
      <c r="BL110" s="476" t="s">
        <v>271</v>
      </c>
      <c r="BM110" s="476" t="s">
        <v>271</v>
      </c>
      <c r="BN110" s="476" t="s">
        <v>271</v>
      </c>
      <c r="BO110" s="476" t="s">
        <v>271</v>
      </c>
      <c r="BP110" s="476" t="s">
        <v>271</v>
      </c>
      <c r="BQ110" s="476" t="s">
        <v>271</v>
      </c>
      <c r="BR110" s="476" t="s">
        <v>271</v>
      </c>
      <c r="BS110" s="476" t="s">
        <v>271</v>
      </c>
      <c r="BT110" s="476" t="s">
        <v>271</v>
      </c>
      <c r="BU110" s="476" t="s">
        <v>271</v>
      </c>
      <c r="BV110" s="476" t="s">
        <v>271</v>
      </c>
      <c r="BW110" s="476" t="s">
        <v>271</v>
      </c>
      <c r="BX110" s="476" t="s">
        <v>271</v>
      </c>
      <c r="BY110" s="476" t="s">
        <v>271</v>
      </c>
      <c r="BZ110" s="476" t="s">
        <v>271</v>
      </c>
      <c r="CA110" s="476" t="s">
        <v>271</v>
      </c>
      <c r="CB110" s="476" t="s">
        <v>271</v>
      </c>
      <c r="CC110" s="476" t="s">
        <v>271</v>
      </c>
      <c r="CD110" s="476" t="s">
        <v>271</v>
      </c>
      <c r="CE110" s="476" t="s">
        <v>271</v>
      </c>
      <c r="CF110" s="476" t="s">
        <v>271</v>
      </c>
      <c r="CG110" s="476" t="s">
        <v>271</v>
      </c>
      <c r="CH110" s="476" t="s">
        <v>271</v>
      </c>
      <c r="CI110" s="476" t="s">
        <v>271</v>
      </c>
      <c r="CJ110" s="476" t="s">
        <v>271</v>
      </c>
      <c r="CK110" s="476" t="s">
        <v>271</v>
      </c>
      <c r="CL110" s="476" t="s">
        <v>271</v>
      </c>
      <c r="CM110" s="476" t="s">
        <v>271</v>
      </c>
      <c r="CN110" s="476" t="s">
        <v>271</v>
      </c>
      <c r="CO110" s="476" t="s">
        <v>271</v>
      </c>
      <c r="CP110" s="476" t="s">
        <v>271</v>
      </c>
      <c r="CQ110" s="476" t="s">
        <v>271</v>
      </c>
      <c r="CR110" s="476" t="s">
        <v>271</v>
      </c>
      <c r="CS110" s="476" t="s">
        <v>271</v>
      </c>
      <c r="CT110" s="476" t="s">
        <v>271</v>
      </c>
      <c r="CU110" s="476" t="s">
        <v>271</v>
      </c>
      <c r="CV110" s="476" t="s">
        <v>271</v>
      </c>
      <c r="CW110" s="476" t="s">
        <v>271</v>
      </c>
      <c r="CX110" s="478" t="s">
        <v>317</v>
      </c>
      <c r="CY110" s="478" t="s">
        <v>317</v>
      </c>
      <c r="CZ110" s="478" t="s">
        <v>317</v>
      </c>
      <c r="DA110" s="478" t="s">
        <v>317</v>
      </c>
      <c r="DB110" s="478" t="s">
        <v>317</v>
      </c>
      <c r="DC110" s="478" t="s">
        <v>317</v>
      </c>
      <c r="DD110" s="478" t="s">
        <v>317</v>
      </c>
      <c r="DE110" s="478" t="s">
        <v>317</v>
      </c>
      <c r="DF110" s="478" t="s">
        <v>317</v>
      </c>
      <c r="DG110" s="478" t="s">
        <v>317</v>
      </c>
      <c r="DH110" s="478" t="s">
        <v>317</v>
      </c>
      <c r="DI110" s="478" t="s">
        <v>317</v>
      </c>
      <c r="DJ110" s="478" t="s">
        <v>317</v>
      </c>
      <c r="DK110" s="478" t="s">
        <v>317</v>
      </c>
      <c r="DL110" s="478" t="s">
        <v>317</v>
      </c>
      <c r="DM110" s="478" t="s">
        <v>317</v>
      </c>
      <c r="DN110" s="478" t="s">
        <v>317</v>
      </c>
      <c r="DO110" s="478" t="s">
        <v>317</v>
      </c>
      <c r="DP110" s="478" t="s">
        <v>317</v>
      </c>
      <c r="DQ110" s="478" t="s">
        <v>317</v>
      </c>
      <c r="DR110" s="478" t="s">
        <v>317</v>
      </c>
      <c r="DS110" s="478" t="s">
        <v>317</v>
      </c>
      <c r="DT110" s="478" t="s">
        <v>317</v>
      </c>
      <c r="DU110" s="478" t="s">
        <v>317</v>
      </c>
      <c r="DV110" s="478" t="s">
        <v>317</v>
      </c>
      <c r="DW110" s="478" t="s">
        <v>317</v>
      </c>
      <c r="DX110" s="478" t="s">
        <v>317</v>
      </c>
      <c r="DY110" s="478" t="s">
        <v>317</v>
      </c>
      <c r="DZ110" s="478" t="s">
        <v>317</v>
      </c>
      <c r="EA110" s="478" t="s">
        <v>317</v>
      </c>
      <c r="EB110" s="478" t="s">
        <v>317</v>
      </c>
      <c r="EC110" s="478" t="s">
        <v>317</v>
      </c>
      <c r="ED110" s="478" t="s">
        <v>317</v>
      </c>
      <c r="EE110" s="478" t="s">
        <v>317</v>
      </c>
      <c r="EF110" s="478" t="s">
        <v>317</v>
      </c>
      <c r="EG110" s="478" t="s">
        <v>317</v>
      </c>
      <c r="EH110" s="478" t="s">
        <v>317</v>
      </c>
      <c r="EI110" s="478" t="s">
        <v>317</v>
      </c>
      <c r="EJ110" s="478" t="s">
        <v>317</v>
      </c>
      <c r="EK110" s="478" t="s">
        <v>317</v>
      </c>
      <c r="EL110" s="478" t="s">
        <v>317</v>
      </c>
      <c r="EM110" s="478" t="s">
        <v>317</v>
      </c>
      <c r="EN110" s="478" t="s">
        <v>317</v>
      </c>
      <c r="EO110" s="478" t="s">
        <v>317</v>
      </c>
      <c r="EP110" s="478" t="s">
        <v>317</v>
      </c>
      <c r="EQ110" s="478" t="s">
        <v>317</v>
      </c>
      <c r="ER110" s="478" t="s">
        <v>317</v>
      </c>
      <c r="ES110" s="478" t="s">
        <v>317</v>
      </c>
      <c r="ET110" s="478" t="s">
        <v>317</v>
      </c>
      <c r="EU110" s="478" t="s">
        <v>317</v>
      </c>
      <c r="EV110" s="478" t="s">
        <v>317</v>
      </c>
      <c r="EW110" s="478" t="s">
        <v>317</v>
      </c>
      <c r="EX110" s="478" t="s">
        <v>317</v>
      </c>
      <c r="EY110" s="478" t="s">
        <v>317</v>
      </c>
      <c r="EZ110" s="478" t="s">
        <v>317</v>
      </c>
      <c r="FA110" s="478" t="s">
        <v>317</v>
      </c>
      <c r="FB110" s="478" t="s">
        <v>317</v>
      </c>
      <c r="FC110" s="478" t="s">
        <v>317</v>
      </c>
      <c r="FD110" s="478" t="s">
        <v>317</v>
      </c>
      <c r="FE110" s="478" t="s">
        <v>317</v>
      </c>
      <c r="FF110" s="478" t="s">
        <v>317</v>
      </c>
      <c r="FG110" s="478" t="s">
        <v>317</v>
      </c>
      <c r="FH110" s="478" t="s">
        <v>317</v>
      </c>
      <c r="FI110" s="478" t="s">
        <v>317</v>
      </c>
      <c r="FJ110" s="478" t="s">
        <v>317</v>
      </c>
      <c r="FK110" s="478" t="s">
        <v>317</v>
      </c>
      <c r="FL110" s="478" t="s">
        <v>317</v>
      </c>
      <c r="FM110" s="478" t="s">
        <v>317</v>
      </c>
      <c r="FN110" s="478" t="s">
        <v>317</v>
      </c>
      <c r="FO110" s="478" t="s">
        <v>317</v>
      </c>
      <c r="FP110" s="478" t="s">
        <v>317</v>
      </c>
      <c r="FQ110" s="478" t="s">
        <v>317</v>
      </c>
      <c r="FR110" s="478" t="s">
        <v>317</v>
      </c>
      <c r="FS110" s="478" t="s">
        <v>317</v>
      </c>
      <c r="FT110" s="478" t="s">
        <v>317</v>
      </c>
      <c r="FU110" s="478" t="s">
        <v>317</v>
      </c>
      <c r="FV110" s="478" t="s">
        <v>317</v>
      </c>
      <c r="FW110" s="478" t="s">
        <v>317</v>
      </c>
      <c r="FX110" s="478" t="s">
        <v>317</v>
      </c>
      <c r="FY110" s="478" t="s">
        <v>317</v>
      </c>
      <c r="FZ110" s="478" t="s">
        <v>317</v>
      </c>
      <c r="GA110" s="478" t="s">
        <v>317</v>
      </c>
      <c r="GB110" s="478" t="s">
        <v>317</v>
      </c>
      <c r="GC110" s="478" t="s">
        <v>317</v>
      </c>
      <c r="GD110" s="478" t="s">
        <v>317</v>
      </c>
      <c r="GE110" s="478" t="s">
        <v>317</v>
      </c>
      <c r="GF110" s="478" t="s">
        <v>317</v>
      </c>
      <c r="GG110" s="478" t="s">
        <v>317</v>
      </c>
      <c r="GH110" s="478" t="s">
        <v>317</v>
      </c>
      <c r="GI110" s="478" t="s">
        <v>317</v>
      </c>
      <c r="GJ110" s="478" t="s">
        <v>317</v>
      </c>
      <c r="GK110" s="478" t="s">
        <v>317</v>
      </c>
      <c r="GL110" s="478" t="s">
        <v>317</v>
      </c>
      <c r="GM110" s="478" t="s">
        <v>317</v>
      </c>
      <c r="GN110" s="478" t="s">
        <v>317</v>
      </c>
      <c r="GO110" s="478" t="s">
        <v>317</v>
      </c>
      <c r="GP110" s="478" t="s">
        <v>317</v>
      </c>
      <c r="GQ110" s="478" t="s">
        <v>317</v>
      </c>
      <c r="GR110" s="478" t="s">
        <v>317</v>
      </c>
      <c r="GS110" s="478" t="s">
        <v>317</v>
      </c>
      <c r="GT110" s="475" t="s">
        <v>316</v>
      </c>
    </row>
    <row r="111" spans="1:256" s="364" customFormat="1" ht="8.25" hidden="1" customHeight="1">
      <c r="B111" s="366">
        <v>27</v>
      </c>
      <c r="C111" s="476" t="s">
        <v>271</v>
      </c>
      <c r="D111" s="476" t="s">
        <v>271</v>
      </c>
      <c r="E111" s="476" t="s">
        <v>271</v>
      </c>
      <c r="F111" s="476" t="s">
        <v>271</v>
      </c>
      <c r="G111" s="476" t="s">
        <v>271</v>
      </c>
      <c r="H111" s="476" t="s">
        <v>271</v>
      </c>
      <c r="I111" s="476" t="s">
        <v>271</v>
      </c>
      <c r="J111" s="476" t="s">
        <v>271</v>
      </c>
      <c r="K111" s="476" t="s">
        <v>271</v>
      </c>
      <c r="L111" s="476" t="s">
        <v>271</v>
      </c>
      <c r="M111" s="476" t="s">
        <v>271</v>
      </c>
      <c r="N111" s="476" t="s">
        <v>271</v>
      </c>
      <c r="O111" s="476" t="s">
        <v>271</v>
      </c>
      <c r="P111" s="476" t="s">
        <v>271</v>
      </c>
      <c r="Q111" s="476" t="s">
        <v>271</v>
      </c>
      <c r="R111" s="476" t="s">
        <v>271</v>
      </c>
      <c r="S111" s="476" t="s">
        <v>271</v>
      </c>
      <c r="T111" s="476" t="s">
        <v>271</v>
      </c>
      <c r="U111" s="476" t="s">
        <v>271</v>
      </c>
      <c r="V111" s="476" t="s">
        <v>271</v>
      </c>
      <c r="W111" s="476" t="s">
        <v>271</v>
      </c>
      <c r="X111" s="476" t="s">
        <v>271</v>
      </c>
      <c r="Y111" s="476" t="s">
        <v>271</v>
      </c>
      <c r="Z111" s="476" t="s">
        <v>271</v>
      </c>
      <c r="AA111" s="476" t="s">
        <v>271</v>
      </c>
      <c r="AB111" s="476" t="s">
        <v>271</v>
      </c>
      <c r="AC111" s="476" t="s">
        <v>271</v>
      </c>
      <c r="AD111" s="476" t="s">
        <v>271</v>
      </c>
      <c r="AE111" s="476" t="s">
        <v>271</v>
      </c>
      <c r="AF111" s="476" t="s">
        <v>271</v>
      </c>
      <c r="AG111" s="476" t="s">
        <v>271</v>
      </c>
      <c r="AH111" s="476" t="s">
        <v>271</v>
      </c>
      <c r="AI111" s="476" t="s">
        <v>271</v>
      </c>
      <c r="AJ111" s="476" t="s">
        <v>271</v>
      </c>
      <c r="AK111" s="476" t="s">
        <v>271</v>
      </c>
      <c r="AL111" s="476" t="s">
        <v>271</v>
      </c>
      <c r="AM111" s="476" t="s">
        <v>271</v>
      </c>
      <c r="AN111" s="476" t="s">
        <v>271</v>
      </c>
      <c r="AO111" s="476" t="s">
        <v>271</v>
      </c>
      <c r="AP111" s="476" t="s">
        <v>271</v>
      </c>
      <c r="AQ111" s="476" t="s">
        <v>271</v>
      </c>
      <c r="AR111" s="476" t="s">
        <v>271</v>
      </c>
      <c r="AS111" s="476" t="s">
        <v>271</v>
      </c>
      <c r="AT111" s="476" t="s">
        <v>271</v>
      </c>
      <c r="AU111" s="476" t="s">
        <v>271</v>
      </c>
      <c r="AV111" s="476" t="s">
        <v>271</v>
      </c>
      <c r="AW111" s="476" t="s">
        <v>271</v>
      </c>
      <c r="AX111" s="476" t="s">
        <v>271</v>
      </c>
      <c r="AY111" s="476" t="s">
        <v>271</v>
      </c>
      <c r="AZ111" s="477" t="s">
        <v>271</v>
      </c>
      <c r="BA111" s="476" t="s">
        <v>271</v>
      </c>
      <c r="BB111" s="476" t="s">
        <v>271</v>
      </c>
      <c r="BC111" s="476" t="s">
        <v>271</v>
      </c>
      <c r="BD111" s="476" t="s">
        <v>271</v>
      </c>
      <c r="BE111" s="476" t="s">
        <v>271</v>
      </c>
      <c r="BF111" s="476" t="s">
        <v>271</v>
      </c>
      <c r="BG111" s="476" t="s">
        <v>271</v>
      </c>
      <c r="BH111" s="476" t="s">
        <v>271</v>
      </c>
      <c r="BI111" s="476" t="s">
        <v>271</v>
      </c>
      <c r="BJ111" s="476" t="s">
        <v>271</v>
      </c>
      <c r="BK111" s="476" t="s">
        <v>271</v>
      </c>
      <c r="BL111" s="476" t="s">
        <v>271</v>
      </c>
      <c r="BM111" s="476" t="s">
        <v>271</v>
      </c>
      <c r="BN111" s="476" t="s">
        <v>271</v>
      </c>
      <c r="BO111" s="476" t="s">
        <v>271</v>
      </c>
      <c r="BP111" s="476" t="s">
        <v>271</v>
      </c>
      <c r="BQ111" s="476" t="s">
        <v>271</v>
      </c>
      <c r="BR111" s="476" t="s">
        <v>271</v>
      </c>
      <c r="BS111" s="476" t="s">
        <v>271</v>
      </c>
      <c r="BT111" s="476" t="s">
        <v>271</v>
      </c>
      <c r="BU111" s="476" t="s">
        <v>271</v>
      </c>
      <c r="BV111" s="476" t="s">
        <v>271</v>
      </c>
      <c r="BW111" s="476" t="s">
        <v>271</v>
      </c>
      <c r="BX111" s="476" t="s">
        <v>271</v>
      </c>
      <c r="BY111" s="476" t="s">
        <v>271</v>
      </c>
      <c r="BZ111" s="476" t="s">
        <v>271</v>
      </c>
      <c r="CA111" s="476" t="s">
        <v>271</v>
      </c>
      <c r="CB111" s="476" t="s">
        <v>271</v>
      </c>
      <c r="CC111" s="476" t="s">
        <v>271</v>
      </c>
      <c r="CD111" s="476" t="s">
        <v>271</v>
      </c>
      <c r="CE111" s="476" t="s">
        <v>271</v>
      </c>
      <c r="CF111" s="476" t="s">
        <v>271</v>
      </c>
      <c r="CG111" s="476" t="s">
        <v>271</v>
      </c>
      <c r="CH111" s="476" t="s">
        <v>271</v>
      </c>
      <c r="CI111" s="476" t="s">
        <v>271</v>
      </c>
      <c r="CJ111" s="476" t="s">
        <v>271</v>
      </c>
      <c r="CK111" s="476" t="s">
        <v>271</v>
      </c>
      <c r="CL111" s="476" t="s">
        <v>271</v>
      </c>
      <c r="CM111" s="476" t="s">
        <v>271</v>
      </c>
      <c r="CN111" s="476" t="s">
        <v>271</v>
      </c>
      <c r="CO111" s="476" t="s">
        <v>271</v>
      </c>
      <c r="CP111" s="476" t="s">
        <v>271</v>
      </c>
      <c r="CQ111" s="476" t="s">
        <v>271</v>
      </c>
      <c r="CR111" s="476" t="s">
        <v>271</v>
      </c>
      <c r="CS111" s="476" t="s">
        <v>271</v>
      </c>
      <c r="CT111" s="476" t="s">
        <v>271</v>
      </c>
      <c r="CU111" s="476" t="s">
        <v>271</v>
      </c>
      <c r="CV111" s="476" t="s">
        <v>271</v>
      </c>
      <c r="CW111" s="476" t="s">
        <v>271</v>
      </c>
      <c r="CX111" s="478" t="s">
        <v>317</v>
      </c>
      <c r="CY111" s="478" t="s">
        <v>317</v>
      </c>
      <c r="CZ111" s="478" t="s">
        <v>317</v>
      </c>
      <c r="DA111" s="478" t="s">
        <v>317</v>
      </c>
      <c r="DB111" s="478" t="s">
        <v>317</v>
      </c>
      <c r="DC111" s="478" t="s">
        <v>317</v>
      </c>
      <c r="DD111" s="478" t="s">
        <v>317</v>
      </c>
      <c r="DE111" s="478" t="s">
        <v>317</v>
      </c>
      <c r="DF111" s="478" t="s">
        <v>317</v>
      </c>
      <c r="DG111" s="478" t="s">
        <v>317</v>
      </c>
      <c r="DH111" s="478" t="s">
        <v>317</v>
      </c>
      <c r="DI111" s="478" t="s">
        <v>317</v>
      </c>
      <c r="DJ111" s="478" t="s">
        <v>317</v>
      </c>
      <c r="DK111" s="478" t="s">
        <v>317</v>
      </c>
      <c r="DL111" s="478" t="s">
        <v>317</v>
      </c>
      <c r="DM111" s="478" t="s">
        <v>317</v>
      </c>
      <c r="DN111" s="478" t="s">
        <v>317</v>
      </c>
      <c r="DO111" s="478" t="s">
        <v>317</v>
      </c>
      <c r="DP111" s="478" t="s">
        <v>317</v>
      </c>
      <c r="DQ111" s="478" t="s">
        <v>317</v>
      </c>
      <c r="DR111" s="478" t="s">
        <v>317</v>
      </c>
      <c r="DS111" s="478" t="s">
        <v>317</v>
      </c>
      <c r="DT111" s="478" t="s">
        <v>317</v>
      </c>
      <c r="DU111" s="478" t="s">
        <v>317</v>
      </c>
      <c r="DV111" s="478" t="s">
        <v>317</v>
      </c>
      <c r="DW111" s="478" t="s">
        <v>317</v>
      </c>
      <c r="DX111" s="478" t="s">
        <v>317</v>
      </c>
      <c r="DY111" s="478" t="s">
        <v>317</v>
      </c>
      <c r="DZ111" s="478" t="s">
        <v>317</v>
      </c>
      <c r="EA111" s="478" t="s">
        <v>317</v>
      </c>
      <c r="EB111" s="478" t="s">
        <v>317</v>
      </c>
      <c r="EC111" s="478" t="s">
        <v>317</v>
      </c>
      <c r="ED111" s="478" t="s">
        <v>317</v>
      </c>
      <c r="EE111" s="478" t="s">
        <v>317</v>
      </c>
      <c r="EF111" s="478" t="s">
        <v>317</v>
      </c>
      <c r="EG111" s="478" t="s">
        <v>317</v>
      </c>
      <c r="EH111" s="478" t="s">
        <v>317</v>
      </c>
      <c r="EI111" s="478" t="s">
        <v>317</v>
      </c>
      <c r="EJ111" s="478" t="s">
        <v>317</v>
      </c>
      <c r="EK111" s="478" t="s">
        <v>317</v>
      </c>
      <c r="EL111" s="478" t="s">
        <v>317</v>
      </c>
      <c r="EM111" s="478" t="s">
        <v>317</v>
      </c>
      <c r="EN111" s="478" t="s">
        <v>317</v>
      </c>
      <c r="EO111" s="478" t="s">
        <v>317</v>
      </c>
      <c r="EP111" s="478" t="s">
        <v>317</v>
      </c>
      <c r="EQ111" s="478" t="s">
        <v>317</v>
      </c>
      <c r="ER111" s="478" t="s">
        <v>317</v>
      </c>
      <c r="ES111" s="478" t="s">
        <v>317</v>
      </c>
      <c r="ET111" s="478" t="s">
        <v>317</v>
      </c>
      <c r="EU111" s="478" t="s">
        <v>317</v>
      </c>
      <c r="EV111" s="478" t="s">
        <v>317</v>
      </c>
      <c r="EW111" s="478" t="s">
        <v>317</v>
      </c>
      <c r="EX111" s="478" t="s">
        <v>317</v>
      </c>
      <c r="EY111" s="478" t="s">
        <v>317</v>
      </c>
      <c r="EZ111" s="478" t="s">
        <v>317</v>
      </c>
      <c r="FA111" s="478" t="s">
        <v>317</v>
      </c>
      <c r="FB111" s="478" t="s">
        <v>317</v>
      </c>
      <c r="FC111" s="478" t="s">
        <v>317</v>
      </c>
      <c r="FD111" s="478" t="s">
        <v>317</v>
      </c>
      <c r="FE111" s="478" t="s">
        <v>317</v>
      </c>
      <c r="FF111" s="478" t="s">
        <v>317</v>
      </c>
      <c r="FG111" s="478" t="s">
        <v>317</v>
      </c>
      <c r="FH111" s="478" t="s">
        <v>317</v>
      </c>
      <c r="FI111" s="478" t="s">
        <v>317</v>
      </c>
      <c r="FJ111" s="478" t="s">
        <v>317</v>
      </c>
      <c r="FK111" s="478" t="s">
        <v>317</v>
      </c>
      <c r="FL111" s="478" t="s">
        <v>317</v>
      </c>
      <c r="FM111" s="478" t="s">
        <v>317</v>
      </c>
      <c r="FN111" s="478" t="s">
        <v>317</v>
      </c>
      <c r="FO111" s="478" t="s">
        <v>317</v>
      </c>
      <c r="FP111" s="478" t="s">
        <v>317</v>
      </c>
      <c r="FQ111" s="478" t="s">
        <v>317</v>
      </c>
      <c r="FR111" s="478" t="s">
        <v>317</v>
      </c>
      <c r="FS111" s="478" t="s">
        <v>317</v>
      </c>
      <c r="FT111" s="478" t="s">
        <v>317</v>
      </c>
      <c r="FU111" s="478" t="s">
        <v>317</v>
      </c>
      <c r="FV111" s="478" t="s">
        <v>317</v>
      </c>
      <c r="FW111" s="478" t="s">
        <v>317</v>
      </c>
      <c r="FX111" s="478" t="s">
        <v>317</v>
      </c>
      <c r="FY111" s="478" t="s">
        <v>317</v>
      </c>
      <c r="FZ111" s="478" t="s">
        <v>317</v>
      </c>
      <c r="GA111" s="478" t="s">
        <v>317</v>
      </c>
      <c r="GB111" s="478" t="s">
        <v>317</v>
      </c>
      <c r="GC111" s="478" t="s">
        <v>317</v>
      </c>
      <c r="GD111" s="478" t="s">
        <v>317</v>
      </c>
      <c r="GE111" s="478" t="s">
        <v>317</v>
      </c>
      <c r="GF111" s="478" t="s">
        <v>317</v>
      </c>
      <c r="GG111" s="478" t="s">
        <v>317</v>
      </c>
      <c r="GH111" s="478" t="s">
        <v>317</v>
      </c>
      <c r="GI111" s="478" t="s">
        <v>317</v>
      </c>
      <c r="GJ111" s="478" t="s">
        <v>317</v>
      </c>
      <c r="GK111" s="478" t="s">
        <v>317</v>
      </c>
      <c r="GL111" s="478" t="s">
        <v>317</v>
      </c>
      <c r="GM111" s="478" t="s">
        <v>317</v>
      </c>
      <c r="GN111" s="478" t="s">
        <v>317</v>
      </c>
      <c r="GO111" s="478" t="s">
        <v>317</v>
      </c>
      <c r="GP111" s="478" t="s">
        <v>317</v>
      </c>
      <c r="GQ111" s="478" t="s">
        <v>317</v>
      </c>
      <c r="GR111" s="478" t="s">
        <v>317</v>
      </c>
      <c r="GS111" s="478" t="s">
        <v>317</v>
      </c>
      <c r="GT111" s="475" t="s">
        <v>316</v>
      </c>
    </row>
    <row r="112" spans="1:256" s="364" customFormat="1" ht="8.25" hidden="1" customHeight="1">
      <c r="B112" s="366">
        <v>28</v>
      </c>
      <c r="C112" s="476" t="s">
        <v>271</v>
      </c>
      <c r="D112" s="476" t="s">
        <v>271</v>
      </c>
      <c r="E112" s="476" t="s">
        <v>271</v>
      </c>
      <c r="F112" s="476" t="s">
        <v>271</v>
      </c>
      <c r="G112" s="476" t="s">
        <v>271</v>
      </c>
      <c r="H112" s="476" t="s">
        <v>271</v>
      </c>
      <c r="I112" s="476" t="s">
        <v>271</v>
      </c>
      <c r="J112" s="476" t="s">
        <v>271</v>
      </c>
      <c r="K112" s="476" t="s">
        <v>271</v>
      </c>
      <c r="L112" s="476" t="s">
        <v>271</v>
      </c>
      <c r="M112" s="476" t="s">
        <v>271</v>
      </c>
      <c r="N112" s="476" t="s">
        <v>271</v>
      </c>
      <c r="O112" s="476" t="s">
        <v>271</v>
      </c>
      <c r="P112" s="476" t="s">
        <v>271</v>
      </c>
      <c r="Q112" s="476" t="s">
        <v>271</v>
      </c>
      <c r="R112" s="476" t="s">
        <v>271</v>
      </c>
      <c r="S112" s="476" t="s">
        <v>271</v>
      </c>
      <c r="T112" s="476" t="s">
        <v>271</v>
      </c>
      <c r="U112" s="476" t="s">
        <v>271</v>
      </c>
      <c r="V112" s="476" t="s">
        <v>271</v>
      </c>
      <c r="W112" s="476" t="s">
        <v>271</v>
      </c>
      <c r="X112" s="476" t="s">
        <v>271</v>
      </c>
      <c r="Y112" s="476" t="s">
        <v>271</v>
      </c>
      <c r="Z112" s="476" t="s">
        <v>271</v>
      </c>
      <c r="AA112" s="476" t="s">
        <v>271</v>
      </c>
      <c r="AB112" s="476" t="s">
        <v>271</v>
      </c>
      <c r="AC112" s="476" t="s">
        <v>271</v>
      </c>
      <c r="AD112" s="476" t="s">
        <v>271</v>
      </c>
      <c r="AE112" s="476" t="s">
        <v>271</v>
      </c>
      <c r="AF112" s="476" t="s">
        <v>271</v>
      </c>
      <c r="AG112" s="476" t="s">
        <v>271</v>
      </c>
      <c r="AH112" s="476" t="s">
        <v>271</v>
      </c>
      <c r="AI112" s="476" t="s">
        <v>271</v>
      </c>
      <c r="AJ112" s="476" t="s">
        <v>271</v>
      </c>
      <c r="AK112" s="476" t="s">
        <v>271</v>
      </c>
      <c r="AL112" s="476" t="s">
        <v>271</v>
      </c>
      <c r="AM112" s="476" t="s">
        <v>271</v>
      </c>
      <c r="AN112" s="476" t="s">
        <v>271</v>
      </c>
      <c r="AO112" s="476" t="s">
        <v>271</v>
      </c>
      <c r="AP112" s="476" t="s">
        <v>271</v>
      </c>
      <c r="AQ112" s="476" t="s">
        <v>271</v>
      </c>
      <c r="AR112" s="476" t="s">
        <v>271</v>
      </c>
      <c r="AS112" s="476" t="s">
        <v>271</v>
      </c>
      <c r="AT112" s="476" t="s">
        <v>271</v>
      </c>
      <c r="AU112" s="476" t="s">
        <v>271</v>
      </c>
      <c r="AV112" s="476" t="s">
        <v>271</v>
      </c>
      <c r="AW112" s="476" t="s">
        <v>271</v>
      </c>
      <c r="AX112" s="476" t="s">
        <v>271</v>
      </c>
      <c r="AY112" s="476" t="s">
        <v>271</v>
      </c>
      <c r="AZ112" s="477" t="s">
        <v>271</v>
      </c>
      <c r="BA112" s="476" t="s">
        <v>271</v>
      </c>
      <c r="BB112" s="476" t="s">
        <v>271</v>
      </c>
      <c r="BC112" s="476" t="s">
        <v>271</v>
      </c>
      <c r="BD112" s="476" t="s">
        <v>271</v>
      </c>
      <c r="BE112" s="476" t="s">
        <v>271</v>
      </c>
      <c r="BF112" s="476" t="s">
        <v>271</v>
      </c>
      <c r="BG112" s="476" t="s">
        <v>271</v>
      </c>
      <c r="BH112" s="476" t="s">
        <v>271</v>
      </c>
      <c r="BI112" s="476" t="s">
        <v>271</v>
      </c>
      <c r="BJ112" s="476" t="s">
        <v>271</v>
      </c>
      <c r="BK112" s="476" t="s">
        <v>271</v>
      </c>
      <c r="BL112" s="476" t="s">
        <v>271</v>
      </c>
      <c r="BM112" s="476" t="s">
        <v>271</v>
      </c>
      <c r="BN112" s="476" t="s">
        <v>271</v>
      </c>
      <c r="BO112" s="476" t="s">
        <v>271</v>
      </c>
      <c r="BP112" s="476" t="s">
        <v>271</v>
      </c>
      <c r="BQ112" s="476" t="s">
        <v>271</v>
      </c>
      <c r="BR112" s="476" t="s">
        <v>271</v>
      </c>
      <c r="BS112" s="476" t="s">
        <v>271</v>
      </c>
      <c r="BT112" s="476" t="s">
        <v>271</v>
      </c>
      <c r="BU112" s="476" t="s">
        <v>271</v>
      </c>
      <c r="BV112" s="476" t="s">
        <v>271</v>
      </c>
      <c r="BW112" s="476" t="s">
        <v>271</v>
      </c>
      <c r="BX112" s="476" t="s">
        <v>271</v>
      </c>
      <c r="BY112" s="476" t="s">
        <v>271</v>
      </c>
      <c r="BZ112" s="476" t="s">
        <v>271</v>
      </c>
      <c r="CA112" s="476" t="s">
        <v>271</v>
      </c>
      <c r="CB112" s="476" t="s">
        <v>271</v>
      </c>
      <c r="CC112" s="476" t="s">
        <v>271</v>
      </c>
      <c r="CD112" s="476" t="s">
        <v>271</v>
      </c>
      <c r="CE112" s="476" t="s">
        <v>271</v>
      </c>
      <c r="CF112" s="476" t="s">
        <v>271</v>
      </c>
      <c r="CG112" s="476" t="s">
        <v>271</v>
      </c>
      <c r="CH112" s="476" t="s">
        <v>271</v>
      </c>
      <c r="CI112" s="476" t="s">
        <v>271</v>
      </c>
      <c r="CJ112" s="476" t="s">
        <v>271</v>
      </c>
      <c r="CK112" s="476" t="s">
        <v>271</v>
      </c>
      <c r="CL112" s="476" t="s">
        <v>271</v>
      </c>
      <c r="CM112" s="476" t="s">
        <v>271</v>
      </c>
      <c r="CN112" s="476" t="s">
        <v>271</v>
      </c>
      <c r="CO112" s="476" t="s">
        <v>271</v>
      </c>
      <c r="CP112" s="476" t="s">
        <v>271</v>
      </c>
      <c r="CQ112" s="476" t="s">
        <v>271</v>
      </c>
      <c r="CR112" s="476" t="s">
        <v>271</v>
      </c>
      <c r="CS112" s="476" t="s">
        <v>271</v>
      </c>
      <c r="CT112" s="476" t="s">
        <v>271</v>
      </c>
      <c r="CU112" s="476" t="s">
        <v>271</v>
      </c>
      <c r="CV112" s="476" t="s">
        <v>271</v>
      </c>
      <c r="CW112" s="476" t="s">
        <v>271</v>
      </c>
      <c r="CX112" s="478" t="s">
        <v>317</v>
      </c>
      <c r="CY112" s="478" t="s">
        <v>317</v>
      </c>
      <c r="CZ112" s="478" t="s">
        <v>317</v>
      </c>
      <c r="DA112" s="478" t="s">
        <v>317</v>
      </c>
      <c r="DB112" s="478" t="s">
        <v>317</v>
      </c>
      <c r="DC112" s="478" t="s">
        <v>317</v>
      </c>
      <c r="DD112" s="478" t="s">
        <v>317</v>
      </c>
      <c r="DE112" s="478" t="s">
        <v>317</v>
      </c>
      <c r="DF112" s="478" t="s">
        <v>317</v>
      </c>
      <c r="DG112" s="478" t="s">
        <v>317</v>
      </c>
      <c r="DH112" s="478" t="s">
        <v>317</v>
      </c>
      <c r="DI112" s="478" t="s">
        <v>317</v>
      </c>
      <c r="DJ112" s="478" t="s">
        <v>317</v>
      </c>
      <c r="DK112" s="478" t="s">
        <v>317</v>
      </c>
      <c r="DL112" s="478" t="s">
        <v>317</v>
      </c>
      <c r="DM112" s="478" t="s">
        <v>317</v>
      </c>
      <c r="DN112" s="478" t="s">
        <v>317</v>
      </c>
      <c r="DO112" s="478" t="s">
        <v>317</v>
      </c>
      <c r="DP112" s="478" t="s">
        <v>317</v>
      </c>
      <c r="DQ112" s="478" t="s">
        <v>317</v>
      </c>
      <c r="DR112" s="478" t="s">
        <v>317</v>
      </c>
      <c r="DS112" s="478" t="s">
        <v>317</v>
      </c>
      <c r="DT112" s="478" t="s">
        <v>317</v>
      </c>
      <c r="DU112" s="478" t="s">
        <v>317</v>
      </c>
      <c r="DV112" s="478" t="s">
        <v>317</v>
      </c>
      <c r="DW112" s="478" t="s">
        <v>317</v>
      </c>
      <c r="DX112" s="478" t="s">
        <v>317</v>
      </c>
      <c r="DY112" s="478" t="s">
        <v>317</v>
      </c>
      <c r="DZ112" s="478" t="s">
        <v>317</v>
      </c>
      <c r="EA112" s="478" t="s">
        <v>317</v>
      </c>
      <c r="EB112" s="478" t="s">
        <v>317</v>
      </c>
      <c r="EC112" s="478" t="s">
        <v>317</v>
      </c>
      <c r="ED112" s="478" t="s">
        <v>317</v>
      </c>
      <c r="EE112" s="478" t="s">
        <v>317</v>
      </c>
      <c r="EF112" s="478" t="s">
        <v>317</v>
      </c>
      <c r="EG112" s="478" t="s">
        <v>317</v>
      </c>
      <c r="EH112" s="478" t="s">
        <v>317</v>
      </c>
      <c r="EI112" s="478" t="s">
        <v>317</v>
      </c>
      <c r="EJ112" s="478" t="s">
        <v>317</v>
      </c>
      <c r="EK112" s="478" t="s">
        <v>317</v>
      </c>
      <c r="EL112" s="478" t="s">
        <v>317</v>
      </c>
      <c r="EM112" s="478" t="s">
        <v>317</v>
      </c>
      <c r="EN112" s="478" t="s">
        <v>317</v>
      </c>
      <c r="EO112" s="478" t="s">
        <v>317</v>
      </c>
      <c r="EP112" s="478" t="s">
        <v>317</v>
      </c>
      <c r="EQ112" s="478" t="s">
        <v>317</v>
      </c>
      <c r="ER112" s="478" t="s">
        <v>317</v>
      </c>
      <c r="ES112" s="478" t="s">
        <v>317</v>
      </c>
      <c r="ET112" s="478" t="s">
        <v>317</v>
      </c>
      <c r="EU112" s="478" t="s">
        <v>317</v>
      </c>
      <c r="EV112" s="478" t="s">
        <v>317</v>
      </c>
      <c r="EW112" s="478" t="s">
        <v>317</v>
      </c>
      <c r="EX112" s="478" t="s">
        <v>317</v>
      </c>
      <c r="EY112" s="478" t="s">
        <v>317</v>
      </c>
      <c r="EZ112" s="478" t="s">
        <v>317</v>
      </c>
      <c r="FA112" s="478" t="s">
        <v>317</v>
      </c>
      <c r="FB112" s="478" t="s">
        <v>317</v>
      </c>
      <c r="FC112" s="478" t="s">
        <v>317</v>
      </c>
      <c r="FD112" s="478" t="s">
        <v>317</v>
      </c>
      <c r="FE112" s="478" t="s">
        <v>317</v>
      </c>
      <c r="FF112" s="478" t="s">
        <v>317</v>
      </c>
      <c r="FG112" s="478" t="s">
        <v>317</v>
      </c>
      <c r="FH112" s="478" t="s">
        <v>317</v>
      </c>
      <c r="FI112" s="478" t="s">
        <v>317</v>
      </c>
      <c r="FJ112" s="478" t="s">
        <v>317</v>
      </c>
      <c r="FK112" s="478" t="s">
        <v>317</v>
      </c>
      <c r="FL112" s="478" t="s">
        <v>317</v>
      </c>
      <c r="FM112" s="478" t="s">
        <v>317</v>
      </c>
      <c r="FN112" s="478" t="s">
        <v>317</v>
      </c>
      <c r="FO112" s="478" t="s">
        <v>317</v>
      </c>
      <c r="FP112" s="478" t="s">
        <v>317</v>
      </c>
      <c r="FQ112" s="478" t="s">
        <v>317</v>
      </c>
      <c r="FR112" s="478" t="s">
        <v>317</v>
      </c>
      <c r="FS112" s="478" t="s">
        <v>317</v>
      </c>
      <c r="FT112" s="478" t="s">
        <v>317</v>
      </c>
      <c r="FU112" s="478" t="s">
        <v>317</v>
      </c>
      <c r="FV112" s="478" t="s">
        <v>317</v>
      </c>
      <c r="FW112" s="478" t="s">
        <v>317</v>
      </c>
      <c r="FX112" s="478" t="s">
        <v>317</v>
      </c>
      <c r="FY112" s="478" t="s">
        <v>317</v>
      </c>
      <c r="FZ112" s="478" t="s">
        <v>317</v>
      </c>
      <c r="GA112" s="478" t="s">
        <v>317</v>
      </c>
      <c r="GB112" s="478" t="s">
        <v>317</v>
      </c>
      <c r="GC112" s="478" t="s">
        <v>317</v>
      </c>
      <c r="GD112" s="478" t="s">
        <v>317</v>
      </c>
      <c r="GE112" s="478" t="s">
        <v>317</v>
      </c>
      <c r="GF112" s="478" t="s">
        <v>317</v>
      </c>
      <c r="GG112" s="478" t="s">
        <v>317</v>
      </c>
      <c r="GH112" s="478" t="s">
        <v>317</v>
      </c>
      <c r="GI112" s="478" t="s">
        <v>317</v>
      </c>
      <c r="GJ112" s="478" t="s">
        <v>317</v>
      </c>
      <c r="GK112" s="478" t="s">
        <v>317</v>
      </c>
      <c r="GL112" s="478" t="s">
        <v>317</v>
      </c>
      <c r="GM112" s="478" t="s">
        <v>317</v>
      </c>
      <c r="GN112" s="478" t="s">
        <v>317</v>
      </c>
      <c r="GO112" s="478" t="s">
        <v>317</v>
      </c>
      <c r="GP112" s="478" t="s">
        <v>317</v>
      </c>
      <c r="GQ112" s="478" t="s">
        <v>317</v>
      </c>
      <c r="GR112" s="478" t="s">
        <v>317</v>
      </c>
      <c r="GS112" s="478" t="s">
        <v>317</v>
      </c>
      <c r="GT112" s="475" t="s">
        <v>316</v>
      </c>
    </row>
    <row r="113" spans="2:202" s="364" customFormat="1" ht="8.25" hidden="1" customHeight="1">
      <c r="B113" s="366">
        <v>29</v>
      </c>
      <c r="C113" s="476" t="s">
        <v>271</v>
      </c>
      <c r="D113" s="476" t="s">
        <v>271</v>
      </c>
      <c r="E113" s="476" t="s">
        <v>271</v>
      </c>
      <c r="F113" s="476" t="s">
        <v>271</v>
      </c>
      <c r="G113" s="476" t="s">
        <v>271</v>
      </c>
      <c r="H113" s="476" t="s">
        <v>271</v>
      </c>
      <c r="I113" s="476" t="s">
        <v>271</v>
      </c>
      <c r="J113" s="476" t="s">
        <v>271</v>
      </c>
      <c r="K113" s="476" t="s">
        <v>271</v>
      </c>
      <c r="L113" s="476" t="s">
        <v>271</v>
      </c>
      <c r="M113" s="476" t="s">
        <v>271</v>
      </c>
      <c r="N113" s="476" t="s">
        <v>271</v>
      </c>
      <c r="O113" s="476" t="s">
        <v>271</v>
      </c>
      <c r="P113" s="476" t="s">
        <v>271</v>
      </c>
      <c r="Q113" s="476" t="s">
        <v>271</v>
      </c>
      <c r="R113" s="476" t="s">
        <v>271</v>
      </c>
      <c r="S113" s="476" t="s">
        <v>271</v>
      </c>
      <c r="T113" s="476" t="s">
        <v>271</v>
      </c>
      <c r="U113" s="476" t="s">
        <v>271</v>
      </c>
      <c r="V113" s="476" t="s">
        <v>271</v>
      </c>
      <c r="W113" s="476" t="s">
        <v>271</v>
      </c>
      <c r="X113" s="476" t="s">
        <v>271</v>
      </c>
      <c r="Y113" s="476" t="s">
        <v>271</v>
      </c>
      <c r="Z113" s="476" t="s">
        <v>271</v>
      </c>
      <c r="AA113" s="476" t="s">
        <v>271</v>
      </c>
      <c r="AB113" s="476" t="s">
        <v>271</v>
      </c>
      <c r="AC113" s="476" t="s">
        <v>271</v>
      </c>
      <c r="AD113" s="476" t="s">
        <v>271</v>
      </c>
      <c r="AE113" s="476" t="s">
        <v>271</v>
      </c>
      <c r="AF113" s="476" t="s">
        <v>271</v>
      </c>
      <c r="AG113" s="476" t="s">
        <v>271</v>
      </c>
      <c r="AH113" s="476" t="s">
        <v>271</v>
      </c>
      <c r="AI113" s="476" t="s">
        <v>271</v>
      </c>
      <c r="AJ113" s="476" t="s">
        <v>271</v>
      </c>
      <c r="AK113" s="476" t="s">
        <v>271</v>
      </c>
      <c r="AL113" s="476" t="s">
        <v>271</v>
      </c>
      <c r="AM113" s="476" t="s">
        <v>271</v>
      </c>
      <c r="AN113" s="476" t="s">
        <v>271</v>
      </c>
      <c r="AO113" s="476" t="s">
        <v>271</v>
      </c>
      <c r="AP113" s="476" t="s">
        <v>271</v>
      </c>
      <c r="AQ113" s="476" t="s">
        <v>271</v>
      </c>
      <c r="AR113" s="476" t="s">
        <v>271</v>
      </c>
      <c r="AS113" s="476" t="s">
        <v>271</v>
      </c>
      <c r="AT113" s="476" t="s">
        <v>271</v>
      </c>
      <c r="AU113" s="476" t="s">
        <v>271</v>
      </c>
      <c r="AV113" s="476" t="s">
        <v>271</v>
      </c>
      <c r="AW113" s="476" t="s">
        <v>271</v>
      </c>
      <c r="AX113" s="476" t="s">
        <v>271</v>
      </c>
      <c r="AY113" s="476" t="s">
        <v>271</v>
      </c>
      <c r="AZ113" s="477" t="s">
        <v>271</v>
      </c>
      <c r="BA113" s="476" t="s">
        <v>271</v>
      </c>
      <c r="BB113" s="476" t="s">
        <v>271</v>
      </c>
      <c r="BC113" s="476" t="s">
        <v>271</v>
      </c>
      <c r="BD113" s="476" t="s">
        <v>271</v>
      </c>
      <c r="BE113" s="476" t="s">
        <v>271</v>
      </c>
      <c r="BF113" s="476" t="s">
        <v>271</v>
      </c>
      <c r="BG113" s="476" t="s">
        <v>271</v>
      </c>
      <c r="BH113" s="476" t="s">
        <v>271</v>
      </c>
      <c r="BI113" s="476" t="s">
        <v>271</v>
      </c>
      <c r="BJ113" s="476" t="s">
        <v>271</v>
      </c>
      <c r="BK113" s="476" t="s">
        <v>271</v>
      </c>
      <c r="BL113" s="476" t="s">
        <v>271</v>
      </c>
      <c r="BM113" s="476" t="s">
        <v>271</v>
      </c>
      <c r="BN113" s="476" t="s">
        <v>271</v>
      </c>
      <c r="BO113" s="476" t="s">
        <v>271</v>
      </c>
      <c r="BP113" s="476" t="s">
        <v>271</v>
      </c>
      <c r="BQ113" s="476" t="s">
        <v>271</v>
      </c>
      <c r="BR113" s="476" t="s">
        <v>271</v>
      </c>
      <c r="BS113" s="476" t="s">
        <v>271</v>
      </c>
      <c r="BT113" s="476" t="s">
        <v>271</v>
      </c>
      <c r="BU113" s="476" t="s">
        <v>271</v>
      </c>
      <c r="BV113" s="476" t="s">
        <v>271</v>
      </c>
      <c r="BW113" s="476" t="s">
        <v>271</v>
      </c>
      <c r="BX113" s="476" t="s">
        <v>271</v>
      </c>
      <c r="BY113" s="476" t="s">
        <v>271</v>
      </c>
      <c r="BZ113" s="476" t="s">
        <v>271</v>
      </c>
      <c r="CA113" s="476" t="s">
        <v>271</v>
      </c>
      <c r="CB113" s="476" t="s">
        <v>271</v>
      </c>
      <c r="CC113" s="476" t="s">
        <v>271</v>
      </c>
      <c r="CD113" s="476" t="s">
        <v>271</v>
      </c>
      <c r="CE113" s="476" t="s">
        <v>271</v>
      </c>
      <c r="CF113" s="476" t="s">
        <v>271</v>
      </c>
      <c r="CG113" s="476" t="s">
        <v>271</v>
      </c>
      <c r="CH113" s="476" t="s">
        <v>271</v>
      </c>
      <c r="CI113" s="476" t="s">
        <v>271</v>
      </c>
      <c r="CJ113" s="476" t="s">
        <v>271</v>
      </c>
      <c r="CK113" s="476" t="s">
        <v>271</v>
      </c>
      <c r="CL113" s="476" t="s">
        <v>271</v>
      </c>
      <c r="CM113" s="476" t="s">
        <v>271</v>
      </c>
      <c r="CN113" s="476" t="s">
        <v>271</v>
      </c>
      <c r="CO113" s="476" t="s">
        <v>271</v>
      </c>
      <c r="CP113" s="476" t="s">
        <v>271</v>
      </c>
      <c r="CQ113" s="476" t="s">
        <v>271</v>
      </c>
      <c r="CR113" s="476" t="s">
        <v>271</v>
      </c>
      <c r="CS113" s="476" t="s">
        <v>271</v>
      </c>
      <c r="CT113" s="476" t="s">
        <v>271</v>
      </c>
      <c r="CU113" s="476" t="s">
        <v>271</v>
      </c>
      <c r="CV113" s="476" t="s">
        <v>271</v>
      </c>
      <c r="CW113" s="476" t="s">
        <v>271</v>
      </c>
      <c r="CX113" s="478" t="s">
        <v>317</v>
      </c>
      <c r="CY113" s="478" t="s">
        <v>317</v>
      </c>
      <c r="CZ113" s="478" t="s">
        <v>317</v>
      </c>
      <c r="DA113" s="478" t="s">
        <v>317</v>
      </c>
      <c r="DB113" s="478" t="s">
        <v>317</v>
      </c>
      <c r="DC113" s="478" t="s">
        <v>317</v>
      </c>
      <c r="DD113" s="478" t="s">
        <v>317</v>
      </c>
      <c r="DE113" s="478" t="s">
        <v>317</v>
      </c>
      <c r="DF113" s="478" t="s">
        <v>317</v>
      </c>
      <c r="DG113" s="478" t="s">
        <v>317</v>
      </c>
      <c r="DH113" s="478" t="s">
        <v>317</v>
      </c>
      <c r="DI113" s="478" t="s">
        <v>317</v>
      </c>
      <c r="DJ113" s="478" t="s">
        <v>317</v>
      </c>
      <c r="DK113" s="478" t="s">
        <v>317</v>
      </c>
      <c r="DL113" s="478" t="s">
        <v>317</v>
      </c>
      <c r="DM113" s="478" t="s">
        <v>317</v>
      </c>
      <c r="DN113" s="478" t="s">
        <v>317</v>
      </c>
      <c r="DO113" s="478" t="s">
        <v>317</v>
      </c>
      <c r="DP113" s="478" t="s">
        <v>317</v>
      </c>
      <c r="DQ113" s="478" t="s">
        <v>317</v>
      </c>
      <c r="DR113" s="478" t="s">
        <v>317</v>
      </c>
      <c r="DS113" s="478" t="s">
        <v>317</v>
      </c>
      <c r="DT113" s="478" t="s">
        <v>317</v>
      </c>
      <c r="DU113" s="478" t="s">
        <v>317</v>
      </c>
      <c r="DV113" s="478" t="s">
        <v>317</v>
      </c>
      <c r="DW113" s="478" t="s">
        <v>317</v>
      </c>
      <c r="DX113" s="478" t="s">
        <v>317</v>
      </c>
      <c r="DY113" s="478" t="s">
        <v>317</v>
      </c>
      <c r="DZ113" s="478" t="s">
        <v>317</v>
      </c>
      <c r="EA113" s="478" t="s">
        <v>317</v>
      </c>
      <c r="EB113" s="478" t="s">
        <v>317</v>
      </c>
      <c r="EC113" s="478" t="s">
        <v>317</v>
      </c>
      <c r="ED113" s="478" t="s">
        <v>317</v>
      </c>
      <c r="EE113" s="478" t="s">
        <v>317</v>
      </c>
      <c r="EF113" s="478" t="s">
        <v>317</v>
      </c>
      <c r="EG113" s="478" t="s">
        <v>317</v>
      </c>
      <c r="EH113" s="478" t="s">
        <v>317</v>
      </c>
      <c r="EI113" s="478" t="s">
        <v>317</v>
      </c>
      <c r="EJ113" s="478" t="s">
        <v>317</v>
      </c>
      <c r="EK113" s="478" t="s">
        <v>317</v>
      </c>
      <c r="EL113" s="478" t="s">
        <v>317</v>
      </c>
      <c r="EM113" s="478" t="s">
        <v>317</v>
      </c>
      <c r="EN113" s="478" t="s">
        <v>317</v>
      </c>
      <c r="EO113" s="478" t="s">
        <v>317</v>
      </c>
      <c r="EP113" s="478" t="s">
        <v>317</v>
      </c>
      <c r="EQ113" s="478" t="s">
        <v>317</v>
      </c>
      <c r="ER113" s="478" t="s">
        <v>317</v>
      </c>
      <c r="ES113" s="478" t="s">
        <v>317</v>
      </c>
      <c r="ET113" s="478" t="s">
        <v>317</v>
      </c>
      <c r="EU113" s="478" t="s">
        <v>317</v>
      </c>
      <c r="EV113" s="478" t="s">
        <v>317</v>
      </c>
      <c r="EW113" s="478" t="s">
        <v>317</v>
      </c>
      <c r="EX113" s="478" t="s">
        <v>317</v>
      </c>
      <c r="EY113" s="478" t="s">
        <v>317</v>
      </c>
      <c r="EZ113" s="478" t="s">
        <v>317</v>
      </c>
      <c r="FA113" s="478" t="s">
        <v>317</v>
      </c>
      <c r="FB113" s="478" t="s">
        <v>317</v>
      </c>
      <c r="FC113" s="478" t="s">
        <v>317</v>
      </c>
      <c r="FD113" s="478" t="s">
        <v>317</v>
      </c>
      <c r="FE113" s="478" t="s">
        <v>317</v>
      </c>
      <c r="FF113" s="478" t="s">
        <v>317</v>
      </c>
      <c r="FG113" s="478" t="s">
        <v>317</v>
      </c>
      <c r="FH113" s="478" t="s">
        <v>317</v>
      </c>
      <c r="FI113" s="478" t="s">
        <v>317</v>
      </c>
      <c r="FJ113" s="478" t="s">
        <v>317</v>
      </c>
      <c r="FK113" s="478" t="s">
        <v>317</v>
      </c>
      <c r="FL113" s="478" t="s">
        <v>317</v>
      </c>
      <c r="FM113" s="478" t="s">
        <v>317</v>
      </c>
      <c r="FN113" s="478" t="s">
        <v>317</v>
      </c>
      <c r="FO113" s="478" t="s">
        <v>317</v>
      </c>
      <c r="FP113" s="478" t="s">
        <v>317</v>
      </c>
      <c r="FQ113" s="478" t="s">
        <v>317</v>
      </c>
      <c r="FR113" s="478" t="s">
        <v>317</v>
      </c>
      <c r="FS113" s="478" t="s">
        <v>317</v>
      </c>
      <c r="FT113" s="478" t="s">
        <v>317</v>
      </c>
      <c r="FU113" s="478" t="s">
        <v>317</v>
      </c>
      <c r="FV113" s="478" t="s">
        <v>317</v>
      </c>
      <c r="FW113" s="478" t="s">
        <v>317</v>
      </c>
      <c r="FX113" s="478" t="s">
        <v>317</v>
      </c>
      <c r="FY113" s="478" t="s">
        <v>317</v>
      </c>
      <c r="FZ113" s="478" t="s">
        <v>317</v>
      </c>
      <c r="GA113" s="478" t="s">
        <v>317</v>
      </c>
      <c r="GB113" s="478" t="s">
        <v>317</v>
      </c>
      <c r="GC113" s="478" t="s">
        <v>317</v>
      </c>
      <c r="GD113" s="478" t="s">
        <v>317</v>
      </c>
      <c r="GE113" s="478" t="s">
        <v>317</v>
      </c>
      <c r="GF113" s="478" t="s">
        <v>317</v>
      </c>
      <c r="GG113" s="478" t="s">
        <v>317</v>
      </c>
      <c r="GH113" s="478" t="s">
        <v>317</v>
      </c>
      <c r="GI113" s="478" t="s">
        <v>317</v>
      </c>
      <c r="GJ113" s="478" t="s">
        <v>317</v>
      </c>
      <c r="GK113" s="478" t="s">
        <v>317</v>
      </c>
      <c r="GL113" s="478" t="s">
        <v>317</v>
      </c>
      <c r="GM113" s="478" t="s">
        <v>317</v>
      </c>
      <c r="GN113" s="478" t="s">
        <v>317</v>
      </c>
      <c r="GO113" s="478" t="s">
        <v>317</v>
      </c>
      <c r="GP113" s="478" t="s">
        <v>317</v>
      </c>
      <c r="GQ113" s="478" t="s">
        <v>317</v>
      </c>
      <c r="GR113" s="478" t="s">
        <v>317</v>
      </c>
      <c r="GS113" s="478" t="s">
        <v>317</v>
      </c>
      <c r="GT113" s="475" t="s">
        <v>316</v>
      </c>
    </row>
    <row r="114" spans="2:202" s="364" customFormat="1" ht="8.25" hidden="1" customHeight="1">
      <c r="B114" s="366">
        <v>30</v>
      </c>
      <c r="C114" s="476" t="s">
        <v>271</v>
      </c>
      <c r="D114" s="476" t="s">
        <v>271</v>
      </c>
      <c r="E114" s="476" t="s">
        <v>271</v>
      </c>
      <c r="F114" s="476" t="s">
        <v>271</v>
      </c>
      <c r="G114" s="476" t="s">
        <v>271</v>
      </c>
      <c r="H114" s="476" t="s">
        <v>271</v>
      </c>
      <c r="I114" s="476" t="s">
        <v>271</v>
      </c>
      <c r="J114" s="476" t="s">
        <v>271</v>
      </c>
      <c r="K114" s="476" t="s">
        <v>271</v>
      </c>
      <c r="L114" s="476" t="s">
        <v>271</v>
      </c>
      <c r="M114" s="476" t="s">
        <v>271</v>
      </c>
      <c r="N114" s="476" t="s">
        <v>271</v>
      </c>
      <c r="O114" s="476" t="s">
        <v>271</v>
      </c>
      <c r="P114" s="476" t="s">
        <v>271</v>
      </c>
      <c r="Q114" s="476" t="s">
        <v>271</v>
      </c>
      <c r="R114" s="476" t="s">
        <v>271</v>
      </c>
      <c r="S114" s="476" t="s">
        <v>271</v>
      </c>
      <c r="T114" s="476" t="s">
        <v>271</v>
      </c>
      <c r="U114" s="476" t="s">
        <v>271</v>
      </c>
      <c r="V114" s="476" t="s">
        <v>271</v>
      </c>
      <c r="W114" s="476" t="s">
        <v>271</v>
      </c>
      <c r="X114" s="476" t="s">
        <v>271</v>
      </c>
      <c r="Y114" s="476" t="s">
        <v>271</v>
      </c>
      <c r="Z114" s="476" t="s">
        <v>271</v>
      </c>
      <c r="AA114" s="476" t="s">
        <v>271</v>
      </c>
      <c r="AB114" s="476" t="s">
        <v>271</v>
      </c>
      <c r="AC114" s="476" t="s">
        <v>271</v>
      </c>
      <c r="AD114" s="476" t="s">
        <v>271</v>
      </c>
      <c r="AE114" s="476" t="s">
        <v>271</v>
      </c>
      <c r="AF114" s="476" t="s">
        <v>271</v>
      </c>
      <c r="AG114" s="476" t="s">
        <v>271</v>
      </c>
      <c r="AH114" s="476" t="s">
        <v>271</v>
      </c>
      <c r="AI114" s="476" t="s">
        <v>271</v>
      </c>
      <c r="AJ114" s="476" t="s">
        <v>271</v>
      </c>
      <c r="AK114" s="476" t="s">
        <v>271</v>
      </c>
      <c r="AL114" s="476" t="s">
        <v>271</v>
      </c>
      <c r="AM114" s="476" t="s">
        <v>271</v>
      </c>
      <c r="AN114" s="476" t="s">
        <v>271</v>
      </c>
      <c r="AO114" s="476" t="s">
        <v>271</v>
      </c>
      <c r="AP114" s="476" t="s">
        <v>271</v>
      </c>
      <c r="AQ114" s="476" t="s">
        <v>271</v>
      </c>
      <c r="AR114" s="476" t="s">
        <v>271</v>
      </c>
      <c r="AS114" s="476" t="s">
        <v>271</v>
      </c>
      <c r="AT114" s="476" t="s">
        <v>271</v>
      </c>
      <c r="AU114" s="476" t="s">
        <v>271</v>
      </c>
      <c r="AV114" s="476" t="s">
        <v>271</v>
      </c>
      <c r="AW114" s="476" t="s">
        <v>271</v>
      </c>
      <c r="AX114" s="476" t="s">
        <v>271</v>
      </c>
      <c r="AY114" s="476" t="s">
        <v>271</v>
      </c>
      <c r="AZ114" s="477" t="s">
        <v>271</v>
      </c>
      <c r="BA114" s="476" t="s">
        <v>271</v>
      </c>
      <c r="BB114" s="476" t="s">
        <v>271</v>
      </c>
      <c r="BC114" s="476" t="s">
        <v>271</v>
      </c>
      <c r="BD114" s="476" t="s">
        <v>271</v>
      </c>
      <c r="BE114" s="476" t="s">
        <v>271</v>
      </c>
      <c r="BF114" s="476" t="s">
        <v>271</v>
      </c>
      <c r="BG114" s="476" t="s">
        <v>271</v>
      </c>
      <c r="BH114" s="476" t="s">
        <v>271</v>
      </c>
      <c r="BI114" s="476" t="s">
        <v>271</v>
      </c>
      <c r="BJ114" s="476" t="s">
        <v>271</v>
      </c>
      <c r="BK114" s="476" t="s">
        <v>271</v>
      </c>
      <c r="BL114" s="476" t="s">
        <v>271</v>
      </c>
      <c r="BM114" s="476" t="s">
        <v>271</v>
      </c>
      <c r="BN114" s="476" t="s">
        <v>271</v>
      </c>
      <c r="BO114" s="476" t="s">
        <v>271</v>
      </c>
      <c r="BP114" s="476" t="s">
        <v>271</v>
      </c>
      <c r="BQ114" s="476" t="s">
        <v>271</v>
      </c>
      <c r="BR114" s="476" t="s">
        <v>271</v>
      </c>
      <c r="BS114" s="476" t="s">
        <v>271</v>
      </c>
      <c r="BT114" s="476" t="s">
        <v>271</v>
      </c>
      <c r="BU114" s="476" t="s">
        <v>271</v>
      </c>
      <c r="BV114" s="476" t="s">
        <v>271</v>
      </c>
      <c r="BW114" s="476" t="s">
        <v>271</v>
      </c>
      <c r="BX114" s="476" t="s">
        <v>271</v>
      </c>
      <c r="BY114" s="476" t="s">
        <v>271</v>
      </c>
      <c r="BZ114" s="476" t="s">
        <v>271</v>
      </c>
      <c r="CA114" s="476" t="s">
        <v>271</v>
      </c>
      <c r="CB114" s="476" t="s">
        <v>271</v>
      </c>
      <c r="CC114" s="476" t="s">
        <v>271</v>
      </c>
      <c r="CD114" s="476" t="s">
        <v>271</v>
      </c>
      <c r="CE114" s="476" t="s">
        <v>271</v>
      </c>
      <c r="CF114" s="476" t="s">
        <v>271</v>
      </c>
      <c r="CG114" s="476" t="s">
        <v>271</v>
      </c>
      <c r="CH114" s="476" t="s">
        <v>271</v>
      </c>
      <c r="CI114" s="476" t="s">
        <v>271</v>
      </c>
      <c r="CJ114" s="476" t="s">
        <v>271</v>
      </c>
      <c r="CK114" s="476" t="s">
        <v>271</v>
      </c>
      <c r="CL114" s="476" t="s">
        <v>271</v>
      </c>
      <c r="CM114" s="476" t="s">
        <v>271</v>
      </c>
      <c r="CN114" s="476" t="s">
        <v>271</v>
      </c>
      <c r="CO114" s="476" t="s">
        <v>271</v>
      </c>
      <c r="CP114" s="476" t="s">
        <v>271</v>
      </c>
      <c r="CQ114" s="476" t="s">
        <v>271</v>
      </c>
      <c r="CR114" s="476" t="s">
        <v>271</v>
      </c>
      <c r="CS114" s="476" t="s">
        <v>271</v>
      </c>
      <c r="CT114" s="476" t="s">
        <v>271</v>
      </c>
      <c r="CU114" s="476" t="s">
        <v>271</v>
      </c>
      <c r="CV114" s="476" t="s">
        <v>271</v>
      </c>
      <c r="CW114" s="476" t="s">
        <v>271</v>
      </c>
      <c r="CX114" s="478" t="s">
        <v>317</v>
      </c>
      <c r="CY114" s="478" t="s">
        <v>317</v>
      </c>
      <c r="CZ114" s="478" t="s">
        <v>317</v>
      </c>
      <c r="DA114" s="478" t="s">
        <v>317</v>
      </c>
      <c r="DB114" s="478" t="s">
        <v>317</v>
      </c>
      <c r="DC114" s="478" t="s">
        <v>317</v>
      </c>
      <c r="DD114" s="478" t="s">
        <v>317</v>
      </c>
      <c r="DE114" s="478" t="s">
        <v>317</v>
      </c>
      <c r="DF114" s="478" t="s">
        <v>317</v>
      </c>
      <c r="DG114" s="478" t="s">
        <v>317</v>
      </c>
      <c r="DH114" s="478" t="s">
        <v>317</v>
      </c>
      <c r="DI114" s="478" t="s">
        <v>317</v>
      </c>
      <c r="DJ114" s="478" t="s">
        <v>317</v>
      </c>
      <c r="DK114" s="478" t="s">
        <v>317</v>
      </c>
      <c r="DL114" s="478" t="s">
        <v>317</v>
      </c>
      <c r="DM114" s="478" t="s">
        <v>317</v>
      </c>
      <c r="DN114" s="478" t="s">
        <v>317</v>
      </c>
      <c r="DO114" s="478" t="s">
        <v>317</v>
      </c>
      <c r="DP114" s="478" t="s">
        <v>317</v>
      </c>
      <c r="DQ114" s="478" t="s">
        <v>317</v>
      </c>
      <c r="DR114" s="478" t="s">
        <v>317</v>
      </c>
      <c r="DS114" s="478" t="s">
        <v>317</v>
      </c>
      <c r="DT114" s="478" t="s">
        <v>317</v>
      </c>
      <c r="DU114" s="478" t="s">
        <v>317</v>
      </c>
      <c r="DV114" s="478" t="s">
        <v>317</v>
      </c>
      <c r="DW114" s="478" t="s">
        <v>317</v>
      </c>
      <c r="DX114" s="478" t="s">
        <v>317</v>
      </c>
      <c r="DY114" s="478" t="s">
        <v>317</v>
      </c>
      <c r="DZ114" s="478" t="s">
        <v>317</v>
      </c>
      <c r="EA114" s="478" t="s">
        <v>317</v>
      </c>
      <c r="EB114" s="478" t="s">
        <v>317</v>
      </c>
      <c r="EC114" s="478" t="s">
        <v>317</v>
      </c>
      <c r="ED114" s="478" t="s">
        <v>317</v>
      </c>
      <c r="EE114" s="478" t="s">
        <v>317</v>
      </c>
      <c r="EF114" s="478" t="s">
        <v>317</v>
      </c>
      <c r="EG114" s="478" t="s">
        <v>317</v>
      </c>
      <c r="EH114" s="478" t="s">
        <v>317</v>
      </c>
      <c r="EI114" s="478" t="s">
        <v>317</v>
      </c>
      <c r="EJ114" s="478" t="s">
        <v>317</v>
      </c>
      <c r="EK114" s="478" t="s">
        <v>317</v>
      </c>
      <c r="EL114" s="478" t="s">
        <v>317</v>
      </c>
      <c r="EM114" s="478" t="s">
        <v>317</v>
      </c>
      <c r="EN114" s="478" t="s">
        <v>317</v>
      </c>
      <c r="EO114" s="478" t="s">
        <v>317</v>
      </c>
      <c r="EP114" s="478" t="s">
        <v>317</v>
      </c>
      <c r="EQ114" s="478" t="s">
        <v>317</v>
      </c>
      <c r="ER114" s="478" t="s">
        <v>317</v>
      </c>
      <c r="ES114" s="478" t="s">
        <v>317</v>
      </c>
      <c r="ET114" s="478" t="s">
        <v>317</v>
      </c>
      <c r="EU114" s="478" t="s">
        <v>317</v>
      </c>
      <c r="EV114" s="478" t="s">
        <v>317</v>
      </c>
      <c r="EW114" s="478" t="s">
        <v>317</v>
      </c>
      <c r="EX114" s="478" t="s">
        <v>317</v>
      </c>
      <c r="EY114" s="478" t="s">
        <v>317</v>
      </c>
      <c r="EZ114" s="478" t="s">
        <v>317</v>
      </c>
      <c r="FA114" s="478" t="s">
        <v>317</v>
      </c>
      <c r="FB114" s="478" t="s">
        <v>317</v>
      </c>
      <c r="FC114" s="478" t="s">
        <v>317</v>
      </c>
      <c r="FD114" s="478" t="s">
        <v>317</v>
      </c>
      <c r="FE114" s="478" t="s">
        <v>317</v>
      </c>
      <c r="FF114" s="478" t="s">
        <v>317</v>
      </c>
      <c r="FG114" s="478" t="s">
        <v>317</v>
      </c>
      <c r="FH114" s="478" t="s">
        <v>317</v>
      </c>
      <c r="FI114" s="478" t="s">
        <v>317</v>
      </c>
      <c r="FJ114" s="478" t="s">
        <v>317</v>
      </c>
      <c r="FK114" s="478" t="s">
        <v>317</v>
      </c>
      <c r="FL114" s="478" t="s">
        <v>317</v>
      </c>
      <c r="FM114" s="478" t="s">
        <v>317</v>
      </c>
      <c r="FN114" s="478" t="s">
        <v>317</v>
      </c>
      <c r="FO114" s="478" t="s">
        <v>317</v>
      </c>
      <c r="FP114" s="478" t="s">
        <v>317</v>
      </c>
      <c r="FQ114" s="478" t="s">
        <v>317</v>
      </c>
      <c r="FR114" s="478" t="s">
        <v>317</v>
      </c>
      <c r="FS114" s="478" t="s">
        <v>317</v>
      </c>
      <c r="FT114" s="478" t="s">
        <v>317</v>
      </c>
      <c r="FU114" s="478" t="s">
        <v>317</v>
      </c>
      <c r="FV114" s="478" t="s">
        <v>317</v>
      </c>
      <c r="FW114" s="478" t="s">
        <v>317</v>
      </c>
      <c r="FX114" s="478" t="s">
        <v>317</v>
      </c>
      <c r="FY114" s="478" t="s">
        <v>317</v>
      </c>
      <c r="FZ114" s="478" t="s">
        <v>317</v>
      </c>
      <c r="GA114" s="478" t="s">
        <v>317</v>
      </c>
      <c r="GB114" s="478" t="s">
        <v>317</v>
      </c>
      <c r="GC114" s="478" t="s">
        <v>317</v>
      </c>
      <c r="GD114" s="478" t="s">
        <v>317</v>
      </c>
      <c r="GE114" s="478" t="s">
        <v>317</v>
      </c>
      <c r="GF114" s="478" t="s">
        <v>317</v>
      </c>
      <c r="GG114" s="478" t="s">
        <v>317</v>
      </c>
      <c r="GH114" s="478" t="s">
        <v>317</v>
      </c>
      <c r="GI114" s="478" t="s">
        <v>317</v>
      </c>
      <c r="GJ114" s="478" t="s">
        <v>317</v>
      </c>
      <c r="GK114" s="478" t="s">
        <v>317</v>
      </c>
      <c r="GL114" s="478" t="s">
        <v>317</v>
      </c>
      <c r="GM114" s="478" t="s">
        <v>317</v>
      </c>
      <c r="GN114" s="478" t="s">
        <v>317</v>
      </c>
      <c r="GO114" s="478" t="s">
        <v>317</v>
      </c>
      <c r="GP114" s="478" t="s">
        <v>317</v>
      </c>
      <c r="GQ114" s="478" t="s">
        <v>317</v>
      </c>
      <c r="GR114" s="478" t="s">
        <v>317</v>
      </c>
      <c r="GS114" s="478" t="s">
        <v>317</v>
      </c>
      <c r="GT114" s="475" t="s">
        <v>316</v>
      </c>
    </row>
    <row r="115" spans="2:202" s="364" customFormat="1" ht="8.25" hidden="1" customHeight="1">
      <c r="B115" s="366">
        <v>31</v>
      </c>
      <c r="C115" s="476" t="s">
        <v>271</v>
      </c>
      <c r="D115" s="476" t="s">
        <v>271</v>
      </c>
      <c r="E115" s="476" t="s">
        <v>271</v>
      </c>
      <c r="F115" s="476" t="s">
        <v>271</v>
      </c>
      <c r="G115" s="476" t="s">
        <v>271</v>
      </c>
      <c r="H115" s="476" t="s">
        <v>271</v>
      </c>
      <c r="I115" s="476" t="s">
        <v>271</v>
      </c>
      <c r="J115" s="476" t="s">
        <v>271</v>
      </c>
      <c r="K115" s="476" t="s">
        <v>271</v>
      </c>
      <c r="L115" s="476" t="s">
        <v>271</v>
      </c>
      <c r="M115" s="476" t="s">
        <v>271</v>
      </c>
      <c r="N115" s="476" t="s">
        <v>271</v>
      </c>
      <c r="O115" s="476" t="s">
        <v>271</v>
      </c>
      <c r="P115" s="476" t="s">
        <v>271</v>
      </c>
      <c r="Q115" s="476" t="s">
        <v>271</v>
      </c>
      <c r="R115" s="476" t="s">
        <v>271</v>
      </c>
      <c r="S115" s="476" t="s">
        <v>271</v>
      </c>
      <c r="T115" s="476" t="s">
        <v>271</v>
      </c>
      <c r="U115" s="476" t="s">
        <v>271</v>
      </c>
      <c r="V115" s="476" t="s">
        <v>271</v>
      </c>
      <c r="W115" s="476" t="s">
        <v>271</v>
      </c>
      <c r="X115" s="476" t="s">
        <v>271</v>
      </c>
      <c r="Y115" s="476" t="s">
        <v>271</v>
      </c>
      <c r="Z115" s="476" t="s">
        <v>271</v>
      </c>
      <c r="AA115" s="476" t="s">
        <v>271</v>
      </c>
      <c r="AB115" s="476" t="s">
        <v>271</v>
      </c>
      <c r="AC115" s="476" t="s">
        <v>271</v>
      </c>
      <c r="AD115" s="476" t="s">
        <v>271</v>
      </c>
      <c r="AE115" s="476" t="s">
        <v>271</v>
      </c>
      <c r="AF115" s="476" t="s">
        <v>271</v>
      </c>
      <c r="AG115" s="476" t="s">
        <v>271</v>
      </c>
      <c r="AH115" s="476" t="s">
        <v>271</v>
      </c>
      <c r="AI115" s="476" t="s">
        <v>271</v>
      </c>
      <c r="AJ115" s="476" t="s">
        <v>271</v>
      </c>
      <c r="AK115" s="476" t="s">
        <v>271</v>
      </c>
      <c r="AL115" s="476" t="s">
        <v>271</v>
      </c>
      <c r="AM115" s="476" t="s">
        <v>271</v>
      </c>
      <c r="AN115" s="476" t="s">
        <v>271</v>
      </c>
      <c r="AO115" s="476" t="s">
        <v>271</v>
      </c>
      <c r="AP115" s="476" t="s">
        <v>271</v>
      </c>
      <c r="AQ115" s="476" t="s">
        <v>271</v>
      </c>
      <c r="AR115" s="476" t="s">
        <v>271</v>
      </c>
      <c r="AS115" s="476" t="s">
        <v>271</v>
      </c>
      <c r="AT115" s="476" t="s">
        <v>271</v>
      </c>
      <c r="AU115" s="476" t="s">
        <v>271</v>
      </c>
      <c r="AV115" s="476" t="s">
        <v>271</v>
      </c>
      <c r="AW115" s="476" t="s">
        <v>271</v>
      </c>
      <c r="AX115" s="476" t="s">
        <v>271</v>
      </c>
      <c r="AY115" s="476" t="s">
        <v>271</v>
      </c>
      <c r="AZ115" s="477" t="s">
        <v>271</v>
      </c>
      <c r="BA115" s="476" t="s">
        <v>271</v>
      </c>
      <c r="BB115" s="476" t="s">
        <v>271</v>
      </c>
      <c r="BC115" s="476" t="s">
        <v>271</v>
      </c>
      <c r="BD115" s="476" t="s">
        <v>271</v>
      </c>
      <c r="BE115" s="476" t="s">
        <v>271</v>
      </c>
      <c r="BF115" s="476" t="s">
        <v>271</v>
      </c>
      <c r="BG115" s="476" t="s">
        <v>271</v>
      </c>
      <c r="BH115" s="476" t="s">
        <v>271</v>
      </c>
      <c r="BI115" s="476" t="s">
        <v>271</v>
      </c>
      <c r="BJ115" s="476" t="s">
        <v>271</v>
      </c>
      <c r="BK115" s="476" t="s">
        <v>271</v>
      </c>
      <c r="BL115" s="476" t="s">
        <v>271</v>
      </c>
      <c r="BM115" s="476" t="s">
        <v>271</v>
      </c>
      <c r="BN115" s="476" t="s">
        <v>271</v>
      </c>
      <c r="BO115" s="476" t="s">
        <v>271</v>
      </c>
      <c r="BP115" s="476" t="s">
        <v>271</v>
      </c>
      <c r="BQ115" s="476" t="s">
        <v>271</v>
      </c>
      <c r="BR115" s="476" t="s">
        <v>271</v>
      </c>
      <c r="BS115" s="476" t="s">
        <v>271</v>
      </c>
      <c r="BT115" s="476" t="s">
        <v>271</v>
      </c>
      <c r="BU115" s="476" t="s">
        <v>271</v>
      </c>
      <c r="BV115" s="476" t="s">
        <v>271</v>
      </c>
      <c r="BW115" s="476" t="s">
        <v>271</v>
      </c>
      <c r="BX115" s="476" t="s">
        <v>271</v>
      </c>
      <c r="BY115" s="476" t="s">
        <v>271</v>
      </c>
      <c r="BZ115" s="476" t="s">
        <v>271</v>
      </c>
      <c r="CA115" s="476" t="s">
        <v>271</v>
      </c>
      <c r="CB115" s="476" t="s">
        <v>271</v>
      </c>
      <c r="CC115" s="476" t="s">
        <v>271</v>
      </c>
      <c r="CD115" s="476" t="s">
        <v>271</v>
      </c>
      <c r="CE115" s="476" t="s">
        <v>271</v>
      </c>
      <c r="CF115" s="476" t="s">
        <v>271</v>
      </c>
      <c r="CG115" s="476" t="s">
        <v>271</v>
      </c>
      <c r="CH115" s="476" t="s">
        <v>271</v>
      </c>
      <c r="CI115" s="476" t="s">
        <v>271</v>
      </c>
      <c r="CJ115" s="476" t="s">
        <v>271</v>
      </c>
      <c r="CK115" s="476" t="s">
        <v>271</v>
      </c>
      <c r="CL115" s="476" t="s">
        <v>271</v>
      </c>
      <c r="CM115" s="476" t="s">
        <v>271</v>
      </c>
      <c r="CN115" s="476" t="s">
        <v>271</v>
      </c>
      <c r="CO115" s="476" t="s">
        <v>271</v>
      </c>
      <c r="CP115" s="476" t="s">
        <v>271</v>
      </c>
      <c r="CQ115" s="476" t="s">
        <v>271</v>
      </c>
      <c r="CR115" s="476" t="s">
        <v>271</v>
      </c>
      <c r="CS115" s="476" t="s">
        <v>271</v>
      </c>
      <c r="CT115" s="476" t="s">
        <v>271</v>
      </c>
      <c r="CU115" s="476" t="s">
        <v>271</v>
      </c>
      <c r="CV115" s="476" t="s">
        <v>271</v>
      </c>
      <c r="CW115" s="476" t="s">
        <v>271</v>
      </c>
      <c r="CX115" s="478" t="s">
        <v>317</v>
      </c>
      <c r="CY115" s="478" t="s">
        <v>317</v>
      </c>
      <c r="CZ115" s="478" t="s">
        <v>317</v>
      </c>
      <c r="DA115" s="478" t="s">
        <v>317</v>
      </c>
      <c r="DB115" s="478" t="s">
        <v>317</v>
      </c>
      <c r="DC115" s="478" t="s">
        <v>317</v>
      </c>
      <c r="DD115" s="478" t="s">
        <v>317</v>
      </c>
      <c r="DE115" s="478" t="s">
        <v>317</v>
      </c>
      <c r="DF115" s="478" t="s">
        <v>317</v>
      </c>
      <c r="DG115" s="478" t="s">
        <v>317</v>
      </c>
      <c r="DH115" s="478" t="s">
        <v>317</v>
      </c>
      <c r="DI115" s="478" t="s">
        <v>317</v>
      </c>
      <c r="DJ115" s="478" t="s">
        <v>317</v>
      </c>
      <c r="DK115" s="478" t="s">
        <v>317</v>
      </c>
      <c r="DL115" s="478" t="s">
        <v>317</v>
      </c>
      <c r="DM115" s="478" t="s">
        <v>317</v>
      </c>
      <c r="DN115" s="478" t="s">
        <v>317</v>
      </c>
      <c r="DO115" s="478" t="s">
        <v>317</v>
      </c>
      <c r="DP115" s="478" t="s">
        <v>317</v>
      </c>
      <c r="DQ115" s="478" t="s">
        <v>317</v>
      </c>
      <c r="DR115" s="478" t="s">
        <v>317</v>
      </c>
      <c r="DS115" s="478" t="s">
        <v>317</v>
      </c>
      <c r="DT115" s="478" t="s">
        <v>317</v>
      </c>
      <c r="DU115" s="478" t="s">
        <v>317</v>
      </c>
      <c r="DV115" s="478" t="s">
        <v>317</v>
      </c>
      <c r="DW115" s="478" t="s">
        <v>317</v>
      </c>
      <c r="DX115" s="478" t="s">
        <v>317</v>
      </c>
      <c r="DY115" s="478" t="s">
        <v>317</v>
      </c>
      <c r="DZ115" s="478" t="s">
        <v>317</v>
      </c>
      <c r="EA115" s="478" t="s">
        <v>317</v>
      </c>
      <c r="EB115" s="478" t="s">
        <v>317</v>
      </c>
      <c r="EC115" s="478" t="s">
        <v>317</v>
      </c>
      <c r="ED115" s="478" t="s">
        <v>317</v>
      </c>
      <c r="EE115" s="478" t="s">
        <v>317</v>
      </c>
      <c r="EF115" s="478" t="s">
        <v>317</v>
      </c>
      <c r="EG115" s="478" t="s">
        <v>317</v>
      </c>
      <c r="EH115" s="478" t="s">
        <v>317</v>
      </c>
      <c r="EI115" s="478" t="s">
        <v>317</v>
      </c>
      <c r="EJ115" s="478" t="s">
        <v>317</v>
      </c>
      <c r="EK115" s="478" t="s">
        <v>317</v>
      </c>
      <c r="EL115" s="478" t="s">
        <v>317</v>
      </c>
      <c r="EM115" s="478" t="s">
        <v>317</v>
      </c>
      <c r="EN115" s="478" t="s">
        <v>317</v>
      </c>
      <c r="EO115" s="478" t="s">
        <v>317</v>
      </c>
      <c r="EP115" s="478" t="s">
        <v>317</v>
      </c>
      <c r="EQ115" s="478" t="s">
        <v>317</v>
      </c>
      <c r="ER115" s="478" t="s">
        <v>317</v>
      </c>
      <c r="ES115" s="478" t="s">
        <v>317</v>
      </c>
      <c r="ET115" s="478" t="s">
        <v>317</v>
      </c>
      <c r="EU115" s="478" t="s">
        <v>317</v>
      </c>
      <c r="EV115" s="478" t="s">
        <v>317</v>
      </c>
      <c r="EW115" s="478" t="s">
        <v>317</v>
      </c>
      <c r="EX115" s="478" t="s">
        <v>317</v>
      </c>
      <c r="EY115" s="478" t="s">
        <v>317</v>
      </c>
      <c r="EZ115" s="478" t="s">
        <v>317</v>
      </c>
      <c r="FA115" s="478" t="s">
        <v>317</v>
      </c>
      <c r="FB115" s="478" t="s">
        <v>317</v>
      </c>
      <c r="FC115" s="478" t="s">
        <v>317</v>
      </c>
      <c r="FD115" s="478" t="s">
        <v>317</v>
      </c>
      <c r="FE115" s="478" t="s">
        <v>317</v>
      </c>
      <c r="FF115" s="478" t="s">
        <v>317</v>
      </c>
      <c r="FG115" s="478" t="s">
        <v>317</v>
      </c>
      <c r="FH115" s="478" t="s">
        <v>317</v>
      </c>
      <c r="FI115" s="478" t="s">
        <v>317</v>
      </c>
      <c r="FJ115" s="478" t="s">
        <v>317</v>
      </c>
      <c r="FK115" s="478" t="s">
        <v>317</v>
      </c>
      <c r="FL115" s="478" t="s">
        <v>317</v>
      </c>
      <c r="FM115" s="478" t="s">
        <v>317</v>
      </c>
      <c r="FN115" s="478" t="s">
        <v>317</v>
      </c>
      <c r="FO115" s="478" t="s">
        <v>317</v>
      </c>
      <c r="FP115" s="478" t="s">
        <v>317</v>
      </c>
      <c r="FQ115" s="478" t="s">
        <v>317</v>
      </c>
      <c r="FR115" s="478" t="s">
        <v>317</v>
      </c>
      <c r="FS115" s="478" t="s">
        <v>317</v>
      </c>
      <c r="FT115" s="478" t="s">
        <v>317</v>
      </c>
      <c r="FU115" s="478" t="s">
        <v>317</v>
      </c>
      <c r="FV115" s="478" t="s">
        <v>317</v>
      </c>
      <c r="FW115" s="478" t="s">
        <v>317</v>
      </c>
      <c r="FX115" s="478" t="s">
        <v>317</v>
      </c>
      <c r="FY115" s="478" t="s">
        <v>317</v>
      </c>
      <c r="FZ115" s="478" t="s">
        <v>317</v>
      </c>
      <c r="GA115" s="478" t="s">
        <v>317</v>
      </c>
      <c r="GB115" s="478" t="s">
        <v>317</v>
      </c>
      <c r="GC115" s="478" t="s">
        <v>317</v>
      </c>
      <c r="GD115" s="478" t="s">
        <v>317</v>
      </c>
      <c r="GE115" s="478" t="s">
        <v>317</v>
      </c>
      <c r="GF115" s="478" t="s">
        <v>317</v>
      </c>
      <c r="GG115" s="478" t="s">
        <v>317</v>
      </c>
      <c r="GH115" s="478" t="s">
        <v>317</v>
      </c>
      <c r="GI115" s="478" t="s">
        <v>317</v>
      </c>
      <c r="GJ115" s="478" t="s">
        <v>317</v>
      </c>
      <c r="GK115" s="478" t="s">
        <v>317</v>
      </c>
      <c r="GL115" s="478" t="s">
        <v>317</v>
      </c>
      <c r="GM115" s="478" t="s">
        <v>317</v>
      </c>
      <c r="GN115" s="478" t="s">
        <v>317</v>
      </c>
      <c r="GO115" s="478" t="s">
        <v>317</v>
      </c>
      <c r="GP115" s="478" t="s">
        <v>317</v>
      </c>
      <c r="GQ115" s="478" t="s">
        <v>317</v>
      </c>
      <c r="GR115" s="478" t="s">
        <v>317</v>
      </c>
      <c r="GS115" s="478" t="s">
        <v>317</v>
      </c>
      <c r="GT115" s="475" t="s">
        <v>316</v>
      </c>
    </row>
    <row r="116" spans="2:202" s="364" customFormat="1" ht="8.25" hidden="1" customHeight="1">
      <c r="B116" s="366">
        <v>32</v>
      </c>
      <c r="C116" s="476" t="s">
        <v>271</v>
      </c>
      <c r="D116" s="476" t="s">
        <v>271</v>
      </c>
      <c r="E116" s="476" t="s">
        <v>271</v>
      </c>
      <c r="F116" s="476" t="s">
        <v>271</v>
      </c>
      <c r="G116" s="476" t="s">
        <v>271</v>
      </c>
      <c r="H116" s="476" t="s">
        <v>271</v>
      </c>
      <c r="I116" s="476" t="s">
        <v>271</v>
      </c>
      <c r="J116" s="476" t="s">
        <v>271</v>
      </c>
      <c r="K116" s="476" t="s">
        <v>271</v>
      </c>
      <c r="L116" s="476" t="s">
        <v>271</v>
      </c>
      <c r="M116" s="476" t="s">
        <v>271</v>
      </c>
      <c r="N116" s="476" t="s">
        <v>271</v>
      </c>
      <c r="O116" s="476" t="s">
        <v>271</v>
      </c>
      <c r="P116" s="476" t="s">
        <v>271</v>
      </c>
      <c r="Q116" s="476" t="s">
        <v>271</v>
      </c>
      <c r="R116" s="476" t="s">
        <v>271</v>
      </c>
      <c r="S116" s="476" t="s">
        <v>271</v>
      </c>
      <c r="T116" s="476" t="s">
        <v>271</v>
      </c>
      <c r="U116" s="476" t="s">
        <v>271</v>
      </c>
      <c r="V116" s="476" t="s">
        <v>271</v>
      </c>
      <c r="W116" s="476" t="s">
        <v>271</v>
      </c>
      <c r="X116" s="476" t="s">
        <v>271</v>
      </c>
      <c r="Y116" s="476" t="s">
        <v>271</v>
      </c>
      <c r="Z116" s="476" t="s">
        <v>271</v>
      </c>
      <c r="AA116" s="476" t="s">
        <v>271</v>
      </c>
      <c r="AB116" s="476" t="s">
        <v>271</v>
      </c>
      <c r="AC116" s="476" t="s">
        <v>271</v>
      </c>
      <c r="AD116" s="476" t="s">
        <v>271</v>
      </c>
      <c r="AE116" s="476" t="s">
        <v>271</v>
      </c>
      <c r="AF116" s="476" t="s">
        <v>271</v>
      </c>
      <c r="AG116" s="476" t="s">
        <v>271</v>
      </c>
      <c r="AH116" s="476" t="s">
        <v>271</v>
      </c>
      <c r="AI116" s="476" t="s">
        <v>271</v>
      </c>
      <c r="AJ116" s="476" t="s">
        <v>271</v>
      </c>
      <c r="AK116" s="476" t="s">
        <v>271</v>
      </c>
      <c r="AL116" s="476" t="s">
        <v>271</v>
      </c>
      <c r="AM116" s="476" t="s">
        <v>271</v>
      </c>
      <c r="AN116" s="476" t="s">
        <v>271</v>
      </c>
      <c r="AO116" s="476" t="s">
        <v>271</v>
      </c>
      <c r="AP116" s="476" t="s">
        <v>271</v>
      </c>
      <c r="AQ116" s="476" t="s">
        <v>271</v>
      </c>
      <c r="AR116" s="476" t="s">
        <v>271</v>
      </c>
      <c r="AS116" s="476" t="s">
        <v>271</v>
      </c>
      <c r="AT116" s="476" t="s">
        <v>271</v>
      </c>
      <c r="AU116" s="476" t="s">
        <v>271</v>
      </c>
      <c r="AV116" s="476" t="s">
        <v>271</v>
      </c>
      <c r="AW116" s="476" t="s">
        <v>271</v>
      </c>
      <c r="AX116" s="476" t="s">
        <v>271</v>
      </c>
      <c r="AY116" s="476" t="s">
        <v>271</v>
      </c>
      <c r="AZ116" s="477" t="s">
        <v>271</v>
      </c>
      <c r="BA116" s="476" t="s">
        <v>271</v>
      </c>
      <c r="BB116" s="476" t="s">
        <v>271</v>
      </c>
      <c r="BC116" s="476" t="s">
        <v>271</v>
      </c>
      <c r="BD116" s="476" t="s">
        <v>271</v>
      </c>
      <c r="BE116" s="476" t="s">
        <v>271</v>
      </c>
      <c r="BF116" s="476" t="s">
        <v>271</v>
      </c>
      <c r="BG116" s="476" t="s">
        <v>271</v>
      </c>
      <c r="BH116" s="476" t="s">
        <v>271</v>
      </c>
      <c r="BI116" s="476" t="s">
        <v>271</v>
      </c>
      <c r="BJ116" s="476" t="s">
        <v>271</v>
      </c>
      <c r="BK116" s="476" t="s">
        <v>271</v>
      </c>
      <c r="BL116" s="476" t="s">
        <v>271</v>
      </c>
      <c r="BM116" s="476" t="s">
        <v>271</v>
      </c>
      <c r="BN116" s="476" t="s">
        <v>271</v>
      </c>
      <c r="BO116" s="476" t="s">
        <v>271</v>
      </c>
      <c r="BP116" s="476" t="s">
        <v>271</v>
      </c>
      <c r="BQ116" s="476" t="s">
        <v>271</v>
      </c>
      <c r="BR116" s="476" t="s">
        <v>271</v>
      </c>
      <c r="BS116" s="476" t="s">
        <v>271</v>
      </c>
      <c r="BT116" s="476" t="s">
        <v>271</v>
      </c>
      <c r="BU116" s="476" t="s">
        <v>271</v>
      </c>
      <c r="BV116" s="476" t="s">
        <v>271</v>
      </c>
      <c r="BW116" s="476" t="s">
        <v>271</v>
      </c>
      <c r="BX116" s="476" t="s">
        <v>271</v>
      </c>
      <c r="BY116" s="476" t="s">
        <v>271</v>
      </c>
      <c r="BZ116" s="476" t="s">
        <v>271</v>
      </c>
      <c r="CA116" s="476" t="s">
        <v>271</v>
      </c>
      <c r="CB116" s="476" t="s">
        <v>271</v>
      </c>
      <c r="CC116" s="476" t="s">
        <v>271</v>
      </c>
      <c r="CD116" s="476" t="s">
        <v>271</v>
      </c>
      <c r="CE116" s="476" t="s">
        <v>271</v>
      </c>
      <c r="CF116" s="476" t="s">
        <v>271</v>
      </c>
      <c r="CG116" s="476" t="s">
        <v>271</v>
      </c>
      <c r="CH116" s="476" t="s">
        <v>271</v>
      </c>
      <c r="CI116" s="476" t="s">
        <v>271</v>
      </c>
      <c r="CJ116" s="476" t="s">
        <v>271</v>
      </c>
      <c r="CK116" s="476" t="s">
        <v>271</v>
      </c>
      <c r="CL116" s="476" t="s">
        <v>271</v>
      </c>
      <c r="CM116" s="476" t="s">
        <v>271</v>
      </c>
      <c r="CN116" s="476" t="s">
        <v>271</v>
      </c>
      <c r="CO116" s="476" t="s">
        <v>271</v>
      </c>
      <c r="CP116" s="476" t="s">
        <v>271</v>
      </c>
      <c r="CQ116" s="476" t="s">
        <v>271</v>
      </c>
      <c r="CR116" s="476" t="s">
        <v>271</v>
      </c>
      <c r="CS116" s="476" t="s">
        <v>271</v>
      </c>
      <c r="CT116" s="476" t="s">
        <v>271</v>
      </c>
      <c r="CU116" s="476" t="s">
        <v>271</v>
      </c>
      <c r="CV116" s="476" t="s">
        <v>271</v>
      </c>
      <c r="CW116" s="476" t="s">
        <v>271</v>
      </c>
      <c r="CX116" s="478" t="s">
        <v>317</v>
      </c>
      <c r="CY116" s="478" t="s">
        <v>317</v>
      </c>
      <c r="CZ116" s="478" t="s">
        <v>317</v>
      </c>
      <c r="DA116" s="478" t="s">
        <v>317</v>
      </c>
      <c r="DB116" s="478" t="s">
        <v>317</v>
      </c>
      <c r="DC116" s="478" t="s">
        <v>317</v>
      </c>
      <c r="DD116" s="478" t="s">
        <v>317</v>
      </c>
      <c r="DE116" s="478" t="s">
        <v>317</v>
      </c>
      <c r="DF116" s="478" t="s">
        <v>317</v>
      </c>
      <c r="DG116" s="478" t="s">
        <v>317</v>
      </c>
      <c r="DH116" s="478" t="s">
        <v>317</v>
      </c>
      <c r="DI116" s="478" t="s">
        <v>317</v>
      </c>
      <c r="DJ116" s="478" t="s">
        <v>317</v>
      </c>
      <c r="DK116" s="478" t="s">
        <v>317</v>
      </c>
      <c r="DL116" s="478" t="s">
        <v>317</v>
      </c>
      <c r="DM116" s="478" t="s">
        <v>317</v>
      </c>
      <c r="DN116" s="478" t="s">
        <v>317</v>
      </c>
      <c r="DO116" s="478" t="s">
        <v>317</v>
      </c>
      <c r="DP116" s="478" t="s">
        <v>317</v>
      </c>
      <c r="DQ116" s="478" t="s">
        <v>317</v>
      </c>
      <c r="DR116" s="478" t="s">
        <v>317</v>
      </c>
      <c r="DS116" s="478" t="s">
        <v>317</v>
      </c>
      <c r="DT116" s="478" t="s">
        <v>317</v>
      </c>
      <c r="DU116" s="478" t="s">
        <v>317</v>
      </c>
      <c r="DV116" s="478" t="s">
        <v>317</v>
      </c>
      <c r="DW116" s="478" t="s">
        <v>317</v>
      </c>
      <c r="DX116" s="478" t="s">
        <v>317</v>
      </c>
      <c r="DY116" s="478" t="s">
        <v>317</v>
      </c>
      <c r="DZ116" s="478" t="s">
        <v>317</v>
      </c>
      <c r="EA116" s="478" t="s">
        <v>317</v>
      </c>
      <c r="EB116" s="478" t="s">
        <v>317</v>
      </c>
      <c r="EC116" s="478" t="s">
        <v>317</v>
      </c>
      <c r="ED116" s="478" t="s">
        <v>317</v>
      </c>
      <c r="EE116" s="478" t="s">
        <v>317</v>
      </c>
      <c r="EF116" s="478" t="s">
        <v>317</v>
      </c>
      <c r="EG116" s="478" t="s">
        <v>317</v>
      </c>
      <c r="EH116" s="478" t="s">
        <v>317</v>
      </c>
      <c r="EI116" s="478" t="s">
        <v>317</v>
      </c>
      <c r="EJ116" s="478" t="s">
        <v>317</v>
      </c>
      <c r="EK116" s="478" t="s">
        <v>317</v>
      </c>
      <c r="EL116" s="478" t="s">
        <v>317</v>
      </c>
      <c r="EM116" s="478" t="s">
        <v>317</v>
      </c>
      <c r="EN116" s="478" t="s">
        <v>317</v>
      </c>
      <c r="EO116" s="478" t="s">
        <v>317</v>
      </c>
      <c r="EP116" s="478" t="s">
        <v>317</v>
      </c>
      <c r="EQ116" s="478" t="s">
        <v>317</v>
      </c>
      <c r="ER116" s="478" t="s">
        <v>317</v>
      </c>
      <c r="ES116" s="478" t="s">
        <v>317</v>
      </c>
      <c r="ET116" s="478" t="s">
        <v>317</v>
      </c>
      <c r="EU116" s="478" t="s">
        <v>317</v>
      </c>
      <c r="EV116" s="478" t="s">
        <v>317</v>
      </c>
      <c r="EW116" s="478" t="s">
        <v>317</v>
      </c>
      <c r="EX116" s="478" t="s">
        <v>317</v>
      </c>
      <c r="EY116" s="478" t="s">
        <v>317</v>
      </c>
      <c r="EZ116" s="478" t="s">
        <v>317</v>
      </c>
      <c r="FA116" s="478" t="s">
        <v>317</v>
      </c>
      <c r="FB116" s="478" t="s">
        <v>317</v>
      </c>
      <c r="FC116" s="478" t="s">
        <v>317</v>
      </c>
      <c r="FD116" s="478" t="s">
        <v>317</v>
      </c>
      <c r="FE116" s="478" t="s">
        <v>317</v>
      </c>
      <c r="FF116" s="478" t="s">
        <v>317</v>
      </c>
      <c r="FG116" s="478" t="s">
        <v>317</v>
      </c>
      <c r="FH116" s="478" t="s">
        <v>317</v>
      </c>
      <c r="FI116" s="478" t="s">
        <v>317</v>
      </c>
      <c r="FJ116" s="478" t="s">
        <v>317</v>
      </c>
      <c r="FK116" s="478" t="s">
        <v>317</v>
      </c>
      <c r="FL116" s="478" t="s">
        <v>317</v>
      </c>
      <c r="FM116" s="478" t="s">
        <v>317</v>
      </c>
      <c r="FN116" s="478" t="s">
        <v>317</v>
      </c>
      <c r="FO116" s="478" t="s">
        <v>317</v>
      </c>
      <c r="FP116" s="478" t="s">
        <v>317</v>
      </c>
      <c r="FQ116" s="478" t="s">
        <v>317</v>
      </c>
      <c r="FR116" s="478" t="s">
        <v>317</v>
      </c>
      <c r="FS116" s="478" t="s">
        <v>317</v>
      </c>
      <c r="FT116" s="478" t="s">
        <v>317</v>
      </c>
      <c r="FU116" s="478" t="s">
        <v>317</v>
      </c>
      <c r="FV116" s="478" t="s">
        <v>317</v>
      </c>
      <c r="FW116" s="478" t="s">
        <v>317</v>
      </c>
      <c r="FX116" s="478" t="s">
        <v>317</v>
      </c>
      <c r="FY116" s="478" t="s">
        <v>317</v>
      </c>
      <c r="FZ116" s="478" t="s">
        <v>317</v>
      </c>
      <c r="GA116" s="478" t="s">
        <v>317</v>
      </c>
      <c r="GB116" s="478" t="s">
        <v>317</v>
      </c>
      <c r="GC116" s="478" t="s">
        <v>317</v>
      </c>
      <c r="GD116" s="478" t="s">
        <v>317</v>
      </c>
      <c r="GE116" s="478" t="s">
        <v>317</v>
      </c>
      <c r="GF116" s="478" t="s">
        <v>317</v>
      </c>
      <c r="GG116" s="478" t="s">
        <v>317</v>
      </c>
      <c r="GH116" s="478" t="s">
        <v>317</v>
      </c>
      <c r="GI116" s="478" t="s">
        <v>317</v>
      </c>
      <c r="GJ116" s="478" t="s">
        <v>317</v>
      </c>
      <c r="GK116" s="478" t="s">
        <v>317</v>
      </c>
      <c r="GL116" s="478" t="s">
        <v>317</v>
      </c>
      <c r="GM116" s="478" t="s">
        <v>317</v>
      </c>
      <c r="GN116" s="478" t="s">
        <v>317</v>
      </c>
      <c r="GO116" s="478" t="s">
        <v>317</v>
      </c>
      <c r="GP116" s="478" t="s">
        <v>317</v>
      </c>
      <c r="GQ116" s="478" t="s">
        <v>317</v>
      </c>
      <c r="GR116" s="478" t="s">
        <v>317</v>
      </c>
      <c r="GS116" s="478" t="s">
        <v>317</v>
      </c>
      <c r="GT116" s="475" t="s">
        <v>316</v>
      </c>
    </row>
    <row r="117" spans="2:202" s="364" customFormat="1" ht="8.25" hidden="1" customHeight="1">
      <c r="B117" s="366">
        <v>33</v>
      </c>
      <c r="C117" s="476" t="s">
        <v>271</v>
      </c>
      <c r="D117" s="476" t="s">
        <v>271</v>
      </c>
      <c r="E117" s="476" t="s">
        <v>271</v>
      </c>
      <c r="F117" s="476" t="s">
        <v>271</v>
      </c>
      <c r="G117" s="476" t="s">
        <v>271</v>
      </c>
      <c r="H117" s="476" t="s">
        <v>271</v>
      </c>
      <c r="I117" s="476" t="s">
        <v>271</v>
      </c>
      <c r="J117" s="476" t="s">
        <v>271</v>
      </c>
      <c r="K117" s="476" t="s">
        <v>271</v>
      </c>
      <c r="L117" s="476" t="s">
        <v>271</v>
      </c>
      <c r="M117" s="476" t="s">
        <v>271</v>
      </c>
      <c r="N117" s="476" t="s">
        <v>271</v>
      </c>
      <c r="O117" s="476" t="s">
        <v>271</v>
      </c>
      <c r="P117" s="476" t="s">
        <v>271</v>
      </c>
      <c r="Q117" s="476" t="s">
        <v>271</v>
      </c>
      <c r="R117" s="476" t="s">
        <v>271</v>
      </c>
      <c r="S117" s="476" t="s">
        <v>271</v>
      </c>
      <c r="T117" s="476" t="s">
        <v>271</v>
      </c>
      <c r="U117" s="476" t="s">
        <v>271</v>
      </c>
      <c r="V117" s="476" t="s">
        <v>271</v>
      </c>
      <c r="W117" s="476" t="s">
        <v>271</v>
      </c>
      <c r="X117" s="476" t="s">
        <v>271</v>
      </c>
      <c r="Y117" s="476" t="s">
        <v>271</v>
      </c>
      <c r="Z117" s="476" t="s">
        <v>271</v>
      </c>
      <c r="AA117" s="476" t="s">
        <v>271</v>
      </c>
      <c r="AB117" s="476" t="s">
        <v>271</v>
      </c>
      <c r="AC117" s="476" t="s">
        <v>271</v>
      </c>
      <c r="AD117" s="476" t="s">
        <v>271</v>
      </c>
      <c r="AE117" s="476" t="s">
        <v>271</v>
      </c>
      <c r="AF117" s="476" t="s">
        <v>271</v>
      </c>
      <c r="AG117" s="476" t="s">
        <v>271</v>
      </c>
      <c r="AH117" s="476" t="s">
        <v>271</v>
      </c>
      <c r="AI117" s="476" t="s">
        <v>271</v>
      </c>
      <c r="AJ117" s="476" t="s">
        <v>271</v>
      </c>
      <c r="AK117" s="476" t="s">
        <v>271</v>
      </c>
      <c r="AL117" s="476" t="s">
        <v>271</v>
      </c>
      <c r="AM117" s="476" t="s">
        <v>271</v>
      </c>
      <c r="AN117" s="476" t="s">
        <v>271</v>
      </c>
      <c r="AO117" s="476" t="s">
        <v>271</v>
      </c>
      <c r="AP117" s="476" t="s">
        <v>271</v>
      </c>
      <c r="AQ117" s="476" t="s">
        <v>271</v>
      </c>
      <c r="AR117" s="476" t="s">
        <v>271</v>
      </c>
      <c r="AS117" s="476" t="s">
        <v>271</v>
      </c>
      <c r="AT117" s="476" t="s">
        <v>271</v>
      </c>
      <c r="AU117" s="476" t="s">
        <v>271</v>
      </c>
      <c r="AV117" s="476" t="s">
        <v>271</v>
      </c>
      <c r="AW117" s="476" t="s">
        <v>271</v>
      </c>
      <c r="AX117" s="476" t="s">
        <v>271</v>
      </c>
      <c r="AY117" s="476" t="s">
        <v>271</v>
      </c>
      <c r="AZ117" s="477" t="s">
        <v>271</v>
      </c>
      <c r="BA117" s="476" t="s">
        <v>271</v>
      </c>
      <c r="BB117" s="476" t="s">
        <v>271</v>
      </c>
      <c r="BC117" s="476" t="s">
        <v>271</v>
      </c>
      <c r="BD117" s="476" t="s">
        <v>271</v>
      </c>
      <c r="BE117" s="476" t="s">
        <v>271</v>
      </c>
      <c r="BF117" s="476" t="s">
        <v>271</v>
      </c>
      <c r="BG117" s="476" t="s">
        <v>271</v>
      </c>
      <c r="BH117" s="476" t="s">
        <v>271</v>
      </c>
      <c r="BI117" s="476" t="s">
        <v>271</v>
      </c>
      <c r="BJ117" s="476" t="s">
        <v>271</v>
      </c>
      <c r="BK117" s="476" t="s">
        <v>271</v>
      </c>
      <c r="BL117" s="476" t="s">
        <v>271</v>
      </c>
      <c r="BM117" s="476" t="s">
        <v>271</v>
      </c>
      <c r="BN117" s="476" t="s">
        <v>271</v>
      </c>
      <c r="BO117" s="476" t="s">
        <v>271</v>
      </c>
      <c r="BP117" s="476" t="s">
        <v>271</v>
      </c>
      <c r="BQ117" s="476" t="s">
        <v>271</v>
      </c>
      <c r="BR117" s="476" t="s">
        <v>271</v>
      </c>
      <c r="BS117" s="476" t="s">
        <v>271</v>
      </c>
      <c r="BT117" s="476" t="s">
        <v>271</v>
      </c>
      <c r="BU117" s="476" t="s">
        <v>271</v>
      </c>
      <c r="BV117" s="476" t="s">
        <v>271</v>
      </c>
      <c r="BW117" s="476" t="s">
        <v>271</v>
      </c>
      <c r="BX117" s="476" t="s">
        <v>271</v>
      </c>
      <c r="BY117" s="476" t="s">
        <v>271</v>
      </c>
      <c r="BZ117" s="476" t="s">
        <v>271</v>
      </c>
      <c r="CA117" s="476" t="s">
        <v>271</v>
      </c>
      <c r="CB117" s="476" t="s">
        <v>271</v>
      </c>
      <c r="CC117" s="476" t="s">
        <v>271</v>
      </c>
      <c r="CD117" s="476" t="s">
        <v>271</v>
      </c>
      <c r="CE117" s="476" t="s">
        <v>271</v>
      </c>
      <c r="CF117" s="476" t="s">
        <v>271</v>
      </c>
      <c r="CG117" s="476" t="s">
        <v>271</v>
      </c>
      <c r="CH117" s="476" t="s">
        <v>271</v>
      </c>
      <c r="CI117" s="476" t="s">
        <v>271</v>
      </c>
      <c r="CJ117" s="476" t="s">
        <v>271</v>
      </c>
      <c r="CK117" s="476" t="s">
        <v>271</v>
      </c>
      <c r="CL117" s="476" t="s">
        <v>271</v>
      </c>
      <c r="CM117" s="476" t="s">
        <v>271</v>
      </c>
      <c r="CN117" s="476" t="s">
        <v>271</v>
      </c>
      <c r="CO117" s="476" t="s">
        <v>271</v>
      </c>
      <c r="CP117" s="476" t="s">
        <v>271</v>
      </c>
      <c r="CQ117" s="476" t="s">
        <v>271</v>
      </c>
      <c r="CR117" s="476" t="s">
        <v>271</v>
      </c>
      <c r="CS117" s="476" t="s">
        <v>271</v>
      </c>
      <c r="CT117" s="476" t="s">
        <v>271</v>
      </c>
      <c r="CU117" s="476" t="s">
        <v>271</v>
      </c>
      <c r="CV117" s="476" t="s">
        <v>271</v>
      </c>
      <c r="CW117" s="476" t="s">
        <v>271</v>
      </c>
      <c r="CX117" s="478" t="s">
        <v>317</v>
      </c>
      <c r="CY117" s="478" t="s">
        <v>317</v>
      </c>
      <c r="CZ117" s="478" t="s">
        <v>317</v>
      </c>
      <c r="DA117" s="478" t="s">
        <v>317</v>
      </c>
      <c r="DB117" s="478" t="s">
        <v>317</v>
      </c>
      <c r="DC117" s="478" t="s">
        <v>317</v>
      </c>
      <c r="DD117" s="478" t="s">
        <v>317</v>
      </c>
      <c r="DE117" s="478" t="s">
        <v>317</v>
      </c>
      <c r="DF117" s="478" t="s">
        <v>317</v>
      </c>
      <c r="DG117" s="478" t="s">
        <v>317</v>
      </c>
      <c r="DH117" s="478" t="s">
        <v>317</v>
      </c>
      <c r="DI117" s="478" t="s">
        <v>317</v>
      </c>
      <c r="DJ117" s="478" t="s">
        <v>317</v>
      </c>
      <c r="DK117" s="478" t="s">
        <v>317</v>
      </c>
      <c r="DL117" s="478" t="s">
        <v>317</v>
      </c>
      <c r="DM117" s="478" t="s">
        <v>317</v>
      </c>
      <c r="DN117" s="478" t="s">
        <v>317</v>
      </c>
      <c r="DO117" s="478" t="s">
        <v>317</v>
      </c>
      <c r="DP117" s="478" t="s">
        <v>317</v>
      </c>
      <c r="DQ117" s="478" t="s">
        <v>317</v>
      </c>
      <c r="DR117" s="478" t="s">
        <v>317</v>
      </c>
      <c r="DS117" s="478" t="s">
        <v>317</v>
      </c>
      <c r="DT117" s="478" t="s">
        <v>317</v>
      </c>
      <c r="DU117" s="478" t="s">
        <v>317</v>
      </c>
      <c r="DV117" s="478" t="s">
        <v>317</v>
      </c>
      <c r="DW117" s="478" t="s">
        <v>317</v>
      </c>
      <c r="DX117" s="478" t="s">
        <v>317</v>
      </c>
      <c r="DY117" s="478" t="s">
        <v>317</v>
      </c>
      <c r="DZ117" s="478" t="s">
        <v>317</v>
      </c>
      <c r="EA117" s="478" t="s">
        <v>317</v>
      </c>
      <c r="EB117" s="478" t="s">
        <v>317</v>
      </c>
      <c r="EC117" s="478" t="s">
        <v>317</v>
      </c>
      <c r="ED117" s="478" t="s">
        <v>317</v>
      </c>
      <c r="EE117" s="478" t="s">
        <v>317</v>
      </c>
      <c r="EF117" s="478" t="s">
        <v>317</v>
      </c>
      <c r="EG117" s="478" t="s">
        <v>317</v>
      </c>
      <c r="EH117" s="478" t="s">
        <v>317</v>
      </c>
      <c r="EI117" s="478" t="s">
        <v>317</v>
      </c>
      <c r="EJ117" s="478" t="s">
        <v>317</v>
      </c>
      <c r="EK117" s="478" t="s">
        <v>317</v>
      </c>
      <c r="EL117" s="478" t="s">
        <v>317</v>
      </c>
      <c r="EM117" s="478" t="s">
        <v>317</v>
      </c>
      <c r="EN117" s="478" t="s">
        <v>317</v>
      </c>
      <c r="EO117" s="478" t="s">
        <v>317</v>
      </c>
      <c r="EP117" s="478" t="s">
        <v>317</v>
      </c>
      <c r="EQ117" s="478" t="s">
        <v>317</v>
      </c>
      <c r="ER117" s="478" t="s">
        <v>317</v>
      </c>
      <c r="ES117" s="478" t="s">
        <v>317</v>
      </c>
      <c r="ET117" s="478" t="s">
        <v>317</v>
      </c>
      <c r="EU117" s="478" t="s">
        <v>317</v>
      </c>
      <c r="EV117" s="478" t="s">
        <v>317</v>
      </c>
      <c r="EW117" s="478" t="s">
        <v>317</v>
      </c>
      <c r="EX117" s="478" t="s">
        <v>317</v>
      </c>
      <c r="EY117" s="478" t="s">
        <v>317</v>
      </c>
      <c r="EZ117" s="478" t="s">
        <v>317</v>
      </c>
      <c r="FA117" s="478" t="s">
        <v>317</v>
      </c>
      <c r="FB117" s="478" t="s">
        <v>317</v>
      </c>
      <c r="FC117" s="478" t="s">
        <v>317</v>
      </c>
      <c r="FD117" s="478" t="s">
        <v>317</v>
      </c>
      <c r="FE117" s="478" t="s">
        <v>317</v>
      </c>
      <c r="FF117" s="478" t="s">
        <v>317</v>
      </c>
      <c r="FG117" s="478" t="s">
        <v>317</v>
      </c>
      <c r="FH117" s="478" t="s">
        <v>317</v>
      </c>
      <c r="FI117" s="478" t="s">
        <v>317</v>
      </c>
      <c r="FJ117" s="478" t="s">
        <v>317</v>
      </c>
      <c r="FK117" s="478" t="s">
        <v>317</v>
      </c>
      <c r="FL117" s="478" t="s">
        <v>317</v>
      </c>
      <c r="FM117" s="478" t="s">
        <v>317</v>
      </c>
      <c r="FN117" s="478" t="s">
        <v>317</v>
      </c>
      <c r="FO117" s="478" t="s">
        <v>317</v>
      </c>
      <c r="FP117" s="478" t="s">
        <v>317</v>
      </c>
      <c r="FQ117" s="478" t="s">
        <v>317</v>
      </c>
      <c r="FR117" s="478" t="s">
        <v>317</v>
      </c>
      <c r="FS117" s="478" t="s">
        <v>317</v>
      </c>
      <c r="FT117" s="478" t="s">
        <v>317</v>
      </c>
      <c r="FU117" s="478" t="s">
        <v>317</v>
      </c>
      <c r="FV117" s="478" t="s">
        <v>317</v>
      </c>
      <c r="FW117" s="478" t="s">
        <v>317</v>
      </c>
      <c r="FX117" s="478" t="s">
        <v>317</v>
      </c>
      <c r="FY117" s="478" t="s">
        <v>317</v>
      </c>
      <c r="FZ117" s="478" t="s">
        <v>317</v>
      </c>
      <c r="GA117" s="478" t="s">
        <v>317</v>
      </c>
      <c r="GB117" s="478" t="s">
        <v>317</v>
      </c>
      <c r="GC117" s="478" t="s">
        <v>317</v>
      </c>
      <c r="GD117" s="478" t="s">
        <v>317</v>
      </c>
      <c r="GE117" s="478" t="s">
        <v>317</v>
      </c>
      <c r="GF117" s="478" t="s">
        <v>317</v>
      </c>
      <c r="GG117" s="478" t="s">
        <v>317</v>
      </c>
      <c r="GH117" s="478" t="s">
        <v>317</v>
      </c>
      <c r="GI117" s="478" t="s">
        <v>317</v>
      </c>
      <c r="GJ117" s="478" t="s">
        <v>317</v>
      </c>
      <c r="GK117" s="478" t="s">
        <v>317</v>
      </c>
      <c r="GL117" s="478" t="s">
        <v>317</v>
      </c>
      <c r="GM117" s="478" t="s">
        <v>317</v>
      </c>
      <c r="GN117" s="478" t="s">
        <v>317</v>
      </c>
      <c r="GO117" s="478" t="s">
        <v>317</v>
      </c>
      <c r="GP117" s="478" t="s">
        <v>317</v>
      </c>
      <c r="GQ117" s="478" t="s">
        <v>317</v>
      </c>
      <c r="GR117" s="478" t="s">
        <v>317</v>
      </c>
      <c r="GS117" s="478" t="s">
        <v>317</v>
      </c>
      <c r="GT117" s="475" t="s">
        <v>316</v>
      </c>
    </row>
    <row r="118" spans="2:202" s="364" customFormat="1" ht="8.25" hidden="1" customHeight="1">
      <c r="B118" s="366">
        <v>34</v>
      </c>
      <c r="C118" s="476" t="s">
        <v>271</v>
      </c>
      <c r="D118" s="476" t="s">
        <v>271</v>
      </c>
      <c r="E118" s="476" t="s">
        <v>271</v>
      </c>
      <c r="F118" s="476" t="s">
        <v>271</v>
      </c>
      <c r="G118" s="476" t="s">
        <v>271</v>
      </c>
      <c r="H118" s="476" t="s">
        <v>271</v>
      </c>
      <c r="I118" s="476" t="s">
        <v>271</v>
      </c>
      <c r="J118" s="476" t="s">
        <v>271</v>
      </c>
      <c r="K118" s="476" t="s">
        <v>271</v>
      </c>
      <c r="L118" s="476" t="s">
        <v>271</v>
      </c>
      <c r="M118" s="476" t="s">
        <v>271</v>
      </c>
      <c r="N118" s="476" t="s">
        <v>271</v>
      </c>
      <c r="O118" s="476" t="s">
        <v>271</v>
      </c>
      <c r="P118" s="476" t="s">
        <v>271</v>
      </c>
      <c r="Q118" s="476" t="s">
        <v>271</v>
      </c>
      <c r="R118" s="476" t="s">
        <v>271</v>
      </c>
      <c r="S118" s="476" t="s">
        <v>271</v>
      </c>
      <c r="T118" s="476" t="s">
        <v>271</v>
      </c>
      <c r="U118" s="476" t="s">
        <v>271</v>
      </c>
      <c r="V118" s="476" t="s">
        <v>271</v>
      </c>
      <c r="W118" s="476" t="s">
        <v>271</v>
      </c>
      <c r="X118" s="476" t="s">
        <v>271</v>
      </c>
      <c r="Y118" s="476" t="s">
        <v>271</v>
      </c>
      <c r="Z118" s="476" t="s">
        <v>271</v>
      </c>
      <c r="AA118" s="476" t="s">
        <v>271</v>
      </c>
      <c r="AB118" s="476" t="s">
        <v>271</v>
      </c>
      <c r="AC118" s="476" t="s">
        <v>271</v>
      </c>
      <c r="AD118" s="476" t="s">
        <v>271</v>
      </c>
      <c r="AE118" s="476" t="s">
        <v>271</v>
      </c>
      <c r="AF118" s="476" t="s">
        <v>271</v>
      </c>
      <c r="AG118" s="476" t="s">
        <v>271</v>
      </c>
      <c r="AH118" s="476" t="s">
        <v>271</v>
      </c>
      <c r="AI118" s="476" t="s">
        <v>271</v>
      </c>
      <c r="AJ118" s="476" t="s">
        <v>271</v>
      </c>
      <c r="AK118" s="476" t="s">
        <v>271</v>
      </c>
      <c r="AL118" s="476" t="s">
        <v>271</v>
      </c>
      <c r="AM118" s="476" t="s">
        <v>271</v>
      </c>
      <c r="AN118" s="476" t="s">
        <v>271</v>
      </c>
      <c r="AO118" s="476" t="s">
        <v>271</v>
      </c>
      <c r="AP118" s="476" t="s">
        <v>271</v>
      </c>
      <c r="AQ118" s="476" t="s">
        <v>271</v>
      </c>
      <c r="AR118" s="476" t="s">
        <v>271</v>
      </c>
      <c r="AS118" s="476" t="s">
        <v>271</v>
      </c>
      <c r="AT118" s="476" t="s">
        <v>271</v>
      </c>
      <c r="AU118" s="476" t="s">
        <v>271</v>
      </c>
      <c r="AV118" s="476" t="s">
        <v>271</v>
      </c>
      <c r="AW118" s="476" t="s">
        <v>271</v>
      </c>
      <c r="AX118" s="476" t="s">
        <v>271</v>
      </c>
      <c r="AY118" s="476" t="s">
        <v>271</v>
      </c>
      <c r="AZ118" s="477" t="s">
        <v>271</v>
      </c>
      <c r="BA118" s="476" t="s">
        <v>271</v>
      </c>
      <c r="BB118" s="476" t="s">
        <v>271</v>
      </c>
      <c r="BC118" s="476" t="s">
        <v>271</v>
      </c>
      <c r="BD118" s="476" t="s">
        <v>271</v>
      </c>
      <c r="BE118" s="476" t="s">
        <v>271</v>
      </c>
      <c r="BF118" s="476" t="s">
        <v>271</v>
      </c>
      <c r="BG118" s="476" t="s">
        <v>271</v>
      </c>
      <c r="BH118" s="476" t="s">
        <v>271</v>
      </c>
      <c r="BI118" s="476" t="s">
        <v>271</v>
      </c>
      <c r="BJ118" s="476" t="s">
        <v>271</v>
      </c>
      <c r="BK118" s="476" t="s">
        <v>271</v>
      </c>
      <c r="BL118" s="476" t="s">
        <v>271</v>
      </c>
      <c r="BM118" s="476" t="s">
        <v>271</v>
      </c>
      <c r="BN118" s="476" t="s">
        <v>271</v>
      </c>
      <c r="BO118" s="476" t="s">
        <v>271</v>
      </c>
      <c r="BP118" s="476" t="s">
        <v>271</v>
      </c>
      <c r="BQ118" s="476" t="s">
        <v>271</v>
      </c>
      <c r="BR118" s="476" t="s">
        <v>271</v>
      </c>
      <c r="BS118" s="476" t="s">
        <v>271</v>
      </c>
      <c r="BT118" s="476" t="s">
        <v>271</v>
      </c>
      <c r="BU118" s="476" t="s">
        <v>271</v>
      </c>
      <c r="BV118" s="476" t="s">
        <v>271</v>
      </c>
      <c r="BW118" s="476" t="s">
        <v>271</v>
      </c>
      <c r="BX118" s="476" t="s">
        <v>271</v>
      </c>
      <c r="BY118" s="476" t="s">
        <v>271</v>
      </c>
      <c r="BZ118" s="476" t="s">
        <v>271</v>
      </c>
      <c r="CA118" s="476" t="s">
        <v>271</v>
      </c>
      <c r="CB118" s="476" t="s">
        <v>271</v>
      </c>
      <c r="CC118" s="476" t="s">
        <v>271</v>
      </c>
      <c r="CD118" s="476" t="s">
        <v>271</v>
      </c>
      <c r="CE118" s="476" t="s">
        <v>271</v>
      </c>
      <c r="CF118" s="476" t="s">
        <v>271</v>
      </c>
      <c r="CG118" s="476" t="s">
        <v>271</v>
      </c>
      <c r="CH118" s="476" t="s">
        <v>271</v>
      </c>
      <c r="CI118" s="476" t="s">
        <v>271</v>
      </c>
      <c r="CJ118" s="476" t="s">
        <v>271</v>
      </c>
      <c r="CK118" s="476" t="s">
        <v>271</v>
      </c>
      <c r="CL118" s="476" t="s">
        <v>271</v>
      </c>
      <c r="CM118" s="476" t="s">
        <v>271</v>
      </c>
      <c r="CN118" s="476" t="s">
        <v>271</v>
      </c>
      <c r="CO118" s="476" t="s">
        <v>271</v>
      </c>
      <c r="CP118" s="476" t="s">
        <v>271</v>
      </c>
      <c r="CQ118" s="476" t="s">
        <v>271</v>
      </c>
      <c r="CR118" s="476" t="s">
        <v>271</v>
      </c>
      <c r="CS118" s="476" t="s">
        <v>271</v>
      </c>
      <c r="CT118" s="476" t="s">
        <v>271</v>
      </c>
      <c r="CU118" s="476" t="s">
        <v>271</v>
      </c>
      <c r="CV118" s="476" t="s">
        <v>271</v>
      </c>
      <c r="CW118" s="476" t="s">
        <v>271</v>
      </c>
      <c r="CX118" s="478" t="s">
        <v>317</v>
      </c>
      <c r="CY118" s="478" t="s">
        <v>317</v>
      </c>
      <c r="CZ118" s="478" t="s">
        <v>317</v>
      </c>
      <c r="DA118" s="478" t="s">
        <v>317</v>
      </c>
      <c r="DB118" s="478" t="s">
        <v>317</v>
      </c>
      <c r="DC118" s="478" t="s">
        <v>317</v>
      </c>
      <c r="DD118" s="478" t="s">
        <v>317</v>
      </c>
      <c r="DE118" s="478" t="s">
        <v>317</v>
      </c>
      <c r="DF118" s="478" t="s">
        <v>317</v>
      </c>
      <c r="DG118" s="478" t="s">
        <v>317</v>
      </c>
      <c r="DH118" s="478" t="s">
        <v>317</v>
      </c>
      <c r="DI118" s="478" t="s">
        <v>317</v>
      </c>
      <c r="DJ118" s="478" t="s">
        <v>317</v>
      </c>
      <c r="DK118" s="478" t="s">
        <v>317</v>
      </c>
      <c r="DL118" s="478" t="s">
        <v>317</v>
      </c>
      <c r="DM118" s="478" t="s">
        <v>317</v>
      </c>
      <c r="DN118" s="478" t="s">
        <v>317</v>
      </c>
      <c r="DO118" s="478" t="s">
        <v>317</v>
      </c>
      <c r="DP118" s="478" t="s">
        <v>317</v>
      </c>
      <c r="DQ118" s="478" t="s">
        <v>317</v>
      </c>
      <c r="DR118" s="478" t="s">
        <v>317</v>
      </c>
      <c r="DS118" s="478" t="s">
        <v>317</v>
      </c>
      <c r="DT118" s="478" t="s">
        <v>317</v>
      </c>
      <c r="DU118" s="478" t="s">
        <v>317</v>
      </c>
      <c r="DV118" s="478" t="s">
        <v>317</v>
      </c>
      <c r="DW118" s="478" t="s">
        <v>317</v>
      </c>
      <c r="DX118" s="478" t="s">
        <v>317</v>
      </c>
      <c r="DY118" s="478" t="s">
        <v>317</v>
      </c>
      <c r="DZ118" s="478" t="s">
        <v>317</v>
      </c>
      <c r="EA118" s="478" t="s">
        <v>317</v>
      </c>
      <c r="EB118" s="478" t="s">
        <v>317</v>
      </c>
      <c r="EC118" s="478" t="s">
        <v>317</v>
      </c>
      <c r="ED118" s="478" t="s">
        <v>317</v>
      </c>
      <c r="EE118" s="478" t="s">
        <v>317</v>
      </c>
      <c r="EF118" s="478" t="s">
        <v>317</v>
      </c>
      <c r="EG118" s="478" t="s">
        <v>317</v>
      </c>
      <c r="EH118" s="478" t="s">
        <v>317</v>
      </c>
      <c r="EI118" s="478" t="s">
        <v>317</v>
      </c>
      <c r="EJ118" s="478" t="s">
        <v>317</v>
      </c>
      <c r="EK118" s="478" t="s">
        <v>317</v>
      </c>
      <c r="EL118" s="478" t="s">
        <v>317</v>
      </c>
      <c r="EM118" s="478" t="s">
        <v>317</v>
      </c>
      <c r="EN118" s="478" t="s">
        <v>317</v>
      </c>
      <c r="EO118" s="478" t="s">
        <v>317</v>
      </c>
      <c r="EP118" s="478" t="s">
        <v>317</v>
      </c>
      <c r="EQ118" s="478" t="s">
        <v>317</v>
      </c>
      <c r="ER118" s="478" t="s">
        <v>317</v>
      </c>
      <c r="ES118" s="478" t="s">
        <v>317</v>
      </c>
      <c r="ET118" s="478" t="s">
        <v>317</v>
      </c>
      <c r="EU118" s="478" t="s">
        <v>317</v>
      </c>
      <c r="EV118" s="478" t="s">
        <v>317</v>
      </c>
      <c r="EW118" s="478" t="s">
        <v>317</v>
      </c>
      <c r="EX118" s="478" t="s">
        <v>317</v>
      </c>
      <c r="EY118" s="478" t="s">
        <v>317</v>
      </c>
      <c r="EZ118" s="478" t="s">
        <v>317</v>
      </c>
      <c r="FA118" s="478" t="s">
        <v>317</v>
      </c>
      <c r="FB118" s="478" t="s">
        <v>317</v>
      </c>
      <c r="FC118" s="478" t="s">
        <v>317</v>
      </c>
      <c r="FD118" s="478" t="s">
        <v>317</v>
      </c>
      <c r="FE118" s="478" t="s">
        <v>317</v>
      </c>
      <c r="FF118" s="478" t="s">
        <v>317</v>
      </c>
      <c r="FG118" s="478" t="s">
        <v>317</v>
      </c>
      <c r="FH118" s="478" t="s">
        <v>317</v>
      </c>
      <c r="FI118" s="478" t="s">
        <v>317</v>
      </c>
      <c r="FJ118" s="478" t="s">
        <v>317</v>
      </c>
      <c r="FK118" s="478" t="s">
        <v>317</v>
      </c>
      <c r="FL118" s="478" t="s">
        <v>317</v>
      </c>
      <c r="FM118" s="478" t="s">
        <v>317</v>
      </c>
      <c r="FN118" s="478" t="s">
        <v>317</v>
      </c>
      <c r="FO118" s="478" t="s">
        <v>317</v>
      </c>
      <c r="FP118" s="478" t="s">
        <v>317</v>
      </c>
      <c r="FQ118" s="478" t="s">
        <v>317</v>
      </c>
      <c r="FR118" s="478" t="s">
        <v>317</v>
      </c>
      <c r="FS118" s="478" t="s">
        <v>317</v>
      </c>
      <c r="FT118" s="478" t="s">
        <v>317</v>
      </c>
      <c r="FU118" s="478" t="s">
        <v>317</v>
      </c>
      <c r="FV118" s="478" t="s">
        <v>317</v>
      </c>
      <c r="FW118" s="478" t="s">
        <v>317</v>
      </c>
      <c r="FX118" s="478" t="s">
        <v>317</v>
      </c>
      <c r="FY118" s="478" t="s">
        <v>317</v>
      </c>
      <c r="FZ118" s="478" t="s">
        <v>317</v>
      </c>
      <c r="GA118" s="478" t="s">
        <v>317</v>
      </c>
      <c r="GB118" s="478" t="s">
        <v>317</v>
      </c>
      <c r="GC118" s="478" t="s">
        <v>317</v>
      </c>
      <c r="GD118" s="478" t="s">
        <v>317</v>
      </c>
      <c r="GE118" s="478" t="s">
        <v>317</v>
      </c>
      <c r="GF118" s="478" t="s">
        <v>317</v>
      </c>
      <c r="GG118" s="478" t="s">
        <v>317</v>
      </c>
      <c r="GH118" s="478" t="s">
        <v>317</v>
      </c>
      <c r="GI118" s="478" t="s">
        <v>317</v>
      </c>
      <c r="GJ118" s="478" t="s">
        <v>317</v>
      </c>
      <c r="GK118" s="478" t="s">
        <v>317</v>
      </c>
      <c r="GL118" s="478" t="s">
        <v>317</v>
      </c>
      <c r="GM118" s="478" t="s">
        <v>317</v>
      </c>
      <c r="GN118" s="478" t="s">
        <v>317</v>
      </c>
      <c r="GO118" s="478" t="s">
        <v>317</v>
      </c>
      <c r="GP118" s="478" t="s">
        <v>317</v>
      </c>
      <c r="GQ118" s="478" t="s">
        <v>317</v>
      </c>
      <c r="GR118" s="478" t="s">
        <v>317</v>
      </c>
      <c r="GS118" s="478" t="s">
        <v>317</v>
      </c>
      <c r="GT118" s="475" t="s">
        <v>316</v>
      </c>
    </row>
    <row r="119" spans="2:202" s="364" customFormat="1" ht="8.25" hidden="1" customHeight="1">
      <c r="B119" s="366">
        <v>35</v>
      </c>
      <c r="C119" s="476" t="s">
        <v>271</v>
      </c>
      <c r="D119" s="476" t="s">
        <v>271</v>
      </c>
      <c r="E119" s="476" t="s">
        <v>271</v>
      </c>
      <c r="F119" s="476" t="s">
        <v>271</v>
      </c>
      <c r="G119" s="476" t="s">
        <v>271</v>
      </c>
      <c r="H119" s="476" t="s">
        <v>271</v>
      </c>
      <c r="I119" s="476" t="s">
        <v>271</v>
      </c>
      <c r="J119" s="476" t="s">
        <v>271</v>
      </c>
      <c r="K119" s="476" t="s">
        <v>271</v>
      </c>
      <c r="L119" s="476" t="s">
        <v>271</v>
      </c>
      <c r="M119" s="476" t="s">
        <v>271</v>
      </c>
      <c r="N119" s="476" t="s">
        <v>271</v>
      </c>
      <c r="O119" s="476" t="s">
        <v>271</v>
      </c>
      <c r="P119" s="476" t="s">
        <v>271</v>
      </c>
      <c r="Q119" s="476" t="s">
        <v>271</v>
      </c>
      <c r="R119" s="476" t="s">
        <v>271</v>
      </c>
      <c r="S119" s="476" t="s">
        <v>271</v>
      </c>
      <c r="T119" s="476" t="s">
        <v>271</v>
      </c>
      <c r="U119" s="476" t="s">
        <v>271</v>
      </c>
      <c r="V119" s="476" t="s">
        <v>271</v>
      </c>
      <c r="W119" s="476" t="s">
        <v>271</v>
      </c>
      <c r="X119" s="476" t="s">
        <v>271</v>
      </c>
      <c r="Y119" s="476" t="s">
        <v>271</v>
      </c>
      <c r="Z119" s="476" t="s">
        <v>271</v>
      </c>
      <c r="AA119" s="476" t="s">
        <v>271</v>
      </c>
      <c r="AB119" s="476" t="s">
        <v>271</v>
      </c>
      <c r="AC119" s="476" t="s">
        <v>271</v>
      </c>
      <c r="AD119" s="476" t="s">
        <v>271</v>
      </c>
      <c r="AE119" s="476" t="s">
        <v>271</v>
      </c>
      <c r="AF119" s="476" t="s">
        <v>271</v>
      </c>
      <c r="AG119" s="476" t="s">
        <v>271</v>
      </c>
      <c r="AH119" s="476" t="s">
        <v>271</v>
      </c>
      <c r="AI119" s="476" t="s">
        <v>271</v>
      </c>
      <c r="AJ119" s="476" t="s">
        <v>271</v>
      </c>
      <c r="AK119" s="476" t="s">
        <v>271</v>
      </c>
      <c r="AL119" s="476" t="s">
        <v>271</v>
      </c>
      <c r="AM119" s="476" t="s">
        <v>271</v>
      </c>
      <c r="AN119" s="476" t="s">
        <v>271</v>
      </c>
      <c r="AO119" s="476" t="s">
        <v>271</v>
      </c>
      <c r="AP119" s="476" t="s">
        <v>271</v>
      </c>
      <c r="AQ119" s="476" t="s">
        <v>271</v>
      </c>
      <c r="AR119" s="476" t="s">
        <v>271</v>
      </c>
      <c r="AS119" s="476" t="s">
        <v>271</v>
      </c>
      <c r="AT119" s="476" t="s">
        <v>271</v>
      </c>
      <c r="AU119" s="476" t="s">
        <v>271</v>
      </c>
      <c r="AV119" s="476" t="s">
        <v>271</v>
      </c>
      <c r="AW119" s="476" t="s">
        <v>271</v>
      </c>
      <c r="AX119" s="476" t="s">
        <v>271</v>
      </c>
      <c r="AY119" s="476" t="s">
        <v>271</v>
      </c>
      <c r="AZ119" s="477" t="s">
        <v>271</v>
      </c>
      <c r="BA119" s="476" t="s">
        <v>271</v>
      </c>
      <c r="BB119" s="476" t="s">
        <v>271</v>
      </c>
      <c r="BC119" s="476" t="s">
        <v>271</v>
      </c>
      <c r="BD119" s="476" t="s">
        <v>271</v>
      </c>
      <c r="BE119" s="476" t="s">
        <v>271</v>
      </c>
      <c r="BF119" s="476" t="s">
        <v>271</v>
      </c>
      <c r="BG119" s="476" t="s">
        <v>271</v>
      </c>
      <c r="BH119" s="476" t="s">
        <v>271</v>
      </c>
      <c r="BI119" s="476" t="s">
        <v>271</v>
      </c>
      <c r="BJ119" s="476" t="s">
        <v>271</v>
      </c>
      <c r="BK119" s="476" t="s">
        <v>271</v>
      </c>
      <c r="BL119" s="476" t="s">
        <v>271</v>
      </c>
      <c r="BM119" s="476" t="s">
        <v>271</v>
      </c>
      <c r="BN119" s="476" t="s">
        <v>271</v>
      </c>
      <c r="BO119" s="476" t="s">
        <v>271</v>
      </c>
      <c r="BP119" s="476" t="s">
        <v>271</v>
      </c>
      <c r="BQ119" s="476" t="s">
        <v>271</v>
      </c>
      <c r="BR119" s="476" t="s">
        <v>271</v>
      </c>
      <c r="BS119" s="476" t="s">
        <v>271</v>
      </c>
      <c r="BT119" s="476" t="s">
        <v>271</v>
      </c>
      <c r="BU119" s="476" t="s">
        <v>271</v>
      </c>
      <c r="BV119" s="476" t="s">
        <v>271</v>
      </c>
      <c r="BW119" s="476" t="s">
        <v>271</v>
      </c>
      <c r="BX119" s="476" t="s">
        <v>271</v>
      </c>
      <c r="BY119" s="476" t="s">
        <v>271</v>
      </c>
      <c r="BZ119" s="476" t="s">
        <v>271</v>
      </c>
      <c r="CA119" s="476" t="s">
        <v>271</v>
      </c>
      <c r="CB119" s="476" t="s">
        <v>271</v>
      </c>
      <c r="CC119" s="476" t="s">
        <v>271</v>
      </c>
      <c r="CD119" s="476" t="s">
        <v>271</v>
      </c>
      <c r="CE119" s="476" t="s">
        <v>271</v>
      </c>
      <c r="CF119" s="476" t="s">
        <v>271</v>
      </c>
      <c r="CG119" s="476" t="s">
        <v>271</v>
      </c>
      <c r="CH119" s="476" t="s">
        <v>271</v>
      </c>
      <c r="CI119" s="476" t="s">
        <v>271</v>
      </c>
      <c r="CJ119" s="476" t="s">
        <v>271</v>
      </c>
      <c r="CK119" s="476" t="s">
        <v>271</v>
      </c>
      <c r="CL119" s="476" t="s">
        <v>271</v>
      </c>
      <c r="CM119" s="476" t="s">
        <v>271</v>
      </c>
      <c r="CN119" s="476" t="s">
        <v>271</v>
      </c>
      <c r="CO119" s="476" t="s">
        <v>271</v>
      </c>
      <c r="CP119" s="476" t="s">
        <v>271</v>
      </c>
      <c r="CQ119" s="476" t="s">
        <v>271</v>
      </c>
      <c r="CR119" s="476" t="s">
        <v>271</v>
      </c>
      <c r="CS119" s="476" t="s">
        <v>271</v>
      </c>
      <c r="CT119" s="476" t="s">
        <v>271</v>
      </c>
      <c r="CU119" s="476" t="s">
        <v>271</v>
      </c>
      <c r="CV119" s="476" t="s">
        <v>271</v>
      </c>
      <c r="CW119" s="476" t="s">
        <v>271</v>
      </c>
      <c r="CX119" s="478" t="s">
        <v>317</v>
      </c>
      <c r="CY119" s="478" t="s">
        <v>317</v>
      </c>
      <c r="CZ119" s="478" t="s">
        <v>317</v>
      </c>
      <c r="DA119" s="478" t="s">
        <v>317</v>
      </c>
      <c r="DB119" s="478" t="s">
        <v>317</v>
      </c>
      <c r="DC119" s="478" t="s">
        <v>317</v>
      </c>
      <c r="DD119" s="478" t="s">
        <v>317</v>
      </c>
      <c r="DE119" s="478" t="s">
        <v>317</v>
      </c>
      <c r="DF119" s="478" t="s">
        <v>317</v>
      </c>
      <c r="DG119" s="478" t="s">
        <v>317</v>
      </c>
      <c r="DH119" s="478" t="s">
        <v>317</v>
      </c>
      <c r="DI119" s="478" t="s">
        <v>317</v>
      </c>
      <c r="DJ119" s="478" t="s">
        <v>317</v>
      </c>
      <c r="DK119" s="478" t="s">
        <v>317</v>
      </c>
      <c r="DL119" s="478" t="s">
        <v>317</v>
      </c>
      <c r="DM119" s="478" t="s">
        <v>317</v>
      </c>
      <c r="DN119" s="478" t="s">
        <v>317</v>
      </c>
      <c r="DO119" s="478" t="s">
        <v>317</v>
      </c>
      <c r="DP119" s="478" t="s">
        <v>317</v>
      </c>
      <c r="DQ119" s="478" t="s">
        <v>317</v>
      </c>
      <c r="DR119" s="478" t="s">
        <v>317</v>
      </c>
      <c r="DS119" s="478" t="s">
        <v>317</v>
      </c>
      <c r="DT119" s="478" t="s">
        <v>317</v>
      </c>
      <c r="DU119" s="478" t="s">
        <v>317</v>
      </c>
      <c r="DV119" s="478" t="s">
        <v>317</v>
      </c>
      <c r="DW119" s="478" t="s">
        <v>317</v>
      </c>
      <c r="DX119" s="478" t="s">
        <v>317</v>
      </c>
      <c r="DY119" s="478" t="s">
        <v>317</v>
      </c>
      <c r="DZ119" s="478" t="s">
        <v>317</v>
      </c>
      <c r="EA119" s="478" t="s">
        <v>317</v>
      </c>
      <c r="EB119" s="478" t="s">
        <v>317</v>
      </c>
      <c r="EC119" s="478" t="s">
        <v>317</v>
      </c>
      <c r="ED119" s="478" t="s">
        <v>317</v>
      </c>
      <c r="EE119" s="478" t="s">
        <v>317</v>
      </c>
      <c r="EF119" s="478" t="s">
        <v>317</v>
      </c>
      <c r="EG119" s="478" t="s">
        <v>317</v>
      </c>
      <c r="EH119" s="478" t="s">
        <v>317</v>
      </c>
      <c r="EI119" s="478" t="s">
        <v>317</v>
      </c>
      <c r="EJ119" s="478" t="s">
        <v>317</v>
      </c>
      <c r="EK119" s="478" t="s">
        <v>317</v>
      </c>
      <c r="EL119" s="478" t="s">
        <v>317</v>
      </c>
      <c r="EM119" s="478" t="s">
        <v>317</v>
      </c>
      <c r="EN119" s="478" t="s">
        <v>317</v>
      </c>
      <c r="EO119" s="478" t="s">
        <v>317</v>
      </c>
      <c r="EP119" s="478" t="s">
        <v>317</v>
      </c>
      <c r="EQ119" s="478" t="s">
        <v>317</v>
      </c>
      <c r="ER119" s="478" t="s">
        <v>317</v>
      </c>
      <c r="ES119" s="478" t="s">
        <v>317</v>
      </c>
      <c r="ET119" s="478" t="s">
        <v>317</v>
      </c>
      <c r="EU119" s="478" t="s">
        <v>317</v>
      </c>
      <c r="EV119" s="478" t="s">
        <v>317</v>
      </c>
      <c r="EW119" s="478" t="s">
        <v>317</v>
      </c>
      <c r="EX119" s="478" t="s">
        <v>317</v>
      </c>
      <c r="EY119" s="478" t="s">
        <v>317</v>
      </c>
      <c r="EZ119" s="478" t="s">
        <v>317</v>
      </c>
      <c r="FA119" s="478" t="s">
        <v>317</v>
      </c>
      <c r="FB119" s="478" t="s">
        <v>317</v>
      </c>
      <c r="FC119" s="478" t="s">
        <v>317</v>
      </c>
      <c r="FD119" s="478" t="s">
        <v>317</v>
      </c>
      <c r="FE119" s="478" t="s">
        <v>317</v>
      </c>
      <c r="FF119" s="478" t="s">
        <v>317</v>
      </c>
      <c r="FG119" s="478" t="s">
        <v>317</v>
      </c>
      <c r="FH119" s="478" t="s">
        <v>317</v>
      </c>
      <c r="FI119" s="478" t="s">
        <v>317</v>
      </c>
      <c r="FJ119" s="478" t="s">
        <v>317</v>
      </c>
      <c r="FK119" s="478" t="s">
        <v>317</v>
      </c>
      <c r="FL119" s="478" t="s">
        <v>317</v>
      </c>
      <c r="FM119" s="478" t="s">
        <v>317</v>
      </c>
      <c r="FN119" s="478" t="s">
        <v>317</v>
      </c>
      <c r="FO119" s="478" t="s">
        <v>317</v>
      </c>
      <c r="FP119" s="478" t="s">
        <v>317</v>
      </c>
      <c r="FQ119" s="478" t="s">
        <v>317</v>
      </c>
      <c r="FR119" s="478" t="s">
        <v>317</v>
      </c>
      <c r="FS119" s="478" t="s">
        <v>317</v>
      </c>
      <c r="FT119" s="478" t="s">
        <v>317</v>
      </c>
      <c r="FU119" s="478" t="s">
        <v>317</v>
      </c>
      <c r="FV119" s="478" t="s">
        <v>317</v>
      </c>
      <c r="FW119" s="478" t="s">
        <v>317</v>
      </c>
      <c r="FX119" s="478" t="s">
        <v>317</v>
      </c>
      <c r="FY119" s="478" t="s">
        <v>317</v>
      </c>
      <c r="FZ119" s="478" t="s">
        <v>317</v>
      </c>
      <c r="GA119" s="478" t="s">
        <v>317</v>
      </c>
      <c r="GB119" s="478" t="s">
        <v>317</v>
      </c>
      <c r="GC119" s="478" t="s">
        <v>317</v>
      </c>
      <c r="GD119" s="478" t="s">
        <v>317</v>
      </c>
      <c r="GE119" s="478" t="s">
        <v>317</v>
      </c>
      <c r="GF119" s="478" t="s">
        <v>317</v>
      </c>
      <c r="GG119" s="478" t="s">
        <v>317</v>
      </c>
      <c r="GH119" s="478" t="s">
        <v>317</v>
      </c>
      <c r="GI119" s="478" t="s">
        <v>317</v>
      </c>
      <c r="GJ119" s="478" t="s">
        <v>317</v>
      </c>
      <c r="GK119" s="478" t="s">
        <v>317</v>
      </c>
      <c r="GL119" s="478" t="s">
        <v>317</v>
      </c>
      <c r="GM119" s="478" t="s">
        <v>317</v>
      </c>
      <c r="GN119" s="478" t="s">
        <v>317</v>
      </c>
      <c r="GO119" s="478" t="s">
        <v>317</v>
      </c>
      <c r="GP119" s="478" t="s">
        <v>317</v>
      </c>
      <c r="GQ119" s="478" t="s">
        <v>317</v>
      </c>
      <c r="GR119" s="478" t="s">
        <v>317</v>
      </c>
      <c r="GS119" s="478" t="s">
        <v>317</v>
      </c>
      <c r="GT119" s="475" t="s">
        <v>316</v>
      </c>
    </row>
    <row r="120" spans="2:202" s="364" customFormat="1" ht="8.25" hidden="1" customHeight="1">
      <c r="B120" s="366">
        <v>36</v>
      </c>
      <c r="C120" s="476" t="s">
        <v>271</v>
      </c>
      <c r="D120" s="476" t="s">
        <v>271</v>
      </c>
      <c r="E120" s="476" t="s">
        <v>271</v>
      </c>
      <c r="F120" s="476" t="s">
        <v>271</v>
      </c>
      <c r="G120" s="476" t="s">
        <v>271</v>
      </c>
      <c r="H120" s="476" t="s">
        <v>271</v>
      </c>
      <c r="I120" s="476" t="s">
        <v>271</v>
      </c>
      <c r="J120" s="476" t="s">
        <v>271</v>
      </c>
      <c r="K120" s="476" t="s">
        <v>271</v>
      </c>
      <c r="L120" s="476" t="s">
        <v>271</v>
      </c>
      <c r="M120" s="476" t="s">
        <v>271</v>
      </c>
      <c r="N120" s="476" t="s">
        <v>271</v>
      </c>
      <c r="O120" s="476" t="s">
        <v>271</v>
      </c>
      <c r="P120" s="476" t="s">
        <v>271</v>
      </c>
      <c r="Q120" s="476" t="s">
        <v>271</v>
      </c>
      <c r="R120" s="476" t="s">
        <v>271</v>
      </c>
      <c r="S120" s="476" t="s">
        <v>271</v>
      </c>
      <c r="T120" s="476" t="s">
        <v>271</v>
      </c>
      <c r="U120" s="476" t="s">
        <v>271</v>
      </c>
      <c r="V120" s="476" t="s">
        <v>271</v>
      </c>
      <c r="W120" s="476" t="s">
        <v>271</v>
      </c>
      <c r="X120" s="476" t="s">
        <v>271</v>
      </c>
      <c r="Y120" s="476" t="s">
        <v>271</v>
      </c>
      <c r="Z120" s="476" t="s">
        <v>271</v>
      </c>
      <c r="AA120" s="476" t="s">
        <v>271</v>
      </c>
      <c r="AB120" s="476" t="s">
        <v>271</v>
      </c>
      <c r="AC120" s="476" t="s">
        <v>271</v>
      </c>
      <c r="AD120" s="476" t="s">
        <v>271</v>
      </c>
      <c r="AE120" s="476" t="s">
        <v>271</v>
      </c>
      <c r="AF120" s="476" t="s">
        <v>271</v>
      </c>
      <c r="AG120" s="476" t="s">
        <v>271</v>
      </c>
      <c r="AH120" s="476" t="s">
        <v>271</v>
      </c>
      <c r="AI120" s="476" t="s">
        <v>271</v>
      </c>
      <c r="AJ120" s="476" t="s">
        <v>271</v>
      </c>
      <c r="AK120" s="476" t="s">
        <v>271</v>
      </c>
      <c r="AL120" s="476" t="s">
        <v>271</v>
      </c>
      <c r="AM120" s="476" t="s">
        <v>271</v>
      </c>
      <c r="AN120" s="476" t="s">
        <v>271</v>
      </c>
      <c r="AO120" s="476" t="s">
        <v>271</v>
      </c>
      <c r="AP120" s="476" t="s">
        <v>271</v>
      </c>
      <c r="AQ120" s="476" t="s">
        <v>271</v>
      </c>
      <c r="AR120" s="476" t="s">
        <v>271</v>
      </c>
      <c r="AS120" s="476" t="s">
        <v>271</v>
      </c>
      <c r="AT120" s="476" t="s">
        <v>271</v>
      </c>
      <c r="AU120" s="476" t="s">
        <v>271</v>
      </c>
      <c r="AV120" s="476" t="s">
        <v>271</v>
      </c>
      <c r="AW120" s="476" t="s">
        <v>271</v>
      </c>
      <c r="AX120" s="476" t="s">
        <v>271</v>
      </c>
      <c r="AY120" s="476" t="s">
        <v>271</v>
      </c>
      <c r="AZ120" s="477" t="s">
        <v>271</v>
      </c>
      <c r="BA120" s="476" t="s">
        <v>271</v>
      </c>
      <c r="BB120" s="476" t="s">
        <v>271</v>
      </c>
      <c r="BC120" s="476" t="s">
        <v>271</v>
      </c>
      <c r="BD120" s="476" t="s">
        <v>271</v>
      </c>
      <c r="BE120" s="476" t="s">
        <v>271</v>
      </c>
      <c r="BF120" s="476" t="s">
        <v>271</v>
      </c>
      <c r="BG120" s="476" t="s">
        <v>271</v>
      </c>
      <c r="BH120" s="476" t="s">
        <v>271</v>
      </c>
      <c r="BI120" s="476" t="s">
        <v>271</v>
      </c>
      <c r="BJ120" s="476" t="s">
        <v>271</v>
      </c>
      <c r="BK120" s="476" t="s">
        <v>271</v>
      </c>
      <c r="BL120" s="476" t="s">
        <v>271</v>
      </c>
      <c r="BM120" s="476" t="s">
        <v>271</v>
      </c>
      <c r="BN120" s="476" t="s">
        <v>271</v>
      </c>
      <c r="BO120" s="476" t="s">
        <v>271</v>
      </c>
      <c r="BP120" s="476" t="s">
        <v>271</v>
      </c>
      <c r="BQ120" s="476" t="s">
        <v>271</v>
      </c>
      <c r="BR120" s="476" t="s">
        <v>271</v>
      </c>
      <c r="BS120" s="476" t="s">
        <v>271</v>
      </c>
      <c r="BT120" s="476" t="s">
        <v>271</v>
      </c>
      <c r="BU120" s="476" t="s">
        <v>271</v>
      </c>
      <c r="BV120" s="476" t="s">
        <v>271</v>
      </c>
      <c r="BW120" s="476" t="s">
        <v>271</v>
      </c>
      <c r="BX120" s="476" t="s">
        <v>271</v>
      </c>
      <c r="BY120" s="476" t="s">
        <v>271</v>
      </c>
      <c r="BZ120" s="476" t="s">
        <v>271</v>
      </c>
      <c r="CA120" s="476" t="s">
        <v>271</v>
      </c>
      <c r="CB120" s="476" t="s">
        <v>271</v>
      </c>
      <c r="CC120" s="476" t="s">
        <v>271</v>
      </c>
      <c r="CD120" s="476" t="s">
        <v>271</v>
      </c>
      <c r="CE120" s="476" t="s">
        <v>271</v>
      </c>
      <c r="CF120" s="476" t="s">
        <v>271</v>
      </c>
      <c r="CG120" s="476" t="s">
        <v>271</v>
      </c>
      <c r="CH120" s="476" t="s">
        <v>271</v>
      </c>
      <c r="CI120" s="476" t="s">
        <v>271</v>
      </c>
      <c r="CJ120" s="476" t="s">
        <v>271</v>
      </c>
      <c r="CK120" s="476" t="s">
        <v>271</v>
      </c>
      <c r="CL120" s="476" t="s">
        <v>271</v>
      </c>
      <c r="CM120" s="476" t="s">
        <v>271</v>
      </c>
      <c r="CN120" s="476" t="s">
        <v>271</v>
      </c>
      <c r="CO120" s="476" t="s">
        <v>271</v>
      </c>
      <c r="CP120" s="476" t="s">
        <v>271</v>
      </c>
      <c r="CQ120" s="476" t="s">
        <v>271</v>
      </c>
      <c r="CR120" s="476" t="s">
        <v>271</v>
      </c>
      <c r="CS120" s="476" t="s">
        <v>271</v>
      </c>
      <c r="CT120" s="476" t="s">
        <v>271</v>
      </c>
      <c r="CU120" s="476" t="s">
        <v>271</v>
      </c>
      <c r="CV120" s="476" t="s">
        <v>271</v>
      </c>
      <c r="CW120" s="476" t="s">
        <v>271</v>
      </c>
      <c r="CX120" s="478" t="s">
        <v>317</v>
      </c>
      <c r="CY120" s="478" t="s">
        <v>317</v>
      </c>
      <c r="CZ120" s="478" t="s">
        <v>317</v>
      </c>
      <c r="DA120" s="478" t="s">
        <v>317</v>
      </c>
      <c r="DB120" s="478" t="s">
        <v>317</v>
      </c>
      <c r="DC120" s="478" t="s">
        <v>317</v>
      </c>
      <c r="DD120" s="478" t="s">
        <v>317</v>
      </c>
      <c r="DE120" s="478" t="s">
        <v>317</v>
      </c>
      <c r="DF120" s="478" t="s">
        <v>317</v>
      </c>
      <c r="DG120" s="478" t="s">
        <v>317</v>
      </c>
      <c r="DH120" s="478" t="s">
        <v>317</v>
      </c>
      <c r="DI120" s="478" t="s">
        <v>317</v>
      </c>
      <c r="DJ120" s="478" t="s">
        <v>317</v>
      </c>
      <c r="DK120" s="478" t="s">
        <v>317</v>
      </c>
      <c r="DL120" s="478" t="s">
        <v>317</v>
      </c>
      <c r="DM120" s="478" t="s">
        <v>317</v>
      </c>
      <c r="DN120" s="478" t="s">
        <v>317</v>
      </c>
      <c r="DO120" s="478" t="s">
        <v>317</v>
      </c>
      <c r="DP120" s="478" t="s">
        <v>317</v>
      </c>
      <c r="DQ120" s="478" t="s">
        <v>317</v>
      </c>
      <c r="DR120" s="478" t="s">
        <v>317</v>
      </c>
      <c r="DS120" s="478" t="s">
        <v>317</v>
      </c>
      <c r="DT120" s="478" t="s">
        <v>317</v>
      </c>
      <c r="DU120" s="478" t="s">
        <v>317</v>
      </c>
      <c r="DV120" s="478" t="s">
        <v>317</v>
      </c>
      <c r="DW120" s="478" t="s">
        <v>317</v>
      </c>
      <c r="DX120" s="478" t="s">
        <v>317</v>
      </c>
      <c r="DY120" s="478" t="s">
        <v>317</v>
      </c>
      <c r="DZ120" s="478" t="s">
        <v>317</v>
      </c>
      <c r="EA120" s="478" t="s">
        <v>317</v>
      </c>
      <c r="EB120" s="478" t="s">
        <v>317</v>
      </c>
      <c r="EC120" s="478" t="s">
        <v>317</v>
      </c>
      <c r="ED120" s="478" t="s">
        <v>317</v>
      </c>
      <c r="EE120" s="478" t="s">
        <v>317</v>
      </c>
      <c r="EF120" s="478" t="s">
        <v>317</v>
      </c>
      <c r="EG120" s="478" t="s">
        <v>317</v>
      </c>
      <c r="EH120" s="478" t="s">
        <v>317</v>
      </c>
      <c r="EI120" s="478" t="s">
        <v>317</v>
      </c>
      <c r="EJ120" s="478" t="s">
        <v>317</v>
      </c>
      <c r="EK120" s="478" t="s">
        <v>317</v>
      </c>
      <c r="EL120" s="478" t="s">
        <v>317</v>
      </c>
      <c r="EM120" s="478" t="s">
        <v>317</v>
      </c>
      <c r="EN120" s="478" t="s">
        <v>317</v>
      </c>
      <c r="EO120" s="478" t="s">
        <v>317</v>
      </c>
      <c r="EP120" s="478" t="s">
        <v>317</v>
      </c>
      <c r="EQ120" s="478" t="s">
        <v>317</v>
      </c>
      <c r="ER120" s="478" t="s">
        <v>317</v>
      </c>
      <c r="ES120" s="478" t="s">
        <v>317</v>
      </c>
      <c r="ET120" s="478" t="s">
        <v>317</v>
      </c>
      <c r="EU120" s="478" t="s">
        <v>317</v>
      </c>
      <c r="EV120" s="478" t="s">
        <v>317</v>
      </c>
      <c r="EW120" s="478" t="s">
        <v>317</v>
      </c>
      <c r="EX120" s="478" t="s">
        <v>317</v>
      </c>
      <c r="EY120" s="478" t="s">
        <v>317</v>
      </c>
      <c r="EZ120" s="478" t="s">
        <v>317</v>
      </c>
      <c r="FA120" s="478" t="s">
        <v>317</v>
      </c>
      <c r="FB120" s="478" t="s">
        <v>317</v>
      </c>
      <c r="FC120" s="478" t="s">
        <v>317</v>
      </c>
      <c r="FD120" s="478" t="s">
        <v>317</v>
      </c>
      <c r="FE120" s="478" t="s">
        <v>317</v>
      </c>
      <c r="FF120" s="478" t="s">
        <v>317</v>
      </c>
      <c r="FG120" s="478" t="s">
        <v>317</v>
      </c>
      <c r="FH120" s="478" t="s">
        <v>317</v>
      </c>
      <c r="FI120" s="478" t="s">
        <v>317</v>
      </c>
      <c r="FJ120" s="478" t="s">
        <v>317</v>
      </c>
      <c r="FK120" s="478" t="s">
        <v>317</v>
      </c>
      <c r="FL120" s="478" t="s">
        <v>317</v>
      </c>
      <c r="FM120" s="478" t="s">
        <v>317</v>
      </c>
      <c r="FN120" s="478" t="s">
        <v>317</v>
      </c>
      <c r="FO120" s="478" t="s">
        <v>317</v>
      </c>
      <c r="FP120" s="478" t="s">
        <v>317</v>
      </c>
      <c r="FQ120" s="478" t="s">
        <v>317</v>
      </c>
      <c r="FR120" s="478" t="s">
        <v>317</v>
      </c>
      <c r="FS120" s="478" t="s">
        <v>317</v>
      </c>
      <c r="FT120" s="478" t="s">
        <v>317</v>
      </c>
      <c r="FU120" s="478" t="s">
        <v>317</v>
      </c>
      <c r="FV120" s="478" t="s">
        <v>317</v>
      </c>
      <c r="FW120" s="478" t="s">
        <v>317</v>
      </c>
      <c r="FX120" s="478" t="s">
        <v>317</v>
      </c>
      <c r="FY120" s="478" t="s">
        <v>317</v>
      </c>
      <c r="FZ120" s="478" t="s">
        <v>317</v>
      </c>
      <c r="GA120" s="478" t="s">
        <v>317</v>
      </c>
      <c r="GB120" s="478" t="s">
        <v>317</v>
      </c>
      <c r="GC120" s="478" t="s">
        <v>317</v>
      </c>
      <c r="GD120" s="478" t="s">
        <v>317</v>
      </c>
      <c r="GE120" s="478" t="s">
        <v>317</v>
      </c>
      <c r="GF120" s="478" t="s">
        <v>317</v>
      </c>
      <c r="GG120" s="478" t="s">
        <v>317</v>
      </c>
      <c r="GH120" s="478" t="s">
        <v>317</v>
      </c>
      <c r="GI120" s="478" t="s">
        <v>317</v>
      </c>
      <c r="GJ120" s="478" t="s">
        <v>317</v>
      </c>
      <c r="GK120" s="478" t="s">
        <v>317</v>
      </c>
      <c r="GL120" s="478" t="s">
        <v>317</v>
      </c>
      <c r="GM120" s="478" t="s">
        <v>317</v>
      </c>
      <c r="GN120" s="478" t="s">
        <v>317</v>
      </c>
      <c r="GO120" s="478" t="s">
        <v>317</v>
      </c>
      <c r="GP120" s="478" t="s">
        <v>317</v>
      </c>
      <c r="GQ120" s="478" t="s">
        <v>317</v>
      </c>
      <c r="GR120" s="478" t="s">
        <v>317</v>
      </c>
      <c r="GS120" s="478" t="s">
        <v>317</v>
      </c>
      <c r="GT120" s="475" t="s">
        <v>316</v>
      </c>
    </row>
    <row r="121" spans="2:202" s="364" customFormat="1" ht="8.25" hidden="1" customHeight="1">
      <c r="B121" s="366">
        <v>37</v>
      </c>
      <c r="C121" s="476" t="s">
        <v>271</v>
      </c>
      <c r="D121" s="476" t="s">
        <v>271</v>
      </c>
      <c r="E121" s="476" t="s">
        <v>271</v>
      </c>
      <c r="F121" s="476" t="s">
        <v>271</v>
      </c>
      <c r="G121" s="476" t="s">
        <v>271</v>
      </c>
      <c r="H121" s="476" t="s">
        <v>271</v>
      </c>
      <c r="I121" s="476" t="s">
        <v>271</v>
      </c>
      <c r="J121" s="476" t="s">
        <v>271</v>
      </c>
      <c r="K121" s="476" t="s">
        <v>271</v>
      </c>
      <c r="L121" s="476" t="s">
        <v>271</v>
      </c>
      <c r="M121" s="476" t="s">
        <v>271</v>
      </c>
      <c r="N121" s="476" t="s">
        <v>271</v>
      </c>
      <c r="O121" s="476" t="s">
        <v>271</v>
      </c>
      <c r="P121" s="476" t="s">
        <v>271</v>
      </c>
      <c r="Q121" s="476" t="s">
        <v>271</v>
      </c>
      <c r="R121" s="476" t="s">
        <v>271</v>
      </c>
      <c r="S121" s="476" t="s">
        <v>271</v>
      </c>
      <c r="T121" s="476" t="s">
        <v>271</v>
      </c>
      <c r="U121" s="476" t="s">
        <v>271</v>
      </c>
      <c r="V121" s="476" t="s">
        <v>271</v>
      </c>
      <c r="W121" s="476" t="s">
        <v>271</v>
      </c>
      <c r="X121" s="476" t="s">
        <v>271</v>
      </c>
      <c r="Y121" s="476" t="s">
        <v>271</v>
      </c>
      <c r="Z121" s="476" t="s">
        <v>271</v>
      </c>
      <c r="AA121" s="476" t="s">
        <v>271</v>
      </c>
      <c r="AB121" s="476" t="s">
        <v>271</v>
      </c>
      <c r="AC121" s="476" t="s">
        <v>271</v>
      </c>
      <c r="AD121" s="476" t="s">
        <v>271</v>
      </c>
      <c r="AE121" s="476" t="s">
        <v>271</v>
      </c>
      <c r="AF121" s="476" t="s">
        <v>271</v>
      </c>
      <c r="AG121" s="476" t="s">
        <v>271</v>
      </c>
      <c r="AH121" s="476" t="s">
        <v>271</v>
      </c>
      <c r="AI121" s="476" t="s">
        <v>271</v>
      </c>
      <c r="AJ121" s="476" t="s">
        <v>271</v>
      </c>
      <c r="AK121" s="476" t="s">
        <v>271</v>
      </c>
      <c r="AL121" s="476" t="s">
        <v>271</v>
      </c>
      <c r="AM121" s="476" t="s">
        <v>271</v>
      </c>
      <c r="AN121" s="476" t="s">
        <v>271</v>
      </c>
      <c r="AO121" s="476" t="s">
        <v>271</v>
      </c>
      <c r="AP121" s="476" t="s">
        <v>271</v>
      </c>
      <c r="AQ121" s="476" t="s">
        <v>271</v>
      </c>
      <c r="AR121" s="476" t="s">
        <v>271</v>
      </c>
      <c r="AS121" s="476" t="s">
        <v>271</v>
      </c>
      <c r="AT121" s="476" t="s">
        <v>271</v>
      </c>
      <c r="AU121" s="476" t="s">
        <v>271</v>
      </c>
      <c r="AV121" s="476" t="s">
        <v>271</v>
      </c>
      <c r="AW121" s="476" t="s">
        <v>271</v>
      </c>
      <c r="AX121" s="476" t="s">
        <v>271</v>
      </c>
      <c r="AY121" s="476" t="s">
        <v>271</v>
      </c>
      <c r="AZ121" s="477" t="s">
        <v>271</v>
      </c>
      <c r="BA121" s="476" t="s">
        <v>271</v>
      </c>
      <c r="BB121" s="476" t="s">
        <v>271</v>
      </c>
      <c r="BC121" s="476" t="s">
        <v>271</v>
      </c>
      <c r="BD121" s="476" t="s">
        <v>271</v>
      </c>
      <c r="BE121" s="476" t="s">
        <v>271</v>
      </c>
      <c r="BF121" s="476" t="s">
        <v>271</v>
      </c>
      <c r="BG121" s="476" t="s">
        <v>271</v>
      </c>
      <c r="BH121" s="476" t="s">
        <v>271</v>
      </c>
      <c r="BI121" s="476" t="s">
        <v>271</v>
      </c>
      <c r="BJ121" s="476" t="s">
        <v>271</v>
      </c>
      <c r="BK121" s="476" t="s">
        <v>271</v>
      </c>
      <c r="BL121" s="476" t="s">
        <v>271</v>
      </c>
      <c r="BM121" s="476" t="s">
        <v>271</v>
      </c>
      <c r="BN121" s="476" t="s">
        <v>271</v>
      </c>
      <c r="BO121" s="476" t="s">
        <v>271</v>
      </c>
      <c r="BP121" s="476" t="s">
        <v>271</v>
      </c>
      <c r="BQ121" s="476" t="s">
        <v>271</v>
      </c>
      <c r="BR121" s="476" t="s">
        <v>271</v>
      </c>
      <c r="BS121" s="476" t="s">
        <v>271</v>
      </c>
      <c r="BT121" s="476" t="s">
        <v>271</v>
      </c>
      <c r="BU121" s="476" t="s">
        <v>271</v>
      </c>
      <c r="BV121" s="476" t="s">
        <v>271</v>
      </c>
      <c r="BW121" s="476" t="s">
        <v>271</v>
      </c>
      <c r="BX121" s="476" t="s">
        <v>271</v>
      </c>
      <c r="BY121" s="476" t="s">
        <v>271</v>
      </c>
      <c r="BZ121" s="476" t="s">
        <v>271</v>
      </c>
      <c r="CA121" s="476" t="s">
        <v>271</v>
      </c>
      <c r="CB121" s="476" t="s">
        <v>271</v>
      </c>
      <c r="CC121" s="476" t="s">
        <v>271</v>
      </c>
      <c r="CD121" s="476" t="s">
        <v>271</v>
      </c>
      <c r="CE121" s="476" t="s">
        <v>271</v>
      </c>
      <c r="CF121" s="476" t="s">
        <v>271</v>
      </c>
      <c r="CG121" s="476" t="s">
        <v>271</v>
      </c>
      <c r="CH121" s="476" t="s">
        <v>271</v>
      </c>
      <c r="CI121" s="476" t="s">
        <v>271</v>
      </c>
      <c r="CJ121" s="476" t="s">
        <v>271</v>
      </c>
      <c r="CK121" s="476" t="s">
        <v>271</v>
      </c>
      <c r="CL121" s="476" t="s">
        <v>271</v>
      </c>
      <c r="CM121" s="476" t="s">
        <v>271</v>
      </c>
      <c r="CN121" s="476" t="s">
        <v>271</v>
      </c>
      <c r="CO121" s="476" t="s">
        <v>271</v>
      </c>
      <c r="CP121" s="476" t="s">
        <v>271</v>
      </c>
      <c r="CQ121" s="476" t="s">
        <v>271</v>
      </c>
      <c r="CR121" s="476" t="s">
        <v>271</v>
      </c>
      <c r="CS121" s="476" t="s">
        <v>271</v>
      </c>
      <c r="CT121" s="476" t="s">
        <v>271</v>
      </c>
      <c r="CU121" s="476" t="s">
        <v>271</v>
      </c>
      <c r="CV121" s="476" t="s">
        <v>271</v>
      </c>
      <c r="CW121" s="476" t="s">
        <v>271</v>
      </c>
      <c r="CX121" s="478" t="s">
        <v>317</v>
      </c>
      <c r="CY121" s="478" t="s">
        <v>317</v>
      </c>
      <c r="CZ121" s="478" t="s">
        <v>317</v>
      </c>
      <c r="DA121" s="478" t="s">
        <v>317</v>
      </c>
      <c r="DB121" s="478" t="s">
        <v>317</v>
      </c>
      <c r="DC121" s="478" t="s">
        <v>317</v>
      </c>
      <c r="DD121" s="478" t="s">
        <v>317</v>
      </c>
      <c r="DE121" s="478" t="s">
        <v>317</v>
      </c>
      <c r="DF121" s="478" t="s">
        <v>317</v>
      </c>
      <c r="DG121" s="478" t="s">
        <v>317</v>
      </c>
      <c r="DH121" s="478" t="s">
        <v>317</v>
      </c>
      <c r="DI121" s="478" t="s">
        <v>317</v>
      </c>
      <c r="DJ121" s="478" t="s">
        <v>317</v>
      </c>
      <c r="DK121" s="478" t="s">
        <v>317</v>
      </c>
      <c r="DL121" s="478" t="s">
        <v>317</v>
      </c>
      <c r="DM121" s="478" t="s">
        <v>317</v>
      </c>
      <c r="DN121" s="478" t="s">
        <v>317</v>
      </c>
      <c r="DO121" s="478" t="s">
        <v>317</v>
      </c>
      <c r="DP121" s="478" t="s">
        <v>317</v>
      </c>
      <c r="DQ121" s="478" t="s">
        <v>317</v>
      </c>
      <c r="DR121" s="478" t="s">
        <v>317</v>
      </c>
      <c r="DS121" s="478" t="s">
        <v>317</v>
      </c>
      <c r="DT121" s="478" t="s">
        <v>317</v>
      </c>
      <c r="DU121" s="478" t="s">
        <v>317</v>
      </c>
      <c r="DV121" s="478" t="s">
        <v>317</v>
      </c>
      <c r="DW121" s="478" t="s">
        <v>317</v>
      </c>
      <c r="DX121" s="478" t="s">
        <v>317</v>
      </c>
      <c r="DY121" s="478" t="s">
        <v>317</v>
      </c>
      <c r="DZ121" s="478" t="s">
        <v>317</v>
      </c>
      <c r="EA121" s="478" t="s">
        <v>317</v>
      </c>
      <c r="EB121" s="478" t="s">
        <v>317</v>
      </c>
      <c r="EC121" s="478" t="s">
        <v>317</v>
      </c>
      <c r="ED121" s="478" t="s">
        <v>317</v>
      </c>
      <c r="EE121" s="478" t="s">
        <v>317</v>
      </c>
      <c r="EF121" s="478" t="s">
        <v>317</v>
      </c>
      <c r="EG121" s="478" t="s">
        <v>317</v>
      </c>
      <c r="EH121" s="478" t="s">
        <v>317</v>
      </c>
      <c r="EI121" s="478" t="s">
        <v>317</v>
      </c>
      <c r="EJ121" s="478" t="s">
        <v>317</v>
      </c>
      <c r="EK121" s="478" t="s">
        <v>317</v>
      </c>
      <c r="EL121" s="478" t="s">
        <v>317</v>
      </c>
      <c r="EM121" s="478" t="s">
        <v>317</v>
      </c>
      <c r="EN121" s="478" t="s">
        <v>317</v>
      </c>
      <c r="EO121" s="478" t="s">
        <v>317</v>
      </c>
      <c r="EP121" s="478" t="s">
        <v>317</v>
      </c>
      <c r="EQ121" s="478" t="s">
        <v>317</v>
      </c>
      <c r="ER121" s="478" t="s">
        <v>317</v>
      </c>
      <c r="ES121" s="478" t="s">
        <v>317</v>
      </c>
      <c r="ET121" s="478" t="s">
        <v>317</v>
      </c>
      <c r="EU121" s="478" t="s">
        <v>317</v>
      </c>
      <c r="EV121" s="478" t="s">
        <v>317</v>
      </c>
      <c r="EW121" s="478" t="s">
        <v>317</v>
      </c>
      <c r="EX121" s="478" t="s">
        <v>317</v>
      </c>
      <c r="EY121" s="478" t="s">
        <v>317</v>
      </c>
      <c r="EZ121" s="478" t="s">
        <v>317</v>
      </c>
      <c r="FA121" s="478" t="s">
        <v>317</v>
      </c>
      <c r="FB121" s="478" t="s">
        <v>317</v>
      </c>
      <c r="FC121" s="478" t="s">
        <v>317</v>
      </c>
      <c r="FD121" s="478" t="s">
        <v>317</v>
      </c>
      <c r="FE121" s="478" t="s">
        <v>317</v>
      </c>
      <c r="FF121" s="478" t="s">
        <v>317</v>
      </c>
      <c r="FG121" s="478" t="s">
        <v>317</v>
      </c>
      <c r="FH121" s="478" t="s">
        <v>317</v>
      </c>
      <c r="FI121" s="478" t="s">
        <v>317</v>
      </c>
      <c r="FJ121" s="478" t="s">
        <v>317</v>
      </c>
      <c r="FK121" s="478" t="s">
        <v>317</v>
      </c>
      <c r="FL121" s="478" t="s">
        <v>317</v>
      </c>
      <c r="FM121" s="478" t="s">
        <v>317</v>
      </c>
      <c r="FN121" s="478" t="s">
        <v>317</v>
      </c>
      <c r="FO121" s="478" t="s">
        <v>317</v>
      </c>
      <c r="FP121" s="478" t="s">
        <v>317</v>
      </c>
      <c r="FQ121" s="478" t="s">
        <v>317</v>
      </c>
      <c r="FR121" s="478" t="s">
        <v>317</v>
      </c>
      <c r="FS121" s="478" t="s">
        <v>317</v>
      </c>
      <c r="FT121" s="478" t="s">
        <v>317</v>
      </c>
      <c r="FU121" s="478" t="s">
        <v>317</v>
      </c>
      <c r="FV121" s="478" t="s">
        <v>317</v>
      </c>
      <c r="FW121" s="478" t="s">
        <v>317</v>
      </c>
      <c r="FX121" s="478" t="s">
        <v>317</v>
      </c>
      <c r="FY121" s="478" t="s">
        <v>317</v>
      </c>
      <c r="FZ121" s="478" t="s">
        <v>317</v>
      </c>
      <c r="GA121" s="478" t="s">
        <v>317</v>
      </c>
      <c r="GB121" s="478" t="s">
        <v>317</v>
      </c>
      <c r="GC121" s="478" t="s">
        <v>317</v>
      </c>
      <c r="GD121" s="478" t="s">
        <v>317</v>
      </c>
      <c r="GE121" s="478" t="s">
        <v>317</v>
      </c>
      <c r="GF121" s="478" t="s">
        <v>317</v>
      </c>
      <c r="GG121" s="478" t="s">
        <v>317</v>
      </c>
      <c r="GH121" s="478" t="s">
        <v>317</v>
      </c>
      <c r="GI121" s="478" t="s">
        <v>317</v>
      </c>
      <c r="GJ121" s="478" t="s">
        <v>317</v>
      </c>
      <c r="GK121" s="478" t="s">
        <v>317</v>
      </c>
      <c r="GL121" s="478" t="s">
        <v>317</v>
      </c>
      <c r="GM121" s="478" t="s">
        <v>317</v>
      </c>
      <c r="GN121" s="478" t="s">
        <v>317</v>
      </c>
      <c r="GO121" s="478" t="s">
        <v>317</v>
      </c>
      <c r="GP121" s="478" t="s">
        <v>317</v>
      </c>
      <c r="GQ121" s="478" t="s">
        <v>317</v>
      </c>
      <c r="GR121" s="478" t="s">
        <v>317</v>
      </c>
      <c r="GS121" s="478" t="s">
        <v>317</v>
      </c>
      <c r="GT121" s="475" t="s">
        <v>316</v>
      </c>
    </row>
    <row r="122" spans="2:202" s="364" customFormat="1" ht="8.25" hidden="1" customHeight="1">
      <c r="B122" s="366">
        <v>38</v>
      </c>
      <c r="C122" s="476" t="s">
        <v>271</v>
      </c>
      <c r="D122" s="476" t="s">
        <v>271</v>
      </c>
      <c r="E122" s="476" t="s">
        <v>271</v>
      </c>
      <c r="F122" s="476" t="s">
        <v>271</v>
      </c>
      <c r="G122" s="476" t="s">
        <v>271</v>
      </c>
      <c r="H122" s="476" t="s">
        <v>271</v>
      </c>
      <c r="I122" s="476" t="s">
        <v>271</v>
      </c>
      <c r="J122" s="476" t="s">
        <v>271</v>
      </c>
      <c r="K122" s="476" t="s">
        <v>271</v>
      </c>
      <c r="L122" s="476" t="s">
        <v>271</v>
      </c>
      <c r="M122" s="476" t="s">
        <v>271</v>
      </c>
      <c r="N122" s="476" t="s">
        <v>271</v>
      </c>
      <c r="O122" s="476" t="s">
        <v>271</v>
      </c>
      <c r="P122" s="476" t="s">
        <v>271</v>
      </c>
      <c r="Q122" s="476" t="s">
        <v>271</v>
      </c>
      <c r="R122" s="476" t="s">
        <v>271</v>
      </c>
      <c r="S122" s="476" t="s">
        <v>271</v>
      </c>
      <c r="T122" s="476" t="s">
        <v>271</v>
      </c>
      <c r="U122" s="476" t="s">
        <v>271</v>
      </c>
      <c r="V122" s="476" t="s">
        <v>271</v>
      </c>
      <c r="W122" s="476" t="s">
        <v>271</v>
      </c>
      <c r="X122" s="476" t="s">
        <v>271</v>
      </c>
      <c r="Y122" s="476" t="s">
        <v>271</v>
      </c>
      <c r="Z122" s="476" t="s">
        <v>271</v>
      </c>
      <c r="AA122" s="476" t="s">
        <v>271</v>
      </c>
      <c r="AB122" s="476" t="s">
        <v>271</v>
      </c>
      <c r="AC122" s="476" t="s">
        <v>271</v>
      </c>
      <c r="AD122" s="476" t="s">
        <v>271</v>
      </c>
      <c r="AE122" s="476" t="s">
        <v>271</v>
      </c>
      <c r="AF122" s="476" t="s">
        <v>271</v>
      </c>
      <c r="AG122" s="476" t="s">
        <v>271</v>
      </c>
      <c r="AH122" s="476" t="s">
        <v>271</v>
      </c>
      <c r="AI122" s="476" t="s">
        <v>271</v>
      </c>
      <c r="AJ122" s="476" t="s">
        <v>271</v>
      </c>
      <c r="AK122" s="476" t="s">
        <v>271</v>
      </c>
      <c r="AL122" s="476" t="s">
        <v>271</v>
      </c>
      <c r="AM122" s="476" t="s">
        <v>271</v>
      </c>
      <c r="AN122" s="476" t="s">
        <v>271</v>
      </c>
      <c r="AO122" s="476" t="s">
        <v>271</v>
      </c>
      <c r="AP122" s="476" t="s">
        <v>271</v>
      </c>
      <c r="AQ122" s="476" t="s">
        <v>271</v>
      </c>
      <c r="AR122" s="476" t="s">
        <v>271</v>
      </c>
      <c r="AS122" s="476" t="s">
        <v>271</v>
      </c>
      <c r="AT122" s="476" t="s">
        <v>271</v>
      </c>
      <c r="AU122" s="476" t="s">
        <v>271</v>
      </c>
      <c r="AV122" s="476" t="s">
        <v>271</v>
      </c>
      <c r="AW122" s="476" t="s">
        <v>271</v>
      </c>
      <c r="AX122" s="476" t="s">
        <v>271</v>
      </c>
      <c r="AY122" s="476" t="s">
        <v>271</v>
      </c>
      <c r="AZ122" s="477" t="s">
        <v>271</v>
      </c>
      <c r="BA122" s="476" t="s">
        <v>271</v>
      </c>
      <c r="BB122" s="476" t="s">
        <v>271</v>
      </c>
      <c r="BC122" s="476" t="s">
        <v>271</v>
      </c>
      <c r="BD122" s="476" t="s">
        <v>271</v>
      </c>
      <c r="BE122" s="476" t="s">
        <v>271</v>
      </c>
      <c r="BF122" s="476" t="s">
        <v>271</v>
      </c>
      <c r="BG122" s="476" t="s">
        <v>271</v>
      </c>
      <c r="BH122" s="476" t="s">
        <v>271</v>
      </c>
      <c r="BI122" s="476" t="s">
        <v>271</v>
      </c>
      <c r="BJ122" s="476" t="s">
        <v>271</v>
      </c>
      <c r="BK122" s="476" t="s">
        <v>271</v>
      </c>
      <c r="BL122" s="476" t="s">
        <v>271</v>
      </c>
      <c r="BM122" s="476" t="s">
        <v>271</v>
      </c>
      <c r="BN122" s="476" t="s">
        <v>271</v>
      </c>
      <c r="BO122" s="476" t="s">
        <v>271</v>
      </c>
      <c r="BP122" s="476" t="s">
        <v>271</v>
      </c>
      <c r="BQ122" s="476" t="s">
        <v>271</v>
      </c>
      <c r="BR122" s="476" t="s">
        <v>271</v>
      </c>
      <c r="BS122" s="476" t="s">
        <v>271</v>
      </c>
      <c r="BT122" s="476" t="s">
        <v>271</v>
      </c>
      <c r="BU122" s="476" t="s">
        <v>271</v>
      </c>
      <c r="BV122" s="476" t="s">
        <v>271</v>
      </c>
      <c r="BW122" s="476" t="s">
        <v>271</v>
      </c>
      <c r="BX122" s="476" t="s">
        <v>271</v>
      </c>
      <c r="BY122" s="476" t="s">
        <v>271</v>
      </c>
      <c r="BZ122" s="476" t="s">
        <v>271</v>
      </c>
      <c r="CA122" s="476" t="s">
        <v>271</v>
      </c>
      <c r="CB122" s="476" t="s">
        <v>271</v>
      </c>
      <c r="CC122" s="476" t="s">
        <v>271</v>
      </c>
      <c r="CD122" s="476" t="s">
        <v>271</v>
      </c>
      <c r="CE122" s="476" t="s">
        <v>271</v>
      </c>
      <c r="CF122" s="476" t="s">
        <v>271</v>
      </c>
      <c r="CG122" s="476" t="s">
        <v>271</v>
      </c>
      <c r="CH122" s="476" t="s">
        <v>271</v>
      </c>
      <c r="CI122" s="476" t="s">
        <v>271</v>
      </c>
      <c r="CJ122" s="476" t="s">
        <v>271</v>
      </c>
      <c r="CK122" s="476" t="s">
        <v>271</v>
      </c>
      <c r="CL122" s="476" t="s">
        <v>271</v>
      </c>
      <c r="CM122" s="476" t="s">
        <v>271</v>
      </c>
      <c r="CN122" s="476" t="s">
        <v>271</v>
      </c>
      <c r="CO122" s="476" t="s">
        <v>271</v>
      </c>
      <c r="CP122" s="476" t="s">
        <v>271</v>
      </c>
      <c r="CQ122" s="476" t="s">
        <v>271</v>
      </c>
      <c r="CR122" s="476" t="s">
        <v>271</v>
      </c>
      <c r="CS122" s="476" t="s">
        <v>271</v>
      </c>
      <c r="CT122" s="476" t="s">
        <v>271</v>
      </c>
      <c r="CU122" s="476" t="s">
        <v>271</v>
      </c>
      <c r="CV122" s="476" t="s">
        <v>271</v>
      </c>
      <c r="CW122" s="476" t="s">
        <v>271</v>
      </c>
      <c r="CX122" s="478" t="s">
        <v>317</v>
      </c>
      <c r="CY122" s="478" t="s">
        <v>317</v>
      </c>
      <c r="CZ122" s="478" t="s">
        <v>317</v>
      </c>
      <c r="DA122" s="478" t="s">
        <v>317</v>
      </c>
      <c r="DB122" s="478" t="s">
        <v>317</v>
      </c>
      <c r="DC122" s="478" t="s">
        <v>317</v>
      </c>
      <c r="DD122" s="478" t="s">
        <v>317</v>
      </c>
      <c r="DE122" s="478" t="s">
        <v>317</v>
      </c>
      <c r="DF122" s="478" t="s">
        <v>317</v>
      </c>
      <c r="DG122" s="478" t="s">
        <v>317</v>
      </c>
      <c r="DH122" s="478" t="s">
        <v>317</v>
      </c>
      <c r="DI122" s="478" t="s">
        <v>317</v>
      </c>
      <c r="DJ122" s="478" t="s">
        <v>317</v>
      </c>
      <c r="DK122" s="478" t="s">
        <v>317</v>
      </c>
      <c r="DL122" s="478" t="s">
        <v>317</v>
      </c>
      <c r="DM122" s="478" t="s">
        <v>317</v>
      </c>
      <c r="DN122" s="478" t="s">
        <v>317</v>
      </c>
      <c r="DO122" s="478" t="s">
        <v>317</v>
      </c>
      <c r="DP122" s="478" t="s">
        <v>317</v>
      </c>
      <c r="DQ122" s="478" t="s">
        <v>317</v>
      </c>
      <c r="DR122" s="478" t="s">
        <v>317</v>
      </c>
      <c r="DS122" s="478" t="s">
        <v>317</v>
      </c>
      <c r="DT122" s="478" t="s">
        <v>317</v>
      </c>
      <c r="DU122" s="478" t="s">
        <v>317</v>
      </c>
      <c r="DV122" s="478" t="s">
        <v>317</v>
      </c>
      <c r="DW122" s="478" t="s">
        <v>317</v>
      </c>
      <c r="DX122" s="478" t="s">
        <v>317</v>
      </c>
      <c r="DY122" s="478" t="s">
        <v>317</v>
      </c>
      <c r="DZ122" s="478" t="s">
        <v>317</v>
      </c>
      <c r="EA122" s="478" t="s">
        <v>317</v>
      </c>
      <c r="EB122" s="478" t="s">
        <v>317</v>
      </c>
      <c r="EC122" s="478" t="s">
        <v>317</v>
      </c>
      <c r="ED122" s="478" t="s">
        <v>317</v>
      </c>
      <c r="EE122" s="478" t="s">
        <v>317</v>
      </c>
      <c r="EF122" s="478" t="s">
        <v>317</v>
      </c>
      <c r="EG122" s="478" t="s">
        <v>317</v>
      </c>
      <c r="EH122" s="478" t="s">
        <v>317</v>
      </c>
      <c r="EI122" s="478" t="s">
        <v>317</v>
      </c>
      <c r="EJ122" s="478" t="s">
        <v>317</v>
      </c>
      <c r="EK122" s="478" t="s">
        <v>317</v>
      </c>
      <c r="EL122" s="478" t="s">
        <v>317</v>
      </c>
      <c r="EM122" s="478" t="s">
        <v>317</v>
      </c>
      <c r="EN122" s="478" t="s">
        <v>317</v>
      </c>
      <c r="EO122" s="478" t="s">
        <v>317</v>
      </c>
      <c r="EP122" s="478" t="s">
        <v>317</v>
      </c>
      <c r="EQ122" s="478" t="s">
        <v>317</v>
      </c>
      <c r="ER122" s="478" t="s">
        <v>317</v>
      </c>
      <c r="ES122" s="478" t="s">
        <v>317</v>
      </c>
      <c r="ET122" s="478" t="s">
        <v>317</v>
      </c>
      <c r="EU122" s="478" t="s">
        <v>317</v>
      </c>
      <c r="EV122" s="478" t="s">
        <v>317</v>
      </c>
      <c r="EW122" s="478" t="s">
        <v>317</v>
      </c>
      <c r="EX122" s="478" t="s">
        <v>317</v>
      </c>
      <c r="EY122" s="478" t="s">
        <v>317</v>
      </c>
      <c r="EZ122" s="478" t="s">
        <v>317</v>
      </c>
      <c r="FA122" s="478" t="s">
        <v>317</v>
      </c>
      <c r="FB122" s="478" t="s">
        <v>317</v>
      </c>
      <c r="FC122" s="478" t="s">
        <v>317</v>
      </c>
      <c r="FD122" s="478" t="s">
        <v>317</v>
      </c>
      <c r="FE122" s="478" t="s">
        <v>317</v>
      </c>
      <c r="FF122" s="478" t="s">
        <v>317</v>
      </c>
      <c r="FG122" s="478" t="s">
        <v>317</v>
      </c>
      <c r="FH122" s="478" t="s">
        <v>317</v>
      </c>
      <c r="FI122" s="478" t="s">
        <v>317</v>
      </c>
      <c r="FJ122" s="478" t="s">
        <v>317</v>
      </c>
      <c r="FK122" s="478" t="s">
        <v>317</v>
      </c>
      <c r="FL122" s="478" t="s">
        <v>317</v>
      </c>
      <c r="FM122" s="478" t="s">
        <v>317</v>
      </c>
      <c r="FN122" s="478" t="s">
        <v>317</v>
      </c>
      <c r="FO122" s="478" t="s">
        <v>317</v>
      </c>
      <c r="FP122" s="478" t="s">
        <v>317</v>
      </c>
      <c r="FQ122" s="478" t="s">
        <v>317</v>
      </c>
      <c r="FR122" s="478" t="s">
        <v>317</v>
      </c>
      <c r="FS122" s="478" t="s">
        <v>317</v>
      </c>
      <c r="FT122" s="478" t="s">
        <v>317</v>
      </c>
      <c r="FU122" s="478" t="s">
        <v>317</v>
      </c>
      <c r="FV122" s="478" t="s">
        <v>317</v>
      </c>
      <c r="FW122" s="478" t="s">
        <v>317</v>
      </c>
      <c r="FX122" s="478" t="s">
        <v>317</v>
      </c>
      <c r="FY122" s="478" t="s">
        <v>317</v>
      </c>
      <c r="FZ122" s="478" t="s">
        <v>317</v>
      </c>
      <c r="GA122" s="478" t="s">
        <v>317</v>
      </c>
      <c r="GB122" s="478" t="s">
        <v>317</v>
      </c>
      <c r="GC122" s="478" t="s">
        <v>317</v>
      </c>
      <c r="GD122" s="478" t="s">
        <v>317</v>
      </c>
      <c r="GE122" s="478" t="s">
        <v>317</v>
      </c>
      <c r="GF122" s="478" t="s">
        <v>317</v>
      </c>
      <c r="GG122" s="478" t="s">
        <v>317</v>
      </c>
      <c r="GH122" s="478" t="s">
        <v>317</v>
      </c>
      <c r="GI122" s="478" t="s">
        <v>317</v>
      </c>
      <c r="GJ122" s="478" t="s">
        <v>317</v>
      </c>
      <c r="GK122" s="478" t="s">
        <v>317</v>
      </c>
      <c r="GL122" s="478" t="s">
        <v>317</v>
      </c>
      <c r="GM122" s="478" t="s">
        <v>317</v>
      </c>
      <c r="GN122" s="478" t="s">
        <v>317</v>
      </c>
      <c r="GO122" s="478" t="s">
        <v>317</v>
      </c>
      <c r="GP122" s="478" t="s">
        <v>317</v>
      </c>
      <c r="GQ122" s="478" t="s">
        <v>317</v>
      </c>
      <c r="GR122" s="478" t="s">
        <v>317</v>
      </c>
      <c r="GS122" s="478" t="s">
        <v>317</v>
      </c>
      <c r="GT122" s="475" t="s">
        <v>316</v>
      </c>
    </row>
    <row r="123" spans="2:202" s="364" customFormat="1" ht="8.25" hidden="1" customHeight="1">
      <c r="B123" s="366">
        <v>39</v>
      </c>
      <c r="C123" s="476" t="s">
        <v>271</v>
      </c>
      <c r="D123" s="476" t="s">
        <v>271</v>
      </c>
      <c r="E123" s="476" t="s">
        <v>271</v>
      </c>
      <c r="F123" s="476" t="s">
        <v>271</v>
      </c>
      <c r="G123" s="476" t="s">
        <v>271</v>
      </c>
      <c r="H123" s="476" t="s">
        <v>271</v>
      </c>
      <c r="I123" s="476" t="s">
        <v>271</v>
      </c>
      <c r="J123" s="476" t="s">
        <v>271</v>
      </c>
      <c r="K123" s="476" t="s">
        <v>271</v>
      </c>
      <c r="L123" s="476" t="s">
        <v>271</v>
      </c>
      <c r="M123" s="476" t="s">
        <v>271</v>
      </c>
      <c r="N123" s="476" t="s">
        <v>271</v>
      </c>
      <c r="O123" s="476" t="s">
        <v>271</v>
      </c>
      <c r="P123" s="476" t="s">
        <v>271</v>
      </c>
      <c r="Q123" s="476" t="s">
        <v>271</v>
      </c>
      <c r="R123" s="476" t="s">
        <v>271</v>
      </c>
      <c r="S123" s="476" t="s">
        <v>271</v>
      </c>
      <c r="T123" s="476" t="s">
        <v>271</v>
      </c>
      <c r="U123" s="476" t="s">
        <v>271</v>
      </c>
      <c r="V123" s="476" t="s">
        <v>271</v>
      </c>
      <c r="W123" s="476" t="s">
        <v>271</v>
      </c>
      <c r="X123" s="476" t="s">
        <v>271</v>
      </c>
      <c r="Y123" s="476" t="s">
        <v>271</v>
      </c>
      <c r="Z123" s="476" t="s">
        <v>271</v>
      </c>
      <c r="AA123" s="476" t="s">
        <v>271</v>
      </c>
      <c r="AB123" s="476" t="s">
        <v>271</v>
      </c>
      <c r="AC123" s="476" t="s">
        <v>271</v>
      </c>
      <c r="AD123" s="476" t="s">
        <v>271</v>
      </c>
      <c r="AE123" s="476" t="s">
        <v>271</v>
      </c>
      <c r="AF123" s="476" t="s">
        <v>271</v>
      </c>
      <c r="AG123" s="476" t="s">
        <v>271</v>
      </c>
      <c r="AH123" s="476" t="s">
        <v>271</v>
      </c>
      <c r="AI123" s="476" t="s">
        <v>271</v>
      </c>
      <c r="AJ123" s="476" t="s">
        <v>271</v>
      </c>
      <c r="AK123" s="476" t="s">
        <v>271</v>
      </c>
      <c r="AL123" s="476" t="s">
        <v>271</v>
      </c>
      <c r="AM123" s="476" t="s">
        <v>271</v>
      </c>
      <c r="AN123" s="476" t="s">
        <v>271</v>
      </c>
      <c r="AO123" s="476" t="s">
        <v>271</v>
      </c>
      <c r="AP123" s="476" t="s">
        <v>271</v>
      </c>
      <c r="AQ123" s="476" t="s">
        <v>271</v>
      </c>
      <c r="AR123" s="476" t="s">
        <v>271</v>
      </c>
      <c r="AS123" s="476" t="s">
        <v>271</v>
      </c>
      <c r="AT123" s="476" t="s">
        <v>271</v>
      </c>
      <c r="AU123" s="476" t="s">
        <v>271</v>
      </c>
      <c r="AV123" s="476" t="s">
        <v>271</v>
      </c>
      <c r="AW123" s="476" t="s">
        <v>271</v>
      </c>
      <c r="AX123" s="476" t="s">
        <v>271</v>
      </c>
      <c r="AY123" s="476" t="s">
        <v>271</v>
      </c>
      <c r="AZ123" s="477" t="s">
        <v>271</v>
      </c>
      <c r="BA123" s="476" t="s">
        <v>271</v>
      </c>
      <c r="BB123" s="476" t="s">
        <v>271</v>
      </c>
      <c r="BC123" s="476" t="s">
        <v>271</v>
      </c>
      <c r="BD123" s="476" t="s">
        <v>271</v>
      </c>
      <c r="BE123" s="476" t="s">
        <v>271</v>
      </c>
      <c r="BF123" s="476" t="s">
        <v>271</v>
      </c>
      <c r="BG123" s="476" t="s">
        <v>271</v>
      </c>
      <c r="BH123" s="476" t="s">
        <v>271</v>
      </c>
      <c r="BI123" s="476" t="s">
        <v>271</v>
      </c>
      <c r="BJ123" s="476" t="s">
        <v>271</v>
      </c>
      <c r="BK123" s="476" t="s">
        <v>271</v>
      </c>
      <c r="BL123" s="476" t="s">
        <v>271</v>
      </c>
      <c r="BM123" s="476" t="s">
        <v>271</v>
      </c>
      <c r="BN123" s="476" t="s">
        <v>271</v>
      </c>
      <c r="BO123" s="476" t="s">
        <v>271</v>
      </c>
      <c r="BP123" s="476" t="s">
        <v>271</v>
      </c>
      <c r="BQ123" s="476" t="s">
        <v>271</v>
      </c>
      <c r="BR123" s="476" t="s">
        <v>271</v>
      </c>
      <c r="BS123" s="476" t="s">
        <v>271</v>
      </c>
      <c r="BT123" s="476" t="s">
        <v>271</v>
      </c>
      <c r="BU123" s="476" t="s">
        <v>271</v>
      </c>
      <c r="BV123" s="476" t="s">
        <v>271</v>
      </c>
      <c r="BW123" s="476" t="s">
        <v>271</v>
      </c>
      <c r="BX123" s="476" t="s">
        <v>271</v>
      </c>
      <c r="BY123" s="476" t="s">
        <v>271</v>
      </c>
      <c r="BZ123" s="476" t="s">
        <v>271</v>
      </c>
      <c r="CA123" s="476" t="s">
        <v>271</v>
      </c>
      <c r="CB123" s="476" t="s">
        <v>271</v>
      </c>
      <c r="CC123" s="476" t="s">
        <v>271</v>
      </c>
      <c r="CD123" s="476" t="s">
        <v>271</v>
      </c>
      <c r="CE123" s="476" t="s">
        <v>271</v>
      </c>
      <c r="CF123" s="476" t="s">
        <v>271</v>
      </c>
      <c r="CG123" s="476" t="s">
        <v>271</v>
      </c>
      <c r="CH123" s="476" t="s">
        <v>271</v>
      </c>
      <c r="CI123" s="476" t="s">
        <v>271</v>
      </c>
      <c r="CJ123" s="476" t="s">
        <v>271</v>
      </c>
      <c r="CK123" s="476" t="s">
        <v>271</v>
      </c>
      <c r="CL123" s="476" t="s">
        <v>271</v>
      </c>
      <c r="CM123" s="476" t="s">
        <v>271</v>
      </c>
      <c r="CN123" s="476" t="s">
        <v>271</v>
      </c>
      <c r="CO123" s="476" t="s">
        <v>271</v>
      </c>
      <c r="CP123" s="476" t="s">
        <v>271</v>
      </c>
      <c r="CQ123" s="476" t="s">
        <v>271</v>
      </c>
      <c r="CR123" s="476" t="s">
        <v>271</v>
      </c>
      <c r="CS123" s="476" t="s">
        <v>271</v>
      </c>
      <c r="CT123" s="476" t="s">
        <v>271</v>
      </c>
      <c r="CU123" s="476" t="s">
        <v>271</v>
      </c>
      <c r="CV123" s="476" t="s">
        <v>271</v>
      </c>
      <c r="CW123" s="476" t="s">
        <v>271</v>
      </c>
      <c r="CX123" s="478" t="s">
        <v>317</v>
      </c>
      <c r="CY123" s="478" t="s">
        <v>317</v>
      </c>
      <c r="CZ123" s="478" t="s">
        <v>317</v>
      </c>
      <c r="DA123" s="478" t="s">
        <v>317</v>
      </c>
      <c r="DB123" s="478" t="s">
        <v>317</v>
      </c>
      <c r="DC123" s="478" t="s">
        <v>317</v>
      </c>
      <c r="DD123" s="478" t="s">
        <v>317</v>
      </c>
      <c r="DE123" s="478" t="s">
        <v>317</v>
      </c>
      <c r="DF123" s="478" t="s">
        <v>317</v>
      </c>
      <c r="DG123" s="478" t="s">
        <v>317</v>
      </c>
      <c r="DH123" s="478" t="s">
        <v>317</v>
      </c>
      <c r="DI123" s="478" t="s">
        <v>317</v>
      </c>
      <c r="DJ123" s="478" t="s">
        <v>317</v>
      </c>
      <c r="DK123" s="478" t="s">
        <v>317</v>
      </c>
      <c r="DL123" s="478" t="s">
        <v>317</v>
      </c>
      <c r="DM123" s="478" t="s">
        <v>317</v>
      </c>
      <c r="DN123" s="478" t="s">
        <v>317</v>
      </c>
      <c r="DO123" s="478" t="s">
        <v>317</v>
      </c>
      <c r="DP123" s="478" t="s">
        <v>317</v>
      </c>
      <c r="DQ123" s="478" t="s">
        <v>317</v>
      </c>
      <c r="DR123" s="478" t="s">
        <v>317</v>
      </c>
      <c r="DS123" s="478" t="s">
        <v>317</v>
      </c>
      <c r="DT123" s="478" t="s">
        <v>317</v>
      </c>
      <c r="DU123" s="478" t="s">
        <v>317</v>
      </c>
      <c r="DV123" s="478" t="s">
        <v>317</v>
      </c>
      <c r="DW123" s="478" t="s">
        <v>317</v>
      </c>
      <c r="DX123" s="478" t="s">
        <v>317</v>
      </c>
      <c r="DY123" s="478" t="s">
        <v>317</v>
      </c>
      <c r="DZ123" s="478" t="s">
        <v>317</v>
      </c>
      <c r="EA123" s="478" t="s">
        <v>317</v>
      </c>
      <c r="EB123" s="478" t="s">
        <v>317</v>
      </c>
      <c r="EC123" s="478" t="s">
        <v>317</v>
      </c>
      <c r="ED123" s="478" t="s">
        <v>317</v>
      </c>
      <c r="EE123" s="478" t="s">
        <v>317</v>
      </c>
      <c r="EF123" s="478" t="s">
        <v>317</v>
      </c>
      <c r="EG123" s="478" t="s">
        <v>317</v>
      </c>
      <c r="EH123" s="478" t="s">
        <v>317</v>
      </c>
      <c r="EI123" s="478" t="s">
        <v>317</v>
      </c>
      <c r="EJ123" s="478" t="s">
        <v>317</v>
      </c>
      <c r="EK123" s="478" t="s">
        <v>317</v>
      </c>
      <c r="EL123" s="478" t="s">
        <v>317</v>
      </c>
      <c r="EM123" s="478" t="s">
        <v>317</v>
      </c>
      <c r="EN123" s="478" t="s">
        <v>317</v>
      </c>
      <c r="EO123" s="478" t="s">
        <v>317</v>
      </c>
      <c r="EP123" s="478" t="s">
        <v>317</v>
      </c>
      <c r="EQ123" s="478" t="s">
        <v>317</v>
      </c>
      <c r="ER123" s="478" t="s">
        <v>317</v>
      </c>
      <c r="ES123" s="478" t="s">
        <v>317</v>
      </c>
      <c r="ET123" s="478" t="s">
        <v>317</v>
      </c>
      <c r="EU123" s="478" t="s">
        <v>317</v>
      </c>
      <c r="EV123" s="478" t="s">
        <v>317</v>
      </c>
      <c r="EW123" s="478" t="s">
        <v>317</v>
      </c>
      <c r="EX123" s="478" t="s">
        <v>317</v>
      </c>
      <c r="EY123" s="478" t="s">
        <v>317</v>
      </c>
      <c r="EZ123" s="478" t="s">
        <v>317</v>
      </c>
      <c r="FA123" s="478" t="s">
        <v>317</v>
      </c>
      <c r="FB123" s="478" t="s">
        <v>317</v>
      </c>
      <c r="FC123" s="478" t="s">
        <v>317</v>
      </c>
      <c r="FD123" s="478" t="s">
        <v>317</v>
      </c>
      <c r="FE123" s="478" t="s">
        <v>317</v>
      </c>
      <c r="FF123" s="478" t="s">
        <v>317</v>
      </c>
      <c r="FG123" s="478" t="s">
        <v>317</v>
      </c>
      <c r="FH123" s="478" t="s">
        <v>317</v>
      </c>
      <c r="FI123" s="478" t="s">
        <v>317</v>
      </c>
      <c r="FJ123" s="478" t="s">
        <v>317</v>
      </c>
      <c r="FK123" s="478" t="s">
        <v>317</v>
      </c>
      <c r="FL123" s="478" t="s">
        <v>317</v>
      </c>
      <c r="FM123" s="478" t="s">
        <v>317</v>
      </c>
      <c r="FN123" s="478" t="s">
        <v>317</v>
      </c>
      <c r="FO123" s="478" t="s">
        <v>317</v>
      </c>
      <c r="FP123" s="478" t="s">
        <v>317</v>
      </c>
      <c r="FQ123" s="478" t="s">
        <v>317</v>
      </c>
      <c r="FR123" s="478" t="s">
        <v>317</v>
      </c>
      <c r="FS123" s="478" t="s">
        <v>317</v>
      </c>
      <c r="FT123" s="478" t="s">
        <v>317</v>
      </c>
      <c r="FU123" s="478" t="s">
        <v>317</v>
      </c>
      <c r="FV123" s="478" t="s">
        <v>317</v>
      </c>
      <c r="FW123" s="478" t="s">
        <v>317</v>
      </c>
      <c r="FX123" s="478" t="s">
        <v>317</v>
      </c>
      <c r="FY123" s="478" t="s">
        <v>317</v>
      </c>
      <c r="FZ123" s="478" t="s">
        <v>317</v>
      </c>
      <c r="GA123" s="478" t="s">
        <v>317</v>
      </c>
      <c r="GB123" s="478" t="s">
        <v>317</v>
      </c>
      <c r="GC123" s="478" t="s">
        <v>317</v>
      </c>
      <c r="GD123" s="478" t="s">
        <v>317</v>
      </c>
      <c r="GE123" s="478" t="s">
        <v>317</v>
      </c>
      <c r="GF123" s="478" t="s">
        <v>317</v>
      </c>
      <c r="GG123" s="478" t="s">
        <v>317</v>
      </c>
      <c r="GH123" s="478" t="s">
        <v>317</v>
      </c>
      <c r="GI123" s="478" t="s">
        <v>317</v>
      </c>
      <c r="GJ123" s="478" t="s">
        <v>317</v>
      </c>
      <c r="GK123" s="478" t="s">
        <v>317</v>
      </c>
      <c r="GL123" s="478" t="s">
        <v>317</v>
      </c>
      <c r="GM123" s="478" t="s">
        <v>317</v>
      </c>
      <c r="GN123" s="478" t="s">
        <v>317</v>
      </c>
      <c r="GO123" s="478" t="s">
        <v>317</v>
      </c>
      <c r="GP123" s="478" t="s">
        <v>317</v>
      </c>
      <c r="GQ123" s="478" t="s">
        <v>317</v>
      </c>
      <c r="GR123" s="478" t="s">
        <v>317</v>
      </c>
      <c r="GS123" s="478" t="s">
        <v>317</v>
      </c>
      <c r="GT123" s="475" t="s">
        <v>316</v>
      </c>
    </row>
    <row r="124" spans="2:202" s="364" customFormat="1" ht="8.25" hidden="1" customHeight="1">
      <c r="B124" s="366">
        <v>40</v>
      </c>
      <c r="C124" s="476" t="s">
        <v>271</v>
      </c>
      <c r="D124" s="476" t="s">
        <v>271</v>
      </c>
      <c r="E124" s="476" t="s">
        <v>271</v>
      </c>
      <c r="F124" s="476" t="s">
        <v>271</v>
      </c>
      <c r="G124" s="476" t="s">
        <v>271</v>
      </c>
      <c r="H124" s="476" t="s">
        <v>271</v>
      </c>
      <c r="I124" s="476" t="s">
        <v>271</v>
      </c>
      <c r="J124" s="476" t="s">
        <v>271</v>
      </c>
      <c r="K124" s="476" t="s">
        <v>271</v>
      </c>
      <c r="L124" s="476" t="s">
        <v>271</v>
      </c>
      <c r="M124" s="476" t="s">
        <v>271</v>
      </c>
      <c r="N124" s="476" t="s">
        <v>271</v>
      </c>
      <c r="O124" s="476" t="s">
        <v>271</v>
      </c>
      <c r="P124" s="476" t="s">
        <v>271</v>
      </c>
      <c r="Q124" s="476" t="s">
        <v>271</v>
      </c>
      <c r="R124" s="476" t="s">
        <v>271</v>
      </c>
      <c r="S124" s="476" t="s">
        <v>271</v>
      </c>
      <c r="T124" s="476" t="s">
        <v>271</v>
      </c>
      <c r="U124" s="476" t="s">
        <v>271</v>
      </c>
      <c r="V124" s="476" t="s">
        <v>271</v>
      </c>
      <c r="W124" s="476" t="s">
        <v>271</v>
      </c>
      <c r="X124" s="476" t="s">
        <v>271</v>
      </c>
      <c r="Y124" s="476" t="s">
        <v>271</v>
      </c>
      <c r="Z124" s="476" t="s">
        <v>271</v>
      </c>
      <c r="AA124" s="476" t="s">
        <v>271</v>
      </c>
      <c r="AB124" s="476" t="s">
        <v>271</v>
      </c>
      <c r="AC124" s="476" t="s">
        <v>271</v>
      </c>
      <c r="AD124" s="476" t="s">
        <v>271</v>
      </c>
      <c r="AE124" s="476" t="s">
        <v>271</v>
      </c>
      <c r="AF124" s="476" t="s">
        <v>271</v>
      </c>
      <c r="AG124" s="476" t="s">
        <v>271</v>
      </c>
      <c r="AH124" s="476" t="s">
        <v>271</v>
      </c>
      <c r="AI124" s="476" t="s">
        <v>271</v>
      </c>
      <c r="AJ124" s="476" t="s">
        <v>271</v>
      </c>
      <c r="AK124" s="476" t="s">
        <v>271</v>
      </c>
      <c r="AL124" s="476" t="s">
        <v>271</v>
      </c>
      <c r="AM124" s="476" t="s">
        <v>271</v>
      </c>
      <c r="AN124" s="476" t="s">
        <v>271</v>
      </c>
      <c r="AO124" s="476" t="s">
        <v>271</v>
      </c>
      <c r="AP124" s="476" t="s">
        <v>271</v>
      </c>
      <c r="AQ124" s="476" t="s">
        <v>271</v>
      </c>
      <c r="AR124" s="476" t="s">
        <v>271</v>
      </c>
      <c r="AS124" s="476" t="s">
        <v>271</v>
      </c>
      <c r="AT124" s="476" t="s">
        <v>271</v>
      </c>
      <c r="AU124" s="476" t="s">
        <v>271</v>
      </c>
      <c r="AV124" s="476" t="s">
        <v>271</v>
      </c>
      <c r="AW124" s="476" t="s">
        <v>271</v>
      </c>
      <c r="AX124" s="476" t="s">
        <v>271</v>
      </c>
      <c r="AY124" s="476" t="s">
        <v>271</v>
      </c>
      <c r="AZ124" s="477" t="s">
        <v>271</v>
      </c>
      <c r="BA124" s="476" t="s">
        <v>271</v>
      </c>
      <c r="BB124" s="476" t="s">
        <v>271</v>
      </c>
      <c r="BC124" s="476" t="s">
        <v>271</v>
      </c>
      <c r="BD124" s="476" t="s">
        <v>271</v>
      </c>
      <c r="BE124" s="476" t="s">
        <v>271</v>
      </c>
      <c r="BF124" s="476" t="s">
        <v>271</v>
      </c>
      <c r="BG124" s="476" t="s">
        <v>271</v>
      </c>
      <c r="BH124" s="476" t="s">
        <v>271</v>
      </c>
      <c r="BI124" s="476" t="s">
        <v>271</v>
      </c>
      <c r="BJ124" s="476" t="s">
        <v>271</v>
      </c>
      <c r="BK124" s="476" t="s">
        <v>271</v>
      </c>
      <c r="BL124" s="476" t="s">
        <v>271</v>
      </c>
      <c r="BM124" s="476" t="s">
        <v>271</v>
      </c>
      <c r="BN124" s="476" t="s">
        <v>271</v>
      </c>
      <c r="BO124" s="476" t="s">
        <v>271</v>
      </c>
      <c r="BP124" s="476" t="s">
        <v>271</v>
      </c>
      <c r="BQ124" s="476" t="s">
        <v>271</v>
      </c>
      <c r="BR124" s="476" t="s">
        <v>271</v>
      </c>
      <c r="BS124" s="476" t="s">
        <v>271</v>
      </c>
      <c r="BT124" s="476" t="s">
        <v>271</v>
      </c>
      <c r="BU124" s="476" t="s">
        <v>271</v>
      </c>
      <c r="BV124" s="476" t="s">
        <v>271</v>
      </c>
      <c r="BW124" s="476" t="s">
        <v>271</v>
      </c>
      <c r="BX124" s="476" t="s">
        <v>271</v>
      </c>
      <c r="BY124" s="476" t="s">
        <v>271</v>
      </c>
      <c r="BZ124" s="476" t="s">
        <v>271</v>
      </c>
      <c r="CA124" s="476" t="s">
        <v>271</v>
      </c>
      <c r="CB124" s="476" t="s">
        <v>271</v>
      </c>
      <c r="CC124" s="476" t="s">
        <v>271</v>
      </c>
      <c r="CD124" s="476" t="s">
        <v>271</v>
      </c>
      <c r="CE124" s="476" t="s">
        <v>271</v>
      </c>
      <c r="CF124" s="476" t="s">
        <v>271</v>
      </c>
      <c r="CG124" s="476" t="s">
        <v>271</v>
      </c>
      <c r="CH124" s="476" t="s">
        <v>271</v>
      </c>
      <c r="CI124" s="476" t="s">
        <v>271</v>
      </c>
      <c r="CJ124" s="476" t="s">
        <v>271</v>
      </c>
      <c r="CK124" s="476" t="s">
        <v>271</v>
      </c>
      <c r="CL124" s="476" t="s">
        <v>271</v>
      </c>
      <c r="CM124" s="476" t="s">
        <v>271</v>
      </c>
      <c r="CN124" s="476" t="s">
        <v>271</v>
      </c>
      <c r="CO124" s="476" t="s">
        <v>271</v>
      </c>
      <c r="CP124" s="476" t="s">
        <v>271</v>
      </c>
      <c r="CQ124" s="476" t="s">
        <v>271</v>
      </c>
      <c r="CR124" s="476" t="s">
        <v>271</v>
      </c>
      <c r="CS124" s="476" t="s">
        <v>271</v>
      </c>
      <c r="CT124" s="476" t="s">
        <v>271</v>
      </c>
      <c r="CU124" s="476" t="s">
        <v>271</v>
      </c>
      <c r="CV124" s="476" t="s">
        <v>271</v>
      </c>
      <c r="CW124" s="476" t="s">
        <v>271</v>
      </c>
      <c r="CX124" s="478" t="s">
        <v>317</v>
      </c>
      <c r="CY124" s="478" t="s">
        <v>317</v>
      </c>
      <c r="CZ124" s="478" t="s">
        <v>317</v>
      </c>
      <c r="DA124" s="478" t="s">
        <v>317</v>
      </c>
      <c r="DB124" s="478" t="s">
        <v>317</v>
      </c>
      <c r="DC124" s="478" t="s">
        <v>317</v>
      </c>
      <c r="DD124" s="478" t="s">
        <v>317</v>
      </c>
      <c r="DE124" s="478" t="s">
        <v>317</v>
      </c>
      <c r="DF124" s="478" t="s">
        <v>317</v>
      </c>
      <c r="DG124" s="478" t="s">
        <v>317</v>
      </c>
      <c r="DH124" s="478" t="s">
        <v>317</v>
      </c>
      <c r="DI124" s="478" t="s">
        <v>317</v>
      </c>
      <c r="DJ124" s="478" t="s">
        <v>317</v>
      </c>
      <c r="DK124" s="478" t="s">
        <v>317</v>
      </c>
      <c r="DL124" s="478" t="s">
        <v>317</v>
      </c>
      <c r="DM124" s="478" t="s">
        <v>317</v>
      </c>
      <c r="DN124" s="478" t="s">
        <v>317</v>
      </c>
      <c r="DO124" s="478" t="s">
        <v>317</v>
      </c>
      <c r="DP124" s="478" t="s">
        <v>317</v>
      </c>
      <c r="DQ124" s="478" t="s">
        <v>317</v>
      </c>
      <c r="DR124" s="478" t="s">
        <v>317</v>
      </c>
      <c r="DS124" s="478" t="s">
        <v>317</v>
      </c>
      <c r="DT124" s="478" t="s">
        <v>317</v>
      </c>
      <c r="DU124" s="478" t="s">
        <v>317</v>
      </c>
      <c r="DV124" s="478" t="s">
        <v>317</v>
      </c>
      <c r="DW124" s="478" t="s">
        <v>317</v>
      </c>
      <c r="DX124" s="478" t="s">
        <v>317</v>
      </c>
      <c r="DY124" s="478" t="s">
        <v>317</v>
      </c>
      <c r="DZ124" s="478" t="s">
        <v>317</v>
      </c>
      <c r="EA124" s="478" t="s">
        <v>317</v>
      </c>
      <c r="EB124" s="478" t="s">
        <v>317</v>
      </c>
      <c r="EC124" s="478" t="s">
        <v>317</v>
      </c>
      <c r="ED124" s="478" t="s">
        <v>317</v>
      </c>
      <c r="EE124" s="478" t="s">
        <v>317</v>
      </c>
      <c r="EF124" s="478" t="s">
        <v>317</v>
      </c>
      <c r="EG124" s="478" t="s">
        <v>317</v>
      </c>
      <c r="EH124" s="478" t="s">
        <v>317</v>
      </c>
      <c r="EI124" s="478" t="s">
        <v>317</v>
      </c>
      <c r="EJ124" s="478" t="s">
        <v>317</v>
      </c>
      <c r="EK124" s="478" t="s">
        <v>317</v>
      </c>
      <c r="EL124" s="478" t="s">
        <v>317</v>
      </c>
      <c r="EM124" s="478" t="s">
        <v>317</v>
      </c>
      <c r="EN124" s="478" t="s">
        <v>317</v>
      </c>
      <c r="EO124" s="478" t="s">
        <v>317</v>
      </c>
      <c r="EP124" s="478" t="s">
        <v>317</v>
      </c>
      <c r="EQ124" s="478" t="s">
        <v>317</v>
      </c>
      <c r="ER124" s="478" t="s">
        <v>317</v>
      </c>
      <c r="ES124" s="478" t="s">
        <v>317</v>
      </c>
      <c r="ET124" s="478" t="s">
        <v>317</v>
      </c>
      <c r="EU124" s="478" t="s">
        <v>317</v>
      </c>
      <c r="EV124" s="478" t="s">
        <v>317</v>
      </c>
      <c r="EW124" s="478" t="s">
        <v>317</v>
      </c>
      <c r="EX124" s="478" t="s">
        <v>317</v>
      </c>
      <c r="EY124" s="478" t="s">
        <v>317</v>
      </c>
      <c r="EZ124" s="478" t="s">
        <v>317</v>
      </c>
      <c r="FA124" s="478" t="s">
        <v>317</v>
      </c>
      <c r="FB124" s="478" t="s">
        <v>317</v>
      </c>
      <c r="FC124" s="478" t="s">
        <v>317</v>
      </c>
      <c r="FD124" s="478" t="s">
        <v>317</v>
      </c>
      <c r="FE124" s="478" t="s">
        <v>317</v>
      </c>
      <c r="FF124" s="478" t="s">
        <v>317</v>
      </c>
      <c r="FG124" s="478" t="s">
        <v>317</v>
      </c>
      <c r="FH124" s="478" t="s">
        <v>317</v>
      </c>
      <c r="FI124" s="478" t="s">
        <v>317</v>
      </c>
      <c r="FJ124" s="478" t="s">
        <v>317</v>
      </c>
      <c r="FK124" s="478" t="s">
        <v>317</v>
      </c>
      <c r="FL124" s="478" t="s">
        <v>317</v>
      </c>
      <c r="FM124" s="478" t="s">
        <v>317</v>
      </c>
      <c r="FN124" s="478" t="s">
        <v>317</v>
      </c>
      <c r="FO124" s="478" t="s">
        <v>317</v>
      </c>
      <c r="FP124" s="478" t="s">
        <v>317</v>
      </c>
      <c r="FQ124" s="478" t="s">
        <v>317</v>
      </c>
      <c r="FR124" s="478" t="s">
        <v>317</v>
      </c>
      <c r="FS124" s="478" t="s">
        <v>317</v>
      </c>
      <c r="FT124" s="478" t="s">
        <v>317</v>
      </c>
      <c r="FU124" s="478" t="s">
        <v>317</v>
      </c>
      <c r="FV124" s="478" t="s">
        <v>317</v>
      </c>
      <c r="FW124" s="478" t="s">
        <v>317</v>
      </c>
      <c r="FX124" s="478" t="s">
        <v>317</v>
      </c>
      <c r="FY124" s="478" t="s">
        <v>317</v>
      </c>
      <c r="FZ124" s="478" t="s">
        <v>317</v>
      </c>
      <c r="GA124" s="478" t="s">
        <v>317</v>
      </c>
      <c r="GB124" s="478" t="s">
        <v>317</v>
      </c>
      <c r="GC124" s="478" t="s">
        <v>317</v>
      </c>
      <c r="GD124" s="478" t="s">
        <v>317</v>
      </c>
      <c r="GE124" s="478" t="s">
        <v>317</v>
      </c>
      <c r="GF124" s="478" t="s">
        <v>317</v>
      </c>
      <c r="GG124" s="478" t="s">
        <v>317</v>
      </c>
      <c r="GH124" s="478" t="s">
        <v>317</v>
      </c>
      <c r="GI124" s="478" t="s">
        <v>317</v>
      </c>
      <c r="GJ124" s="478" t="s">
        <v>317</v>
      </c>
      <c r="GK124" s="478" t="s">
        <v>317</v>
      </c>
      <c r="GL124" s="478" t="s">
        <v>317</v>
      </c>
      <c r="GM124" s="478" t="s">
        <v>317</v>
      </c>
      <c r="GN124" s="478" t="s">
        <v>317</v>
      </c>
      <c r="GO124" s="478" t="s">
        <v>317</v>
      </c>
      <c r="GP124" s="478" t="s">
        <v>317</v>
      </c>
      <c r="GQ124" s="478" t="s">
        <v>317</v>
      </c>
      <c r="GR124" s="478" t="s">
        <v>317</v>
      </c>
      <c r="GS124" s="478" t="s">
        <v>317</v>
      </c>
      <c r="GT124" s="475" t="s">
        <v>316</v>
      </c>
    </row>
    <row r="125" spans="2:202" s="364" customFormat="1" ht="8.25" hidden="1" customHeight="1">
      <c r="B125" s="366">
        <v>41</v>
      </c>
      <c r="C125" s="476" t="s">
        <v>271</v>
      </c>
      <c r="D125" s="476" t="s">
        <v>271</v>
      </c>
      <c r="E125" s="476" t="s">
        <v>271</v>
      </c>
      <c r="F125" s="476" t="s">
        <v>271</v>
      </c>
      <c r="G125" s="476" t="s">
        <v>271</v>
      </c>
      <c r="H125" s="476" t="s">
        <v>271</v>
      </c>
      <c r="I125" s="476" t="s">
        <v>271</v>
      </c>
      <c r="J125" s="476" t="s">
        <v>271</v>
      </c>
      <c r="K125" s="476" t="s">
        <v>271</v>
      </c>
      <c r="L125" s="476" t="s">
        <v>271</v>
      </c>
      <c r="M125" s="476" t="s">
        <v>271</v>
      </c>
      <c r="N125" s="476" t="s">
        <v>271</v>
      </c>
      <c r="O125" s="476" t="s">
        <v>271</v>
      </c>
      <c r="P125" s="476" t="s">
        <v>271</v>
      </c>
      <c r="Q125" s="476" t="s">
        <v>271</v>
      </c>
      <c r="R125" s="476" t="s">
        <v>271</v>
      </c>
      <c r="S125" s="476" t="s">
        <v>271</v>
      </c>
      <c r="T125" s="476" t="s">
        <v>271</v>
      </c>
      <c r="U125" s="476" t="s">
        <v>271</v>
      </c>
      <c r="V125" s="476" t="s">
        <v>271</v>
      </c>
      <c r="W125" s="476" t="s">
        <v>271</v>
      </c>
      <c r="X125" s="476" t="s">
        <v>271</v>
      </c>
      <c r="Y125" s="476" t="s">
        <v>271</v>
      </c>
      <c r="Z125" s="476" t="s">
        <v>271</v>
      </c>
      <c r="AA125" s="476" t="s">
        <v>271</v>
      </c>
      <c r="AB125" s="476" t="s">
        <v>271</v>
      </c>
      <c r="AC125" s="476" t="s">
        <v>271</v>
      </c>
      <c r="AD125" s="476" t="s">
        <v>271</v>
      </c>
      <c r="AE125" s="476" t="s">
        <v>271</v>
      </c>
      <c r="AF125" s="476" t="s">
        <v>271</v>
      </c>
      <c r="AG125" s="476" t="s">
        <v>271</v>
      </c>
      <c r="AH125" s="476" t="s">
        <v>271</v>
      </c>
      <c r="AI125" s="476" t="s">
        <v>271</v>
      </c>
      <c r="AJ125" s="476" t="s">
        <v>271</v>
      </c>
      <c r="AK125" s="476" t="s">
        <v>271</v>
      </c>
      <c r="AL125" s="476" t="s">
        <v>271</v>
      </c>
      <c r="AM125" s="476" t="s">
        <v>271</v>
      </c>
      <c r="AN125" s="476" t="s">
        <v>271</v>
      </c>
      <c r="AO125" s="476" t="s">
        <v>271</v>
      </c>
      <c r="AP125" s="476" t="s">
        <v>271</v>
      </c>
      <c r="AQ125" s="476" t="s">
        <v>271</v>
      </c>
      <c r="AR125" s="476" t="s">
        <v>271</v>
      </c>
      <c r="AS125" s="476" t="s">
        <v>271</v>
      </c>
      <c r="AT125" s="476" t="s">
        <v>271</v>
      </c>
      <c r="AU125" s="476" t="s">
        <v>271</v>
      </c>
      <c r="AV125" s="476" t="s">
        <v>271</v>
      </c>
      <c r="AW125" s="476" t="s">
        <v>271</v>
      </c>
      <c r="AX125" s="476" t="s">
        <v>271</v>
      </c>
      <c r="AY125" s="476" t="s">
        <v>271</v>
      </c>
      <c r="AZ125" s="477" t="s">
        <v>271</v>
      </c>
      <c r="BA125" s="476" t="s">
        <v>271</v>
      </c>
      <c r="BB125" s="476" t="s">
        <v>271</v>
      </c>
      <c r="BC125" s="476" t="s">
        <v>271</v>
      </c>
      <c r="BD125" s="476" t="s">
        <v>271</v>
      </c>
      <c r="BE125" s="476" t="s">
        <v>271</v>
      </c>
      <c r="BF125" s="476" t="s">
        <v>271</v>
      </c>
      <c r="BG125" s="476" t="s">
        <v>271</v>
      </c>
      <c r="BH125" s="476" t="s">
        <v>271</v>
      </c>
      <c r="BI125" s="476" t="s">
        <v>271</v>
      </c>
      <c r="BJ125" s="476" t="s">
        <v>271</v>
      </c>
      <c r="BK125" s="476" t="s">
        <v>271</v>
      </c>
      <c r="BL125" s="476" t="s">
        <v>271</v>
      </c>
      <c r="BM125" s="476" t="s">
        <v>271</v>
      </c>
      <c r="BN125" s="476" t="s">
        <v>271</v>
      </c>
      <c r="BO125" s="476" t="s">
        <v>271</v>
      </c>
      <c r="BP125" s="476" t="s">
        <v>271</v>
      </c>
      <c r="BQ125" s="476" t="s">
        <v>271</v>
      </c>
      <c r="BR125" s="476" t="s">
        <v>271</v>
      </c>
      <c r="BS125" s="476" t="s">
        <v>271</v>
      </c>
      <c r="BT125" s="476" t="s">
        <v>271</v>
      </c>
      <c r="BU125" s="476" t="s">
        <v>271</v>
      </c>
      <c r="BV125" s="476" t="s">
        <v>271</v>
      </c>
      <c r="BW125" s="476" t="s">
        <v>271</v>
      </c>
      <c r="BX125" s="476" t="s">
        <v>271</v>
      </c>
      <c r="BY125" s="476" t="s">
        <v>271</v>
      </c>
      <c r="BZ125" s="476" t="s">
        <v>271</v>
      </c>
      <c r="CA125" s="476" t="s">
        <v>271</v>
      </c>
      <c r="CB125" s="476" t="s">
        <v>271</v>
      </c>
      <c r="CC125" s="476" t="s">
        <v>271</v>
      </c>
      <c r="CD125" s="476" t="s">
        <v>271</v>
      </c>
      <c r="CE125" s="476" t="s">
        <v>271</v>
      </c>
      <c r="CF125" s="476" t="s">
        <v>271</v>
      </c>
      <c r="CG125" s="476" t="s">
        <v>271</v>
      </c>
      <c r="CH125" s="476" t="s">
        <v>271</v>
      </c>
      <c r="CI125" s="476" t="s">
        <v>271</v>
      </c>
      <c r="CJ125" s="476" t="s">
        <v>271</v>
      </c>
      <c r="CK125" s="476" t="s">
        <v>271</v>
      </c>
      <c r="CL125" s="476" t="s">
        <v>271</v>
      </c>
      <c r="CM125" s="476" t="s">
        <v>271</v>
      </c>
      <c r="CN125" s="476" t="s">
        <v>271</v>
      </c>
      <c r="CO125" s="476" t="s">
        <v>271</v>
      </c>
      <c r="CP125" s="476" t="s">
        <v>271</v>
      </c>
      <c r="CQ125" s="476" t="s">
        <v>271</v>
      </c>
      <c r="CR125" s="476" t="s">
        <v>271</v>
      </c>
      <c r="CS125" s="476" t="s">
        <v>271</v>
      </c>
      <c r="CT125" s="476" t="s">
        <v>271</v>
      </c>
      <c r="CU125" s="476" t="s">
        <v>271</v>
      </c>
      <c r="CV125" s="476" t="s">
        <v>271</v>
      </c>
      <c r="CW125" s="476" t="s">
        <v>271</v>
      </c>
      <c r="CX125" s="478" t="s">
        <v>317</v>
      </c>
      <c r="CY125" s="478" t="s">
        <v>317</v>
      </c>
      <c r="CZ125" s="478" t="s">
        <v>317</v>
      </c>
      <c r="DA125" s="478" t="s">
        <v>317</v>
      </c>
      <c r="DB125" s="478" t="s">
        <v>317</v>
      </c>
      <c r="DC125" s="478" t="s">
        <v>317</v>
      </c>
      <c r="DD125" s="478" t="s">
        <v>317</v>
      </c>
      <c r="DE125" s="478" t="s">
        <v>317</v>
      </c>
      <c r="DF125" s="478" t="s">
        <v>317</v>
      </c>
      <c r="DG125" s="478" t="s">
        <v>317</v>
      </c>
      <c r="DH125" s="478" t="s">
        <v>317</v>
      </c>
      <c r="DI125" s="478" t="s">
        <v>317</v>
      </c>
      <c r="DJ125" s="478" t="s">
        <v>317</v>
      </c>
      <c r="DK125" s="478" t="s">
        <v>317</v>
      </c>
      <c r="DL125" s="478" t="s">
        <v>317</v>
      </c>
      <c r="DM125" s="478" t="s">
        <v>317</v>
      </c>
      <c r="DN125" s="478" t="s">
        <v>317</v>
      </c>
      <c r="DO125" s="478" t="s">
        <v>317</v>
      </c>
      <c r="DP125" s="478" t="s">
        <v>317</v>
      </c>
      <c r="DQ125" s="478" t="s">
        <v>317</v>
      </c>
      <c r="DR125" s="478" t="s">
        <v>317</v>
      </c>
      <c r="DS125" s="478" t="s">
        <v>317</v>
      </c>
      <c r="DT125" s="478" t="s">
        <v>317</v>
      </c>
      <c r="DU125" s="478" t="s">
        <v>317</v>
      </c>
      <c r="DV125" s="478" t="s">
        <v>317</v>
      </c>
      <c r="DW125" s="478" t="s">
        <v>317</v>
      </c>
      <c r="DX125" s="478" t="s">
        <v>317</v>
      </c>
      <c r="DY125" s="478" t="s">
        <v>317</v>
      </c>
      <c r="DZ125" s="478" t="s">
        <v>317</v>
      </c>
      <c r="EA125" s="478" t="s">
        <v>317</v>
      </c>
      <c r="EB125" s="478" t="s">
        <v>317</v>
      </c>
      <c r="EC125" s="478" t="s">
        <v>317</v>
      </c>
      <c r="ED125" s="478" t="s">
        <v>317</v>
      </c>
      <c r="EE125" s="478" t="s">
        <v>317</v>
      </c>
      <c r="EF125" s="478" t="s">
        <v>317</v>
      </c>
      <c r="EG125" s="478" t="s">
        <v>317</v>
      </c>
      <c r="EH125" s="478" t="s">
        <v>317</v>
      </c>
      <c r="EI125" s="478" t="s">
        <v>317</v>
      </c>
      <c r="EJ125" s="478" t="s">
        <v>317</v>
      </c>
      <c r="EK125" s="478" t="s">
        <v>317</v>
      </c>
      <c r="EL125" s="478" t="s">
        <v>317</v>
      </c>
      <c r="EM125" s="478" t="s">
        <v>317</v>
      </c>
      <c r="EN125" s="478" t="s">
        <v>317</v>
      </c>
      <c r="EO125" s="478" t="s">
        <v>317</v>
      </c>
      <c r="EP125" s="478" t="s">
        <v>317</v>
      </c>
      <c r="EQ125" s="478" t="s">
        <v>317</v>
      </c>
      <c r="ER125" s="478" t="s">
        <v>317</v>
      </c>
      <c r="ES125" s="478" t="s">
        <v>317</v>
      </c>
      <c r="ET125" s="478" t="s">
        <v>317</v>
      </c>
      <c r="EU125" s="478" t="s">
        <v>317</v>
      </c>
      <c r="EV125" s="478" t="s">
        <v>317</v>
      </c>
      <c r="EW125" s="478" t="s">
        <v>317</v>
      </c>
      <c r="EX125" s="478" t="s">
        <v>317</v>
      </c>
      <c r="EY125" s="478" t="s">
        <v>317</v>
      </c>
      <c r="EZ125" s="478" t="s">
        <v>317</v>
      </c>
      <c r="FA125" s="478" t="s">
        <v>317</v>
      </c>
      <c r="FB125" s="478" t="s">
        <v>317</v>
      </c>
      <c r="FC125" s="478" t="s">
        <v>317</v>
      </c>
      <c r="FD125" s="478" t="s">
        <v>317</v>
      </c>
      <c r="FE125" s="478" t="s">
        <v>317</v>
      </c>
      <c r="FF125" s="478" t="s">
        <v>317</v>
      </c>
      <c r="FG125" s="478" t="s">
        <v>317</v>
      </c>
      <c r="FH125" s="478" t="s">
        <v>317</v>
      </c>
      <c r="FI125" s="478" t="s">
        <v>317</v>
      </c>
      <c r="FJ125" s="478" t="s">
        <v>317</v>
      </c>
      <c r="FK125" s="478" t="s">
        <v>317</v>
      </c>
      <c r="FL125" s="478" t="s">
        <v>317</v>
      </c>
      <c r="FM125" s="478" t="s">
        <v>317</v>
      </c>
      <c r="FN125" s="478" t="s">
        <v>317</v>
      </c>
      <c r="FO125" s="478" t="s">
        <v>317</v>
      </c>
      <c r="FP125" s="478" t="s">
        <v>317</v>
      </c>
      <c r="FQ125" s="478" t="s">
        <v>317</v>
      </c>
      <c r="FR125" s="478" t="s">
        <v>317</v>
      </c>
      <c r="FS125" s="478" t="s">
        <v>317</v>
      </c>
      <c r="FT125" s="478" t="s">
        <v>317</v>
      </c>
      <c r="FU125" s="478" t="s">
        <v>317</v>
      </c>
      <c r="FV125" s="478" t="s">
        <v>317</v>
      </c>
      <c r="FW125" s="478" t="s">
        <v>317</v>
      </c>
      <c r="FX125" s="478" t="s">
        <v>317</v>
      </c>
      <c r="FY125" s="478" t="s">
        <v>317</v>
      </c>
      <c r="FZ125" s="478" t="s">
        <v>317</v>
      </c>
      <c r="GA125" s="478" t="s">
        <v>317</v>
      </c>
      <c r="GB125" s="478" t="s">
        <v>317</v>
      </c>
      <c r="GC125" s="478" t="s">
        <v>317</v>
      </c>
      <c r="GD125" s="478" t="s">
        <v>317</v>
      </c>
      <c r="GE125" s="478" t="s">
        <v>317</v>
      </c>
      <c r="GF125" s="478" t="s">
        <v>317</v>
      </c>
      <c r="GG125" s="478" t="s">
        <v>317</v>
      </c>
      <c r="GH125" s="478" t="s">
        <v>317</v>
      </c>
      <c r="GI125" s="478" t="s">
        <v>317</v>
      </c>
      <c r="GJ125" s="478" t="s">
        <v>317</v>
      </c>
      <c r="GK125" s="478" t="s">
        <v>317</v>
      </c>
      <c r="GL125" s="478" t="s">
        <v>317</v>
      </c>
      <c r="GM125" s="478" t="s">
        <v>317</v>
      </c>
      <c r="GN125" s="478" t="s">
        <v>317</v>
      </c>
      <c r="GO125" s="478" t="s">
        <v>317</v>
      </c>
      <c r="GP125" s="478" t="s">
        <v>317</v>
      </c>
      <c r="GQ125" s="478" t="s">
        <v>317</v>
      </c>
      <c r="GR125" s="478" t="s">
        <v>317</v>
      </c>
      <c r="GS125" s="478" t="s">
        <v>317</v>
      </c>
      <c r="GT125" s="475" t="s">
        <v>316</v>
      </c>
    </row>
    <row r="126" spans="2:202" s="364" customFormat="1" ht="8.25" hidden="1" customHeight="1">
      <c r="B126" s="366">
        <v>42</v>
      </c>
      <c r="C126" s="476" t="s">
        <v>271</v>
      </c>
      <c r="D126" s="476" t="s">
        <v>271</v>
      </c>
      <c r="E126" s="476" t="s">
        <v>271</v>
      </c>
      <c r="F126" s="476" t="s">
        <v>271</v>
      </c>
      <c r="G126" s="476" t="s">
        <v>271</v>
      </c>
      <c r="H126" s="476" t="s">
        <v>271</v>
      </c>
      <c r="I126" s="476" t="s">
        <v>271</v>
      </c>
      <c r="J126" s="476" t="s">
        <v>271</v>
      </c>
      <c r="K126" s="476" t="s">
        <v>271</v>
      </c>
      <c r="L126" s="476" t="s">
        <v>271</v>
      </c>
      <c r="M126" s="476" t="s">
        <v>271</v>
      </c>
      <c r="N126" s="476" t="s">
        <v>271</v>
      </c>
      <c r="O126" s="476" t="s">
        <v>271</v>
      </c>
      <c r="P126" s="476" t="s">
        <v>271</v>
      </c>
      <c r="Q126" s="476" t="s">
        <v>271</v>
      </c>
      <c r="R126" s="476" t="s">
        <v>271</v>
      </c>
      <c r="S126" s="476" t="s">
        <v>271</v>
      </c>
      <c r="T126" s="476" t="s">
        <v>271</v>
      </c>
      <c r="U126" s="476" t="s">
        <v>271</v>
      </c>
      <c r="V126" s="476" t="s">
        <v>271</v>
      </c>
      <c r="W126" s="476" t="s">
        <v>271</v>
      </c>
      <c r="X126" s="476" t="s">
        <v>271</v>
      </c>
      <c r="Y126" s="476" t="s">
        <v>271</v>
      </c>
      <c r="Z126" s="476" t="s">
        <v>271</v>
      </c>
      <c r="AA126" s="476" t="s">
        <v>271</v>
      </c>
      <c r="AB126" s="476" t="s">
        <v>271</v>
      </c>
      <c r="AC126" s="476" t="s">
        <v>271</v>
      </c>
      <c r="AD126" s="476" t="s">
        <v>271</v>
      </c>
      <c r="AE126" s="476" t="s">
        <v>271</v>
      </c>
      <c r="AF126" s="476" t="s">
        <v>271</v>
      </c>
      <c r="AG126" s="476" t="s">
        <v>271</v>
      </c>
      <c r="AH126" s="476" t="s">
        <v>271</v>
      </c>
      <c r="AI126" s="476" t="s">
        <v>271</v>
      </c>
      <c r="AJ126" s="476" t="s">
        <v>271</v>
      </c>
      <c r="AK126" s="476" t="s">
        <v>271</v>
      </c>
      <c r="AL126" s="476" t="s">
        <v>271</v>
      </c>
      <c r="AM126" s="476" t="s">
        <v>271</v>
      </c>
      <c r="AN126" s="476" t="s">
        <v>271</v>
      </c>
      <c r="AO126" s="476" t="s">
        <v>271</v>
      </c>
      <c r="AP126" s="476" t="s">
        <v>271</v>
      </c>
      <c r="AQ126" s="476" t="s">
        <v>271</v>
      </c>
      <c r="AR126" s="476" t="s">
        <v>271</v>
      </c>
      <c r="AS126" s="476" t="s">
        <v>271</v>
      </c>
      <c r="AT126" s="476" t="s">
        <v>271</v>
      </c>
      <c r="AU126" s="476" t="s">
        <v>271</v>
      </c>
      <c r="AV126" s="476" t="s">
        <v>271</v>
      </c>
      <c r="AW126" s="476" t="s">
        <v>271</v>
      </c>
      <c r="AX126" s="476" t="s">
        <v>271</v>
      </c>
      <c r="AY126" s="476" t="s">
        <v>271</v>
      </c>
      <c r="AZ126" s="477" t="s">
        <v>271</v>
      </c>
      <c r="BA126" s="476" t="s">
        <v>271</v>
      </c>
      <c r="BB126" s="476" t="s">
        <v>271</v>
      </c>
      <c r="BC126" s="476" t="s">
        <v>271</v>
      </c>
      <c r="BD126" s="476" t="s">
        <v>271</v>
      </c>
      <c r="BE126" s="476" t="s">
        <v>271</v>
      </c>
      <c r="BF126" s="476" t="s">
        <v>271</v>
      </c>
      <c r="BG126" s="476" t="s">
        <v>271</v>
      </c>
      <c r="BH126" s="476" t="s">
        <v>271</v>
      </c>
      <c r="BI126" s="476" t="s">
        <v>271</v>
      </c>
      <c r="BJ126" s="476" t="s">
        <v>271</v>
      </c>
      <c r="BK126" s="476" t="s">
        <v>271</v>
      </c>
      <c r="BL126" s="476" t="s">
        <v>271</v>
      </c>
      <c r="BM126" s="476" t="s">
        <v>271</v>
      </c>
      <c r="BN126" s="476" t="s">
        <v>271</v>
      </c>
      <c r="BO126" s="476" t="s">
        <v>271</v>
      </c>
      <c r="BP126" s="476" t="s">
        <v>271</v>
      </c>
      <c r="BQ126" s="476" t="s">
        <v>271</v>
      </c>
      <c r="BR126" s="476" t="s">
        <v>271</v>
      </c>
      <c r="BS126" s="476" t="s">
        <v>271</v>
      </c>
      <c r="BT126" s="476" t="s">
        <v>271</v>
      </c>
      <c r="BU126" s="476" t="s">
        <v>271</v>
      </c>
      <c r="BV126" s="476" t="s">
        <v>271</v>
      </c>
      <c r="BW126" s="476" t="s">
        <v>271</v>
      </c>
      <c r="BX126" s="476" t="s">
        <v>271</v>
      </c>
      <c r="BY126" s="476" t="s">
        <v>271</v>
      </c>
      <c r="BZ126" s="476" t="s">
        <v>271</v>
      </c>
      <c r="CA126" s="476" t="s">
        <v>271</v>
      </c>
      <c r="CB126" s="476" t="s">
        <v>271</v>
      </c>
      <c r="CC126" s="476" t="s">
        <v>271</v>
      </c>
      <c r="CD126" s="476" t="s">
        <v>271</v>
      </c>
      <c r="CE126" s="476" t="s">
        <v>271</v>
      </c>
      <c r="CF126" s="476" t="s">
        <v>271</v>
      </c>
      <c r="CG126" s="476" t="s">
        <v>271</v>
      </c>
      <c r="CH126" s="476" t="s">
        <v>271</v>
      </c>
      <c r="CI126" s="476" t="s">
        <v>271</v>
      </c>
      <c r="CJ126" s="476" t="s">
        <v>271</v>
      </c>
      <c r="CK126" s="476" t="s">
        <v>271</v>
      </c>
      <c r="CL126" s="476" t="s">
        <v>271</v>
      </c>
      <c r="CM126" s="476" t="s">
        <v>271</v>
      </c>
      <c r="CN126" s="476" t="s">
        <v>271</v>
      </c>
      <c r="CO126" s="476" t="s">
        <v>271</v>
      </c>
      <c r="CP126" s="476" t="s">
        <v>271</v>
      </c>
      <c r="CQ126" s="476" t="s">
        <v>271</v>
      </c>
      <c r="CR126" s="476" t="s">
        <v>271</v>
      </c>
      <c r="CS126" s="476" t="s">
        <v>271</v>
      </c>
      <c r="CT126" s="476" t="s">
        <v>271</v>
      </c>
      <c r="CU126" s="476" t="s">
        <v>271</v>
      </c>
      <c r="CV126" s="476" t="s">
        <v>271</v>
      </c>
      <c r="CW126" s="476" t="s">
        <v>271</v>
      </c>
      <c r="CX126" s="478" t="s">
        <v>317</v>
      </c>
      <c r="CY126" s="478" t="s">
        <v>317</v>
      </c>
      <c r="CZ126" s="478" t="s">
        <v>317</v>
      </c>
      <c r="DA126" s="478" t="s">
        <v>317</v>
      </c>
      <c r="DB126" s="478" t="s">
        <v>317</v>
      </c>
      <c r="DC126" s="478" t="s">
        <v>317</v>
      </c>
      <c r="DD126" s="478" t="s">
        <v>317</v>
      </c>
      <c r="DE126" s="478" t="s">
        <v>317</v>
      </c>
      <c r="DF126" s="478" t="s">
        <v>317</v>
      </c>
      <c r="DG126" s="478" t="s">
        <v>317</v>
      </c>
      <c r="DH126" s="478" t="s">
        <v>317</v>
      </c>
      <c r="DI126" s="478" t="s">
        <v>317</v>
      </c>
      <c r="DJ126" s="478" t="s">
        <v>317</v>
      </c>
      <c r="DK126" s="478" t="s">
        <v>317</v>
      </c>
      <c r="DL126" s="478" t="s">
        <v>317</v>
      </c>
      <c r="DM126" s="478" t="s">
        <v>317</v>
      </c>
      <c r="DN126" s="478" t="s">
        <v>317</v>
      </c>
      <c r="DO126" s="478" t="s">
        <v>317</v>
      </c>
      <c r="DP126" s="478" t="s">
        <v>317</v>
      </c>
      <c r="DQ126" s="478" t="s">
        <v>317</v>
      </c>
      <c r="DR126" s="478" t="s">
        <v>317</v>
      </c>
      <c r="DS126" s="478" t="s">
        <v>317</v>
      </c>
      <c r="DT126" s="478" t="s">
        <v>317</v>
      </c>
      <c r="DU126" s="478" t="s">
        <v>317</v>
      </c>
      <c r="DV126" s="478" t="s">
        <v>317</v>
      </c>
      <c r="DW126" s="478" t="s">
        <v>317</v>
      </c>
      <c r="DX126" s="478" t="s">
        <v>317</v>
      </c>
      <c r="DY126" s="478" t="s">
        <v>317</v>
      </c>
      <c r="DZ126" s="478" t="s">
        <v>317</v>
      </c>
      <c r="EA126" s="478" t="s">
        <v>317</v>
      </c>
      <c r="EB126" s="478" t="s">
        <v>317</v>
      </c>
      <c r="EC126" s="478" t="s">
        <v>317</v>
      </c>
      <c r="ED126" s="478" t="s">
        <v>317</v>
      </c>
      <c r="EE126" s="478" t="s">
        <v>317</v>
      </c>
      <c r="EF126" s="478" t="s">
        <v>317</v>
      </c>
      <c r="EG126" s="478" t="s">
        <v>317</v>
      </c>
      <c r="EH126" s="478" t="s">
        <v>317</v>
      </c>
      <c r="EI126" s="478" t="s">
        <v>317</v>
      </c>
      <c r="EJ126" s="478" t="s">
        <v>317</v>
      </c>
      <c r="EK126" s="478" t="s">
        <v>317</v>
      </c>
      <c r="EL126" s="478" t="s">
        <v>317</v>
      </c>
      <c r="EM126" s="478" t="s">
        <v>317</v>
      </c>
      <c r="EN126" s="478" t="s">
        <v>317</v>
      </c>
      <c r="EO126" s="478" t="s">
        <v>317</v>
      </c>
      <c r="EP126" s="478" t="s">
        <v>317</v>
      </c>
      <c r="EQ126" s="478" t="s">
        <v>317</v>
      </c>
      <c r="ER126" s="478" t="s">
        <v>317</v>
      </c>
      <c r="ES126" s="478" t="s">
        <v>317</v>
      </c>
      <c r="ET126" s="478" t="s">
        <v>317</v>
      </c>
      <c r="EU126" s="478" t="s">
        <v>317</v>
      </c>
      <c r="EV126" s="478" t="s">
        <v>317</v>
      </c>
      <c r="EW126" s="478" t="s">
        <v>317</v>
      </c>
      <c r="EX126" s="478" t="s">
        <v>317</v>
      </c>
      <c r="EY126" s="478" t="s">
        <v>317</v>
      </c>
      <c r="EZ126" s="478" t="s">
        <v>317</v>
      </c>
      <c r="FA126" s="478" t="s">
        <v>317</v>
      </c>
      <c r="FB126" s="478" t="s">
        <v>317</v>
      </c>
      <c r="FC126" s="478" t="s">
        <v>317</v>
      </c>
      <c r="FD126" s="478" t="s">
        <v>317</v>
      </c>
      <c r="FE126" s="478" t="s">
        <v>317</v>
      </c>
      <c r="FF126" s="478" t="s">
        <v>317</v>
      </c>
      <c r="FG126" s="478" t="s">
        <v>317</v>
      </c>
      <c r="FH126" s="478" t="s">
        <v>317</v>
      </c>
      <c r="FI126" s="478" t="s">
        <v>317</v>
      </c>
      <c r="FJ126" s="478" t="s">
        <v>317</v>
      </c>
      <c r="FK126" s="478" t="s">
        <v>317</v>
      </c>
      <c r="FL126" s="478" t="s">
        <v>317</v>
      </c>
      <c r="FM126" s="478" t="s">
        <v>317</v>
      </c>
      <c r="FN126" s="478" t="s">
        <v>317</v>
      </c>
      <c r="FO126" s="478" t="s">
        <v>317</v>
      </c>
      <c r="FP126" s="478" t="s">
        <v>317</v>
      </c>
      <c r="FQ126" s="478" t="s">
        <v>317</v>
      </c>
      <c r="FR126" s="478" t="s">
        <v>317</v>
      </c>
      <c r="FS126" s="478" t="s">
        <v>317</v>
      </c>
      <c r="FT126" s="478" t="s">
        <v>317</v>
      </c>
      <c r="FU126" s="478" t="s">
        <v>317</v>
      </c>
      <c r="FV126" s="478" t="s">
        <v>317</v>
      </c>
      <c r="FW126" s="478" t="s">
        <v>317</v>
      </c>
      <c r="FX126" s="478" t="s">
        <v>317</v>
      </c>
      <c r="FY126" s="478" t="s">
        <v>317</v>
      </c>
      <c r="FZ126" s="478" t="s">
        <v>317</v>
      </c>
      <c r="GA126" s="478" t="s">
        <v>317</v>
      </c>
      <c r="GB126" s="478" t="s">
        <v>317</v>
      </c>
      <c r="GC126" s="478" t="s">
        <v>317</v>
      </c>
      <c r="GD126" s="478" t="s">
        <v>317</v>
      </c>
      <c r="GE126" s="478" t="s">
        <v>317</v>
      </c>
      <c r="GF126" s="478" t="s">
        <v>317</v>
      </c>
      <c r="GG126" s="478" t="s">
        <v>317</v>
      </c>
      <c r="GH126" s="478" t="s">
        <v>317</v>
      </c>
      <c r="GI126" s="478" t="s">
        <v>317</v>
      </c>
      <c r="GJ126" s="478" t="s">
        <v>317</v>
      </c>
      <c r="GK126" s="478" t="s">
        <v>317</v>
      </c>
      <c r="GL126" s="478" t="s">
        <v>317</v>
      </c>
      <c r="GM126" s="478" t="s">
        <v>317</v>
      </c>
      <c r="GN126" s="478" t="s">
        <v>317</v>
      </c>
      <c r="GO126" s="478" t="s">
        <v>317</v>
      </c>
      <c r="GP126" s="478" t="s">
        <v>317</v>
      </c>
      <c r="GQ126" s="478" t="s">
        <v>317</v>
      </c>
      <c r="GR126" s="478" t="s">
        <v>317</v>
      </c>
      <c r="GS126" s="478" t="s">
        <v>317</v>
      </c>
      <c r="GT126" s="475" t="s">
        <v>316</v>
      </c>
    </row>
    <row r="127" spans="2:202" s="364" customFormat="1" ht="8.25" hidden="1" customHeight="1">
      <c r="B127" s="366">
        <v>43</v>
      </c>
      <c r="C127" s="476" t="s">
        <v>271</v>
      </c>
      <c r="D127" s="476" t="s">
        <v>271</v>
      </c>
      <c r="E127" s="476" t="s">
        <v>271</v>
      </c>
      <c r="F127" s="476" t="s">
        <v>271</v>
      </c>
      <c r="G127" s="476" t="s">
        <v>271</v>
      </c>
      <c r="H127" s="476" t="s">
        <v>271</v>
      </c>
      <c r="I127" s="476" t="s">
        <v>271</v>
      </c>
      <c r="J127" s="476" t="s">
        <v>271</v>
      </c>
      <c r="K127" s="476" t="s">
        <v>271</v>
      </c>
      <c r="L127" s="476" t="s">
        <v>271</v>
      </c>
      <c r="M127" s="476" t="s">
        <v>271</v>
      </c>
      <c r="N127" s="476" t="s">
        <v>271</v>
      </c>
      <c r="O127" s="476" t="s">
        <v>271</v>
      </c>
      <c r="P127" s="476" t="s">
        <v>271</v>
      </c>
      <c r="Q127" s="476" t="s">
        <v>271</v>
      </c>
      <c r="R127" s="476" t="s">
        <v>271</v>
      </c>
      <c r="S127" s="476" t="s">
        <v>271</v>
      </c>
      <c r="T127" s="476" t="s">
        <v>271</v>
      </c>
      <c r="U127" s="476" t="s">
        <v>271</v>
      </c>
      <c r="V127" s="476" t="s">
        <v>271</v>
      </c>
      <c r="W127" s="476" t="s">
        <v>271</v>
      </c>
      <c r="X127" s="476" t="s">
        <v>271</v>
      </c>
      <c r="Y127" s="476" t="s">
        <v>271</v>
      </c>
      <c r="Z127" s="476" t="s">
        <v>271</v>
      </c>
      <c r="AA127" s="476" t="s">
        <v>271</v>
      </c>
      <c r="AB127" s="476" t="s">
        <v>271</v>
      </c>
      <c r="AC127" s="476" t="s">
        <v>271</v>
      </c>
      <c r="AD127" s="476" t="s">
        <v>271</v>
      </c>
      <c r="AE127" s="476" t="s">
        <v>271</v>
      </c>
      <c r="AF127" s="476" t="s">
        <v>271</v>
      </c>
      <c r="AG127" s="476" t="s">
        <v>271</v>
      </c>
      <c r="AH127" s="476" t="s">
        <v>271</v>
      </c>
      <c r="AI127" s="476" t="s">
        <v>271</v>
      </c>
      <c r="AJ127" s="476" t="s">
        <v>271</v>
      </c>
      <c r="AK127" s="476" t="s">
        <v>271</v>
      </c>
      <c r="AL127" s="476" t="s">
        <v>271</v>
      </c>
      <c r="AM127" s="476" t="s">
        <v>271</v>
      </c>
      <c r="AN127" s="476" t="s">
        <v>271</v>
      </c>
      <c r="AO127" s="476" t="s">
        <v>271</v>
      </c>
      <c r="AP127" s="476" t="s">
        <v>271</v>
      </c>
      <c r="AQ127" s="476" t="s">
        <v>271</v>
      </c>
      <c r="AR127" s="476" t="s">
        <v>271</v>
      </c>
      <c r="AS127" s="476" t="s">
        <v>271</v>
      </c>
      <c r="AT127" s="476" t="s">
        <v>271</v>
      </c>
      <c r="AU127" s="476" t="s">
        <v>271</v>
      </c>
      <c r="AV127" s="476" t="s">
        <v>271</v>
      </c>
      <c r="AW127" s="476" t="s">
        <v>271</v>
      </c>
      <c r="AX127" s="476" t="s">
        <v>271</v>
      </c>
      <c r="AY127" s="476" t="s">
        <v>271</v>
      </c>
      <c r="AZ127" s="477" t="s">
        <v>271</v>
      </c>
      <c r="BA127" s="476" t="s">
        <v>271</v>
      </c>
      <c r="BB127" s="476" t="s">
        <v>271</v>
      </c>
      <c r="BC127" s="476" t="s">
        <v>271</v>
      </c>
      <c r="BD127" s="476" t="s">
        <v>271</v>
      </c>
      <c r="BE127" s="476" t="s">
        <v>271</v>
      </c>
      <c r="BF127" s="476" t="s">
        <v>271</v>
      </c>
      <c r="BG127" s="476" t="s">
        <v>271</v>
      </c>
      <c r="BH127" s="476" t="s">
        <v>271</v>
      </c>
      <c r="BI127" s="476" t="s">
        <v>271</v>
      </c>
      <c r="BJ127" s="476" t="s">
        <v>271</v>
      </c>
      <c r="BK127" s="476" t="s">
        <v>271</v>
      </c>
      <c r="BL127" s="476" t="s">
        <v>271</v>
      </c>
      <c r="BM127" s="476" t="s">
        <v>271</v>
      </c>
      <c r="BN127" s="476" t="s">
        <v>271</v>
      </c>
      <c r="BO127" s="476" t="s">
        <v>271</v>
      </c>
      <c r="BP127" s="476" t="s">
        <v>271</v>
      </c>
      <c r="BQ127" s="476" t="s">
        <v>271</v>
      </c>
      <c r="BR127" s="476" t="s">
        <v>271</v>
      </c>
      <c r="BS127" s="476" t="s">
        <v>271</v>
      </c>
      <c r="BT127" s="476" t="s">
        <v>271</v>
      </c>
      <c r="BU127" s="476" t="s">
        <v>271</v>
      </c>
      <c r="BV127" s="476" t="s">
        <v>271</v>
      </c>
      <c r="BW127" s="476" t="s">
        <v>271</v>
      </c>
      <c r="BX127" s="476" t="s">
        <v>271</v>
      </c>
      <c r="BY127" s="476" t="s">
        <v>271</v>
      </c>
      <c r="BZ127" s="476" t="s">
        <v>271</v>
      </c>
      <c r="CA127" s="476" t="s">
        <v>271</v>
      </c>
      <c r="CB127" s="476" t="s">
        <v>271</v>
      </c>
      <c r="CC127" s="476" t="s">
        <v>271</v>
      </c>
      <c r="CD127" s="476" t="s">
        <v>271</v>
      </c>
      <c r="CE127" s="476" t="s">
        <v>271</v>
      </c>
      <c r="CF127" s="476" t="s">
        <v>271</v>
      </c>
      <c r="CG127" s="476" t="s">
        <v>271</v>
      </c>
      <c r="CH127" s="476" t="s">
        <v>271</v>
      </c>
      <c r="CI127" s="476" t="s">
        <v>271</v>
      </c>
      <c r="CJ127" s="476" t="s">
        <v>271</v>
      </c>
      <c r="CK127" s="476" t="s">
        <v>271</v>
      </c>
      <c r="CL127" s="476" t="s">
        <v>271</v>
      </c>
      <c r="CM127" s="476" t="s">
        <v>271</v>
      </c>
      <c r="CN127" s="476" t="s">
        <v>271</v>
      </c>
      <c r="CO127" s="476" t="s">
        <v>271</v>
      </c>
      <c r="CP127" s="476" t="s">
        <v>271</v>
      </c>
      <c r="CQ127" s="476" t="s">
        <v>271</v>
      </c>
      <c r="CR127" s="476" t="s">
        <v>271</v>
      </c>
      <c r="CS127" s="476" t="s">
        <v>271</v>
      </c>
      <c r="CT127" s="476" t="s">
        <v>271</v>
      </c>
      <c r="CU127" s="476" t="s">
        <v>271</v>
      </c>
      <c r="CV127" s="476" t="s">
        <v>271</v>
      </c>
      <c r="CW127" s="476" t="s">
        <v>271</v>
      </c>
      <c r="CX127" s="478" t="s">
        <v>317</v>
      </c>
      <c r="CY127" s="478" t="s">
        <v>317</v>
      </c>
      <c r="CZ127" s="478" t="s">
        <v>317</v>
      </c>
      <c r="DA127" s="478" t="s">
        <v>317</v>
      </c>
      <c r="DB127" s="478" t="s">
        <v>317</v>
      </c>
      <c r="DC127" s="478" t="s">
        <v>317</v>
      </c>
      <c r="DD127" s="478" t="s">
        <v>317</v>
      </c>
      <c r="DE127" s="478" t="s">
        <v>317</v>
      </c>
      <c r="DF127" s="478" t="s">
        <v>317</v>
      </c>
      <c r="DG127" s="478" t="s">
        <v>317</v>
      </c>
      <c r="DH127" s="478" t="s">
        <v>317</v>
      </c>
      <c r="DI127" s="478" t="s">
        <v>317</v>
      </c>
      <c r="DJ127" s="478" t="s">
        <v>317</v>
      </c>
      <c r="DK127" s="478" t="s">
        <v>317</v>
      </c>
      <c r="DL127" s="478" t="s">
        <v>317</v>
      </c>
      <c r="DM127" s="478" t="s">
        <v>317</v>
      </c>
      <c r="DN127" s="478" t="s">
        <v>317</v>
      </c>
      <c r="DO127" s="478" t="s">
        <v>317</v>
      </c>
      <c r="DP127" s="478" t="s">
        <v>317</v>
      </c>
      <c r="DQ127" s="478" t="s">
        <v>317</v>
      </c>
      <c r="DR127" s="478" t="s">
        <v>317</v>
      </c>
      <c r="DS127" s="478" t="s">
        <v>317</v>
      </c>
      <c r="DT127" s="478" t="s">
        <v>317</v>
      </c>
      <c r="DU127" s="478" t="s">
        <v>317</v>
      </c>
      <c r="DV127" s="478" t="s">
        <v>317</v>
      </c>
      <c r="DW127" s="478" t="s">
        <v>317</v>
      </c>
      <c r="DX127" s="478" t="s">
        <v>317</v>
      </c>
      <c r="DY127" s="478" t="s">
        <v>317</v>
      </c>
      <c r="DZ127" s="478" t="s">
        <v>317</v>
      </c>
      <c r="EA127" s="478" t="s">
        <v>317</v>
      </c>
      <c r="EB127" s="478" t="s">
        <v>317</v>
      </c>
      <c r="EC127" s="478" t="s">
        <v>317</v>
      </c>
      <c r="ED127" s="478" t="s">
        <v>317</v>
      </c>
      <c r="EE127" s="478" t="s">
        <v>317</v>
      </c>
      <c r="EF127" s="478" t="s">
        <v>317</v>
      </c>
      <c r="EG127" s="478" t="s">
        <v>317</v>
      </c>
      <c r="EH127" s="478" t="s">
        <v>317</v>
      </c>
      <c r="EI127" s="478" t="s">
        <v>317</v>
      </c>
      <c r="EJ127" s="478" t="s">
        <v>317</v>
      </c>
      <c r="EK127" s="478" t="s">
        <v>317</v>
      </c>
      <c r="EL127" s="478" t="s">
        <v>317</v>
      </c>
      <c r="EM127" s="478" t="s">
        <v>317</v>
      </c>
      <c r="EN127" s="478" t="s">
        <v>317</v>
      </c>
      <c r="EO127" s="478" t="s">
        <v>317</v>
      </c>
      <c r="EP127" s="478" t="s">
        <v>317</v>
      </c>
      <c r="EQ127" s="478" t="s">
        <v>317</v>
      </c>
      <c r="ER127" s="478" t="s">
        <v>317</v>
      </c>
      <c r="ES127" s="478" t="s">
        <v>317</v>
      </c>
      <c r="ET127" s="478" t="s">
        <v>317</v>
      </c>
      <c r="EU127" s="478" t="s">
        <v>317</v>
      </c>
      <c r="EV127" s="478" t="s">
        <v>317</v>
      </c>
      <c r="EW127" s="478" t="s">
        <v>317</v>
      </c>
      <c r="EX127" s="478" t="s">
        <v>317</v>
      </c>
      <c r="EY127" s="478" t="s">
        <v>317</v>
      </c>
      <c r="EZ127" s="478" t="s">
        <v>317</v>
      </c>
      <c r="FA127" s="478" t="s">
        <v>317</v>
      </c>
      <c r="FB127" s="478" t="s">
        <v>317</v>
      </c>
      <c r="FC127" s="478" t="s">
        <v>317</v>
      </c>
      <c r="FD127" s="478" t="s">
        <v>317</v>
      </c>
      <c r="FE127" s="478" t="s">
        <v>317</v>
      </c>
      <c r="FF127" s="478" t="s">
        <v>317</v>
      </c>
      <c r="FG127" s="478" t="s">
        <v>317</v>
      </c>
      <c r="FH127" s="478" t="s">
        <v>317</v>
      </c>
      <c r="FI127" s="478" t="s">
        <v>317</v>
      </c>
      <c r="FJ127" s="478" t="s">
        <v>317</v>
      </c>
      <c r="FK127" s="478" t="s">
        <v>317</v>
      </c>
      <c r="FL127" s="478" t="s">
        <v>317</v>
      </c>
      <c r="FM127" s="478" t="s">
        <v>317</v>
      </c>
      <c r="FN127" s="478" t="s">
        <v>317</v>
      </c>
      <c r="FO127" s="478" t="s">
        <v>317</v>
      </c>
      <c r="FP127" s="478" t="s">
        <v>317</v>
      </c>
      <c r="FQ127" s="478" t="s">
        <v>317</v>
      </c>
      <c r="FR127" s="478" t="s">
        <v>317</v>
      </c>
      <c r="FS127" s="478" t="s">
        <v>317</v>
      </c>
      <c r="FT127" s="478" t="s">
        <v>317</v>
      </c>
      <c r="FU127" s="478" t="s">
        <v>317</v>
      </c>
      <c r="FV127" s="478" t="s">
        <v>317</v>
      </c>
      <c r="FW127" s="478" t="s">
        <v>317</v>
      </c>
      <c r="FX127" s="478" t="s">
        <v>317</v>
      </c>
      <c r="FY127" s="478" t="s">
        <v>317</v>
      </c>
      <c r="FZ127" s="478" t="s">
        <v>317</v>
      </c>
      <c r="GA127" s="478" t="s">
        <v>317</v>
      </c>
      <c r="GB127" s="478" t="s">
        <v>317</v>
      </c>
      <c r="GC127" s="478" t="s">
        <v>317</v>
      </c>
      <c r="GD127" s="478" t="s">
        <v>317</v>
      </c>
      <c r="GE127" s="478" t="s">
        <v>317</v>
      </c>
      <c r="GF127" s="478" t="s">
        <v>317</v>
      </c>
      <c r="GG127" s="478" t="s">
        <v>317</v>
      </c>
      <c r="GH127" s="478" t="s">
        <v>317</v>
      </c>
      <c r="GI127" s="478" t="s">
        <v>317</v>
      </c>
      <c r="GJ127" s="478" t="s">
        <v>317</v>
      </c>
      <c r="GK127" s="478" t="s">
        <v>317</v>
      </c>
      <c r="GL127" s="478" t="s">
        <v>317</v>
      </c>
      <c r="GM127" s="478" t="s">
        <v>317</v>
      </c>
      <c r="GN127" s="478" t="s">
        <v>317</v>
      </c>
      <c r="GO127" s="478" t="s">
        <v>317</v>
      </c>
      <c r="GP127" s="478" t="s">
        <v>317</v>
      </c>
      <c r="GQ127" s="478" t="s">
        <v>317</v>
      </c>
      <c r="GR127" s="478" t="s">
        <v>317</v>
      </c>
      <c r="GS127" s="478" t="s">
        <v>317</v>
      </c>
      <c r="GT127" s="475" t="s">
        <v>316</v>
      </c>
    </row>
    <row r="128" spans="2:202" s="364" customFormat="1" ht="8.25" hidden="1" customHeight="1">
      <c r="B128" s="366">
        <v>44</v>
      </c>
      <c r="C128" s="476" t="s">
        <v>271</v>
      </c>
      <c r="D128" s="476" t="s">
        <v>271</v>
      </c>
      <c r="E128" s="476" t="s">
        <v>271</v>
      </c>
      <c r="F128" s="476" t="s">
        <v>271</v>
      </c>
      <c r="G128" s="476" t="s">
        <v>271</v>
      </c>
      <c r="H128" s="476" t="s">
        <v>271</v>
      </c>
      <c r="I128" s="476" t="s">
        <v>271</v>
      </c>
      <c r="J128" s="476" t="s">
        <v>271</v>
      </c>
      <c r="K128" s="476" t="s">
        <v>271</v>
      </c>
      <c r="L128" s="476" t="s">
        <v>271</v>
      </c>
      <c r="M128" s="476" t="s">
        <v>271</v>
      </c>
      <c r="N128" s="476" t="s">
        <v>271</v>
      </c>
      <c r="O128" s="476" t="s">
        <v>271</v>
      </c>
      <c r="P128" s="476" t="s">
        <v>271</v>
      </c>
      <c r="Q128" s="476" t="s">
        <v>271</v>
      </c>
      <c r="R128" s="476" t="s">
        <v>271</v>
      </c>
      <c r="S128" s="476" t="s">
        <v>271</v>
      </c>
      <c r="T128" s="476" t="s">
        <v>271</v>
      </c>
      <c r="U128" s="476" t="s">
        <v>271</v>
      </c>
      <c r="V128" s="476" t="s">
        <v>271</v>
      </c>
      <c r="W128" s="476" t="s">
        <v>271</v>
      </c>
      <c r="X128" s="476" t="s">
        <v>271</v>
      </c>
      <c r="Y128" s="476" t="s">
        <v>271</v>
      </c>
      <c r="Z128" s="476" t="s">
        <v>271</v>
      </c>
      <c r="AA128" s="476" t="s">
        <v>271</v>
      </c>
      <c r="AB128" s="476" t="s">
        <v>271</v>
      </c>
      <c r="AC128" s="476" t="s">
        <v>271</v>
      </c>
      <c r="AD128" s="476" t="s">
        <v>271</v>
      </c>
      <c r="AE128" s="476" t="s">
        <v>271</v>
      </c>
      <c r="AF128" s="476" t="s">
        <v>271</v>
      </c>
      <c r="AG128" s="476" t="s">
        <v>271</v>
      </c>
      <c r="AH128" s="476" t="s">
        <v>271</v>
      </c>
      <c r="AI128" s="476" t="s">
        <v>271</v>
      </c>
      <c r="AJ128" s="476" t="s">
        <v>271</v>
      </c>
      <c r="AK128" s="476" t="s">
        <v>271</v>
      </c>
      <c r="AL128" s="476" t="s">
        <v>271</v>
      </c>
      <c r="AM128" s="476" t="s">
        <v>271</v>
      </c>
      <c r="AN128" s="476" t="s">
        <v>271</v>
      </c>
      <c r="AO128" s="476" t="s">
        <v>271</v>
      </c>
      <c r="AP128" s="476" t="s">
        <v>271</v>
      </c>
      <c r="AQ128" s="476" t="s">
        <v>271</v>
      </c>
      <c r="AR128" s="476" t="s">
        <v>271</v>
      </c>
      <c r="AS128" s="476" t="s">
        <v>271</v>
      </c>
      <c r="AT128" s="476" t="s">
        <v>271</v>
      </c>
      <c r="AU128" s="476" t="s">
        <v>271</v>
      </c>
      <c r="AV128" s="476" t="s">
        <v>271</v>
      </c>
      <c r="AW128" s="476" t="s">
        <v>271</v>
      </c>
      <c r="AX128" s="476" t="s">
        <v>271</v>
      </c>
      <c r="AY128" s="476" t="s">
        <v>271</v>
      </c>
      <c r="AZ128" s="477" t="s">
        <v>271</v>
      </c>
      <c r="BA128" s="476" t="s">
        <v>271</v>
      </c>
      <c r="BB128" s="476" t="s">
        <v>271</v>
      </c>
      <c r="BC128" s="476" t="s">
        <v>271</v>
      </c>
      <c r="BD128" s="476" t="s">
        <v>271</v>
      </c>
      <c r="BE128" s="476" t="s">
        <v>271</v>
      </c>
      <c r="BF128" s="476" t="s">
        <v>271</v>
      </c>
      <c r="BG128" s="476" t="s">
        <v>271</v>
      </c>
      <c r="BH128" s="476" t="s">
        <v>271</v>
      </c>
      <c r="BI128" s="476" t="s">
        <v>271</v>
      </c>
      <c r="BJ128" s="476" t="s">
        <v>271</v>
      </c>
      <c r="BK128" s="476" t="s">
        <v>271</v>
      </c>
      <c r="BL128" s="476" t="s">
        <v>271</v>
      </c>
      <c r="BM128" s="476" t="s">
        <v>271</v>
      </c>
      <c r="BN128" s="476" t="s">
        <v>271</v>
      </c>
      <c r="BO128" s="476" t="s">
        <v>271</v>
      </c>
      <c r="BP128" s="476" t="s">
        <v>271</v>
      </c>
      <c r="BQ128" s="476" t="s">
        <v>271</v>
      </c>
      <c r="BR128" s="476" t="s">
        <v>271</v>
      </c>
      <c r="BS128" s="476" t="s">
        <v>271</v>
      </c>
      <c r="BT128" s="476" t="s">
        <v>271</v>
      </c>
      <c r="BU128" s="476" t="s">
        <v>271</v>
      </c>
      <c r="BV128" s="476" t="s">
        <v>271</v>
      </c>
      <c r="BW128" s="476" t="s">
        <v>271</v>
      </c>
      <c r="BX128" s="476" t="s">
        <v>271</v>
      </c>
      <c r="BY128" s="476" t="s">
        <v>271</v>
      </c>
      <c r="BZ128" s="476" t="s">
        <v>271</v>
      </c>
      <c r="CA128" s="476" t="s">
        <v>271</v>
      </c>
      <c r="CB128" s="476" t="s">
        <v>271</v>
      </c>
      <c r="CC128" s="476" t="s">
        <v>271</v>
      </c>
      <c r="CD128" s="476" t="s">
        <v>271</v>
      </c>
      <c r="CE128" s="476" t="s">
        <v>271</v>
      </c>
      <c r="CF128" s="476" t="s">
        <v>271</v>
      </c>
      <c r="CG128" s="476" t="s">
        <v>271</v>
      </c>
      <c r="CH128" s="476" t="s">
        <v>271</v>
      </c>
      <c r="CI128" s="476" t="s">
        <v>271</v>
      </c>
      <c r="CJ128" s="476" t="s">
        <v>271</v>
      </c>
      <c r="CK128" s="476" t="s">
        <v>271</v>
      </c>
      <c r="CL128" s="476" t="s">
        <v>271</v>
      </c>
      <c r="CM128" s="476" t="s">
        <v>271</v>
      </c>
      <c r="CN128" s="476" t="s">
        <v>271</v>
      </c>
      <c r="CO128" s="476" t="s">
        <v>271</v>
      </c>
      <c r="CP128" s="476" t="s">
        <v>271</v>
      </c>
      <c r="CQ128" s="476" t="s">
        <v>271</v>
      </c>
      <c r="CR128" s="476" t="s">
        <v>271</v>
      </c>
      <c r="CS128" s="476" t="s">
        <v>271</v>
      </c>
      <c r="CT128" s="476" t="s">
        <v>271</v>
      </c>
      <c r="CU128" s="476" t="s">
        <v>271</v>
      </c>
      <c r="CV128" s="476" t="s">
        <v>271</v>
      </c>
      <c r="CW128" s="476" t="s">
        <v>271</v>
      </c>
      <c r="CX128" s="478" t="s">
        <v>317</v>
      </c>
      <c r="CY128" s="478" t="s">
        <v>317</v>
      </c>
      <c r="CZ128" s="478" t="s">
        <v>317</v>
      </c>
      <c r="DA128" s="478" t="s">
        <v>317</v>
      </c>
      <c r="DB128" s="478" t="s">
        <v>317</v>
      </c>
      <c r="DC128" s="478" t="s">
        <v>317</v>
      </c>
      <c r="DD128" s="478" t="s">
        <v>317</v>
      </c>
      <c r="DE128" s="478" t="s">
        <v>317</v>
      </c>
      <c r="DF128" s="478" t="s">
        <v>317</v>
      </c>
      <c r="DG128" s="478" t="s">
        <v>317</v>
      </c>
      <c r="DH128" s="478" t="s">
        <v>317</v>
      </c>
      <c r="DI128" s="478" t="s">
        <v>317</v>
      </c>
      <c r="DJ128" s="478" t="s">
        <v>317</v>
      </c>
      <c r="DK128" s="478" t="s">
        <v>317</v>
      </c>
      <c r="DL128" s="478" t="s">
        <v>317</v>
      </c>
      <c r="DM128" s="478" t="s">
        <v>317</v>
      </c>
      <c r="DN128" s="478" t="s">
        <v>317</v>
      </c>
      <c r="DO128" s="478" t="s">
        <v>317</v>
      </c>
      <c r="DP128" s="478" t="s">
        <v>317</v>
      </c>
      <c r="DQ128" s="478" t="s">
        <v>317</v>
      </c>
      <c r="DR128" s="478" t="s">
        <v>317</v>
      </c>
      <c r="DS128" s="478" t="s">
        <v>317</v>
      </c>
      <c r="DT128" s="478" t="s">
        <v>317</v>
      </c>
      <c r="DU128" s="478" t="s">
        <v>317</v>
      </c>
      <c r="DV128" s="478" t="s">
        <v>317</v>
      </c>
      <c r="DW128" s="478" t="s">
        <v>317</v>
      </c>
      <c r="DX128" s="478" t="s">
        <v>317</v>
      </c>
      <c r="DY128" s="478" t="s">
        <v>317</v>
      </c>
      <c r="DZ128" s="478" t="s">
        <v>317</v>
      </c>
      <c r="EA128" s="478" t="s">
        <v>317</v>
      </c>
      <c r="EB128" s="478" t="s">
        <v>317</v>
      </c>
      <c r="EC128" s="478" t="s">
        <v>317</v>
      </c>
      <c r="ED128" s="478" t="s">
        <v>317</v>
      </c>
      <c r="EE128" s="478" t="s">
        <v>317</v>
      </c>
      <c r="EF128" s="478" t="s">
        <v>317</v>
      </c>
      <c r="EG128" s="478" t="s">
        <v>317</v>
      </c>
      <c r="EH128" s="478" t="s">
        <v>317</v>
      </c>
      <c r="EI128" s="478" t="s">
        <v>317</v>
      </c>
      <c r="EJ128" s="478" t="s">
        <v>317</v>
      </c>
      <c r="EK128" s="478" t="s">
        <v>317</v>
      </c>
      <c r="EL128" s="478" t="s">
        <v>317</v>
      </c>
      <c r="EM128" s="478" t="s">
        <v>317</v>
      </c>
      <c r="EN128" s="478" t="s">
        <v>317</v>
      </c>
      <c r="EO128" s="478" t="s">
        <v>317</v>
      </c>
      <c r="EP128" s="478" t="s">
        <v>317</v>
      </c>
      <c r="EQ128" s="478" t="s">
        <v>317</v>
      </c>
      <c r="ER128" s="478" t="s">
        <v>317</v>
      </c>
      <c r="ES128" s="478" t="s">
        <v>317</v>
      </c>
      <c r="ET128" s="478" t="s">
        <v>317</v>
      </c>
      <c r="EU128" s="478" t="s">
        <v>317</v>
      </c>
      <c r="EV128" s="478" t="s">
        <v>317</v>
      </c>
      <c r="EW128" s="478" t="s">
        <v>317</v>
      </c>
      <c r="EX128" s="478" t="s">
        <v>317</v>
      </c>
      <c r="EY128" s="478" t="s">
        <v>317</v>
      </c>
      <c r="EZ128" s="478" t="s">
        <v>317</v>
      </c>
      <c r="FA128" s="478" t="s">
        <v>317</v>
      </c>
      <c r="FB128" s="478" t="s">
        <v>317</v>
      </c>
      <c r="FC128" s="478" t="s">
        <v>317</v>
      </c>
      <c r="FD128" s="478" t="s">
        <v>317</v>
      </c>
      <c r="FE128" s="478" t="s">
        <v>317</v>
      </c>
      <c r="FF128" s="478" t="s">
        <v>317</v>
      </c>
      <c r="FG128" s="478" t="s">
        <v>317</v>
      </c>
      <c r="FH128" s="478" t="s">
        <v>317</v>
      </c>
      <c r="FI128" s="478" t="s">
        <v>317</v>
      </c>
      <c r="FJ128" s="478" t="s">
        <v>317</v>
      </c>
      <c r="FK128" s="478" t="s">
        <v>317</v>
      </c>
      <c r="FL128" s="478" t="s">
        <v>317</v>
      </c>
      <c r="FM128" s="478" t="s">
        <v>317</v>
      </c>
      <c r="FN128" s="478" t="s">
        <v>317</v>
      </c>
      <c r="FO128" s="478" t="s">
        <v>317</v>
      </c>
      <c r="FP128" s="478" t="s">
        <v>317</v>
      </c>
      <c r="FQ128" s="478" t="s">
        <v>317</v>
      </c>
      <c r="FR128" s="478" t="s">
        <v>317</v>
      </c>
      <c r="FS128" s="478" t="s">
        <v>317</v>
      </c>
      <c r="FT128" s="478" t="s">
        <v>317</v>
      </c>
      <c r="FU128" s="478" t="s">
        <v>317</v>
      </c>
      <c r="FV128" s="478" t="s">
        <v>317</v>
      </c>
      <c r="FW128" s="478" t="s">
        <v>317</v>
      </c>
      <c r="FX128" s="478" t="s">
        <v>317</v>
      </c>
      <c r="FY128" s="478" t="s">
        <v>317</v>
      </c>
      <c r="FZ128" s="478" t="s">
        <v>317</v>
      </c>
      <c r="GA128" s="478" t="s">
        <v>317</v>
      </c>
      <c r="GB128" s="478" t="s">
        <v>317</v>
      </c>
      <c r="GC128" s="478" t="s">
        <v>317</v>
      </c>
      <c r="GD128" s="478" t="s">
        <v>317</v>
      </c>
      <c r="GE128" s="478" t="s">
        <v>317</v>
      </c>
      <c r="GF128" s="478" t="s">
        <v>317</v>
      </c>
      <c r="GG128" s="478" t="s">
        <v>317</v>
      </c>
      <c r="GH128" s="478" t="s">
        <v>317</v>
      </c>
      <c r="GI128" s="478" t="s">
        <v>317</v>
      </c>
      <c r="GJ128" s="478" t="s">
        <v>317</v>
      </c>
      <c r="GK128" s="478" t="s">
        <v>317</v>
      </c>
      <c r="GL128" s="478" t="s">
        <v>317</v>
      </c>
      <c r="GM128" s="478" t="s">
        <v>317</v>
      </c>
      <c r="GN128" s="478" t="s">
        <v>317</v>
      </c>
      <c r="GO128" s="478" t="s">
        <v>317</v>
      </c>
      <c r="GP128" s="478" t="s">
        <v>317</v>
      </c>
      <c r="GQ128" s="478" t="s">
        <v>317</v>
      </c>
      <c r="GR128" s="478" t="s">
        <v>317</v>
      </c>
      <c r="GS128" s="478" t="s">
        <v>317</v>
      </c>
      <c r="GT128" s="475" t="s">
        <v>316</v>
      </c>
    </row>
    <row r="129" spans="2:202" s="364" customFormat="1" ht="8.25" hidden="1" customHeight="1">
      <c r="B129" s="366">
        <v>45</v>
      </c>
      <c r="C129" s="476" t="s">
        <v>271</v>
      </c>
      <c r="D129" s="476" t="s">
        <v>271</v>
      </c>
      <c r="E129" s="476" t="s">
        <v>271</v>
      </c>
      <c r="F129" s="476" t="s">
        <v>271</v>
      </c>
      <c r="G129" s="476" t="s">
        <v>271</v>
      </c>
      <c r="H129" s="476" t="s">
        <v>271</v>
      </c>
      <c r="I129" s="476" t="s">
        <v>271</v>
      </c>
      <c r="J129" s="476" t="s">
        <v>271</v>
      </c>
      <c r="K129" s="476" t="s">
        <v>271</v>
      </c>
      <c r="L129" s="476" t="s">
        <v>271</v>
      </c>
      <c r="M129" s="476" t="s">
        <v>271</v>
      </c>
      <c r="N129" s="476" t="s">
        <v>271</v>
      </c>
      <c r="O129" s="476" t="s">
        <v>271</v>
      </c>
      <c r="P129" s="476" t="s">
        <v>271</v>
      </c>
      <c r="Q129" s="476" t="s">
        <v>271</v>
      </c>
      <c r="R129" s="476" t="s">
        <v>271</v>
      </c>
      <c r="S129" s="476" t="s">
        <v>271</v>
      </c>
      <c r="T129" s="476" t="s">
        <v>271</v>
      </c>
      <c r="U129" s="476" t="s">
        <v>271</v>
      </c>
      <c r="V129" s="476" t="s">
        <v>271</v>
      </c>
      <c r="W129" s="476" t="s">
        <v>271</v>
      </c>
      <c r="X129" s="476" t="s">
        <v>271</v>
      </c>
      <c r="Y129" s="476" t="s">
        <v>271</v>
      </c>
      <c r="Z129" s="476" t="s">
        <v>271</v>
      </c>
      <c r="AA129" s="476" t="s">
        <v>271</v>
      </c>
      <c r="AB129" s="476" t="s">
        <v>271</v>
      </c>
      <c r="AC129" s="476" t="s">
        <v>271</v>
      </c>
      <c r="AD129" s="476" t="s">
        <v>271</v>
      </c>
      <c r="AE129" s="476" t="s">
        <v>271</v>
      </c>
      <c r="AF129" s="476" t="s">
        <v>271</v>
      </c>
      <c r="AG129" s="476" t="s">
        <v>271</v>
      </c>
      <c r="AH129" s="476" t="s">
        <v>271</v>
      </c>
      <c r="AI129" s="476" t="s">
        <v>271</v>
      </c>
      <c r="AJ129" s="476" t="s">
        <v>271</v>
      </c>
      <c r="AK129" s="476" t="s">
        <v>271</v>
      </c>
      <c r="AL129" s="476" t="s">
        <v>271</v>
      </c>
      <c r="AM129" s="476" t="s">
        <v>271</v>
      </c>
      <c r="AN129" s="476" t="s">
        <v>271</v>
      </c>
      <c r="AO129" s="476" t="s">
        <v>271</v>
      </c>
      <c r="AP129" s="476" t="s">
        <v>271</v>
      </c>
      <c r="AQ129" s="476" t="s">
        <v>271</v>
      </c>
      <c r="AR129" s="476" t="s">
        <v>271</v>
      </c>
      <c r="AS129" s="476" t="s">
        <v>271</v>
      </c>
      <c r="AT129" s="476" t="s">
        <v>271</v>
      </c>
      <c r="AU129" s="476" t="s">
        <v>271</v>
      </c>
      <c r="AV129" s="476" t="s">
        <v>271</v>
      </c>
      <c r="AW129" s="476" t="s">
        <v>271</v>
      </c>
      <c r="AX129" s="476" t="s">
        <v>271</v>
      </c>
      <c r="AY129" s="476" t="s">
        <v>271</v>
      </c>
      <c r="AZ129" s="477" t="s">
        <v>271</v>
      </c>
      <c r="BA129" s="476" t="s">
        <v>271</v>
      </c>
      <c r="BB129" s="476" t="s">
        <v>271</v>
      </c>
      <c r="BC129" s="476" t="s">
        <v>271</v>
      </c>
      <c r="BD129" s="476" t="s">
        <v>271</v>
      </c>
      <c r="BE129" s="476" t="s">
        <v>271</v>
      </c>
      <c r="BF129" s="476" t="s">
        <v>271</v>
      </c>
      <c r="BG129" s="476" t="s">
        <v>271</v>
      </c>
      <c r="BH129" s="476" t="s">
        <v>271</v>
      </c>
      <c r="BI129" s="476" t="s">
        <v>271</v>
      </c>
      <c r="BJ129" s="476" t="s">
        <v>271</v>
      </c>
      <c r="BK129" s="476" t="s">
        <v>271</v>
      </c>
      <c r="BL129" s="476" t="s">
        <v>271</v>
      </c>
      <c r="BM129" s="476" t="s">
        <v>271</v>
      </c>
      <c r="BN129" s="476" t="s">
        <v>271</v>
      </c>
      <c r="BO129" s="476" t="s">
        <v>271</v>
      </c>
      <c r="BP129" s="476" t="s">
        <v>271</v>
      </c>
      <c r="BQ129" s="476" t="s">
        <v>271</v>
      </c>
      <c r="BR129" s="476" t="s">
        <v>271</v>
      </c>
      <c r="BS129" s="476" t="s">
        <v>271</v>
      </c>
      <c r="BT129" s="476" t="s">
        <v>271</v>
      </c>
      <c r="BU129" s="476" t="s">
        <v>271</v>
      </c>
      <c r="BV129" s="476" t="s">
        <v>271</v>
      </c>
      <c r="BW129" s="476" t="s">
        <v>271</v>
      </c>
      <c r="BX129" s="476" t="s">
        <v>271</v>
      </c>
      <c r="BY129" s="476" t="s">
        <v>271</v>
      </c>
      <c r="BZ129" s="476" t="s">
        <v>271</v>
      </c>
      <c r="CA129" s="476" t="s">
        <v>271</v>
      </c>
      <c r="CB129" s="476" t="s">
        <v>271</v>
      </c>
      <c r="CC129" s="476" t="s">
        <v>271</v>
      </c>
      <c r="CD129" s="476" t="s">
        <v>271</v>
      </c>
      <c r="CE129" s="476" t="s">
        <v>271</v>
      </c>
      <c r="CF129" s="476" t="s">
        <v>271</v>
      </c>
      <c r="CG129" s="476" t="s">
        <v>271</v>
      </c>
      <c r="CH129" s="476" t="s">
        <v>271</v>
      </c>
      <c r="CI129" s="476" t="s">
        <v>271</v>
      </c>
      <c r="CJ129" s="476" t="s">
        <v>271</v>
      </c>
      <c r="CK129" s="476" t="s">
        <v>271</v>
      </c>
      <c r="CL129" s="476" t="s">
        <v>271</v>
      </c>
      <c r="CM129" s="476" t="s">
        <v>271</v>
      </c>
      <c r="CN129" s="476" t="s">
        <v>271</v>
      </c>
      <c r="CO129" s="476" t="s">
        <v>271</v>
      </c>
      <c r="CP129" s="476" t="s">
        <v>271</v>
      </c>
      <c r="CQ129" s="476" t="s">
        <v>271</v>
      </c>
      <c r="CR129" s="476" t="s">
        <v>271</v>
      </c>
      <c r="CS129" s="476" t="s">
        <v>271</v>
      </c>
      <c r="CT129" s="476" t="s">
        <v>271</v>
      </c>
      <c r="CU129" s="476" t="s">
        <v>271</v>
      </c>
      <c r="CV129" s="476" t="s">
        <v>271</v>
      </c>
      <c r="CW129" s="476" t="s">
        <v>271</v>
      </c>
      <c r="CX129" s="478" t="s">
        <v>317</v>
      </c>
      <c r="CY129" s="478" t="s">
        <v>317</v>
      </c>
      <c r="CZ129" s="478" t="s">
        <v>317</v>
      </c>
      <c r="DA129" s="478" t="s">
        <v>317</v>
      </c>
      <c r="DB129" s="478" t="s">
        <v>317</v>
      </c>
      <c r="DC129" s="478" t="s">
        <v>317</v>
      </c>
      <c r="DD129" s="478" t="s">
        <v>317</v>
      </c>
      <c r="DE129" s="478" t="s">
        <v>317</v>
      </c>
      <c r="DF129" s="478" t="s">
        <v>317</v>
      </c>
      <c r="DG129" s="478" t="s">
        <v>317</v>
      </c>
      <c r="DH129" s="478" t="s">
        <v>317</v>
      </c>
      <c r="DI129" s="478" t="s">
        <v>317</v>
      </c>
      <c r="DJ129" s="478" t="s">
        <v>317</v>
      </c>
      <c r="DK129" s="478" t="s">
        <v>317</v>
      </c>
      <c r="DL129" s="478" t="s">
        <v>317</v>
      </c>
      <c r="DM129" s="478" t="s">
        <v>317</v>
      </c>
      <c r="DN129" s="478" t="s">
        <v>317</v>
      </c>
      <c r="DO129" s="478" t="s">
        <v>317</v>
      </c>
      <c r="DP129" s="478" t="s">
        <v>317</v>
      </c>
      <c r="DQ129" s="478" t="s">
        <v>317</v>
      </c>
      <c r="DR129" s="478" t="s">
        <v>317</v>
      </c>
      <c r="DS129" s="478" t="s">
        <v>317</v>
      </c>
      <c r="DT129" s="478" t="s">
        <v>317</v>
      </c>
      <c r="DU129" s="478" t="s">
        <v>317</v>
      </c>
      <c r="DV129" s="478" t="s">
        <v>317</v>
      </c>
      <c r="DW129" s="478" t="s">
        <v>317</v>
      </c>
      <c r="DX129" s="478" t="s">
        <v>317</v>
      </c>
      <c r="DY129" s="478" t="s">
        <v>317</v>
      </c>
      <c r="DZ129" s="478" t="s">
        <v>317</v>
      </c>
      <c r="EA129" s="478" t="s">
        <v>317</v>
      </c>
      <c r="EB129" s="478" t="s">
        <v>317</v>
      </c>
      <c r="EC129" s="478" t="s">
        <v>317</v>
      </c>
      <c r="ED129" s="478" t="s">
        <v>317</v>
      </c>
      <c r="EE129" s="478" t="s">
        <v>317</v>
      </c>
      <c r="EF129" s="478" t="s">
        <v>317</v>
      </c>
      <c r="EG129" s="478" t="s">
        <v>317</v>
      </c>
      <c r="EH129" s="478" t="s">
        <v>317</v>
      </c>
      <c r="EI129" s="478" t="s">
        <v>317</v>
      </c>
      <c r="EJ129" s="478" t="s">
        <v>317</v>
      </c>
      <c r="EK129" s="478" t="s">
        <v>317</v>
      </c>
      <c r="EL129" s="478" t="s">
        <v>317</v>
      </c>
      <c r="EM129" s="478" t="s">
        <v>317</v>
      </c>
      <c r="EN129" s="478" t="s">
        <v>317</v>
      </c>
      <c r="EO129" s="478" t="s">
        <v>317</v>
      </c>
      <c r="EP129" s="478" t="s">
        <v>317</v>
      </c>
      <c r="EQ129" s="478" t="s">
        <v>317</v>
      </c>
      <c r="ER129" s="478" t="s">
        <v>317</v>
      </c>
      <c r="ES129" s="478" t="s">
        <v>317</v>
      </c>
      <c r="ET129" s="478" t="s">
        <v>317</v>
      </c>
      <c r="EU129" s="478" t="s">
        <v>317</v>
      </c>
      <c r="EV129" s="478" t="s">
        <v>317</v>
      </c>
      <c r="EW129" s="478" t="s">
        <v>317</v>
      </c>
      <c r="EX129" s="478" t="s">
        <v>317</v>
      </c>
      <c r="EY129" s="478" t="s">
        <v>317</v>
      </c>
      <c r="EZ129" s="478" t="s">
        <v>317</v>
      </c>
      <c r="FA129" s="478" t="s">
        <v>317</v>
      </c>
      <c r="FB129" s="478" t="s">
        <v>317</v>
      </c>
      <c r="FC129" s="478" t="s">
        <v>317</v>
      </c>
      <c r="FD129" s="478" t="s">
        <v>317</v>
      </c>
      <c r="FE129" s="478" t="s">
        <v>317</v>
      </c>
      <c r="FF129" s="478" t="s">
        <v>317</v>
      </c>
      <c r="FG129" s="478" t="s">
        <v>317</v>
      </c>
      <c r="FH129" s="478" t="s">
        <v>317</v>
      </c>
      <c r="FI129" s="478" t="s">
        <v>317</v>
      </c>
      <c r="FJ129" s="478" t="s">
        <v>317</v>
      </c>
      <c r="FK129" s="478" t="s">
        <v>317</v>
      </c>
      <c r="FL129" s="478" t="s">
        <v>317</v>
      </c>
      <c r="FM129" s="478" t="s">
        <v>317</v>
      </c>
      <c r="FN129" s="478" t="s">
        <v>317</v>
      </c>
      <c r="FO129" s="478" t="s">
        <v>317</v>
      </c>
      <c r="FP129" s="478" t="s">
        <v>317</v>
      </c>
      <c r="FQ129" s="478" t="s">
        <v>317</v>
      </c>
      <c r="FR129" s="478" t="s">
        <v>317</v>
      </c>
      <c r="FS129" s="478" t="s">
        <v>317</v>
      </c>
      <c r="FT129" s="478" t="s">
        <v>317</v>
      </c>
      <c r="FU129" s="478" t="s">
        <v>317</v>
      </c>
      <c r="FV129" s="478" t="s">
        <v>317</v>
      </c>
      <c r="FW129" s="478" t="s">
        <v>317</v>
      </c>
      <c r="FX129" s="478" t="s">
        <v>317</v>
      </c>
      <c r="FY129" s="478" t="s">
        <v>317</v>
      </c>
      <c r="FZ129" s="478" t="s">
        <v>317</v>
      </c>
      <c r="GA129" s="478" t="s">
        <v>317</v>
      </c>
      <c r="GB129" s="478" t="s">
        <v>317</v>
      </c>
      <c r="GC129" s="478" t="s">
        <v>317</v>
      </c>
      <c r="GD129" s="478" t="s">
        <v>317</v>
      </c>
      <c r="GE129" s="478" t="s">
        <v>317</v>
      </c>
      <c r="GF129" s="478" t="s">
        <v>317</v>
      </c>
      <c r="GG129" s="478" t="s">
        <v>317</v>
      </c>
      <c r="GH129" s="478" t="s">
        <v>317</v>
      </c>
      <c r="GI129" s="478" t="s">
        <v>317</v>
      </c>
      <c r="GJ129" s="478" t="s">
        <v>317</v>
      </c>
      <c r="GK129" s="478" t="s">
        <v>317</v>
      </c>
      <c r="GL129" s="478" t="s">
        <v>317</v>
      </c>
      <c r="GM129" s="478" t="s">
        <v>317</v>
      </c>
      <c r="GN129" s="478" t="s">
        <v>317</v>
      </c>
      <c r="GO129" s="478" t="s">
        <v>317</v>
      </c>
      <c r="GP129" s="478" t="s">
        <v>317</v>
      </c>
      <c r="GQ129" s="478" t="s">
        <v>317</v>
      </c>
      <c r="GR129" s="478" t="s">
        <v>317</v>
      </c>
      <c r="GS129" s="478" t="s">
        <v>317</v>
      </c>
      <c r="GT129" s="475" t="s">
        <v>316</v>
      </c>
    </row>
    <row r="130" spans="2:202" s="364" customFormat="1" ht="8.25" hidden="1" customHeight="1">
      <c r="B130" s="366">
        <v>46</v>
      </c>
      <c r="C130" s="476" t="s">
        <v>271</v>
      </c>
      <c r="D130" s="476" t="s">
        <v>271</v>
      </c>
      <c r="E130" s="476" t="s">
        <v>271</v>
      </c>
      <c r="F130" s="476" t="s">
        <v>271</v>
      </c>
      <c r="G130" s="476" t="s">
        <v>271</v>
      </c>
      <c r="H130" s="476" t="s">
        <v>271</v>
      </c>
      <c r="I130" s="476" t="s">
        <v>271</v>
      </c>
      <c r="J130" s="476" t="s">
        <v>271</v>
      </c>
      <c r="K130" s="476" t="s">
        <v>271</v>
      </c>
      <c r="L130" s="476" t="s">
        <v>271</v>
      </c>
      <c r="M130" s="476" t="s">
        <v>271</v>
      </c>
      <c r="N130" s="476" t="s">
        <v>271</v>
      </c>
      <c r="O130" s="476" t="s">
        <v>271</v>
      </c>
      <c r="P130" s="476" t="s">
        <v>271</v>
      </c>
      <c r="Q130" s="476" t="s">
        <v>271</v>
      </c>
      <c r="R130" s="476" t="s">
        <v>271</v>
      </c>
      <c r="S130" s="476" t="s">
        <v>271</v>
      </c>
      <c r="T130" s="476" t="s">
        <v>271</v>
      </c>
      <c r="U130" s="476" t="s">
        <v>271</v>
      </c>
      <c r="V130" s="476" t="s">
        <v>271</v>
      </c>
      <c r="W130" s="476" t="s">
        <v>271</v>
      </c>
      <c r="X130" s="476" t="s">
        <v>271</v>
      </c>
      <c r="Y130" s="476" t="s">
        <v>271</v>
      </c>
      <c r="Z130" s="476" t="s">
        <v>271</v>
      </c>
      <c r="AA130" s="476" t="s">
        <v>271</v>
      </c>
      <c r="AB130" s="476" t="s">
        <v>271</v>
      </c>
      <c r="AC130" s="476" t="s">
        <v>271</v>
      </c>
      <c r="AD130" s="476" t="s">
        <v>271</v>
      </c>
      <c r="AE130" s="476" t="s">
        <v>271</v>
      </c>
      <c r="AF130" s="476" t="s">
        <v>271</v>
      </c>
      <c r="AG130" s="476" t="s">
        <v>271</v>
      </c>
      <c r="AH130" s="476" t="s">
        <v>271</v>
      </c>
      <c r="AI130" s="476" t="s">
        <v>271</v>
      </c>
      <c r="AJ130" s="476" t="s">
        <v>271</v>
      </c>
      <c r="AK130" s="476" t="s">
        <v>271</v>
      </c>
      <c r="AL130" s="476" t="s">
        <v>271</v>
      </c>
      <c r="AM130" s="476" t="s">
        <v>271</v>
      </c>
      <c r="AN130" s="476" t="s">
        <v>271</v>
      </c>
      <c r="AO130" s="476" t="s">
        <v>271</v>
      </c>
      <c r="AP130" s="476" t="s">
        <v>271</v>
      </c>
      <c r="AQ130" s="476" t="s">
        <v>271</v>
      </c>
      <c r="AR130" s="476" t="s">
        <v>271</v>
      </c>
      <c r="AS130" s="476" t="s">
        <v>271</v>
      </c>
      <c r="AT130" s="476" t="s">
        <v>271</v>
      </c>
      <c r="AU130" s="476" t="s">
        <v>271</v>
      </c>
      <c r="AV130" s="476" t="s">
        <v>271</v>
      </c>
      <c r="AW130" s="476" t="s">
        <v>271</v>
      </c>
      <c r="AX130" s="476" t="s">
        <v>271</v>
      </c>
      <c r="AY130" s="476" t="s">
        <v>271</v>
      </c>
      <c r="AZ130" s="477" t="s">
        <v>271</v>
      </c>
      <c r="BA130" s="476" t="s">
        <v>271</v>
      </c>
      <c r="BB130" s="476" t="s">
        <v>271</v>
      </c>
      <c r="BC130" s="476" t="s">
        <v>271</v>
      </c>
      <c r="BD130" s="476" t="s">
        <v>271</v>
      </c>
      <c r="BE130" s="476" t="s">
        <v>271</v>
      </c>
      <c r="BF130" s="476" t="s">
        <v>271</v>
      </c>
      <c r="BG130" s="476" t="s">
        <v>271</v>
      </c>
      <c r="BH130" s="476" t="s">
        <v>271</v>
      </c>
      <c r="BI130" s="476" t="s">
        <v>271</v>
      </c>
      <c r="BJ130" s="476" t="s">
        <v>271</v>
      </c>
      <c r="BK130" s="476" t="s">
        <v>271</v>
      </c>
      <c r="BL130" s="476" t="s">
        <v>271</v>
      </c>
      <c r="BM130" s="476" t="s">
        <v>271</v>
      </c>
      <c r="BN130" s="476" t="s">
        <v>271</v>
      </c>
      <c r="BO130" s="476" t="s">
        <v>271</v>
      </c>
      <c r="BP130" s="476" t="s">
        <v>271</v>
      </c>
      <c r="BQ130" s="476" t="s">
        <v>271</v>
      </c>
      <c r="BR130" s="476" t="s">
        <v>271</v>
      </c>
      <c r="BS130" s="476" t="s">
        <v>271</v>
      </c>
      <c r="BT130" s="476" t="s">
        <v>271</v>
      </c>
      <c r="BU130" s="476" t="s">
        <v>271</v>
      </c>
      <c r="BV130" s="476" t="s">
        <v>271</v>
      </c>
      <c r="BW130" s="476" t="s">
        <v>271</v>
      </c>
      <c r="BX130" s="476" t="s">
        <v>271</v>
      </c>
      <c r="BY130" s="476" t="s">
        <v>271</v>
      </c>
      <c r="BZ130" s="476" t="s">
        <v>271</v>
      </c>
      <c r="CA130" s="476" t="s">
        <v>271</v>
      </c>
      <c r="CB130" s="476" t="s">
        <v>271</v>
      </c>
      <c r="CC130" s="476" t="s">
        <v>271</v>
      </c>
      <c r="CD130" s="476" t="s">
        <v>271</v>
      </c>
      <c r="CE130" s="476" t="s">
        <v>271</v>
      </c>
      <c r="CF130" s="476" t="s">
        <v>271</v>
      </c>
      <c r="CG130" s="476" t="s">
        <v>271</v>
      </c>
      <c r="CH130" s="476" t="s">
        <v>271</v>
      </c>
      <c r="CI130" s="476" t="s">
        <v>271</v>
      </c>
      <c r="CJ130" s="476" t="s">
        <v>271</v>
      </c>
      <c r="CK130" s="476" t="s">
        <v>271</v>
      </c>
      <c r="CL130" s="476" t="s">
        <v>271</v>
      </c>
      <c r="CM130" s="476" t="s">
        <v>271</v>
      </c>
      <c r="CN130" s="476" t="s">
        <v>271</v>
      </c>
      <c r="CO130" s="476" t="s">
        <v>271</v>
      </c>
      <c r="CP130" s="476" t="s">
        <v>271</v>
      </c>
      <c r="CQ130" s="476" t="s">
        <v>271</v>
      </c>
      <c r="CR130" s="476" t="s">
        <v>271</v>
      </c>
      <c r="CS130" s="476" t="s">
        <v>271</v>
      </c>
      <c r="CT130" s="476" t="s">
        <v>271</v>
      </c>
      <c r="CU130" s="476" t="s">
        <v>271</v>
      </c>
      <c r="CV130" s="476" t="s">
        <v>271</v>
      </c>
      <c r="CW130" s="476" t="s">
        <v>271</v>
      </c>
      <c r="CX130" s="478" t="s">
        <v>317</v>
      </c>
      <c r="CY130" s="478" t="s">
        <v>317</v>
      </c>
      <c r="CZ130" s="478" t="s">
        <v>317</v>
      </c>
      <c r="DA130" s="478" t="s">
        <v>317</v>
      </c>
      <c r="DB130" s="478" t="s">
        <v>317</v>
      </c>
      <c r="DC130" s="478" t="s">
        <v>317</v>
      </c>
      <c r="DD130" s="478" t="s">
        <v>317</v>
      </c>
      <c r="DE130" s="478" t="s">
        <v>317</v>
      </c>
      <c r="DF130" s="478" t="s">
        <v>317</v>
      </c>
      <c r="DG130" s="478" t="s">
        <v>317</v>
      </c>
      <c r="DH130" s="478" t="s">
        <v>317</v>
      </c>
      <c r="DI130" s="478" t="s">
        <v>317</v>
      </c>
      <c r="DJ130" s="478" t="s">
        <v>317</v>
      </c>
      <c r="DK130" s="478" t="s">
        <v>317</v>
      </c>
      <c r="DL130" s="478" t="s">
        <v>317</v>
      </c>
      <c r="DM130" s="478" t="s">
        <v>317</v>
      </c>
      <c r="DN130" s="478" t="s">
        <v>317</v>
      </c>
      <c r="DO130" s="478" t="s">
        <v>317</v>
      </c>
      <c r="DP130" s="478" t="s">
        <v>317</v>
      </c>
      <c r="DQ130" s="478" t="s">
        <v>317</v>
      </c>
      <c r="DR130" s="478" t="s">
        <v>317</v>
      </c>
      <c r="DS130" s="478" t="s">
        <v>317</v>
      </c>
      <c r="DT130" s="478" t="s">
        <v>317</v>
      </c>
      <c r="DU130" s="478" t="s">
        <v>317</v>
      </c>
      <c r="DV130" s="478" t="s">
        <v>317</v>
      </c>
      <c r="DW130" s="478" t="s">
        <v>317</v>
      </c>
      <c r="DX130" s="478" t="s">
        <v>317</v>
      </c>
      <c r="DY130" s="478" t="s">
        <v>317</v>
      </c>
      <c r="DZ130" s="478" t="s">
        <v>317</v>
      </c>
      <c r="EA130" s="478" t="s">
        <v>317</v>
      </c>
      <c r="EB130" s="478" t="s">
        <v>317</v>
      </c>
      <c r="EC130" s="478" t="s">
        <v>317</v>
      </c>
      <c r="ED130" s="478" t="s">
        <v>317</v>
      </c>
      <c r="EE130" s="478" t="s">
        <v>317</v>
      </c>
      <c r="EF130" s="478" t="s">
        <v>317</v>
      </c>
      <c r="EG130" s="478" t="s">
        <v>317</v>
      </c>
      <c r="EH130" s="478" t="s">
        <v>317</v>
      </c>
      <c r="EI130" s="478" t="s">
        <v>317</v>
      </c>
      <c r="EJ130" s="478" t="s">
        <v>317</v>
      </c>
      <c r="EK130" s="478" t="s">
        <v>317</v>
      </c>
      <c r="EL130" s="478" t="s">
        <v>317</v>
      </c>
      <c r="EM130" s="478" t="s">
        <v>317</v>
      </c>
      <c r="EN130" s="478" t="s">
        <v>317</v>
      </c>
      <c r="EO130" s="478" t="s">
        <v>317</v>
      </c>
      <c r="EP130" s="478" t="s">
        <v>317</v>
      </c>
      <c r="EQ130" s="478" t="s">
        <v>317</v>
      </c>
      <c r="ER130" s="478" t="s">
        <v>317</v>
      </c>
      <c r="ES130" s="478" t="s">
        <v>317</v>
      </c>
      <c r="ET130" s="478" t="s">
        <v>317</v>
      </c>
      <c r="EU130" s="478" t="s">
        <v>317</v>
      </c>
      <c r="EV130" s="478" t="s">
        <v>317</v>
      </c>
      <c r="EW130" s="478" t="s">
        <v>317</v>
      </c>
      <c r="EX130" s="478" t="s">
        <v>317</v>
      </c>
      <c r="EY130" s="478" t="s">
        <v>317</v>
      </c>
      <c r="EZ130" s="478" t="s">
        <v>317</v>
      </c>
      <c r="FA130" s="478" t="s">
        <v>317</v>
      </c>
      <c r="FB130" s="478" t="s">
        <v>317</v>
      </c>
      <c r="FC130" s="478" t="s">
        <v>317</v>
      </c>
      <c r="FD130" s="478" t="s">
        <v>317</v>
      </c>
      <c r="FE130" s="478" t="s">
        <v>317</v>
      </c>
      <c r="FF130" s="478" t="s">
        <v>317</v>
      </c>
      <c r="FG130" s="478" t="s">
        <v>317</v>
      </c>
      <c r="FH130" s="478" t="s">
        <v>317</v>
      </c>
      <c r="FI130" s="478" t="s">
        <v>317</v>
      </c>
      <c r="FJ130" s="478" t="s">
        <v>317</v>
      </c>
      <c r="FK130" s="478" t="s">
        <v>317</v>
      </c>
      <c r="FL130" s="478" t="s">
        <v>317</v>
      </c>
      <c r="FM130" s="478" t="s">
        <v>317</v>
      </c>
      <c r="FN130" s="478" t="s">
        <v>317</v>
      </c>
      <c r="FO130" s="478" t="s">
        <v>317</v>
      </c>
      <c r="FP130" s="478" t="s">
        <v>317</v>
      </c>
      <c r="FQ130" s="478" t="s">
        <v>317</v>
      </c>
      <c r="FR130" s="478" t="s">
        <v>317</v>
      </c>
      <c r="FS130" s="478" t="s">
        <v>317</v>
      </c>
      <c r="FT130" s="478" t="s">
        <v>317</v>
      </c>
      <c r="FU130" s="478" t="s">
        <v>317</v>
      </c>
      <c r="FV130" s="478" t="s">
        <v>317</v>
      </c>
      <c r="FW130" s="478" t="s">
        <v>317</v>
      </c>
      <c r="FX130" s="478" t="s">
        <v>317</v>
      </c>
      <c r="FY130" s="478" t="s">
        <v>317</v>
      </c>
      <c r="FZ130" s="478" t="s">
        <v>317</v>
      </c>
      <c r="GA130" s="478" t="s">
        <v>317</v>
      </c>
      <c r="GB130" s="478" t="s">
        <v>317</v>
      </c>
      <c r="GC130" s="478" t="s">
        <v>317</v>
      </c>
      <c r="GD130" s="478" t="s">
        <v>317</v>
      </c>
      <c r="GE130" s="478" t="s">
        <v>317</v>
      </c>
      <c r="GF130" s="478" t="s">
        <v>317</v>
      </c>
      <c r="GG130" s="478" t="s">
        <v>317</v>
      </c>
      <c r="GH130" s="478" t="s">
        <v>317</v>
      </c>
      <c r="GI130" s="478" t="s">
        <v>317</v>
      </c>
      <c r="GJ130" s="478" t="s">
        <v>317</v>
      </c>
      <c r="GK130" s="478" t="s">
        <v>317</v>
      </c>
      <c r="GL130" s="478" t="s">
        <v>317</v>
      </c>
      <c r="GM130" s="478" t="s">
        <v>317</v>
      </c>
      <c r="GN130" s="478" t="s">
        <v>317</v>
      </c>
      <c r="GO130" s="478" t="s">
        <v>317</v>
      </c>
      <c r="GP130" s="478" t="s">
        <v>317</v>
      </c>
      <c r="GQ130" s="478" t="s">
        <v>317</v>
      </c>
      <c r="GR130" s="478" t="s">
        <v>317</v>
      </c>
      <c r="GS130" s="478" t="s">
        <v>317</v>
      </c>
      <c r="GT130" s="475" t="s">
        <v>316</v>
      </c>
    </row>
    <row r="131" spans="2:202" s="364" customFormat="1" ht="8.25" hidden="1" customHeight="1">
      <c r="B131" s="366">
        <v>47</v>
      </c>
      <c r="C131" s="476" t="s">
        <v>271</v>
      </c>
      <c r="D131" s="476" t="s">
        <v>271</v>
      </c>
      <c r="E131" s="476" t="s">
        <v>271</v>
      </c>
      <c r="F131" s="476" t="s">
        <v>271</v>
      </c>
      <c r="G131" s="476" t="s">
        <v>271</v>
      </c>
      <c r="H131" s="476" t="s">
        <v>271</v>
      </c>
      <c r="I131" s="476" t="s">
        <v>271</v>
      </c>
      <c r="J131" s="476" t="s">
        <v>271</v>
      </c>
      <c r="K131" s="476" t="s">
        <v>271</v>
      </c>
      <c r="L131" s="476" t="s">
        <v>271</v>
      </c>
      <c r="M131" s="476" t="s">
        <v>271</v>
      </c>
      <c r="N131" s="476" t="s">
        <v>271</v>
      </c>
      <c r="O131" s="476" t="s">
        <v>271</v>
      </c>
      <c r="P131" s="476" t="s">
        <v>271</v>
      </c>
      <c r="Q131" s="476" t="s">
        <v>271</v>
      </c>
      <c r="R131" s="476" t="s">
        <v>271</v>
      </c>
      <c r="S131" s="476" t="s">
        <v>271</v>
      </c>
      <c r="T131" s="476" t="s">
        <v>271</v>
      </c>
      <c r="U131" s="476" t="s">
        <v>271</v>
      </c>
      <c r="V131" s="476" t="s">
        <v>271</v>
      </c>
      <c r="W131" s="476" t="s">
        <v>271</v>
      </c>
      <c r="X131" s="476" t="s">
        <v>271</v>
      </c>
      <c r="Y131" s="476" t="s">
        <v>271</v>
      </c>
      <c r="Z131" s="476" t="s">
        <v>271</v>
      </c>
      <c r="AA131" s="476" t="s">
        <v>271</v>
      </c>
      <c r="AB131" s="476" t="s">
        <v>271</v>
      </c>
      <c r="AC131" s="476" t="s">
        <v>271</v>
      </c>
      <c r="AD131" s="476" t="s">
        <v>271</v>
      </c>
      <c r="AE131" s="476" t="s">
        <v>271</v>
      </c>
      <c r="AF131" s="476" t="s">
        <v>271</v>
      </c>
      <c r="AG131" s="476" t="s">
        <v>271</v>
      </c>
      <c r="AH131" s="476" t="s">
        <v>271</v>
      </c>
      <c r="AI131" s="476" t="s">
        <v>271</v>
      </c>
      <c r="AJ131" s="476" t="s">
        <v>271</v>
      </c>
      <c r="AK131" s="476" t="s">
        <v>271</v>
      </c>
      <c r="AL131" s="476" t="s">
        <v>271</v>
      </c>
      <c r="AM131" s="476" t="s">
        <v>271</v>
      </c>
      <c r="AN131" s="476" t="s">
        <v>271</v>
      </c>
      <c r="AO131" s="476" t="s">
        <v>271</v>
      </c>
      <c r="AP131" s="476" t="s">
        <v>271</v>
      </c>
      <c r="AQ131" s="476" t="s">
        <v>271</v>
      </c>
      <c r="AR131" s="476" t="s">
        <v>271</v>
      </c>
      <c r="AS131" s="476" t="s">
        <v>271</v>
      </c>
      <c r="AT131" s="476" t="s">
        <v>271</v>
      </c>
      <c r="AU131" s="476" t="s">
        <v>271</v>
      </c>
      <c r="AV131" s="476" t="s">
        <v>271</v>
      </c>
      <c r="AW131" s="476" t="s">
        <v>271</v>
      </c>
      <c r="AX131" s="476" t="s">
        <v>271</v>
      </c>
      <c r="AY131" s="476" t="s">
        <v>271</v>
      </c>
      <c r="AZ131" s="477" t="s">
        <v>271</v>
      </c>
      <c r="BA131" s="476" t="s">
        <v>271</v>
      </c>
      <c r="BB131" s="476" t="s">
        <v>271</v>
      </c>
      <c r="BC131" s="476" t="s">
        <v>271</v>
      </c>
      <c r="BD131" s="476" t="s">
        <v>271</v>
      </c>
      <c r="BE131" s="476" t="s">
        <v>271</v>
      </c>
      <c r="BF131" s="476" t="s">
        <v>271</v>
      </c>
      <c r="BG131" s="476" t="s">
        <v>271</v>
      </c>
      <c r="BH131" s="476" t="s">
        <v>271</v>
      </c>
      <c r="BI131" s="476" t="s">
        <v>271</v>
      </c>
      <c r="BJ131" s="476" t="s">
        <v>271</v>
      </c>
      <c r="BK131" s="476" t="s">
        <v>271</v>
      </c>
      <c r="BL131" s="476" t="s">
        <v>271</v>
      </c>
      <c r="BM131" s="476" t="s">
        <v>271</v>
      </c>
      <c r="BN131" s="476" t="s">
        <v>271</v>
      </c>
      <c r="BO131" s="476" t="s">
        <v>271</v>
      </c>
      <c r="BP131" s="476" t="s">
        <v>271</v>
      </c>
      <c r="BQ131" s="476" t="s">
        <v>271</v>
      </c>
      <c r="BR131" s="476" t="s">
        <v>271</v>
      </c>
      <c r="BS131" s="476" t="s">
        <v>271</v>
      </c>
      <c r="BT131" s="476" t="s">
        <v>271</v>
      </c>
      <c r="BU131" s="476" t="s">
        <v>271</v>
      </c>
      <c r="BV131" s="476" t="s">
        <v>271</v>
      </c>
      <c r="BW131" s="476" t="s">
        <v>271</v>
      </c>
      <c r="BX131" s="476" t="s">
        <v>271</v>
      </c>
      <c r="BY131" s="476" t="s">
        <v>271</v>
      </c>
      <c r="BZ131" s="476" t="s">
        <v>271</v>
      </c>
      <c r="CA131" s="476" t="s">
        <v>271</v>
      </c>
      <c r="CB131" s="476" t="s">
        <v>271</v>
      </c>
      <c r="CC131" s="476" t="s">
        <v>271</v>
      </c>
      <c r="CD131" s="476" t="s">
        <v>271</v>
      </c>
      <c r="CE131" s="476" t="s">
        <v>271</v>
      </c>
      <c r="CF131" s="476" t="s">
        <v>271</v>
      </c>
      <c r="CG131" s="476" t="s">
        <v>271</v>
      </c>
      <c r="CH131" s="476" t="s">
        <v>271</v>
      </c>
      <c r="CI131" s="476" t="s">
        <v>271</v>
      </c>
      <c r="CJ131" s="476" t="s">
        <v>271</v>
      </c>
      <c r="CK131" s="476" t="s">
        <v>271</v>
      </c>
      <c r="CL131" s="476" t="s">
        <v>271</v>
      </c>
      <c r="CM131" s="476" t="s">
        <v>271</v>
      </c>
      <c r="CN131" s="476" t="s">
        <v>271</v>
      </c>
      <c r="CO131" s="476" t="s">
        <v>271</v>
      </c>
      <c r="CP131" s="476" t="s">
        <v>271</v>
      </c>
      <c r="CQ131" s="476" t="s">
        <v>271</v>
      </c>
      <c r="CR131" s="476" t="s">
        <v>271</v>
      </c>
      <c r="CS131" s="476" t="s">
        <v>271</v>
      </c>
      <c r="CT131" s="476" t="s">
        <v>271</v>
      </c>
      <c r="CU131" s="476" t="s">
        <v>271</v>
      </c>
      <c r="CV131" s="476" t="s">
        <v>271</v>
      </c>
      <c r="CW131" s="476" t="s">
        <v>271</v>
      </c>
      <c r="CX131" s="478" t="s">
        <v>317</v>
      </c>
      <c r="CY131" s="478" t="s">
        <v>317</v>
      </c>
      <c r="CZ131" s="478" t="s">
        <v>317</v>
      </c>
      <c r="DA131" s="478" t="s">
        <v>317</v>
      </c>
      <c r="DB131" s="478" t="s">
        <v>317</v>
      </c>
      <c r="DC131" s="478" t="s">
        <v>317</v>
      </c>
      <c r="DD131" s="478" t="s">
        <v>317</v>
      </c>
      <c r="DE131" s="478" t="s">
        <v>317</v>
      </c>
      <c r="DF131" s="478" t="s">
        <v>317</v>
      </c>
      <c r="DG131" s="478" t="s">
        <v>317</v>
      </c>
      <c r="DH131" s="478" t="s">
        <v>317</v>
      </c>
      <c r="DI131" s="478" t="s">
        <v>317</v>
      </c>
      <c r="DJ131" s="478" t="s">
        <v>317</v>
      </c>
      <c r="DK131" s="478" t="s">
        <v>317</v>
      </c>
      <c r="DL131" s="478" t="s">
        <v>317</v>
      </c>
      <c r="DM131" s="478" t="s">
        <v>317</v>
      </c>
      <c r="DN131" s="478" t="s">
        <v>317</v>
      </c>
      <c r="DO131" s="478" t="s">
        <v>317</v>
      </c>
      <c r="DP131" s="478" t="s">
        <v>317</v>
      </c>
      <c r="DQ131" s="478" t="s">
        <v>317</v>
      </c>
      <c r="DR131" s="478" t="s">
        <v>317</v>
      </c>
      <c r="DS131" s="478" t="s">
        <v>317</v>
      </c>
      <c r="DT131" s="478" t="s">
        <v>317</v>
      </c>
      <c r="DU131" s="478" t="s">
        <v>317</v>
      </c>
      <c r="DV131" s="478" t="s">
        <v>317</v>
      </c>
      <c r="DW131" s="478" t="s">
        <v>317</v>
      </c>
      <c r="DX131" s="478" t="s">
        <v>317</v>
      </c>
      <c r="DY131" s="478" t="s">
        <v>317</v>
      </c>
      <c r="DZ131" s="478" t="s">
        <v>317</v>
      </c>
      <c r="EA131" s="478" t="s">
        <v>317</v>
      </c>
      <c r="EB131" s="478" t="s">
        <v>317</v>
      </c>
      <c r="EC131" s="478" t="s">
        <v>317</v>
      </c>
      <c r="ED131" s="478" t="s">
        <v>317</v>
      </c>
      <c r="EE131" s="478" t="s">
        <v>317</v>
      </c>
      <c r="EF131" s="478" t="s">
        <v>317</v>
      </c>
      <c r="EG131" s="478" t="s">
        <v>317</v>
      </c>
      <c r="EH131" s="478" t="s">
        <v>317</v>
      </c>
      <c r="EI131" s="478" t="s">
        <v>317</v>
      </c>
      <c r="EJ131" s="478" t="s">
        <v>317</v>
      </c>
      <c r="EK131" s="478" t="s">
        <v>317</v>
      </c>
      <c r="EL131" s="478" t="s">
        <v>317</v>
      </c>
      <c r="EM131" s="478" t="s">
        <v>317</v>
      </c>
      <c r="EN131" s="478" t="s">
        <v>317</v>
      </c>
      <c r="EO131" s="478" t="s">
        <v>317</v>
      </c>
      <c r="EP131" s="478" t="s">
        <v>317</v>
      </c>
      <c r="EQ131" s="478" t="s">
        <v>317</v>
      </c>
      <c r="ER131" s="478" t="s">
        <v>317</v>
      </c>
      <c r="ES131" s="478" t="s">
        <v>317</v>
      </c>
      <c r="ET131" s="478" t="s">
        <v>317</v>
      </c>
      <c r="EU131" s="478" t="s">
        <v>317</v>
      </c>
      <c r="EV131" s="478" t="s">
        <v>317</v>
      </c>
      <c r="EW131" s="478" t="s">
        <v>317</v>
      </c>
      <c r="EX131" s="478" t="s">
        <v>317</v>
      </c>
      <c r="EY131" s="478" t="s">
        <v>317</v>
      </c>
      <c r="EZ131" s="478" t="s">
        <v>317</v>
      </c>
      <c r="FA131" s="478" t="s">
        <v>317</v>
      </c>
      <c r="FB131" s="478" t="s">
        <v>317</v>
      </c>
      <c r="FC131" s="478" t="s">
        <v>317</v>
      </c>
      <c r="FD131" s="478" t="s">
        <v>317</v>
      </c>
      <c r="FE131" s="478" t="s">
        <v>317</v>
      </c>
      <c r="FF131" s="478" t="s">
        <v>317</v>
      </c>
      <c r="FG131" s="478" t="s">
        <v>317</v>
      </c>
      <c r="FH131" s="478" t="s">
        <v>317</v>
      </c>
      <c r="FI131" s="478" t="s">
        <v>317</v>
      </c>
      <c r="FJ131" s="478" t="s">
        <v>317</v>
      </c>
      <c r="FK131" s="478" t="s">
        <v>317</v>
      </c>
      <c r="FL131" s="478" t="s">
        <v>317</v>
      </c>
      <c r="FM131" s="478" t="s">
        <v>317</v>
      </c>
      <c r="FN131" s="478" t="s">
        <v>317</v>
      </c>
      <c r="FO131" s="478" t="s">
        <v>317</v>
      </c>
      <c r="FP131" s="478" t="s">
        <v>317</v>
      </c>
      <c r="FQ131" s="478" t="s">
        <v>317</v>
      </c>
      <c r="FR131" s="478" t="s">
        <v>317</v>
      </c>
      <c r="FS131" s="478" t="s">
        <v>317</v>
      </c>
      <c r="FT131" s="478" t="s">
        <v>317</v>
      </c>
      <c r="FU131" s="478" t="s">
        <v>317</v>
      </c>
      <c r="FV131" s="478" t="s">
        <v>317</v>
      </c>
      <c r="FW131" s="478" t="s">
        <v>317</v>
      </c>
      <c r="FX131" s="478" t="s">
        <v>317</v>
      </c>
      <c r="FY131" s="478" t="s">
        <v>317</v>
      </c>
      <c r="FZ131" s="478" t="s">
        <v>317</v>
      </c>
      <c r="GA131" s="478" t="s">
        <v>317</v>
      </c>
      <c r="GB131" s="478" t="s">
        <v>317</v>
      </c>
      <c r="GC131" s="478" t="s">
        <v>317</v>
      </c>
      <c r="GD131" s="478" t="s">
        <v>317</v>
      </c>
      <c r="GE131" s="478" t="s">
        <v>317</v>
      </c>
      <c r="GF131" s="478" t="s">
        <v>317</v>
      </c>
      <c r="GG131" s="478" t="s">
        <v>317</v>
      </c>
      <c r="GH131" s="478" t="s">
        <v>317</v>
      </c>
      <c r="GI131" s="478" t="s">
        <v>317</v>
      </c>
      <c r="GJ131" s="478" t="s">
        <v>317</v>
      </c>
      <c r="GK131" s="478" t="s">
        <v>317</v>
      </c>
      <c r="GL131" s="478" t="s">
        <v>317</v>
      </c>
      <c r="GM131" s="478" t="s">
        <v>317</v>
      </c>
      <c r="GN131" s="478" t="s">
        <v>317</v>
      </c>
      <c r="GO131" s="478" t="s">
        <v>317</v>
      </c>
      <c r="GP131" s="478" t="s">
        <v>317</v>
      </c>
      <c r="GQ131" s="478" t="s">
        <v>317</v>
      </c>
      <c r="GR131" s="478" t="s">
        <v>317</v>
      </c>
      <c r="GS131" s="478" t="s">
        <v>317</v>
      </c>
      <c r="GT131" s="475" t="s">
        <v>316</v>
      </c>
    </row>
    <row r="132" spans="2:202" s="364" customFormat="1" ht="8.25" hidden="1" customHeight="1">
      <c r="B132" s="366">
        <v>48</v>
      </c>
      <c r="C132" s="476" t="s">
        <v>271</v>
      </c>
      <c r="D132" s="476" t="s">
        <v>271</v>
      </c>
      <c r="E132" s="476" t="s">
        <v>271</v>
      </c>
      <c r="F132" s="476" t="s">
        <v>271</v>
      </c>
      <c r="G132" s="476" t="s">
        <v>271</v>
      </c>
      <c r="H132" s="476" t="s">
        <v>271</v>
      </c>
      <c r="I132" s="476" t="s">
        <v>271</v>
      </c>
      <c r="J132" s="476" t="s">
        <v>271</v>
      </c>
      <c r="K132" s="476" t="s">
        <v>271</v>
      </c>
      <c r="L132" s="476" t="s">
        <v>271</v>
      </c>
      <c r="M132" s="476" t="s">
        <v>271</v>
      </c>
      <c r="N132" s="476" t="s">
        <v>271</v>
      </c>
      <c r="O132" s="476" t="s">
        <v>271</v>
      </c>
      <c r="P132" s="476" t="s">
        <v>271</v>
      </c>
      <c r="Q132" s="476" t="s">
        <v>271</v>
      </c>
      <c r="R132" s="476" t="s">
        <v>271</v>
      </c>
      <c r="S132" s="476" t="s">
        <v>271</v>
      </c>
      <c r="T132" s="476" t="s">
        <v>271</v>
      </c>
      <c r="U132" s="476" t="s">
        <v>271</v>
      </c>
      <c r="V132" s="476" t="s">
        <v>271</v>
      </c>
      <c r="W132" s="476" t="s">
        <v>271</v>
      </c>
      <c r="X132" s="476" t="s">
        <v>271</v>
      </c>
      <c r="Y132" s="476" t="s">
        <v>271</v>
      </c>
      <c r="Z132" s="476" t="s">
        <v>271</v>
      </c>
      <c r="AA132" s="476" t="s">
        <v>271</v>
      </c>
      <c r="AB132" s="476" t="s">
        <v>271</v>
      </c>
      <c r="AC132" s="476" t="s">
        <v>271</v>
      </c>
      <c r="AD132" s="476" t="s">
        <v>271</v>
      </c>
      <c r="AE132" s="476" t="s">
        <v>271</v>
      </c>
      <c r="AF132" s="476" t="s">
        <v>271</v>
      </c>
      <c r="AG132" s="476" t="s">
        <v>271</v>
      </c>
      <c r="AH132" s="476" t="s">
        <v>271</v>
      </c>
      <c r="AI132" s="476" t="s">
        <v>271</v>
      </c>
      <c r="AJ132" s="476" t="s">
        <v>271</v>
      </c>
      <c r="AK132" s="476" t="s">
        <v>271</v>
      </c>
      <c r="AL132" s="476" t="s">
        <v>271</v>
      </c>
      <c r="AM132" s="476" t="s">
        <v>271</v>
      </c>
      <c r="AN132" s="476" t="s">
        <v>271</v>
      </c>
      <c r="AO132" s="476" t="s">
        <v>271</v>
      </c>
      <c r="AP132" s="476" t="s">
        <v>271</v>
      </c>
      <c r="AQ132" s="476" t="s">
        <v>271</v>
      </c>
      <c r="AR132" s="476" t="s">
        <v>271</v>
      </c>
      <c r="AS132" s="476" t="s">
        <v>271</v>
      </c>
      <c r="AT132" s="476" t="s">
        <v>271</v>
      </c>
      <c r="AU132" s="476" t="s">
        <v>271</v>
      </c>
      <c r="AV132" s="476" t="s">
        <v>271</v>
      </c>
      <c r="AW132" s="476" t="s">
        <v>271</v>
      </c>
      <c r="AX132" s="476" t="s">
        <v>271</v>
      </c>
      <c r="AY132" s="476" t="s">
        <v>271</v>
      </c>
      <c r="AZ132" s="477" t="s">
        <v>271</v>
      </c>
      <c r="BA132" s="476" t="s">
        <v>271</v>
      </c>
      <c r="BB132" s="476" t="s">
        <v>271</v>
      </c>
      <c r="BC132" s="476" t="s">
        <v>271</v>
      </c>
      <c r="BD132" s="476" t="s">
        <v>271</v>
      </c>
      <c r="BE132" s="476" t="s">
        <v>271</v>
      </c>
      <c r="BF132" s="476" t="s">
        <v>271</v>
      </c>
      <c r="BG132" s="476" t="s">
        <v>271</v>
      </c>
      <c r="BH132" s="476" t="s">
        <v>271</v>
      </c>
      <c r="BI132" s="476" t="s">
        <v>271</v>
      </c>
      <c r="BJ132" s="476" t="s">
        <v>271</v>
      </c>
      <c r="BK132" s="476" t="s">
        <v>271</v>
      </c>
      <c r="BL132" s="476" t="s">
        <v>271</v>
      </c>
      <c r="BM132" s="476" t="s">
        <v>271</v>
      </c>
      <c r="BN132" s="476" t="s">
        <v>271</v>
      </c>
      <c r="BO132" s="476" t="s">
        <v>271</v>
      </c>
      <c r="BP132" s="476" t="s">
        <v>271</v>
      </c>
      <c r="BQ132" s="476" t="s">
        <v>271</v>
      </c>
      <c r="BR132" s="476" t="s">
        <v>271</v>
      </c>
      <c r="BS132" s="476" t="s">
        <v>271</v>
      </c>
      <c r="BT132" s="476" t="s">
        <v>271</v>
      </c>
      <c r="BU132" s="476" t="s">
        <v>271</v>
      </c>
      <c r="BV132" s="476" t="s">
        <v>271</v>
      </c>
      <c r="BW132" s="476" t="s">
        <v>271</v>
      </c>
      <c r="BX132" s="476" t="s">
        <v>271</v>
      </c>
      <c r="BY132" s="476" t="s">
        <v>271</v>
      </c>
      <c r="BZ132" s="476" t="s">
        <v>271</v>
      </c>
      <c r="CA132" s="476" t="s">
        <v>271</v>
      </c>
      <c r="CB132" s="476" t="s">
        <v>271</v>
      </c>
      <c r="CC132" s="476" t="s">
        <v>271</v>
      </c>
      <c r="CD132" s="476" t="s">
        <v>271</v>
      </c>
      <c r="CE132" s="476" t="s">
        <v>271</v>
      </c>
      <c r="CF132" s="476" t="s">
        <v>271</v>
      </c>
      <c r="CG132" s="476" t="s">
        <v>271</v>
      </c>
      <c r="CH132" s="476" t="s">
        <v>271</v>
      </c>
      <c r="CI132" s="476" t="s">
        <v>271</v>
      </c>
      <c r="CJ132" s="476" t="s">
        <v>271</v>
      </c>
      <c r="CK132" s="476" t="s">
        <v>271</v>
      </c>
      <c r="CL132" s="476" t="s">
        <v>271</v>
      </c>
      <c r="CM132" s="476" t="s">
        <v>271</v>
      </c>
      <c r="CN132" s="476" t="s">
        <v>271</v>
      </c>
      <c r="CO132" s="476" t="s">
        <v>271</v>
      </c>
      <c r="CP132" s="476" t="s">
        <v>271</v>
      </c>
      <c r="CQ132" s="476" t="s">
        <v>271</v>
      </c>
      <c r="CR132" s="476" t="s">
        <v>271</v>
      </c>
      <c r="CS132" s="476" t="s">
        <v>271</v>
      </c>
      <c r="CT132" s="476" t="s">
        <v>271</v>
      </c>
      <c r="CU132" s="476" t="s">
        <v>271</v>
      </c>
      <c r="CV132" s="476" t="s">
        <v>271</v>
      </c>
      <c r="CW132" s="476" t="s">
        <v>271</v>
      </c>
      <c r="CX132" s="478" t="s">
        <v>317</v>
      </c>
      <c r="CY132" s="478" t="s">
        <v>317</v>
      </c>
      <c r="CZ132" s="478" t="s">
        <v>317</v>
      </c>
      <c r="DA132" s="478" t="s">
        <v>317</v>
      </c>
      <c r="DB132" s="478" t="s">
        <v>317</v>
      </c>
      <c r="DC132" s="478" t="s">
        <v>317</v>
      </c>
      <c r="DD132" s="478" t="s">
        <v>317</v>
      </c>
      <c r="DE132" s="478" t="s">
        <v>317</v>
      </c>
      <c r="DF132" s="478" t="s">
        <v>317</v>
      </c>
      <c r="DG132" s="478" t="s">
        <v>317</v>
      </c>
      <c r="DH132" s="478" t="s">
        <v>317</v>
      </c>
      <c r="DI132" s="478" t="s">
        <v>317</v>
      </c>
      <c r="DJ132" s="478" t="s">
        <v>317</v>
      </c>
      <c r="DK132" s="478" t="s">
        <v>317</v>
      </c>
      <c r="DL132" s="478" t="s">
        <v>317</v>
      </c>
      <c r="DM132" s="478" t="s">
        <v>317</v>
      </c>
      <c r="DN132" s="478" t="s">
        <v>317</v>
      </c>
      <c r="DO132" s="478" t="s">
        <v>317</v>
      </c>
      <c r="DP132" s="478" t="s">
        <v>317</v>
      </c>
      <c r="DQ132" s="478" t="s">
        <v>317</v>
      </c>
      <c r="DR132" s="478" t="s">
        <v>317</v>
      </c>
      <c r="DS132" s="478" t="s">
        <v>317</v>
      </c>
      <c r="DT132" s="478" t="s">
        <v>317</v>
      </c>
      <c r="DU132" s="478" t="s">
        <v>317</v>
      </c>
      <c r="DV132" s="478" t="s">
        <v>317</v>
      </c>
      <c r="DW132" s="478" t="s">
        <v>317</v>
      </c>
      <c r="DX132" s="478" t="s">
        <v>317</v>
      </c>
      <c r="DY132" s="478" t="s">
        <v>317</v>
      </c>
      <c r="DZ132" s="478" t="s">
        <v>317</v>
      </c>
      <c r="EA132" s="478" t="s">
        <v>317</v>
      </c>
      <c r="EB132" s="478" t="s">
        <v>317</v>
      </c>
      <c r="EC132" s="478" t="s">
        <v>317</v>
      </c>
      <c r="ED132" s="478" t="s">
        <v>317</v>
      </c>
      <c r="EE132" s="478" t="s">
        <v>317</v>
      </c>
      <c r="EF132" s="478" t="s">
        <v>317</v>
      </c>
      <c r="EG132" s="478" t="s">
        <v>317</v>
      </c>
      <c r="EH132" s="478" t="s">
        <v>317</v>
      </c>
      <c r="EI132" s="478" t="s">
        <v>317</v>
      </c>
      <c r="EJ132" s="478" t="s">
        <v>317</v>
      </c>
      <c r="EK132" s="478" t="s">
        <v>317</v>
      </c>
      <c r="EL132" s="478" t="s">
        <v>317</v>
      </c>
      <c r="EM132" s="478" t="s">
        <v>317</v>
      </c>
      <c r="EN132" s="478" t="s">
        <v>317</v>
      </c>
      <c r="EO132" s="478" t="s">
        <v>317</v>
      </c>
      <c r="EP132" s="478" t="s">
        <v>317</v>
      </c>
      <c r="EQ132" s="478" t="s">
        <v>317</v>
      </c>
      <c r="ER132" s="478" t="s">
        <v>317</v>
      </c>
      <c r="ES132" s="478" t="s">
        <v>317</v>
      </c>
      <c r="ET132" s="478" t="s">
        <v>317</v>
      </c>
      <c r="EU132" s="478" t="s">
        <v>317</v>
      </c>
      <c r="EV132" s="478" t="s">
        <v>317</v>
      </c>
      <c r="EW132" s="478" t="s">
        <v>317</v>
      </c>
      <c r="EX132" s="478" t="s">
        <v>317</v>
      </c>
      <c r="EY132" s="478" t="s">
        <v>317</v>
      </c>
      <c r="EZ132" s="478" t="s">
        <v>317</v>
      </c>
      <c r="FA132" s="478" t="s">
        <v>317</v>
      </c>
      <c r="FB132" s="478" t="s">
        <v>317</v>
      </c>
      <c r="FC132" s="478" t="s">
        <v>317</v>
      </c>
      <c r="FD132" s="478" t="s">
        <v>317</v>
      </c>
      <c r="FE132" s="478" t="s">
        <v>317</v>
      </c>
      <c r="FF132" s="478" t="s">
        <v>317</v>
      </c>
      <c r="FG132" s="478" t="s">
        <v>317</v>
      </c>
      <c r="FH132" s="478" t="s">
        <v>317</v>
      </c>
      <c r="FI132" s="478" t="s">
        <v>317</v>
      </c>
      <c r="FJ132" s="478" t="s">
        <v>317</v>
      </c>
      <c r="FK132" s="478" t="s">
        <v>317</v>
      </c>
      <c r="FL132" s="478" t="s">
        <v>317</v>
      </c>
      <c r="FM132" s="478" t="s">
        <v>317</v>
      </c>
      <c r="FN132" s="478" t="s">
        <v>317</v>
      </c>
      <c r="FO132" s="478" t="s">
        <v>317</v>
      </c>
      <c r="FP132" s="478" t="s">
        <v>317</v>
      </c>
      <c r="FQ132" s="478" t="s">
        <v>317</v>
      </c>
      <c r="FR132" s="478" t="s">
        <v>317</v>
      </c>
      <c r="FS132" s="478" t="s">
        <v>317</v>
      </c>
      <c r="FT132" s="478" t="s">
        <v>317</v>
      </c>
      <c r="FU132" s="478" t="s">
        <v>317</v>
      </c>
      <c r="FV132" s="478" t="s">
        <v>317</v>
      </c>
      <c r="FW132" s="478" t="s">
        <v>317</v>
      </c>
      <c r="FX132" s="478" t="s">
        <v>317</v>
      </c>
      <c r="FY132" s="478" t="s">
        <v>317</v>
      </c>
      <c r="FZ132" s="478" t="s">
        <v>317</v>
      </c>
      <c r="GA132" s="478" t="s">
        <v>317</v>
      </c>
      <c r="GB132" s="478" t="s">
        <v>317</v>
      </c>
      <c r="GC132" s="478" t="s">
        <v>317</v>
      </c>
      <c r="GD132" s="478" t="s">
        <v>317</v>
      </c>
      <c r="GE132" s="478" t="s">
        <v>317</v>
      </c>
      <c r="GF132" s="478" t="s">
        <v>317</v>
      </c>
      <c r="GG132" s="478" t="s">
        <v>317</v>
      </c>
      <c r="GH132" s="478" t="s">
        <v>317</v>
      </c>
      <c r="GI132" s="478" t="s">
        <v>317</v>
      </c>
      <c r="GJ132" s="478" t="s">
        <v>317</v>
      </c>
      <c r="GK132" s="478" t="s">
        <v>317</v>
      </c>
      <c r="GL132" s="478" t="s">
        <v>317</v>
      </c>
      <c r="GM132" s="478" t="s">
        <v>317</v>
      </c>
      <c r="GN132" s="478" t="s">
        <v>317</v>
      </c>
      <c r="GO132" s="478" t="s">
        <v>317</v>
      </c>
      <c r="GP132" s="478" t="s">
        <v>317</v>
      </c>
      <c r="GQ132" s="478" t="s">
        <v>317</v>
      </c>
      <c r="GR132" s="478" t="s">
        <v>317</v>
      </c>
      <c r="GS132" s="478" t="s">
        <v>317</v>
      </c>
      <c r="GT132" s="475" t="s">
        <v>316</v>
      </c>
    </row>
    <row r="133" spans="2:202" s="364" customFormat="1" ht="8.25" hidden="1" customHeight="1">
      <c r="B133" s="366">
        <v>49</v>
      </c>
      <c r="C133" s="476" t="s">
        <v>271</v>
      </c>
      <c r="D133" s="476" t="s">
        <v>271</v>
      </c>
      <c r="E133" s="476" t="s">
        <v>271</v>
      </c>
      <c r="F133" s="476" t="s">
        <v>271</v>
      </c>
      <c r="G133" s="476" t="s">
        <v>271</v>
      </c>
      <c r="H133" s="476" t="s">
        <v>271</v>
      </c>
      <c r="I133" s="476" t="s">
        <v>271</v>
      </c>
      <c r="J133" s="476" t="s">
        <v>271</v>
      </c>
      <c r="K133" s="476" t="s">
        <v>271</v>
      </c>
      <c r="L133" s="476" t="s">
        <v>271</v>
      </c>
      <c r="M133" s="476" t="s">
        <v>271</v>
      </c>
      <c r="N133" s="476" t="s">
        <v>271</v>
      </c>
      <c r="O133" s="476" t="s">
        <v>271</v>
      </c>
      <c r="P133" s="476" t="s">
        <v>271</v>
      </c>
      <c r="Q133" s="476" t="s">
        <v>271</v>
      </c>
      <c r="R133" s="476" t="s">
        <v>271</v>
      </c>
      <c r="S133" s="476" t="s">
        <v>271</v>
      </c>
      <c r="T133" s="476" t="s">
        <v>271</v>
      </c>
      <c r="U133" s="476" t="s">
        <v>271</v>
      </c>
      <c r="V133" s="476" t="s">
        <v>271</v>
      </c>
      <c r="W133" s="476" t="s">
        <v>271</v>
      </c>
      <c r="X133" s="476" t="s">
        <v>271</v>
      </c>
      <c r="Y133" s="476" t="s">
        <v>271</v>
      </c>
      <c r="Z133" s="476" t="s">
        <v>271</v>
      </c>
      <c r="AA133" s="476" t="s">
        <v>271</v>
      </c>
      <c r="AB133" s="476" t="s">
        <v>271</v>
      </c>
      <c r="AC133" s="476" t="s">
        <v>271</v>
      </c>
      <c r="AD133" s="476" t="s">
        <v>271</v>
      </c>
      <c r="AE133" s="476" t="s">
        <v>271</v>
      </c>
      <c r="AF133" s="476" t="s">
        <v>271</v>
      </c>
      <c r="AG133" s="476" t="s">
        <v>271</v>
      </c>
      <c r="AH133" s="476" t="s">
        <v>271</v>
      </c>
      <c r="AI133" s="476" t="s">
        <v>271</v>
      </c>
      <c r="AJ133" s="476" t="s">
        <v>271</v>
      </c>
      <c r="AK133" s="476" t="s">
        <v>271</v>
      </c>
      <c r="AL133" s="476" t="s">
        <v>271</v>
      </c>
      <c r="AM133" s="476" t="s">
        <v>271</v>
      </c>
      <c r="AN133" s="476" t="s">
        <v>271</v>
      </c>
      <c r="AO133" s="476" t="s">
        <v>271</v>
      </c>
      <c r="AP133" s="476" t="s">
        <v>271</v>
      </c>
      <c r="AQ133" s="476" t="s">
        <v>271</v>
      </c>
      <c r="AR133" s="476" t="s">
        <v>271</v>
      </c>
      <c r="AS133" s="476" t="s">
        <v>271</v>
      </c>
      <c r="AT133" s="476" t="s">
        <v>271</v>
      </c>
      <c r="AU133" s="476" t="s">
        <v>271</v>
      </c>
      <c r="AV133" s="476" t="s">
        <v>271</v>
      </c>
      <c r="AW133" s="476" t="s">
        <v>271</v>
      </c>
      <c r="AX133" s="476" t="s">
        <v>271</v>
      </c>
      <c r="AY133" s="476" t="s">
        <v>271</v>
      </c>
      <c r="AZ133" s="477" t="s">
        <v>271</v>
      </c>
      <c r="BA133" s="476" t="s">
        <v>271</v>
      </c>
      <c r="BB133" s="476" t="s">
        <v>271</v>
      </c>
      <c r="BC133" s="476" t="s">
        <v>271</v>
      </c>
      <c r="BD133" s="476" t="s">
        <v>271</v>
      </c>
      <c r="BE133" s="476" t="s">
        <v>271</v>
      </c>
      <c r="BF133" s="476" t="s">
        <v>271</v>
      </c>
      <c r="BG133" s="476" t="s">
        <v>271</v>
      </c>
      <c r="BH133" s="476" t="s">
        <v>271</v>
      </c>
      <c r="BI133" s="476" t="s">
        <v>271</v>
      </c>
      <c r="BJ133" s="476" t="s">
        <v>271</v>
      </c>
      <c r="BK133" s="476" t="s">
        <v>271</v>
      </c>
      <c r="BL133" s="476" t="s">
        <v>271</v>
      </c>
      <c r="BM133" s="476" t="s">
        <v>271</v>
      </c>
      <c r="BN133" s="476" t="s">
        <v>271</v>
      </c>
      <c r="BO133" s="476" t="s">
        <v>271</v>
      </c>
      <c r="BP133" s="476" t="s">
        <v>271</v>
      </c>
      <c r="BQ133" s="476" t="s">
        <v>271</v>
      </c>
      <c r="BR133" s="476" t="s">
        <v>271</v>
      </c>
      <c r="BS133" s="476" t="s">
        <v>271</v>
      </c>
      <c r="BT133" s="476" t="s">
        <v>271</v>
      </c>
      <c r="BU133" s="476" t="s">
        <v>271</v>
      </c>
      <c r="BV133" s="476" t="s">
        <v>271</v>
      </c>
      <c r="BW133" s="476" t="s">
        <v>271</v>
      </c>
      <c r="BX133" s="476" t="s">
        <v>271</v>
      </c>
      <c r="BY133" s="476" t="s">
        <v>271</v>
      </c>
      <c r="BZ133" s="476" t="s">
        <v>271</v>
      </c>
      <c r="CA133" s="476" t="s">
        <v>271</v>
      </c>
      <c r="CB133" s="476" t="s">
        <v>271</v>
      </c>
      <c r="CC133" s="476" t="s">
        <v>271</v>
      </c>
      <c r="CD133" s="476" t="s">
        <v>271</v>
      </c>
      <c r="CE133" s="476" t="s">
        <v>271</v>
      </c>
      <c r="CF133" s="476" t="s">
        <v>271</v>
      </c>
      <c r="CG133" s="476" t="s">
        <v>271</v>
      </c>
      <c r="CH133" s="476" t="s">
        <v>271</v>
      </c>
      <c r="CI133" s="476" t="s">
        <v>271</v>
      </c>
      <c r="CJ133" s="476" t="s">
        <v>271</v>
      </c>
      <c r="CK133" s="476" t="s">
        <v>271</v>
      </c>
      <c r="CL133" s="476" t="s">
        <v>271</v>
      </c>
      <c r="CM133" s="476" t="s">
        <v>271</v>
      </c>
      <c r="CN133" s="476" t="s">
        <v>271</v>
      </c>
      <c r="CO133" s="476" t="s">
        <v>271</v>
      </c>
      <c r="CP133" s="476" t="s">
        <v>271</v>
      </c>
      <c r="CQ133" s="476" t="s">
        <v>271</v>
      </c>
      <c r="CR133" s="476" t="s">
        <v>271</v>
      </c>
      <c r="CS133" s="476" t="s">
        <v>271</v>
      </c>
      <c r="CT133" s="476" t="s">
        <v>271</v>
      </c>
      <c r="CU133" s="476" t="s">
        <v>271</v>
      </c>
      <c r="CV133" s="476" t="s">
        <v>271</v>
      </c>
      <c r="CW133" s="476" t="s">
        <v>271</v>
      </c>
      <c r="CX133" s="478" t="s">
        <v>317</v>
      </c>
      <c r="CY133" s="478" t="s">
        <v>317</v>
      </c>
      <c r="CZ133" s="478" t="s">
        <v>317</v>
      </c>
      <c r="DA133" s="478" t="s">
        <v>317</v>
      </c>
      <c r="DB133" s="478" t="s">
        <v>317</v>
      </c>
      <c r="DC133" s="478" t="s">
        <v>317</v>
      </c>
      <c r="DD133" s="478" t="s">
        <v>317</v>
      </c>
      <c r="DE133" s="478" t="s">
        <v>317</v>
      </c>
      <c r="DF133" s="478" t="s">
        <v>317</v>
      </c>
      <c r="DG133" s="478" t="s">
        <v>317</v>
      </c>
      <c r="DH133" s="478" t="s">
        <v>317</v>
      </c>
      <c r="DI133" s="478" t="s">
        <v>317</v>
      </c>
      <c r="DJ133" s="478" t="s">
        <v>317</v>
      </c>
      <c r="DK133" s="478" t="s">
        <v>317</v>
      </c>
      <c r="DL133" s="478" t="s">
        <v>317</v>
      </c>
      <c r="DM133" s="478" t="s">
        <v>317</v>
      </c>
      <c r="DN133" s="478" t="s">
        <v>317</v>
      </c>
      <c r="DO133" s="478" t="s">
        <v>317</v>
      </c>
      <c r="DP133" s="478" t="s">
        <v>317</v>
      </c>
      <c r="DQ133" s="478" t="s">
        <v>317</v>
      </c>
      <c r="DR133" s="478" t="s">
        <v>317</v>
      </c>
      <c r="DS133" s="478" t="s">
        <v>317</v>
      </c>
      <c r="DT133" s="478" t="s">
        <v>317</v>
      </c>
      <c r="DU133" s="478" t="s">
        <v>317</v>
      </c>
      <c r="DV133" s="478" t="s">
        <v>317</v>
      </c>
      <c r="DW133" s="478" t="s">
        <v>317</v>
      </c>
      <c r="DX133" s="478" t="s">
        <v>317</v>
      </c>
      <c r="DY133" s="478" t="s">
        <v>317</v>
      </c>
      <c r="DZ133" s="478" t="s">
        <v>317</v>
      </c>
      <c r="EA133" s="478" t="s">
        <v>317</v>
      </c>
      <c r="EB133" s="478" t="s">
        <v>317</v>
      </c>
      <c r="EC133" s="478" t="s">
        <v>317</v>
      </c>
      <c r="ED133" s="478" t="s">
        <v>317</v>
      </c>
      <c r="EE133" s="478" t="s">
        <v>317</v>
      </c>
      <c r="EF133" s="478" t="s">
        <v>317</v>
      </c>
      <c r="EG133" s="478" t="s">
        <v>317</v>
      </c>
      <c r="EH133" s="478" t="s">
        <v>317</v>
      </c>
      <c r="EI133" s="478" t="s">
        <v>317</v>
      </c>
      <c r="EJ133" s="478" t="s">
        <v>317</v>
      </c>
      <c r="EK133" s="478" t="s">
        <v>317</v>
      </c>
      <c r="EL133" s="478" t="s">
        <v>317</v>
      </c>
      <c r="EM133" s="478" t="s">
        <v>317</v>
      </c>
      <c r="EN133" s="478" t="s">
        <v>317</v>
      </c>
      <c r="EO133" s="478" t="s">
        <v>317</v>
      </c>
      <c r="EP133" s="478" t="s">
        <v>317</v>
      </c>
      <c r="EQ133" s="478" t="s">
        <v>317</v>
      </c>
      <c r="ER133" s="478" t="s">
        <v>317</v>
      </c>
      <c r="ES133" s="478" t="s">
        <v>317</v>
      </c>
      <c r="ET133" s="478" t="s">
        <v>317</v>
      </c>
      <c r="EU133" s="478" t="s">
        <v>317</v>
      </c>
      <c r="EV133" s="478" t="s">
        <v>317</v>
      </c>
      <c r="EW133" s="478" t="s">
        <v>317</v>
      </c>
      <c r="EX133" s="478" t="s">
        <v>317</v>
      </c>
      <c r="EY133" s="478" t="s">
        <v>317</v>
      </c>
      <c r="EZ133" s="478" t="s">
        <v>317</v>
      </c>
      <c r="FA133" s="478" t="s">
        <v>317</v>
      </c>
      <c r="FB133" s="478" t="s">
        <v>317</v>
      </c>
      <c r="FC133" s="478" t="s">
        <v>317</v>
      </c>
      <c r="FD133" s="478" t="s">
        <v>317</v>
      </c>
      <c r="FE133" s="478" t="s">
        <v>317</v>
      </c>
      <c r="FF133" s="478" t="s">
        <v>317</v>
      </c>
      <c r="FG133" s="478" t="s">
        <v>317</v>
      </c>
      <c r="FH133" s="478" t="s">
        <v>317</v>
      </c>
      <c r="FI133" s="478" t="s">
        <v>317</v>
      </c>
      <c r="FJ133" s="478" t="s">
        <v>317</v>
      </c>
      <c r="FK133" s="478" t="s">
        <v>317</v>
      </c>
      <c r="FL133" s="478" t="s">
        <v>317</v>
      </c>
      <c r="FM133" s="478" t="s">
        <v>317</v>
      </c>
      <c r="FN133" s="478" t="s">
        <v>317</v>
      </c>
      <c r="FO133" s="478" t="s">
        <v>317</v>
      </c>
      <c r="FP133" s="478" t="s">
        <v>317</v>
      </c>
      <c r="FQ133" s="478" t="s">
        <v>317</v>
      </c>
      <c r="FR133" s="478" t="s">
        <v>317</v>
      </c>
      <c r="FS133" s="478" t="s">
        <v>317</v>
      </c>
      <c r="FT133" s="478" t="s">
        <v>317</v>
      </c>
      <c r="FU133" s="478" t="s">
        <v>317</v>
      </c>
      <c r="FV133" s="478" t="s">
        <v>317</v>
      </c>
      <c r="FW133" s="478" t="s">
        <v>317</v>
      </c>
      <c r="FX133" s="478" t="s">
        <v>317</v>
      </c>
      <c r="FY133" s="478" t="s">
        <v>317</v>
      </c>
      <c r="FZ133" s="478" t="s">
        <v>317</v>
      </c>
      <c r="GA133" s="478" t="s">
        <v>317</v>
      </c>
      <c r="GB133" s="478" t="s">
        <v>317</v>
      </c>
      <c r="GC133" s="478" t="s">
        <v>317</v>
      </c>
      <c r="GD133" s="478" t="s">
        <v>317</v>
      </c>
      <c r="GE133" s="478" t="s">
        <v>317</v>
      </c>
      <c r="GF133" s="478" t="s">
        <v>317</v>
      </c>
      <c r="GG133" s="478" t="s">
        <v>317</v>
      </c>
      <c r="GH133" s="478" t="s">
        <v>317</v>
      </c>
      <c r="GI133" s="478" t="s">
        <v>317</v>
      </c>
      <c r="GJ133" s="478" t="s">
        <v>317</v>
      </c>
      <c r="GK133" s="478" t="s">
        <v>317</v>
      </c>
      <c r="GL133" s="478" t="s">
        <v>317</v>
      </c>
      <c r="GM133" s="478" t="s">
        <v>317</v>
      </c>
      <c r="GN133" s="478" t="s">
        <v>317</v>
      </c>
      <c r="GO133" s="478" t="s">
        <v>317</v>
      </c>
      <c r="GP133" s="478" t="s">
        <v>317</v>
      </c>
      <c r="GQ133" s="478" t="s">
        <v>317</v>
      </c>
      <c r="GR133" s="478" t="s">
        <v>317</v>
      </c>
      <c r="GS133" s="478" t="s">
        <v>317</v>
      </c>
      <c r="GT133" s="475" t="s">
        <v>316</v>
      </c>
    </row>
    <row r="134" spans="2:202" s="364" customFormat="1" ht="8.25" hidden="1" customHeight="1">
      <c r="B134" s="366">
        <v>50</v>
      </c>
      <c r="C134" s="479" t="s">
        <v>271</v>
      </c>
      <c r="D134" s="479" t="s">
        <v>271</v>
      </c>
      <c r="E134" s="479" t="s">
        <v>271</v>
      </c>
      <c r="F134" s="479" t="s">
        <v>271</v>
      </c>
      <c r="G134" s="479" t="s">
        <v>271</v>
      </c>
      <c r="H134" s="479" t="s">
        <v>271</v>
      </c>
      <c r="I134" s="479" t="s">
        <v>271</v>
      </c>
      <c r="J134" s="479" t="s">
        <v>271</v>
      </c>
      <c r="K134" s="479" t="s">
        <v>271</v>
      </c>
      <c r="L134" s="479" t="s">
        <v>271</v>
      </c>
      <c r="M134" s="479" t="s">
        <v>271</v>
      </c>
      <c r="N134" s="479" t="s">
        <v>271</v>
      </c>
      <c r="O134" s="479" t="s">
        <v>271</v>
      </c>
      <c r="P134" s="479" t="s">
        <v>271</v>
      </c>
      <c r="Q134" s="479" t="s">
        <v>271</v>
      </c>
      <c r="R134" s="479" t="s">
        <v>271</v>
      </c>
      <c r="S134" s="479" t="s">
        <v>271</v>
      </c>
      <c r="T134" s="479" t="s">
        <v>271</v>
      </c>
      <c r="U134" s="479" t="s">
        <v>271</v>
      </c>
      <c r="V134" s="479" t="s">
        <v>271</v>
      </c>
      <c r="W134" s="479" t="s">
        <v>271</v>
      </c>
      <c r="X134" s="479" t="s">
        <v>271</v>
      </c>
      <c r="Y134" s="479" t="s">
        <v>271</v>
      </c>
      <c r="Z134" s="479" t="s">
        <v>271</v>
      </c>
      <c r="AA134" s="479" t="s">
        <v>271</v>
      </c>
      <c r="AB134" s="479" t="s">
        <v>271</v>
      </c>
      <c r="AC134" s="479" t="s">
        <v>271</v>
      </c>
      <c r="AD134" s="479" t="s">
        <v>271</v>
      </c>
      <c r="AE134" s="479" t="s">
        <v>271</v>
      </c>
      <c r="AF134" s="479" t="s">
        <v>271</v>
      </c>
      <c r="AG134" s="479" t="s">
        <v>271</v>
      </c>
      <c r="AH134" s="479" t="s">
        <v>271</v>
      </c>
      <c r="AI134" s="479" t="s">
        <v>271</v>
      </c>
      <c r="AJ134" s="479" t="s">
        <v>271</v>
      </c>
      <c r="AK134" s="479" t="s">
        <v>271</v>
      </c>
      <c r="AL134" s="479" t="s">
        <v>271</v>
      </c>
      <c r="AM134" s="479" t="s">
        <v>271</v>
      </c>
      <c r="AN134" s="479" t="s">
        <v>271</v>
      </c>
      <c r="AO134" s="479" t="s">
        <v>271</v>
      </c>
      <c r="AP134" s="480" t="s">
        <v>317</v>
      </c>
      <c r="AQ134" s="481" t="s">
        <v>317</v>
      </c>
      <c r="AR134" s="481" t="s">
        <v>317</v>
      </c>
      <c r="AS134" s="481" t="s">
        <v>317</v>
      </c>
      <c r="AT134" s="481" t="s">
        <v>317</v>
      </c>
      <c r="AU134" s="481" t="s">
        <v>317</v>
      </c>
      <c r="AV134" s="481" t="s">
        <v>317</v>
      </c>
      <c r="AW134" s="481" t="s">
        <v>317</v>
      </c>
      <c r="AX134" s="481" t="s">
        <v>317</v>
      </c>
      <c r="AY134" s="481" t="s">
        <v>317</v>
      </c>
      <c r="AZ134" s="482" t="s">
        <v>317</v>
      </c>
      <c r="BA134" s="481" t="s">
        <v>317</v>
      </c>
      <c r="BB134" s="481" t="s">
        <v>317</v>
      </c>
      <c r="BC134" s="481" t="s">
        <v>317</v>
      </c>
      <c r="BD134" s="481" t="s">
        <v>317</v>
      </c>
      <c r="BE134" s="481" t="s">
        <v>317</v>
      </c>
      <c r="BF134" s="481" t="s">
        <v>317</v>
      </c>
      <c r="BG134" s="481" t="s">
        <v>317</v>
      </c>
      <c r="BH134" s="481" t="s">
        <v>317</v>
      </c>
      <c r="BI134" s="481" t="s">
        <v>317</v>
      </c>
      <c r="BJ134" s="481" t="s">
        <v>317</v>
      </c>
      <c r="BK134" s="481" t="s">
        <v>317</v>
      </c>
      <c r="BL134" s="481" t="s">
        <v>317</v>
      </c>
      <c r="BM134" s="481" t="s">
        <v>317</v>
      </c>
      <c r="BN134" s="481" t="s">
        <v>317</v>
      </c>
      <c r="BO134" s="481" t="s">
        <v>317</v>
      </c>
      <c r="BP134" s="481" t="s">
        <v>317</v>
      </c>
      <c r="BQ134" s="481" t="s">
        <v>317</v>
      </c>
      <c r="BR134" s="481" t="s">
        <v>317</v>
      </c>
      <c r="BS134" s="481" t="s">
        <v>317</v>
      </c>
      <c r="BT134" s="481" t="s">
        <v>317</v>
      </c>
      <c r="BU134" s="481" t="s">
        <v>317</v>
      </c>
      <c r="BV134" s="481" t="s">
        <v>317</v>
      </c>
      <c r="BW134" s="481" t="s">
        <v>317</v>
      </c>
      <c r="BX134" s="481" t="s">
        <v>317</v>
      </c>
      <c r="BY134" s="481" t="s">
        <v>317</v>
      </c>
      <c r="BZ134" s="481" t="s">
        <v>317</v>
      </c>
      <c r="CA134" s="481" t="s">
        <v>317</v>
      </c>
      <c r="CB134" s="481" t="s">
        <v>317</v>
      </c>
      <c r="CC134" s="481" t="s">
        <v>317</v>
      </c>
      <c r="CD134" s="481" t="s">
        <v>317</v>
      </c>
      <c r="CE134" s="481" t="s">
        <v>317</v>
      </c>
      <c r="CF134" s="481" t="s">
        <v>317</v>
      </c>
      <c r="CG134" s="481" t="s">
        <v>317</v>
      </c>
      <c r="CH134" s="481" t="s">
        <v>317</v>
      </c>
      <c r="CI134" s="481" t="s">
        <v>317</v>
      </c>
      <c r="CJ134" s="481" t="s">
        <v>317</v>
      </c>
      <c r="CK134" s="481" t="s">
        <v>317</v>
      </c>
      <c r="CL134" s="481" t="s">
        <v>317</v>
      </c>
      <c r="CM134" s="481" t="s">
        <v>317</v>
      </c>
      <c r="CN134" s="481" t="s">
        <v>317</v>
      </c>
      <c r="CO134" s="481" t="s">
        <v>317</v>
      </c>
      <c r="CP134" s="481" t="s">
        <v>317</v>
      </c>
      <c r="CQ134" s="481" t="s">
        <v>317</v>
      </c>
      <c r="CR134" s="481" t="s">
        <v>317</v>
      </c>
      <c r="CS134" s="481" t="s">
        <v>317</v>
      </c>
      <c r="CT134" s="481" t="s">
        <v>317</v>
      </c>
      <c r="CU134" s="481" t="s">
        <v>317</v>
      </c>
      <c r="CV134" s="481" t="s">
        <v>317</v>
      </c>
      <c r="CW134" s="481" t="s">
        <v>317</v>
      </c>
      <c r="CX134" s="481" t="s">
        <v>317</v>
      </c>
      <c r="CY134" s="481" t="s">
        <v>317</v>
      </c>
      <c r="CZ134" s="481" t="s">
        <v>317</v>
      </c>
      <c r="DA134" s="481" t="s">
        <v>317</v>
      </c>
      <c r="DB134" s="481" t="s">
        <v>317</v>
      </c>
      <c r="DC134" s="481" t="s">
        <v>317</v>
      </c>
      <c r="DD134" s="481" t="s">
        <v>317</v>
      </c>
      <c r="DE134" s="481" t="s">
        <v>317</v>
      </c>
      <c r="DF134" s="481" t="s">
        <v>317</v>
      </c>
      <c r="DG134" s="481" t="s">
        <v>317</v>
      </c>
      <c r="DH134" s="481" t="s">
        <v>317</v>
      </c>
      <c r="DI134" s="481" t="s">
        <v>317</v>
      </c>
      <c r="DJ134" s="481" t="s">
        <v>317</v>
      </c>
      <c r="DK134" s="481" t="s">
        <v>317</v>
      </c>
      <c r="DL134" s="481" t="s">
        <v>317</v>
      </c>
      <c r="DM134" s="481" t="s">
        <v>317</v>
      </c>
      <c r="DN134" s="481" t="s">
        <v>317</v>
      </c>
      <c r="DO134" s="481" t="s">
        <v>317</v>
      </c>
      <c r="DP134" s="481" t="s">
        <v>317</v>
      </c>
      <c r="DQ134" s="481" t="s">
        <v>317</v>
      </c>
      <c r="DR134" s="481" t="s">
        <v>317</v>
      </c>
      <c r="DS134" s="481" t="s">
        <v>317</v>
      </c>
      <c r="DT134" s="481" t="s">
        <v>317</v>
      </c>
      <c r="DU134" s="481" t="s">
        <v>317</v>
      </c>
      <c r="DV134" s="481" t="s">
        <v>317</v>
      </c>
      <c r="DW134" s="481" t="s">
        <v>317</v>
      </c>
      <c r="DX134" s="481" t="s">
        <v>317</v>
      </c>
      <c r="DY134" s="481" t="s">
        <v>317</v>
      </c>
      <c r="DZ134" s="481" t="s">
        <v>317</v>
      </c>
      <c r="EA134" s="481" t="s">
        <v>317</v>
      </c>
      <c r="EB134" s="481" t="s">
        <v>317</v>
      </c>
      <c r="EC134" s="481" t="s">
        <v>317</v>
      </c>
      <c r="ED134" s="481" t="s">
        <v>317</v>
      </c>
      <c r="EE134" s="481" t="s">
        <v>317</v>
      </c>
      <c r="EF134" s="481" t="s">
        <v>317</v>
      </c>
      <c r="EG134" s="481" t="s">
        <v>317</v>
      </c>
      <c r="EH134" s="481" t="s">
        <v>317</v>
      </c>
      <c r="EI134" s="481" t="s">
        <v>317</v>
      </c>
      <c r="EJ134" s="481" t="s">
        <v>317</v>
      </c>
      <c r="EK134" s="481" t="s">
        <v>317</v>
      </c>
      <c r="EL134" s="481" t="s">
        <v>317</v>
      </c>
      <c r="EM134" s="481" t="s">
        <v>317</v>
      </c>
      <c r="EN134" s="481" t="s">
        <v>317</v>
      </c>
      <c r="EO134" s="481" t="s">
        <v>317</v>
      </c>
      <c r="EP134" s="481" t="s">
        <v>317</v>
      </c>
      <c r="EQ134" s="481" t="s">
        <v>317</v>
      </c>
      <c r="ER134" s="481" t="s">
        <v>317</v>
      </c>
      <c r="ES134" s="481" t="s">
        <v>317</v>
      </c>
      <c r="ET134" s="481" t="s">
        <v>317</v>
      </c>
      <c r="EU134" s="481" t="s">
        <v>317</v>
      </c>
      <c r="EV134" s="481" t="s">
        <v>317</v>
      </c>
      <c r="EW134" s="481" t="s">
        <v>317</v>
      </c>
      <c r="EX134" s="481" t="s">
        <v>317</v>
      </c>
      <c r="EY134" s="481" t="s">
        <v>317</v>
      </c>
      <c r="EZ134" s="481" t="s">
        <v>317</v>
      </c>
      <c r="FA134" s="481" t="s">
        <v>317</v>
      </c>
      <c r="FB134" s="481" t="s">
        <v>317</v>
      </c>
      <c r="FC134" s="481" t="s">
        <v>317</v>
      </c>
      <c r="FD134" s="481" t="s">
        <v>317</v>
      </c>
      <c r="FE134" s="481" t="s">
        <v>317</v>
      </c>
      <c r="FF134" s="483" t="s">
        <v>316</v>
      </c>
      <c r="FG134" s="484" t="s">
        <v>316</v>
      </c>
      <c r="FH134" s="484" t="s">
        <v>316</v>
      </c>
      <c r="FI134" s="484" t="s">
        <v>316</v>
      </c>
      <c r="FJ134" s="484" t="s">
        <v>316</v>
      </c>
      <c r="FK134" s="484" t="s">
        <v>316</v>
      </c>
      <c r="FL134" s="484" t="s">
        <v>316</v>
      </c>
      <c r="FM134" s="484" t="s">
        <v>316</v>
      </c>
      <c r="FN134" s="484" t="s">
        <v>316</v>
      </c>
      <c r="FO134" s="484" t="s">
        <v>316</v>
      </c>
      <c r="FP134" s="484" t="s">
        <v>316</v>
      </c>
      <c r="FQ134" s="484" t="s">
        <v>316</v>
      </c>
      <c r="FR134" s="484" t="s">
        <v>316</v>
      </c>
      <c r="FS134" s="484" t="s">
        <v>316</v>
      </c>
      <c r="FT134" s="484" t="s">
        <v>316</v>
      </c>
      <c r="FU134" s="484" t="s">
        <v>316</v>
      </c>
      <c r="FV134" s="484" t="s">
        <v>316</v>
      </c>
      <c r="FW134" s="484" t="s">
        <v>316</v>
      </c>
      <c r="FX134" s="484" t="s">
        <v>316</v>
      </c>
      <c r="FY134" s="484" t="s">
        <v>316</v>
      </c>
      <c r="FZ134" s="484" t="s">
        <v>316</v>
      </c>
      <c r="GA134" s="484" t="s">
        <v>316</v>
      </c>
      <c r="GB134" s="484" t="s">
        <v>316</v>
      </c>
      <c r="GC134" s="484" t="s">
        <v>316</v>
      </c>
      <c r="GD134" s="484" t="s">
        <v>316</v>
      </c>
      <c r="GE134" s="484" t="s">
        <v>316</v>
      </c>
      <c r="GF134" s="484" t="s">
        <v>316</v>
      </c>
      <c r="GG134" s="484" t="s">
        <v>316</v>
      </c>
      <c r="GH134" s="484" t="s">
        <v>316</v>
      </c>
      <c r="GI134" s="484" t="s">
        <v>316</v>
      </c>
      <c r="GJ134" s="484" t="s">
        <v>316</v>
      </c>
      <c r="GK134" s="484" t="s">
        <v>316</v>
      </c>
      <c r="GL134" s="484" t="s">
        <v>316</v>
      </c>
      <c r="GM134" s="484" t="s">
        <v>316</v>
      </c>
      <c r="GN134" s="484" t="s">
        <v>316</v>
      </c>
      <c r="GO134" s="484" t="s">
        <v>316</v>
      </c>
      <c r="GP134" s="484" t="s">
        <v>316</v>
      </c>
      <c r="GQ134" s="484" t="s">
        <v>316</v>
      </c>
      <c r="GR134" s="484" t="s">
        <v>316</v>
      </c>
      <c r="GS134" s="484" t="s">
        <v>316</v>
      </c>
      <c r="GT134" s="484" t="s">
        <v>316</v>
      </c>
    </row>
    <row r="135" spans="2:202" s="364" customFormat="1" ht="8.25" hidden="1" customHeight="1">
      <c r="B135" s="366">
        <v>51</v>
      </c>
      <c r="C135" s="479" t="s">
        <v>271</v>
      </c>
      <c r="D135" s="479" t="s">
        <v>271</v>
      </c>
      <c r="E135" s="479" t="s">
        <v>271</v>
      </c>
      <c r="F135" s="479" t="s">
        <v>271</v>
      </c>
      <c r="G135" s="479" t="s">
        <v>271</v>
      </c>
      <c r="H135" s="479" t="s">
        <v>271</v>
      </c>
      <c r="I135" s="479" t="s">
        <v>271</v>
      </c>
      <c r="J135" s="479" t="s">
        <v>271</v>
      </c>
      <c r="K135" s="479" t="s">
        <v>271</v>
      </c>
      <c r="L135" s="479" t="s">
        <v>271</v>
      </c>
      <c r="M135" s="479" t="s">
        <v>271</v>
      </c>
      <c r="N135" s="479" t="s">
        <v>271</v>
      </c>
      <c r="O135" s="479" t="s">
        <v>271</v>
      </c>
      <c r="P135" s="479" t="s">
        <v>271</v>
      </c>
      <c r="Q135" s="479" t="s">
        <v>271</v>
      </c>
      <c r="R135" s="479" t="s">
        <v>271</v>
      </c>
      <c r="S135" s="479" t="s">
        <v>271</v>
      </c>
      <c r="T135" s="479" t="s">
        <v>271</v>
      </c>
      <c r="U135" s="479" t="s">
        <v>271</v>
      </c>
      <c r="V135" s="479" t="s">
        <v>271</v>
      </c>
      <c r="W135" s="479" t="s">
        <v>271</v>
      </c>
      <c r="X135" s="479" t="s">
        <v>271</v>
      </c>
      <c r="Y135" s="479" t="s">
        <v>271</v>
      </c>
      <c r="Z135" s="479" t="s">
        <v>271</v>
      </c>
      <c r="AA135" s="479" t="s">
        <v>271</v>
      </c>
      <c r="AB135" s="479" t="s">
        <v>271</v>
      </c>
      <c r="AC135" s="479" t="s">
        <v>271</v>
      </c>
      <c r="AD135" s="479" t="s">
        <v>271</v>
      </c>
      <c r="AE135" s="479" t="s">
        <v>271</v>
      </c>
      <c r="AF135" s="479" t="s">
        <v>271</v>
      </c>
      <c r="AG135" s="479" t="s">
        <v>271</v>
      </c>
      <c r="AH135" s="479" t="s">
        <v>271</v>
      </c>
      <c r="AI135" s="479" t="s">
        <v>271</v>
      </c>
      <c r="AJ135" s="479" t="s">
        <v>271</v>
      </c>
      <c r="AK135" s="479" t="s">
        <v>271</v>
      </c>
      <c r="AL135" s="479" t="s">
        <v>271</v>
      </c>
      <c r="AM135" s="479" t="s">
        <v>271</v>
      </c>
      <c r="AN135" s="479" t="s">
        <v>271</v>
      </c>
      <c r="AO135" s="479" t="s">
        <v>271</v>
      </c>
      <c r="AP135" s="481" t="s">
        <v>317</v>
      </c>
      <c r="AQ135" s="481" t="s">
        <v>317</v>
      </c>
      <c r="AR135" s="481" t="s">
        <v>317</v>
      </c>
      <c r="AS135" s="481" t="s">
        <v>317</v>
      </c>
      <c r="AT135" s="481" t="s">
        <v>317</v>
      </c>
      <c r="AU135" s="481" t="s">
        <v>317</v>
      </c>
      <c r="AV135" s="481" t="s">
        <v>317</v>
      </c>
      <c r="AW135" s="481" t="s">
        <v>317</v>
      </c>
      <c r="AX135" s="481" t="s">
        <v>317</v>
      </c>
      <c r="AY135" s="481" t="s">
        <v>317</v>
      </c>
      <c r="AZ135" s="482" t="s">
        <v>317</v>
      </c>
      <c r="BA135" s="481" t="s">
        <v>317</v>
      </c>
      <c r="BB135" s="481" t="s">
        <v>317</v>
      </c>
      <c r="BC135" s="481" t="s">
        <v>317</v>
      </c>
      <c r="BD135" s="481" t="s">
        <v>317</v>
      </c>
      <c r="BE135" s="481" t="s">
        <v>317</v>
      </c>
      <c r="BF135" s="481" t="s">
        <v>317</v>
      </c>
      <c r="BG135" s="481" t="s">
        <v>317</v>
      </c>
      <c r="BH135" s="481" t="s">
        <v>317</v>
      </c>
      <c r="BI135" s="481" t="s">
        <v>317</v>
      </c>
      <c r="BJ135" s="481" t="s">
        <v>317</v>
      </c>
      <c r="BK135" s="481" t="s">
        <v>317</v>
      </c>
      <c r="BL135" s="481" t="s">
        <v>317</v>
      </c>
      <c r="BM135" s="481" t="s">
        <v>317</v>
      </c>
      <c r="BN135" s="481" t="s">
        <v>317</v>
      </c>
      <c r="BO135" s="481" t="s">
        <v>317</v>
      </c>
      <c r="BP135" s="481" t="s">
        <v>317</v>
      </c>
      <c r="BQ135" s="481" t="s">
        <v>317</v>
      </c>
      <c r="BR135" s="481" t="s">
        <v>317</v>
      </c>
      <c r="BS135" s="481" t="s">
        <v>317</v>
      </c>
      <c r="BT135" s="481" t="s">
        <v>317</v>
      </c>
      <c r="BU135" s="481" t="s">
        <v>317</v>
      </c>
      <c r="BV135" s="481" t="s">
        <v>317</v>
      </c>
      <c r="BW135" s="481" t="s">
        <v>317</v>
      </c>
      <c r="BX135" s="481" t="s">
        <v>317</v>
      </c>
      <c r="BY135" s="481" t="s">
        <v>317</v>
      </c>
      <c r="BZ135" s="481" t="s">
        <v>317</v>
      </c>
      <c r="CA135" s="481" t="s">
        <v>317</v>
      </c>
      <c r="CB135" s="481" t="s">
        <v>317</v>
      </c>
      <c r="CC135" s="481" t="s">
        <v>317</v>
      </c>
      <c r="CD135" s="481" t="s">
        <v>317</v>
      </c>
      <c r="CE135" s="481" t="s">
        <v>317</v>
      </c>
      <c r="CF135" s="481" t="s">
        <v>317</v>
      </c>
      <c r="CG135" s="481" t="s">
        <v>317</v>
      </c>
      <c r="CH135" s="481" t="s">
        <v>317</v>
      </c>
      <c r="CI135" s="481" t="s">
        <v>317</v>
      </c>
      <c r="CJ135" s="481" t="s">
        <v>317</v>
      </c>
      <c r="CK135" s="481" t="s">
        <v>317</v>
      </c>
      <c r="CL135" s="481" t="s">
        <v>317</v>
      </c>
      <c r="CM135" s="481" t="s">
        <v>317</v>
      </c>
      <c r="CN135" s="481" t="s">
        <v>317</v>
      </c>
      <c r="CO135" s="481" t="s">
        <v>317</v>
      </c>
      <c r="CP135" s="481" t="s">
        <v>317</v>
      </c>
      <c r="CQ135" s="481" t="s">
        <v>317</v>
      </c>
      <c r="CR135" s="481" t="s">
        <v>317</v>
      </c>
      <c r="CS135" s="481" t="s">
        <v>317</v>
      </c>
      <c r="CT135" s="481" t="s">
        <v>317</v>
      </c>
      <c r="CU135" s="481" t="s">
        <v>317</v>
      </c>
      <c r="CV135" s="481" t="s">
        <v>317</v>
      </c>
      <c r="CW135" s="481" t="s">
        <v>317</v>
      </c>
      <c r="CX135" s="481" t="s">
        <v>317</v>
      </c>
      <c r="CY135" s="481" t="s">
        <v>317</v>
      </c>
      <c r="CZ135" s="481" t="s">
        <v>317</v>
      </c>
      <c r="DA135" s="481" t="s">
        <v>317</v>
      </c>
      <c r="DB135" s="481" t="s">
        <v>317</v>
      </c>
      <c r="DC135" s="481" t="s">
        <v>317</v>
      </c>
      <c r="DD135" s="481" t="s">
        <v>317</v>
      </c>
      <c r="DE135" s="481" t="s">
        <v>317</v>
      </c>
      <c r="DF135" s="481" t="s">
        <v>317</v>
      </c>
      <c r="DG135" s="481" t="s">
        <v>317</v>
      </c>
      <c r="DH135" s="481" t="s">
        <v>317</v>
      </c>
      <c r="DI135" s="481" t="s">
        <v>317</v>
      </c>
      <c r="DJ135" s="481" t="s">
        <v>317</v>
      </c>
      <c r="DK135" s="481" t="s">
        <v>317</v>
      </c>
      <c r="DL135" s="481" t="s">
        <v>317</v>
      </c>
      <c r="DM135" s="481" t="s">
        <v>317</v>
      </c>
      <c r="DN135" s="481" t="s">
        <v>317</v>
      </c>
      <c r="DO135" s="481" t="s">
        <v>317</v>
      </c>
      <c r="DP135" s="481" t="s">
        <v>317</v>
      </c>
      <c r="DQ135" s="481" t="s">
        <v>317</v>
      </c>
      <c r="DR135" s="481" t="s">
        <v>317</v>
      </c>
      <c r="DS135" s="481" t="s">
        <v>317</v>
      </c>
      <c r="DT135" s="481" t="s">
        <v>317</v>
      </c>
      <c r="DU135" s="481" t="s">
        <v>317</v>
      </c>
      <c r="DV135" s="481" t="s">
        <v>317</v>
      </c>
      <c r="DW135" s="481" t="s">
        <v>317</v>
      </c>
      <c r="DX135" s="481" t="s">
        <v>317</v>
      </c>
      <c r="DY135" s="481" t="s">
        <v>317</v>
      </c>
      <c r="DZ135" s="481" t="s">
        <v>317</v>
      </c>
      <c r="EA135" s="481" t="s">
        <v>317</v>
      </c>
      <c r="EB135" s="481" t="s">
        <v>317</v>
      </c>
      <c r="EC135" s="481" t="s">
        <v>317</v>
      </c>
      <c r="ED135" s="481" t="s">
        <v>317</v>
      </c>
      <c r="EE135" s="481" t="s">
        <v>317</v>
      </c>
      <c r="EF135" s="481" t="s">
        <v>317</v>
      </c>
      <c r="EG135" s="481" t="s">
        <v>317</v>
      </c>
      <c r="EH135" s="481" t="s">
        <v>317</v>
      </c>
      <c r="EI135" s="481" t="s">
        <v>317</v>
      </c>
      <c r="EJ135" s="481" t="s">
        <v>317</v>
      </c>
      <c r="EK135" s="481" t="s">
        <v>317</v>
      </c>
      <c r="EL135" s="481" t="s">
        <v>317</v>
      </c>
      <c r="EM135" s="481" t="s">
        <v>317</v>
      </c>
      <c r="EN135" s="481" t="s">
        <v>317</v>
      </c>
      <c r="EO135" s="481" t="s">
        <v>317</v>
      </c>
      <c r="EP135" s="481" t="s">
        <v>317</v>
      </c>
      <c r="EQ135" s="481" t="s">
        <v>317</v>
      </c>
      <c r="ER135" s="481" t="s">
        <v>317</v>
      </c>
      <c r="ES135" s="481" t="s">
        <v>317</v>
      </c>
      <c r="ET135" s="481" t="s">
        <v>317</v>
      </c>
      <c r="EU135" s="481" t="s">
        <v>317</v>
      </c>
      <c r="EV135" s="481" t="s">
        <v>317</v>
      </c>
      <c r="EW135" s="481" t="s">
        <v>317</v>
      </c>
      <c r="EX135" s="481" t="s">
        <v>317</v>
      </c>
      <c r="EY135" s="481" t="s">
        <v>317</v>
      </c>
      <c r="EZ135" s="481" t="s">
        <v>317</v>
      </c>
      <c r="FA135" s="481" t="s">
        <v>317</v>
      </c>
      <c r="FB135" s="481" t="s">
        <v>317</v>
      </c>
      <c r="FC135" s="481" t="s">
        <v>317</v>
      </c>
      <c r="FD135" s="481" t="s">
        <v>317</v>
      </c>
      <c r="FE135" s="481" t="s">
        <v>317</v>
      </c>
      <c r="FF135" s="484" t="s">
        <v>316</v>
      </c>
      <c r="FG135" s="484" t="s">
        <v>316</v>
      </c>
      <c r="FH135" s="484" t="s">
        <v>316</v>
      </c>
      <c r="FI135" s="484" t="s">
        <v>316</v>
      </c>
      <c r="FJ135" s="484" t="s">
        <v>316</v>
      </c>
      <c r="FK135" s="484" t="s">
        <v>316</v>
      </c>
      <c r="FL135" s="484" t="s">
        <v>316</v>
      </c>
      <c r="FM135" s="484" t="s">
        <v>316</v>
      </c>
      <c r="FN135" s="484" t="s">
        <v>316</v>
      </c>
      <c r="FO135" s="484" t="s">
        <v>316</v>
      </c>
      <c r="FP135" s="484" t="s">
        <v>316</v>
      </c>
      <c r="FQ135" s="484" t="s">
        <v>316</v>
      </c>
      <c r="FR135" s="484" t="s">
        <v>316</v>
      </c>
      <c r="FS135" s="484" t="s">
        <v>316</v>
      </c>
      <c r="FT135" s="484" t="s">
        <v>316</v>
      </c>
      <c r="FU135" s="484" t="s">
        <v>316</v>
      </c>
      <c r="FV135" s="484" t="s">
        <v>316</v>
      </c>
      <c r="FW135" s="484" t="s">
        <v>316</v>
      </c>
      <c r="FX135" s="484" t="s">
        <v>316</v>
      </c>
      <c r="FY135" s="484" t="s">
        <v>316</v>
      </c>
      <c r="FZ135" s="484" t="s">
        <v>316</v>
      </c>
      <c r="GA135" s="484" t="s">
        <v>316</v>
      </c>
      <c r="GB135" s="484" t="s">
        <v>316</v>
      </c>
      <c r="GC135" s="484" t="s">
        <v>316</v>
      </c>
      <c r="GD135" s="484" t="s">
        <v>316</v>
      </c>
      <c r="GE135" s="484" t="s">
        <v>316</v>
      </c>
      <c r="GF135" s="484" t="s">
        <v>316</v>
      </c>
      <c r="GG135" s="484" t="s">
        <v>316</v>
      </c>
      <c r="GH135" s="484" t="s">
        <v>316</v>
      </c>
      <c r="GI135" s="484" t="s">
        <v>316</v>
      </c>
      <c r="GJ135" s="484" t="s">
        <v>316</v>
      </c>
      <c r="GK135" s="484" t="s">
        <v>316</v>
      </c>
      <c r="GL135" s="484" t="s">
        <v>316</v>
      </c>
      <c r="GM135" s="484" t="s">
        <v>316</v>
      </c>
      <c r="GN135" s="484" t="s">
        <v>316</v>
      </c>
      <c r="GO135" s="484" t="s">
        <v>316</v>
      </c>
      <c r="GP135" s="484" t="s">
        <v>316</v>
      </c>
      <c r="GQ135" s="484" t="s">
        <v>316</v>
      </c>
      <c r="GR135" s="484" t="s">
        <v>316</v>
      </c>
      <c r="GS135" s="484" t="s">
        <v>316</v>
      </c>
      <c r="GT135" s="484" t="s">
        <v>316</v>
      </c>
    </row>
    <row r="136" spans="2:202" s="364" customFormat="1" ht="8.25" hidden="1" customHeight="1">
      <c r="B136" s="366">
        <v>52</v>
      </c>
      <c r="C136" s="479" t="s">
        <v>271</v>
      </c>
      <c r="D136" s="479" t="s">
        <v>271</v>
      </c>
      <c r="E136" s="479" t="s">
        <v>271</v>
      </c>
      <c r="F136" s="479" t="s">
        <v>271</v>
      </c>
      <c r="G136" s="479" t="s">
        <v>271</v>
      </c>
      <c r="H136" s="479" t="s">
        <v>271</v>
      </c>
      <c r="I136" s="479" t="s">
        <v>271</v>
      </c>
      <c r="J136" s="479" t="s">
        <v>271</v>
      </c>
      <c r="K136" s="479" t="s">
        <v>271</v>
      </c>
      <c r="L136" s="479" t="s">
        <v>271</v>
      </c>
      <c r="M136" s="479" t="s">
        <v>271</v>
      </c>
      <c r="N136" s="479" t="s">
        <v>271</v>
      </c>
      <c r="O136" s="479" t="s">
        <v>271</v>
      </c>
      <c r="P136" s="479" t="s">
        <v>271</v>
      </c>
      <c r="Q136" s="479" t="s">
        <v>271</v>
      </c>
      <c r="R136" s="479" t="s">
        <v>271</v>
      </c>
      <c r="S136" s="479" t="s">
        <v>271</v>
      </c>
      <c r="T136" s="479" t="s">
        <v>271</v>
      </c>
      <c r="U136" s="479" t="s">
        <v>271</v>
      </c>
      <c r="V136" s="479" t="s">
        <v>271</v>
      </c>
      <c r="W136" s="479" t="s">
        <v>271</v>
      </c>
      <c r="X136" s="479" t="s">
        <v>271</v>
      </c>
      <c r="Y136" s="479" t="s">
        <v>271</v>
      </c>
      <c r="Z136" s="479" t="s">
        <v>271</v>
      </c>
      <c r="AA136" s="479" t="s">
        <v>271</v>
      </c>
      <c r="AB136" s="479" t="s">
        <v>271</v>
      </c>
      <c r="AC136" s="479" t="s">
        <v>271</v>
      </c>
      <c r="AD136" s="479" t="s">
        <v>271</v>
      </c>
      <c r="AE136" s="479" t="s">
        <v>271</v>
      </c>
      <c r="AF136" s="479" t="s">
        <v>271</v>
      </c>
      <c r="AG136" s="479" t="s">
        <v>271</v>
      </c>
      <c r="AH136" s="479" t="s">
        <v>271</v>
      </c>
      <c r="AI136" s="479" t="s">
        <v>271</v>
      </c>
      <c r="AJ136" s="479" t="s">
        <v>271</v>
      </c>
      <c r="AK136" s="479" t="s">
        <v>271</v>
      </c>
      <c r="AL136" s="479" t="s">
        <v>271</v>
      </c>
      <c r="AM136" s="479" t="s">
        <v>271</v>
      </c>
      <c r="AN136" s="479" t="s">
        <v>271</v>
      </c>
      <c r="AO136" s="479" t="s">
        <v>271</v>
      </c>
      <c r="AP136" s="481" t="s">
        <v>317</v>
      </c>
      <c r="AQ136" s="481" t="s">
        <v>317</v>
      </c>
      <c r="AR136" s="481" t="s">
        <v>317</v>
      </c>
      <c r="AS136" s="481" t="s">
        <v>317</v>
      </c>
      <c r="AT136" s="481" t="s">
        <v>317</v>
      </c>
      <c r="AU136" s="481" t="s">
        <v>317</v>
      </c>
      <c r="AV136" s="481" t="s">
        <v>317</v>
      </c>
      <c r="AW136" s="481" t="s">
        <v>317</v>
      </c>
      <c r="AX136" s="481" t="s">
        <v>317</v>
      </c>
      <c r="AY136" s="481" t="s">
        <v>317</v>
      </c>
      <c r="AZ136" s="482" t="s">
        <v>317</v>
      </c>
      <c r="BA136" s="481" t="s">
        <v>317</v>
      </c>
      <c r="BB136" s="481" t="s">
        <v>317</v>
      </c>
      <c r="BC136" s="481" t="s">
        <v>317</v>
      </c>
      <c r="BD136" s="481" t="s">
        <v>317</v>
      </c>
      <c r="BE136" s="481" t="s">
        <v>317</v>
      </c>
      <c r="BF136" s="481" t="s">
        <v>317</v>
      </c>
      <c r="BG136" s="481" t="s">
        <v>317</v>
      </c>
      <c r="BH136" s="481" t="s">
        <v>317</v>
      </c>
      <c r="BI136" s="481" t="s">
        <v>317</v>
      </c>
      <c r="BJ136" s="481" t="s">
        <v>317</v>
      </c>
      <c r="BK136" s="481" t="s">
        <v>317</v>
      </c>
      <c r="BL136" s="481" t="s">
        <v>317</v>
      </c>
      <c r="BM136" s="481" t="s">
        <v>317</v>
      </c>
      <c r="BN136" s="481" t="s">
        <v>317</v>
      </c>
      <c r="BO136" s="481" t="s">
        <v>317</v>
      </c>
      <c r="BP136" s="481" t="s">
        <v>317</v>
      </c>
      <c r="BQ136" s="481" t="s">
        <v>317</v>
      </c>
      <c r="BR136" s="481" t="s">
        <v>317</v>
      </c>
      <c r="BS136" s="481" t="s">
        <v>317</v>
      </c>
      <c r="BT136" s="481" t="s">
        <v>317</v>
      </c>
      <c r="BU136" s="481" t="s">
        <v>317</v>
      </c>
      <c r="BV136" s="481" t="s">
        <v>317</v>
      </c>
      <c r="BW136" s="481" t="s">
        <v>317</v>
      </c>
      <c r="BX136" s="481" t="s">
        <v>317</v>
      </c>
      <c r="BY136" s="481" t="s">
        <v>317</v>
      </c>
      <c r="BZ136" s="481" t="s">
        <v>317</v>
      </c>
      <c r="CA136" s="481" t="s">
        <v>317</v>
      </c>
      <c r="CB136" s="481" t="s">
        <v>317</v>
      </c>
      <c r="CC136" s="481" t="s">
        <v>317</v>
      </c>
      <c r="CD136" s="481" t="s">
        <v>317</v>
      </c>
      <c r="CE136" s="481" t="s">
        <v>317</v>
      </c>
      <c r="CF136" s="481" t="s">
        <v>317</v>
      </c>
      <c r="CG136" s="481" t="s">
        <v>317</v>
      </c>
      <c r="CH136" s="481" t="s">
        <v>317</v>
      </c>
      <c r="CI136" s="481" t="s">
        <v>317</v>
      </c>
      <c r="CJ136" s="481" t="s">
        <v>317</v>
      </c>
      <c r="CK136" s="481" t="s">
        <v>317</v>
      </c>
      <c r="CL136" s="481" t="s">
        <v>317</v>
      </c>
      <c r="CM136" s="481" t="s">
        <v>317</v>
      </c>
      <c r="CN136" s="481" t="s">
        <v>317</v>
      </c>
      <c r="CO136" s="481" t="s">
        <v>317</v>
      </c>
      <c r="CP136" s="481" t="s">
        <v>317</v>
      </c>
      <c r="CQ136" s="481" t="s">
        <v>317</v>
      </c>
      <c r="CR136" s="481" t="s">
        <v>317</v>
      </c>
      <c r="CS136" s="481" t="s">
        <v>317</v>
      </c>
      <c r="CT136" s="481" t="s">
        <v>317</v>
      </c>
      <c r="CU136" s="481" t="s">
        <v>317</v>
      </c>
      <c r="CV136" s="481" t="s">
        <v>317</v>
      </c>
      <c r="CW136" s="481" t="s">
        <v>317</v>
      </c>
      <c r="CX136" s="481" t="s">
        <v>317</v>
      </c>
      <c r="CY136" s="481" t="s">
        <v>317</v>
      </c>
      <c r="CZ136" s="481" t="s">
        <v>317</v>
      </c>
      <c r="DA136" s="481" t="s">
        <v>317</v>
      </c>
      <c r="DB136" s="481" t="s">
        <v>317</v>
      </c>
      <c r="DC136" s="481" t="s">
        <v>317</v>
      </c>
      <c r="DD136" s="481" t="s">
        <v>317</v>
      </c>
      <c r="DE136" s="481" t="s">
        <v>317</v>
      </c>
      <c r="DF136" s="481" t="s">
        <v>317</v>
      </c>
      <c r="DG136" s="481" t="s">
        <v>317</v>
      </c>
      <c r="DH136" s="481" t="s">
        <v>317</v>
      </c>
      <c r="DI136" s="481" t="s">
        <v>317</v>
      </c>
      <c r="DJ136" s="481" t="s">
        <v>317</v>
      </c>
      <c r="DK136" s="481" t="s">
        <v>317</v>
      </c>
      <c r="DL136" s="481" t="s">
        <v>317</v>
      </c>
      <c r="DM136" s="481" t="s">
        <v>317</v>
      </c>
      <c r="DN136" s="481" t="s">
        <v>317</v>
      </c>
      <c r="DO136" s="481" t="s">
        <v>317</v>
      </c>
      <c r="DP136" s="481" t="s">
        <v>317</v>
      </c>
      <c r="DQ136" s="481" t="s">
        <v>317</v>
      </c>
      <c r="DR136" s="481" t="s">
        <v>317</v>
      </c>
      <c r="DS136" s="481" t="s">
        <v>317</v>
      </c>
      <c r="DT136" s="481" t="s">
        <v>317</v>
      </c>
      <c r="DU136" s="481" t="s">
        <v>317</v>
      </c>
      <c r="DV136" s="481" t="s">
        <v>317</v>
      </c>
      <c r="DW136" s="481" t="s">
        <v>317</v>
      </c>
      <c r="DX136" s="481" t="s">
        <v>317</v>
      </c>
      <c r="DY136" s="481" t="s">
        <v>317</v>
      </c>
      <c r="DZ136" s="481" t="s">
        <v>317</v>
      </c>
      <c r="EA136" s="481" t="s">
        <v>317</v>
      </c>
      <c r="EB136" s="481" t="s">
        <v>317</v>
      </c>
      <c r="EC136" s="481" t="s">
        <v>317</v>
      </c>
      <c r="ED136" s="481" t="s">
        <v>317</v>
      </c>
      <c r="EE136" s="481" t="s">
        <v>317</v>
      </c>
      <c r="EF136" s="481" t="s">
        <v>317</v>
      </c>
      <c r="EG136" s="481" t="s">
        <v>317</v>
      </c>
      <c r="EH136" s="481" t="s">
        <v>317</v>
      </c>
      <c r="EI136" s="481" t="s">
        <v>317</v>
      </c>
      <c r="EJ136" s="481" t="s">
        <v>317</v>
      </c>
      <c r="EK136" s="481" t="s">
        <v>317</v>
      </c>
      <c r="EL136" s="481" t="s">
        <v>317</v>
      </c>
      <c r="EM136" s="481" t="s">
        <v>317</v>
      </c>
      <c r="EN136" s="481" t="s">
        <v>317</v>
      </c>
      <c r="EO136" s="481" t="s">
        <v>317</v>
      </c>
      <c r="EP136" s="481" t="s">
        <v>317</v>
      </c>
      <c r="EQ136" s="481" t="s">
        <v>317</v>
      </c>
      <c r="ER136" s="481" t="s">
        <v>317</v>
      </c>
      <c r="ES136" s="481" t="s">
        <v>317</v>
      </c>
      <c r="ET136" s="481" t="s">
        <v>317</v>
      </c>
      <c r="EU136" s="481" t="s">
        <v>317</v>
      </c>
      <c r="EV136" s="481" t="s">
        <v>317</v>
      </c>
      <c r="EW136" s="481" t="s">
        <v>317</v>
      </c>
      <c r="EX136" s="481" t="s">
        <v>317</v>
      </c>
      <c r="EY136" s="481" t="s">
        <v>317</v>
      </c>
      <c r="EZ136" s="481" t="s">
        <v>317</v>
      </c>
      <c r="FA136" s="481" t="s">
        <v>317</v>
      </c>
      <c r="FB136" s="481" t="s">
        <v>317</v>
      </c>
      <c r="FC136" s="481" t="s">
        <v>317</v>
      </c>
      <c r="FD136" s="481" t="s">
        <v>317</v>
      </c>
      <c r="FE136" s="481" t="s">
        <v>317</v>
      </c>
      <c r="FF136" s="484" t="s">
        <v>316</v>
      </c>
      <c r="FG136" s="484" t="s">
        <v>316</v>
      </c>
      <c r="FH136" s="484" t="s">
        <v>316</v>
      </c>
      <c r="FI136" s="484" t="s">
        <v>316</v>
      </c>
      <c r="FJ136" s="484" t="s">
        <v>316</v>
      </c>
      <c r="FK136" s="484" t="s">
        <v>316</v>
      </c>
      <c r="FL136" s="484" t="s">
        <v>316</v>
      </c>
      <c r="FM136" s="484" t="s">
        <v>316</v>
      </c>
      <c r="FN136" s="484" t="s">
        <v>316</v>
      </c>
      <c r="FO136" s="484" t="s">
        <v>316</v>
      </c>
      <c r="FP136" s="484" t="s">
        <v>316</v>
      </c>
      <c r="FQ136" s="484" t="s">
        <v>316</v>
      </c>
      <c r="FR136" s="484" t="s">
        <v>316</v>
      </c>
      <c r="FS136" s="484" t="s">
        <v>316</v>
      </c>
      <c r="FT136" s="484" t="s">
        <v>316</v>
      </c>
      <c r="FU136" s="484" t="s">
        <v>316</v>
      </c>
      <c r="FV136" s="484" t="s">
        <v>316</v>
      </c>
      <c r="FW136" s="484" t="s">
        <v>316</v>
      </c>
      <c r="FX136" s="484" t="s">
        <v>316</v>
      </c>
      <c r="FY136" s="484" t="s">
        <v>316</v>
      </c>
      <c r="FZ136" s="484" t="s">
        <v>316</v>
      </c>
      <c r="GA136" s="484" t="s">
        <v>316</v>
      </c>
      <c r="GB136" s="484" t="s">
        <v>316</v>
      </c>
      <c r="GC136" s="484" t="s">
        <v>316</v>
      </c>
      <c r="GD136" s="484" t="s">
        <v>316</v>
      </c>
      <c r="GE136" s="484" t="s">
        <v>316</v>
      </c>
      <c r="GF136" s="484" t="s">
        <v>316</v>
      </c>
      <c r="GG136" s="484" t="s">
        <v>316</v>
      </c>
      <c r="GH136" s="484" t="s">
        <v>316</v>
      </c>
      <c r="GI136" s="484" t="s">
        <v>316</v>
      </c>
      <c r="GJ136" s="484" t="s">
        <v>316</v>
      </c>
      <c r="GK136" s="484" t="s">
        <v>316</v>
      </c>
      <c r="GL136" s="484" t="s">
        <v>316</v>
      </c>
      <c r="GM136" s="484" t="s">
        <v>316</v>
      </c>
      <c r="GN136" s="484" t="s">
        <v>316</v>
      </c>
      <c r="GO136" s="484" t="s">
        <v>316</v>
      </c>
      <c r="GP136" s="484" t="s">
        <v>316</v>
      </c>
      <c r="GQ136" s="484" t="s">
        <v>316</v>
      </c>
      <c r="GR136" s="484" t="s">
        <v>316</v>
      </c>
      <c r="GS136" s="484" t="s">
        <v>316</v>
      </c>
      <c r="GT136" s="484" t="s">
        <v>316</v>
      </c>
    </row>
    <row r="137" spans="2:202" s="364" customFormat="1" ht="8.25" hidden="1" customHeight="1">
      <c r="B137" s="366">
        <v>53</v>
      </c>
      <c r="C137" s="479" t="s">
        <v>271</v>
      </c>
      <c r="D137" s="479" t="s">
        <v>271</v>
      </c>
      <c r="E137" s="479" t="s">
        <v>271</v>
      </c>
      <c r="F137" s="479" t="s">
        <v>271</v>
      </c>
      <c r="G137" s="479" t="s">
        <v>271</v>
      </c>
      <c r="H137" s="479" t="s">
        <v>271</v>
      </c>
      <c r="I137" s="479" t="s">
        <v>271</v>
      </c>
      <c r="J137" s="479" t="s">
        <v>271</v>
      </c>
      <c r="K137" s="479" t="s">
        <v>271</v>
      </c>
      <c r="L137" s="479" t="s">
        <v>271</v>
      </c>
      <c r="M137" s="479" t="s">
        <v>271</v>
      </c>
      <c r="N137" s="479" t="s">
        <v>271</v>
      </c>
      <c r="O137" s="479" t="s">
        <v>271</v>
      </c>
      <c r="P137" s="479" t="s">
        <v>271</v>
      </c>
      <c r="Q137" s="479" t="s">
        <v>271</v>
      </c>
      <c r="R137" s="479" t="s">
        <v>271</v>
      </c>
      <c r="S137" s="479" t="s">
        <v>271</v>
      </c>
      <c r="T137" s="479" t="s">
        <v>271</v>
      </c>
      <c r="U137" s="479" t="s">
        <v>271</v>
      </c>
      <c r="V137" s="479" t="s">
        <v>271</v>
      </c>
      <c r="W137" s="479" t="s">
        <v>271</v>
      </c>
      <c r="X137" s="479" t="s">
        <v>271</v>
      </c>
      <c r="Y137" s="479" t="s">
        <v>271</v>
      </c>
      <c r="Z137" s="479" t="s">
        <v>271</v>
      </c>
      <c r="AA137" s="479" t="s">
        <v>271</v>
      </c>
      <c r="AB137" s="479" t="s">
        <v>271</v>
      </c>
      <c r="AC137" s="479" t="s">
        <v>271</v>
      </c>
      <c r="AD137" s="479" t="s">
        <v>271</v>
      </c>
      <c r="AE137" s="479" t="s">
        <v>271</v>
      </c>
      <c r="AF137" s="479" t="s">
        <v>271</v>
      </c>
      <c r="AG137" s="479" t="s">
        <v>271</v>
      </c>
      <c r="AH137" s="479" t="s">
        <v>271</v>
      </c>
      <c r="AI137" s="479" t="s">
        <v>271</v>
      </c>
      <c r="AJ137" s="479" t="s">
        <v>271</v>
      </c>
      <c r="AK137" s="479" t="s">
        <v>271</v>
      </c>
      <c r="AL137" s="479" t="s">
        <v>271</v>
      </c>
      <c r="AM137" s="479" t="s">
        <v>271</v>
      </c>
      <c r="AN137" s="479" t="s">
        <v>271</v>
      </c>
      <c r="AO137" s="479" t="s">
        <v>271</v>
      </c>
      <c r="AP137" s="481" t="s">
        <v>317</v>
      </c>
      <c r="AQ137" s="481" t="s">
        <v>317</v>
      </c>
      <c r="AR137" s="481" t="s">
        <v>317</v>
      </c>
      <c r="AS137" s="481" t="s">
        <v>317</v>
      </c>
      <c r="AT137" s="481" t="s">
        <v>317</v>
      </c>
      <c r="AU137" s="481" t="s">
        <v>317</v>
      </c>
      <c r="AV137" s="481" t="s">
        <v>317</v>
      </c>
      <c r="AW137" s="481" t="s">
        <v>317</v>
      </c>
      <c r="AX137" s="481" t="s">
        <v>317</v>
      </c>
      <c r="AY137" s="481" t="s">
        <v>317</v>
      </c>
      <c r="AZ137" s="482" t="s">
        <v>317</v>
      </c>
      <c r="BA137" s="481" t="s">
        <v>317</v>
      </c>
      <c r="BB137" s="481" t="s">
        <v>317</v>
      </c>
      <c r="BC137" s="481" t="s">
        <v>317</v>
      </c>
      <c r="BD137" s="481" t="s">
        <v>317</v>
      </c>
      <c r="BE137" s="481" t="s">
        <v>317</v>
      </c>
      <c r="BF137" s="481" t="s">
        <v>317</v>
      </c>
      <c r="BG137" s="481" t="s">
        <v>317</v>
      </c>
      <c r="BH137" s="481" t="s">
        <v>317</v>
      </c>
      <c r="BI137" s="481" t="s">
        <v>317</v>
      </c>
      <c r="BJ137" s="481" t="s">
        <v>317</v>
      </c>
      <c r="BK137" s="481" t="s">
        <v>317</v>
      </c>
      <c r="BL137" s="481" t="s">
        <v>317</v>
      </c>
      <c r="BM137" s="481" t="s">
        <v>317</v>
      </c>
      <c r="BN137" s="481" t="s">
        <v>317</v>
      </c>
      <c r="BO137" s="481" t="s">
        <v>317</v>
      </c>
      <c r="BP137" s="481" t="s">
        <v>317</v>
      </c>
      <c r="BQ137" s="481" t="s">
        <v>317</v>
      </c>
      <c r="BR137" s="481" t="s">
        <v>317</v>
      </c>
      <c r="BS137" s="481" t="s">
        <v>317</v>
      </c>
      <c r="BT137" s="481" t="s">
        <v>317</v>
      </c>
      <c r="BU137" s="481" t="s">
        <v>317</v>
      </c>
      <c r="BV137" s="481" t="s">
        <v>317</v>
      </c>
      <c r="BW137" s="481" t="s">
        <v>317</v>
      </c>
      <c r="BX137" s="481" t="s">
        <v>317</v>
      </c>
      <c r="BY137" s="481" t="s">
        <v>317</v>
      </c>
      <c r="BZ137" s="481" t="s">
        <v>317</v>
      </c>
      <c r="CA137" s="481" t="s">
        <v>317</v>
      </c>
      <c r="CB137" s="481" t="s">
        <v>317</v>
      </c>
      <c r="CC137" s="481" t="s">
        <v>317</v>
      </c>
      <c r="CD137" s="481" t="s">
        <v>317</v>
      </c>
      <c r="CE137" s="481" t="s">
        <v>317</v>
      </c>
      <c r="CF137" s="481" t="s">
        <v>317</v>
      </c>
      <c r="CG137" s="481" t="s">
        <v>317</v>
      </c>
      <c r="CH137" s="481" t="s">
        <v>317</v>
      </c>
      <c r="CI137" s="481" t="s">
        <v>317</v>
      </c>
      <c r="CJ137" s="481" t="s">
        <v>317</v>
      </c>
      <c r="CK137" s="481" t="s">
        <v>317</v>
      </c>
      <c r="CL137" s="481" t="s">
        <v>317</v>
      </c>
      <c r="CM137" s="481" t="s">
        <v>317</v>
      </c>
      <c r="CN137" s="481" t="s">
        <v>317</v>
      </c>
      <c r="CO137" s="481" t="s">
        <v>317</v>
      </c>
      <c r="CP137" s="481" t="s">
        <v>317</v>
      </c>
      <c r="CQ137" s="481" t="s">
        <v>317</v>
      </c>
      <c r="CR137" s="481" t="s">
        <v>317</v>
      </c>
      <c r="CS137" s="481" t="s">
        <v>317</v>
      </c>
      <c r="CT137" s="481" t="s">
        <v>317</v>
      </c>
      <c r="CU137" s="481" t="s">
        <v>317</v>
      </c>
      <c r="CV137" s="481" t="s">
        <v>317</v>
      </c>
      <c r="CW137" s="481" t="s">
        <v>317</v>
      </c>
      <c r="CX137" s="481" t="s">
        <v>317</v>
      </c>
      <c r="CY137" s="481" t="s">
        <v>317</v>
      </c>
      <c r="CZ137" s="481" t="s">
        <v>317</v>
      </c>
      <c r="DA137" s="481" t="s">
        <v>317</v>
      </c>
      <c r="DB137" s="481" t="s">
        <v>317</v>
      </c>
      <c r="DC137" s="481" t="s">
        <v>317</v>
      </c>
      <c r="DD137" s="481" t="s">
        <v>317</v>
      </c>
      <c r="DE137" s="481" t="s">
        <v>317</v>
      </c>
      <c r="DF137" s="481" t="s">
        <v>317</v>
      </c>
      <c r="DG137" s="481" t="s">
        <v>317</v>
      </c>
      <c r="DH137" s="481" t="s">
        <v>317</v>
      </c>
      <c r="DI137" s="481" t="s">
        <v>317</v>
      </c>
      <c r="DJ137" s="481" t="s">
        <v>317</v>
      </c>
      <c r="DK137" s="481" t="s">
        <v>317</v>
      </c>
      <c r="DL137" s="481" t="s">
        <v>317</v>
      </c>
      <c r="DM137" s="481" t="s">
        <v>317</v>
      </c>
      <c r="DN137" s="481" t="s">
        <v>317</v>
      </c>
      <c r="DO137" s="481" t="s">
        <v>317</v>
      </c>
      <c r="DP137" s="481" t="s">
        <v>317</v>
      </c>
      <c r="DQ137" s="481" t="s">
        <v>317</v>
      </c>
      <c r="DR137" s="481" t="s">
        <v>317</v>
      </c>
      <c r="DS137" s="481" t="s">
        <v>317</v>
      </c>
      <c r="DT137" s="481" t="s">
        <v>317</v>
      </c>
      <c r="DU137" s="481" t="s">
        <v>317</v>
      </c>
      <c r="DV137" s="481" t="s">
        <v>317</v>
      </c>
      <c r="DW137" s="481" t="s">
        <v>317</v>
      </c>
      <c r="DX137" s="481" t="s">
        <v>317</v>
      </c>
      <c r="DY137" s="481" t="s">
        <v>317</v>
      </c>
      <c r="DZ137" s="481" t="s">
        <v>317</v>
      </c>
      <c r="EA137" s="481" t="s">
        <v>317</v>
      </c>
      <c r="EB137" s="481" t="s">
        <v>317</v>
      </c>
      <c r="EC137" s="481" t="s">
        <v>317</v>
      </c>
      <c r="ED137" s="481" t="s">
        <v>317</v>
      </c>
      <c r="EE137" s="481" t="s">
        <v>317</v>
      </c>
      <c r="EF137" s="481" t="s">
        <v>317</v>
      </c>
      <c r="EG137" s="481" t="s">
        <v>317</v>
      </c>
      <c r="EH137" s="481" t="s">
        <v>317</v>
      </c>
      <c r="EI137" s="481" t="s">
        <v>317</v>
      </c>
      <c r="EJ137" s="481" t="s">
        <v>317</v>
      </c>
      <c r="EK137" s="481" t="s">
        <v>317</v>
      </c>
      <c r="EL137" s="481" t="s">
        <v>317</v>
      </c>
      <c r="EM137" s="481" t="s">
        <v>317</v>
      </c>
      <c r="EN137" s="481" t="s">
        <v>317</v>
      </c>
      <c r="EO137" s="481" t="s">
        <v>317</v>
      </c>
      <c r="EP137" s="481" t="s">
        <v>317</v>
      </c>
      <c r="EQ137" s="481" t="s">
        <v>317</v>
      </c>
      <c r="ER137" s="481" t="s">
        <v>317</v>
      </c>
      <c r="ES137" s="481" t="s">
        <v>317</v>
      </c>
      <c r="ET137" s="481" t="s">
        <v>317</v>
      </c>
      <c r="EU137" s="481" t="s">
        <v>317</v>
      </c>
      <c r="EV137" s="481" t="s">
        <v>317</v>
      </c>
      <c r="EW137" s="481" t="s">
        <v>317</v>
      </c>
      <c r="EX137" s="481" t="s">
        <v>317</v>
      </c>
      <c r="EY137" s="481" t="s">
        <v>317</v>
      </c>
      <c r="EZ137" s="481" t="s">
        <v>317</v>
      </c>
      <c r="FA137" s="481" t="s">
        <v>317</v>
      </c>
      <c r="FB137" s="481" t="s">
        <v>317</v>
      </c>
      <c r="FC137" s="481" t="s">
        <v>317</v>
      </c>
      <c r="FD137" s="481" t="s">
        <v>317</v>
      </c>
      <c r="FE137" s="481" t="s">
        <v>317</v>
      </c>
      <c r="FF137" s="484" t="s">
        <v>316</v>
      </c>
      <c r="FG137" s="484" t="s">
        <v>316</v>
      </c>
      <c r="FH137" s="484" t="s">
        <v>316</v>
      </c>
      <c r="FI137" s="484" t="s">
        <v>316</v>
      </c>
      <c r="FJ137" s="484" t="s">
        <v>316</v>
      </c>
      <c r="FK137" s="484" t="s">
        <v>316</v>
      </c>
      <c r="FL137" s="484" t="s">
        <v>316</v>
      </c>
      <c r="FM137" s="484" t="s">
        <v>316</v>
      </c>
      <c r="FN137" s="484" t="s">
        <v>316</v>
      </c>
      <c r="FO137" s="484" t="s">
        <v>316</v>
      </c>
      <c r="FP137" s="484" t="s">
        <v>316</v>
      </c>
      <c r="FQ137" s="484" t="s">
        <v>316</v>
      </c>
      <c r="FR137" s="484" t="s">
        <v>316</v>
      </c>
      <c r="FS137" s="484" t="s">
        <v>316</v>
      </c>
      <c r="FT137" s="484" t="s">
        <v>316</v>
      </c>
      <c r="FU137" s="484" t="s">
        <v>316</v>
      </c>
      <c r="FV137" s="484" t="s">
        <v>316</v>
      </c>
      <c r="FW137" s="484" t="s">
        <v>316</v>
      </c>
      <c r="FX137" s="484" t="s">
        <v>316</v>
      </c>
      <c r="FY137" s="484" t="s">
        <v>316</v>
      </c>
      <c r="FZ137" s="484" t="s">
        <v>316</v>
      </c>
      <c r="GA137" s="484" t="s">
        <v>316</v>
      </c>
      <c r="GB137" s="484" t="s">
        <v>316</v>
      </c>
      <c r="GC137" s="484" t="s">
        <v>316</v>
      </c>
      <c r="GD137" s="484" t="s">
        <v>316</v>
      </c>
      <c r="GE137" s="484" t="s">
        <v>316</v>
      </c>
      <c r="GF137" s="484" t="s">
        <v>316</v>
      </c>
      <c r="GG137" s="484" t="s">
        <v>316</v>
      </c>
      <c r="GH137" s="484" t="s">
        <v>316</v>
      </c>
      <c r="GI137" s="484" t="s">
        <v>316</v>
      </c>
      <c r="GJ137" s="484" t="s">
        <v>316</v>
      </c>
      <c r="GK137" s="484" t="s">
        <v>316</v>
      </c>
      <c r="GL137" s="484" t="s">
        <v>316</v>
      </c>
      <c r="GM137" s="484" t="s">
        <v>316</v>
      </c>
      <c r="GN137" s="484" t="s">
        <v>316</v>
      </c>
      <c r="GO137" s="484" t="s">
        <v>316</v>
      </c>
      <c r="GP137" s="484" t="s">
        <v>316</v>
      </c>
      <c r="GQ137" s="484" t="s">
        <v>316</v>
      </c>
      <c r="GR137" s="484" t="s">
        <v>316</v>
      </c>
      <c r="GS137" s="484" t="s">
        <v>316</v>
      </c>
      <c r="GT137" s="484" t="s">
        <v>316</v>
      </c>
    </row>
    <row r="138" spans="2:202" s="364" customFormat="1" ht="8.25" hidden="1" customHeight="1">
      <c r="B138" s="366">
        <v>54</v>
      </c>
      <c r="C138" s="479" t="s">
        <v>271</v>
      </c>
      <c r="D138" s="479" t="s">
        <v>271</v>
      </c>
      <c r="E138" s="479" t="s">
        <v>271</v>
      </c>
      <c r="F138" s="479" t="s">
        <v>271</v>
      </c>
      <c r="G138" s="479" t="s">
        <v>271</v>
      </c>
      <c r="H138" s="479" t="s">
        <v>271</v>
      </c>
      <c r="I138" s="479" t="s">
        <v>271</v>
      </c>
      <c r="J138" s="479" t="s">
        <v>271</v>
      </c>
      <c r="K138" s="479" t="s">
        <v>271</v>
      </c>
      <c r="L138" s="479" t="s">
        <v>271</v>
      </c>
      <c r="M138" s="479" t="s">
        <v>271</v>
      </c>
      <c r="N138" s="479" t="s">
        <v>271</v>
      </c>
      <c r="O138" s="479" t="s">
        <v>271</v>
      </c>
      <c r="P138" s="479" t="s">
        <v>271</v>
      </c>
      <c r="Q138" s="479" t="s">
        <v>271</v>
      </c>
      <c r="R138" s="479" t="s">
        <v>271</v>
      </c>
      <c r="S138" s="479" t="s">
        <v>271</v>
      </c>
      <c r="T138" s="479" t="s">
        <v>271</v>
      </c>
      <c r="U138" s="479" t="s">
        <v>271</v>
      </c>
      <c r="V138" s="479" t="s">
        <v>271</v>
      </c>
      <c r="W138" s="479" t="s">
        <v>271</v>
      </c>
      <c r="X138" s="479" t="s">
        <v>271</v>
      </c>
      <c r="Y138" s="479" t="s">
        <v>271</v>
      </c>
      <c r="Z138" s="479" t="s">
        <v>271</v>
      </c>
      <c r="AA138" s="479" t="s">
        <v>271</v>
      </c>
      <c r="AB138" s="479" t="s">
        <v>271</v>
      </c>
      <c r="AC138" s="479" t="s">
        <v>271</v>
      </c>
      <c r="AD138" s="479" t="s">
        <v>271</v>
      </c>
      <c r="AE138" s="479" t="s">
        <v>271</v>
      </c>
      <c r="AF138" s="479" t="s">
        <v>271</v>
      </c>
      <c r="AG138" s="479" t="s">
        <v>271</v>
      </c>
      <c r="AH138" s="479" t="s">
        <v>271</v>
      </c>
      <c r="AI138" s="479" t="s">
        <v>271</v>
      </c>
      <c r="AJ138" s="479" t="s">
        <v>271</v>
      </c>
      <c r="AK138" s="479" t="s">
        <v>271</v>
      </c>
      <c r="AL138" s="479" t="s">
        <v>271</v>
      </c>
      <c r="AM138" s="479" t="s">
        <v>271</v>
      </c>
      <c r="AN138" s="479" t="s">
        <v>271</v>
      </c>
      <c r="AO138" s="479" t="s">
        <v>271</v>
      </c>
      <c r="AP138" s="481" t="s">
        <v>317</v>
      </c>
      <c r="AQ138" s="481" t="s">
        <v>317</v>
      </c>
      <c r="AR138" s="481" t="s">
        <v>317</v>
      </c>
      <c r="AS138" s="481" t="s">
        <v>317</v>
      </c>
      <c r="AT138" s="481" t="s">
        <v>317</v>
      </c>
      <c r="AU138" s="481" t="s">
        <v>317</v>
      </c>
      <c r="AV138" s="481" t="s">
        <v>317</v>
      </c>
      <c r="AW138" s="481" t="s">
        <v>317</v>
      </c>
      <c r="AX138" s="481" t="s">
        <v>317</v>
      </c>
      <c r="AY138" s="481" t="s">
        <v>317</v>
      </c>
      <c r="AZ138" s="482" t="s">
        <v>317</v>
      </c>
      <c r="BA138" s="481" t="s">
        <v>317</v>
      </c>
      <c r="BB138" s="481" t="s">
        <v>317</v>
      </c>
      <c r="BC138" s="481" t="s">
        <v>317</v>
      </c>
      <c r="BD138" s="481" t="s">
        <v>317</v>
      </c>
      <c r="BE138" s="481" t="s">
        <v>317</v>
      </c>
      <c r="BF138" s="481" t="s">
        <v>317</v>
      </c>
      <c r="BG138" s="481" t="s">
        <v>317</v>
      </c>
      <c r="BH138" s="481" t="s">
        <v>317</v>
      </c>
      <c r="BI138" s="481" t="s">
        <v>317</v>
      </c>
      <c r="BJ138" s="481" t="s">
        <v>317</v>
      </c>
      <c r="BK138" s="481" t="s">
        <v>317</v>
      </c>
      <c r="BL138" s="481" t="s">
        <v>317</v>
      </c>
      <c r="BM138" s="481" t="s">
        <v>317</v>
      </c>
      <c r="BN138" s="481" t="s">
        <v>317</v>
      </c>
      <c r="BO138" s="481" t="s">
        <v>317</v>
      </c>
      <c r="BP138" s="481" t="s">
        <v>317</v>
      </c>
      <c r="BQ138" s="481" t="s">
        <v>317</v>
      </c>
      <c r="BR138" s="481" t="s">
        <v>317</v>
      </c>
      <c r="BS138" s="481" t="s">
        <v>317</v>
      </c>
      <c r="BT138" s="481" t="s">
        <v>317</v>
      </c>
      <c r="BU138" s="481" t="s">
        <v>317</v>
      </c>
      <c r="BV138" s="481" t="s">
        <v>317</v>
      </c>
      <c r="BW138" s="481" t="s">
        <v>317</v>
      </c>
      <c r="BX138" s="481" t="s">
        <v>317</v>
      </c>
      <c r="BY138" s="481" t="s">
        <v>317</v>
      </c>
      <c r="BZ138" s="481" t="s">
        <v>317</v>
      </c>
      <c r="CA138" s="481" t="s">
        <v>317</v>
      </c>
      <c r="CB138" s="481" t="s">
        <v>317</v>
      </c>
      <c r="CC138" s="481" t="s">
        <v>317</v>
      </c>
      <c r="CD138" s="481" t="s">
        <v>317</v>
      </c>
      <c r="CE138" s="481" t="s">
        <v>317</v>
      </c>
      <c r="CF138" s="481" t="s">
        <v>317</v>
      </c>
      <c r="CG138" s="481" t="s">
        <v>317</v>
      </c>
      <c r="CH138" s="481" t="s">
        <v>317</v>
      </c>
      <c r="CI138" s="481" t="s">
        <v>317</v>
      </c>
      <c r="CJ138" s="481" t="s">
        <v>317</v>
      </c>
      <c r="CK138" s="481" t="s">
        <v>317</v>
      </c>
      <c r="CL138" s="481" t="s">
        <v>317</v>
      </c>
      <c r="CM138" s="481" t="s">
        <v>317</v>
      </c>
      <c r="CN138" s="481" t="s">
        <v>317</v>
      </c>
      <c r="CO138" s="481" t="s">
        <v>317</v>
      </c>
      <c r="CP138" s="481" t="s">
        <v>317</v>
      </c>
      <c r="CQ138" s="481" t="s">
        <v>317</v>
      </c>
      <c r="CR138" s="481" t="s">
        <v>317</v>
      </c>
      <c r="CS138" s="481" t="s">
        <v>317</v>
      </c>
      <c r="CT138" s="481" t="s">
        <v>317</v>
      </c>
      <c r="CU138" s="481" t="s">
        <v>317</v>
      </c>
      <c r="CV138" s="481" t="s">
        <v>317</v>
      </c>
      <c r="CW138" s="481" t="s">
        <v>317</v>
      </c>
      <c r="CX138" s="481" t="s">
        <v>317</v>
      </c>
      <c r="CY138" s="481" t="s">
        <v>317</v>
      </c>
      <c r="CZ138" s="481" t="s">
        <v>317</v>
      </c>
      <c r="DA138" s="481" t="s">
        <v>317</v>
      </c>
      <c r="DB138" s="481" t="s">
        <v>317</v>
      </c>
      <c r="DC138" s="481" t="s">
        <v>317</v>
      </c>
      <c r="DD138" s="481" t="s">
        <v>317</v>
      </c>
      <c r="DE138" s="481" t="s">
        <v>317</v>
      </c>
      <c r="DF138" s="481" t="s">
        <v>317</v>
      </c>
      <c r="DG138" s="481" t="s">
        <v>317</v>
      </c>
      <c r="DH138" s="481" t="s">
        <v>317</v>
      </c>
      <c r="DI138" s="481" t="s">
        <v>317</v>
      </c>
      <c r="DJ138" s="481" t="s">
        <v>317</v>
      </c>
      <c r="DK138" s="481" t="s">
        <v>317</v>
      </c>
      <c r="DL138" s="481" t="s">
        <v>317</v>
      </c>
      <c r="DM138" s="481" t="s">
        <v>317</v>
      </c>
      <c r="DN138" s="481" t="s">
        <v>317</v>
      </c>
      <c r="DO138" s="481" t="s">
        <v>317</v>
      </c>
      <c r="DP138" s="481" t="s">
        <v>317</v>
      </c>
      <c r="DQ138" s="481" t="s">
        <v>317</v>
      </c>
      <c r="DR138" s="481" t="s">
        <v>317</v>
      </c>
      <c r="DS138" s="481" t="s">
        <v>317</v>
      </c>
      <c r="DT138" s="481" t="s">
        <v>317</v>
      </c>
      <c r="DU138" s="481" t="s">
        <v>317</v>
      </c>
      <c r="DV138" s="481" t="s">
        <v>317</v>
      </c>
      <c r="DW138" s="481" t="s">
        <v>317</v>
      </c>
      <c r="DX138" s="481" t="s">
        <v>317</v>
      </c>
      <c r="DY138" s="481" t="s">
        <v>317</v>
      </c>
      <c r="DZ138" s="481" t="s">
        <v>317</v>
      </c>
      <c r="EA138" s="481" t="s">
        <v>317</v>
      </c>
      <c r="EB138" s="481" t="s">
        <v>317</v>
      </c>
      <c r="EC138" s="481" t="s">
        <v>317</v>
      </c>
      <c r="ED138" s="481" t="s">
        <v>317</v>
      </c>
      <c r="EE138" s="481" t="s">
        <v>317</v>
      </c>
      <c r="EF138" s="481" t="s">
        <v>317</v>
      </c>
      <c r="EG138" s="481" t="s">
        <v>317</v>
      </c>
      <c r="EH138" s="481" t="s">
        <v>317</v>
      </c>
      <c r="EI138" s="481" t="s">
        <v>317</v>
      </c>
      <c r="EJ138" s="481" t="s">
        <v>317</v>
      </c>
      <c r="EK138" s="481" t="s">
        <v>317</v>
      </c>
      <c r="EL138" s="481" t="s">
        <v>317</v>
      </c>
      <c r="EM138" s="481" t="s">
        <v>317</v>
      </c>
      <c r="EN138" s="481" t="s">
        <v>317</v>
      </c>
      <c r="EO138" s="481" t="s">
        <v>317</v>
      </c>
      <c r="EP138" s="481" t="s">
        <v>317</v>
      </c>
      <c r="EQ138" s="481" t="s">
        <v>317</v>
      </c>
      <c r="ER138" s="481" t="s">
        <v>317</v>
      </c>
      <c r="ES138" s="481" t="s">
        <v>317</v>
      </c>
      <c r="ET138" s="481" t="s">
        <v>317</v>
      </c>
      <c r="EU138" s="481" t="s">
        <v>317</v>
      </c>
      <c r="EV138" s="481" t="s">
        <v>317</v>
      </c>
      <c r="EW138" s="481" t="s">
        <v>317</v>
      </c>
      <c r="EX138" s="481" t="s">
        <v>317</v>
      </c>
      <c r="EY138" s="481" t="s">
        <v>317</v>
      </c>
      <c r="EZ138" s="481" t="s">
        <v>317</v>
      </c>
      <c r="FA138" s="481" t="s">
        <v>317</v>
      </c>
      <c r="FB138" s="481" t="s">
        <v>317</v>
      </c>
      <c r="FC138" s="481" t="s">
        <v>317</v>
      </c>
      <c r="FD138" s="481" t="s">
        <v>317</v>
      </c>
      <c r="FE138" s="481" t="s">
        <v>317</v>
      </c>
      <c r="FF138" s="484" t="s">
        <v>316</v>
      </c>
      <c r="FG138" s="484" t="s">
        <v>316</v>
      </c>
      <c r="FH138" s="484" t="s">
        <v>316</v>
      </c>
      <c r="FI138" s="484" t="s">
        <v>316</v>
      </c>
      <c r="FJ138" s="484" t="s">
        <v>316</v>
      </c>
      <c r="FK138" s="484" t="s">
        <v>316</v>
      </c>
      <c r="FL138" s="484" t="s">
        <v>316</v>
      </c>
      <c r="FM138" s="484" t="s">
        <v>316</v>
      </c>
      <c r="FN138" s="484" t="s">
        <v>316</v>
      </c>
      <c r="FO138" s="484" t="s">
        <v>316</v>
      </c>
      <c r="FP138" s="484" t="s">
        <v>316</v>
      </c>
      <c r="FQ138" s="484" t="s">
        <v>316</v>
      </c>
      <c r="FR138" s="484" t="s">
        <v>316</v>
      </c>
      <c r="FS138" s="484" t="s">
        <v>316</v>
      </c>
      <c r="FT138" s="484" t="s">
        <v>316</v>
      </c>
      <c r="FU138" s="484" t="s">
        <v>316</v>
      </c>
      <c r="FV138" s="484" t="s">
        <v>316</v>
      </c>
      <c r="FW138" s="484" t="s">
        <v>316</v>
      </c>
      <c r="FX138" s="484" t="s">
        <v>316</v>
      </c>
      <c r="FY138" s="484" t="s">
        <v>316</v>
      </c>
      <c r="FZ138" s="484" t="s">
        <v>316</v>
      </c>
      <c r="GA138" s="484" t="s">
        <v>316</v>
      </c>
      <c r="GB138" s="484" t="s">
        <v>316</v>
      </c>
      <c r="GC138" s="484" t="s">
        <v>316</v>
      </c>
      <c r="GD138" s="484" t="s">
        <v>316</v>
      </c>
      <c r="GE138" s="484" t="s">
        <v>316</v>
      </c>
      <c r="GF138" s="484" t="s">
        <v>316</v>
      </c>
      <c r="GG138" s="484" t="s">
        <v>316</v>
      </c>
      <c r="GH138" s="484" t="s">
        <v>316</v>
      </c>
      <c r="GI138" s="484" t="s">
        <v>316</v>
      </c>
      <c r="GJ138" s="484" t="s">
        <v>316</v>
      </c>
      <c r="GK138" s="484" t="s">
        <v>316</v>
      </c>
      <c r="GL138" s="484" t="s">
        <v>316</v>
      </c>
      <c r="GM138" s="484" t="s">
        <v>316</v>
      </c>
      <c r="GN138" s="484" t="s">
        <v>316</v>
      </c>
      <c r="GO138" s="484" t="s">
        <v>316</v>
      </c>
      <c r="GP138" s="484" t="s">
        <v>316</v>
      </c>
      <c r="GQ138" s="484" t="s">
        <v>316</v>
      </c>
      <c r="GR138" s="484" t="s">
        <v>316</v>
      </c>
      <c r="GS138" s="484" t="s">
        <v>316</v>
      </c>
      <c r="GT138" s="484" t="s">
        <v>316</v>
      </c>
    </row>
    <row r="139" spans="2:202" s="364" customFormat="1" ht="8.25" hidden="1" customHeight="1">
      <c r="B139" s="366">
        <v>55</v>
      </c>
      <c r="C139" s="479" t="s">
        <v>271</v>
      </c>
      <c r="D139" s="479" t="s">
        <v>271</v>
      </c>
      <c r="E139" s="479" t="s">
        <v>271</v>
      </c>
      <c r="F139" s="479" t="s">
        <v>271</v>
      </c>
      <c r="G139" s="479" t="s">
        <v>271</v>
      </c>
      <c r="H139" s="479" t="s">
        <v>271</v>
      </c>
      <c r="I139" s="479" t="s">
        <v>271</v>
      </c>
      <c r="J139" s="479" t="s">
        <v>271</v>
      </c>
      <c r="K139" s="479" t="s">
        <v>271</v>
      </c>
      <c r="L139" s="479" t="s">
        <v>271</v>
      </c>
      <c r="M139" s="479" t="s">
        <v>271</v>
      </c>
      <c r="N139" s="479" t="s">
        <v>271</v>
      </c>
      <c r="O139" s="479" t="s">
        <v>271</v>
      </c>
      <c r="P139" s="479" t="s">
        <v>271</v>
      </c>
      <c r="Q139" s="479" t="s">
        <v>271</v>
      </c>
      <c r="R139" s="479" t="s">
        <v>271</v>
      </c>
      <c r="S139" s="479" t="s">
        <v>271</v>
      </c>
      <c r="T139" s="479" t="s">
        <v>271</v>
      </c>
      <c r="U139" s="479" t="s">
        <v>271</v>
      </c>
      <c r="V139" s="479" t="s">
        <v>271</v>
      </c>
      <c r="W139" s="479" t="s">
        <v>271</v>
      </c>
      <c r="X139" s="479" t="s">
        <v>271</v>
      </c>
      <c r="Y139" s="479" t="s">
        <v>271</v>
      </c>
      <c r="Z139" s="479" t="s">
        <v>271</v>
      </c>
      <c r="AA139" s="479" t="s">
        <v>271</v>
      </c>
      <c r="AB139" s="479" t="s">
        <v>271</v>
      </c>
      <c r="AC139" s="479" t="s">
        <v>271</v>
      </c>
      <c r="AD139" s="479" t="s">
        <v>271</v>
      </c>
      <c r="AE139" s="479" t="s">
        <v>271</v>
      </c>
      <c r="AF139" s="479" t="s">
        <v>271</v>
      </c>
      <c r="AG139" s="479" t="s">
        <v>271</v>
      </c>
      <c r="AH139" s="479" t="s">
        <v>271</v>
      </c>
      <c r="AI139" s="479" t="s">
        <v>271</v>
      </c>
      <c r="AJ139" s="479" t="s">
        <v>271</v>
      </c>
      <c r="AK139" s="479" t="s">
        <v>271</v>
      </c>
      <c r="AL139" s="479" t="s">
        <v>271</v>
      </c>
      <c r="AM139" s="479" t="s">
        <v>271</v>
      </c>
      <c r="AN139" s="479" t="s">
        <v>271</v>
      </c>
      <c r="AO139" s="479" t="s">
        <v>271</v>
      </c>
      <c r="AP139" s="481" t="s">
        <v>317</v>
      </c>
      <c r="AQ139" s="481" t="s">
        <v>317</v>
      </c>
      <c r="AR139" s="481" t="s">
        <v>317</v>
      </c>
      <c r="AS139" s="481" t="s">
        <v>317</v>
      </c>
      <c r="AT139" s="481" t="s">
        <v>317</v>
      </c>
      <c r="AU139" s="481" t="s">
        <v>317</v>
      </c>
      <c r="AV139" s="481" t="s">
        <v>317</v>
      </c>
      <c r="AW139" s="481" t="s">
        <v>317</v>
      </c>
      <c r="AX139" s="481" t="s">
        <v>317</v>
      </c>
      <c r="AY139" s="481" t="s">
        <v>317</v>
      </c>
      <c r="AZ139" s="482" t="s">
        <v>317</v>
      </c>
      <c r="BA139" s="481" t="s">
        <v>317</v>
      </c>
      <c r="BB139" s="481" t="s">
        <v>317</v>
      </c>
      <c r="BC139" s="481" t="s">
        <v>317</v>
      </c>
      <c r="BD139" s="481" t="s">
        <v>317</v>
      </c>
      <c r="BE139" s="481" t="s">
        <v>317</v>
      </c>
      <c r="BF139" s="481" t="s">
        <v>317</v>
      </c>
      <c r="BG139" s="481" t="s">
        <v>317</v>
      </c>
      <c r="BH139" s="481" t="s">
        <v>317</v>
      </c>
      <c r="BI139" s="481" t="s">
        <v>317</v>
      </c>
      <c r="BJ139" s="481" t="s">
        <v>317</v>
      </c>
      <c r="BK139" s="481" t="s">
        <v>317</v>
      </c>
      <c r="BL139" s="481" t="s">
        <v>317</v>
      </c>
      <c r="BM139" s="481" t="s">
        <v>317</v>
      </c>
      <c r="BN139" s="481" t="s">
        <v>317</v>
      </c>
      <c r="BO139" s="481" t="s">
        <v>317</v>
      </c>
      <c r="BP139" s="481" t="s">
        <v>317</v>
      </c>
      <c r="BQ139" s="481" t="s">
        <v>317</v>
      </c>
      <c r="BR139" s="481" t="s">
        <v>317</v>
      </c>
      <c r="BS139" s="481" t="s">
        <v>317</v>
      </c>
      <c r="BT139" s="481" t="s">
        <v>317</v>
      </c>
      <c r="BU139" s="481" t="s">
        <v>317</v>
      </c>
      <c r="BV139" s="481" t="s">
        <v>317</v>
      </c>
      <c r="BW139" s="481" t="s">
        <v>317</v>
      </c>
      <c r="BX139" s="481" t="s">
        <v>317</v>
      </c>
      <c r="BY139" s="481" t="s">
        <v>317</v>
      </c>
      <c r="BZ139" s="481" t="s">
        <v>317</v>
      </c>
      <c r="CA139" s="481" t="s">
        <v>317</v>
      </c>
      <c r="CB139" s="481" t="s">
        <v>317</v>
      </c>
      <c r="CC139" s="481" t="s">
        <v>317</v>
      </c>
      <c r="CD139" s="481" t="s">
        <v>317</v>
      </c>
      <c r="CE139" s="481" t="s">
        <v>317</v>
      </c>
      <c r="CF139" s="481" t="s">
        <v>317</v>
      </c>
      <c r="CG139" s="481" t="s">
        <v>317</v>
      </c>
      <c r="CH139" s="481" t="s">
        <v>317</v>
      </c>
      <c r="CI139" s="481" t="s">
        <v>317</v>
      </c>
      <c r="CJ139" s="481" t="s">
        <v>317</v>
      </c>
      <c r="CK139" s="481" t="s">
        <v>317</v>
      </c>
      <c r="CL139" s="481" t="s">
        <v>317</v>
      </c>
      <c r="CM139" s="481" t="s">
        <v>317</v>
      </c>
      <c r="CN139" s="481" t="s">
        <v>317</v>
      </c>
      <c r="CO139" s="481" t="s">
        <v>317</v>
      </c>
      <c r="CP139" s="481" t="s">
        <v>317</v>
      </c>
      <c r="CQ139" s="481" t="s">
        <v>317</v>
      </c>
      <c r="CR139" s="481" t="s">
        <v>317</v>
      </c>
      <c r="CS139" s="481" t="s">
        <v>317</v>
      </c>
      <c r="CT139" s="481" t="s">
        <v>317</v>
      </c>
      <c r="CU139" s="481" t="s">
        <v>317</v>
      </c>
      <c r="CV139" s="481" t="s">
        <v>317</v>
      </c>
      <c r="CW139" s="481" t="s">
        <v>317</v>
      </c>
      <c r="CX139" s="481" t="s">
        <v>317</v>
      </c>
      <c r="CY139" s="481" t="s">
        <v>317</v>
      </c>
      <c r="CZ139" s="481" t="s">
        <v>317</v>
      </c>
      <c r="DA139" s="481" t="s">
        <v>317</v>
      </c>
      <c r="DB139" s="481" t="s">
        <v>317</v>
      </c>
      <c r="DC139" s="481" t="s">
        <v>317</v>
      </c>
      <c r="DD139" s="481" t="s">
        <v>317</v>
      </c>
      <c r="DE139" s="481" t="s">
        <v>317</v>
      </c>
      <c r="DF139" s="481" t="s">
        <v>317</v>
      </c>
      <c r="DG139" s="481" t="s">
        <v>317</v>
      </c>
      <c r="DH139" s="481" t="s">
        <v>317</v>
      </c>
      <c r="DI139" s="481" t="s">
        <v>317</v>
      </c>
      <c r="DJ139" s="481" t="s">
        <v>317</v>
      </c>
      <c r="DK139" s="481" t="s">
        <v>317</v>
      </c>
      <c r="DL139" s="481" t="s">
        <v>317</v>
      </c>
      <c r="DM139" s="481" t="s">
        <v>317</v>
      </c>
      <c r="DN139" s="481" t="s">
        <v>317</v>
      </c>
      <c r="DO139" s="481" t="s">
        <v>317</v>
      </c>
      <c r="DP139" s="481" t="s">
        <v>317</v>
      </c>
      <c r="DQ139" s="481" t="s">
        <v>317</v>
      </c>
      <c r="DR139" s="481" t="s">
        <v>317</v>
      </c>
      <c r="DS139" s="481" t="s">
        <v>317</v>
      </c>
      <c r="DT139" s="481" t="s">
        <v>317</v>
      </c>
      <c r="DU139" s="481" t="s">
        <v>317</v>
      </c>
      <c r="DV139" s="481" t="s">
        <v>317</v>
      </c>
      <c r="DW139" s="481" t="s">
        <v>317</v>
      </c>
      <c r="DX139" s="481" t="s">
        <v>317</v>
      </c>
      <c r="DY139" s="481" t="s">
        <v>317</v>
      </c>
      <c r="DZ139" s="481" t="s">
        <v>317</v>
      </c>
      <c r="EA139" s="481" t="s">
        <v>317</v>
      </c>
      <c r="EB139" s="481" t="s">
        <v>317</v>
      </c>
      <c r="EC139" s="481" t="s">
        <v>317</v>
      </c>
      <c r="ED139" s="481" t="s">
        <v>317</v>
      </c>
      <c r="EE139" s="481" t="s">
        <v>317</v>
      </c>
      <c r="EF139" s="481" t="s">
        <v>317</v>
      </c>
      <c r="EG139" s="481" t="s">
        <v>317</v>
      </c>
      <c r="EH139" s="481" t="s">
        <v>317</v>
      </c>
      <c r="EI139" s="481" t="s">
        <v>317</v>
      </c>
      <c r="EJ139" s="481" t="s">
        <v>317</v>
      </c>
      <c r="EK139" s="481" t="s">
        <v>317</v>
      </c>
      <c r="EL139" s="481" t="s">
        <v>317</v>
      </c>
      <c r="EM139" s="481" t="s">
        <v>317</v>
      </c>
      <c r="EN139" s="481" t="s">
        <v>317</v>
      </c>
      <c r="EO139" s="481" t="s">
        <v>317</v>
      </c>
      <c r="EP139" s="481" t="s">
        <v>317</v>
      </c>
      <c r="EQ139" s="481" t="s">
        <v>317</v>
      </c>
      <c r="ER139" s="481" t="s">
        <v>317</v>
      </c>
      <c r="ES139" s="481" t="s">
        <v>317</v>
      </c>
      <c r="ET139" s="481" t="s">
        <v>317</v>
      </c>
      <c r="EU139" s="481" t="s">
        <v>317</v>
      </c>
      <c r="EV139" s="481" t="s">
        <v>317</v>
      </c>
      <c r="EW139" s="481" t="s">
        <v>317</v>
      </c>
      <c r="EX139" s="481" t="s">
        <v>317</v>
      </c>
      <c r="EY139" s="481" t="s">
        <v>317</v>
      </c>
      <c r="EZ139" s="481" t="s">
        <v>317</v>
      </c>
      <c r="FA139" s="481" t="s">
        <v>317</v>
      </c>
      <c r="FB139" s="481" t="s">
        <v>317</v>
      </c>
      <c r="FC139" s="481" t="s">
        <v>317</v>
      </c>
      <c r="FD139" s="481" t="s">
        <v>317</v>
      </c>
      <c r="FE139" s="481" t="s">
        <v>317</v>
      </c>
      <c r="FF139" s="484" t="s">
        <v>316</v>
      </c>
      <c r="FG139" s="484" t="s">
        <v>316</v>
      </c>
      <c r="FH139" s="484" t="s">
        <v>316</v>
      </c>
      <c r="FI139" s="484" t="s">
        <v>316</v>
      </c>
      <c r="FJ139" s="484" t="s">
        <v>316</v>
      </c>
      <c r="FK139" s="484" t="s">
        <v>316</v>
      </c>
      <c r="FL139" s="484" t="s">
        <v>316</v>
      </c>
      <c r="FM139" s="484" t="s">
        <v>316</v>
      </c>
      <c r="FN139" s="484" t="s">
        <v>316</v>
      </c>
      <c r="FO139" s="484" t="s">
        <v>316</v>
      </c>
      <c r="FP139" s="484" t="s">
        <v>316</v>
      </c>
      <c r="FQ139" s="484" t="s">
        <v>316</v>
      </c>
      <c r="FR139" s="484" t="s">
        <v>316</v>
      </c>
      <c r="FS139" s="484" t="s">
        <v>316</v>
      </c>
      <c r="FT139" s="484" t="s">
        <v>316</v>
      </c>
      <c r="FU139" s="484" t="s">
        <v>316</v>
      </c>
      <c r="FV139" s="484" t="s">
        <v>316</v>
      </c>
      <c r="FW139" s="484" t="s">
        <v>316</v>
      </c>
      <c r="FX139" s="484" t="s">
        <v>316</v>
      </c>
      <c r="FY139" s="484" t="s">
        <v>316</v>
      </c>
      <c r="FZ139" s="484" t="s">
        <v>316</v>
      </c>
      <c r="GA139" s="484" t="s">
        <v>316</v>
      </c>
      <c r="GB139" s="484" t="s">
        <v>316</v>
      </c>
      <c r="GC139" s="484" t="s">
        <v>316</v>
      </c>
      <c r="GD139" s="484" t="s">
        <v>316</v>
      </c>
      <c r="GE139" s="484" t="s">
        <v>316</v>
      </c>
      <c r="GF139" s="484" t="s">
        <v>316</v>
      </c>
      <c r="GG139" s="484" t="s">
        <v>316</v>
      </c>
      <c r="GH139" s="484" t="s">
        <v>316</v>
      </c>
      <c r="GI139" s="484" t="s">
        <v>316</v>
      </c>
      <c r="GJ139" s="484" t="s">
        <v>316</v>
      </c>
      <c r="GK139" s="484" t="s">
        <v>316</v>
      </c>
      <c r="GL139" s="484" t="s">
        <v>316</v>
      </c>
      <c r="GM139" s="484" t="s">
        <v>316</v>
      </c>
      <c r="GN139" s="484" t="s">
        <v>316</v>
      </c>
      <c r="GO139" s="484" t="s">
        <v>316</v>
      </c>
      <c r="GP139" s="484" t="s">
        <v>316</v>
      </c>
      <c r="GQ139" s="484" t="s">
        <v>316</v>
      </c>
      <c r="GR139" s="484" t="s">
        <v>316</v>
      </c>
      <c r="GS139" s="484" t="s">
        <v>316</v>
      </c>
      <c r="GT139" s="484" t="s">
        <v>316</v>
      </c>
    </row>
    <row r="140" spans="2:202" s="364" customFormat="1" ht="8.25" hidden="1" customHeight="1">
      <c r="B140" s="366">
        <v>56</v>
      </c>
      <c r="C140" s="479" t="s">
        <v>271</v>
      </c>
      <c r="D140" s="479" t="s">
        <v>271</v>
      </c>
      <c r="E140" s="479" t="s">
        <v>271</v>
      </c>
      <c r="F140" s="479" t="s">
        <v>271</v>
      </c>
      <c r="G140" s="479" t="s">
        <v>271</v>
      </c>
      <c r="H140" s="479" t="s">
        <v>271</v>
      </c>
      <c r="I140" s="479" t="s">
        <v>271</v>
      </c>
      <c r="J140" s="479" t="s">
        <v>271</v>
      </c>
      <c r="K140" s="479" t="s">
        <v>271</v>
      </c>
      <c r="L140" s="479" t="s">
        <v>271</v>
      </c>
      <c r="M140" s="479" t="s">
        <v>271</v>
      </c>
      <c r="N140" s="479" t="s">
        <v>271</v>
      </c>
      <c r="O140" s="479" t="s">
        <v>271</v>
      </c>
      <c r="P140" s="479" t="s">
        <v>271</v>
      </c>
      <c r="Q140" s="479" t="s">
        <v>271</v>
      </c>
      <c r="R140" s="479" t="s">
        <v>271</v>
      </c>
      <c r="S140" s="479" t="s">
        <v>271</v>
      </c>
      <c r="T140" s="479" t="s">
        <v>271</v>
      </c>
      <c r="U140" s="479" t="s">
        <v>271</v>
      </c>
      <c r="V140" s="479" t="s">
        <v>271</v>
      </c>
      <c r="W140" s="479" t="s">
        <v>271</v>
      </c>
      <c r="X140" s="479" t="s">
        <v>271</v>
      </c>
      <c r="Y140" s="479" t="s">
        <v>271</v>
      </c>
      <c r="Z140" s="479" t="s">
        <v>271</v>
      </c>
      <c r="AA140" s="479" t="s">
        <v>271</v>
      </c>
      <c r="AB140" s="479" t="s">
        <v>271</v>
      </c>
      <c r="AC140" s="479" t="s">
        <v>271</v>
      </c>
      <c r="AD140" s="479" t="s">
        <v>271</v>
      </c>
      <c r="AE140" s="479" t="s">
        <v>271</v>
      </c>
      <c r="AF140" s="479" t="s">
        <v>271</v>
      </c>
      <c r="AG140" s="479" t="s">
        <v>271</v>
      </c>
      <c r="AH140" s="479" t="s">
        <v>271</v>
      </c>
      <c r="AI140" s="479" t="s">
        <v>271</v>
      </c>
      <c r="AJ140" s="479" t="s">
        <v>271</v>
      </c>
      <c r="AK140" s="479" t="s">
        <v>271</v>
      </c>
      <c r="AL140" s="479" t="s">
        <v>271</v>
      </c>
      <c r="AM140" s="479" t="s">
        <v>271</v>
      </c>
      <c r="AN140" s="479" t="s">
        <v>271</v>
      </c>
      <c r="AO140" s="479" t="s">
        <v>271</v>
      </c>
      <c r="AP140" s="481" t="s">
        <v>317</v>
      </c>
      <c r="AQ140" s="481" t="s">
        <v>317</v>
      </c>
      <c r="AR140" s="481" t="s">
        <v>317</v>
      </c>
      <c r="AS140" s="481" t="s">
        <v>317</v>
      </c>
      <c r="AT140" s="481" t="s">
        <v>317</v>
      </c>
      <c r="AU140" s="481" t="s">
        <v>317</v>
      </c>
      <c r="AV140" s="481" t="s">
        <v>317</v>
      </c>
      <c r="AW140" s="481" t="s">
        <v>317</v>
      </c>
      <c r="AX140" s="481" t="s">
        <v>317</v>
      </c>
      <c r="AY140" s="481" t="s">
        <v>317</v>
      </c>
      <c r="AZ140" s="482" t="s">
        <v>317</v>
      </c>
      <c r="BA140" s="481" t="s">
        <v>317</v>
      </c>
      <c r="BB140" s="481" t="s">
        <v>317</v>
      </c>
      <c r="BC140" s="481" t="s">
        <v>317</v>
      </c>
      <c r="BD140" s="481" t="s">
        <v>317</v>
      </c>
      <c r="BE140" s="481" t="s">
        <v>317</v>
      </c>
      <c r="BF140" s="481" t="s">
        <v>317</v>
      </c>
      <c r="BG140" s="481" t="s">
        <v>317</v>
      </c>
      <c r="BH140" s="481" t="s">
        <v>317</v>
      </c>
      <c r="BI140" s="481" t="s">
        <v>317</v>
      </c>
      <c r="BJ140" s="481" t="s">
        <v>317</v>
      </c>
      <c r="BK140" s="481" t="s">
        <v>317</v>
      </c>
      <c r="BL140" s="481" t="s">
        <v>317</v>
      </c>
      <c r="BM140" s="481" t="s">
        <v>317</v>
      </c>
      <c r="BN140" s="481" t="s">
        <v>317</v>
      </c>
      <c r="BO140" s="481" t="s">
        <v>317</v>
      </c>
      <c r="BP140" s="481" t="s">
        <v>317</v>
      </c>
      <c r="BQ140" s="481" t="s">
        <v>317</v>
      </c>
      <c r="BR140" s="481" t="s">
        <v>317</v>
      </c>
      <c r="BS140" s="481" t="s">
        <v>317</v>
      </c>
      <c r="BT140" s="481" t="s">
        <v>317</v>
      </c>
      <c r="BU140" s="481" t="s">
        <v>317</v>
      </c>
      <c r="BV140" s="481" t="s">
        <v>317</v>
      </c>
      <c r="BW140" s="481" t="s">
        <v>317</v>
      </c>
      <c r="BX140" s="481" t="s">
        <v>317</v>
      </c>
      <c r="BY140" s="481" t="s">
        <v>317</v>
      </c>
      <c r="BZ140" s="481" t="s">
        <v>317</v>
      </c>
      <c r="CA140" s="481" t="s">
        <v>317</v>
      </c>
      <c r="CB140" s="481" t="s">
        <v>317</v>
      </c>
      <c r="CC140" s="481" t="s">
        <v>317</v>
      </c>
      <c r="CD140" s="481" t="s">
        <v>317</v>
      </c>
      <c r="CE140" s="481" t="s">
        <v>317</v>
      </c>
      <c r="CF140" s="481" t="s">
        <v>317</v>
      </c>
      <c r="CG140" s="481" t="s">
        <v>317</v>
      </c>
      <c r="CH140" s="481" t="s">
        <v>317</v>
      </c>
      <c r="CI140" s="481" t="s">
        <v>317</v>
      </c>
      <c r="CJ140" s="481" t="s">
        <v>317</v>
      </c>
      <c r="CK140" s="481" t="s">
        <v>317</v>
      </c>
      <c r="CL140" s="481" t="s">
        <v>317</v>
      </c>
      <c r="CM140" s="481" t="s">
        <v>317</v>
      </c>
      <c r="CN140" s="481" t="s">
        <v>317</v>
      </c>
      <c r="CO140" s="481" t="s">
        <v>317</v>
      </c>
      <c r="CP140" s="481" t="s">
        <v>317</v>
      </c>
      <c r="CQ140" s="481" t="s">
        <v>317</v>
      </c>
      <c r="CR140" s="481" t="s">
        <v>317</v>
      </c>
      <c r="CS140" s="481" t="s">
        <v>317</v>
      </c>
      <c r="CT140" s="481" t="s">
        <v>317</v>
      </c>
      <c r="CU140" s="481" t="s">
        <v>317</v>
      </c>
      <c r="CV140" s="481" t="s">
        <v>317</v>
      </c>
      <c r="CW140" s="481" t="s">
        <v>317</v>
      </c>
      <c r="CX140" s="481" t="s">
        <v>317</v>
      </c>
      <c r="CY140" s="481" t="s">
        <v>317</v>
      </c>
      <c r="CZ140" s="481" t="s">
        <v>317</v>
      </c>
      <c r="DA140" s="481" t="s">
        <v>317</v>
      </c>
      <c r="DB140" s="481" t="s">
        <v>317</v>
      </c>
      <c r="DC140" s="481" t="s">
        <v>317</v>
      </c>
      <c r="DD140" s="481" t="s">
        <v>317</v>
      </c>
      <c r="DE140" s="481" t="s">
        <v>317</v>
      </c>
      <c r="DF140" s="481" t="s">
        <v>317</v>
      </c>
      <c r="DG140" s="481" t="s">
        <v>317</v>
      </c>
      <c r="DH140" s="481" t="s">
        <v>317</v>
      </c>
      <c r="DI140" s="481" t="s">
        <v>317</v>
      </c>
      <c r="DJ140" s="481" t="s">
        <v>317</v>
      </c>
      <c r="DK140" s="481" t="s">
        <v>317</v>
      </c>
      <c r="DL140" s="481" t="s">
        <v>317</v>
      </c>
      <c r="DM140" s="481" t="s">
        <v>317</v>
      </c>
      <c r="DN140" s="481" t="s">
        <v>317</v>
      </c>
      <c r="DO140" s="481" t="s">
        <v>317</v>
      </c>
      <c r="DP140" s="481" t="s">
        <v>317</v>
      </c>
      <c r="DQ140" s="481" t="s">
        <v>317</v>
      </c>
      <c r="DR140" s="481" t="s">
        <v>317</v>
      </c>
      <c r="DS140" s="481" t="s">
        <v>317</v>
      </c>
      <c r="DT140" s="481" t="s">
        <v>317</v>
      </c>
      <c r="DU140" s="481" t="s">
        <v>317</v>
      </c>
      <c r="DV140" s="481" t="s">
        <v>317</v>
      </c>
      <c r="DW140" s="481" t="s">
        <v>317</v>
      </c>
      <c r="DX140" s="481" t="s">
        <v>317</v>
      </c>
      <c r="DY140" s="481" t="s">
        <v>317</v>
      </c>
      <c r="DZ140" s="481" t="s">
        <v>317</v>
      </c>
      <c r="EA140" s="481" t="s">
        <v>317</v>
      </c>
      <c r="EB140" s="481" t="s">
        <v>317</v>
      </c>
      <c r="EC140" s="481" t="s">
        <v>317</v>
      </c>
      <c r="ED140" s="481" t="s">
        <v>317</v>
      </c>
      <c r="EE140" s="481" t="s">
        <v>317</v>
      </c>
      <c r="EF140" s="481" t="s">
        <v>317</v>
      </c>
      <c r="EG140" s="481" t="s">
        <v>317</v>
      </c>
      <c r="EH140" s="481" t="s">
        <v>317</v>
      </c>
      <c r="EI140" s="481" t="s">
        <v>317</v>
      </c>
      <c r="EJ140" s="481" t="s">
        <v>317</v>
      </c>
      <c r="EK140" s="481" t="s">
        <v>317</v>
      </c>
      <c r="EL140" s="481" t="s">
        <v>317</v>
      </c>
      <c r="EM140" s="481" t="s">
        <v>317</v>
      </c>
      <c r="EN140" s="481" t="s">
        <v>317</v>
      </c>
      <c r="EO140" s="481" t="s">
        <v>317</v>
      </c>
      <c r="EP140" s="481" t="s">
        <v>317</v>
      </c>
      <c r="EQ140" s="481" t="s">
        <v>317</v>
      </c>
      <c r="ER140" s="481" t="s">
        <v>317</v>
      </c>
      <c r="ES140" s="481" t="s">
        <v>317</v>
      </c>
      <c r="ET140" s="481" t="s">
        <v>317</v>
      </c>
      <c r="EU140" s="481" t="s">
        <v>317</v>
      </c>
      <c r="EV140" s="481" t="s">
        <v>317</v>
      </c>
      <c r="EW140" s="481" t="s">
        <v>317</v>
      </c>
      <c r="EX140" s="481" t="s">
        <v>317</v>
      </c>
      <c r="EY140" s="481" t="s">
        <v>317</v>
      </c>
      <c r="EZ140" s="481" t="s">
        <v>317</v>
      </c>
      <c r="FA140" s="481" t="s">
        <v>317</v>
      </c>
      <c r="FB140" s="481" t="s">
        <v>317</v>
      </c>
      <c r="FC140" s="481" t="s">
        <v>317</v>
      </c>
      <c r="FD140" s="481" t="s">
        <v>317</v>
      </c>
      <c r="FE140" s="481" t="s">
        <v>317</v>
      </c>
      <c r="FF140" s="484" t="s">
        <v>316</v>
      </c>
      <c r="FG140" s="484" t="s">
        <v>316</v>
      </c>
      <c r="FH140" s="484" t="s">
        <v>316</v>
      </c>
      <c r="FI140" s="484" t="s">
        <v>316</v>
      </c>
      <c r="FJ140" s="484" t="s">
        <v>316</v>
      </c>
      <c r="FK140" s="484" t="s">
        <v>316</v>
      </c>
      <c r="FL140" s="484" t="s">
        <v>316</v>
      </c>
      <c r="FM140" s="484" t="s">
        <v>316</v>
      </c>
      <c r="FN140" s="484" t="s">
        <v>316</v>
      </c>
      <c r="FO140" s="484" t="s">
        <v>316</v>
      </c>
      <c r="FP140" s="484" t="s">
        <v>316</v>
      </c>
      <c r="FQ140" s="484" t="s">
        <v>316</v>
      </c>
      <c r="FR140" s="484" t="s">
        <v>316</v>
      </c>
      <c r="FS140" s="484" t="s">
        <v>316</v>
      </c>
      <c r="FT140" s="484" t="s">
        <v>316</v>
      </c>
      <c r="FU140" s="484" t="s">
        <v>316</v>
      </c>
      <c r="FV140" s="484" t="s">
        <v>316</v>
      </c>
      <c r="FW140" s="484" t="s">
        <v>316</v>
      </c>
      <c r="FX140" s="484" t="s">
        <v>316</v>
      </c>
      <c r="FY140" s="484" t="s">
        <v>316</v>
      </c>
      <c r="FZ140" s="484" t="s">
        <v>316</v>
      </c>
      <c r="GA140" s="484" t="s">
        <v>316</v>
      </c>
      <c r="GB140" s="484" t="s">
        <v>316</v>
      </c>
      <c r="GC140" s="484" t="s">
        <v>316</v>
      </c>
      <c r="GD140" s="484" t="s">
        <v>316</v>
      </c>
      <c r="GE140" s="484" t="s">
        <v>316</v>
      </c>
      <c r="GF140" s="484" t="s">
        <v>316</v>
      </c>
      <c r="GG140" s="484" t="s">
        <v>316</v>
      </c>
      <c r="GH140" s="484" t="s">
        <v>316</v>
      </c>
      <c r="GI140" s="484" t="s">
        <v>316</v>
      </c>
      <c r="GJ140" s="484" t="s">
        <v>316</v>
      </c>
      <c r="GK140" s="484" t="s">
        <v>316</v>
      </c>
      <c r="GL140" s="484" t="s">
        <v>316</v>
      </c>
      <c r="GM140" s="484" t="s">
        <v>316</v>
      </c>
      <c r="GN140" s="484" t="s">
        <v>316</v>
      </c>
      <c r="GO140" s="484" t="s">
        <v>316</v>
      </c>
      <c r="GP140" s="484" t="s">
        <v>316</v>
      </c>
      <c r="GQ140" s="484" t="s">
        <v>316</v>
      </c>
      <c r="GR140" s="484" t="s">
        <v>316</v>
      </c>
      <c r="GS140" s="484" t="s">
        <v>316</v>
      </c>
      <c r="GT140" s="484" t="s">
        <v>316</v>
      </c>
    </row>
    <row r="141" spans="2:202" s="364" customFormat="1" ht="8.25" hidden="1" customHeight="1">
      <c r="B141" s="366">
        <v>57</v>
      </c>
      <c r="C141" s="479" t="s">
        <v>271</v>
      </c>
      <c r="D141" s="479" t="s">
        <v>271</v>
      </c>
      <c r="E141" s="479" t="s">
        <v>271</v>
      </c>
      <c r="F141" s="479" t="s">
        <v>271</v>
      </c>
      <c r="G141" s="479" t="s">
        <v>271</v>
      </c>
      <c r="H141" s="479" t="s">
        <v>271</v>
      </c>
      <c r="I141" s="479" t="s">
        <v>271</v>
      </c>
      <c r="J141" s="479" t="s">
        <v>271</v>
      </c>
      <c r="K141" s="479" t="s">
        <v>271</v>
      </c>
      <c r="L141" s="479" t="s">
        <v>271</v>
      </c>
      <c r="M141" s="479" t="s">
        <v>271</v>
      </c>
      <c r="N141" s="479" t="s">
        <v>271</v>
      </c>
      <c r="O141" s="479" t="s">
        <v>271</v>
      </c>
      <c r="P141" s="479" t="s">
        <v>271</v>
      </c>
      <c r="Q141" s="479" t="s">
        <v>271</v>
      </c>
      <c r="R141" s="479" t="s">
        <v>271</v>
      </c>
      <c r="S141" s="479" t="s">
        <v>271</v>
      </c>
      <c r="T141" s="479" t="s">
        <v>271</v>
      </c>
      <c r="U141" s="479" t="s">
        <v>271</v>
      </c>
      <c r="V141" s="479" t="s">
        <v>271</v>
      </c>
      <c r="W141" s="479" t="s">
        <v>271</v>
      </c>
      <c r="X141" s="479" t="s">
        <v>271</v>
      </c>
      <c r="Y141" s="479" t="s">
        <v>271</v>
      </c>
      <c r="Z141" s="479" t="s">
        <v>271</v>
      </c>
      <c r="AA141" s="479" t="s">
        <v>271</v>
      </c>
      <c r="AB141" s="479" t="s">
        <v>271</v>
      </c>
      <c r="AC141" s="479" t="s">
        <v>271</v>
      </c>
      <c r="AD141" s="479" t="s">
        <v>271</v>
      </c>
      <c r="AE141" s="479" t="s">
        <v>271</v>
      </c>
      <c r="AF141" s="479" t="s">
        <v>271</v>
      </c>
      <c r="AG141" s="479" t="s">
        <v>271</v>
      </c>
      <c r="AH141" s="479" t="s">
        <v>271</v>
      </c>
      <c r="AI141" s="479" t="s">
        <v>271</v>
      </c>
      <c r="AJ141" s="479" t="s">
        <v>271</v>
      </c>
      <c r="AK141" s="479" t="s">
        <v>271</v>
      </c>
      <c r="AL141" s="479" t="s">
        <v>271</v>
      </c>
      <c r="AM141" s="479" t="s">
        <v>271</v>
      </c>
      <c r="AN141" s="479" t="s">
        <v>271</v>
      </c>
      <c r="AO141" s="479" t="s">
        <v>271</v>
      </c>
      <c r="AP141" s="481" t="s">
        <v>317</v>
      </c>
      <c r="AQ141" s="481" t="s">
        <v>317</v>
      </c>
      <c r="AR141" s="481" t="s">
        <v>317</v>
      </c>
      <c r="AS141" s="481" t="s">
        <v>317</v>
      </c>
      <c r="AT141" s="481" t="s">
        <v>317</v>
      </c>
      <c r="AU141" s="481" t="s">
        <v>317</v>
      </c>
      <c r="AV141" s="481" t="s">
        <v>317</v>
      </c>
      <c r="AW141" s="481" t="s">
        <v>317</v>
      </c>
      <c r="AX141" s="481" t="s">
        <v>317</v>
      </c>
      <c r="AY141" s="481" t="s">
        <v>317</v>
      </c>
      <c r="AZ141" s="482" t="s">
        <v>317</v>
      </c>
      <c r="BA141" s="481" t="s">
        <v>317</v>
      </c>
      <c r="BB141" s="481" t="s">
        <v>317</v>
      </c>
      <c r="BC141" s="481" t="s">
        <v>317</v>
      </c>
      <c r="BD141" s="481" t="s">
        <v>317</v>
      </c>
      <c r="BE141" s="481" t="s">
        <v>317</v>
      </c>
      <c r="BF141" s="481" t="s">
        <v>317</v>
      </c>
      <c r="BG141" s="481" t="s">
        <v>317</v>
      </c>
      <c r="BH141" s="481" t="s">
        <v>317</v>
      </c>
      <c r="BI141" s="481" t="s">
        <v>317</v>
      </c>
      <c r="BJ141" s="481" t="s">
        <v>317</v>
      </c>
      <c r="BK141" s="481" t="s">
        <v>317</v>
      </c>
      <c r="BL141" s="481" t="s">
        <v>317</v>
      </c>
      <c r="BM141" s="481" t="s">
        <v>317</v>
      </c>
      <c r="BN141" s="481" t="s">
        <v>317</v>
      </c>
      <c r="BO141" s="481" t="s">
        <v>317</v>
      </c>
      <c r="BP141" s="481" t="s">
        <v>317</v>
      </c>
      <c r="BQ141" s="481" t="s">
        <v>317</v>
      </c>
      <c r="BR141" s="481" t="s">
        <v>317</v>
      </c>
      <c r="BS141" s="481" t="s">
        <v>317</v>
      </c>
      <c r="BT141" s="481" t="s">
        <v>317</v>
      </c>
      <c r="BU141" s="481" t="s">
        <v>317</v>
      </c>
      <c r="BV141" s="481" t="s">
        <v>317</v>
      </c>
      <c r="BW141" s="481" t="s">
        <v>317</v>
      </c>
      <c r="BX141" s="481" t="s">
        <v>317</v>
      </c>
      <c r="BY141" s="481" t="s">
        <v>317</v>
      </c>
      <c r="BZ141" s="481" t="s">
        <v>317</v>
      </c>
      <c r="CA141" s="481" t="s">
        <v>317</v>
      </c>
      <c r="CB141" s="481" t="s">
        <v>317</v>
      </c>
      <c r="CC141" s="481" t="s">
        <v>317</v>
      </c>
      <c r="CD141" s="481" t="s">
        <v>317</v>
      </c>
      <c r="CE141" s="481" t="s">
        <v>317</v>
      </c>
      <c r="CF141" s="481" t="s">
        <v>317</v>
      </c>
      <c r="CG141" s="481" t="s">
        <v>317</v>
      </c>
      <c r="CH141" s="481" t="s">
        <v>317</v>
      </c>
      <c r="CI141" s="481" t="s">
        <v>317</v>
      </c>
      <c r="CJ141" s="481" t="s">
        <v>317</v>
      </c>
      <c r="CK141" s="481" t="s">
        <v>317</v>
      </c>
      <c r="CL141" s="481" t="s">
        <v>317</v>
      </c>
      <c r="CM141" s="481" t="s">
        <v>317</v>
      </c>
      <c r="CN141" s="481" t="s">
        <v>317</v>
      </c>
      <c r="CO141" s="481" t="s">
        <v>317</v>
      </c>
      <c r="CP141" s="481" t="s">
        <v>317</v>
      </c>
      <c r="CQ141" s="481" t="s">
        <v>317</v>
      </c>
      <c r="CR141" s="481" t="s">
        <v>317</v>
      </c>
      <c r="CS141" s="481" t="s">
        <v>317</v>
      </c>
      <c r="CT141" s="481" t="s">
        <v>317</v>
      </c>
      <c r="CU141" s="481" t="s">
        <v>317</v>
      </c>
      <c r="CV141" s="481" t="s">
        <v>317</v>
      </c>
      <c r="CW141" s="481" t="s">
        <v>317</v>
      </c>
      <c r="CX141" s="481" t="s">
        <v>317</v>
      </c>
      <c r="CY141" s="481" t="s">
        <v>317</v>
      </c>
      <c r="CZ141" s="481" t="s">
        <v>317</v>
      </c>
      <c r="DA141" s="481" t="s">
        <v>317</v>
      </c>
      <c r="DB141" s="481" t="s">
        <v>317</v>
      </c>
      <c r="DC141" s="481" t="s">
        <v>317</v>
      </c>
      <c r="DD141" s="481" t="s">
        <v>317</v>
      </c>
      <c r="DE141" s="481" t="s">
        <v>317</v>
      </c>
      <c r="DF141" s="481" t="s">
        <v>317</v>
      </c>
      <c r="DG141" s="481" t="s">
        <v>317</v>
      </c>
      <c r="DH141" s="481" t="s">
        <v>317</v>
      </c>
      <c r="DI141" s="481" t="s">
        <v>317</v>
      </c>
      <c r="DJ141" s="481" t="s">
        <v>317</v>
      </c>
      <c r="DK141" s="481" t="s">
        <v>317</v>
      </c>
      <c r="DL141" s="481" t="s">
        <v>317</v>
      </c>
      <c r="DM141" s="481" t="s">
        <v>317</v>
      </c>
      <c r="DN141" s="481" t="s">
        <v>317</v>
      </c>
      <c r="DO141" s="481" t="s">
        <v>317</v>
      </c>
      <c r="DP141" s="481" t="s">
        <v>317</v>
      </c>
      <c r="DQ141" s="481" t="s">
        <v>317</v>
      </c>
      <c r="DR141" s="481" t="s">
        <v>317</v>
      </c>
      <c r="DS141" s="481" t="s">
        <v>317</v>
      </c>
      <c r="DT141" s="481" t="s">
        <v>317</v>
      </c>
      <c r="DU141" s="481" t="s">
        <v>317</v>
      </c>
      <c r="DV141" s="481" t="s">
        <v>317</v>
      </c>
      <c r="DW141" s="481" t="s">
        <v>317</v>
      </c>
      <c r="DX141" s="481" t="s">
        <v>317</v>
      </c>
      <c r="DY141" s="481" t="s">
        <v>317</v>
      </c>
      <c r="DZ141" s="481" t="s">
        <v>317</v>
      </c>
      <c r="EA141" s="481" t="s">
        <v>317</v>
      </c>
      <c r="EB141" s="481" t="s">
        <v>317</v>
      </c>
      <c r="EC141" s="481" t="s">
        <v>317</v>
      </c>
      <c r="ED141" s="481" t="s">
        <v>317</v>
      </c>
      <c r="EE141" s="481" t="s">
        <v>317</v>
      </c>
      <c r="EF141" s="481" t="s">
        <v>317</v>
      </c>
      <c r="EG141" s="481" t="s">
        <v>317</v>
      </c>
      <c r="EH141" s="481" t="s">
        <v>317</v>
      </c>
      <c r="EI141" s="481" t="s">
        <v>317</v>
      </c>
      <c r="EJ141" s="481" t="s">
        <v>317</v>
      </c>
      <c r="EK141" s="481" t="s">
        <v>317</v>
      </c>
      <c r="EL141" s="481" t="s">
        <v>317</v>
      </c>
      <c r="EM141" s="481" t="s">
        <v>317</v>
      </c>
      <c r="EN141" s="481" t="s">
        <v>317</v>
      </c>
      <c r="EO141" s="481" t="s">
        <v>317</v>
      </c>
      <c r="EP141" s="481" t="s">
        <v>317</v>
      </c>
      <c r="EQ141" s="481" t="s">
        <v>317</v>
      </c>
      <c r="ER141" s="481" t="s">
        <v>317</v>
      </c>
      <c r="ES141" s="481" t="s">
        <v>317</v>
      </c>
      <c r="ET141" s="481" t="s">
        <v>317</v>
      </c>
      <c r="EU141" s="481" t="s">
        <v>317</v>
      </c>
      <c r="EV141" s="481" t="s">
        <v>317</v>
      </c>
      <c r="EW141" s="481" t="s">
        <v>317</v>
      </c>
      <c r="EX141" s="481" t="s">
        <v>317</v>
      </c>
      <c r="EY141" s="481" t="s">
        <v>317</v>
      </c>
      <c r="EZ141" s="481" t="s">
        <v>317</v>
      </c>
      <c r="FA141" s="481" t="s">
        <v>317</v>
      </c>
      <c r="FB141" s="481" t="s">
        <v>317</v>
      </c>
      <c r="FC141" s="481" t="s">
        <v>317</v>
      </c>
      <c r="FD141" s="481" t="s">
        <v>317</v>
      </c>
      <c r="FE141" s="481" t="s">
        <v>317</v>
      </c>
      <c r="FF141" s="484" t="s">
        <v>316</v>
      </c>
      <c r="FG141" s="484" t="s">
        <v>316</v>
      </c>
      <c r="FH141" s="484" t="s">
        <v>316</v>
      </c>
      <c r="FI141" s="484" t="s">
        <v>316</v>
      </c>
      <c r="FJ141" s="484" t="s">
        <v>316</v>
      </c>
      <c r="FK141" s="484" t="s">
        <v>316</v>
      </c>
      <c r="FL141" s="484" t="s">
        <v>316</v>
      </c>
      <c r="FM141" s="484" t="s">
        <v>316</v>
      </c>
      <c r="FN141" s="484" t="s">
        <v>316</v>
      </c>
      <c r="FO141" s="484" t="s">
        <v>316</v>
      </c>
      <c r="FP141" s="484" t="s">
        <v>316</v>
      </c>
      <c r="FQ141" s="484" t="s">
        <v>316</v>
      </c>
      <c r="FR141" s="484" t="s">
        <v>316</v>
      </c>
      <c r="FS141" s="484" t="s">
        <v>316</v>
      </c>
      <c r="FT141" s="484" t="s">
        <v>316</v>
      </c>
      <c r="FU141" s="484" t="s">
        <v>316</v>
      </c>
      <c r="FV141" s="484" t="s">
        <v>316</v>
      </c>
      <c r="FW141" s="484" t="s">
        <v>316</v>
      </c>
      <c r="FX141" s="484" t="s">
        <v>316</v>
      </c>
      <c r="FY141" s="484" t="s">
        <v>316</v>
      </c>
      <c r="FZ141" s="484" t="s">
        <v>316</v>
      </c>
      <c r="GA141" s="484" t="s">
        <v>316</v>
      </c>
      <c r="GB141" s="484" t="s">
        <v>316</v>
      </c>
      <c r="GC141" s="484" t="s">
        <v>316</v>
      </c>
      <c r="GD141" s="484" t="s">
        <v>316</v>
      </c>
      <c r="GE141" s="484" t="s">
        <v>316</v>
      </c>
      <c r="GF141" s="484" t="s">
        <v>316</v>
      </c>
      <c r="GG141" s="484" t="s">
        <v>316</v>
      </c>
      <c r="GH141" s="484" t="s">
        <v>316</v>
      </c>
      <c r="GI141" s="484" t="s">
        <v>316</v>
      </c>
      <c r="GJ141" s="484" t="s">
        <v>316</v>
      </c>
      <c r="GK141" s="484" t="s">
        <v>316</v>
      </c>
      <c r="GL141" s="484" t="s">
        <v>316</v>
      </c>
      <c r="GM141" s="484" t="s">
        <v>316</v>
      </c>
      <c r="GN141" s="484" t="s">
        <v>316</v>
      </c>
      <c r="GO141" s="484" t="s">
        <v>316</v>
      </c>
      <c r="GP141" s="484" t="s">
        <v>316</v>
      </c>
      <c r="GQ141" s="484" t="s">
        <v>316</v>
      </c>
      <c r="GR141" s="484" t="s">
        <v>316</v>
      </c>
      <c r="GS141" s="484" t="s">
        <v>316</v>
      </c>
      <c r="GT141" s="484" t="s">
        <v>316</v>
      </c>
    </row>
    <row r="142" spans="2:202" s="364" customFormat="1" ht="8.25" hidden="1" customHeight="1">
      <c r="B142" s="366">
        <v>58</v>
      </c>
      <c r="C142" s="479" t="s">
        <v>271</v>
      </c>
      <c r="D142" s="479" t="s">
        <v>271</v>
      </c>
      <c r="E142" s="479" t="s">
        <v>271</v>
      </c>
      <c r="F142" s="479" t="s">
        <v>271</v>
      </c>
      <c r="G142" s="479" t="s">
        <v>271</v>
      </c>
      <c r="H142" s="479" t="s">
        <v>271</v>
      </c>
      <c r="I142" s="479" t="s">
        <v>271</v>
      </c>
      <c r="J142" s="479" t="s">
        <v>271</v>
      </c>
      <c r="K142" s="479" t="s">
        <v>271</v>
      </c>
      <c r="L142" s="479" t="s">
        <v>271</v>
      </c>
      <c r="M142" s="479" t="s">
        <v>271</v>
      </c>
      <c r="N142" s="479" t="s">
        <v>271</v>
      </c>
      <c r="O142" s="479" t="s">
        <v>271</v>
      </c>
      <c r="P142" s="479" t="s">
        <v>271</v>
      </c>
      <c r="Q142" s="479" t="s">
        <v>271</v>
      </c>
      <c r="R142" s="479" t="s">
        <v>271</v>
      </c>
      <c r="S142" s="479" t="s">
        <v>271</v>
      </c>
      <c r="T142" s="479" t="s">
        <v>271</v>
      </c>
      <c r="U142" s="479" t="s">
        <v>271</v>
      </c>
      <c r="V142" s="479" t="s">
        <v>271</v>
      </c>
      <c r="W142" s="479" t="s">
        <v>271</v>
      </c>
      <c r="X142" s="479" t="s">
        <v>271</v>
      </c>
      <c r="Y142" s="479" t="s">
        <v>271</v>
      </c>
      <c r="Z142" s="479" t="s">
        <v>271</v>
      </c>
      <c r="AA142" s="479" t="s">
        <v>271</v>
      </c>
      <c r="AB142" s="479" t="s">
        <v>271</v>
      </c>
      <c r="AC142" s="479" t="s">
        <v>271</v>
      </c>
      <c r="AD142" s="479" t="s">
        <v>271</v>
      </c>
      <c r="AE142" s="479" t="s">
        <v>271</v>
      </c>
      <c r="AF142" s="479" t="s">
        <v>271</v>
      </c>
      <c r="AG142" s="479" t="s">
        <v>271</v>
      </c>
      <c r="AH142" s="479" t="s">
        <v>271</v>
      </c>
      <c r="AI142" s="479" t="s">
        <v>271</v>
      </c>
      <c r="AJ142" s="479" t="s">
        <v>271</v>
      </c>
      <c r="AK142" s="479" t="s">
        <v>271</v>
      </c>
      <c r="AL142" s="479" t="s">
        <v>271</v>
      </c>
      <c r="AM142" s="479" t="s">
        <v>271</v>
      </c>
      <c r="AN142" s="479" t="s">
        <v>271</v>
      </c>
      <c r="AO142" s="479" t="s">
        <v>271</v>
      </c>
      <c r="AP142" s="481" t="s">
        <v>317</v>
      </c>
      <c r="AQ142" s="481" t="s">
        <v>317</v>
      </c>
      <c r="AR142" s="481" t="s">
        <v>317</v>
      </c>
      <c r="AS142" s="481" t="s">
        <v>317</v>
      </c>
      <c r="AT142" s="481" t="s">
        <v>317</v>
      </c>
      <c r="AU142" s="481" t="s">
        <v>317</v>
      </c>
      <c r="AV142" s="481" t="s">
        <v>317</v>
      </c>
      <c r="AW142" s="481" t="s">
        <v>317</v>
      </c>
      <c r="AX142" s="481" t="s">
        <v>317</v>
      </c>
      <c r="AY142" s="481" t="s">
        <v>317</v>
      </c>
      <c r="AZ142" s="482" t="s">
        <v>317</v>
      </c>
      <c r="BA142" s="481" t="s">
        <v>317</v>
      </c>
      <c r="BB142" s="481" t="s">
        <v>317</v>
      </c>
      <c r="BC142" s="481" t="s">
        <v>317</v>
      </c>
      <c r="BD142" s="481" t="s">
        <v>317</v>
      </c>
      <c r="BE142" s="481" t="s">
        <v>317</v>
      </c>
      <c r="BF142" s="481" t="s">
        <v>317</v>
      </c>
      <c r="BG142" s="481" t="s">
        <v>317</v>
      </c>
      <c r="BH142" s="481" t="s">
        <v>317</v>
      </c>
      <c r="BI142" s="481" t="s">
        <v>317</v>
      </c>
      <c r="BJ142" s="481" t="s">
        <v>317</v>
      </c>
      <c r="BK142" s="481" t="s">
        <v>317</v>
      </c>
      <c r="BL142" s="481" t="s">
        <v>317</v>
      </c>
      <c r="BM142" s="481" t="s">
        <v>317</v>
      </c>
      <c r="BN142" s="481" t="s">
        <v>317</v>
      </c>
      <c r="BO142" s="481" t="s">
        <v>317</v>
      </c>
      <c r="BP142" s="481" t="s">
        <v>317</v>
      </c>
      <c r="BQ142" s="481" t="s">
        <v>317</v>
      </c>
      <c r="BR142" s="481" t="s">
        <v>317</v>
      </c>
      <c r="BS142" s="481" t="s">
        <v>317</v>
      </c>
      <c r="BT142" s="481" t="s">
        <v>317</v>
      </c>
      <c r="BU142" s="481" t="s">
        <v>317</v>
      </c>
      <c r="BV142" s="481" t="s">
        <v>317</v>
      </c>
      <c r="BW142" s="481" t="s">
        <v>317</v>
      </c>
      <c r="BX142" s="481" t="s">
        <v>317</v>
      </c>
      <c r="BY142" s="481" t="s">
        <v>317</v>
      </c>
      <c r="BZ142" s="481" t="s">
        <v>317</v>
      </c>
      <c r="CA142" s="481" t="s">
        <v>317</v>
      </c>
      <c r="CB142" s="481" t="s">
        <v>317</v>
      </c>
      <c r="CC142" s="481" t="s">
        <v>317</v>
      </c>
      <c r="CD142" s="481" t="s">
        <v>317</v>
      </c>
      <c r="CE142" s="481" t="s">
        <v>317</v>
      </c>
      <c r="CF142" s="481" t="s">
        <v>317</v>
      </c>
      <c r="CG142" s="481" t="s">
        <v>317</v>
      </c>
      <c r="CH142" s="481" t="s">
        <v>317</v>
      </c>
      <c r="CI142" s="481" t="s">
        <v>317</v>
      </c>
      <c r="CJ142" s="481" t="s">
        <v>317</v>
      </c>
      <c r="CK142" s="481" t="s">
        <v>317</v>
      </c>
      <c r="CL142" s="481" t="s">
        <v>317</v>
      </c>
      <c r="CM142" s="481" t="s">
        <v>317</v>
      </c>
      <c r="CN142" s="481" t="s">
        <v>317</v>
      </c>
      <c r="CO142" s="481" t="s">
        <v>317</v>
      </c>
      <c r="CP142" s="481" t="s">
        <v>317</v>
      </c>
      <c r="CQ142" s="481" t="s">
        <v>317</v>
      </c>
      <c r="CR142" s="481" t="s">
        <v>317</v>
      </c>
      <c r="CS142" s="481" t="s">
        <v>317</v>
      </c>
      <c r="CT142" s="481" t="s">
        <v>317</v>
      </c>
      <c r="CU142" s="481" t="s">
        <v>317</v>
      </c>
      <c r="CV142" s="481" t="s">
        <v>317</v>
      </c>
      <c r="CW142" s="481" t="s">
        <v>317</v>
      </c>
      <c r="CX142" s="481" t="s">
        <v>317</v>
      </c>
      <c r="CY142" s="481" t="s">
        <v>317</v>
      </c>
      <c r="CZ142" s="481" t="s">
        <v>317</v>
      </c>
      <c r="DA142" s="481" t="s">
        <v>317</v>
      </c>
      <c r="DB142" s="481" t="s">
        <v>317</v>
      </c>
      <c r="DC142" s="481" t="s">
        <v>317</v>
      </c>
      <c r="DD142" s="481" t="s">
        <v>317</v>
      </c>
      <c r="DE142" s="481" t="s">
        <v>317</v>
      </c>
      <c r="DF142" s="481" t="s">
        <v>317</v>
      </c>
      <c r="DG142" s="481" t="s">
        <v>317</v>
      </c>
      <c r="DH142" s="481" t="s">
        <v>317</v>
      </c>
      <c r="DI142" s="481" t="s">
        <v>317</v>
      </c>
      <c r="DJ142" s="481" t="s">
        <v>317</v>
      </c>
      <c r="DK142" s="481" t="s">
        <v>317</v>
      </c>
      <c r="DL142" s="481" t="s">
        <v>317</v>
      </c>
      <c r="DM142" s="481" t="s">
        <v>317</v>
      </c>
      <c r="DN142" s="481" t="s">
        <v>317</v>
      </c>
      <c r="DO142" s="481" t="s">
        <v>317</v>
      </c>
      <c r="DP142" s="481" t="s">
        <v>317</v>
      </c>
      <c r="DQ142" s="481" t="s">
        <v>317</v>
      </c>
      <c r="DR142" s="481" t="s">
        <v>317</v>
      </c>
      <c r="DS142" s="481" t="s">
        <v>317</v>
      </c>
      <c r="DT142" s="481" t="s">
        <v>317</v>
      </c>
      <c r="DU142" s="481" t="s">
        <v>317</v>
      </c>
      <c r="DV142" s="481" t="s">
        <v>317</v>
      </c>
      <c r="DW142" s="481" t="s">
        <v>317</v>
      </c>
      <c r="DX142" s="481" t="s">
        <v>317</v>
      </c>
      <c r="DY142" s="481" t="s">
        <v>317</v>
      </c>
      <c r="DZ142" s="481" t="s">
        <v>317</v>
      </c>
      <c r="EA142" s="481" t="s">
        <v>317</v>
      </c>
      <c r="EB142" s="481" t="s">
        <v>317</v>
      </c>
      <c r="EC142" s="481" t="s">
        <v>317</v>
      </c>
      <c r="ED142" s="481" t="s">
        <v>317</v>
      </c>
      <c r="EE142" s="481" t="s">
        <v>317</v>
      </c>
      <c r="EF142" s="481" t="s">
        <v>317</v>
      </c>
      <c r="EG142" s="481" t="s">
        <v>317</v>
      </c>
      <c r="EH142" s="481" t="s">
        <v>317</v>
      </c>
      <c r="EI142" s="481" t="s">
        <v>317</v>
      </c>
      <c r="EJ142" s="481" t="s">
        <v>317</v>
      </c>
      <c r="EK142" s="481" t="s">
        <v>317</v>
      </c>
      <c r="EL142" s="481" t="s">
        <v>317</v>
      </c>
      <c r="EM142" s="481" t="s">
        <v>317</v>
      </c>
      <c r="EN142" s="481" t="s">
        <v>317</v>
      </c>
      <c r="EO142" s="481" t="s">
        <v>317</v>
      </c>
      <c r="EP142" s="481" t="s">
        <v>317</v>
      </c>
      <c r="EQ142" s="481" t="s">
        <v>317</v>
      </c>
      <c r="ER142" s="481" t="s">
        <v>317</v>
      </c>
      <c r="ES142" s="481" t="s">
        <v>317</v>
      </c>
      <c r="ET142" s="481" t="s">
        <v>317</v>
      </c>
      <c r="EU142" s="481" t="s">
        <v>317</v>
      </c>
      <c r="EV142" s="481" t="s">
        <v>317</v>
      </c>
      <c r="EW142" s="481" t="s">
        <v>317</v>
      </c>
      <c r="EX142" s="481" t="s">
        <v>317</v>
      </c>
      <c r="EY142" s="481" t="s">
        <v>317</v>
      </c>
      <c r="EZ142" s="481" t="s">
        <v>317</v>
      </c>
      <c r="FA142" s="481" t="s">
        <v>317</v>
      </c>
      <c r="FB142" s="481" t="s">
        <v>317</v>
      </c>
      <c r="FC142" s="481" t="s">
        <v>317</v>
      </c>
      <c r="FD142" s="481" t="s">
        <v>317</v>
      </c>
      <c r="FE142" s="481" t="s">
        <v>317</v>
      </c>
      <c r="FF142" s="484" t="s">
        <v>316</v>
      </c>
      <c r="FG142" s="484" t="s">
        <v>316</v>
      </c>
      <c r="FH142" s="484" t="s">
        <v>316</v>
      </c>
      <c r="FI142" s="484" t="s">
        <v>316</v>
      </c>
      <c r="FJ142" s="484" t="s">
        <v>316</v>
      </c>
      <c r="FK142" s="484" t="s">
        <v>316</v>
      </c>
      <c r="FL142" s="484" t="s">
        <v>316</v>
      </c>
      <c r="FM142" s="484" t="s">
        <v>316</v>
      </c>
      <c r="FN142" s="484" t="s">
        <v>316</v>
      </c>
      <c r="FO142" s="484" t="s">
        <v>316</v>
      </c>
      <c r="FP142" s="484" t="s">
        <v>316</v>
      </c>
      <c r="FQ142" s="484" t="s">
        <v>316</v>
      </c>
      <c r="FR142" s="484" t="s">
        <v>316</v>
      </c>
      <c r="FS142" s="484" t="s">
        <v>316</v>
      </c>
      <c r="FT142" s="484" t="s">
        <v>316</v>
      </c>
      <c r="FU142" s="484" t="s">
        <v>316</v>
      </c>
      <c r="FV142" s="484" t="s">
        <v>316</v>
      </c>
      <c r="FW142" s="484" t="s">
        <v>316</v>
      </c>
      <c r="FX142" s="484" t="s">
        <v>316</v>
      </c>
      <c r="FY142" s="484" t="s">
        <v>316</v>
      </c>
      <c r="FZ142" s="484" t="s">
        <v>316</v>
      </c>
      <c r="GA142" s="484" t="s">
        <v>316</v>
      </c>
      <c r="GB142" s="484" t="s">
        <v>316</v>
      </c>
      <c r="GC142" s="484" t="s">
        <v>316</v>
      </c>
      <c r="GD142" s="484" t="s">
        <v>316</v>
      </c>
      <c r="GE142" s="484" t="s">
        <v>316</v>
      </c>
      <c r="GF142" s="484" t="s">
        <v>316</v>
      </c>
      <c r="GG142" s="484" t="s">
        <v>316</v>
      </c>
      <c r="GH142" s="484" t="s">
        <v>316</v>
      </c>
      <c r="GI142" s="484" t="s">
        <v>316</v>
      </c>
      <c r="GJ142" s="484" t="s">
        <v>316</v>
      </c>
      <c r="GK142" s="484" t="s">
        <v>316</v>
      </c>
      <c r="GL142" s="484" t="s">
        <v>316</v>
      </c>
      <c r="GM142" s="484" t="s">
        <v>316</v>
      </c>
      <c r="GN142" s="484" t="s">
        <v>316</v>
      </c>
      <c r="GO142" s="484" t="s">
        <v>316</v>
      </c>
      <c r="GP142" s="484" t="s">
        <v>316</v>
      </c>
      <c r="GQ142" s="484" t="s">
        <v>316</v>
      </c>
      <c r="GR142" s="484" t="s">
        <v>316</v>
      </c>
      <c r="GS142" s="484" t="s">
        <v>316</v>
      </c>
      <c r="GT142" s="484" t="s">
        <v>316</v>
      </c>
    </row>
    <row r="143" spans="2:202" s="364" customFormat="1" ht="8.25" hidden="1" customHeight="1">
      <c r="B143" s="366">
        <v>59</v>
      </c>
      <c r="C143" s="479" t="s">
        <v>271</v>
      </c>
      <c r="D143" s="479" t="s">
        <v>271</v>
      </c>
      <c r="E143" s="479" t="s">
        <v>271</v>
      </c>
      <c r="F143" s="479" t="s">
        <v>271</v>
      </c>
      <c r="G143" s="479" t="s">
        <v>271</v>
      </c>
      <c r="H143" s="479" t="s">
        <v>271</v>
      </c>
      <c r="I143" s="479" t="s">
        <v>271</v>
      </c>
      <c r="J143" s="479" t="s">
        <v>271</v>
      </c>
      <c r="K143" s="479" t="s">
        <v>271</v>
      </c>
      <c r="L143" s="479" t="s">
        <v>271</v>
      </c>
      <c r="M143" s="479" t="s">
        <v>271</v>
      </c>
      <c r="N143" s="479" t="s">
        <v>271</v>
      </c>
      <c r="O143" s="479" t="s">
        <v>271</v>
      </c>
      <c r="P143" s="479" t="s">
        <v>271</v>
      </c>
      <c r="Q143" s="479" t="s">
        <v>271</v>
      </c>
      <c r="R143" s="479" t="s">
        <v>271</v>
      </c>
      <c r="S143" s="479" t="s">
        <v>271</v>
      </c>
      <c r="T143" s="479" t="s">
        <v>271</v>
      </c>
      <c r="U143" s="479" t="s">
        <v>271</v>
      </c>
      <c r="V143" s="479" t="s">
        <v>271</v>
      </c>
      <c r="W143" s="479" t="s">
        <v>271</v>
      </c>
      <c r="X143" s="479" t="s">
        <v>271</v>
      </c>
      <c r="Y143" s="479" t="s">
        <v>271</v>
      </c>
      <c r="Z143" s="479" t="s">
        <v>271</v>
      </c>
      <c r="AA143" s="479" t="s">
        <v>271</v>
      </c>
      <c r="AB143" s="479" t="s">
        <v>271</v>
      </c>
      <c r="AC143" s="479" t="s">
        <v>271</v>
      </c>
      <c r="AD143" s="479" t="s">
        <v>271</v>
      </c>
      <c r="AE143" s="479" t="s">
        <v>271</v>
      </c>
      <c r="AF143" s="479" t="s">
        <v>271</v>
      </c>
      <c r="AG143" s="479" t="s">
        <v>271</v>
      </c>
      <c r="AH143" s="479" t="s">
        <v>271</v>
      </c>
      <c r="AI143" s="479" t="s">
        <v>271</v>
      </c>
      <c r="AJ143" s="479" t="s">
        <v>271</v>
      </c>
      <c r="AK143" s="479" t="s">
        <v>271</v>
      </c>
      <c r="AL143" s="479" t="s">
        <v>271</v>
      </c>
      <c r="AM143" s="479" t="s">
        <v>271</v>
      </c>
      <c r="AN143" s="479" t="s">
        <v>271</v>
      </c>
      <c r="AO143" s="479" t="s">
        <v>271</v>
      </c>
      <c r="AP143" s="481" t="s">
        <v>317</v>
      </c>
      <c r="AQ143" s="481" t="s">
        <v>317</v>
      </c>
      <c r="AR143" s="481" t="s">
        <v>317</v>
      </c>
      <c r="AS143" s="481" t="s">
        <v>317</v>
      </c>
      <c r="AT143" s="481" t="s">
        <v>317</v>
      </c>
      <c r="AU143" s="481" t="s">
        <v>317</v>
      </c>
      <c r="AV143" s="481" t="s">
        <v>317</v>
      </c>
      <c r="AW143" s="481" t="s">
        <v>317</v>
      </c>
      <c r="AX143" s="481" t="s">
        <v>317</v>
      </c>
      <c r="AY143" s="481" t="s">
        <v>317</v>
      </c>
      <c r="AZ143" s="482" t="s">
        <v>317</v>
      </c>
      <c r="BA143" s="481" t="s">
        <v>317</v>
      </c>
      <c r="BB143" s="481" t="s">
        <v>317</v>
      </c>
      <c r="BC143" s="481" t="s">
        <v>317</v>
      </c>
      <c r="BD143" s="481" t="s">
        <v>317</v>
      </c>
      <c r="BE143" s="481" t="s">
        <v>317</v>
      </c>
      <c r="BF143" s="481" t="s">
        <v>317</v>
      </c>
      <c r="BG143" s="481" t="s">
        <v>317</v>
      </c>
      <c r="BH143" s="481" t="s">
        <v>317</v>
      </c>
      <c r="BI143" s="481" t="s">
        <v>317</v>
      </c>
      <c r="BJ143" s="481" t="s">
        <v>317</v>
      </c>
      <c r="BK143" s="481" t="s">
        <v>317</v>
      </c>
      <c r="BL143" s="481" t="s">
        <v>317</v>
      </c>
      <c r="BM143" s="481" t="s">
        <v>317</v>
      </c>
      <c r="BN143" s="481" t="s">
        <v>317</v>
      </c>
      <c r="BO143" s="481" t="s">
        <v>317</v>
      </c>
      <c r="BP143" s="481" t="s">
        <v>317</v>
      </c>
      <c r="BQ143" s="481" t="s">
        <v>317</v>
      </c>
      <c r="BR143" s="481" t="s">
        <v>317</v>
      </c>
      <c r="BS143" s="481" t="s">
        <v>317</v>
      </c>
      <c r="BT143" s="481" t="s">
        <v>317</v>
      </c>
      <c r="BU143" s="481" t="s">
        <v>317</v>
      </c>
      <c r="BV143" s="481" t="s">
        <v>317</v>
      </c>
      <c r="BW143" s="481" t="s">
        <v>317</v>
      </c>
      <c r="BX143" s="481" t="s">
        <v>317</v>
      </c>
      <c r="BY143" s="481" t="s">
        <v>317</v>
      </c>
      <c r="BZ143" s="481" t="s">
        <v>317</v>
      </c>
      <c r="CA143" s="481" t="s">
        <v>317</v>
      </c>
      <c r="CB143" s="481" t="s">
        <v>317</v>
      </c>
      <c r="CC143" s="481" t="s">
        <v>317</v>
      </c>
      <c r="CD143" s="481" t="s">
        <v>317</v>
      </c>
      <c r="CE143" s="481" t="s">
        <v>317</v>
      </c>
      <c r="CF143" s="481" t="s">
        <v>317</v>
      </c>
      <c r="CG143" s="481" t="s">
        <v>317</v>
      </c>
      <c r="CH143" s="481" t="s">
        <v>317</v>
      </c>
      <c r="CI143" s="481" t="s">
        <v>317</v>
      </c>
      <c r="CJ143" s="481" t="s">
        <v>317</v>
      </c>
      <c r="CK143" s="481" t="s">
        <v>317</v>
      </c>
      <c r="CL143" s="481" t="s">
        <v>317</v>
      </c>
      <c r="CM143" s="481" t="s">
        <v>317</v>
      </c>
      <c r="CN143" s="481" t="s">
        <v>317</v>
      </c>
      <c r="CO143" s="481" t="s">
        <v>317</v>
      </c>
      <c r="CP143" s="481" t="s">
        <v>317</v>
      </c>
      <c r="CQ143" s="481" t="s">
        <v>317</v>
      </c>
      <c r="CR143" s="481" t="s">
        <v>317</v>
      </c>
      <c r="CS143" s="481" t="s">
        <v>317</v>
      </c>
      <c r="CT143" s="481" t="s">
        <v>317</v>
      </c>
      <c r="CU143" s="481" t="s">
        <v>317</v>
      </c>
      <c r="CV143" s="481" t="s">
        <v>317</v>
      </c>
      <c r="CW143" s="481" t="s">
        <v>317</v>
      </c>
      <c r="CX143" s="481" t="s">
        <v>317</v>
      </c>
      <c r="CY143" s="481" t="s">
        <v>317</v>
      </c>
      <c r="CZ143" s="481" t="s">
        <v>317</v>
      </c>
      <c r="DA143" s="481" t="s">
        <v>317</v>
      </c>
      <c r="DB143" s="481" t="s">
        <v>317</v>
      </c>
      <c r="DC143" s="481" t="s">
        <v>317</v>
      </c>
      <c r="DD143" s="481" t="s">
        <v>317</v>
      </c>
      <c r="DE143" s="481" t="s">
        <v>317</v>
      </c>
      <c r="DF143" s="481" t="s">
        <v>317</v>
      </c>
      <c r="DG143" s="481" t="s">
        <v>317</v>
      </c>
      <c r="DH143" s="481" t="s">
        <v>317</v>
      </c>
      <c r="DI143" s="481" t="s">
        <v>317</v>
      </c>
      <c r="DJ143" s="481" t="s">
        <v>317</v>
      </c>
      <c r="DK143" s="481" t="s">
        <v>317</v>
      </c>
      <c r="DL143" s="481" t="s">
        <v>317</v>
      </c>
      <c r="DM143" s="481" t="s">
        <v>317</v>
      </c>
      <c r="DN143" s="481" t="s">
        <v>317</v>
      </c>
      <c r="DO143" s="481" t="s">
        <v>317</v>
      </c>
      <c r="DP143" s="481" t="s">
        <v>317</v>
      </c>
      <c r="DQ143" s="481" t="s">
        <v>317</v>
      </c>
      <c r="DR143" s="481" t="s">
        <v>317</v>
      </c>
      <c r="DS143" s="481" t="s">
        <v>317</v>
      </c>
      <c r="DT143" s="481" t="s">
        <v>317</v>
      </c>
      <c r="DU143" s="481" t="s">
        <v>317</v>
      </c>
      <c r="DV143" s="481" t="s">
        <v>317</v>
      </c>
      <c r="DW143" s="481" t="s">
        <v>317</v>
      </c>
      <c r="DX143" s="481" t="s">
        <v>317</v>
      </c>
      <c r="DY143" s="481" t="s">
        <v>317</v>
      </c>
      <c r="DZ143" s="481" t="s">
        <v>317</v>
      </c>
      <c r="EA143" s="481" t="s">
        <v>317</v>
      </c>
      <c r="EB143" s="481" t="s">
        <v>317</v>
      </c>
      <c r="EC143" s="481" t="s">
        <v>317</v>
      </c>
      <c r="ED143" s="481" t="s">
        <v>317</v>
      </c>
      <c r="EE143" s="481" t="s">
        <v>317</v>
      </c>
      <c r="EF143" s="481" t="s">
        <v>317</v>
      </c>
      <c r="EG143" s="481" t="s">
        <v>317</v>
      </c>
      <c r="EH143" s="481" t="s">
        <v>317</v>
      </c>
      <c r="EI143" s="481" t="s">
        <v>317</v>
      </c>
      <c r="EJ143" s="481" t="s">
        <v>317</v>
      </c>
      <c r="EK143" s="481" t="s">
        <v>317</v>
      </c>
      <c r="EL143" s="481" t="s">
        <v>317</v>
      </c>
      <c r="EM143" s="481" t="s">
        <v>317</v>
      </c>
      <c r="EN143" s="481" t="s">
        <v>317</v>
      </c>
      <c r="EO143" s="481" t="s">
        <v>317</v>
      </c>
      <c r="EP143" s="481" t="s">
        <v>317</v>
      </c>
      <c r="EQ143" s="481" t="s">
        <v>317</v>
      </c>
      <c r="ER143" s="481" t="s">
        <v>317</v>
      </c>
      <c r="ES143" s="481" t="s">
        <v>317</v>
      </c>
      <c r="ET143" s="481" t="s">
        <v>317</v>
      </c>
      <c r="EU143" s="481" t="s">
        <v>317</v>
      </c>
      <c r="EV143" s="481" t="s">
        <v>317</v>
      </c>
      <c r="EW143" s="481" t="s">
        <v>317</v>
      </c>
      <c r="EX143" s="481" t="s">
        <v>317</v>
      </c>
      <c r="EY143" s="481" t="s">
        <v>317</v>
      </c>
      <c r="EZ143" s="481" t="s">
        <v>317</v>
      </c>
      <c r="FA143" s="481" t="s">
        <v>317</v>
      </c>
      <c r="FB143" s="481" t="s">
        <v>317</v>
      </c>
      <c r="FC143" s="481" t="s">
        <v>317</v>
      </c>
      <c r="FD143" s="481" t="s">
        <v>317</v>
      </c>
      <c r="FE143" s="481" t="s">
        <v>317</v>
      </c>
      <c r="FF143" s="484" t="s">
        <v>316</v>
      </c>
      <c r="FG143" s="484" t="s">
        <v>316</v>
      </c>
      <c r="FH143" s="484" t="s">
        <v>316</v>
      </c>
      <c r="FI143" s="484" t="s">
        <v>316</v>
      </c>
      <c r="FJ143" s="484" t="s">
        <v>316</v>
      </c>
      <c r="FK143" s="484" t="s">
        <v>316</v>
      </c>
      <c r="FL143" s="484" t="s">
        <v>316</v>
      </c>
      <c r="FM143" s="484" t="s">
        <v>316</v>
      </c>
      <c r="FN143" s="484" t="s">
        <v>316</v>
      </c>
      <c r="FO143" s="484" t="s">
        <v>316</v>
      </c>
      <c r="FP143" s="484" t="s">
        <v>316</v>
      </c>
      <c r="FQ143" s="484" t="s">
        <v>316</v>
      </c>
      <c r="FR143" s="484" t="s">
        <v>316</v>
      </c>
      <c r="FS143" s="484" t="s">
        <v>316</v>
      </c>
      <c r="FT143" s="484" t="s">
        <v>316</v>
      </c>
      <c r="FU143" s="484" t="s">
        <v>316</v>
      </c>
      <c r="FV143" s="484" t="s">
        <v>316</v>
      </c>
      <c r="FW143" s="484" t="s">
        <v>316</v>
      </c>
      <c r="FX143" s="484" t="s">
        <v>316</v>
      </c>
      <c r="FY143" s="484" t="s">
        <v>316</v>
      </c>
      <c r="FZ143" s="484" t="s">
        <v>316</v>
      </c>
      <c r="GA143" s="484" t="s">
        <v>316</v>
      </c>
      <c r="GB143" s="484" t="s">
        <v>316</v>
      </c>
      <c r="GC143" s="484" t="s">
        <v>316</v>
      </c>
      <c r="GD143" s="484" t="s">
        <v>316</v>
      </c>
      <c r="GE143" s="484" t="s">
        <v>316</v>
      </c>
      <c r="GF143" s="484" t="s">
        <v>316</v>
      </c>
      <c r="GG143" s="484" t="s">
        <v>316</v>
      </c>
      <c r="GH143" s="484" t="s">
        <v>316</v>
      </c>
      <c r="GI143" s="484" t="s">
        <v>316</v>
      </c>
      <c r="GJ143" s="484" t="s">
        <v>316</v>
      </c>
      <c r="GK143" s="484" t="s">
        <v>316</v>
      </c>
      <c r="GL143" s="484" t="s">
        <v>316</v>
      </c>
      <c r="GM143" s="484" t="s">
        <v>316</v>
      </c>
      <c r="GN143" s="484" t="s">
        <v>316</v>
      </c>
      <c r="GO143" s="484" t="s">
        <v>316</v>
      </c>
      <c r="GP143" s="484" t="s">
        <v>316</v>
      </c>
      <c r="GQ143" s="484" t="s">
        <v>316</v>
      </c>
      <c r="GR143" s="484" t="s">
        <v>316</v>
      </c>
      <c r="GS143" s="484" t="s">
        <v>316</v>
      </c>
      <c r="GT143" s="484" t="s">
        <v>316</v>
      </c>
    </row>
    <row r="144" spans="2:202" s="364" customFormat="1" ht="8.25" hidden="1" customHeight="1">
      <c r="B144" s="366">
        <v>60</v>
      </c>
      <c r="C144" s="485" t="s">
        <v>272</v>
      </c>
      <c r="D144" s="485" t="s">
        <v>272</v>
      </c>
      <c r="E144" s="485" t="s">
        <v>272</v>
      </c>
      <c r="F144" s="485" t="s">
        <v>272</v>
      </c>
      <c r="G144" s="485" t="s">
        <v>272</v>
      </c>
      <c r="H144" s="485" t="s">
        <v>272</v>
      </c>
      <c r="I144" s="485" t="s">
        <v>272</v>
      </c>
      <c r="J144" s="485" t="s">
        <v>272</v>
      </c>
      <c r="K144" s="485" t="s">
        <v>272</v>
      </c>
      <c r="L144" s="485" t="s">
        <v>272</v>
      </c>
      <c r="M144" s="485" t="s">
        <v>272</v>
      </c>
      <c r="N144" s="485" t="s">
        <v>272</v>
      </c>
      <c r="O144" s="485" t="s">
        <v>272</v>
      </c>
      <c r="P144" s="485" t="s">
        <v>272</v>
      </c>
      <c r="Q144" s="485" t="s">
        <v>272</v>
      </c>
      <c r="R144" s="485" t="s">
        <v>272</v>
      </c>
      <c r="S144" s="485" t="s">
        <v>272</v>
      </c>
      <c r="T144" s="485" t="s">
        <v>272</v>
      </c>
      <c r="U144" s="485" t="s">
        <v>272</v>
      </c>
      <c r="V144" s="485" t="s">
        <v>272</v>
      </c>
      <c r="W144" s="485" t="s">
        <v>272</v>
      </c>
      <c r="X144" s="485" t="s">
        <v>272</v>
      </c>
      <c r="Y144" s="485" t="s">
        <v>272</v>
      </c>
      <c r="Z144" s="485" t="s">
        <v>272</v>
      </c>
      <c r="AA144" s="485" t="s">
        <v>272</v>
      </c>
      <c r="AB144" s="485" t="s">
        <v>272</v>
      </c>
      <c r="AC144" s="485" t="s">
        <v>272</v>
      </c>
      <c r="AD144" s="485" t="s">
        <v>272</v>
      </c>
      <c r="AE144" s="485" t="s">
        <v>272</v>
      </c>
      <c r="AF144" s="485" t="s">
        <v>272</v>
      </c>
      <c r="AG144" s="485" t="s">
        <v>272</v>
      </c>
      <c r="AH144" s="485" t="s">
        <v>272</v>
      </c>
      <c r="AI144" s="485" t="s">
        <v>272</v>
      </c>
      <c r="AJ144" s="485" t="s">
        <v>272</v>
      </c>
      <c r="AK144" s="485" t="s">
        <v>272</v>
      </c>
      <c r="AL144" s="485" t="s">
        <v>272</v>
      </c>
      <c r="AM144" s="485" t="s">
        <v>272</v>
      </c>
      <c r="AN144" s="485" t="s">
        <v>272</v>
      </c>
      <c r="AO144" s="485" t="s">
        <v>272</v>
      </c>
      <c r="AP144" s="486" t="s">
        <v>317</v>
      </c>
      <c r="AQ144" s="486" t="s">
        <v>317</v>
      </c>
      <c r="AR144" s="486" t="s">
        <v>317</v>
      </c>
      <c r="AS144" s="486" t="s">
        <v>317</v>
      </c>
      <c r="AT144" s="486" t="s">
        <v>317</v>
      </c>
      <c r="AU144" s="486" t="s">
        <v>317</v>
      </c>
      <c r="AV144" s="486" t="s">
        <v>317</v>
      </c>
      <c r="AW144" s="486" t="s">
        <v>317</v>
      </c>
      <c r="AX144" s="486" t="s">
        <v>317</v>
      </c>
      <c r="AY144" s="486" t="s">
        <v>317</v>
      </c>
      <c r="AZ144" s="487" t="s">
        <v>317</v>
      </c>
      <c r="BA144" s="486" t="s">
        <v>317</v>
      </c>
      <c r="BB144" s="486" t="s">
        <v>317</v>
      </c>
      <c r="BC144" s="486" t="s">
        <v>317</v>
      </c>
      <c r="BD144" s="486" t="s">
        <v>317</v>
      </c>
      <c r="BE144" s="486" t="s">
        <v>317</v>
      </c>
      <c r="BF144" s="486" t="s">
        <v>317</v>
      </c>
      <c r="BG144" s="486" t="s">
        <v>317</v>
      </c>
      <c r="BH144" s="486" t="s">
        <v>317</v>
      </c>
      <c r="BI144" s="486" t="s">
        <v>317</v>
      </c>
      <c r="BJ144" s="486" t="s">
        <v>317</v>
      </c>
      <c r="BK144" s="486" t="s">
        <v>317</v>
      </c>
      <c r="BL144" s="486" t="s">
        <v>317</v>
      </c>
      <c r="BM144" s="486" t="s">
        <v>317</v>
      </c>
      <c r="BN144" s="486" t="s">
        <v>317</v>
      </c>
      <c r="BO144" s="486" t="s">
        <v>317</v>
      </c>
      <c r="BP144" s="486" t="s">
        <v>317</v>
      </c>
      <c r="BQ144" s="486" t="s">
        <v>317</v>
      </c>
      <c r="BR144" s="486" t="s">
        <v>317</v>
      </c>
      <c r="BS144" s="486" t="s">
        <v>317</v>
      </c>
      <c r="BT144" s="486" t="s">
        <v>317</v>
      </c>
      <c r="BU144" s="486" t="s">
        <v>317</v>
      </c>
      <c r="BV144" s="486" t="s">
        <v>317</v>
      </c>
      <c r="BW144" s="486" t="s">
        <v>317</v>
      </c>
      <c r="BX144" s="486" t="s">
        <v>317</v>
      </c>
      <c r="BY144" s="486" t="s">
        <v>317</v>
      </c>
      <c r="BZ144" s="486" t="s">
        <v>317</v>
      </c>
      <c r="CA144" s="486" t="s">
        <v>317</v>
      </c>
      <c r="CB144" s="486" t="s">
        <v>317</v>
      </c>
      <c r="CC144" s="486" t="s">
        <v>317</v>
      </c>
      <c r="CD144" s="486" t="s">
        <v>317</v>
      </c>
      <c r="CE144" s="486" t="s">
        <v>317</v>
      </c>
      <c r="CF144" s="486" t="s">
        <v>317</v>
      </c>
      <c r="CG144" s="486" t="s">
        <v>317</v>
      </c>
      <c r="CH144" s="486" t="s">
        <v>317</v>
      </c>
      <c r="CI144" s="486" t="s">
        <v>317</v>
      </c>
      <c r="CJ144" s="486" t="s">
        <v>317</v>
      </c>
      <c r="CK144" s="486" t="s">
        <v>317</v>
      </c>
      <c r="CL144" s="486" t="s">
        <v>317</v>
      </c>
      <c r="CM144" s="486" t="s">
        <v>317</v>
      </c>
      <c r="CN144" s="486" t="s">
        <v>317</v>
      </c>
      <c r="CO144" s="486" t="s">
        <v>317</v>
      </c>
      <c r="CP144" s="486" t="s">
        <v>317</v>
      </c>
      <c r="CQ144" s="486" t="s">
        <v>317</v>
      </c>
      <c r="CR144" s="486" t="s">
        <v>317</v>
      </c>
      <c r="CS144" s="486" t="s">
        <v>317</v>
      </c>
      <c r="CT144" s="486" t="s">
        <v>317</v>
      </c>
      <c r="CU144" s="486" t="s">
        <v>317</v>
      </c>
      <c r="CV144" s="486" t="s">
        <v>317</v>
      </c>
      <c r="CW144" s="486" t="s">
        <v>317</v>
      </c>
      <c r="CX144" s="488" t="s">
        <v>316</v>
      </c>
      <c r="CY144" s="488" t="s">
        <v>316</v>
      </c>
      <c r="CZ144" s="488" t="s">
        <v>316</v>
      </c>
      <c r="DA144" s="488" t="s">
        <v>316</v>
      </c>
      <c r="DB144" s="488" t="s">
        <v>316</v>
      </c>
      <c r="DC144" s="488" t="s">
        <v>316</v>
      </c>
      <c r="DD144" s="488" t="s">
        <v>316</v>
      </c>
      <c r="DE144" s="488" t="s">
        <v>316</v>
      </c>
      <c r="DF144" s="488" t="s">
        <v>316</v>
      </c>
      <c r="DG144" s="488" t="s">
        <v>316</v>
      </c>
      <c r="DH144" s="488" t="s">
        <v>316</v>
      </c>
      <c r="DI144" s="488" t="s">
        <v>316</v>
      </c>
      <c r="DJ144" s="488" t="s">
        <v>316</v>
      </c>
      <c r="DK144" s="488" t="s">
        <v>316</v>
      </c>
      <c r="DL144" s="488" t="s">
        <v>316</v>
      </c>
      <c r="DM144" s="488" t="s">
        <v>316</v>
      </c>
      <c r="DN144" s="488" t="s">
        <v>316</v>
      </c>
      <c r="DO144" s="488" t="s">
        <v>316</v>
      </c>
      <c r="DP144" s="488" t="s">
        <v>316</v>
      </c>
      <c r="DQ144" s="488" t="s">
        <v>316</v>
      </c>
      <c r="DR144" s="488" t="s">
        <v>316</v>
      </c>
      <c r="DS144" s="488" t="s">
        <v>316</v>
      </c>
      <c r="DT144" s="488" t="s">
        <v>316</v>
      </c>
      <c r="DU144" s="488" t="s">
        <v>316</v>
      </c>
      <c r="DV144" s="488" t="s">
        <v>316</v>
      </c>
      <c r="DW144" s="488" t="s">
        <v>316</v>
      </c>
      <c r="DX144" s="488" t="s">
        <v>316</v>
      </c>
      <c r="DY144" s="488" t="s">
        <v>316</v>
      </c>
      <c r="DZ144" s="488" t="s">
        <v>316</v>
      </c>
      <c r="EA144" s="488" t="s">
        <v>316</v>
      </c>
      <c r="EB144" s="488" t="s">
        <v>316</v>
      </c>
      <c r="EC144" s="488" t="s">
        <v>316</v>
      </c>
      <c r="ED144" s="488" t="s">
        <v>316</v>
      </c>
      <c r="EE144" s="488" t="s">
        <v>316</v>
      </c>
      <c r="EF144" s="488" t="s">
        <v>316</v>
      </c>
      <c r="EG144" s="488" t="s">
        <v>316</v>
      </c>
      <c r="EH144" s="488" t="s">
        <v>316</v>
      </c>
      <c r="EI144" s="488" t="s">
        <v>316</v>
      </c>
      <c r="EJ144" s="488" t="s">
        <v>316</v>
      </c>
      <c r="EK144" s="488" t="s">
        <v>316</v>
      </c>
      <c r="EL144" s="488" t="s">
        <v>316</v>
      </c>
      <c r="EM144" s="488" t="s">
        <v>316</v>
      </c>
      <c r="EN144" s="488" t="s">
        <v>316</v>
      </c>
      <c r="EO144" s="488" t="s">
        <v>316</v>
      </c>
      <c r="EP144" s="488" t="s">
        <v>316</v>
      </c>
      <c r="EQ144" s="488" t="s">
        <v>316</v>
      </c>
      <c r="ER144" s="488" t="s">
        <v>316</v>
      </c>
      <c r="ES144" s="488" t="s">
        <v>316</v>
      </c>
      <c r="ET144" s="488" t="s">
        <v>316</v>
      </c>
      <c r="EU144" s="488" t="s">
        <v>316</v>
      </c>
      <c r="EV144" s="488" t="s">
        <v>316</v>
      </c>
      <c r="EW144" s="488" t="s">
        <v>316</v>
      </c>
      <c r="EX144" s="488" t="s">
        <v>316</v>
      </c>
      <c r="EY144" s="488" t="s">
        <v>316</v>
      </c>
      <c r="EZ144" s="488" t="s">
        <v>316</v>
      </c>
      <c r="FA144" s="488" t="s">
        <v>316</v>
      </c>
      <c r="FB144" s="488" t="s">
        <v>316</v>
      </c>
      <c r="FC144" s="488" t="s">
        <v>316</v>
      </c>
      <c r="FD144" s="488" t="s">
        <v>316</v>
      </c>
      <c r="FE144" s="488" t="s">
        <v>316</v>
      </c>
      <c r="FF144" s="488" t="s">
        <v>316</v>
      </c>
      <c r="FG144" s="488" t="s">
        <v>316</v>
      </c>
      <c r="FH144" s="488" t="s">
        <v>316</v>
      </c>
      <c r="FI144" s="488" t="s">
        <v>316</v>
      </c>
      <c r="FJ144" s="488" t="s">
        <v>316</v>
      </c>
      <c r="FK144" s="488" t="s">
        <v>316</v>
      </c>
      <c r="FL144" s="488" t="s">
        <v>316</v>
      </c>
      <c r="FM144" s="488" t="s">
        <v>316</v>
      </c>
      <c r="FN144" s="488" t="s">
        <v>316</v>
      </c>
      <c r="FO144" s="488" t="s">
        <v>316</v>
      </c>
      <c r="FP144" s="488" t="s">
        <v>316</v>
      </c>
      <c r="FQ144" s="488" t="s">
        <v>316</v>
      </c>
      <c r="FR144" s="488" t="s">
        <v>316</v>
      </c>
      <c r="FS144" s="488" t="s">
        <v>316</v>
      </c>
      <c r="FT144" s="488" t="s">
        <v>316</v>
      </c>
      <c r="FU144" s="488" t="s">
        <v>316</v>
      </c>
      <c r="FV144" s="488" t="s">
        <v>316</v>
      </c>
      <c r="FW144" s="488" t="s">
        <v>316</v>
      </c>
      <c r="FX144" s="488" t="s">
        <v>316</v>
      </c>
      <c r="FY144" s="488" t="s">
        <v>316</v>
      </c>
      <c r="FZ144" s="488" t="s">
        <v>316</v>
      </c>
      <c r="GA144" s="488" t="s">
        <v>316</v>
      </c>
      <c r="GB144" s="488" t="s">
        <v>316</v>
      </c>
      <c r="GC144" s="488" t="s">
        <v>316</v>
      </c>
      <c r="GD144" s="488" t="s">
        <v>316</v>
      </c>
      <c r="GE144" s="488" t="s">
        <v>316</v>
      </c>
      <c r="GF144" s="488" t="s">
        <v>316</v>
      </c>
      <c r="GG144" s="488" t="s">
        <v>316</v>
      </c>
      <c r="GH144" s="488" t="s">
        <v>316</v>
      </c>
      <c r="GI144" s="488" t="s">
        <v>316</v>
      </c>
      <c r="GJ144" s="488" t="s">
        <v>316</v>
      </c>
      <c r="GK144" s="488" t="s">
        <v>316</v>
      </c>
      <c r="GL144" s="488" t="s">
        <v>316</v>
      </c>
      <c r="GM144" s="488" t="s">
        <v>316</v>
      </c>
      <c r="GN144" s="488" t="s">
        <v>316</v>
      </c>
      <c r="GO144" s="488" t="s">
        <v>316</v>
      </c>
      <c r="GP144" s="488" t="s">
        <v>316</v>
      </c>
      <c r="GQ144" s="488" t="s">
        <v>316</v>
      </c>
      <c r="GR144" s="488" t="s">
        <v>316</v>
      </c>
      <c r="GS144" s="488" t="s">
        <v>316</v>
      </c>
      <c r="GT144" s="488" t="s">
        <v>316</v>
      </c>
    </row>
    <row r="145" spans="2:202" s="364" customFormat="1" ht="8.25" hidden="1" customHeight="1">
      <c r="B145" s="366">
        <v>61</v>
      </c>
      <c r="C145" s="485" t="s">
        <v>272</v>
      </c>
      <c r="D145" s="485" t="s">
        <v>272</v>
      </c>
      <c r="E145" s="485" t="s">
        <v>272</v>
      </c>
      <c r="F145" s="485" t="s">
        <v>272</v>
      </c>
      <c r="G145" s="485" t="s">
        <v>272</v>
      </c>
      <c r="H145" s="485" t="s">
        <v>272</v>
      </c>
      <c r="I145" s="485" t="s">
        <v>272</v>
      </c>
      <c r="J145" s="485" t="s">
        <v>272</v>
      </c>
      <c r="K145" s="485" t="s">
        <v>272</v>
      </c>
      <c r="L145" s="485" t="s">
        <v>272</v>
      </c>
      <c r="M145" s="485" t="s">
        <v>272</v>
      </c>
      <c r="N145" s="485" t="s">
        <v>272</v>
      </c>
      <c r="O145" s="485" t="s">
        <v>272</v>
      </c>
      <c r="P145" s="485" t="s">
        <v>272</v>
      </c>
      <c r="Q145" s="485" t="s">
        <v>272</v>
      </c>
      <c r="R145" s="485" t="s">
        <v>272</v>
      </c>
      <c r="S145" s="485" t="s">
        <v>272</v>
      </c>
      <c r="T145" s="485" t="s">
        <v>272</v>
      </c>
      <c r="U145" s="485" t="s">
        <v>272</v>
      </c>
      <c r="V145" s="485" t="s">
        <v>272</v>
      </c>
      <c r="W145" s="485" t="s">
        <v>272</v>
      </c>
      <c r="X145" s="485" t="s">
        <v>272</v>
      </c>
      <c r="Y145" s="485" t="s">
        <v>272</v>
      </c>
      <c r="Z145" s="485" t="s">
        <v>272</v>
      </c>
      <c r="AA145" s="485" t="s">
        <v>272</v>
      </c>
      <c r="AB145" s="485" t="s">
        <v>272</v>
      </c>
      <c r="AC145" s="485" t="s">
        <v>272</v>
      </c>
      <c r="AD145" s="485" t="s">
        <v>272</v>
      </c>
      <c r="AE145" s="485" t="s">
        <v>272</v>
      </c>
      <c r="AF145" s="485" t="s">
        <v>272</v>
      </c>
      <c r="AG145" s="485" t="s">
        <v>272</v>
      </c>
      <c r="AH145" s="485" t="s">
        <v>272</v>
      </c>
      <c r="AI145" s="485" t="s">
        <v>272</v>
      </c>
      <c r="AJ145" s="485" t="s">
        <v>272</v>
      </c>
      <c r="AK145" s="485" t="s">
        <v>272</v>
      </c>
      <c r="AL145" s="485" t="s">
        <v>272</v>
      </c>
      <c r="AM145" s="485" t="s">
        <v>272</v>
      </c>
      <c r="AN145" s="485" t="s">
        <v>272</v>
      </c>
      <c r="AO145" s="485" t="s">
        <v>272</v>
      </c>
      <c r="AP145" s="486" t="s">
        <v>317</v>
      </c>
      <c r="AQ145" s="486" t="s">
        <v>317</v>
      </c>
      <c r="AR145" s="486" t="s">
        <v>317</v>
      </c>
      <c r="AS145" s="486" t="s">
        <v>317</v>
      </c>
      <c r="AT145" s="486" t="s">
        <v>317</v>
      </c>
      <c r="AU145" s="486" t="s">
        <v>317</v>
      </c>
      <c r="AV145" s="486" t="s">
        <v>317</v>
      </c>
      <c r="AW145" s="486" t="s">
        <v>317</v>
      </c>
      <c r="AX145" s="486" t="s">
        <v>317</v>
      </c>
      <c r="AY145" s="486" t="s">
        <v>317</v>
      </c>
      <c r="AZ145" s="487" t="s">
        <v>317</v>
      </c>
      <c r="BA145" s="486" t="s">
        <v>317</v>
      </c>
      <c r="BB145" s="486" t="s">
        <v>317</v>
      </c>
      <c r="BC145" s="486" t="s">
        <v>317</v>
      </c>
      <c r="BD145" s="486" t="s">
        <v>317</v>
      </c>
      <c r="BE145" s="486" t="s">
        <v>317</v>
      </c>
      <c r="BF145" s="486" t="s">
        <v>317</v>
      </c>
      <c r="BG145" s="486" t="s">
        <v>317</v>
      </c>
      <c r="BH145" s="486" t="s">
        <v>317</v>
      </c>
      <c r="BI145" s="486" t="s">
        <v>317</v>
      </c>
      <c r="BJ145" s="486" t="s">
        <v>317</v>
      </c>
      <c r="BK145" s="486" t="s">
        <v>317</v>
      </c>
      <c r="BL145" s="486" t="s">
        <v>317</v>
      </c>
      <c r="BM145" s="486" t="s">
        <v>317</v>
      </c>
      <c r="BN145" s="486" t="s">
        <v>317</v>
      </c>
      <c r="BO145" s="486" t="s">
        <v>317</v>
      </c>
      <c r="BP145" s="486" t="s">
        <v>317</v>
      </c>
      <c r="BQ145" s="486" t="s">
        <v>317</v>
      </c>
      <c r="BR145" s="486" t="s">
        <v>317</v>
      </c>
      <c r="BS145" s="486" t="s">
        <v>317</v>
      </c>
      <c r="BT145" s="486" t="s">
        <v>317</v>
      </c>
      <c r="BU145" s="486" t="s">
        <v>317</v>
      </c>
      <c r="BV145" s="486" t="s">
        <v>317</v>
      </c>
      <c r="BW145" s="486" t="s">
        <v>317</v>
      </c>
      <c r="BX145" s="486" t="s">
        <v>317</v>
      </c>
      <c r="BY145" s="486" t="s">
        <v>317</v>
      </c>
      <c r="BZ145" s="486" t="s">
        <v>317</v>
      </c>
      <c r="CA145" s="486" t="s">
        <v>317</v>
      </c>
      <c r="CB145" s="486" t="s">
        <v>317</v>
      </c>
      <c r="CC145" s="486" t="s">
        <v>317</v>
      </c>
      <c r="CD145" s="486" t="s">
        <v>317</v>
      </c>
      <c r="CE145" s="486" t="s">
        <v>317</v>
      </c>
      <c r="CF145" s="486" t="s">
        <v>317</v>
      </c>
      <c r="CG145" s="486" t="s">
        <v>317</v>
      </c>
      <c r="CH145" s="486" t="s">
        <v>317</v>
      </c>
      <c r="CI145" s="486" t="s">
        <v>317</v>
      </c>
      <c r="CJ145" s="486" t="s">
        <v>317</v>
      </c>
      <c r="CK145" s="486" t="s">
        <v>317</v>
      </c>
      <c r="CL145" s="486" t="s">
        <v>317</v>
      </c>
      <c r="CM145" s="486" t="s">
        <v>317</v>
      </c>
      <c r="CN145" s="486" t="s">
        <v>317</v>
      </c>
      <c r="CO145" s="486" t="s">
        <v>317</v>
      </c>
      <c r="CP145" s="486" t="s">
        <v>317</v>
      </c>
      <c r="CQ145" s="486" t="s">
        <v>317</v>
      </c>
      <c r="CR145" s="486" t="s">
        <v>317</v>
      </c>
      <c r="CS145" s="486" t="s">
        <v>317</v>
      </c>
      <c r="CT145" s="486" t="s">
        <v>317</v>
      </c>
      <c r="CU145" s="486" t="s">
        <v>317</v>
      </c>
      <c r="CV145" s="486" t="s">
        <v>317</v>
      </c>
      <c r="CW145" s="486" t="s">
        <v>317</v>
      </c>
      <c r="CX145" s="488" t="s">
        <v>316</v>
      </c>
      <c r="CY145" s="488" t="s">
        <v>316</v>
      </c>
      <c r="CZ145" s="488" t="s">
        <v>316</v>
      </c>
      <c r="DA145" s="488" t="s">
        <v>316</v>
      </c>
      <c r="DB145" s="488" t="s">
        <v>316</v>
      </c>
      <c r="DC145" s="488" t="s">
        <v>316</v>
      </c>
      <c r="DD145" s="488" t="s">
        <v>316</v>
      </c>
      <c r="DE145" s="488" t="s">
        <v>316</v>
      </c>
      <c r="DF145" s="488" t="s">
        <v>316</v>
      </c>
      <c r="DG145" s="488" t="s">
        <v>316</v>
      </c>
      <c r="DH145" s="488" t="s">
        <v>316</v>
      </c>
      <c r="DI145" s="488" t="s">
        <v>316</v>
      </c>
      <c r="DJ145" s="488" t="s">
        <v>316</v>
      </c>
      <c r="DK145" s="488" t="s">
        <v>316</v>
      </c>
      <c r="DL145" s="488" t="s">
        <v>316</v>
      </c>
      <c r="DM145" s="488" t="s">
        <v>316</v>
      </c>
      <c r="DN145" s="488" t="s">
        <v>316</v>
      </c>
      <c r="DO145" s="488" t="s">
        <v>316</v>
      </c>
      <c r="DP145" s="488" t="s">
        <v>316</v>
      </c>
      <c r="DQ145" s="488" t="s">
        <v>316</v>
      </c>
      <c r="DR145" s="488" t="s">
        <v>316</v>
      </c>
      <c r="DS145" s="488" t="s">
        <v>316</v>
      </c>
      <c r="DT145" s="488" t="s">
        <v>316</v>
      </c>
      <c r="DU145" s="488" t="s">
        <v>316</v>
      </c>
      <c r="DV145" s="488" t="s">
        <v>316</v>
      </c>
      <c r="DW145" s="488" t="s">
        <v>316</v>
      </c>
      <c r="DX145" s="488" t="s">
        <v>316</v>
      </c>
      <c r="DY145" s="488" t="s">
        <v>316</v>
      </c>
      <c r="DZ145" s="488" t="s">
        <v>316</v>
      </c>
      <c r="EA145" s="488" t="s">
        <v>316</v>
      </c>
      <c r="EB145" s="488" t="s">
        <v>316</v>
      </c>
      <c r="EC145" s="488" t="s">
        <v>316</v>
      </c>
      <c r="ED145" s="488" t="s">
        <v>316</v>
      </c>
      <c r="EE145" s="488" t="s">
        <v>316</v>
      </c>
      <c r="EF145" s="488" t="s">
        <v>316</v>
      </c>
      <c r="EG145" s="488" t="s">
        <v>316</v>
      </c>
      <c r="EH145" s="488" t="s">
        <v>316</v>
      </c>
      <c r="EI145" s="488" t="s">
        <v>316</v>
      </c>
      <c r="EJ145" s="488" t="s">
        <v>316</v>
      </c>
      <c r="EK145" s="488" t="s">
        <v>316</v>
      </c>
      <c r="EL145" s="488" t="s">
        <v>316</v>
      </c>
      <c r="EM145" s="488" t="s">
        <v>316</v>
      </c>
      <c r="EN145" s="488" t="s">
        <v>316</v>
      </c>
      <c r="EO145" s="488" t="s">
        <v>316</v>
      </c>
      <c r="EP145" s="488" t="s">
        <v>316</v>
      </c>
      <c r="EQ145" s="488" t="s">
        <v>316</v>
      </c>
      <c r="ER145" s="488" t="s">
        <v>316</v>
      </c>
      <c r="ES145" s="488" t="s">
        <v>316</v>
      </c>
      <c r="ET145" s="488" t="s">
        <v>316</v>
      </c>
      <c r="EU145" s="488" t="s">
        <v>316</v>
      </c>
      <c r="EV145" s="488" t="s">
        <v>316</v>
      </c>
      <c r="EW145" s="488" t="s">
        <v>316</v>
      </c>
      <c r="EX145" s="488" t="s">
        <v>316</v>
      </c>
      <c r="EY145" s="488" t="s">
        <v>316</v>
      </c>
      <c r="EZ145" s="488" t="s">
        <v>316</v>
      </c>
      <c r="FA145" s="488" t="s">
        <v>316</v>
      </c>
      <c r="FB145" s="488" t="s">
        <v>316</v>
      </c>
      <c r="FC145" s="488" t="s">
        <v>316</v>
      </c>
      <c r="FD145" s="488" t="s">
        <v>316</v>
      </c>
      <c r="FE145" s="488" t="s">
        <v>316</v>
      </c>
      <c r="FF145" s="488" t="s">
        <v>316</v>
      </c>
      <c r="FG145" s="488" t="s">
        <v>316</v>
      </c>
      <c r="FH145" s="488" t="s">
        <v>316</v>
      </c>
      <c r="FI145" s="488" t="s">
        <v>316</v>
      </c>
      <c r="FJ145" s="488" t="s">
        <v>316</v>
      </c>
      <c r="FK145" s="488" t="s">
        <v>316</v>
      </c>
      <c r="FL145" s="488" t="s">
        <v>316</v>
      </c>
      <c r="FM145" s="488" t="s">
        <v>316</v>
      </c>
      <c r="FN145" s="488" t="s">
        <v>316</v>
      </c>
      <c r="FO145" s="488" t="s">
        <v>316</v>
      </c>
      <c r="FP145" s="488" t="s">
        <v>316</v>
      </c>
      <c r="FQ145" s="488" t="s">
        <v>316</v>
      </c>
      <c r="FR145" s="488" t="s">
        <v>316</v>
      </c>
      <c r="FS145" s="488" t="s">
        <v>316</v>
      </c>
      <c r="FT145" s="488" t="s">
        <v>316</v>
      </c>
      <c r="FU145" s="488" t="s">
        <v>316</v>
      </c>
      <c r="FV145" s="488" t="s">
        <v>316</v>
      </c>
      <c r="FW145" s="488" t="s">
        <v>316</v>
      </c>
      <c r="FX145" s="488" t="s">
        <v>316</v>
      </c>
      <c r="FY145" s="488" t="s">
        <v>316</v>
      </c>
      <c r="FZ145" s="488" t="s">
        <v>316</v>
      </c>
      <c r="GA145" s="488" t="s">
        <v>316</v>
      </c>
      <c r="GB145" s="488" t="s">
        <v>316</v>
      </c>
      <c r="GC145" s="488" t="s">
        <v>316</v>
      </c>
      <c r="GD145" s="488" t="s">
        <v>316</v>
      </c>
      <c r="GE145" s="488" t="s">
        <v>316</v>
      </c>
      <c r="GF145" s="488" t="s">
        <v>316</v>
      </c>
      <c r="GG145" s="488" t="s">
        <v>316</v>
      </c>
      <c r="GH145" s="488" t="s">
        <v>316</v>
      </c>
      <c r="GI145" s="488" t="s">
        <v>316</v>
      </c>
      <c r="GJ145" s="488" t="s">
        <v>316</v>
      </c>
      <c r="GK145" s="488" t="s">
        <v>316</v>
      </c>
      <c r="GL145" s="488" t="s">
        <v>316</v>
      </c>
      <c r="GM145" s="488" t="s">
        <v>316</v>
      </c>
      <c r="GN145" s="488" t="s">
        <v>316</v>
      </c>
      <c r="GO145" s="488" t="s">
        <v>316</v>
      </c>
      <c r="GP145" s="488" t="s">
        <v>316</v>
      </c>
      <c r="GQ145" s="488" t="s">
        <v>316</v>
      </c>
      <c r="GR145" s="488" t="s">
        <v>316</v>
      </c>
      <c r="GS145" s="488" t="s">
        <v>316</v>
      </c>
      <c r="GT145" s="488" t="s">
        <v>316</v>
      </c>
    </row>
    <row r="146" spans="2:202" s="364" customFormat="1" ht="8.25" hidden="1" customHeight="1">
      <c r="B146" s="366">
        <v>62</v>
      </c>
      <c r="C146" s="485" t="s">
        <v>272</v>
      </c>
      <c r="D146" s="485" t="s">
        <v>272</v>
      </c>
      <c r="E146" s="485" t="s">
        <v>272</v>
      </c>
      <c r="F146" s="485" t="s">
        <v>272</v>
      </c>
      <c r="G146" s="485" t="s">
        <v>272</v>
      </c>
      <c r="H146" s="485" t="s">
        <v>272</v>
      </c>
      <c r="I146" s="485" t="s">
        <v>272</v>
      </c>
      <c r="J146" s="485" t="s">
        <v>272</v>
      </c>
      <c r="K146" s="485" t="s">
        <v>272</v>
      </c>
      <c r="L146" s="485" t="s">
        <v>272</v>
      </c>
      <c r="M146" s="485" t="s">
        <v>272</v>
      </c>
      <c r="N146" s="485" t="s">
        <v>272</v>
      </c>
      <c r="O146" s="485" t="s">
        <v>272</v>
      </c>
      <c r="P146" s="485" t="s">
        <v>272</v>
      </c>
      <c r="Q146" s="485" t="s">
        <v>272</v>
      </c>
      <c r="R146" s="485" t="s">
        <v>272</v>
      </c>
      <c r="S146" s="485" t="s">
        <v>272</v>
      </c>
      <c r="T146" s="485" t="s">
        <v>272</v>
      </c>
      <c r="U146" s="485" t="s">
        <v>272</v>
      </c>
      <c r="V146" s="485" t="s">
        <v>272</v>
      </c>
      <c r="W146" s="485" t="s">
        <v>272</v>
      </c>
      <c r="X146" s="485" t="s">
        <v>272</v>
      </c>
      <c r="Y146" s="485" t="s">
        <v>272</v>
      </c>
      <c r="Z146" s="485" t="s">
        <v>272</v>
      </c>
      <c r="AA146" s="485" t="s">
        <v>272</v>
      </c>
      <c r="AB146" s="485" t="s">
        <v>272</v>
      </c>
      <c r="AC146" s="485" t="s">
        <v>272</v>
      </c>
      <c r="AD146" s="485" t="s">
        <v>272</v>
      </c>
      <c r="AE146" s="485" t="s">
        <v>272</v>
      </c>
      <c r="AF146" s="485" t="s">
        <v>272</v>
      </c>
      <c r="AG146" s="485" t="s">
        <v>272</v>
      </c>
      <c r="AH146" s="485" t="s">
        <v>272</v>
      </c>
      <c r="AI146" s="485" t="s">
        <v>272</v>
      </c>
      <c r="AJ146" s="485" t="s">
        <v>272</v>
      </c>
      <c r="AK146" s="485" t="s">
        <v>272</v>
      </c>
      <c r="AL146" s="485" t="s">
        <v>272</v>
      </c>
      <c r="AM146" s="485" t="s">
        <v>272</v>
      </c>
      <c r="AN146" s="485" t="s">
        <v>272</v>
      </c>
      <c r="AO146" s="485" t="s">
        <v>272</v>
      </c>
      <c r="AP146" s="486" t="s">
        <v>317</v>
      </c>
      <c r="AQ146" s="486" t="s">
        <v>317</v>
      </c>
      <c r="AR146" s="486" t="s">
        <v>317</v>
      </c>
      <c r="AS146" s="486" t="s">
        <v>317</v>
      </c>
      <c r="AT146" s="486" t="s">
        <v>317</v>
      </c>
      <c r="AU146" s="486" t="s">
        <v>317</v>
      </c>
      <c r="AV146" s="486" t="s">
        <v>317</v>
      </c>
      <c r="AW146" s="486" t="s">
        <v>317</v>
      </c>
      <c r="AX146" s="486" t="s">
        <v>317</v>
      </c>
      <c r="AY146" s="486" t="s">
        <v>317</v>
      </c>
      <c r="AZ146" s="487" t="s">
        <v>317</v>
      </c>
      <c r="BA146" s="486" t="s">
        <v>317</v>
      </c>
      <c r="BB146" s="486" t="s">
        <v>317</v>
      </c>
      <c r="BC146" s="486" t="s">
        <v>317</v>
      </c>
      <c r="BD146" s="486" t="s">
        <v>317</v>
      </c>
      <c r="BE146" s="486" t="s">
        <v>317</v>
      </c>
      <c r="BF146" s="486" t="s">
        <v>317</v>
      </c>
      <c r="BG146" s="486" t="s">
        <v>317</v>
      </c>
      <c r="BH146" s="486" t="s">
        <v>317</v>
      </c>
      <c r="BI146" s="486" t="s">
        <v>317</v>
      </c>
      <c r="BJ146" s="486" t="s">
        <v>317</v>
      </c>
      <c r="BK146" s="486" t="s">
        <v>317</v>
      </c>
      <c r="BL146" s="486" t="s">
        <v>317</v>
      </c>
      <c r="BM146" s="486" t="s">
        <v>317</v>
      </c>
      <c r="BN146" s="486" t="s">
        <v>317</v>
      </c>
      <c r="BO146" s="486" t="s">
        <v>317</v>
      </c>
      <c r="BP146" s="486" t="s">
        <v>317</v>
      </c>
      <c r="BQ146" s="486" t="s">
        <v>317</v>
      </c>
      <c r="BR146" s="486" t="s">
        <v>317</v>
      </c>
      <c r="BS146" s="486" t="s">
        <v>317</v>
      </c>
      <c r="BT146" s="486" t="s">
        <v>317</v>
      </c>
      <c r="BU146" s="486" t="s">
        <v>317</v>
      </c>
      <c r="BV146" s="486" t="s">
        <v>317</v>
      </c>
      <c r="BW146" s="486" t="s">
        <v>317</v>
      </c>
      <c r="BX146" s="486" t="s">
        <v>317</v>
      </c>
      <c r="BY146" s="486" t="s">
        <v>317</v>
      </c>
      <c r="BZ146" s="486" t="s">
        <v>317</v>
      </c>
      <c r="CA146" s="486" t="s">
        <v>317</v>
      </c>
      <c r="CB146" s="486" t="s">
        <v>317</v>
      </c>
      <c r="CC146" s="486" t="s">
        <v>317</v>
      </c>
      <c r="CD146" s="486" t="s">
        <v>317</v>
      </c>
      <c r="CE146" s="486" t="s">
        <v>317</v>
      </c>
      <c r="CF146" s="486" t="s">
        <v>317</v>
      </c>
      <c r="CG146" s="486" t="s">
        <v>317</v>
      </c>
      <c r="CH146" s="486" t="s">
        <v>317</v>
      </c>
      <c r="CI146" s="486" t="s">
        <v>317</v>
      </c>
      <c r="CJ146" s="486" t="s">
        <v>317</v>
      </c>
      <c r="CK146" s="486" t="s">
        <v>317</v>
      </c>
      <c r="CL146" s="486" t="s">
        <v>317</v>
      </c>
      <c r="CM146" s="486" t="s">
        <v>317</v>
      </c>
      <c r="CN146" s="486" t="s">
        <v>317</v>
      </c>
      <c r="CO146" s="486" t="s">
        <v>317</v>
      </c>
      <c r="CP146" s="486" t="s">
        <v>317</v>
      </c>
      <c r="CQ146" s="486" t="s">
        <v>317</v>
      </c>
      <c r="CR146" s="486" t="s">
        <v>317</v>
      </c>
      <c r="CS146" s="486" t="s">
        <v>317</v>
      </c>
      <c r="CT146" s="486" t="s">
        <v>317</v>
      </c>
      <c r="CU146" s="486" t="s">
        <v>317</v>
      </c>
      <c r="CV146" s="486" t="s">
        <v>317</v>
      </c>
      <c r="CW146" s="486" t="s">
        <v>317</v>
      </c>
      <c r="CX146" s="488" t="s">
        <v>316</v>
      </c>
      <c r="CY146" s="488" t="s">
        <v>316</v>
      </c>
      <c r="CZ146" s="488" t="s">
        <v>316</v>
      </c>
      <c r="DA146" s="488" t="s">
        <v>316</v>
      </c>
      <c r="DB146" s="488" t="s">
        <v>316</v>
      </c>
      <c r="DC146" s="488" t="s">
        <v>316</v>
      </c>
      <c r="DD146" s="488" t="s">
        <v>316</v>
      </c>
      <c r="DE146" s="488" t="s">
        <v>316</v>
      </c>
      <c r="DF146" s="488" t="s">
        <v>316</v>
      </c>
      <c r="DG146" s="488" t="s">
        <v>316</v>
      </c>
      <c r="DH146" s="488" t="s">
        <v>316</v>
      </c>
      <c r="DI146" s="488" t="s">
        <v>316</v>
      </c>
      <c r="DJ146" s="488" t="s">
        <v>316</v>
      </c>
      <c r="DK146" s="488" t="s">
        <v>316</v>
      </c>
      <c r="DL146" s="488" t="s">
        <v>316</v>
      </c>
      <c r="DM146" s="488" t="s">
        <v>316</v>
      </c>
      <c r="DN146" s="488" t="s">
        <v>316</v>
      </c>
      <c r="DO146" s="488" t="s">
        <v>316</v>
      </c>
      <c r="DP146" s="488" t="s">
        <v>316</v>
      </c>
      <c r="DQ146" s="488" t="s">
        <v>316</v>
      </c>
      <c r="DR146" s="488" t="s">
        <v>316</v>
      </c>
      <c r="DS146" s="488" t="s">
        <v>316</v>
      </c>
      <c r="DT146" s="488" t="s">
        <v>316</v>
      </c>
      <c r="DU146" s="488" t="s">
        <v>316</v>
      </c>
      <c r="DV146" s="488" t="s">
        <v>316</v>
      </c>
      <c r="DW146" s="488" t="s">
        <v>316</v>
      </c>
      <c r="DX146" s="488" t="s">
        <v>316</v>
      </c>
      <c r="DY146" s="488" t="s">
        <v>316</v>
      </c>
      <c r="DZ146" s="488" t="s">
        <v>316</v>
      </c>
      <c r="EA146" s="488" t="s">
        <v>316</v>
      </c>
      <c r="EB146" s="488" t="s">
        <v>316</v>
      </c>
      <c r="EC146" s="488" t="s">
        <v>316</v>
      </c>
      <c r="ED146" s="488" t="s">
        <v>316</v>
      </c>
      <c r="EE146" s="488" t="s">
        <v>316</v>
      </c>
      <c r="EF146" s="488" t="s">
        <v>316</v>
      </c>
      <c r="EG146" s="488" t="s">
        <v>316</v>
      </c>
      <c r="EH146" s="488" t="s">
        <v>316</v>
      </c>
      <c r="EI146" s="488" t="s">
        <v>316</v>
      </c>
      <c r="EJ146" s="488" t="s">
        <v>316</v>
      </c>
      <c r="EK146" s="488" t="s">
        <v>316</v>
      </c>
      <c r="EL146" s="488" t="s">
        <v>316</v>
      </c>
      <c r="EM146" s="488" t="s">
        <v>316</v>
      </c>
      <c r="EN146" s="488" t="s">
        <v>316</v>
      </c>
      <c r="EO146" s="488" t="s">
        <v>316</v>
      </c>
      <c r="EP146" s="488" t="s">
        <v>316</v>
      </c>
      <c r="EQ146" s="488" t="s">
        <v>316</v>
      </c>
      <c r="ER146" s="488" t="s">
        <v>316</v>
      </c>
      <c r="ES146" s="488" t="s">
        <v>316</v>
      </c>
      <c r="ET146" s="488" t="s">
        <v>316</v>
      </c>
      <c r="EU146" s="488" t="s">
        <v>316</v>
      </c>
      <c r="EV146" s="488" t="s">
        <v>316</v>
      </c>
      <c r="EW146" s="488" t="s">
        <v>316</v>
      </c>
      <c r="EX146" s="488" t="s">
        <v>316</v>
      </c>
      <c r="EY146" s="488" t="s">
        <v>316</v>
      </c>
      <c r="EZ146" s="488" t="s">
        <v>316</v>
      </c>
      <c r="FA146" s="488" t="s">
        <v>316</v>
      </c>
      <c r="FB146" s="488" t="s">
        <v>316</v>
      </c>
      <c r="FC146" s="488" t="s">
        <v>316</v>
      </c>
      <c r="FD146" s="488" t="s">
        <v>316</v>
      </c>
      <c r="FE146" s="488" t="s">
        <v>316</v>
      </c>
      <c r="FF146" s="488" t="s">
        <v>316</v>
      </c>
      <c r="FG146" s="488" t="s">
        <v>316</v>
      </c>
      <c r="FH146" s="488" t="s">
        <v>316</v>
      </c>
      <c r="FI146" s="488" t="s">
        <v>316</v>
      </c>
      <c r="FJ146" s="488" t="s">
        <v>316</v>
      </c>
      <c r="FK146" s="488" t="s">
        <v>316</v>
      </c>
      <c r="FL146" s="488" t="s">
        <v>316</v>
      </c>
      <c r="FM146" s="488" t="s">
        <v>316</v>
      </c>
      <c r="FN146" s="488" t="s">
        <v>316</v>
      </c>
      <c r="FO146" s="488" t="s">
        <v>316</v>
      </c>
      <c r="FP146" s="488" t="s">
        <v>316</v>
      </c>
      <c r="FQ146" s="488" t="s">
        <v>316</v>
      </c>
      <c r="FR146" s="488" t="s">
        <v>316</v>
      </c>
      <c r="FS146" s="488" t="s">
        <v>316</v>
      </c>
      <c r="FT146" s="488" t="s">
        <v>316</v>
      </c>
      <c r="FU146" s="488" t="s">
        <v>316</v>
      </c>
      <c r="FV146" s="488" t="s">
        <v>316</v>
      </c>
      <c r="FW146" s="488" t="s">
        <v>316</v>
      </c>
      <c r="FX146" s="488" t="s">
        <v>316</v>
      </c>
      <c r="FY146" s="488" t="s">
        <v>316</v>
      </c>
      <c r="FZ146" s="488" t="s">
        <v>316</v>
      </c>
      <c r="GA146" s="488" t="s">
        <v>316</v>
      </c>
      <c r="GB146" s="488" t="s">
        <v>316</v>
      </c>
      <c r="GC146" s="488" t="s">
        <v>316</v>
      </c>
      <c r="GD146" s="488" t="s">
        <v>316</v>
      </c>
      <c r="GE146" s="488" t="s">
        <v>316</v>
      </c>
      <c r="GF146" s="488" t="s">
        <v>316</v>
      </c>
      <c r="GG146" s="488" t="s">
        <v>316</v>
      </c>
      <c r="GH146" s="488" t="s">
        <v>316</v>
      </c>
      <c r="GI146" s="488" t="s">
        <v>316</v>
      </c>
      <c r="GJ146" s="488" t="s">
        <v>316</v>
      </c>
      <c r="GK146" s="488" t="s">
        <v>316</v>
      </c>
      <c r="GL146" s="488" t="s">
        <v>316</v>
      </c>
      <c r="GM146" s="488" t="s">
        <v>316</v>
      </c>
      <c r="GN146" s="488" t="s">
        <v>316</v>
      </c>
      <c r="GO146" s="488" t="s">
        <v>316</v>
      </c>
      <c r="GP146" s="488" t="s">
        <v>316</v>
      </c>
      <c r="GQ146" s="488" t="s">
        <v>316</v>
      </c>
      <c r="GR146" s="488" t="s">
        <v>316</v>
      </c>
      <c r="GS146" s="488" t="s">
        <v>316</v>
      </c>
      <c r="GT146" s="488" t="s">
        <v>316</v>
      </c>
    </row>
    <row r="147" spans="2:202" s="364" customFormat="1" ht="8.25" hidden="1" customHeight="1">
      <c r="B147" s="366">
        <v>63</v>
      </c>
      <c r="C147" s="485" t="s">
        <v>272</v>
      </c>
      <c r="D147" s="485" t="s">
        <v>272</v>
      </c>
      <c r="E147" s="485" t="s">
        <v>272</v>
      </c>
      <c r="F147" s="485" t="s">
        <v>272</v>
      </c>
      <c r="G147" s="485" t="s">
        <v>272</v>
      </c>
      <c r="H147" s="485" t="s">
        <v>272</v>
      </c>
      <c r="I147" s="485" t="s">
        <v>272</v>
      </c>
      <c r="J147" s="485" t="s">
        <v>272</v>
      </c>
      <c r="K147" s="485" t="s">
        <v>272</v>
      </c>
      <c r="L147" s="485" t="s">
        <v>272</v>
      </c>
      <c r="M147" s="485" t="s">
        <v>272</v>
      </c>
      <c r="N147" s="485" t="s">
        <v>272</v>
      </c>
      <c r="O147" s="485" t="s">
        <v>272</v>
      </c>
      <c r="P147" s="485" t="s">
        <v>272</v>
      </c>
      <c r="Q147" s="485" t="s">
        <v>272</v>
      </c>
      <c r="R147" s="485" t="s">
        <v>272</v>
      </c>
      <c r="S147" s="485" t="s">
        <v>272</v>
      </c>
      <c r="T147" s="485" t="s">
        <v>272</v>
      </c>
      <c r="U147" s="485" t="s">
        <v>272</v>
      </c>
      <c r="V147" s="485" t="s">
        <v>272</v>
      </c>
      <c r="W147" s="485" t="s">
        <v>272</v>
      </c>
      <c r="X147" s="485" t="s">
        <v>272</v>
      </c>
      <c r="Y147" s="485" t="s">
        <v>272</v>
      </c>
      <c r="Z147" s="485" t="s">
        <v>272</v>
      </c>
      <c r="AA147" s="485" t="s">
        <v>272</v>
      </c>
      <c r="AB147" s="485" t="s">
        <v>272</v>
      </c>
      <c r="AC147" s="485" t="s">
        <v>272</v>
      </c>
      <c r="AD147" s="485" t="s">
        <v>272</v>
      </c>
      <c r="AE147" s="485" t="s">
        <v>272</v>
      </c>
      <c r="AF147" s="485" t="s">
        <v>272</v>
      </c>
      <c r="AG147" s="485" t="s">
        <v>272</v>
      </c>
      <c r="AH147" s="485" t="s">
        <v>272</v>
      </c>
      <c r="AI147" s="485" t="s">
        <v>272</v>
      </c>
      <c r="AJ147" s="485" t="s">
        <v>272</v>
      </c>
      <c r="AK147" s="485" t="s">
        <v>272</v>
      </c>
      <c r="AL147" s="485" t="s">
        <v>272</v>
      </c>
      <c r="AM147" s="485" t="s">
        <v>272</v>
      </c>
      <c r="AN147" s="485" t="s">
        <v>272</v>
      </c>
      <c r="AO147" s="485" t="s">
        <v>272</v>
      </c>
      <c r="AP147" s="486" t="s">
        <v>317</v>
      </c>
      <c r="AQ147" s="486" t="s">
        <v>317</v>
      </c>
      <c r="AR147" s="486" t="s">
        <v>317</v>
      </c>
      <c r="AS147" s="486" t="s">
        <v>317</v>
      </c>
      <c r="AT147" s="486" t="s">
        <v>317</v>
      </c>
      <c r="AU147" s="486" t="s">
        <v>317</v>
      </c>
      <c r="AV147" s="486" t="s">
        <v>317</v>
      </c>
      <c r="AW147" s="486" t="s">
        <v>317</v>
      </c>
      <c r="AX147" s="486" t="s">
        <v>317</v>
      </c>
      <c r="AY147" s="486" t="s">
        <v>317</v>
      </c>
      <c r="AZ147" s="487" t="s">
        <v>317</v>
      </c>
      <c r="BA147" s="486" t="s">
        <v>317</v>
      </c>
      <c r="BB147" s="486" t="s">
        <v>317</v>
      </c>
      <c r="BC147" s="486" t="s">
        <v>317</v>
      </c>
      <c r="BD147" s="486" t="s">
        <v>317</v>
      </c>
      <c r="BE147" s="486" t="s">
        <v>317</v>
      </c>
      <c r="BF147" s="486" t="s">
        <v>317</v>
      </c>
      <c r="BG147" s="486" t="s">
        <v>317</v>
      </c>
      <c r="BH147" s="486" t="s">
        <v>317</v>
      </c>
      <c r="BI147" s="486" t="s">
        <v>317</v>
      </c>
      <c r="BJ147" s="486" t="s">
        <v>317</v>
      </c>
      <c r="BK147" s="486" t="s">
        <v>317</v>
      </c>
      <c r="BL147" s="486" t="s">
        <v>317</v>
      </c>
      <c r="BM147" s="486" t="s">
        <v>317</v>
      </c>
      <c r="BN147" s="486" t="s">
        <v>317</v>
      </c>
      <c r="BO147" s="486" t="s">
        <v>317</v>
      </c>
      <c r="BP147" s="486" t="s">
        <v>317</v>
      </c>
      <c r="BQ147" s="486" t="s">
        <v>317</v>
      </c>
      <c r="BR147" s="486" t="s">
        <v>317</v>
      </c>
      <c r="BS147" s="486" t="s">
        <v>317</v>
      </c>
      <c r="BT147" s="486" t="s">
        <v>317</v>
      </c>
      <c r="BU147" s="486" t="s">
        <v>317</v>
      </c>
      <c r="BV147" s="486" t="s">
        <v>317</v>
      </c>
      <c r="BW147" s="486" t="s">
        <v>317</v>
      </c>
      <c r="BX147" s="486" t="s">
        <v>317</v>
      </c>
      <c r="BY147" s="486" t="s">
        <v>317</v>
      </c>
      <c r="BZ147" s="486" t="s">
        <v>317</v>
      </c>
      <c r="CA147" s="486" t="s">
        <v>317</v>
      </c>
      <c r="CB147" s="486" t="s">
        <v>317</v>
      </c>
      <c r="CC147" s="486" t="s">
        <v>317</v>
      </c>
      <c r="CD147" s="486" t="s">
        <v>317</v>
      </c>
      <c r="CE147" s="486" t="s">
        <v>317</v>
      </c>
      <c r="CF147" s="486" t="s">
        <v>317</v>
      </c>
      <c r="CG147" s="486" t="s">
        <v>317</v>
      </c>
      <c r="CH147" s="486" t="s">
        <v>317</v>
      </c>
      <c r="CI147" s="486" t="s">
        <v>317</v>
      </c>
      <c r="CJ147" s="486" t="s">
        <v>317</v>
      </c>
      <c r="CK147" s="486" t="s">
        <v>317</v>
      </c>
      <c r="CL147" s="486" t="s">
        <v>317</v>
      </c>
      <c r="CM147" s="486" t="s">
        <v>317</v>
      </c>
      <c r="CN147" s="486" t="s">
        <v>317</v>
      </c>
      <c r="CO147" s="486" t="s">
        <v>317</v>
      </c>
      <c r="CP147" s="486" t="s">
        <v>317</v>
      </c>
      <c r="CQ147" s="486" t="s">
        <v>317</v>
      </c>
      <c r="CR147" s="486" t="s">
        <v>317</v>
      </c>
      <c r="CS147" s="486" t="s">
        <v>317</v>
      </c>
      <c r="CT147" s="486" t="s">
        <v>317</v>
      </c>
      <c r="CU147" s="486" t="s">
        <v>317</v>
      </c>
      <c r="CV147" s="486" t="s">
        <v>317</v>
      </c>
      <c r="CW147" s="486" t="s">
        <v>317</v>
      </c>
      <c r="CX147" s="488" t="s">
        <v>316</v>
      </c>
      <c r="CY147" s="488" t="s">
        <v>316</v>
      </c>
      <c r="CZ147" s="488" t="s">
        <v>316</v>
      </c>
      <c r="DA147" s="488" t="s">
        <v>316</v>
      </c>
      <c r="DB147" s="488" t="s">
        <v>316</v>
      </c>
      <c r="DC147" s="488" t="s">
        <v>316</v>
      </c>
      <c r="DD147" s="488" t="s">
        <v>316</v>
      </c>
      <c r="DE147" s="488" t="s">
        <v>316</v>
      </c>
      <c r="DF147" s="488" t="s">
        <v>316</v>
      </c>
      <c r="DG147" s="488" t="s">
        <v>316</v>
      </c>
      <c r="DH147" s="488" t="s">
        <v>316</v>
      </c>
      <c r="DI147" s="488" t="s">
        <v>316</v>
      </c>
      <c r="DJ147" s="488" t="s">
        <v>316</v>
      </c>
      <c r="DK147" s="488" t="s">
        <v>316</v>
      </c>
      <c r="DL147" s="488" t="s">
        <v>316</v>
      </c>
      <c r="DM147" s="488" t="s">
        <v>316</v>
      </c>
      <c r="DN147" s="488" t="s">
        <v>316</v>
      </c>
      <c r="DO147" s="488" t="s">
        <v>316</v>
      </c>
      <c r="DP147" s="488" t="s">
        <v>316</v>
      </c>
      <c r="DQ147" s="488" t="s">
        <v>316</v>
      </c>
      <c r="DR147" s="488" t="s">
        <v>316</v>
      </c>
      <c r="DS147" s="488" t="s">
        <v>316</v>
      </c>
      <c r="DT147" s="488" t="s">
        <v>316</v>
      </c>
      <c r="DU147" s="488" t="s">
        <v>316</v>
      </c>
      <c r="DV147" s="488" t="s">
        <v>316</v>
      </c>
      <c r="DW147" s="488" t="s">
        <v>316</v>
      </c>
      <c r="DX147" s="488" t="s">
        <v>316</v>
      </c>
      <c r="DY147" s="488" t="s">
        <v>316</v>
      </c>
      <c r="DZ147" s="488" t="s">
        <v>316</v>
      </c>
      <c r="EA147" s="488" t="s">
        <v>316</v>
      </c>
      <c r="EB147" s="488" t="s">
        <v>316</v>
      </c>
      <c r="EC147" s="488" t="s">
        <v>316</v>
      </c>
      <c r="ED147" s="488" t="s">
        <v>316</v>
      </c>
      <c r="EE147" s="488" t="s">
        <v>316</v>
      </c>
      <c r="EF147" s="488" t="s">
        <v>316</v>
      </c>
      <c r="EG147" s="488" t="s">
        <v>316</v>
      </c>
      <c r="EH147" s="488" t="s">
        <v>316</v>
      </c>
      <c r="EI147" s="488" t="s">
        <v>316</v>
      </c>
      <c r="EJ147" s="488" t="s">
        <v>316</v>
      </c>
      <c r="EK147" s="488" t="s">
        <v>316</v>
      </c>
      <c r="EL147" s="488" t="s">
        <v>316</v>
      </c>
      <c r="EM147" s="488" t="s">
        <v>316</v>
      </c>
      <c r="EN147" s="488" t="s">
        <v>316</v>
      </c>
      <c r="EO147" s="488" t="s">
        <v>316</v>
      </c>
      <c r="EP147" s="488" t="s">
        <v>316</v>
      </c>
      <c r="EQ147" s="488" t="s">
        <v>316</v>
      </c>
      <c r="ER147" s="488" t="s">
        <v>316</v>
      </c>
      <c r="ES147" s="488" t="s">
        <v>316</v>
      </c>
      <c r="ET147" s="488" t="s">
        <v>316</v>
      </c>
      <c r="EU147" s="488" t="s">
        <v>316</v>
      </c>
      <c r="EV147" s="488" t="s">
        <v>316</v>
      </c>
      <c r="EW147" s="488" t="s">
        <v>316</v>
      </c>
      <c r="EX147" s="488" t="s">
        <v>316</v>
      </c>
      <c r="EY147" s="488" t="s">
        <v>316</v>
      </c>
      <c r="EZ147" s="488" t="s">
        <v>316</v>
      </c>
      <c r="FA147" s="488" t="s">
        <v>316</v>
      </c>
      <c r="FB147" s="488" t="s">
        <v>316</v>
      </c>
      <c r="FC147" s="488" t="s">
        <v>316</v>
      </c>
      <c r="FD147" s="488" t="s">
        <v>316</v>
      </c>
      <c r="FE147" s="488" t="s">
        <v>316</v>
      </c>
      <c r="FF147" s="488" t="s">
        <v>316</v>
      </c>
      <c r="FG147" s="488" t="s">
        <v>316</v>
      </c>
      <c r="FH147" s="488" t="s">
        <v>316</v>
      </c>
      <c r="FI147" s="488" t="s">
        <v>316</v>
      </c>
      <c r="FJ147" s="488" t="s">
        <v>316</v>
      </c>
      <c r="FK147" s="488" t="s">
        <v>316</v>
      </c>
      <c r="FL147" s="488" t="s">
        <v>316</v>
      </c>
      <c r="FM147" s="488" t="s">
        <v>316</v>
      </c>
      <c r="FN147" s="488" t="s">
        <v>316</v>
      </c>
      <c r="FO147" s="488" t="s">
        <v>316</v>
      </c>
      <c r="FP147" s="488" t="s">
        <v>316</v>
      </c>
      <c r="FQ147" s="488" t="s">
        <v>316</v>
      </c>
      <c r="FR147" s="488" t="s">
        <v>316</v>
      </c>
      <c r="FS147" s="488" t="s">
        <v>316</v>
      </c>
      <c r="FT147" s="488" t="s">
        <v>316</v>
      </c>
      <c r="FU147" s="488" t="s">
        <v>316</v>
      </c>
      <c r="FV147" s="488" t="s">
        <v>316</v>
      </c>
      <c r="FW147" s="488" t="s">
        <v>316</v>
      </c>
      <c r="FX147" s="488" t="s">
        <v>316</v>
      </c>
      <c r="FY147" s="488" t="s">
        <v>316</v>
      </c>
      <c r="FZ147" s="488" t="s">
        <v>316</v>
      </c>
      <c r="GA147" s="488" t="s">
        <v>316</v>
      </c>
      <c r="GB147" s="488" t="s">
        <v>316</v>
      </c>
      <c r="GC147" s="488" t="s">
        <v>316</v>
      </c>
      <c r="GD147" s="488" t="s">
        <v>316</v>
      </c>
      <c r="GE147" s="488" t="s">
        <v>316</v>
      </c>
      <c r="GF147" s="488" t="s">
        <v>316</v>
      </c>
      <c r="GG147" s="488" t="s">
        <v>316</v>
      </c>
      <c r="GH147" s="488" t="s">
        <v>316</v>
      </c>
      <c r="GI147" s="488" t="s">
        <v>316</v>
      </c>
      <c r="GJ147" s="488" t="s">
        <v>316</v>
      </c>
      <c r="GK147" s="488" t="s">
        <v>316</v>
      </c>
      <c r="GL147" s="488" t="s">
        <v>316</v>
      </c>
      <c r="GM147" s="488" t="s">
        <v>316</v>
      </c>
      <c r="GN147" s="488" t="s">
        <v>316</v>
      </c>
      <c r="GO147" s="488" t="s">
        <v>316</v>
      </c>
      <c r="GP147" s="488" t="s">
        <v>316</v>
      </c>
      <c r="GQ147" s="488" t="s">
        <v>316</v>
      </c>
      <c r="GR147" s="488" t="s">
        <v>316</v>
      </c>
      <c r="GS147" s="488" t="s">
        <v>316</v>
      </c>
      <c r="GT147" s="488" t="s">
        <v>316</v>
      </c>
    </row>
    <row r="148" spans="2:202" s="364" customFormat="1" ht="8.25" hidden="1" customHeight="1">
      <c r="B148" s="366">
        <v>64</v>
      </c>
      <c r="C148" s="485" t="s">
        <v>272</v>
      </c>
      <c r="D148" s="485" t="s">
        <v>272</v>
      </c>
      <c r="E148" s="485" t="s">
        <v>272</v>
      </c>
      <c r="F148" s="485" t="s">
        <v>272</v>
      </c>
      <c r="G148" s="485" t="s">
        <v>272</v>
      </c>
      <c r="H148" s="485" t="s">
        <v>272</v>
      </c>
      <c r="I148" s="485" t="s">
        <v>272</v>
      </c>
      <c r="J148" s="485" t="s">
        <v>272</v>
      </c>
      <c r="K148" s="485" t="s">
        <v>272</v>
      </c>
      <c r="L148" s="485" t="s">
        <v>272</v>
      </c>
      <c r="M148" s="485" t="s">
        <v>272</v>
      </c>
      <c r="N148" s="485" t="s">
        <v>272</v>
      </c>
      <c r="O148" s="485" t="s">
        <v>272</v>
      </c>
      <c r="P148" s="485" t="s">
        <v>272</v>
      </c>
      <c r="Q148" s="485" t="s">
        <v>272</v>
      </c>
      <c r="R148" s="485" t="s">
        <v>272</v>
      </c>
      <c r="S148" s="485" t="s">
        <v>272</v>
      </c>
      <c r="T148" s="485" t="s">
        <v>272</v>
      </c>
      <c r="U148" s="485" t="s">
        <v>272</v>
      </c>
      <c r="V148" s="485" t="s">
        <v>272</v>
      </c>
      <c r="W148" s="485" t="s">
        <v>272</v>
      </c>
      <c r="X148" s="485" t="s">
        <v>272</v>
      </c>
      <c r="Y148" s="485" t="s">
        <v>272</v>
      </c>
      <c r="Z148" s="485" t="s">
        <v>272</v>
      </c>
      <c r="AA148" s="485" t="s">
        <v>272</v>
      </c>
      <c r="AB148" s="485" t="s">
        <v>272</v>
      </c>
      <c r="AC148" s="485" t="s">
        <v>272</v>
      </c>
      <c r="AD148" s="485" t="s">
        <v>272</v>
      </c>
      <c r="AE148" s="485" t="s">
        <v>272</v>
      </c>
      <c r="AF148" s="485" t="s">
        <v>272</v>
      </c>
      <c r="AG148" s="485" t="s">
        <v>272</v>
      </c>
      <c r="AH148" s="485" t="s">
        <v>272</v>
      </c>
      <c r="AI148" s="485" t="s">
        <v>272</v>
      </c>
      <c r="AJ148" s="485" t="s">
        <v>272</v>
      </c>
      <c r="AK148" s="485" t="s">
        <v>272</v>
      </c>
      <c r="AL148" s="485" t="s">
        <v>272</v>
      </c>
      <c r="AM148" s="485" t="s">
        <v>272</v>
      </c>
      <c r="AN148" s="485" t="s">
        <v>272</v>
      </c>
      <c r="AO148" s="485" t="s">
        <v>272</v>
      </c>
      <c r="AP148" s="486" t="s">
        <v>317</v>
      </c>
      <c r="AQ148" s="486" t="s">
        <v>317</v>
      </c>
      <c r="AR148" s="486" t="s">
        <v>317</v>
      </c>
      <c r="AS148" s="486" t="s">
        <v>317</v>
      </c>
      <c r="AT148" s="486" t="s">
        <v>317</v>
      </c>
      <c r="AU148" s="486" t="s">
        <v>317</v>
      </c>
      <c r="AV148" s="486" t="s">
        <v>317</v>
      </c>
      <c r="AW148" s="486" t="s">
        <v>317</v>
      </c>
      <c r="AX148" s="486" t="s">
        <v>317</v>
      </c>
      <c r="AY148" s="486" t="s">
        <v>317</v>
      </c>
      <c r="AZ148" s="487" t="s">
        <v>317</v>
      </c>
      <c r="BA148" s="486" t="s">
        <v>317</v>
      </c>
      <c r="BB148" s="486" t="s">
        <v>317</v>
      </c>
      <c r="BC148" s="486" t="s">
        <v>317</v>
      </c>
      <c r="BD148" s="486" t="s">
        <v>317</v>
      </c>
      <c r="BE148" s="486" t="s">
        <v>317</v>
      </c>
      <c r="BF148" s="486" t="s">
        <v>317</v>
      </c>
      <c r="BG148" s="486" t="s">
        <v>317</v>
      </c>
      <c r="BH148" s="486" t="s">
        <v>317</v>
      </c>
      <c r="BI148" s="486" t="s">
        <v>317</v>
      </c>
      <c r="BJ148" s="486" t="s">
        <v>317</v>
      </c>
      <c r="BK148" s="486" t="s">
        <v>317</v>
      </c>
      <c r="BL148" s="486" t="s">
        <v>317</v>
      </c>
      <c r="BM148" s="486" t="s">
        <v>317</v>
      </c>
      <c r="BN148" s="486" t="s">
        <v>317</v>
      </c>
      <c r="BO148" s="486" t="s">
        <v>317</v>
      </c>
      <c r="BP148" s="486" t="s">
        <v>317</v>
      </c>
      <c r="BQ148" s="486" t="s">
        <v>317</v>
      </c>
      <c r="BR148" s="486" t="s">
        <v>317</v>
      </c>
      <c r="BS148" s="486" t="s">
        <v>317</v>
      </c>
      <c r="BT148" s="486" t="s">
        <v>317</v>
      </c>
      <c r="BU148" s="486" t="s">
        <v>317</v>
      </c>
      <c r="BV148" s="486" t="s">
        <v>317</v>
      </c>
      <c r="BW148" s="486" t="s">
        <v>317</v>
      </c>
      <c r="BX148" s="486" t="s">
        <v>317</v>
      </c>
      <c r="BY148" s="486" t="s">
        <v>317</v>
      </c>
      <c r="BZ148" s="486" t="s">
        <v>317</v>
      </c>
      <c r="CA148" s="486" t="s">
        <v>317</v>
      </c>
      <c r="CB148" s="486" t="s">
        <v>317</v>
      </c>
      <c r="CC148" s="486" t="s">
        <v>317</v>
      </c>
      <c r="CD148" s="486" t="s">
        <v>317</v>
      </c>
      <c r="CE148" s="486" t="s">
        <v>317</v>
      </c>
      <c r="CF148" s="486" t="s">
        <v>317</v>
      </c>
      <c r="CG148" s="486" t="s">
        <v>317</v>
      </c>
      <c r="CH148" s="486" t="s">
        <v>317</v>
      </c>
      <c r="CI148" s="486" t="s">
        <v>317</v>
      </c>
      <c r="CJ148" s="486" t="s">
        <v>317</v>
      </c>
      <c r="CK148" s="486" t="s">
        <v>317</v>
      </c>
      <c r="CL148" s="486" t="s">
        <v>317</v>
      </c>
      <c r="CM148" s="486" t="s">
        <v>317</v>
      </c>
      <c r="CN148" s="486" t="s">
        <v>317</v>
      </c>
      <c r="CO148" s="486" t="s">
        <v>317</v>
      </c>
      <c r="CP148" s="486" t="s">
        <v>317</v>
      </c>
      <c r="CQ148" s="486" t="s">
        <v>317</v>
      </c>
      <c r="CR148" s="486" t="s">
        <v>317</v>
      </c>
      <c r="CS148" s="486" t="s">
        <v>317</v>
      </c>
      <c r="CT148" s="486" t="s">
        <v>317</v>
      </c>
      <c r="CU148" s="486" t="s">
        <v>317</v>
      </c>
      <c r="CV148" s="486" t="s">
        <v>317</v>
      </c>
      <c r="CW148" s="486" t="s">
        <v>317</v>
      </c>
      <c r="CX148" s="488" t="s">
        <v>316</v>
      </c>
      <c r="CY148" s="488" t="s">
        <v>316</v>
      </c>
      <c r="CZ148" s="488" t="s">
        <v>316</v>
      </c>
      <c r="DA148" s="488" t="s">
        <v>316</v>
      </c>
      <c r="DB148" s="488" t="s">
        <v>316</v>
      </c>
      <c r="DC148" s="488" t="s">
        <v>316</v>
      </c>
      <c r="DD148" s="488" t="s">
        <v>316</v>
      </c>
      <c r="DE148" s="488" t="s">
        <v>316</v>
      </c>
      <c r="DF148" s="488" t="s">
        <v>316</v>
      </c>
      <c r="DG148" s="488" t="s">
        <v>316</v>
      </c>
      <c r="DH148" s="488" t="s">
        <v>316</v>
      </c>
      <c r="DI148" s="488" t="s">
        <v>316</v>
      </c>
      <c r="DJ148" s="488" t="s">
        <v>316</v>
      </c>
      <c r="DK148" s="488" t="s">
        <v>316</v>
      </c>
      <c r="DL148" s="488" t="s">
        <v>316</v>
      </c>
      <c r="DM148" s="488" t="s">
        <v>316</v>
      </c>
      <c r="DN148" s="488" t="s">
        <v>316</v>
      </c>
      <c r="DO148" s="488" t="s">
        <v>316</v>
      </c>
      <c r="DP148" s="488" t="s">
        <v>316</v>
      </c>
      <c r="DQ148" s="488" t="s">
        <v>316</v>
      </c>
      <c r="DR148" s="488" t="s">
        <v>316</v>
      </c>
      <c r="DS148" s="488" t="s">
        <v>316</v>
      </c>
      <c r="DT148" s="488" t="s">
        <v>316</v>
      </c>
      <c r="DU148" s="488" t="s">
        <v>316</v>
      </c>
      <c r="DV148" s="488" t="s">
        <v>316</v>
      </c>
      <c r="DW148" s="488" t="s">
        <v>316</v>
      </c>
      <c r="DX148" s="488" t="s">
        <v>316</v>
      </c>
      <c r="DY148" s="488" t="s">
        <v>316</v>
      </c>
      <c r="DZ148" s="488" t="s">
        <v>316</v>
      </c>
      <c r="EA148" s="488" t="s">
        <v>316</v>
      </c>
      <c r="EB148" s="488" t="s">
        <v>316</v>
      </c>
      <c r="EC148" s="488" t="s">
        <v>316</v>
      </c>
      <c r="ED148" s="488" t="s">
        <v>316</v>
      </c>
      <c r="EE148" s="488" t="s">
        <v>316</v>
      </c>
      <c r="EF148" s="488" t="s">
        <v>316</v>
      </c>
      <c r="EG148" s="488" t="s">
        <v>316</v>
      </c>
      <c r="EH148" s="488" t="s">
        <v>316</v>
      </c>
      <c r="EI148" s="488" t="s">
        <v>316</v>
      </c>
      <c r="EJ148" s="488" t="s">
        <v>316</v>
      </c>
      <c r="EK148" s="488" t="s">
        <v>316</v>
      </c>
      <c r="EL148" s="488" t="s">
        <v>316</v>
      </c>
      <c r="EM148" s="488" t="s">
        <v>316</v>
      </c>
      <c r="EN148" s="488" t="s">
        <v>316</v>
      </c>
      <c r="EO148" s="488" t="s">
        <v>316</v>
      </c>
      <c r="EP148" s="488" t="s">
        <v>316</v>
      </c>
      <c r="EQ148" s="488" t="s">
        <v>316</v>
      </c>
      <c r="ER148" s="488" t="s">
        <v>316</v>
      </c>
      <c r="ES148" s="488" t="s">
        <v>316</v>
      </c>
      <c r="ET148" s="488" t="s">
        <v>316</v>
      </c>
      <c r="EU148" s="488" t="s">
        <v>316</v>
      </c>
      <c r="EV148" s="488" t="s">
        <v>316</v>
      </c>
      <c r="EW148" s="488" t="s">
        <v>316</v>
      </c>
      <c r="EX148" s="488" t="s">
        <v>316</v>
      </c>
      <c r="EY148" s="488" t="s">
        <v>316</v>
      </c>
      <c r="EZ148" s="488" t="s">
        <v>316</v>
      </c>
      <c r="FA148" s="488" t="s">
        <v>316</v>
      </c>
      <c r="FB148" s="488" t="s">
        <v>316</v>
      </c>
      <c r="FC148" s="488" t="s">
        <v>316</v>
      </c>
      <c r="FD148" s="488" t="s">
        <v>316</v>
      </c>
      <c r="FE148" s="488" t="s">
        <v>316</v>
      </c>
      <c r="FF148" s="488" t="s">
        <v>316</v>
      </c>
      <c r="FG148" s="488" t="s">
        <v>316</v>
      </c>
      <c r="FH148" s="488" t="s">
        <v>316</v>
      </c>
      <c r="FI148" s="488" t="s">
        <v>316</v>
      </c>
      <c r="FJ148" s="488" t="s">
        <v>316</v>
      </c>
      <c r="FK148" s="488" t="s">
        <v>316</v>
      </c>
      <c r="FL148" s="488" t="s">
        <v>316</v>
      </c>
      <c r="FM148" s="488" t="s">
        <v>316</v>
      </c>
      <c r="FN148" s="488" t="s">
        <v>316</v>
      </c>
      <c r="FO148" s="488" t="s">
        <v>316</v>
      </c>
      <c r="FP148" s="488" t="s">
        <v>316</v>
      </c>
      <c r="FQ148" s="488" t="s">
        <v>316</v>
      </c>
      <c r="FR148" s="488" t="s">
        <v>316</v>
      </c>
      <c r="FS148" s="488" t="s">
        <v>316</v>
      </c>
      <c r="FT148" s="488" t="s">
        <v>316</v>
      </c>
      <c r="FU148" s="488" t="s">
        <v>316</v>
      </c>
      <c r="FV148" s="488" t="s">
        <v>316</v>
      </c>
      <c r="FW148" s="488" t="s">
        <v>316</v>
      </c>
      <c r="FX148" s="488" t="s">
        <v>316</v>
      </c>
      <c r="FY148" s="488" t="s">
        <v>316</v>
      </c>
      <c r="FZ148" s="488" t="s">
        <v>316</v>
      </c>
      <c r="GA148" s="488" t="s">
        <v>316</v>
      </c>
      <c r="GB148" s="488" t="s">
        <v>316</v>
      </c>
      <c r="GC148" s="488" t="s">
        <v>316</v>
      </c>
      <c r="GD148" s="488" t="s">
        <v>316</v>
      </c>
      <c r="GE148" s="488" t="s">
        <v>316</v>
      </c>
      <c r="GF148" s="488" t="s">
        <v>316</v>
      </c>
      <c r="GG148" s="488" t="s">
        <v>316</v>
      </c>
      <c r="GH148" s="488" t="s">
        <v>316</v>
      </c>
      <c r="GI148" s="488" t="s">
        <v>316</v>
      </c>
      <c r="GJ148" s="488" t="s">
        <v>316</v>
      </c>
      <c r="GK148" s="488" t="s">
        <v>316</v>
      </c>
      <c r="GL148" s="488" t="s">
        <v>316</v>
      </c>
      <c r="GM148" s="488" t="s">
        <v>316</v>
      </c>
      <c r="GN148" s="488" t="s">
        <v>316</v>
      </c>
      <c r="GO148" s="488" t="s">
        <v>316</v>
      </c>
      <c r="GP148" s="488" t="s">
        <v>316</v>
      </c>
      <c r="GQ148" s="488" t="s">
        <v>316</v>
      </c>
      <c r="GR148" s="488" t="s">
        <v>316</v>
      </c>
      <c r="GS148" s="488" t="s">
        <v>316</v>
      </c>
      <c r="GT148" s="488" t="s">
        <v>316</v>
      </c>
    </row>
    <row r="149" spans="2:202" s="364" customFormat="1" ht="8.25" hidden="1" customHeight="1">
      <c r="B149" s="366">
        <v>65</v>
      </c>
      <c r="C149" s="485" t="s">
        <v>272</v>
      </c>
      <c r="D149" s="485" t="s">
        <v>272</v>
      </c>
      <c r="E149" s="485" t="s">
        <v>272</v>
      </c>
      <c r="F149" s="485" t="s">
        <v>272</v>
      </c>
      <c r="G149" s="485" t="s">
        <v>272</v>
      </c>
      <c r="H149" s="485" t="s">
        <v>272</v>
      </c>
      <c r="I149" s="485" t="s">
        <v>272</v>
      </c>
      <c r="J149" s="485" t="s">
        <v>272</v>
      </c>
      <c r="K149" s="485" t="s">
        <v>272</v>
      </c>
      <c r="L149" s="485" t="s">
        <v>272</v>
      </c>
      <c r="M149" s="485" t="s">
        <v>272</v>
      </c>
      <c r="N149" s="485" t="s">
        <v>272</v>
      </c>
      <c r="O149" s="485" t="s">
        <v>272</v>
      </c>
      <c r="P149" s="485" t="s">
        <v>272</v>
      </c>
      <c r="Q149" s="485" t="s">
        <v>272</v>
      </c>
      <c r="R149" s="485" t="s">
        <v>272</v>
      </c>
      <c r="S149" s="485" t="s">
        <v>272</v>
      </c>
      <c r="T149" s="485" t="s">
        <v>272</v>
      </c>
      <c r="U149" s="485" t="s">
        <v>272</v>
      </c>
      <c r="V149" s="485" t="s">
        <v>272</v>
      </c>
      <c r="W149" s="485" t="s">
        <v>272</v>
      </c>
      <c r="X149" s="485" t="s">
        <v>272</v>
      </c>
      <c r="Y149" s="485" t="s">
        <v>272</v>
      </c>
      <c r="Z149" s="485" t="s">
        <v>272</v>
      </c>
      <c r="AA149" s="485" t="s">
        <v>272</v>
      </c>
      <c r="AB149" s="485" t="s">
        <v>272</v>
      </c>
      <c r="AC149" s="485" t="s">
        <v>272</v>
      </c>
      <c r="AD149" s="485" t="s">
        <v>272</v>
      </c>
      <c r="AE149" s="485" t="s">
        <v>272</v>
      </c>
      <c r="AF149" s="485" t="s">
        <v>272</v>
      </c>
      <c r="AG149" s="485" t="s">
        <v>272</v>
      </c>
      <c r="AH149" s="485" t="s">
        <v>272</v>
      </c>
      <c r="AI149" s="485" t="s">
        <v>272</v>
      </c>
      <c r="AJ149" s="485" t="s">
        <v>272</v>
      </c>
      <c r="AK149" s="485" t="s">
        <v>272</v>
      </c>
      <c r="AL149" s="485" t="s">
        <v>272</v>
      </c>
      <c r="AM149" s="485" t="s">
        <v>272</v>
      </c>
      <c r="AN149" s="485" t="s">
        <v>272</v>
      </c>
      <c r="AO149" s="485" t="s">
        <v>272</v>
      </c>
      <c r="AP149" s="486" t="s">
        <v>317</v>
      </c>
      <c r="AQ149" s="486" t="s">
        <v>317</v>
      </c>
      <c r="AR149" s="486" t="s">
        <v>317</v>
      </c>
      <c r="AS149" s="486" t="s">
        <v>317</v>
      </c>
      <c r="AT149" s="486" t="s">
        <v>317</v>
      </c>
      <c r="AU149" s="486" t="s">
        <v>317</v>
      </c>
      <c r="AV149" s="486" t="s">
        <v>317</v>
      </c>
      <c r="AW149" s="486" t="s">
        <v>317</v>
      </c>
      <c r="AX149" s="486" t="s">
        <v>317</v>
      </c>
      <c r="AY149" s="486" t="s">
        <v>317</v>
      </c>
      <c r="AZ149" s="487" t="s">
        <v>317</v>
      </c>
      <c r="BA149" s="486" t="s">
        <v>317</v>
      </c>
      <c r="BB149" s="486" t="s">
        <v>317</v>
      </c>
      <c r="BC149" s="486" t="s">
        <v>317</v>
      </c>
      <c r="BD149" s="486" t="s">
        <v>317</v>
      </c>
      <c r="BE149" s="486" t="s">
        <v>317</v>
      </c>
      <c r="BF149" s="486" t="s">
        <v>317</v>
      </c>
      <c r="BG149" s="486" t="s">
        <v>317</v>
      </c>
      <c r="BH149" s="486" t="s">
        <v>317</v>
      </c>
      <c r="BI149" s="486" t="s">
        <v>317</v>
      </c>
      <c r="BJ149" s="486" t="s">
        <v>317</v>
      </c>
      <c r="BK149" s="486" t="s">
        <v>317</v>
      </c>
      <c r="BL149" s="486" t="s">
        <v>317</v>
      </c>
      <c r="BM149" s="486" t="s">
        <v>317</v>
      </c>
      <c r="BN149" s="486" t="s">
        <v>317</v>
      </c>
      <c r="BO149" s="486" t="s">
        <v>317</v>
      </c>
      <c r="BP149" s="486" t="s">
        <v>317</v>
      </c>
      <c r="BQ149" s="486" t="s">
        <v>317</v>
      </c>
      <c r="BR149" s="486" t="s">
        <v>317</v>
      </c>
      <c r="BS149" s="486" t="s">
        <v>317</v>
      </c>
      <c r="BT149" s="486" t="s">
        <v>317</v>
      </c>
      <c r="BU149" s="486" t="s">
        <v>317</v>
      </c>
      <c r="BV149" s="486" t="s">
        <v>317</v>
      </c>
      <c r="BW149" s="486" t="s">
        <v>317</v>
      </c>
      <c r="BX149" s="486" t="s">
        <v>317</v>
      </c>
      <c r="BY149" s="486" t="s">
        <v>317</v>
      </c>
      <c r="BZ149" s="486" t="s">
        <v>317</v>
      </c>
      <c r="CA149" s="486" t="s">
        <v>317</v>
      </c>
      <c r="CB149" s="486" t="s">
        <v>317</v>
      </c>
      <c r="CC149" s="486" t="s">
        <v>317</v>
      </c>
      <c r="CD149" s="486" t="s">
        <v>317</v>
      </c>
      <c r="CE149" s="486" t="s">
        <v>317</v>
      </c>
      <c r="CF149" s="486" t="s">
        <v>317</v>
      </c>
      <c r="CG149" s="486" t="s">
        <v>317</v>
      </c>
      <c r="CH149" s="486" t="s">
        <v>317</v>
      </c>
      <c r="CI149" s="486" t="s">
        <v>317</v>
      </c>
      <c r="CJ149" s="486" t="s">
        <v>317</v>
      </c>
      <c r="CK149" s="486" t="s">
        <v>317</v>
      </c>
      <c r="CL149" s="486" t="s">
        <v>317</v>
      </c>
      <c r="CM149" s="486" t="s">
        <v>317</v>
      </c>
      <c r="CN149" s="486" t="s">
        <v>317</v>
      </c>
      <c r="CO149" s="486" t="s">
        <v>317</v>
      </c>
      <c r="CP149" s="486" t="s">
        <v>317</v>
      </c>
      <c r="CQ149" s="486" t="s">
        <v>317</v>
      </c>
      <c r="CR149" s="486" t="s">
        <v>317</v>
      </c>
      <c r="CS149" s="486" t="s">
        <v>317</v>
      </c>
      <c r="CT149" s="486" t="s">
        <v>317</v>
      </c>
      <c r="CU149" s="486" t="s">
        <v>317</v>
      </c>
      <c r="CV149" s="486" t="s">
        <v>317</v>
      </c>
      <c r="CW149" s="486" t="s">
        <v>317</v>
      </c>
      <c r="CX149" s="488" t="s">
        <v>316</v>
      </c>
      <c r="CY149" s="488" t="s">
        <v>316</v>
      </c>
      <c r="CZ149" s="488" t="s">
        <v>316</v>
      </c>
      <c r="DA149" s="488" t="s">
        <v>316</v>
      </c>
      <c r="DB149" s="488" t="s">
        <v>316</v>
      </c>
      <c r="DC149" s="488" t="s">
        <v>316</v>
      </c>
      <c r="DD149" s="488" t="s">
        <v>316</v>
      </c>
      <c r="DE149" s="488" t="s">
        <v>316</v>
      </c>
      <c r="DF149" s="488" t="s">
        <v>316</v>
      </c>
      <c r="DG149" s="488" t="s">
        <v>316</v>
      </c>
      <c r="DH149" s="488" t="s">
        <v>316</v>
      </c>
      <c r="DI149" s="488" t="s">
        <v>316</v>
      </c>
      <c r="DJ149" s="488" t="s">
        <v>316</v>
      </c>
      <c r="DK149" s="488" t="s">
        <v>316</v>
      </c>
      <c r="DL149" s="488" t="s">
        <v>316</v>
      </c>
      <c r="DM149" s="488" t="s">
        <v>316</v>
      </c>
      <c r="DN149" s="488" t="s">
        <v>316</v>
      </c>
      <c r="DO149" s="488" t="s">
        <v>316</v>
      </c>
      <c r="DP149" s="488" t="s">
        <v>316</v>
      </c>
      <c r="DQ149" s="488" t="s">
        <v>316</v>
      </c>
      <c r="DR149" s="488" t="s">
        <v>316</v>
      </c>
      <c r="DS149" s="488" t="s">
        <v>316</v>
      </c>
      <c r="DT149" s="488" t="s">
        <v>316</v>
      </c>
      <c r="DU149" s="488" t="s">
        <v>316</v>
      </c>
      <c r="DV149" s="488" t="s">
        <v>316</v>
      </c>
      <c r="DW149" s="488" t="s">
        <v>316</v>
      </c>
      <c r="DX149" s="488" t="s">
        <v>316</v>
      </c>
      <c r="DY149" s="488" t="s">
        <v>316</v>
      </c>
      <c r="DZ149" s="488" t="s">
        <v>316</v>
      </c>
      <c r="EA149" s="488" t="s">
        <v>316</v>
      </c>
      <c r="EB149" s="488" t="s">
        <v>316</v>
      </c>
      <c r="EC149" s="488" t="s">
        <v>316</v>
      </c>
      <c r="ED149" s="488" t="s">
        <v>316</v>
      </c>
      <c r="EE149" s="488" t="s">
        <v>316</v>
      </c>
      <c r="EF149" s="488" t="s">
        <v>316</v>
      </c>
      <c r="EG149" s="488" t="s">
        <v>316</v>
      </c>
      <c r="EH149" s="488" t="s">
        <v>316</v>
      </c>
      <c r="EI149" s="488" t="s">
        <v>316</v>
      </c>
      <c r="EJ149" s="488" t="s">
        <v>316</v>
      </c>
      <c r="EK149" s="488" t="s">
        <v>316</v>
      </c>
      <c r="EL149" s="488" t="s">
        <v>316</v>
      </c>
      <c r="EM149" s="488" t="s">
        <v>316</v>
      </c>
      <c r="EN149" s="488" t="s">
        <v>316</v>
      </c>
      <c r="EO149" s="488" t="s">
        <v>316</v>
      </c>
      <c r="EP149" s="488" t="s">
        <v>316</v>
      </c>
      <c r="EQ149" s="488" t="s">
        <v>316</v>
      </c>
      <c r="ER149" s="488" t="s">
        <v>316</v>
      </c>
      <c r="ES149" s="488" t="s">
        <v>316</v>
      </c>
      <c r="ET149" s="488" t="s">
        <v>316</v>
      </c>
      <c r="EU149" s="488" t="s">
        <v>316</v>
      </c>
      <c r="EV149" s="488" t="s">
        <v>316</v>
      </c>
      <c r="EW149" s="488" t="s">
        <v>316</v>
      </c>
      <c r="EX149" s="488" t="s">
        <v>316</v>
      </c>
      <c r="EY149" s="488" t="s">
        <v>316</v>
      </c>
      <c r="EZ149" s="488" t="s">
        <v>316</v>
      </c>
      <c r="FA149" s="488" t="s">
        <v>316</v>
      </c>
      <c r="FB149" s="488" t="s">
        <v>316</v>
      </c>
      <c r="FC149" s="488" t="s">
        <v>316</v>
      </c>
      <c r="FD149" s="488" t="s">
        <v>316</v>
      </c>
      <c r="FE149" s="488" t="s">
        <v>316</v>
      </c>
      <c r="FF149" s="488" t="s">
        <v>316</v>
      </c>
      <c r="FG149" s="488" t="s">
        <v>316</v>
      </c>
      <c r="FH149" s="488" t="s">
        <v>316</v>
      </c>
      <c r="FI149" s="488" t="s">
        <v>316</v>
      </c>
      <c r="FJ149" s="488" t="s">
        <v>316</v>
      </c>
      <c r="FK149" s="488" t="s">
        <v>316</v>
      </c>
      <c r="FL149" s="488" t="s">
        <v>316</v>
      </c>
      <c r="FM149" s="488" t="s">
        <v>316</v>
      </c>
      <c r="FN149" s="488" t="s">
        <v>316</v>
      </c>
      <c r="FO149" s="488" t="s">
        <v>316</v>
      </c>
      <c r="FP149" s="488" t="s">
        <v>316</v>
      </c>
      <c r="FQ149" s="488" t="s">
        <v>316</v>
      </c>
      <c r="FR149" s="488" t="s">
        <v>316</v>
      </c>
      <c r="FS149" s="488" t="s">
        <v>316</v>
      </c>
      <c r="FT149" s="488" t="s">
        <v>316</v>
      </c>
      <c r="FU149" s="488" t="s">
        <v>316</v>
      </c>
      <c r="FV149" s="488" t="s">
        <v>316</v>
      </c>
      <c r="FW149" s="488" t="s">
        <v>316</v>
      </c>
      <c r="FX149" s="488" t="s">
        <v>316</v>
      </c>
      <c r="FY149" s="488" t="s">
        <v>316</v>
      </c>
      <c r="FZ149" s="488" t="s">
        <v>316</v>
      </c>
      <c r="GA149" s="488" t="s">
        <v>316</v>
      </c>
      <c r="GB149" s="488" t="s">
        <v>316</v>
      </c>
      <c r="GC149" s="488" t="s">
        <v>316</v>
      </c>
      <c r="GD149" s="488" t="s">
        <v>316</v>
      </c>
      <c r="GE149" s="488" t="s">
        <v>316</v>
      </c>
      <c r="GF149" s="488" t="s">
        <v>316</v>
      </c>
      <c r="GG149" s="488" t="s">
        <v>316</v>
      </c>
      <c r="GH149" s="488" t="s">
        <v>316</v>
      </c>
      <c r="GI149" s="488" t="s">
        <v>316</v>
      </c>
      <c r="GJ149" s="488" t="s">
        <v>316</v>
      </c>
      <c r="GK149" s="488" t="s">
        <v>316</v>
      </c>
      <c r="GL149" s="488" t="s">
        <v>316</v>
      </c>
      <c r="GM149" s="488" t="s">
        <v>316</v>
      </c>
      <c r="GN149" s="488" t="s">
        <v>316</v>
      </c>
      <c r="GO149" s="488" t="s">
        <v>316</v>
      </c>
      <c r="GP149" s="488" t="s">
        <v>316</v>
      </c>
      <c r="GQ149" s="488" t="s">
        <v>316</v>
      </c>
      <c r="GR149" s="488" t="s">
        <v>316</v>
      </c>
      <c r="GS149" s="488" t="s">
        <v>316</v>
      </c>
      <c r="GT149" s="488" t="s">
        <v>316</v>
      </c>
    </row>
    <row r="150" spans="2:202" s="364" customFormat="1" ht="8.25" hidden="1" customHeight="1">
      <c r="B150" s="366">
        <v>66</v>
      </c>
      <c r="C150" s="485" t="s">
        <v>272</v>
      </c>
      <c r="D150" s="485" t="s">
        <v>272</v>
      </c>
      <c r="E150" s="485" t="s">
        <v>272</v>
      </c>
      <c r="F150" s="485" t="s">
        <v>272</v>
      </c>
      <c r="G150" s="485" t="s">
        <v>272</v>
      </c>
      <c r="H150" s="485" t="s">
        <v>272</v>
      </c>
      <c r="I150" s="485" t="s">
        <v>272</v>
      </c>
      <c r="J150" s="485" t="s">
        <v>272</v>
      </c>
      <c r="K150" s="485" t="s">
        <v>272</v>
      </c>
      <c r="L150" s="485" t="s">
        <v>272</v>
      </c>
      <c r="M150" s="485" t="s">
        <v>272</v>
      </c>
      <c r="N150" s="485" t="s">
        <v>272</v>
      </c>
      <c r="O150" s="485" t="s">
        <v>272</v>
      </c>
      <c r="P150" s="485" t="s">
        <v>272</v>
      </c>
      <c r="Q150" s="485" t="s">
        <v>272</v>
      </c>
      <c r="R150" s="485" t="s">
        <v>272</v>
      </c>
      <c r="S150" s="485" t="s">
        <v>272</v>
      </c>
      <c r="T150" s="485" t="s">
        <v>272</v>
      </c>
      <c r="U150" s="485" t="s">
        <v>272</v>
      </c>
      <c r="V150" s="485" t="s">
        <v>272</v>
      </c>
      <c r="W150" s="485" t="s">
        <v>272</v>
      </c>
      <c r="X150" s="485" t="s">
        <v>272</v>
      </c>
      <c r="Y150" s="485" t="s">
        <v>272</v>
      </c>
      <c r="Z150" s="485" t="s">
        <v>272</v>
      </c>
      <c r="AA150" s="485" t="s">
        <v>272</v>
      </c>
      <c r="AB150" s="485" t="s">
        <v>272</v>
      </c>
      <c r="AC150" s="485" t="s">
        <v>272</v>
      </c>
      <c r="AD150" s="485" t="s">
        <v>272</v>
      </c>
      <c r="AE150" s="485" t="s">
        <v>272</v>
      </c>
      <c r="AF150" s="485" t="s">
        <v>272</v>
      </c>
      <c r="AG150" s="485" t="s">
        <v>272</v>
      </c>
      <c r="AH150" s="485" t="s">
        <v>272</v>
      </c>
      <c r="AI150" s="485" t="s">
        <v>272</v>
      </c>
      <c r="AJ150" s="485" t="s">
        <v>272</v>
      </c>
      <c r="AK150" s="485" t="s">
        <v>272</v>
      </c>
      <c r="AL150" s="485" t="s">
        <v>272</v>
      </c>
      <c r="AM150" s="485" t="s">
        <v>272</v>
      </c>
      <c r="AN150" s="485" t="s">
        <v>272</v>
      </c>
      <c r="AO150" s="485" t="s">
        <v>272</v>
      </c>
      <c r="AP150" s="486" t="s">
        <v>317</v>
      </c>
      <c r="AQ150" s="486" t="s">
        <v>317</v>
      </c>
      <c r="AR150" s="486" t="s">
        <v>317</v>
      </c>
      <c r="AS150" s="486" t="s">
        <v>317</v>
      </c>
      <c r="AT150" s="486" t="s">
        <v>317</v>
      </c>
      <c r="AU150" s="486" t="s">
        <v>317</v>
      </c>
      <c r="AV150" s="486" t="s">
        <v>317</v>
      </c>
      <c r="AW150" s="486" t="s">
        <v>317</v>
      </c>
      <c r="AX150" s="486" t="s">
        <v>317</v>
      </c>
      <c r="AY150" s="486" t="s">
        <v>317</v>
      </c>
      <c r="AZ150" s="487" t="s">
        <v>317</v>
      </c>
      <c r="BA150" s="486" t="s">
        <v>317</v>
      </c>
      <c r="BB150" s="486" t="s">
        <v>317</v>
      </c>
      <c r="BC150" s="486" t="s">
        <v>317</v>
      </c>
      <c r="BD150" s="486" t="s">
        <v>317</v>
      </c>
      <c r="BE150" s="486" t="s">
        <v>317</v>
      </c>
      <c r="BF150" s="486" t="s">
        <v>317</v>
      </c>
      <c r="BG150" s="486" t="s">
        <v>317</v>
      </c>
      <c r="BH150" s="486" t="s">
        <v>317</v>
      </c>
      <c r="BI150" s="486" t="s">
        <v>317</v>
      </c>
      <c r="BJ150" s="486" t="s">
        <v>317</v>
      </c>
      <c r="BK150" s="486" t="s">
        <v>317</v>
      </c>
      <c r="BL150" s="486" t="s">
        <v>317</v>
      </c>
      <c r="BM150" s="486" t="s">
        <v>317</v>
      </c>
      <c r="BN150" s="486" t="s">
        <v>317</v>
      </c>
      <c r="BO150" s="486" t="s">
        <v>317</v>
      </c>
      <c r="BP150" s="486" t="s">
        <v>317</v>
      </c>
      <c r="BQ150" s="486" t="s">
        <v>317</v>
      </c>
      <c r="BR150" s="486" t="s">
        <v>317</v>
      </c>
      <c r="BS150" s="486" t="s">
        <v>317</v>
      </c>
      <c r="BT150" s="486" t="s">
        <v>317</v>
      </c>
      <c r="BU150" s="486" t="s">
        <v>317</v>
      </c>
      <c r="BV150" s="486" t="s">
        <v>317</v>
      </c>
      <c r="BW150" s="486" t="s">
        <v>317</v>
      </c>
      <c r="BX150" s="486" t="s">
        <v>317</v>
      </c>
      <c r="BY150" s="486" t="s">
        <v>317</v>
      </c>
      <c r="BZ150" s="486" t="s">
        <v>317</v>
      </c>
      <c r="CA150" s="486" t="s">
        <v>317</v>
      </c>
      <c r="CB150" s="486" t="s">
        <v>317</v>
      </c>
      <c r="CC150" s="486" t="s">
        <v>317</v>
      </c>
      <c r="CD150" s="486" t="s">
        <v>317</v>
      </c>
      <c r="CE150" s="486" t="s">
        <v>317</v>
      </c>
      <c r="CF150" s="486" t="s">
        <v>317</v>
      </c>
      <c r="CG150" s="486" t="s">
        <v>317</v>
      </c>
      <c r="CH150" s="486" t="s">
        <v>317</v>
      </c>
      <c r="CI150" s="486" t="s">
        <v>317</v>
      </c>
      <c r="CJ150" s="486" t="s">
        <v>317</v>
      </c>
      <c r="CK150" s="486" t="s">
        <v>317</v>
      </c>
      <c r="CL150" s="486" t="s">
        <v>317</v>
      </c>
      <c r="CM150" s="486" t="s">
        <v>317</v>
      </c>
      <c r="CN150" s="486" t="s">
        <v>317</v>
      </c>
      <c r="CO150" s="486" t="s">
        <v>317</v>
      </c>
      <c r="CP150" s="486" t="s">
        <v>317</v>
      </c>
      <c r="CQ150" s="486" t="s">
        <v>317</v>
      </c>
      <c r="CR150" s="486" t="s">
        <v>317</v>
      </c>
      <c r="CS150" s="486" t="s">
        <v>317</v>
      </c>
      <c r="CT150" s="486" t="s">
        <v>317</v>
      </c>
      <c r="CU150" s="486" t="s">
        <v>317</v>
      </c>
      <c r="CV150" s="486" t="s">
        <v>317</v>
      </c>
      <c r="CW150" s="486" t="s">
        <v>317</v>
      </c>
      <c r="CX150" s="488" t="s">
        <v>316</v>
      </c>
      <c r="CY150" s="488" t="s">
        <v>316</v>
      </c>
      <c r="CZ150" s="488" t="s">
        <v>316</v>
      </c>
      <c r="DA150" s="488" t="s">
        <v>316</v>
      </c>
      <c r="DB150" s="488" t="s">
        <v>316</v>
      </c>
      <c r="DC150" s="488" t="s">
        <v>316</v>
      </c>
      <c r="DD150" s="488" t="s">
        <v>316</v>
      </c>
      <c r="DE150" s="488" t="s">
        <v>316</v>
      </c>
      <c r="DF150" s="488" t="s">
        <v>316</v>
      </c>
      <c r="DG150" s="488" t="s">
        <v>316</v>
      </c>
      <c r="DH150" s="488" t="s">
        <v>316</v>
      </c>
      <c r="DI150" s="488" t="s">
        <v>316</v>
      </c>
      <c r="DJ150" s="488" t="s">
        <v>316</v>
      </c>
      <c r="DK150" s="488" t="s">
        <v>316</v>
      </c>
      <c r="DL150" s="488" t="s">
        <v>316</v>
      </c>
      <c r="DM150" s="488" t="s">
        <v>316</v>
      </c>
      <c r="DN150" s="488" t="s">
        <v>316</v>
      </c>
      <c r="DO150" s="488" t="s">
        <v>316</v>
      </c>
      <c r="DP150" s="488" t="s">
        <v>316</v>
      </c>
      <c r="DQ150" s="488" t="s">
        <v>316</v>
      </c>
      <c r="DR150" s="488" t="s">
        <v>316</v>
      </c>
      <c r="DS150" s="488" t="s">
        <v>316</v>
      </c>
      <c r="DT150" s="488" t="s">
        <v>316</v>
      </c>
      <c r="DU150" s="488" t="s">
        <v>316</v>
      </c>
      <c r="DV150" s="488" t="s">
        <v>316</v>
      </c>
      <c r="DW150" s="488" t="s">
        <v>316</v>
      </c>
      <c r="DX150" s="488" t="s">
        <v>316</v>
      </c>
      <c r="DY150" s="488" t="s">
        <v>316</v>
      </c>
      <c r="DZ150" s="488" t="s">
        <v>316</v>
      </c>
      <c r="EA150" s="488" t="s">
        <v>316</v>
      </c>
      <c r="EB150" s="488" t="s">
        <v>316</v>
      </c>
      <c r="EC150" s="488" t="s">
        <v>316</v>
      </c>
      <c r="ED150" s="488" t="s">
        <v>316</v>
      </c>
      <c r="EE150" s="488" t="s">
        <v>316</v>
      </c>
      <c r="EF150" s="488" t="s">
        <v>316</v>
      </c>
      <c r="EG150" s="488" t="s">
        <v>316</v>
      </c>
      <c r="EH150" s="488" t="s">
        <v>316</v>
      </c>
      <c r="EI150" s="488" t="s">
        <v>316</v>
      </c>
      <c r="EJ150" s="488" t="s">
        <v>316</v>
      </c>
      <c r="EK150" s="488" t="s">
        <v>316</v>
      </c>
      <c r="EL150" s="488" t="s">
        <v>316</v>
      </c>
      <c r="EM150" s="488" t="s">
        <v>316</v>
      </c>
      <c r="EN150" s="488" t="s">
        <v>316</v>
      </c>
      <c r="EO150" s="488" t="s">
        <v>316</v>
      </c>
      <c r="EP150" s="488" t="s">
        <v>316</v>
      </c>
      <c r="EQ150" s="488" t="s">
        <v>316</v>
      </c>
      <c r="ER150" s="488" t="s">
        <v>316</v>
      </c>
      <c r="ES150" s="488" t="s">
        <v>316</v>
      </c>
      <c r="ET150" s="488" t="s">
        <v>316</v>
      </c>
      <c r="EU150" s="488" t="s">
        <v>316</v>
      </c>
      <c r="EV150" s="488" t="s">
        <v>316</v>
      </c>
      <c r="EW150" s="488" t="s">
        <v>316</v>
      </c>
      <c r="EX150" s="488" t="s">
        <v>316</v>
      </c>
      <c r="EY150" s="488" t="s">
        <v>316</v>
      </c>
      <c r="EZ150" s="488" t="s">
        <v>316</v>
      </c>
      <c r="FA150" s="488" t="s">
        <v>316</v>
      </c>
      <c r="FB150" s="488" t="s">
        <v>316</v>
      </c>
      <c r="FC150" s="488" t="s">
        <v>316</v>
      </c>
      <c r="FD150" s="488" t="s">
        <v>316</v>
      </c>
      <c r="FE150" s="488" t="s">
        <v>316</v>
      </c>
      <c r="FF150" s="488" t="s">
        <v>316</v>
      </c>
      <c r="FG150" s="488" t="s">
        <v>316</v>
      </c>
      <c r="FH150" s="488" t="s">
        <v>316</v>
      </c>
      <c r="FI150" s="488" t="s">
        <v>316</v>
      </c>
      <c r="FJ150" s="488" t="s">
        <v>316</v>
      </c>
      <c r="FK150" s="488" t="s">
        <v>316</v>
      </c>
      <c r="FL150" s="488" t="s">
        <v>316</v>
      </c>
      <c r="FM150" s="488" t="s">
        <v>316</v>
      </c>
      <c r="FN150" s="488" t="s">
        <v>316</v>
      </c>
      <c r="FO150" s="488" t="s">
        <v>316</v>
      </c>
      <c r="FP150" s="488" t="s">
        <v>316</v>
      </c>
      <c r="FQ150" s="488" t="s">
        <v>316</v>
      </c>
      <c r="FR150" s="488" t="s">
        <v>316</v>
      </c>
      <c r="FS150" s="488" t="s">
        <v>316</v>
      </c>
      <c r="FT150" s="488" t="s">
        <v>316</v>
      </c>
      <c r="FU150" s="488" t="s">
        <v>316</v>
      </c>
      <c r="FV150" s="488" t="s">
        <v>316</v>
      </c>
      <c r="FW150" s="488" t="s">
        <v>316</v>
      </c>
      <c r="FX150" s="488" t="s">
        <v>316</v>
      </c>
      <c r="FY150" s="488" t="s">
        <v>316</v>
      </c>
      <c r="FZ150" s="488" t="s">
        <v>316</v>
      </c>
      <c r="GA150" s="488" t="s">
        <v>316</v>
      </c>
      <c r="GB150" s="488" t="s">
        <v>316</v>
      </c>
      <c r="GC150" s="488" t="s">
        <v>316</v>
      </c>
      <c r="GD150" s="488" t="s">
        <v>316</v>
      </c>
      <c r="GE150" s="488" t="s">
        <v>316</v>
      </c>
      <c r="GF150" s="488" t="s">
        <v>316</v>
      </c>
      <c r="GG150" s="488" t="s">
        <v>316</v>
      </c>
      <c r="GH150" s="488" t="s">
        <v>316</v>
      </c>
      <c r="GI150" s="488" t="s">
        <v>316</v>
      </c>
      <c r="GJ150" s="488" t="s">
        <v>316</v>
      </c>
      <c r="GK150" s="488" t="s">
        <v>316</v>
      </c>
      <c r="GL150" s="488" t="s">
        <v>316</v>
      </c>
      <c r="GM150" s="488" t="s">
        <v>316</v>
      </c>
      <c r="GN150" s="488" t="s">
        <v>316</v>
      </c>
      <c r="GO150" s="488" t="s">
        <v>316</v>
      </c>
      <c r="GP150" s="488" t="s">
        <v>316</v>
      </c>
      <c r="GQ150" s="488" t="s">
        <v>316</v>
      </c>
      <c r="GR150" s="488" t="s">
        <v>316</v>
      </c>
      <c r="GS150" s="488" t="s">
        <v>316</v>
      </c>
      <c r="GT150" s="488" t="s">
        <v>316</v>
      </c>
    </row>
    <row r="151" spans="2:202" s="364" customFormat="1" ht="8.25" hidden="1" customHeight="1">
      <c r="B151" s="366">
        <v>67</v>
      </c>
      <c r="C151" s="485" t="s">
        <v>272</v>
      </c>
      <c r="D151" s="485" t="s">
        <v>272</v>
      </c>
      <c r="E151" s="485" t="s">
        <v>272</v>
      </c>
      <c r="F151" s="485" t="s">
        <v>272</v>
      </c>
      <c r="G151" s="485" t="s">
        <v>272</v>
      </c>
      <c r="H151" s="485" t="s">
        <v>272</v>
      </c>
      <c r="I151" s="485" t="s">
        <v>272</v>
      </c>
      <c r="J151" s="485" t="s">
        <v>272</v>
      </c>
      <c r="K151" s="485" t="s">
        <v>272</v>
      </c>
      <c r="L151" s="485" t="s">
        <v>272</v>
      </c>
      <c r="M151" s="485" t="s">
        <v>272</v>
      </c>
      <c r="N151" s="485" t="s">
        <v>272</v>
      </c>
      <c r="O151" s="485" t="s">
        <v>272</v>
      </c>
      <c r="P151" s="485" t="s">
        <v>272</v>
      </c>
      <c r="Q151" s="485" t="s">
        <v>272</v>
      </c>
      <c r="R151" s="485" t="s">
        <v>272</v>
      </c>
      <c r="S151" s="485" t="s">
        <v>272</v>
      </c>
      <c r="T151" s="485" t="s">
        <v>272</v>
      </c>
      <c r="U151" s="485" t="s">
        <v>272</v>
      </c>
      <c r="V151" s="485" t="s">
        <v>272</v>
      </c>
      <c r="W151" s="485" t="s">
        <v>272</v>
      </c>
      <c r="X151" s="485" t="s">
        <v>272</v>
      </c>
      <c r="Y151" s="485" t="s">
        <v>272</v>
      </c>
      <c r="Z151" s="485" t="s">
        <v>272</v>
      </c>
      <c r="AA151" s="485" t="s">
        <v>272</v>
      </c>
      <c r="AB151" s="485" t="s">
        <v>272</v>
      </c>
      <c r="AC151" s="485" t="s">
        <v>272</v>
      </c>
      <c r="AD151" s="485" t="s">
        <v>272</v>
      </c>
      <c r="AE151" s="485" t="s">
        <v>272</v>
      </c>
      <c r="AF151" s="485" t="s">
        <v>272</v>
      </c>
      <c r="AG151" s="485" t="s">
        <v>272</v>
      </c>
      <c r="AH151" s="485" t="s">
        <v>272</v>
      </c>
      <c r="AI151" s="485" t="s">
        <v>272</v>
      </c>
      <c r="AJ151" s="485" t="s">
        <v>272</v>
      </c>
      <c r="AK151" s="485" t="s">
        <v>272</v>
      </c>
      <c r="AL151" s="485" t="s">
        <v>272</v>
      </c>
      <c r="AM151" s="485" t="s">
        <v>272</v>
      </c>
      <c r="AN151" s="485" t="s">
        <v>272</v>
      </c>
      <c r="AO151" s="485" t="s">
        <v>272</v>
      </c>
      <c r="AP151" s="486" t="s">
        <v>317</v>
      </c>
      <c r="AQ151" s="486" t="s">
        <v>317</v>
      </c>
      <c r="AR151" s="486" t="s">
        <v>317</v>
      </c>
      <c r="AS151" s="486" t="s">
        <v>317</v>
      </c>
      <c r="AT151" s="486" t="s">
        <v>317</v>
      </c>
      <c r="AU151" s="486" t="s">
        <v>317</v>
      </c>
      <c r="AV151" s="486" t="s">
        <v>317</v>
      </c>
      <c r="AW151" s="486" t="s">
        <v>317</v>
      </c>
      <c r="AX151" s="486" t="s">
        <v>317</v>
      </c>
      <c r="AY151" s="486" t="s">
        <v>317</v>
      </c>
      <c r="AZ151" s="487" t="s">
        <v>317</v>
      </c>
      <c r="BA151" s="486" t="s">
        <v>317</v>
      </c>
      <c r="BB151" s="486" t="s">
        <v>317</v>
      </c>
      <c r="BC151" s="486" t="s">
        <v>317</v>
      </c>
      <c r="BD151" s="486" t="s">
        <v>317</v>
      </c>
      <c r="BE151" s="486" t="s">
        <v>317</v>
      </c>
      <c r="BF151" s="486" t="s">
        <v>317</v>
      </c>
      <c r="BG151" s="486" t="s">
        <v>317</v>
      </c>
      <c r="BH151" s="486" t="s">
        <v>317</v>
      </c>
      <c r="BI151" s="486" t="s">
        <v>317</v>
      </c>
      <c r="BJ151" s="486" t="s">
        <v>317</v>
      </c>
      <c r="BK151" s="486" t="s">
        <v>317</v>
      </c>
      <c r="BL151" s="486" t="s">
        <v>317</v>
      </c>
      <c r="BM151" s="486" t="s">
        <v>317</v>
      </c>
      <c r="BN151" s="486" t="s">
        <v>317</v>
      </c>
      <c r="BO151" s="486" t="s">
        <v>317</v>
      </c>
      <c r="BP151" s="486" t="s">
        <v>317</v>
      </c>
      <c r="BQ151" s="486" t="s">
        <v>317</v>
      </c>
      <c r="BR151" s="486" t="s">
        <v>317</v>
      </c>
      <c r="BS151" s="486" t="s">
        <v>317</v>
      </c>
      <c r="BT151" s="486" t="s">
        <v>317</v>
      </c>
      <c r="BU151" s="486" t="s">
        <v>317</v>
      </c>
      <c r="BV151" s="486" t="s">
        <v>317</v>
      </c>
      <c r="BW151" s="486" t="s">
        <v>317</v>
      </c>
      <c r="BX151" s="486" t="s">
        <v>317</v>
      </c>
      <c r="BY151" s="486" t="s">
        <v>317</v>
      </c>
      <c r="BZ151" s="486" t="s">
        <v>317</v>
      </c>
      <c r="CA151" s="486" t="s">
        <v>317</v>
      </c>
      <c r="CB151" s="486" t="s">
        <v>317</v>
      </c>
      <c r="CC151" s="486" t="s">
        <v>317</v>
      </c>
      <c r="CD151" s="486" t="s">
        <v>317</v>
      </c>
      <c r="CE151" s="486" t="s">
        <v>317</v>
      </c>
      <c r="CF151" s="486" t="s">
        <v>317</v>
      </c>
      <c r="CG151" s="486" t="s">
        <v>317</v>
      </c>
      <c r="CH151" s="486" t="s">
        <v>317</v>
      </c>
      <c r="CI151" s="486" t="s">
        <v>317</v>
      </c>
      <c r="CJ151" s="486" t="s">
        <v>317</v>
      </c>
      <c r="CK151" s="486" t="s">
        <v>317</v>
      </c>
      <c r="CL151" s="486" t="s">
        <v>317</v>
      </c>
      <c r="CM151" s="486" t="s">
        <v>317</v>
      </c>
      <c r="CN151" s="486" t="s">
        <v>317</v>
      </c>
      <c r="CO151" s="486" t="s">
        <v>317</v>
      </c>
      <c r="CP151" s="486" t="s">
        <v>317</v>
      </c>
      <c r="CQ151" s="486" t="s">
        <v>317</v>
      </c>
      <c r="CR151" s="486" t="s">
        <v>317</v>
      </c>
      <c r="CS151" s="486" t="s">
        <v>317</v>
      </c>
      <c r="CT151" s="486" t="s">
        <v>317</v>
      </c>
      <c r="CU151" s="486" t="s">
        <v>317</v>
      </c>
      <c r="CV151" s="486" t="s">
        <v>317</v>
      </c>
      <c r="CW151" s="486" t="s">
        <v>317</v>
      </c>
      <c r="CX151" s="488" t="s">
        <v>316</v>
      </c>
      <c r="CY151" s="488" t="s">
        <v>316</v>
      </c>
      <c r="CZ151" s="488" t="s">
        <v>316</v>
      </c>
      <c r="DA151" s="488" t="s">
        <v>316</v>
      </c>
      <c r="DB151" s="488" t="s">
        <v>316</v>
      </c>
      <c r="DC151" s="488" t="s">
        <v>316</v>
      </c>
      <c r="DD151" s="488" t="s">
        <v>316</v>
      </c>
      <c r="DE151" s="488" t="s">
        <v>316</v>
      </c>
      <c r="DF151" s="488" t="s">
        <v>316</v>
      </c>
      <c r="DG151" s="488" t="s">
        <v>316</v>
      </c>
      <c r="DH151" s="488" t="s">
        <v>316</v>
      </c>
      <c r="DI151" s="488" t="s">
        <v>316</v>
      </c>
      <c r="DJ151" s="488" t="s">
        <v>316</v>
      </c>
      <c r="DK151" s="488" t="s">
        <v>316</v>
      </c>
      <c r="DL151" s="488" t="s">
        <v>316</v>
      </c>
      <c r="DM151" s="488" t="s">
        <v>316</v>
      </c>
      <c r="DN151" s="488" t="s">
        <v>316</v>
      </c>
      <c r="DO151" s="488" t="s">
        <v>316</v>
      </c>
      <c r="DP151" s="488" t="s">
        <v>316</v>
      </c>
      <c r="DQ151" s="488" t="s">
        <v>316</v>
      </c>
      <c r="DR151" s="488" t="s">
        <v>316</v>
      </c>
      <c r="DS151" s="488" t="s">
        <v>316</v>
      </c>
      <c r="DT151" s="488" t="s">
        <v>316</v>
      </c>
      <c r="DU151" s="488" t="s">
        <v>316</v>
      </c>
      <c r="DV151" s="488" t="s">
        <v>316</v>
      </c>
      <c r="DW151" s="488" t="s">
        <v>316</v>
      </c>
      <c r="DX151" s="488" t="s">
        <v>316</v>
      </c>
      <c r="DY151" s="488" t="s">
        <v>316</v>
      </c>
      <c r="DZ151" s="488" t="s">
        <v>316</v>
      </c>
      <c r="EA151" s="488" t="s">
        <v>316</v>
      </c>
      <c r="EB151" s="488" t="s">
        <v>316</v>
      </c>
      <c r="EC151" s="488" t="s">
        <v>316</v>
      </c>
      <c r="ED151" s="488" t="s">
        <v>316</v>
      </c>
      <c r="EE151" s="488" t="s">
        <v>316</v>
      </c>
      <c r="EF151" s="488" t="s">
        <v>316</v>
      </c>
      <c r="EG151" s="488" t="s">
        <v>316</v>
      </c>
      <c r="EH151" s="488" t="s">
        <v>316</v>
      </c>
      <c r="EI151" s="488" t="s">
        <v>316</v>
      </c>
      <c r="EJ151" s="488" t="s">
        <v>316</v>
      </c>
      <c r="EK151" s="488" t="s">
        <v>316</v>
      </c>
      <c r="EL151" s="488" t="s">
        <v>316</v>
      </c>
      <c r="EM151" s="488" t="s">
        <v>316</v>
      </c>
      <c r="EN151" s="488" t="s">
        <v>316</v>
      </c>
      <c r="EO151" s="488" t="s">
        <v>316</v>
      </c>
      <c r="EP151" s="488" t="s">
        <v>316</v>
      </c>
      <c r="EQ151" s="488" t="s">
        <v>316</v>
      </c>
      <c r="ER151" s="488" t="s">
        <v>316</v>
      </c>
      <c r="ES151" s="488" t="s">
        <v>316</v>
      </c>
      <c r="ET151" s="488" t="s">
        <v>316</v>
      </c>
      <c r="EU151" s="488" t="s">
        <v>316</v>
      </c>
      <c r="EV151" s="488" t="s">
        <v>316</v>
      </c>
      <c r="EW151" s="488" t="s">
        <v>316</v>
      </c>
      <c r="EX151" s="488" t="s">
        <v>316</v>
      </c>
      <c r="EY151" s="488" t="s">
        <v>316</v>
      </c>
      <c r="EZ151" s="488" t="s">
        <v>316</v>
      </c>
      <c r="FA151" s="488" t="s">
        <v>316</v>
      </c>
      <c r="FB151" s="488" t="s">
        <v>316</v>
      </c>
      <c r="FC151" s="488" t="s">
        <v>316</v>
      </c>
      <c r="FD151" s="488" t="s">
        <v>316</v>
      </c>
      <c r="FE151" s="488" t="s">
        <v>316</v>
      </c>
      <c r="FF151" s="488" t="s">
        <v>316</v>
      </c>
      <c r="FG151" s="488" t="s">
        <v>316</v>
      </c>
      <c r="FH151" s="488" t="s">
        <v>316</v>
      </c>
      <c r="FI151" s="488" t="s">
        <v>316</v>
      </c>
      <c r="FJ151" s="488" t="s">
        <v>316</v>
      </c>
      <c r="FK151" s="488" t="s">
        <v>316</v>
      </c>
      <c r="FL151" s="488" t="s">
        <v>316</v>
      </c>
      <c r="FM151" s="488" t="s">
        <v>316</v>
      </c>
      <c r="FN151" s="488" t="s">
        <v>316</v>
      </c>
      <c r="FO151" s="488" t="s">
        <v>316</v>
      </c>
      <c r="FP151" s="488" t="s">
        <v>316</v>
      </c>
      <c r="FQ151" s="488" t="s">
        <v>316</v>
      </c>
      <c r="FR151" s="488" t="s">
        <v>316</v>
      </c>
      <c r="FS151" s="488" t="s">
        <v>316</v>
      </c>
      <c r="FT151" s="488" t="s">
        <v>316</v>
      </c>
      <c r="FU151" s="488" t="s">
        <v>316</v>
      </c>
      <c r="FV151" s="488" t="s">
        <v>316</v>
      </c>
      <c r="FW151" s="488" t="s">
        <v>316</v>
      </c>
      <c r="FX151" s="488" t="s">
        <v>316</v>
      </c>
      <c r="FY151" s="488" t="s">
        <v>316</v>
      </c>
      <c r="FZ151" s="488" t="s">
        <v>316</v>
      </c>
      <c r="GA151" s="488" t="s">
        <v>316</v>
      </c>
      <c r="GB151" s="488" t="s">
        <v>316</v>
      </c>
      <c r="GC151" s="488" t="s">
        <v>316</v>
      </c>
      <c r="GD151" s="488" t="s">
        <v>316</v>
      </c>
      <c r="GE151" s="488" t="s">
        <v>316</v>
      </c>
      <c r="GF151" s="488" t="s">
        <v>316</v>
      </c>
      <c r="GG151" s="488" t="s">
        <v>316</v>
      </c>
      <c r="GH151" s="488" t="s">
        <v>316</v>
      </c>
      <c r="GI151" s="488" t="s">
        <v>316</v>
      </c>
      <c r="GJ151" s="488" t="s">
        <v>316</v>
      </c>
      <c r="GK151" s="488" t="s">
        <v>316</v>
      </c>
      <c r="GL151" s="488" t="s">
        <v>316</v>
      </c>
      <c r="GM151" s="488" t="s">
        <v>316</v>
      </c>
      <c r="GN151" s="488" t="s">
        <v>316</v>
      </c>
      <c r="GO151" s="488" t="s">
        <v>316</v>
      </c>
      <c r="GP151" s="488" t="s">
        <v>316</v>
      </c>
      <c r="GQ151" s="488" t="s">
        <v>316</v>
      </c>
      <c r="GR151" s="488" t="s">
        <v>316</v>
      </c>
      <c r="GS151" s="488" t="s">
        <v>316</v>
      </c>
      <c r="GT151" s="488" t="s">
        <v>316</v>
      </c>
    </row>
    <row r="152" spans="2:202" s="364" customFormat="1" ht="8.25" hidden="1" customHeight="1">
      <c r="B152" s="366">
        <v>68</v>
      </c>
      <c r="C152" s="485" t="s">
        <v>272</v>
      </c>
      <c r="D152" s="485" t="s">
        <v>272</v>
      </c>
      <c r="E152" s="485" t="s">
        <v>272</v>
      </c>
      <c r="F152" s="485" t="s">
        <v>272</v>
      </c>
      <c r="G152" s="485" t="s">
        <v>272</v>
      </c>
      <c r="H152" s="485" t="s">
        <v>272</v>
      </c>
      <c r="I152" s="485" t="s">
        <v>272</v>
      </c>
      <c r="J152" s="485" t="s">
        <v>272</v>
      </c>
      <c r="K152" s="485" t="s">
        <v>272</v>
      </c>
      <c r="L152" s="485" t="s">
        <v>272</v>
      </c>
      <c r="M152" s="485" t="s">
        <v>272</v>
      </c>
      <c r="N152" s="485" t="s">
        <v>272</v>
      </c>
      <c r="O152" s="485" t="s">
        <v>272</v>
      </c>
      <c r="P152" s="485" t="s">
        <v>272</v>
      </c>
      <c r="Q152" s="485" t="s">
        <v>272</v>
      </c>
      <c r="R152" s="485" t="s">
        <v>272</v>
      </c>
      <c r="S152" s="485" t="s">
        <v>272</v>
      </c>
      <c r="T152" s="485" t="s">
        <v>272</v>
      </c>
      <c r="U152" s="485" t="s">
        <v>272</v>
      </c>
      <c r="V152" s="485" t="s">
        <v>272</v>
      </c>
      <c r="W152" s="485" t="s">
        <v>272</v>
      </c>
      <c r="X152" s="485" t="s">
        <v>272</v>
      </c>
      <c r="Y152" s="485" t="s">
        <v>272</v>
      </c>
      <c r="Z152" s="485" t="s">
        <v>272</v>
      </c>
      <c r="AA152" s="485" t="s">
        <v>272</v>
      </c>
      <c r="AB152" s="485" t="s">
        <v>272</v>
      </c>
      <c r="AC152" s="485" t="s">
        <v>272</v>
      </c>
      <c r="AD152" s="485" t="s">
        <v>272</v>
      </c>
      <c r="AE152" s="485" t="s">
        <v>272</v>
      </c>
      <c r="AF152" s="485" t="s">
        <v>272</v>
      </c>
      <c r="AG152" s="485" t="s">
        <v>272</v>
      </c>
      <c r="AH152" s="485" t="s">
        <v>272</v>
      </c>
      <c r="AI152" s="485" t="s">
        <v>272</v>
      </c>
      <c r="AJ152" s="485" t="s">
        <v>272</v>
      </c>
      <c r="AK152" s="485" t="s">
        <v>272</v>
      </c>
      <c r="AL152" s="485" t="s">
        <v>272</v>
      </c>
      <c r="AM152" s="485" t="s">
        <v>272</v>
      </c>
      <c r="AN152" s="485" t="s">
        <v>272</v>
      </c>
      <c r="AO152" s="485" t="s">
        <v>272</v>
      </c>
      <c r="AP152" s="486" t="s">
        <v>317</v>
      </c>
      <c r="AQ152" s="486" t="s">
        <v>317</v>
      </c>
      <c r="AR152" s="486" t="s">
        <v>317</v>
      </c>
      <c r="AS152" s="486" t="s">
        <v>317</v>
      </c>
      <c r="AT152" s="486" t="s">
        <v>317</v>
      </c>
      <c r="AU152" s="486" t="s">
        <v>317</v>
      </c>
      <c r="AV152" s="486" t="s">
        <v>317</v>
      </c>
      <c r="AW152" s="486" t="s">
        <v>317</v>
      </c>
      <c r="AX152" s="486" t="s">
        <v>317</v>
      </c>
      <c r="AY152" s="486" t="s">
        <v>317</v>
      </c>
      <c r="AZ152" s="487" t="s">
        <v>317</v>
      </c>
      <c r="BA152" s="486" t="s">
        <v>317</v>
      </c>
      <c r="BB152" s="486" t="s">
        <v>317</v>
      </c>
      <c r="BC152" s="486" t="s">
        <v>317</v>
      </c>
      <c r="BD152" s="486" t="s">
        <v>317</v>
      </c>
      <c r="BE152" s="486" t="s">
        <v>317</v>
      </c>
      <c r="BF152" s="486" t="s">
        <v>317</v>
      </c>
      <c r="BG152" s="486" t="s">
        <v>317</v>
      </c>
      <c r="BH152" s="486" t="s">
        <v>317</v>
      </c>
      <c r="BI152" s="486" t="s">
        <v>317</v>
      </c>
      <c r="BJ152" s="486" t="s">
        <v>317</v>
      </c>
      <c r="BK152" s="486" t="s">
        <v>317</v>
      </c>
      <c r="BL152" s="486" t="s">
        <v>317</v>
      </c>
      <c r="BM152" s="486" t="s">
        <v>317</v>
      </c>
      <c r="BN152" s="486" t="s">
        <v>317</v>
      </c>
      <c r="BO152" s="486" t="s">
        <v>317</v>
      </c>
      <c r="BP152" s="486" t="s">
        <v>317</v>
      </c>
      <c r="BQ152" s="486" t="s">
        <v>317</v>
      </c>
      <c r="BR152" s="486" t="s">
        <v>317</v>
      </c>
      <c r="BS152" s="486" t="s">
        <v>317</v>
      </c>
      <c r="BT152" s="486" t="s">
        <v>317</v>
      </c>
      <c r="BU152" s="486" t="s">
        <v>317</v>
      </c>
      <c r="BV152" s="486" t="s">
        <v>317</v>
      </c>
      <c r="BW152" s="486" t="s">
        <v>317</v>
      </c>
      <c r="BX152" s="486" t="s">
        <v>317</v>
      </c>
      <c r="BY152" s="486" t="s">
        <v>317</v>
      </c>
      <c r="BZ152" s="486" t="s">
        <v>317</v>
      </c>
      <c r="CA152" s="486" t="s">
        <v>317</v>
      </c>
      <c r="CB152" s="486" t="s">
        <v>317</v>
      </c>
      <c r="CC152" s="486" t="s">
        <v>317</v>
      </c>
      <c r="CD152" s="486" t="s">
        <v>317</v>
      </c>
      <c r="CE152" s="486" t="s">
        <v>317</v>
      </c>
      <c r="CF152" s="486" t="s">
        <v>317</v>
      </c>
      <c r="CG152" s="486" t="s">
        <v>317</v>
      </c>
      <c r="CH152" s="486" t="s">
        <v>317</v>
      </c>
      <c r="CI152" s="486" t="s">
        <v>317</v>
      </c>
      <c r="CJ152" s="486" t="s">
        <v>317</v>
      </c>
      <c r="CK152" s="486" t="s">
        <v>317</v>
      </c>
      <c r="CL152" s="486" t="s">
        <v>317</v>
      </c>
      <c r="CM152" s="486" t="s">
        <v>317</v>
      </c>
      <c r="CN152" s="486" t="s">
        <v>317</v>
      </c>
      <c r="CO152" s="486" t="s">
        <v>317</v>
      </c>
      <c r="CP152" s="486" t="s">
        <v>317</v>
      </c>
      <c r="CQ152" s="486" t="s">
        <v>317</v>
      </c>
      <c r="CR152" s="486" t="s">
        <v>317</v>
      </c>
      <c r="CS152" s="486" t="s">
        <v>317</v>
      </c>
      <c r="CT152" s="486" t="s">
        <v>317</v>
      </c>
      <c r="CU152" s="486" t="s">
        <v>317</v>
      </c>
      <c r="CV152" s="486" t="s">
        <v>317</v>
      </c>
      <c r="CW152" s="486" t="s">
        <v>317</v>
      </c>
      <c r="CX152" s="488" t="s">
        <v>316</v>
      </c>
      <c r="CY152" s="488" t="s">
        <v>316</v>
      </c>
      <c r="CZ152" s="488" t="s">
        <v>316</v>
      </c>
      <c r="DA152" s="488" t="s">
        <v>316</v>
      </c>
      <c r="DB152" s="488" t="s">
        <v>316</v>
      </c>
      <c r="DC152" s="488" t="s">
        <v>316</v>
      </c>
      <c r="DD152" s="488" t="s">
        <v>316</v>
      </c>
      <c r="DE152" s="488" t="s">
        <v>316</v>
      </c>
      <c r="DF152" s="488" t="s">
        <v>316</v>
      </c>
      <c r="DG152" s="488" t="s">
        <v>316</v>
      </c>
      <c r="DH152" s="488" t="s">
        <v>316</v>
      </c>
      <c r="DI152" s="488" t="s">
        <v>316</v>
      </c>
      <c r="DJ152" s="488" t="s">
        <v>316</v>
      </c>
      <c r="DK152" s="488" t="s">
        <v>316</v>
      </c>
      <c r="DL152" s="488" t="s">
        <v>316</v>
      </c>
      <c r="DM152" s="488" t="s">
        <v>316</v>
      </c>
      <c r="DN152" s="488" t="s">
        <v>316</v>
      </c>
      <c r="DO152" s="488" t="s">
        <v>316</v>
      </c>
      <c r="DP152" s="488" t="s">
        <v>316</v>
      </c>
      <c r="DQ152" s="488" t="s">
        <v>316</v>
      </c>
      <c r="DR152" s="488" t="s">
        <v>316</v>
      </c>
      <c r="DS152" s="488" t="s">
        <v>316</v>
      </c>
      <c r="DT152" s="488" t="s">
        <v>316</v>
      </c>
      <c r="DU152" s="488" t="s">
        <v>316</v>
      </c>
      <c r="DV152" s="488" t="s">
        <v>316</v>
      </c>
      <c r="DW152" s="488" t="s">
        <v>316</v>
      </c>
      <c r="DX152" s="488" t="s">
        <v>316</v>
      </c>
      <c r="DY152" s="488" t="s">
        <v>316</v>
      </c>
      <c r="DZ152" s="488" t="s">
        <v>316</v>
      </c>
      <c r="EA152" s="488" t="s">
        <v>316</v>
      </c>
      <c r="EB152" s="488" t="s">
        <v>316</v>
      </c>
      <c r="EC152" s="488" t="s">
        <v>316</v>
      </c>
      <c r="ED152" s="488" t="s">
        <v>316</v>
      </c>
      <c r="EE152" s="488" t="s">
        <v>316</v>
      </c>
      <c r="EF152" s="488" t="s">
        <v>316</v>
      </c>
      <c r="EG152" s="488" t="s">
        <v>316</v>
      </c>
      <c r="EH152" s="488" t="s">
        <v>316</v>
      </c>
      <c r="EI152" s="488" t="s">
        <v>316</v>
      </c>
      <c r="EJ152" s="488" t="s">
        <v>316</v>
      </c>
      <c r="EK152" s="488" t="s">
        <v>316</v>
      </c>
      <c r="EL152" s="488" t="s">
        <v>316</v>
      </c>
      <c r="EM152" s="488" t="s">
        <v>316</v>
      </c>
      <c r="EN152" s="488" t="s">
        <v>316</v>
      </c>
      <c r="EO152" s="488" t="s">
        <v>316</v>
      </c>
      <c r="EP152" s="488" t="s">
        <v>316</v>
      </c>
      <c r="EQ152" s="488" t="s">
        <v>316</v>
      </c>
      <c r="ER152" s="488" t="s">
        <v>316</v>
      </c>
      <c r="ES152" s="488" t="s">
        <v>316</v>
      </c>
      <c r="ET152" s="488" t="s">
        <v>316</v>
      </c>
      <c r="EU152" s="488" t="s">
        <v>316</v>
      </c>
      <c r="EV152" s="488" t="s">
        <v>316</v>
      </c>
      <c r="EW152" s="488" t="s">
        <v>316</v>
      </c>
      <c r="EX152" s="488" t="s">
        <v>316</v>
      </c>
      <c r="EY152" s="488" t="s">
        <v>316</v>
      </c>
      <c r="EZ152" s="488" t="s">
        <v>316</v>
      </c>
      <c r="FA152" s="488" t="s">
        <v>316</v>
      </c>
      <c r="FB152" s="488" t="s">
        <v>316</v>
      </c>
      <c r="FC152" s="488" t="s">
        <v>316</v>
      </c>
      <c r="FD152" s="488" t="s">
        <v>316</v>
      </c>
      <c r="FE152" s="488" t="s">
        <v>316</v>
      </c>
      <c r="FF152" s="488" t="s">
        <v>316</v>
      </c>
      <c r="FG152" s="488" t="s">
        <v>316</v>
      </c>
      <c r="FH152" s="488" t="s">
        <v>316</v>
      </c>
      <c r="FI152" s="488" t="s">
        <v>316</v>
      </c>
      <c r="FJ152" s="488" t="s">
        <v>316</v>
      </c>
      <c r="FK152" s="488" t="s">
        <v>316</v>
      </c>
      <c r="FL152" s="488" t="s">
        <v>316</v>
      </c>
      <c r="FM152" s="488" t="s">
        <v>316</v>
      </c>
      <c r="FN152" s="488" t="s">
        <v>316</v>
      </c>
      <c r="FO152" s="488" t="s">
        <v>316</v>
      </c>
      <c r="FP152" s="488" t="s">
        <v>316</v>
      </c>
      <c r="FQ152" s="488" t="s">
        <v>316</v>
      </c>
      <c r="FR152" s="488" t="s">
        <v>316</v>
      </c>
      <c r="FS152" s="488" t="s">
        <v>316</v>
      </c>
      <c r="FT152" s="488" t="s">
        <v>316</v>
      </c>
      <c r="FU152" s="488" t="s">
        <v>316</v>
      </c>
      <c r="FV152" s="488" t="s">
        <v>316</v>
      </c>
      <c r="FW152" s="488" t="s">
        <v>316</v>
      </c>
      <c r="FX152" s="488" t="s">
        <v>316</v>
      </c>
      <c r="FY152" s="488" t="s">
        <v>316</v>
      </c>
      <c r="FZ152" s="488" t="s">
        <v>316</v>
      </c>
      <c r="GA152" s="488" t="s">
        <v>316</v>
      </c>
      <c r="GB152" s="488" t="s">
        <v>316</v>
      </c>
      <c r="GC152" s="488" t="s">
        <v>316</v>
      </c>
      <c r="GD152" s="488" t="s">
        <v>316</v>
      </c>
      <c r="GE152" s="488" t="s">
        <v>316</v>
      </c>
      <c r="GF152" s="488" t="s">
        <v>316</v>
      </c>
      <c r="GG152" s="488" t="s">
        <v>316</v>
      </c>
      <c r="GH152" s="488" t="s">
        <v>316</v>
      </c>
      <c r="GI152" s="488" t="s">
        <v>316</v>
      </c>
      <c r="GJ152" s="488" t="s">
        <v>316</v>
      </c>
      <c r="GK152" s="488" t="s">
        <v>316</v>
      </c>
      <c r="GL152" s="488" t="s">
        <v>316</v>
      </c>
      <c r="GM152" s="488" t="s">
        <v>316</v>
      </c>
      <c r="GN152" s="488" t="s">
        <v>316</v>
      </c>
      <c r="GO152" s="488" t="s">
        <v>316</v>
      </c>
      <c r="GP152" s="488" t="s">
        <v>316</v>
      </c>
      <c r="GQ152" s="488" t="s">
        <v>316</v>
      </c>
      <c r="GR152" s="488" t="s">
        <v>316</v>
      </c>
      <c r="GS152" s="488" t="s">
        <v>316</v>
      </c>
      <c r="GT152" s="488" t="s">
        <v>316</v>
      </c>
    </row>
    <row r="153" spans="2:202" s="364" customFormat="1" ht="8.25" hidden="1" customHeight="1">
      <c r="B153" s="366">
        <v>69</v>
      </c>
      <c r="C153" s="485" t="s">
        <v>272</v>
      </c>
      <c r="D153" s="485" t="s">
        <v>272</v>
      </c>
      <c r="E153" s="485" t="s">
        <v>272</v>
      </c>
      <c r="F153" s="485" t="s">
        <v>272</v>
      </c>
      <c r="G153" s="485" t="s">
        <v>272</v>
      </c>
      <c r="H153" s="485" t="s">
        <v>272</v>
      </c>
      <c r="I153" s="485" t="s">
        <v>272</v>
      </c>
      <c r="J153" s="485" t="s">
        <v>272</v>
      </c>
      <c r="K153" s="485" t="s">
        <v>272</v>
      </c>
      <c r="L153" s="485" t="s">
        <v>272</v>
      </c>
      <c r="M153" s="485" t="s">
        <v>272</v>
      </c>
      <c r="N153" s="485" t="s">
        <v>272</v>
      </c>
      <c r="O153" s="485" t="s">
        <v>272</v>
      </c>
      <c r="P153" s="485" t="s">
        <v>272</v>
      </c>
      <c r="Q153" s="485" t="s">
        <v>272</v>
      </c>
      <c r="R153" s="485" t="s">
        <v>272</v>
      </c>
      <c r="S153" s="485" t="s">
        <v>272</v>
      </c>
      <c r="T153" s="485" t="s">
        <v>272</v>
      </c>
      <c r="U153" s="485" t="s">
        <v>272</v>
      </c>
      <c r="V153" s="485" t="s">
        <v>272</v>
      </c>
      <c r="W153" s="485" t="s">
        <v>272</v>
      </c>
      <c r="X153" s="485" t="s">
        <v>272</v>
      </c>
      <c r="Y153" s="485" t="s">
        <v>272</v>
      </c>
      <c r="Z153" s="485" t="s">
        <v>272</v>
      </c>
      <c r="AA153" s="485" t="s">
        <v>272</v>
      </c>
      <c r="AB153" s="485" t="s">
        <v>272</v>
      </c>
      <c r="AC153" s="485" t="s">
        <v>272</v>
      </c>
      <c r="AD153" s="485" t="s">
        <v>272</v>
      </c>
      <c r="AE153" s="485" t="s">
        <v>272</v>
      </c>
      <c r="AF153" s="485" t="s">
        <v>272</v>
      </c>
      <c r="AG153" s="485" t="s">
        <v>272</v>
      </c>
      <c r="AH153" s="485" t="s">
        <v>272</v>
      </c>
      <c r="AI153" s="485" t="s">
        <v>272</v>
      </c>
      <c r="AJ153" s="485" t="s">
        <v>272</v>
      </c>
      <c r="AK153" s="485" t="s">
        <v>272</v>
      </c>
      <c r="AL153" s="485" t="s">
        <v>272</v>
      </c>
      <c r="AM153" s="485" t="s">
        <v>272</v>
      </c>
      <c r="AN153" s="485" t="s">
        <v>272</v>
      </c>
      <c r="AO153" s="485" t="s">
        <v>272</v>
      </c>
      <c r="AP153" s="486" t="s">
        <v>317</v>
      </c>
      <c r="AQ153" s="486" t="s">
        <v>317</v>
      </c>
      <c r="AR153" s="486" t="s">
        <v>317</v>
      </c>
      <c r="AS153" s="486" t="s">
        <v>317</v>
      </c>
      <c r="AT153" s="486" t="s">
        <v>317</v>
      </c>
      <c r="AU153" s="486" t="s">
        <v>317</v>
      </c>
      <c r="AV153" s="486" t="s">
        <v>317</v>
      </c>
      <c r="AW153" s="486" t="s">
        <v>317</v>
      </c>
      <c r="AX153" s="486" t="s">
        <v>317</v>
      </c>
      <c r="AY153" s="486" t="s">
        <v>317</v>
      </c>
      <c r="AZ153" s="487" t="s">
        <v>317</v>
      </c>
      <c r="BA153" s="486" t="s">
        <v>317</v>
      </c>
      <c r="BB153" s="486" t="s">
        <v>317</v>
      </c>
      <c r="BC153" s="486" t="s">
        <v>317</v>
      </c>
      <c r="BD153" s="486" t="s">
        <v>317</v>
      </c>
      <c r="BE153" s="486" t="s">
        <v>317</v>
      </c>
      <c r="BF153" s="486" t="s">
        <v>317</v>
      </c>
      <c r="BG153" s="486" t="s">
        <v>317</v>
      </c>
      <c r="BH153" s="486" t="s">
        <v>317</v>
      </c>
      <c r="BI153" s="486" t="s">
        <v>317</v>
      </c>
      <c r="BJ153" s="486" t="s">
        <v>317</v>
      </c>
      <c r="BK153" s="486" t="s">
        <v>317</v>
      </c>
      <c r="BL153" s="486" t="s">
        <v>317</v>
      </c>
      <c r="BM153" s="486" t="s">
        <v>317</v>
      </c>
      <c r="BN153" s="486" t="s">
        <v>317</v>
      </c>
      <c r="BO153" s="486" t="s">
        <v>317</v>
      </c>
      <c r="BP153" s="486" t="s">
        <v>317</v>
      </c>
      <c r="BQ153" s="486" t="s">
        <v>317</v>
      </c>
      <c r="BR153" s="486" t="s">
        <v>317</v>
      </c>
      <c r="BS153" s="486" t="s">
        <v>317</v>
      </c>
      <c r="BT153" s="486" t="s">
        <v>317</v>
      </c>
      <c r="BU153" s="486" t="s">
        <v>317</v>
      </c>
      <c r="BV153" s="486" t="s">
        <v>317</v>
      </c>
      <c r="BW153" s="486" t="s">
        <v>317</v>
      </c>
      <c r="BX153" s="486" t="s">
        <v>317</v>
      </c>
      <c r="BY153" s="486" t="s">
        <v>317</v>
      </c>
      <c r="BZ153" s="486" t="s">
        <v>317</v>
      </c>
      <c r="CA153" s="486" t="s">
        <v>317</v>
      </c>
      <c r="CB153" s="486" t="s">
        <v>317</v>
      </c>
      <c r="CC153" s="486" t="s">
        <v>317</v>
      </c>
      <c r="CD153" s="486" t="s">
        <v>317</v>
      </c>
      <c r="CE153" s="486" t="s">
        <v>317</v>
      </c>
      <c r="CF153" s="486" t="s">
        <v>317</v>
      </c>
      <c r="CG153" s="486" t="s">
        <v>317</v>
      </c>
      <c r="CH153" s="486" t="s">
        <v>317</v>
      </c>
      <c r="CI153" s="486" t="s">
        <v>317</v>
      </c>
      <c r="CJ153" s="486" t="s">
        <v>317</v>
      </c>
      <c r="CK153" s="486" t="s">
        <v>317</v>
      </c>
      <c r="CL153" s="486" t="s">
        <v>317</v>
      </c>
      <c r="CM153" s="486" t="s">
        <v>317</v>
      </c>
      <c r="CN153" s="486" t="s">
        <v>317</v>
      </c>
      <c r="CO153" s="486" t="s">
        <v>317</v>
      </c>
      <c r="CP153" s="486" t="s">
        <v>317</v>
      </c>
      <c r="CQ153" s="486" t="s">
        <v>317</v>
      </c>
      <c r="CR153" s="486" t="s">
        <v>317</v>
      </c>
      <c r="CS153" s="486" t="s">
        <v>317</v>
      </c>
      <c r="CT153" s="486" t="s">
        <v>317</v>
      </c>
      <c r="CU153" s="486" t="s">
        <v>317</v>
      </c>
      <c r="CV153" s="486" t="s">
        <v>317</v>
      </c>
      <c r="CW153" s="486" t="s">
        <v>317</v>
      </c>
      <c r="CX153" s="488" t="s">
        <v>316</v>
      </c>
      <c r="CY153" s="488" t="s">
        <v>316</v>
      </c>
      <c r="CZ153" s="488" t="s">
        <v>316</v>
      </c>
      <c r="DA153" s="488" t="s">
        <v>316</v>
      </c>
      <c r="DB153" s="488" t="s">
        <v>316</v>
      </c>
      <c r="DC153" s="488" t="s">
        <v>316</v>
      </c>
      <c r="DD153" s="488" t="s">
        <v>316</v>
      </c>
      <c r="DE153" s="488" t="s">
        <v>316</v>
      </c>
      <c r="DF153" s="488" t="s">
        <v>316</v>
      </c>
      <c r="DG153" s="488" t="s">
        <v>316</v>
      </c>
      <c r="DH153" s="488" t="s">
        <v>316</v>
      </c>
      <c r="DI153" s="488" t="s">
        <v>316</v>
      </c>
      <c r="DJ153" s="488" t="s">
        <v>316</v>
      </c>
      <c r="DK153" s="488" t="s">
        <v>316</v>
      </c>
      <c r="DL153" s="488" t="s">
        <v>316</v>
      </c>
      <c r="DM153" s="488" t="s">
        <v>316</v>
      </c>
      <c r="DN153" s="488" t="s">
        <v>316</v>
      </c>
      <c r="DO153" s="488" t="s">
        <v>316</v>
      </c>
      <c r="DP153" s="488" t="s">
        <v>316</v>
      </c>
      <c r="DQ153" s="488" t="s">
        <v>316</v>
      </c>
      <c r="DR153" s="488" t="s">
        <v>316</v>
      </c>
      <c r="DS153" s="488" t="s">
        <v>316</v>
      </c>
      <c r="DT153" s="488" t="s">
        <v>316</v>
      </c>
      <c r="DU153" s="488" t="s">
        <v>316</v>
      </c>
      <c r="DV153" s="488" t="s">
        <v>316</v>
      </c>
      <c r="DW153" s="488" t="s">
        <v>316</v>
      </c>
      <c r="DX153" s="488" t="s">
        <v>316</v>
      </c>
      <c r="DY153" s="488" t="s">
        <v>316</v>
      </c>
      <c r="DZ153" s="488" t="s">
        <v>316</v>
      </c>
      <c r="EA153" s="488" t="s">
        <v>316</v>
      </c>
      <c r="EB153" s="488" t="s">
        <v>316</v>
      </c>
      <c r="EC153" s="488" t="s">
        <v>316</v>
      </c>
      <c r="ED153" s="488" t="s">
        <v>316</v>
      </c>
      <c r="EE153" s="488" t="s">
        <v>316</v>
      </c>
      <c r="EF153" s="488" t="s">
        <v>316</v>
      </c>
      <c r="EG153" s="488" t="s">
        <v>316</v>
      </c>
      <c r="EH153" s="488" t="s">
        <v>316</v>
      </c>
      <c r="EI153" s="488" t="s">
        <v>316</v>
      </c>
      <c r="EJ153" s="488" t="s">
        <v>316</v>
      </c>
      <c r="EK153" s="488" t="s">
        <v>316</v>
      </c>
      <c r="EL153" s="488" t="s">
        <v>316</v>
      </c>
      <c r="EM153" s="488" t="s">
        <v>316</v>
      </c>
      <c r="EN153" s="488" t="s">
        <v>316</v>
      </c>
      <c r="EO153" s="488" t="s">
        <v>316</v>
      </c>
      <c r="EP153" s="488" t="s">
        <v>316</v>
      </c>
      <c r="EQ153" s="488" t="s">
        <v>316</v>
      </c>
      <c r="ER153" s="488" t="s">
        <v>316</v>
      </c>
      <c r="ES153" s="488" t="s">
        <v>316</v>
      </c>
      <c r="ET153" s="488" t="s">
        <v>316</v>
      </c>
      <c r="EU153" s="488" t="s">
        <v>316</v>
      </c>
      <c r="EV153" s="488" t="s">
        <v>316</v>
      </c>
      <c r="EW153" s="488" t="s">
        <v>316</v>
      </c>
      <c r="EX153" s="488" t="s">
        <v>316</v>
      </c>
      <c r="EY153" s="488" t="s">
        <v>316</v>
      </c>
      <c r="EZ153" s="488" t="s">
        <v>316</v>
      </c>
      <c r="FA153" s="488" t="s">
        <v>316</v>
      </c>
      <c r="FB153" s="488" t="s">
        <v>316</v>
      </c>
      <c r="FC153" s="488" t="s">
        <v>316</v>
      </c>
      <c r="FD153" s="488" t="s">
        <v>316</v>
      </c>
      <c r="FE153" s="488" t="s">
        <v>316</v>
      </c>
      <c r="FF153" s="488" t="s">
        <v>316</v>
      </c>
      <c r="FG153" s="488" t="s">
        <v>316</v>
      </c>
      <c r="FH153" s="488" t="s">
        <v>316</v>
      </c>
      <c r="FI153" s="488" t="s">
        <v>316</v>
      </c>
      <c r="FJ153" s="488" t="s">
        <v>316</v>
      </c>
      <c r="FK153" s="488" t="s">
        <v>316</v>
      </c>
      <c r="FL153" s="488" t="s">
        <v>316</v>
      </c>
      <c r="FM153" s="488" t="s">
        <v>316</v>
      </c>
      <c r="FN153" s="488" t="s">
        <v>316</v>
      </c>
      <c r="FO153" s="488" t="s">
        <v>316</v>
      </c>
      <c r="FP153" s="488" t="s">
        <v>316</v>
      </c>
      <c r="FQ153" s="488" t="s">
        <v>316</v>
      </c>
      <c r="FR153" s="488" t="s">
        <v>316</v>
      </c>
      <c r="FS153" s="488" t="s">
        <v>316</v>
      </c>
      <c r="FT153" s="488" t="s">
        <v>316</v>
      </c>
      <c r="FU153" s="488" t="s">
        <v>316</v>
      </c>
      <c r="FV153" s="488" t="s">
        <v>316</v>
      </c>
      <c r="FW153" s="488" t="s">
        <v>316</v>
      </c>
      <c r="FX153" s="488" t="s">
        <v>316</v>
      </c>
      <c r="FY153" s="488" t="s">
        <v>316</v>
      </c>
      <c r="FZ153" s="488" t="s">
        <v>316</v>
      </c>
      <c r="GA153" s="488" t="s">
        <v>316</v>
      </c>
      <c r="GB153" s="488" t="s">
        <v>316</v>
      </c>
      <c r="GC153" s="488" t="s">
        <v>316</v>
      </c>
      <c r="GD153" s="488" t="s">
        <v>316</v>
      </c>
      <c r="GE153" s="488" t="s">
        <v>316</v>
      </c>
      <c r="GF153" s="488" t="s">
        <v>316</v>
      </c>
      <c r="GG153" s="488" t="s">
        <v>316</v>
      </c>
      <c r="GH153" s="488" t="s">
        <v>316</v>
      </c>
      <c r="GI153" s="488" t="s">
        <v>316</v>
      </c>
      <c r="GJ153" s="488" t="s">
        <v>316</v>
      </c>
      <c r="GK153" s="488" t="s">
        <v>316</v>
      </c>
      <c r="GL153" s="488" t="s">
        <v>316</v>
      </c>
      <c r="GM153" s="488" t="s">
        <v>316</v>
      </c>
      <c r="GN153" s="488" t="s">
        <v>316</v>
      </c>
      <c r="GO153" s="488" t="s">
        <v>316</v>
      </c>
      <c r="GP153" s="488" t="s">
        <v>316</v>
      </c>
      <c r="GQ153" s="488" t="s">
        <v>316</v>
      </c>
      <c r="GR153" s="488" t="s">
        <v>316</v>
      </c>
      <c r="GS153" s="488" t="s">
        <v>316</v>
      </c>
      <c r="GT153" s="488" t="s">
        <v>316</v>
      </c>
    </row>
    <row r="154" spans="2:202" s="364" customFormat="1" ht="8.25" hidden="1" customHeight="1">
      <c r="B154" s="366">
        <v>70</v>
      </c>
      <c r="C154" s="485" t="s">
        <v>272</v>
      </c>
      <c r="D154" s="485" t="s">
        <v>272</v>
      </c>
      <c r="E154" s="485" t="s">
        <v>272</v>
      </c>
      <c r="F154" s="485" t="s">
        <v>272</v>
      </c>
      <c r="G154" s="485" t="s">
        <v>272</v>
      </c>
      <c r="H154" s="485" t="s">
        <v>272</v>
      </c>
      <c r="I154" s="485" t="s">
        <v>272</v>
      </c>
      <c r="J154" s="485" t="s">
        <v>272</v>
      </c>
      <c r="K154" s="485" t="s">
        <v>272</v>
      </c>
      <c r="L154" s="485" t="s">
        <v>272</v>
      </c>
      <c r="M154" s="485" t="s">
        <v>272</v>
      </c>
      <c r="N154" s="485" t="s">
        <v>272</v>
      </c>
      <c r="O154" s="485" t="s">
        <v>272</v>
      </c>
      <c r="P154" s="485" t="s">
        <v>272</v>
      </c>
      <c r="Q154" s="485" t="s">
        <v>272</v>
      </c>
      <c r="R154" s="485" t="s">
        <v>272</v>
      </c>
      <c r="S154" s="485" t="s">
        <v>272</v>
      </c>
      <c r="T154" s="485" t="s">
        <v>272</v>
      </c>
      <c r="U154" s="485" t="s">
        <v>272</v>
      </c>
      <c r="V154" s="485" t="s">
        <v>272</v>
      </c>
      <c r="W154" s="485" t="s">
        <v>272</v>
      </c>
      <c r="X154" s="485" t="s">
        <v>272</v>
      </c>
      <c r="Y154" s="485" t="s">
        <v>272</v>
      </c>
      <c r="Z154" s="485" t="s">
        <v>272</v>
      </c>
      <c r="AA154" s="485" t="s">
        <v>272</v>
      </c>
      <c r="AB154" s="485" t="s">
        <v>272</v>
      </c>
      <c r="AC154" s="485" t="s">
        <v>272</v>
      </c>
      <c r="AD154" s="485" t="s">
        <v>272</v>
      </c>
      <c r="AE154" s="485" t="s">
        <v>272</v>
      </c>
      <c r="AF154" s="485" t="s">
        <v>272</v>
      </c>
      <c r="AG154" s="485" t="s">
        <v>272</v>
      </c>
      <c r="AH154" s="485" t="s">
        <v>272</v>
      </c>
      <c r="AI154" s="485" t="s">
        <v>272</v>
      </c>
      <c r="AJ154" s="485" t="s">
        <v>272</v>
      </c>
      <c r="AK154" s="485" t="s">
        <v>272</v>
      </c>
      <c r="AL154" s="485" t="s">
        <v>272</v>
      </c>
      <c r="AM154" s="485" t="s">
        <v>272</v>
      </c>
      <c r="AN154" s="485" t="s">
        <v>272</v>
      </c>
      <c r="AO154" s="485" t="s">
        <v>272</v>
      </c>
      <c r="AP154" s="486" t="s">
        <v>317</v>
      </c>
      <c r="AQ154" s="486" t="s">
        <v>317</v>
      </c>
      <c r="AR154" s="486" t="s">
        <v>317</v>
      </c>
      <c r="AS154" s="486" t="s">
        <v>317</v>
      </c>
      <c r="AT154" s="486" t="s">
        <v>317</v>
      </c>
      <c r="AU154" s="486" t="s">
        <v>317</v>
      </c>
      <c r="AV154" s="486" t="s">
        <v>317</v>
      </c>
      <c r="AW154" s="486" t="s">
        <v>317</v>
      </c>
      <c r="AX154" s="486" t="s">
        <v>317</v>
      </c>
      <c r="AY154" s="486" t="s">
        <v>317</v>
      </c>
      <c r="AZ154" s="487" t="s">
        <v>317</v>
      </c>
      <c r="BA154" s="486" t="s">
        <v>317</v>
      </c>
      <c r="BB154" s="486" t="s">
        <v>317</v>
      </c>
      <c r="BC154" s="486" t="s">
        <v>317</v>
      </c>
      <c r="BD154" s="486" t="s">
        <v>317</v>
      </c>
      <c r="BE154" s="486" t="s">
        <v>317</v>
      </c>
      <c r="BF154" s="486" t="s">
        <v>317</v>
      </c>
      <c r="BG154" s="486" t="s">
        <v>317</v>
      </c>
      <c r="BH154" s="486" t="s">
        <v>317</v>
      </c>
      <c r="BI154" s="486" t="s">
        <v>317</v>
      </c>
      <c r="BJ154" s="486" t="s">
        <v>317</v>
      </c>
      <c r="BK154" s="486" t="s">
        <v>317</v>
      </c>
      <c r="BL154" s="486" t="s">
        <v>317</v>
      </c>
      <c r="BM154" s="486" t="s">
        <v>317</v>
      </c>
      <c r="BN154" s="486" t="s">
        <v>317</v>
      </c>
      <c r="BO154" s="486" t="s">
        <v>317</v>
      </c>
      <c r="BP154" s="486" t="s">
        <v>317</v>
      </c>
      <c r="BQ154" s="486" t="s">
        <v>317</v>
      </c>
      <c r="BR154" s="486" t="s">
        <v>317</v>
      </c>
      <c r="BS154" s="486" t="s">
        <v>317</v>
      </c>
      <c r="BT154" s="486" t="s">
        <v>317</v>
      </c>
      <c r="BU154" s="486" t="s">
        <v>317</v>
      </c>
      <c r="BV154" s="486" t="s">
        <v>317</v>
      </c>
      <c r="BW154" s="486" t="s">
        <v>317</v>
      </c>
      <c r="BX154" s="486" t="s">
        <v>317</v>
      </c>
      <c r="BY154" s="486" t="s">
        <v>317</v>
      </c>
      <c r="BZ154" s="486" t="s">
        <v>317</v>
      </c>
      <c r="CA154" s="486" t="s">
        <v>317</v>
      </c>
      <c r="CB154" s="486" t="s">
        <v>317</v>
      </c>
      <c r="CC154" s="486" t="s">
        <v>317</v>
      </c>
      <c r="CD154" s="486" t="s">
        <v>317</v>
      </c>
      <c r="CE154" s="486" t="s">
        <v>317</v>
      </c>
      <c r="CF154" s="486" t="s">
        <v>317</v>
      </c>
      <c r="CG154" s="486" t="s">
        <v>317</v>
      </c>
      <c r="CH154" s="486" t="s">
        <v>317</v>
      </c>
      <c r="CI154" s="486" t="s">
        <v>317</v>
      </c>
      <c r="CJ154" s="486" t="s">
        <v>317</v>
      </c>
      <c r="CK154" s="486" t="s">
        <v>317</v>
      </c>
      <c r="CL154" s="486" t="s">
        <v>317</v>
      </c>
      <c r="CM154" s="486" t="s">
        <v>317</v>
      </c>
      <c r="CN154" s="486" t="s">
        <v>317</v>
      </c>
      <c r="CO154" s="486" t="s">
        <v>317</v>
      </c>
      <c r="CP154" s="486" t="s">
        <v>317</v>
      </c>
      <c r="CQ154" s="486" t="s">
        <v>317</v>
      </c>
      <c r="CR154" s="486" t="s">
        <v>317</v>
      </c>
      <c r="CS154" s="486" t="s">
        <v>317</v>
      </c>
      <c r="CT154" s="486" t="s">
        <v>317</v>
      </c>
      <c r="CU154" s="486" t="s">
        <v>317</v>
      </c>
      <c r="CV154" s="486" t="s">
        <v>317</v>
      </c>
      <c r="CW154" s="486" t="s">
        <v>317</v>
      </c>
      <c r="CX154" s="488" t="s">
        <v>316</v>
      </c>
      <c r="CY154" s="488" t="s">
        <v>316</v>
      </c>
      <c r="CZ154" s="488" t="s">
        <v>316</v>
      </c>
      <c r="DA154" s="488" t="s">
        <v>316</v>
      </c>
      <c r="DB154" s="488" t="s">
        <v>316</v>
      </c>
      <c r="DC154" s="488" t="s">
        <v>316</v>
      </c>
      <c r="DD154" s="488" t="s">
        <v>316</v>
      </c>
      <c r="DE154" s="488" t="s">
        <v>316</v>
      </c>
      <c r="DF154" s="488" t="s">
        <v>316</v>
      </c>
      <c r="DG154" s="488" t="s">
        <v>316</v>
      </c>
      <c r="DH154" s="488" t="s">
        <v>316</v>
      </c>
      <c r="DI154" s="488" t="s">
        <v>316</v>
      </c>
      <c r="DJ154" s="488" t="s">
        <v>316</v>
      </c>
      <c r="DK154" s="488" t="s">
        <v>316</v>
      </c>
      <c r="DL154" s="488" t="s">
        <v>316</v>
      </c>
      <c r="DM154" s="488" t="s">
        <v>316</v>
      </c>
      <c r="DN154" s="488" t="s">
        <v>316</v>
      </c>
      <c r="DO154" s="488" t="s">
        <v>316</v>
      </c>
      <c r="DP154" s="488" t="s">
        <v>316</v>
      </c>
      <c r="DQ154" s="488" t="s">
        <v>316</v>
      </c>
      <c r="DR154" s="488" t="s">
        <v>316</v>
      </c>
      <c r="DS154" s="488" t="s">
        <v>316</v>
      </c>
      <c r="DT154" s="488" t="s">
        <v>316</v>
      </c>
      <c r="DU154" s="488" t="s">
        <v>316</v>
      </c>
      <c r="DV154" s="488" t="s">
        <v>316</v>
      </c>
      <c r="DW154" s="488" t="s">
        <v>316</v>
      </c>
      <c r="DX154" s="488" t="s">
        <v>316</v>
      </c>
      <c r="DY154" s="488" t="s">
        <v>316</v>
      </c>
      <c r="DZ154" s="488" t="s">
        <v>316</v>
      </c>
      <c r="EA154" s="488" t="s">
        <v>316</v>
      </c>
      <c r="EB154" s="488" t="s">
        <v>316</v>
      </c>
      <c r="EC154" s="488" t="s">
        <v>316</v>
      </c>
      <c r="ED154" s="488" t="s">
        <v>316</v>
      </c>
      <c r="EE154" s="488" t="s">
        <v>316</v>
      </c>
      <c r="EF154" s="488" t="s">
        <v>316</v>
      </c>
      <c r="EG154" s="488" t="s">
        <v>316</v>
      </c>
      <c r="EH154" s="488" t="s">
        <v>316</v>
      </c>
      <c r="EI154" s="488" t="s">
        <v>316</v>
      </c>
      <c r="EJ154" s="488" t="s">
        <v>316</v>
      </c>
      <c r="EK154" s="488" t="s">
        <v>316</v>
      </c>
      <c r="EL154" s="488" t="s">
        <v>316</v>
      </c>
      <c r="EM154" s="488" t="s">
        <v>316</v>
      </c>
      <c r="EN154" s="488" t="s">
        <v>316</v>
      </c>
      <c r="EO154" s="488" t="s">
        <v>316</v>
      </c>
      <c r="EP154" s="488" t="s">
        <v>316</v>
      </c>
      <c r="EQ154" s="488" t="s">
        <v>316</v>
      </c>
      <c r="ER154" s="488" t="s">
        <v>316</v>
      </c>
      <c r="ES154" s="488" t="s">
        <v>316</v>
      </c>
      <c r="ET154" s="488" t="s">
        <v>316</v>
      </c>
      <c r="EU154" s="488" t="s">
        <v>316</v>
      </c>
      <c r="EV154" s="488" t="s">
        <v>316</v>
      </c>
      <c r="EW154" s="488" t="s">
        <v>316</v>
      </c>
      <c r="EX154" s="488" t="s">
        <v>316</v>
      </c>
      <c r="EY154" s="488" t="s">
        <v>316</v>
      </c>
      <c r="EZ154" s="488" t="s">
        <v>316</v>
      </c>
      <c r="FA154" s="488" t="s">
        <v>316</v>
      </c>
      <c r="FB154" s="488" t="s">
        <v>316</v>
      </c>
      <c r="FC154" s="488" t="s">
        <v>316</v>
      </c>
      <c r="FD154" s="488" t="s">
        <v>316</v>
      </c>
      <c r="FE154" s="488" t="s">
        <v>316</v>
      </c>
      <c r="FF154" s="488" t="s">
        <v>316</v>
      </c>
      <c r="FG154" s="488" t="s">
        <v>316</v>
      </c>
      <c r="FH154" s="488" t="s">
        <v>316</v>
      </c>
      <c r="FI154" s="488" t="s">
        <v>316</v>
      </c>
      <c r="FJ154" s="488" t="s">
        <v>316</v>
      </c>
      <c r="FK154" s="488" t="s">
        <v>316</v>
      </c>
      <c r="FL154" s="488" t="s">
        <v>316</v>
      </c>
      <c r="FM154" s="488" t="s">
        <v>316</v>
      </c>
      <c r="FN154" s="488" t="s">
        <v>316</v>
      </c>
      <c r="FO154" s="488" t="s">
        <v>316</v>
      </c>
      <c r="FP154" s="488" t="s">
        <v>316</v>
      </c>
      <c r="FQ154" s="488" t="s">
        <v>316</v>
      </c>
      <c r="FR154" s="488" t="s">
        <v>316</v>
      </c>
      <c r="FS154" s="488" t="s">
        <v>316</v>
      </c>
      <c r="FT154" s="488" t="s">
        <v>316</v>
      </c>
      <c r="FU154" s="488" t="s">
        <v>316</v>
      </c>
      <c r="FV154" s="488" t="s">
        <v>316</v>
      </c>
      <c r="FW154" s="488" t="s">
        <v>316</v>
      </c>
      <c r="FX154" s="488" t="s">
        <v>316</v>
      </c>
      <c r="FY154" s="488" t="s">
        <v>316</v>
      </c>
      <c r="FZ154" s="488" t="s">
        <v>316</v>
      </c>
      <c r="GA154" s="488" t="s">
        <v>316</v>
      </c>
      <c r="GB154" s="488" t="s">
        <v>316</v>
      </c>
      <c r="GC154" s="488" t="s">
        <v>316</v>
      </c>
      <c r="GD154" s="488" t="s">
        <v>316</v>
      </c>
      <c r="GE154" s="488" t="s">
        <v>316</v>
      </c>
      <c r="GF154" s="488" t="s">
        <v>316</v>
      </c>
      <c r="GG154" s="488" t="s">
        <v>316</v>
      </c>
      <c r="GH154" s="488" t="s">
        <v>316</v>
      </c>
      <c r="GI154" s="488" t="s">
        <v>316</v>
      </c>
      <c r="GJ154" s="488" t="s">
        <v>316</v>
      </c>
      <c r="GK154" s="488" t="s">
        <v>316</v>
      </c>
      <c r="GL154" s="488" t="s">
        <v>316</v>
      </c>
      <c r="GM154" s="488" t="s">
        <v>316</v>
      </c>
      <c r="GN154" s="488" t="s">
        <v>316</v>
      </c>
      <c r="GO154" s="488" t="s">
        <v>316</v>
      </c>
      <c r="GP154" s="488" t="s">
        <v>316</v>
      </c>
      <c r="GQ154" s="488" t="s">
        <v>316</v>
      </c>
      <c r="GR154" s="488" t="s">
        <v>316</v>
      </c>
      <c r="GS154" s="488" t="s">
        <v>316</v>
      </c>
      <c r="GT154" s="488" t="s">
        <v>316</v>
      </c>
    </row>
    <row r="155" spans="2:202" s="364" customFormat="1" ht="8.25" hidden="1" customHeight="1">
      <c r="AZ155" s="363"/>
    </row>
    <row r="156" spans="2:202" s="364" customFormat="1" ht="8.25" hidden="1" customHeight="1">
      <c r="AZ156" s="363"/>
    </row>
    <row r="157" spans="2:202" s="364" customFormat="1" ht="8.25" hidden="1" customHeight="1">
      <c r="AZ157" s="363"/>
    </row>
    <row r="158" spans="2:202" s="364" customFormat="1" ht="8.25" hidden="1" customHeight="1">
      <c r="C158" s="381">
        <v>100000</v>
      </c>
      <c r="D158" s="366">
        <v>2</v>
      </c>
      <c r="AZ158" s="363"/>
    </row>
    <row r="159" spans="2:202" s="364" customFormat="1" ht="8.25" hidden="1" customHeight="1">
      <c r="C159" s="381">
        <v>150000</v>
      </c>
      <c r="D159" s="366">
        <v>3</v>
      </c>
      <c r="AZ159" s="363"/>
    </row>
    <row r="160" spans="2:202" s="364" customFormat="1" ht="8.25" hidden="1" customHeight="1">
      <c r="C160" s="381">
        <v>200000</v>
      </c>
      <c r="D160" s="366">
        <v>4</v>
      </c>
      <c r="AZ160" s="363"/>
    </row>
    <row r="161" spans="3:52" s="364" customFormat="1" ht="8.25" hidden="1" customHeight="1">
      <c r="C161" s="381">
        <v>250000</v>
      </c>
      <c r="D161" s="366">
        <v>5</v>
      </c>
      <c r="AZ161" s="363"/>
    </row>
    <row r="162" spans="3:52" s="364" customFormat="1" ht="8.25" hidden="1" customHeight="1">
      <c r="C162" s="381">
        <v>300000</v>
      </c>
      <c r="D162" s="366">
        <v>6</v>
      </c>
      <c r="AZ162" s="363"/>
    </row>
    <row r="163" spans="3:52" s="364" customFormat="1" ht="8.25" hidden="1" customHeight="1">
      <c r="C163" s="381">
        <v>350000</v>
      </c>
      <c r="D163" s="366">
        <v>7</v>
      </c>
      <c r="AZ163" s="363"/>
    </row>
    <row r="164" spans="3:52" s="364" customFormat="1" ht="8.25" hidden="1" customHeight="1">
      <c r="C164" s="381">
        <v>400000</v>
      </c>
      <c r="D164" s="366">
        <v>8</v>
      </c>
      <c r="AZ164" s="363"/>
    </row>
    <row r="165" spans="3:52" s="364" customFormat="1" ht="8.25" hidden="1" customHeight="1">
      <c r="C165" s="381">
        <v>450000</v>
      </c>
      <c r="D165" s="366">
        <v>9</v>
      </c>
      <c r="AZ165" s="363"/>
    </row>
    <row r="166" spans="3:52" s="364" customFormat="1" ht="8.25" hidden="1" customHeight="1">
      <c r="C166" s="381">
        <v>500000</v>
      </c>
      <c r="D166" s="366">
        <v>10</v>
      </c>
      <c r="AZ166" s="363"/>
    </row>
    <row r="167" spans="3:52" s="364" customFormat="1" ht="8.25" hidden="1" customHeight="1">
      <c r="C167" s="381">
        <v>550000</v>
      </c>
      <c r="D167" s="366">
        <v>11</v>
      </c>
      <c r="AZ167" s="363"/>
    </row>
    <row r="168" spans="3:52" s="364" customFormat="1" ht="8.25" hidden="1" customHeight="1">
      <c r="C168" s="381">
        <v>600000</v>
      </c>
      <c r="D168" s="366">
        <v>12</v>
      </c>
      <c r="AZ168" s="363"/>
    </row>
    <row r="169" spans="3:52" s="364" customFormat="1" ht="8.25" hidden="1" customHeight="1">
      <c r="C169" s="381">
        <v>650000</v>
      </c>
      <c r="D169" s="366">
        <v>13</v>
      </c>
      <c r="AZ169" s="363"/>
    </row>
    <row r="170" spans="3:52" s="364" customFormat="1" ht="8.25" hidden="1" customHeight="1">
      <c r="C170" s="381">
        <v>700000</v>
      </c>
      <c r="D170" s="366">
        <v>14</v>
      </c>
      <c r="AZ170" s="363"/>
    </row>
    <row r="171" spans="3:52" s="364" customFormat="1" ht="8.25" hidden="1" customHeight="1">
      <c r="C171" s="381">
        <v>750000</v>
      </c>
      <c r="D171" s="366">
        <v>15</v>
      </c>
      <c r="AZ171" s="363"/>
    </row>
    <row r="172" spans="3:52" s="364" customFormat="1" ht="8.25" hidden="1" customHeight="1">
      <c r="C172" s="381">
        <v>800000</v>
      </c>
      <c r="D172" s="366">
        <v>16</v>
      </c>
      <c r="AZ172" s="363"/>
    </row>
    <row r="173" spans="3:52" s="364" customFormat="1" ht="8.25" hidden="1" customHeight="1">
      <c r="C173" s="381">
        <v>850000</v>
      </c>
      <c r="D173" s="366">
        <v>17</v>
      </c>
      <c r="AZ173" s="363"/>
    </row>
    <row r="174" spans="3:52" s="364" customFormat="1" ht="8.25" hidden="1" customHeight="1">
      <c r="C174" s="381">
        <v>900000</v>
      </c>
      <c r="D174" s="366">
        <v>18</v>
      </c>
      <c r="AZ174" s="363"/>
    </row>
    <row r="175" spans="3:52" s="364" customFormat="1" ht="8.25" hidden="1" customHeight="1">
      <c r="C175" s="381">
        <v>950000</v>
      </c>
      <c r="D175" s="366">
        <v>19</v>
      </c>
      <c r="AZ175" s="363"/>
    </row>
    <row r="176" spans="3:52" s="364" customFormat="1" ht="8.25" hidden="1" customHeight="1">
      <c r="C176" s="381">
        <v>1000000</v>
      </c>
      <c r="D176" s="366">
        <v>20</v>
      </c>
      <c r="AZ176" s="363"/>
    </row>
    <row r="177" spans="3:52" s="364" customFormat="1" ht="8.25" hidden="1" customHeight="1">
      <c r="C177" s="381">
        <v>1050000</v>
      </c>
      <c r="D177" s="366">
        <v>21</v>
      </c>
      <c r="AZ177" s="363"/>
    </row>
    <row r="178" spans="3:52" s="364" customFormat="1" ht="8.25" hidden="1" customHeight="1">
      <c r="C178" s="381">
        <v>1100000</v>
      </c>
      <c r="D178" s="366">
        <v>22</v>
      </c>
      <c r="AZ178" s="363"/>
    </row>
    <row r="179" spans="3:52" s="364" customFormat="1" ht="8.25" hidden="1" customHeight="1">
      <c r="C179" s="381">
        <v>1150000</v>
      </c>
      <c r="D179" s="366">
        <v>23</v>
      </c>
      <c r="AZ179" s="363"/>
    </row>
    <row r="180" spans="3:52" s="364" customFormat="1" ht="8.25" hidden="1" customHeight="1">
      <c r="C180" s="381">
        <v>1200000</v>
      </c>
      <c r="D180" s="366">
        <v>24</v>
      </c>
      <c r="AZ180" s="363"/>
    </row>
    <row r="181" spans="3:52" s="364" customFormat="1" ht="8.25" hidden="1" customHeight="1">
      <c r="C181" s="381">
        <v>1250000</v>
      </c>
      <c r="D181" s="366">
        <v>25</v>
      </c>
      <c r="AZ181" s="363"/>
    </row>
    <row r="182" spans="3:52" s="364" customFormat="1" ht="8.25" hidden="1" customHeight="1">
      <c r="C182" s="381">
        <v>1300000</v>
      </c>
      <c r="D182" s="366">
        <v>26</v>
      </c>
      <c r="AZ182" s="363"/>
    </row>
    <row r="183" spans="3:52" s="364" customFormat="1" ht="8.25" hidden="1" customHeight="1">
      <c r="C183" s="381">
        <v>1350000</v>
      </c>
      <c r="D183" s="366">
        <v>27</v>
      </c>
      <c r="AZ183" s="363"/>
    </row>
    <row r="184" spans="3:52" s="364" customFormat="1" ht="8.25" hidden="1" customHeight="1">
      <c r="C184" s="381">
        <v>1400000</v>
      </c>
      <c r="D184" s="366">
        <v>28</v>
      </c>
      <c r="AZ184" s="363"/>
    </row>
    <row r="185" spans="3:52" s="364" customFormat="1" ht="8.25" hidden="1" customHeight="1">
      <c r="C185" s="381">
        <v>1450000</v>
      </c>
      <c r="D185" s="366">
        <v>29</v>
      </c>
      <c r="AZ185" s="363"/>
    </row>
    <row r="186" spans="3:52" s="364" customFormat="1" ht="8.25" hidden="1" customHeight="1">
      <c r="C186" s="381">
        <v>1500000</v>
      </c>
      <c r="D186" s="366">
        <v>30</v>
      </c>
      <c r="AZ186" s="363"/>
    </row>
    <row r="187" spans="3:52" s="364" customFormat="1" ht="8.25" hidden="1" customHeight="1">
      <c r="C187" s="381">
        <v>1550000</v>
      </c>
      <c r="D187" s="366">
        <v>31</v>
      </c>
      <c r="AZ187" s="363"/>
    </row>
    <row r="188" spans="3:52" s="364" customFormat="1" ht="8.25" hidden="1" customHeight="1">
      <c r="C188" s="381">
        <v>1600000</v>
      </c>
      <c r="D188" s="366">
        <v>32</v>
      </c>
      <c r="AZ188" s="363"/>
    </row>
    <row r="189" spans="3:52" s="364" customFormat="1" ht="8.25" hidden="1" customHeight="1">
      <c r="C189" s="381">
        <v>1650000</v>
      </c>
      <c r="D189" s="366">
        <v>33</v>
      </c>
      <c r="AZ189" s="363"/>
    </row>
    <row r="190" spans="3:52" s="364" customFormat="1" ht="8.25" hidden="1" customHeight="1">
      <c r="C190" s="381">
        <v>1700000</v>
      </c>
      <c r="D190" s="366">
        <v>34</v>
      </c>
      <c r="AZ190" s="363"/>
    </row>
    <row r="191" spans="3:52" s="364" customFormat="1" ht="8.25" hidden="1" customHeight="1">
      <c r="C191" s="381">
        <v>1750000</v>
      </c>
      <c r="D191" s="366">
        <v>35</v>
      </c>
      <c r="AZ191" s="363"/>
    </row>
    <row r="192" spans="3:52" s="364" customFormat="1" ht="8.25" hidden="1" customHeight="1">
      <c r="C192" s="381">
        <v>1800000</v>
      </c>
      <c r="D192" s="366">
        <v>36</v>
      </c>
      <c r="AZ192" s="363"/>
    </row>
    <row r="193" spans="3:52" s="364" customFormat="1" ht="8.25" hidden="1" customHeight="1">
      <c r="C193" s="381">
        <v>1850000</v>
      </c>
      <c r="D193" s="366">
        <v>37</v>
      </c>
      <c r="AZ193" s="363"/>
    </row>
    <row r="194" spans="3:52" s="364" customFormat="1" ht="8.25" hidden="1" customHeight="1">
      <c r="C194" s="381">
        <v>1900000</v>
      </c>
      <c r="D194" s="366">
        <v>38</v>
      </c>
      <c r="AZ194" s="363"/>
    </row>
    <row r="195" spans="3:52" s="364" customFormat="1" ht="8.25" hidden="1" customHeight="1">
      <c r="C195" s="381">
        <v>1950000</v>
      </c>
      <c r="D195" s="366">
        <v>39</v>
      </c>
      <c r="AZ195" s="363"/>
    </row>
    <row r="196" spans="3:52" s="364" customFormat="1" ht="8.25" hidden="1" customHeight="1">
      <c r="C196" s="381">
        <v>2000000</v>
      </c>
      <c r="D196" s="366">
        <v>40</v>
      </c>
      <c r="AZ196" s="363"/>
    </row>
    <row r="197" spans="3:52" s="364" customFormat="1" ht="8.25" hidden="1" customHeight="1">
      <c r="C197" s="381">
        <v>2050000</v>
      </c>
      <c r="D197" s="366">
        <v>41</v>
      </c>
      <c r="AZ197" s="363"/>
    </row>
    <row r="198" spans="3:52" s="364" customFormat="1" ht="8.25" hidden="1" customHeight="1">
      <c r="C198" s="381">
        <v>2100000</v>
      </c>
      <c r="D198" s="366">
        <v>42</v>
      </c>
      <c r="AZ198" s="363"/>
    </row>
    <row r="199" spans="3:52" s="364" customFormat="1" ht="8.25" hidden="1" customHeight="1">
      <c r="C199" s="381">
        <v>2150000</v>
      </c>
      <c r="D199" s="366">
        <v>43</v>
      </c>
      <c r="AZ199" s="363"/>
    </row>
    <row r="200" spans="3:52" s="364" customFormat="1" ht="8.25" hidden="1" customHeight="1">
      <c r="C200" s="381">
        <v>2200000</v>
      </c>
      <c r="D200" s="366">
        <v>44</v>
      </c>
      <c r="AZ200" s="363"/>
    </row>
    <row r="201" spans="3:52" s="364" customFormat="1" ht="8.25" hidden="1" customHeight="1">
      <c r="C201" s="381">
        <v>2250000</v>
      </c>
      <c r="D201" s="366">
        <v>45</v>
      </c>
      <c r="AZ201" s="363"/>
    </row>
    <row r="202" spans="3:52" s="364" customFormat="1" ht="8.25" hidden="1" customHeight="1">
      <c r="C202" s="381">
        <v>2300000</v>
      </c>
      <c r="D202" s="366">
        <v>46</v>
      </c>
      <c r="AZ202" s="363"/>
    </row>
    <row r="203" spans="3:52" s="364" customFormat="1" ht="8.25" hidden="1" customHeight="1">
      <c r="C203" s="381">
        <v>2350000</v>
      </c>
      <c r="D203" s="366">
        <v>47</v>
      </c>
      <c r="AZ203" s="363"/>
    </row>
    <row r="204" spans="3:52" s="364" customFormat="1" ht="8.25" hidden="1" customHeight="1">
      <c r="C204" s="381">
        <v>2400000</v>
      </c>
      <c r="D204" s="366">
        <v>48</v>
      </c>
      <c r="AZ204" s="363"/>
    </row>
    <row r="205" spans="3:52" s="364" customFormat="1" ht="8.25" hidden="1" customHeight="1">
      <c r="C205" s="381">
        <v>2450000</v>
      </c>
      <c r="D205" s="366">
        <v>49</v>
      </c>
      <c r="AZ205" s="363"/>
    </row>
    <row r="206" spans="3:52" s="364" customFormat="1" ht="8.25" hidden="1" customHeight="1">
      <c r="C206" s="381">
        <v>2500000</v>
      </c>
      <c r="D206" s="366">
        <v>50</v>
      </c>
      <c r="AZ206" s="363"/>
    </row>
    <row r="207" spans="3:52" s="364" customFormat="1" ht="8.25" hidden="1" customHeight="1">
      <c r="C207" s="381">
        <v>2550000</v>
      </c>
      <c r="D207" s="366">
        <v>51</v>
      </c>
      <c r="AZ207" s="363"/>
    </row>
    <row r="208" spans="3:52" s="364" customFormat="1" ht="8.25" hidden="1" customHeight="1">
      <c r="C208" s="381">
        <v>2600000</v>
      </c>
      <c r="D208" s="366">
        <v>52</v>
      </c>
      <c r="AZ208" s="363"/>
    </row>
    <row r="209" spans="3:52" s="364" customFormat="1" ht="8.25" hidden="1" customHeight="1">
      <c r="C209" s="381">
        <v>2650000</v>
      </c>
      <c r="D209" s="366">
        <v>53</v>
      </c>
      <c r="AZ209" s="363"/>
    </row>
    <row r="210" spans="3:52" s="364" customFormat="1" ht="8.25" hidden="1" customHeight="1">
      <c r="C210" s="381">
        <v>2700000</v>
      </c>
      <c r="D210" s="366">
        <v>54</v>
      </c>
      <c r="AZ210" s="363"/>
    </row>
    <row r="211" spans="3:52" s="364" customFormat="1" ht="8.25" hidden="1" customHeight="1">
      <c r="C211" s="381">
        <v>2750000</v>
      </c>
      <c r="D211" s="366">
        <v>55</v>
      </c>
      <c r="AZ211" s="363"/>
    </row>
    <row r="212" spans="3:52" s="364" customFormat="1" ht="8.25" hidden="1" customHeight="1">
      <c r="C212" s="381">
        <v>2800000</v>
      </c>
      <c r="D212" s="366">
        <v>56</v>
      </c>
      <c r="AZ212" s="363"/>
    </row>
    <row r="213" spans="3:52" s="364" customFormat="1" ht="8.25" hidden="1" customHeight="1">
      <c r="C213" s="381">
        <v>2850000</v>
      </c>
      <c r="D213" s="366">
        <v>57</v>
      </c>
      <c r="AZ213" s="363"/>
    </row>
    <row r="214" spans="3:52" s="364" customFormat="1" ht="8.25" hidden="1" customHeight="1">
      <c r="C214" s="381">
        <v>2900000</v>
      </c>
      <c r="D214" s="366">
        <v>58</v>
      </c>
      <c r="AZ214" s="363"/>
    </row>
    <row r="215" spans="3:52" s="364" customFormat="1" ht="8.25" hidden="1" customHeight="1">
      <c r="C215" s="381">
        <v>2950000</v>
      </c>
      <c r="D215" s="366">
        <v>59</v>
      </c>
      <c r="AZ215" s="363"/>
    </row>
    <row r="216" spans="3:52" s="364" customFormat="1" ht="8.25" hidden="1" customHeight="1">
      <c r="C216" s="381">
        <v>3000000</v>
      </c>
      <c r="D216" s="366">
        <v>60</v>
      </c>
      <c r="AZ216" s="363"/>
    </row>
    <row r="217" spans="3:52" s="364" customFormat="1" ht="8.25" hidden="1" customHeight="1">
      <c r="C217" s="381">
        <v>3050000</v>
      </c>
      <c r="D217" s="366">
        <v>61</v>
      </c>
      <c r="AZ217" s="363"/>
    </row>
    <row r="218" spans="3:52" s="364" customFormat="1" ht="8.25" hidden="1" customHeight="1">
      <c r="C218" s="381">
        <v>3100000</v>
      </c>
      <c r="D218" s="366">
        <v>62</v>
      </c>
      <c r="AZ218" s="363"/>
    </row>
    <row r="219" spans="3:52" s="364" customFormat="1" ht="8.25" hidden="1" customHeight="1">
      <c r="C219" s="381">
        <v>3150000</v>
      </c>
      <c r="D219" s="366">
        <v>63</v>
      </c>
      <c r="AZ219" s="363"/>
    </row>
    <row r="220" spans="3:52" s="364" customFormat="1" ht="8.25" hidden="1" customHeight="1">
      <c r="C220" s="381">
        <v>3200000</v>
      </c>
      <c r="D220" s="366">
        <v>64</v>
      </c>
      <c r="AZ220" s="363"/>
    </row>
    <row r="221" spans="3:52" s="364" customFormat="1" ht="8.25" hidden="1" customHeight="1">
      <c r="C221" s="381">
        <v>3250000</v>
      </c>
      <c r="D221" s="366">
        <v>65</v>
      </c>
      <c r="AZ221" s="363"/>
    </row>
    <row r="222" spans="3:52" s="364" customFormat="1" ht="8.25" hidden="1" customHeight="1">
      <c r="C222" s="381">
        <v>3300000</v>
      </c>
      <c r="D222" s="366">
        <v>66</v>
      </c>
      <c r="AZ222" s="363"/>
    </row>
    <row r="223" spans="3:52" s="364" customFormat="1" ht="8.25" hidden="1" customHeight="1">
      <c r="C223" s="381">
        <v>3350000</v>
      </c>
      <c r="D223" s="366">
        <v>67</v>
      </c>
      <c r="AZ223" s="363"/>
    </row>
    <row r="224" spans="3:52" s="364" customFormat="1" ht="8.25" hidden="1" customHeight="1">
      <c r="C224" s="381">
        <v>3400000</v>
      </c>
      <c r="D224" s="366">
        <v>68</v>
      </c>
      <c r="AZ224" s="363"/>
    </row>
    <row r="225" spans="3:52" s="364" customFormat="1" ht="8.25" hidden="1" customHeight="1">
      <c r="C225" s="381">
        <v>3450000</v>
      </c>
      <c r="D225" s="366">
        <v>69</v>
      </c>
      <c r="AZ225" s="363"/>
    </row>
    <row r="226" spans="3:52" s="364" customFormat="1" ht="8.25" hidden="1" customHeight="1">
      <c r="C226" s="381">
        <v>3500000</v>
      </c>
      <c r="D226" s="366">
        <v>70</v>
      </c>
      <c r="AZ226" s="363"/>
    </row>
    <row r="227" spans="3:52" s="364" customFormat="1" ht="8.25" hidden="1" customHeight="1">
      <c r="C227" s="381">
        <v>3550000</v>
      </c>
      <c r="D227" s="366">
        <v>71</v>
      </c>
      <c r="AZ227" s="363"/>
    </row>
    <row r="228" spans="3:52" s="364" customFormat="1" ht="8.25" hidden="1" customHeight="1">
      <c r="C228" s="381">
        <v>3600000</v>
      </c>
      <c r="D228" s="366">
        <v>72</v>
      </c>
      <c r="AZ228" s="363"/>
    </row>
    <row r="229" spans="3:52" s="364" customFormat="1" ht="8.25" hidden="1" customHeight="1">
      <c r="C229" s="381">
        <v>3650000</v>
      </c>
      <c r="D229" s="366">
        <v>73</v>
      </c>
      <c r="AZ229" s="363"/>
    </row>
    <row r="230" spans="3:52" s="364" customFormat="1" ht="8.25" hidden="1" customHeight="1">
      <c r="C230" s="381">
        <v>3700000</v>
      </c>
      <c r="D230" s="366">
        <v>74</v>
      </c>
      <c r="AZ230" s="363"/>
    </row>
    <row r="231" spans="3:52" s="364" customFormat="1" ht="8.25" hidden="1" customHeight="1">
      <c r="C231" s="381">
        <v>3750000</v>
      </c>
      <c r="D231" s="366">
        <v>75</v>
      </c>
      <c r="AZ231" s="363"/>
    </row>
    <row r="232" spans="3:52" s="364" customFormat="1" ht="8.25" hidden="1" customHeight="1">
      <c r="C232" s="381">
        <v>3800000</v>
      </c>
      <c r="D232" s="366">
        <v>76</v>
      </c>
      <c r="AZ232" s="363"/>
    </row>
    <row r="233" spans="3:52" s="364" customFormat="1" ht="8.25" hidden="1" customHeight="1">
      <c r="C233" s="381">
        <v>3850000</v>
      </c>
      <c r="D233" s="366">
        <v>77</v>
      </c>
      <c r="AZ233" s="363"/>
    </row>
    <row r="234" spans="3:52" s="364" customFormat="1" ht="8.25" hidden="1" customHeight="1">
      <c r="C234" s="381">
        <v>3900000</v>
      </c>
      <c r="D234" s="366">
        <v>78</v>
      </c>
      <c r="AZ234" s="363"/>
    </row>
    <row r="235" spans="3:52" s="364" customFormat="1" ht="8.25" hidden="1" customHeight="1">
      <c r="C235" s="381">
        <v>3950000</v>
      </c>
      <c r="D235" s="366">
        <v>79</v>
      </c>
      <c r="AZ235" s="363"/>
    </row>
    <row r="236" spans="3:52" s="364" customFormat="1" ht="8.25" hidden="1" customHeight="1">
      <c r="C236" s="381">
        <v>4000000</v>
      </c>
      <c r="D236" s="366">
        <v>80</v>
      </c>
      <c r="AZ236" s="363"/>
    </row>
    <row r="237" spans="3:52" s="364" customFormat="1" ht="8.25" hidden="1" customHeight="1">
      <c r="C237" s="381">
        <v>4050000</v>
      </c>
      <c r="D237" s="366">
        <v>81</v>
      </c>
      <c r="AZ237" s="363"/>
    </row>
    <row r="238" spans="3:52" s="364" customFormat="1" ht="8.25" hidden="1" customHeight="1">
      <c r="C238" s="381">
        <v>4100000</v>
      </c>
      <c r="D238" s="366">
        <v>82</v>
      </c>
      <c r="AZ238" s="363"/>
    </row>
    <row r="239" spans="3:52" s="364" customFormat="1" ht="8.25" hidden="1" customHeight="1">
      <c r="C239" s="381">
        <v>4150000</v>
      </c>
      <c r="D239" s="366">
        <v>83</v>
      </c>
      <c r="AZ239" s="363"/>
    </row>
    <row r="240" spans="3:52" s="364" customFormat="1" ht="8.25" hidden="1" customHeight="1">
      <c r="C240" s="381">
        <v>4200000</v>
      </c>
      <c r="D240" s="366">
        <v>84</v>
      </c>
      <c r="AZ240" s="363"/>
    </row>
    <row r="241" spans="3:52" s="364" customFormat="1" ht="8.25" hidden="1" customHeight="1">
      <c r="C241" s="381">
        <v>4250000</v>
      </c>
      <c r="D241" s="366">
        <v>85</v>
      </c>
      <c r="AZ241" s="363"/>
    </row>
    <row r="242" spans="3:52" s="364" customFormat="1" ht="8.25" hidden="1" customHeight="1">
      <c r="C242" s="381">
        <v>4300000</v>
      </c>
      <c r="D242" s="366">
        <v>86</v>
      </c>
      <c r="AZ242" s="363"/>
    </row>
    <row r="243" spans="3:52" s="364" customFormat="1" ht="8.25" hidden="1" customHeight="1">
      <c r="C243" s="381">
        <v>4350000</v>
      </c>
      <c r="D243" s="366">
        <v>87</v>
      </c>
      <c r="AZ243" s="363"/>
    </row>
    <row r="244" spans="3:52" s="364" customFormat="1" ht="8.25" hidden="1" customHeight="1">
      <c r="C244" s="381">
        <v>4400000</v>
      </c>
      <c r="D244" s="366">
        <v>88</v>
      </c>
      <c r="AZ244" s="363"/>
    </row>
    <row r="245" spans="3:52" s="364" customFormat="1" ht="8.25" hidden="1" customHeight="1">
      <c r="C245" s="381">
        <v>4450000</v>
      </c>
      <c r="D245" s="366">
        <v>89</v>
      </c>
      <c r="AZ245" s="363"/>
    </row>
    <row r="246" spans="3:52" s="364" customFormat="1" ht="8.25" hidden="1" customHeight="1">
      <c r="C246" s="381">
        <v>4500000</v>
      </c>
      <c r="D246" s="366">
        <v>90</v>
      </c>
      <c r="AZ246" s="363"/>
    </row>
    <row r="247" spans="3:52" s="364" customFormat="1" ht="8.25" hidden="1" customHeight="1">
      <c r="C247" s="381">
        <v>4550000</v>
      </c>
      <c r="D247" s="366">
        <v>91</v>
      </c>
      <c r="AZ247" s="363"/>
    </row>
    <row r="248" spans="3:52" s="364" customFormat="1" ht="8.25" hidden="1" customHeight="1">
      <c r="C248" s="381">
        <v>4600000</v>
      </c>
      <c r="D248" s="366">
        <v>92</v>
      </c>
      <c r="AZ248" s="363"/>
    </row>
    <row r="249" spans="3:52" s="364" customFormat="1" ht="8.25" hidden="1" customHeight="1">
      <c r="C249" s="381">
        <v>4650000</v>
      </c>
      <c r="D249" s="366">
        <v>93</v>
      </c>
      <c r="AZ249" s="363"/>
    </row>
    <row r="250" spans="3:52" s="364" customFormat="1" ht="8.25" hidden="1" customHeight="1">
      <c r="C250" s="381">
        <v>4700000</v>
      </c>
      <c r="D250" s="366">
        <v>94</v>
      </c>
      <c r="AZ250" s="363"/>
    </row>
    <row r="251" spans="3:52" s="364" customFormat="1" ht="8.25" hidden="1" customHeight="1">
      <c r="C251" s="381">
        <v>4750000</v>
      </c>
      <c r="D251" s="366">
        <v>95</v>
      </c>
      <c r="AZ251" s="363"/>
    </row>
    <row r="252" spans="3:52" s="364" customFormat="1" ht="8.25" hidden="1" customHeight="1">
      <c r="C252" s="381">
        <v>4800000</v>
      </c>
      <c r="D252" s="366">
        <v>96</v>
      </c>
      <c r="AZ252" s="363"/>
    </row>
    <row r="253" spans="3:52" s="364" customFormat="1" ht="8.25" hidden="1" customHeight="1">
      <c r="C253" s="381">
        <v>4850000</v>
      </c>
      <c r="D253" s="366">
        <v>97</v>
      </c>
      <c r="AZ253" s="363"/>
    </row>
    <row r="254" spans="3:52" s="364" customFormat="1" ht="8.25" hidden="1" customHeight="1">
      <c r="C254" s="381">
        <v>4900000</v>
      </c>
      <c r="D254" s="366">
        <v>98</v>
      </c>
      <c r="AZ254" s="363"/>
    </row>
    <row r="255" spans="3:52" s="364" customFormat="1" ht="8.25" hidden="1" customHeight="1">
      <c r="C255" s="381">
        <v>4950000</v>
      </c>
      <c r="D255" s="366">
        <v>99</v>
      </c>
      <c r="AZ255" s="363"/>
    </row>
    <row r="256" spans="3:52" s="364" customFormat="1" ht="8.25" hidden="1" customHeight="1">
      <c r="C256" s="381">
        <v>5000000</v>
      </c>
      <c r="D256" s="366">
        <v>100</v>
      </c>
      <c r="AZ256" s="363"/>
    </row>
    <row r="257" spans="3:52" s="364" customFormat="1" ht="8.25" hidden="1" customHeight="1">
      <c r="C257" s="381">
        <v>5050000</v>
      </c>
      <c r="D257" s="366">
        <v>101</v>
      </c>
      <c r="AZ257" s="363"/>
    </row>
    <row r="258" spans="3:52" s="364" customFormat="1" ht="8.25" hidden="1" customHeight="1">
      <c r="C258" s="381">
        <v>5100000</v>
      </c>
      <c r="D258" s="366">
        <v>102</v>
      </c>
      <c r="AZ258" s="363"/>
    </row>
    <row r="259" spans="3:52" s="364" customFormat="1" ht="8.25" hidden="1" customHeight="1">
      <c r="C259" s="381">
        <v>5150000</v>
      </c>
      <c r="D259" s="366">
        <v>103</v>
      </c>
      <c r="AZ259" s="363"/>
    </row>
    <row r="260" spans="3:52" s="364" customFormat="1" ht="8.25" hidden="1" customHeight="1">
      <c r="C260" s="381">
        <v>5200000</v>
      </c>
      <c r="D260" s="366">
        <v>104</v>
      </c>
      <c r="AZ260" s="363"/>
    </row>
    <row r="261" spans="3:52" s="364" customFormat="1" ht="8.25" hidden="1" customHeight="1">
      <c r="C261" s="381">
        <v>5250000</v>
      </c>
      <c r="D261" s="366">
        <v>105</v>
      </c>
      <c r="AZ261" s="363"/>
    </row>
    <row r="262" spans="3:52" s="364" customFormat="1" ht="8.25" hidden="1" customHeight="1">
      <c r="C262" s="381">
        <v>5300000</v>
      </c>
      <c r="D262" s="366">
        <v>106</v>
      </c>
      <c r="AZ262" s="363"/>
    </row>
    <row r="263" spans="3:52" s="364" customFormat="1" ht="8.25" hidden="1" customHeight="1">
      <c r="C263" s="381">
        <v>5350000</v>
      </c>
      <c r="D263" s="366">
        <v>107</v>
      </c>
      <c r="AZ263" s="363"/>
    </row>
    <row r="264" spans="3:52" s="364" customFormat="1" ht="8.25" hidden="1" customHeight="1">
      <c r="C264" s="381">
        <v>5400000</v>
      </c>
      <c r="D264" s="366">
        <v>108</v>
      </c>
      <c r="AZ264" s="363"/>
    </row>
    <row r="265" spans="3:52" s="364" customFormat="1" ht="8.25" hidden="1" customHeight="1">
      <c r="C265" s="381">
        <v>5450000</v>
      </c>
      <c r="D265" s="366">
        <v>109</v>
      </c>
      <c r="AZ265" s="363"/>
    </row>
    <row r="266" spans="3:52" s="364" customFormat="1" ht="8.25" hidden="1" customHeight="1">
      <c r="C266" s="381">
        <v>5500000</v>
      </c>
      <c r="D266" s="366">
        <v>110</v>
      </c>
      <c r="AZ266" s="363"/>
    </row>
    <row r="267" spans="3:52" s="364" customFormat="1" ht="8.25" hidden="1" customHeight="1">
      <c r="C267" s="381">
        <v>5550000</v>
      </c>
      <c r="D267" s="366">
        <v>111</v>
      </c>
      <c r="AZ267" s="363"/>
    </row>
    <row r="268" spans="3:52" s="364" customFormat="1" ht="8.25" hidden="1" customHeight="1">
      <c r="C268" s="381">
        <v>5600000</v>
      </c>
      <c r="D268" s="366">
        <v>112</v>
      </c>
      <c r="AZ268" s="363"/>
    </row>
    <row r="269" spans="3:52" s="364" customFormat="1" ht="8.25" hidden="1" customHeight="1">
      <c r="C269" s="381">
        <v>5650000</v>
      </c>
      <c r="D269" s="366">
        <v>113</v>
      </c>
      <c r="AZ269" s="363"/>
    </row>
    <row r="270" spans="3:52" s="364" customFormat="1" ht="8.25" hidden="1" customHeight="1">
      <c r="C270" s="381">
        <v>5700000</v>
      </c>
      <c r="D270" s="366">
        <v>114</v>
      </c>
      <c r="AZ270" s="363"/>
    </row>
    <row r="271" spans="3:52" s="364" customFormat="1" ht="8.25" hidden="1" customHeight="1">
      <c r="C271" s="381">
        <v>5750000</v>
      </c>
      <c r="D271" s="366">
        <v>115</v>
      </c>
      <c r="AZ271" s="363"/>
    </row>
    <row r="272" spans="3:52" s="364" customFormat="1" ht="8.25" hidden="1" customHeight="1">
      <c r="C272" s="381">
        <v>5800000</v>
      </c>
      <c r="D272" s="366">
        <v>116</v>
      </c>
      <c r="AZ272" s="363"/>
    </row>
    <row r="273" spans="3:52" s="364" customFormat="1" ht="8.25" hidden="1" customHeight="1">
      <c r="C273" s="381">
        <v>5850000</v>
      </c>
      <c r="D273" s="366">
        <v>117</v>
      </c>
      <c r="AZ273" s="363"/>
    </row>
    <row r="274" spans="3:52" s="364" customFormat="1" ht="8.25" hidden="1" customHeight="1">
      <c r="C274" s="381">
        <v>5900000</v>
      </c>
      <c r="D274" s="366">
        <v>118</v>
      </c>
      <c r="AZ274" s="363"/>
    </row>
    <row r="275" spans="3:52" s="364" customFormat="1" ht="8.25" hidden="1" customHeight="1">
      <c r="C275" s="381">
        <v>5950000</v>
      </c>
      <c r="D275" s="366">
        <v>119</v>
      </c>
      <c r="AZ275" s="363"/>
    </row>
    <row r="276" spans="3:52" s="364" customFormat="1" ht="8.25" hidden="1" customHeight="1">
      <c r="C276" s="381">
        <v>6000000</v>
      </c>
      <c r="D276" s="366">
        <v>120</v>
      </c>
      <c r="AZ276" s="363"/>
    </row>
    <row r="277" spans="3:52" s="364" customFormat="1" ht="8.25" hidden="1" customHeight="1">
      <c r="C277" s="381">
        <v>6050000</v>
      </c>
      <c r="D277" s="366">
        <v>121</v>
      </c>
      <c r="AZ277" s="363"/>
    </row>
    <row r="278" spans="3:52" s="364" customFormat="1" ht="8.25" hidden="1" customHeight="1">
      <c r="C278" s="381">
        <v>6100000</v>
      </c>
      <c r="D278" s="366">
        <v>122</v>
      </c>
      <c r="AZ278" s="363"/>
    </row>
    <row r="279" spans="3:52" s="364" customFormat="1" ht="8.25" hidden="1" customHeight="1">
      <c r="C279" s="381">
        <v>6150000</v>
      </c>
      <c r="D279" s="366">
        <v>123</v>
      </c>
      <c r="AZ279" s="363"/>
    </row>
    <row r="280" spans="3:52" s="364" customFormat="1" ht="8.25" hidden="1" customHeight="1">
      <c r="C280" s="381">
        <v>6200000</v>
      </c>
      <c r="D280" s="366">
        <v>124</v>
      </c>
      <c r="AZ280" s="363"/>
    </row>
    <row r="281" spans="3:52" s="364" customFormat="1" ht="8.25" hidden="1" customHeight="1">
      <c r="C281" s="381">
        <v>6250000</v>
      </c>
      <c r="D281" s="366">
        <v>125</v>
      </c>
      <c r="AZ281" s="363"/>
    </row>
    <row r="282" spans="3:52" s="364" customFormat="1" ht="8.25" hidden="1" customHeight="1">
      <c r="C282" s="381">
        <v>6300000</v>
      </c>
      <c r="D282" s="366">
        <v>126</v>
      </c>
      <c r="AZ282" s="363"/>
    </row>
    <row r="283" spans="3:52" s="364" customFormat="1" ht="8.25" hidden="1" customHeight="1">
      <c r="C283" s="381">
        <v>6350000</v>
      </c>
      <c r="D283" s="366">
        <v>127</v>
      </c>
      <c r="AZ283" s="363"/>
    </row>
    <row r="284" spans="3:52" s="364" customFormat="1" ht="8.25" hidden="1" customHeight="1">
      <c r="C284" s="381">
        <v>6400000</v>
      </c>
      <c r="D284" s="366">
        <v>128</v>
      </c>
      <c r="AZ284" s="363"/>
    </row>
    <row r="285" spans="3:52" s="364" customFormat="1" ht="8.25" hidden="1" customHeight="1">
      <c r="C285" s="381">
        <v>6450000</v>
      </c>
      <c r="D285" s="366">
        <v>129</v>
      </c>
      <c r="AZ285" s="363"/>
    </row>
    <row r="286" spans="3:52" s="364" customFormat="1" ht="8.25" hidden="1" customHeight="1">
      <c r="C286" s="381">
        <v>6500000</v>
      </c>
      <c r="D286" s="366">
        <v>130</v>
      </c>
      <c r="AZ286" s="363"/>
    </row>
    <row r="287" spans="3:52" s="364" customFormat="1" ht="8.25" hidden="1" customHeight="1">
      <c r="C287" s="381">
        <v>6550000</v>
      </c>
      <c r="D287" s="366">
        <v>131</v>
      </c>
      <c r="AZ287" s="363"/>
    </row>
    <row r="288" spans="3:52" s="364" customFormat="1" ht="8.25" hidden="1" customHeight="1">
      <c r="C288" s="381">
        <v>6600000</v>
      </c>
      <c r="D288" s="366">
        <v>132</v>
      </c>
      <c r="AZ288" s="363"/>
    </row>
    <row r="289" spans="3:52" s="364" customFormat="1" ht="8.25" hidden="1" customHeight="1">
      <c r="C289" s="381">
        <v>6650000</v>
      </c>
      <c r="D289" s="366">
        <v>133</v>
      </c>
      <c r="AZ289" s="363"/>
    </row>
    <row r="290" spans="3:52" s="364" customFormat="1" ht="8.25" hidden="1" customHeight="1">
      <c r="C290" s="381">
        <v>6700000</v>
      </c>
      <c r="D290" s="366">
        <v>134</v>
      </c>
      <c r="AZ290" s="363"/>
    </row>
    <row r="291" spans="3:52" s="364" customFormat="1" ht="8.25" hidden="1" customHeight="1">
      <c r="C291" s="381">
        <v>6750000</v>
      </c>
      <c r="D291" s="366">
        <v>135</v>
      </c>
      <c r="AZ291" s="363"/>
    </row>
    <row r="292" spans="3:52" s="364" customFormat="1" ht="8.25" hidden="1" customHeight="1">
      <c r="C292" s="381">
        <v>6800000</v>
      </c>
      <c r="D292" s="366">
        <v>136</v>
      </c>
      <c r="AZ292" s="363"/>
    </row>
    <row r="293" spans="3:52" s="364" customFormat="1" ht="8.25" hidden="1" customHeight="1">
      <c r="C293" s="381">
        <v>6850000</v>
      </c>
      <c r="D293" s="366">
        <v>137</v>
      </c>
      <c r="AZ293" s="363"/>
    </row>
    <row r="294" spans="3:52" s="364" customFormat="1" ht="8.25" hidden="1" customHeight="1">
      <c r="C294" s="381">
        <v>6900000</v>
      </c>
      <c r="D294" s="366">
        <v>138</v>
      </c>
      <c r="AZ294" s="363"/>
    </row>
    <row r="295" spans="3:52" s="364" customFormat="1" ht="8.25" hidden="1" customHeight="1">
      <c r="C295" s="381">
        <v>6950000</v>
      </c>
      <c r="D295" s="366">
        <v>139</v>
      </c>
      <c r="AZ295" s="363"/>
    </row>
    <row r="296" spans="3:52" s="364" customFormat="1" ht="8.25" hidden="1" customHeight="1">
      <c r="C296" s="381">
        <v>7000000</v>
      </c>
      <c r="D296" s="366">
        <v>140</v>
      </c>
      <c r="AZ296" s="363"/>
    </row>
    <row r="297" spans="3:52" s="364" customFormat="1" ht="8.25" hidden="1" customHeight="1">
      <c r="C297" s="381">
        <v>7050000</v>
      </c>
      <c r="D297" s="366">
        <v>141</v>
      </c>
      <c r="AZ297" s="363"/>
    </row>
    <row r="298" spans="3:52" s="364" customFormat="1" ht="8.25" hidden="1" customHeight="1">
      <c r="C298" s="381">
        <v>7100000</v>
      </c>
      <c r="D298" s="366">
        <v>142</v>
      </c>
      <c r="AZ298" s="363"/>
    </row>
    <row r="299" spans="3:52" s="364" customFormat="1" ht="8.25" hidden="1" customHeight="1">
      <c r="C299" s="381">
        <v>7150000</v>
      </c>
      <c r="D299" s="366">
        <v>143</v>
      </c>
      <c r="AZ299" s="363"/>
    </row>
    <row r="300" spans="3:52" s="364" customFormat="1" ht="8.25" hidden="1" customHeight="1">
      <c r="C300" s="381">
        <v>7200000</v>
      </c>
      <c r="D300" s="366">
        <v>144</v>
      </c>
      <c r="AZ300" s="363"/>
    </row>
    <row r="301" spans="3:52" s="364" customFormat="1" ht="8.25" hidden="1" customHeight="1">
      <c r="C301" s="381">
        <v>7250000</v>
      </c>
      <c r="D301" s="366">
        <v>145</v>
      </c>
      <c r="AZ301" s="363"/>
    </row>
    <row r="302" spans="3:52" s="364" customFormat="1" ht="8.25" hidden="1" customHeight="1">
      <c r="C302" s="381">
        <v>7300000</v>
      </c>
      <c r="D302" s="366">
        <v>146</v>
      </c>
      <c r="AZ302" s="363"/>
    </row>
    <row r="303" spans="3:52" s="364" customFormat="1" ht="8.25" hidden="1" customHeight="1">
      <c r="C303" s="381">
        <v>7350000</v>
      </c>
      <c r="D303" s="366">
        <v>147</v>
      </c>
      <c r="AZ303" s="363"/>
    </row>
    <row r="304" spans="3:52" s="364" customFormat="1" ht="8.25" hidden="1" customHeight="1">
      <c r="C304" s="381">
        <v>7400000</v>
      </c>
      <c r="D304" s="366">
        <v>148</v>
      </c>
      <c r="AZ304" s="363"/>
    </row>
    <row r="305" spans="2:52" s="364" customFormat="1" ht="8.25" hidden="1" customHeight="1">
      <c r="C305" s="381">
        <v>7450000</v>
      </c>
      <c r="D305" s="366">
        <v>149</v>
      </c>
      <c r="AZ305" s="363"/>
    </row>
    <row r="306" spans="2:52" s="364" customFormat="1" ht="8.25" hidden="1" customHeight="1">
      <c r="C306" s="381">
        <v>7500000</v>
      </c>
      <c r="D306" s="366">
        <v>150</v>
      </c>
      <c r="AZ306" s="363"/>
    </row>
    <row r="307" spans="2:52" s="364" customFormat="1" ht="8.25" hidden="1" customHeight="1">
      <c r="C307" s="381">
        <v>7550000</v>
      </c>
      <c r="D307" s="366">
        <v>151</v>
      </c>
      <c r="AZ307" s="363"/>
    </row>
    <row r="308" spans="2:52" s="364" customFormat="1" ht="8.25" hidden="1" customHeight="1">
      <c r="C308" s="381">
        <v>7600000</v>
      </c>
      <c r="D308" s="366">
        <v>152</v>
      </c>
      <c r="AZ308" s="363"/>
    </row>
    <row r="309" spans="2:52" s="364" customFormat="1" ht="8.25" hidden="1" customHeight="1">
      <c r="C309" s="381">
        <v>7650000</v>
      </c>
      <c r="D309" s="366">
        <v>153</v>
      </c>
      <c r="AZ309" s="363"/>
    </row>
    <row r="310" spans="2:52" s="364" customFormat="1" ht="8.25" hidden="1" customHeight="1">
      <c r="C310" s="381">
        <v>7700000</v>
      </c>
      <c r="D310" s="366">
        <v>154</v>
      </c>
      <c r="AZ310" s="363"/>
    </row>
    <row r="311" spans="2:52" s="364" customFormat="1" ht="8.25" hidden="1" customHeight="1">
      <c r="C311" s="381">
        <v>7750000</v>
      </c>
      <c r="D311" s="366">
        <v>155</v>
      </c>
      <c r="AZ311" s="363"/>
    </row>
    <row r="312" spans="2:52" s="364" customFormat="1" ht="8.25" hidden="1" customHeight="1">
      <c r="C312" s="381">
        <v>7800000</v>
      </c>
      <c r="D312" s="366">
        <v>156</v>
      </c>
      <c r="AZ312" s="363"/>
    </row>
    <row r="313" spans="2:52" s="364" customFormat="1" ht="8.25" hidden="1" customHeight="1">
      <c r="C313" s="381">
        <v>7850000</v>
      </c>
      <c r="D313" s="366">
        <v>157</v>
      </c>
      <c r="AZ313" s="363"/>
    </row>
    <row r="314" spans="2:52" s="364" customFormat="1" ht="8.25" hidden="1" customHeight="1">
      <c r="C314" s="381">
        <v>7900000</v>
      </c>
      <c r="D314" s="366">
        <v>158</v>
      </c>
      <c r="AZ314" s="363"/>
    </row>
    <row r="315" spans="2:52" s="364" customFormat="1" ht="8.25" hidden="1" customHeight="1">
      <c r="C315" s="381">
        <v>7950000</v>
      </c>
      <c r="D315" s="366">
        <v>159</v>
      </c>
      <c r="AZ315" s="363"/>
    </row>
    <row r="316" spans="2:52" s="364" customFormat="1" ht="8.25" hidden="1" customHeight="1">
      <c r="C316" s="381">
        <v>8000000</v>
      </c>
      <c r="D316" s="366">
        <v>160</v>
      </c>
      <c r="AZ316" s="363"/>
    </row>
    <row r="317" spans="2:52" s="364" customFormat="1" ht="8.25" hidden="1" customHeight="1">
      <c r="C317" s="381">
        <v>8050000</v>
      </c>
      <c r="D317" s="366">
        <v>161</v>
      </c>
      <c r="AZ317" s="363"/>
    </row>
    <row r="318" spans="2:52" s="364" customFormat="1" ht="8.25" hidden="1" customHeight="1">
      <c r="B318" s="474" t="s">
        <v>504</v>
      </c>
      <c r="C318" s="381">
        <v>8100000</v>
      </c>
      <c r="D318" s="366">
        <v>162</v>
      </c>
      <c r="AZ318" s="363"/>
    </row>
    <row r="319" spans="2:52" s="364" customFormat="1" ht="8.25" hidden="1" customHeight="1">
      <c r="C319" s="381">
        <v>8150000</v>
      </c>
      <c r="D319" s="366">
        <v>163</v>
      </c>
      <c r="AZ319" s="363"/>
    </row>
    <row r="320" spans="2:52" s="364" customFormat="1" ht="8.25" hidden="1" customHeight="1">
      <c r="C320" s="381">
        <v>8200000</v>
      </c>
      <c r="D320" s="366">
        <v>164</v>
      </c>
      <c r="AZ320" s="363"/>
    </row>
    <row r="321" spans="3:52" s="364" customFormat="1" ht="8.25" hidden="1" customHeight="1">
      <c r="C321" s="381">
        <v>8250000</v>
      </c>
      <c r="D321" s="366">
        <v>165</v>
      </c>
      <c r="AZ321" s="363"/>
    </row>
    <row r="322" spans="3:52" s="364" customFormat="1" ht="8.25" hidden="1" customHeight="1">
      <c r="C322" s="381">
        <v>8300000</v>
      </c>
      <c r="D322" s="366">
        <v>166</v>
      </c>
      <c r="AZ322" s="363"/>
    </row>
    <row r="323" spans="3:52" s="364" customFormat="1" ht="8.25" hidden="1" customHeight="1">
      <c r="C323" s="381">
        <v>8350000</v>
      </c>
      <c r="D323" s="366">
        <v>167</v>
      </c>
      <c r="AZ323" s="363"/>
    </row>
    <row r="324" spans="3:52" s="364" customFormat="1" ht="8.25" hidden="1" customHeight="1">
      <c r="C324" s="381">
        <v>8400000</v>
      </c>
      <c r="D324" s="366">
        <v>168</v>
      </c>
      <c r="AZ324" s="363"/>
    </row>
    <row r="325" spans="3:52" s="364" customFormat="1" ht="8.25" hidden="1" customHeight="1">
      <c r="C325" s="381">
        <v>8450000</v>
      </c>
      <c r="D325" s="366">
        <v>169</v>
      </c>
      <c r="AZ325" s="363"/>
    </row>
    <row r="326" spans="3:52" s="364" customFormat="1" ht="8.25" hidden="1" customHeight="1">
      <c r="C326" s="381">
        <v>8500000</v>
      </c>
      <c r="D326" s="366">
        <v>170</v>
      </c>
      <c r="AZ326" s="363"/>
    </row>
    <row r="327" spans="3:52" s="364" customFormat="1" ht="8.25" hidden="1" customHeight="1">
      <c r="C327" s="381">
        <v>8550000</v>
      </c>
      <c r="D327" s="366">
        <v>171</v>
      </c>
      <c r="AZ327" s="363"/>
    </row>
    <row r="328" spans="3:52" s="364" customFormat="1" ht="8.25" hidden="1" customHeight="1">
      <c r="C328" s="381">
        <v>8600000</v>
      </c>
      <c r="D328" s="366">
        <v>172</v>
      </c>
      <c r="AZ328" s="363"/>
    </row>
    <row r="329" spans="3:52" s="364" customFormat="1" ht="8.25" hidden="1" customHeight="1">
      <c r="C329" s="381">
        <v>8650000</v>
      </c>
      <c r="D329" s="366">
        <v>173</v>
      </c>
      <c r="AZ329" s="363"/>
    </row>
    <row r="330" spans="3:52" s="364" customFormat="1" ht="8.25" hidden="1" customHeight="1">
      <c r="C330" s="381">
        <v>8700000</v>
      </c>
      <c r="D330" s="366">
        <v>174</v>
      </c>
      <c r="AZ330" s="363"/>
    </row>
    <row r="331" spans="3:52" s="364" customFormat="1" ht="8.25" hidden="1" customHeight="1">
      <c r="C331" s="381">
        <v>8750000</v>
      </c>
      <c r="D331" s="366">
        <v>175</v>
      </c>
      <c r="AZ331" s="363"/>
    </row>
    <row r="332" spans="3:52" s="364" customFormat="1" ht="8.25" hidden="1" customHeight="1">
      <c r="C332" s="381">
        <v>8800000</v>
      </c>
      <c r="D332" s="366">
        <v>176</v>
      </c>
      <c r="AZ332" s="363"/>
    </row>
    <row r="333" spans="3:52" s="364" customFormat="1" ht="8.25" hidden="1" customHeight="1">
      <c r="C333" s="381">
        <v>8850000</v>
      </c>
      <c r="D333" s="366">
        <v>177</v>
      </c>
      <c r="AZ333" s="363"/>
    </row>
    <row r="334" spans="3:52" s="364" customFormat="1" ht="8.25" hidden="1" customHeight="1">
      <c r="C334" s="381">
        <v>8900000</v>
      </c>
      <c r="D334" s="366">
        <v>178</v>
      </c>
      <c r="AZ334" s="363"/>
    </row>
    <row r="335" spans="3:52" s="364" customFormat="1" ht="8.25" hidden="1" customHeight="1">
      <c r="C335" s="381">
        <v>8950000</v>
      </c>
      <c r="D335" s="366">
        <v>179</v>
      </c>
      <c r="AZ335" s="363"/>
    </row>
    <row r="336" spans="3:52" s="364" customFormat="1" ht="8.25" hidden="1" customHeight="1">
      <c r="C336" s="381">
        <v>9000000</v>
      </c>
      <c r="D336" s="366">
        <v>180</v>
      </c>
      <c r="AZ336" s="363"/>
    </row>
    <row r="337" spans="3:52" s="364" customFormat="1" ht="8.25" hidden="1" customHeight="1">
      <c r="C337" s="381">
        <v>9050000</v>
      </c>
      <c r="D337" s="366">
        <v>181</v>
      </c>
      <c r="AZ337" s="363"/>
    </row>
    <row r="338" spans="3:52" s="364" customFormat="1" ht="8.25" hidden="1" customHeight="1">
      <c r="C338" s="381">
        <v>9100000</v>
      </c>
      <c r="D338" s="366">
        <v>182</v>
      </c>
      <c r="AZ338" s="363"/>
    </row>
    <row r="339" spans="3:52" s="364" customFormat="1" ht="8.25" hidden="1" customHeight="1">
      <c r="C339" s="381">
        <v>9150000</v>
      </c>
      <c r="D339" s="366">
        <v>183</v>
      </c>
      <c r="AZ339" s="363"/>
    </row>
    <row r="340" spans="3:52" s="364" customFormat="1" ht="8.25" hidden="1" customHeight="1">
      <c r="C340" s="381">
        <v>9200000</v>
      </c>
      <c r="D340" s="366">
        <v>184</v>
      </c>
      <c r="AZ340" s="363"/>
    </row>
    <row r="341" spans="3:52" s="364" customFormat="1" ht="8.25" hidden="1" customHeight="1">
      <c r="C341" s="381">
        <v>9250000</v>
      </c>
      <c r="D341" s="366">
        <v>185</v>
      </c>
      <c r="AZ341" s="363"/>
    </row>
    <row r="342" spans="3:52" s="364" customFormat="1" ht="8.25" hidden="1" customHeight="1">
      <c r="C342" s="381">
        <v>9300000</v>
      </c>
      <c r="D342" s="366">
        <v>186</v>
      </c>
      <c r="AZ342" s="363"/>
    </row>
    <row r="343" spans="3:52" s="364" customFormat="1" ht="8.25" hidden="1" customHeight="1">
      <c r="C343" s="381">
        <v>9350000</v>
      </c>
      <c r="D343" s="366">
        <v>187</v>
      </c>
      <c r="AZ343" s="363"/>
    </row>
    <row r="344" spans="3:52" s="364" customFormat="1" ht="8.25" hidden="1" customHeight="1">
      <c r="C344" s="381">
        <v>9400000</v>
      </c>
      <c r="D344" s="366">
        <v>188</v>
      </c>
      <c r="AZ344" s="363"/>
    </row>
    <row r="345" spans="3:52" s="364" customFormat="1" ht="8.25" hidden="1" customHeight="1">
      <c r="C345" s="381">
        <v>9450000</v>
      </c>
      <c r="D345" s="366">
        <v>189</v>
      </c>
      <c r="AZ345" s="363"/>
    </row>
    <row r="346" spans="3:52" s="364" customFormat="1" ht="8.25" hidden="1" customHeight="1">
      <c r="C346" s="381">
        <v>9500000</v>
      </c>
      <c r="D346" s="366">
        <v>190</v>
      </c>
      <c r="AZ346" s="363"/>
    </row>
    <row r="347" spans="3:52" s="364" customFormat="1" ht="8.25" hidden="1" customHeight="1">
      <c r="C347" s="381">
        <v>9550000</v>
      </c>
      <c r="D347" s="366">
        <v>191</v>
      </c>
      <c r="AZ347" s="363"/>
    </row>
    <row r="348" spans="3:52" s="364" customFormat="1" ht="8.25" hidden="1" customHeight="1">
      <c r="C348" s="381">
        <v>9600000</v>
      </c>
      <c r="D348" s="366">
        <v>192</v>
      </c>
      <c r="AZ348" s="363"/>
    </row>
    <row r="349" spans="3:52" s="364" customFormat="1" ht="8.25" hidden="1" customHeight="1">
      <c r="C349" s="381">
        <v>9650000</v>
      </c>
      <c r="D349" s="366">
        <v>193</v>
      </c>
      <c r="AZ349" s="363"/>
    </row>
    <row r="350" spans="3:52" s="364" customFormat="1" ht="8.25" hidden="1" customHeight="1">
      <c r="C350" s="381">
        <v>9700000</v>
      </c>
      <c r="D350" s="366">
        <v>194</v>
      </c>
      <c r="AZ350" s="363"/>
    </row>
    <row r="351" spans="3:52" s="364" customFormat="1" ht="8.25" hidden="1" customHeight="1">
      <c r="C351" s="381">
        <v>9750000</v>
      </c>
      <c r="D351" s="366">
        <v>195</v>
      </c>
      <c r="AZ351" s="363"/>
    </row>
    <row r="352" spans="3:52" s="364" customFormat="1" ht="8.25" hidden="1" customHeight="1">
      <c r="C352" s="381">
        <v>9800000</v>
      </c>
      <c r="D352" s="366">
        <v>196</v>
      </c>
      <c r="AZ352" s="363"/>
    </row>
    <row r="353" spans="3:52" s="364" customFormat="1" ht="8.25" hidden="1" customHeight="1">
      <c r="C353" s="381">
        <v>9850000</v>
      </c>
      <c r="D353" s="366">
        <v>197</v>
      </c>
      <c r="AZ353" s="363"/>
    </row>
    <row r="354" spans="3:52" s="364" customFormat="1" ht="8.25" hidden="1" customHeight="1">
      <c r="C354" s="381">
        <v>9900000</v>
      </c>
      <c r="D354" s="366">
        <v>198</v>
      </c>
      <c r="AZ354" s="363"/>
    </row>
    <row r="355" spans="3:52" s="364" customFormat="1" ht="8.25" hidden="1" customHeight="1">
      <c r="C355" s="381">
        <v>9950000</v>
      </c>
      <c r="D355" s="366">
        <v>199</v>
      </c>
      <c r="AZ355" s="363"/>
    </row>
    <row r="356" spans="3:52" ht="8.25" hidden="1" customHeight="1">
      <c r="C356" s="381">
        <v>10000000</v>
      </c>
      <c r="D356" s="366">
        <v>200</v>
      </c>
    </row>
    <row r="357" spans="3:52" ht="8.25" hidden="1" customHeight="1">
      <c r="C357" s="381">
        <v>10050000</v>
      </c>
      <c r="D357" s="366">
        <v>201</v>
      </c>
    </row>
    <row r="358" spans="3:52" ht="8.25" hidden="1" customHeight="1">
      <c r="C358" s="381"/>
    </row>
    <row r="359" spans="3:52" ht="8.25" hidden="1" customHeight="1">
      <c r="C359" s="381"/>
    </row>
    <row r="360" spans="3:52" ht="8.25" hidden="1" customHeight="1">
      <c r="C360" s="381"/>
    </row>
    <row r="361" spans="3:52" ht="8.25" hidden="1" customHeight="1">
      <c r="C361" s="381"/>
    </row>
    <row r="362" spans="3:52" ht="8.25" hidden="1" customHeight="1">
      <c r="C362" s="381"/>
    </row>
    <row r="363" spans="3:52" ht="8.25" hidden="1" customHeight="1">
      <c r="C363" s="381"/>
    </row>
    <row r="364" spans="3:52" ht="8.25" hidden="1" customHeight="1">
      <c r="C364" s="381"/>
    </row>
    <row r="365" spans="3:52" ht="8.25" hidden="1" customHeight="1">
      <c r="C365" s="381"/>
    </row>
    <row r="366" spans="3:52" ht="8.25" hidden="1" customHeight="1">
      <c r="C366" s="381"/>
    </row>
    <row r="367" spans="3:52" ht="8.25" hidden="1" customHeight="1">
      <c r="C367" s="381"/>
    </row>
    <row r="368" spans="3:52" ht="8.25" hidden="1" customHeight="1">
      <c r="C368" s="381"/>
    </row>
    <row r="369" spans="3:3" ht="8.25" hidden="1" customHeight="1">
      <c r="C369" s="381"/>
    </row>
    <row r="370" spans="3:3" ht="8.25" hidden="1" customHeight="1">
      <c r="C370" s="381"/>
    </row>
    <row r="371" spans="3:3" ht="8.25" hidden="1" customHeight="1">
      <c r="C371" s="381"/>
    </row>
    <row r="372" spans="3:3" ht="8.25" hidden="1" customHeight="1">
      <c r="C372" s="381"/>
    </row>
    <row r="373" spans="3:3" ht="8.25" hidden="1" customHeight="1">
      <c r="C373" s="381"/>
    </row>
    <row r="374" spans="3:3" ht="8.25" hidden="1" customHeight="1">
      <c r="C374" s="381"/>
    </row>
    <row r="375" spans="3:3" ht="8.25" hidden="1" customHeight="1">
      <c r="C375" s="381"/>
    </row>
    <row r="376" spans="3:3" ht="8.25" hidden="1" customHeight="1">
      <c r="C376" s="381"/>
    </row>
    <row r="377" spans="3:3" ht="8.25" hidden="1" customHeight="1">
      <c r="C377" s="381"/>
    </row>
    <row r="378" spans="3:3" ht="8.25" hidden="1" customHeight="1">
      <c r="C378" s="381"/>
    </row>
    <row r="379" spans="3:3" ht="8.25" hidden="1" customHeight="1">
      <c r="C379" s="381"/>
    </row>
    <row r="380" spans="3:3" ht="8.25" hidden="1" customHeight="1">
      <c r="C380" s="381"/>
    </row>
    <row r="381" spans="3:3" ht="8.25" hidden="1" customHeight="1"/>
    <row r="382" spans="3:3" ht="8.25" hidden="1" customHeight="1"/>
    <row r="383" spans="3:3" ht="8.25" hidden="1" customHeight="1"/>
    <row r="384" spans="3:3" ht="8.25" hidden="1" customHeight="1"/>
    <row r="385" ht="8.25" hidden="1" customHeight="1"/>
    <row r="386" ht="8.25" hidden="1" customHeight="1"/>
    <row r="387" ht="8.25" hidden="1" customHeight="1"/>
    <row r="388" ht="8.25" hidden="1" customHeight="1"/>
    <row r="389" ht="8.25" hidden="1" customHeight="1"/>
    <row r="390" ht="8.25" hidden="1" customHeight="1"/>
    <row r="391" ht="8.25" hidden="1" customHeight="1"/>
    <row r="392" ht="8.25" hidden="1" customHeight="1"/>
    <row r="393" ht="8.25" hidden="1" customHeight="1"/>
    <row r="394" ht="8.25" hidden="1" customHeight="1"/>
    <row r="395" ht="8.25" hidden="1" customHeight="1"/>
    <row r="396" ht="8.25" hidden="1" customHeight="1"/>
    <row r="397" ht="8.25" hidden="1" customHeight="1"/>
    <row r="398" ht="8.25" hidden="1" customHeight="1"/>
    <row r="399" ht="8.25" hidden="1" customHeight="1"/>
    <row r="400" ht="8.25" hidden="1" customHeight="1"/>
    <row r="401" ht="8.25" hidden="1" customHeight="1"/>
    <row r="402" ht="8.25" hidden="1" customHeight="1"/>
    <row r="403" ht="8.25" hidden="1" customHeight="1"/>
    <row r="404" ht="8.25" hidden="1" customHeight="1"/>
    <row r="405" ht="8.25" hidden="1" customHeight="1"/>
    <row r="406" ht="8.25" hidden="1" customHeight="1"/>
    <row r="407" ht="8.25" hidden="1" customHeight="1"/>
    <row r="408" ht="8.25" hidden="1" customHeight="1"/>
    <row r="409" ht="8.25" hidden="1" customHeight="1"/>
    <row r="410" ht="8.25" hidden="1" customHeight="1"/>
    <row r="411" ht="8.25" hidden="1" customHeight="1"/>
    <row r="412" ht="8.25" hidden="1" customHeight="1"/>
    <row r="413" ht="8.25" hidden="1" customHeight="1"/>
    <row r="414" ht="8.25" hidden="1" customHeight="1"/>
    <row r="415" ht="8.25" hidden="1" customHeight="1"/>
    <row r="416" ht="8.25" hidden="1" customHeight="1"/>
    <row r="417" ht="8.25" hidden="1" customHeight="1"/>
    <row r="418" ht="8.25" hidden="1" customHeight="1"/>
    <row r="419" ht="8.25" hidden="1" customHeight="1"/>
    <row r="420" ht="8.25" hidden="1" customHeight="1"/>
    <row r="421" ht="8.25" hidden="1" customHeight="1"/>
    <row r="422" ht="8.25" hidden="1" customHeight="1"/>
    <row r="423" ht="8.25" hidden="1" customHeight="1"/>
    <row r="424" ht="8.25" hidden="1" customHeight="1"/>
    <row r="425" ht="8.25" hidden="1" customHeight="1"/>
    <row r="426" ht="8.25" hidden="1" customHeight="1"/>
    <row r="427" ht="8.25" hidden="1" customHeight="1"/>
    <row r="428" ht="8.25" hidden="1" customHeight="1"/>
    <row r="429" ht="8.25" hidden="1" customHeight="1"/>
    <row r="430" ht="8.25" hidden="1" customHeight="1"/>
    <row r="431" ht="8.25" hidden="1" customHeight="1"/>
    <row r="432" ht="8.25" hidden="1" customHeight="1"/>
    <row r="433" ht="8.25" hidden="1" customHeight="1"/>
    <row r="434" ht="8.25" hidden="1" customHeight="1"/>
    <row r="435" ht="8.25" hidden="1" customHeight="1"/>
    <row r="436" ht="8.25" hidden="1" customHeight="1"/>
    <row r="437" ht="8.25" hidden="1" customHeight="1"/>
    <row r="438" ht="8.25" hidden="1" customHeight="1"/>
    <row r="439" ht="8.25" hidden="1" customHeight="1"/>
    <row r="440" ht="8.25" hidden="1" customHeight="1"/>
    <row r="441" ht="8.25" hidden="1" customHeight="1"/>
    <row r="442" ht="8.25" hidden="1" customHeight="1"/>
    <row r="443" ht="8.25" hidden="1" customHeight="1"/>
    <row r="444" ht="8.25" hidden="1" customHeight="1"/>
    <row r="445" ht="8.25" hidden="1" customHeight="1"/>
    <row r="446" ht="8.25" hidden="1" customHeight="1"/>
    <row r="447" ht="8.25" hidden="1" customHeight="1"/>
    <row r="448" ht="8.25" hidden="1" customHeight="1"/>
    <row r="449" ht="8.25" hidden="1" customHeight="1"/>
    <row r="450" ht="8.25" hidden="1" customHeight="1"/>
    <row r="451" ht="8.25" hidden="1" customHeight="1"/>
    <row r="452" ht="8.25" hidden="1" customHeight="1"/>
    <row r="453" ht="8.25" hidden="1" customHeight="1"/>
    <row r="454" ht="8.25" hidden="1" customHeight="1"/>
    <row r="455" ht="8.25" hidden="1" customHeight="1"/>
    <row r="456" ht="8.25" hidden="1" customHeight="1"/>
    <row r="457" ht="8.25" hidden="1" customHeight="1"/>
    <row r="458" ht="8.25" hidden="1" customHeight="1"/>
    <row r="459" ht="8.25" hidden="1" customHeight="1"/>
    <row r="460" ht="8.25" hidden="1" customHeight="1"/>
    <row r="461" ht="8.25" hidden="1" customHeight="1"/>
    <row r="462" ht="8.25" hidden="1" customHeight="1"/>
    <row r="463" ht="8.25" hidden="1" customHeight="1"/>
    <row r="464" ht="8.25" hidden="1" customHeight="1"/>
    <row r="465" ht="8.25" hidden="1" customHeight="1"/>
    <row r="466" ht="8.25" hidden="1" customHeight="1"/>
    <row r="467" ht="8.25" hidden="1" customHeight="1"/>
    <row r="468" ht="8.25" hidden="1" customHeight="1"/>
    <row r="469" ht="8.25" hidden="1" customHeight="1"/>
    <row r="470" ht="8.25" hidden="1" customHeight="1"/>
    <row r="471" ht="8.25" hidden="1" customHeight="1"/>
    <row r="472" ht="8.25" hidden="1" customHeight="1"/>
    <row r="473" ht="8.25" hidden="1" customHeight="1"/>
    <row r="474" ht="8.25" hidden="1" customHeight="1"/>
    <row r="475" ht="8.25" hidden="1" customHeight="1"/>
    <row r="476" ht="8.25" hidden="1" customHeight="1"/>
    <row r="477" ht="8.25" hidden="1" customHeight="1"/>
    <row r="478" ht="8.25" hidden="1" customHeight="1"/>
    <row r="479" ht="8.25" hidden="1" customHeight="1"/>
    <row r="480" ht="8.25" hidden="1" customHeight="1"/>
    <row r="481" ht="8.25" hidden="1" customHeight="1"/>
    <row r="482" ht="8.25" hidden="1" customHeight="1"/>
    <row r="483" ht="8.25" hidden="1" customHeight="1"/>
    <row r="484" ht="8.25" hidden="1" customHeight="1"/>
    <row r="485" ht="8.25" hidden="1" customHeight="1"/>
    <row r="486" ht="8.25" hidden="1" customHeight="1"/>
    <row r="487" ht="8.25" hidden="1" customHeight="1"/>
    <row r="488" ht="8.25" hidden="1" customHeight="1"/>
    <row r="489" ht="8.25" hidden="1" customHeight="1"/>
    <row r="490" ht="8.25" hidden="1" customHeight="1"/>
    <row r="491" ht="8.25" hidden="1" customHeight="1"/>
    <row r="492" ht="8.25" hidden="1" customHeight="1"/>
    <row r="493" ht="8.25" hidden="1" customHeight="1"/>
    <row r="494" ht="8.25" hidden="1" customHeight="1"/>
    <row r="495" ht="8.25" hidden="1" customHeight="1"/>
    <row r="496" ht="8.25" hidden="1" customHeight="1"/>
    <row r="497" ht="8.25" hidden="1" customHeight="1"/>
    <row r="498" ht="8.25" hidden="1" customHeight="1"/>
    <row r="499" ht="8.25" hidden="1" customHeight="1"/>
    <row r="500" ht="8.25" hidden="1" customHeight="1"/>
    <row r="501" ht="8.25" hidden="1" customHeight="1"/>
    <row r="502" ht="8.25" hidden="1" customHeight="1"/>
    <row r="503" ht="8.25" hidden="1" customHeight="1"/>
    <row r="504" ht="8.25" hidden="1" customHeight="1"/>
    <row r="505" ht="8.25" hidden="1" customHeight="1"/>
    <row r="506" ht="8.25" hidden="1" customHeight="1"/>
    <row r="507" ht="8.25" hidden="1" customHeight="1"/>
    <row r="508" ht="8.25" hidden="1" customHeight="1"/>
    <row r="509" ht="8.25" hidden="1" customHeight="1"/>
    <row r="510" ht="8.25" hidden="1" customHeight="1"/>
    <row r="511" ht="8.25" hidden="1" customHeight="1"/>
    <row r="512" ht="8.25" hidden="1" customHeight="1"/>
    <row r="513" ht="8.25" hidden="1" customHeight="1"/>
    <row r="514" ht="8.25" hidden="1" customHeight="1"/>
    <row r="515" ht="8.25" hidden="1" customHeight="1"/>
    <row r="516" ht="8.25" hidden="1" customHeight="1"/>
    <row r="517" ht="8.25" hidden="1" customHeight="1"/>
    <row r="518" ht="8.25" hidden="1" customHeight="1"/>
    <row r="519" ht="8.25" hidden="1" customHeight="1"/>
    <row r="520" ht="8.25" hidden="1" customHeight="1"/>
    <row r="521" ht="8.25" hidden="1" customHeight="1"/>
    <row r="522" ht="8.25" hidden="1" customHeight="1"/>
    <row r="523" ht="8.25" hidden="1" customHeight="1"/>
    <row r="524" ht="8.25" hidden="1" customHeight="1"/>
    <row r="525" ht="8.25" hidden="1" customHeight="1"/>
    <row r="526" ht="8.25" hidden="1" customHeight="1"/>
    <row r="527" ht="8.25" hidden="1" customHeight="1"/>
    <row r="528" ht="8.25" hidden="1" customHeight="1"/>
    <row r="529" ht="8.25" hidden="1" customHeight="1"/>
    <row r="530" ht="8.25" hidden="1" customHeight="1"/>
    <row r="531" ht="8.25" hidden="1" customHeight="1"/>
    <row r="532" ht="8.25" hidden="1" customHeight="1"/>
    <row r="533" ht="8.25" hidden="1" customHeight="1"/>
    <row r="534" ht="8.25" hidden="1" customHeight="1"/>
    <row r="535" ht="8.25" hidden="1" customHeight="1"/>
    <row r="536" ht="8.25" hidden="1" customHeight="1"/>
    <row r="537" ht="8.25" hidden="1" customHeight="1"/>
    <row r="538" ht="8.25" hidden="1" customHeight="1"/>
    <row r="539" ht="8.25" hidden="1" customHeight="1"/>
    <row r="540" ht="8.25" hidden="1" customHeight="1"/>
    <row r="541" ht="8.25" hidden="1" customHeight="1"/>
    <row r="542" ht="8.25" hidden="1" customHeight="1"/>
    <row r="543" ht="8.25" hidden="1" customHeight="1"/>
    <row r="544" ht="8.25" hidden="1" customHeight="1"/>
    <row r="545" ht="8.25" hidden="1" customHeight="1"/>
    <row r="546" ht="8.25" hidden="1" customHeight="1"/>
    <row r="547" ht="8.25" hidden="1" customHeight="1"/>
    <row r="548" ht="8.25" hidden="1" customHeight="1"/>
    <row r="549" ht="8.25" hidden="1" customHeight="1"/>
    <row r="550" ht="8.25" hidden="1" customHeight="1"/>
    <row r="551" ht="8.25" hidden="1" customHeight="1"/>
    <row r="552" ht="8.25" hidden="1" customHeight="1"/>
    <row r="553" ht="8.25" hidden="1" customHeight="1"/>
    <row r="554" ht="8.25" hidden="1" customHeight="1"/>
    <row r="555" ht="8.25" hidden="1" customHeight="1"/>
    <row r="556" ht="8.25" hidden="1" customHeight="1"/>
    <row r="557" ht="8.25" hidden="1" customHeight="1"/>
    <row r="558" ht="8.25" hidden="1" customHeight="1"/>
    <row r="559" ht="8.25" hidden="1" customHeight="1"/>
    <row r="560" ht="8.25" hidden="1" customHeight="1"/>
    <row r="561" ht="8.25" hidden="1" customHeight="1"/>
    <row r="562" ht="8.25" hidden="1" customHeight="1"/>
    <row r="563" ht="8.25" hidden="1" customHeight="1"/>
    <row r="564" ht="8.25" hidden="1" customHeight="1"/>
    <row r="565" ht="8.25" hidden="1" customHeight="1"/>
    <row r="566" ht="8.25" hidden="1" customHeight="1"/>
    <row r="567" ht="8.25" hidden="1" customHeight="1"/>
    <row r="568" ht="8.25" hidden="1" customHeight="1"/>
    <row r="569" ht="8.25" hidden="1" customHeight="1"/>
    <row r="570" ht="8.25" hidden="1" customHeight="1"/>
    <row r="571" ht="8.25" hidden="1" customHeight="1"/>
    <row r="572" ht="8.25" hidden="1" customHeight="1"/>
    <row r="573" ht="8.25" hidden="1" customHeight="1"/>
    <row r="574" ht="8.25" hidden="1" customHeight="1"/>
    <row r="575" ht="8.25" hidden="1" customHeight="1"/>
    <row r="576" ht="8.25" hidden="1" customHeight="1"/>
    <row r="577" ht="8.25" hidden="1" customHeight="1"/>
    <row r="578" ht="8.25" hidden="1" customHeight="1"/>
    <row r="579" ht="8.25" hidden="1" customHeight="1"/>
    <row r="580" ht="8.25" hidden="1" customHeight="1"/>
    <row r="581" ht="8.25" hidden="1" customHeight="1"/>
    <row r="582" ht="8.25" hidden="1" customHeight="1"/>
    <row r="583" ht="8.25" hidden="1" customHeight="1"/>
    <row r="584" ht="8.25" hidden="1" customHeight="1"/>
    <row r="585" ht="8.25" hidden="1" customHeight="1"/>
    <row r="586" ht="8.25" hidden="1" customHeight="1"/>
    <row r="587" ht="8.25" hidden="1" customHeight="1"/>
    <row r="588" ht="8.25" hidden="1" customHeight="1"/>
    <row r="589" ht="8.25" hidden="1" customHeight="1"/>
    <row r="590" ht="8.25" hidden="1" customHeight="1"/>
    <row r="591" ht="8.25" hidden="1" customHeight="1"/>
    <row r="592" ht="8.25" hidden="1" customHeight="1"/>
    <row r="593" ht="8.25" hidden="1" customHeight="1"/>
    <row r="594" ht="8.25" hidden="1" customHeight="1"/>
    <row r="595" ht="8.25" hidden="1" customHeight="1"/>
    <row r="596" ht="8.25" hidden="1" customHeight="1"/>
    <row r="597" ht="8.25" hidden="1" customHeight="1"/>
    <row r="598" ht="8.25" hidden="1" customHeight="1"/>
    <row r="599" ht="8.25" hidden="1" customHeight="1"/>
    <row r="600" ht="8.25" hidden="1" customHeight="1"/>
    <row r="601" ht="8.25" hidden="1" customHeight="1"/>
    <row r="602" ht="8.25" hidden="1" customHeight="1"/>
    <row r="603" ht="8.25" hidden="1" customHeight="1"/>
    <row r="604" ht="8.25" hidden="1" customHeight="1"/>
    <row r="605" ht="8.25" hidden="1" customHeight="1"/>
    <row r="606" ht="8.25" hidden="1" customHeight="1"/>
    <row r="607" ht="8.25" hidden="1" customHeight="1"/>
    <row r="608" ht="8.25" hidden="1" customHeight="1"/>
    <row r="609" ht="8.25" hidden="1" customHeight="1"/>
    <row r="610" ht="8.25" hidden="1" customHeight="1"/>
    <row r="611" ht="8.25" hidden="1" customHeight="1"/>
    <row r="612" ht="8.25" hidden="1" customHeight="1"/>
    <row r="613" ht="8.25" hidden="1" customHeight="1"/>
    <row r="614" ht="8.25" hidden="1" customHeight="1"/>
    <row r="615" ht="8.25" hidden="1" customHeight="1"/>
    <row r="616" ht="8.25" hidden="1" customHeight="1"/>
    <row r="617" ht="8.25" hidden="1" customHeight="1"/>
    <row r="618" ht="8.25" hidden="1" customHeight="1"/>
    <row r="619" ht="8.25" hidden="1" customHeight="1"/>
    <row r="620" ht="8.25" hidden="1" customHeight="1"/>
    <row r="621" ht="8.25" hidden="1" customHeight="1"/>
    <row r="622" ht="8.25" hidden="1" customHeight="1"/>
    <row r="623" ht="8.25" hidden="1" customHeight="1"/>
    <row r="624" ht="8.25" hidden="1" customHeight="1"/>
    <row r="625" ht="8.25" hidden="1" customHeight="1"/>
    <row r="626" ht="8.25" hidden="1" customHeight="1"/>
    <row r="627" ht="8.25" hidden="1" customHeight="1"/>
    <row r="628" ht="8.25" hidden="1" customHeight="1"/>
    <row r="629" ht="8.25" hidden="1" customHeight="1"/>
    <row r="630" ht="8.25" hidden="1" customHeight="1"/>
    <row r="631" ht="8.25" hidden="1" customHeight="1"/>
    <row r="632" ht="8.25" hidden="1" customHeight="1"/>
    <row r="633" ht="8.25" hidden="1" customHeight="1"/>
    <row r="634" ht="8.25" hidden="1" customHeight="1"/>
    <row r="635" ht="8.25" hidden="1" customHeight="1"/>
    <row r="636" ht="8.25" hidden="1" customHeight="1"/>
    <row r="637" ht="8.25" hidden="1" customHeight="1"/>
    <row r="638" ht="8.25" hidden="1" customHeight="1"/>
    <row r="639" ht="8.25" hidden="1" customHeight="1"/>
    <row r="640" ht="8.25" hidden="1" customHeight="1"/>
    <row r="641" ht="8.25" hidden="1" customHeight="1"/>
    <row r="642" ht="8.25" hidden="1" customHeight="1"/>
    <row r="643" ht="8.25" hidden="1" customHeight="1"/>
    <row r="644" ht="8.25" hidden="1" customHeight="1"/>
    <row r="645" ht="8.25" hidden="1" customHeight="1"/>
    <row r="646" ht="8.25" hidden="1" customHeight="1"/>
    <row r="647" ht="8.25" hidden="1" customHeight="1"/>
    <row r="648" ht="8.25" hidden="1" customHeight="1"/>
    <row r="649" ht="8.25" hidden="1" customHeight="1"/>
    <row r="650" ht="8.25" hidden="1" customHeight="1"/>
    <row r="651" ht="8.25" hidden="1" customHeight="1"/>
    <row r="652" ht="8.25" hidden="1" customHeight="1"/>
    <row r="653" ht="8.25" hidden="1" customHeight="1"/>
    <row r="654" ht="8.25" hidden="1" customHeight="1"/>
    <row r="655" ht="8.25" hidden="1" customHeight="1"/>
    <row r="656" ht="8.25" hidden="1" customHeight="1"/>
    <row r="657" ht="8.25" hidden="1" customHeight="1"/>
    <row r="658" ht="8.25" hidden="1" customHeight="1"/>
    <row r="659" ht="8.25" hidden="1" customHeight="1"/>
    <row r="660" ht="8.25" hidden="1" customHeight="1"/>
    <row r="661" ht="8.25" hidden="1" customHeight="1"/>
    <row r="662" ht="8.25" hidden="1" customHeight="1"/>
    <row r="663" ht="8.25" hidden="1" customHeight="1"/>
    <row r="664" ht="8.25" hidden="1" customHeight="1"/>
    <row r="665" ht="8.25" hidden="1" customHeight="1"/>
    <row r="666" ht="8.25" hidden="1" customHeight="1"/>
    <row r="667" ht="8.25" hidden="1" customHeight="1"/>
    <row r="668" ht="8.25" hidden="1" customHeight="1"/>
    <row r="669" ht="8.25" hidden="1" customHeight="1"/>
    <row r="670" ht="8.25" hidden="1" customHeight="1"/>
    <row r="671" ht="8.25" hidden="1" customHeight="1"/>
    <row r="672" ht="8.25" hidden="1" customHeight="1"/>
    <row r="673" ht="8.25" hidden="1" customHeight="1"/>
    <row r="674" ht="8.25" hidden="1" customHeight="1"/>
    <row r="675" ht="8.25" hidden="1" customHeight="1"/>
    <row r="676" ht="8.25" hidden="1" customHeight="1"/>
    <row r="677" ht="8.25" hidden="1" customHeight="1"/>
    <row r="678" ht="8.25" hidden="1" customHeight="1"/>
    <row r="679" ht="8.25" hidden="1" customHeight="1"/>
    <row r="680" ht="8.25" hidden="1" customHeight="1"/>
    <row r="681" ht="8.25" hidden="1" customHeight="1"/>
    <row r="682" ht="8.25" hidden="1" customHeight="1"/>
    <row r="683" ht="8.25" hidden="1" customHeight="1"/>
    <row r="684" ht="8.25" hidden="1" customHeight="1"/>
    <row r="685" ht="8.25" hidden="1" customHeight="1"/>
    <row r="686" ht="8.25" hidden="1" customHeight="1"/>
    <row r="687" ht="8.25" hidden="1" customHeight="1"/>
    <row r="688" ht="8.25" hidden="1" customHeight="1"/>
    <row r="689" ht="8.25" hidden="1" customHeight="1"/>
    <row r="690" ht="8.25" hidden="1" customHeight="1"/>
    <row r="691" ht="8.25" hidden="1" customHeight="1"/>
    <row r="692" ht="8.25" hidden="1" customHeight="1"/>
    <row r="693" ht="8.25" hidden="1" customHeight="1"/>
    <row r="694" ht="8.25" hidden="1" customHeight="1"/>
    <row r="695" ht="8.25" hidden="1" customHeight="1"/>
    <row r="696" ht="8.25" hidden="1" customHeight="1"/>
    <row r="697" ht="8.25" hidden="1" customHeight="1"/>
    <row r="698" ht="8.25" hidden="1" customHeight="1"/>
    <row r="699" ht="8.25" hidden="1" customHeight="1"/>
    <row r="700" ht="8.25" hidden="1" customHeight="1"/>
    <row r="701" ht="8.25" hidden="1" customHeight="1"/>
    <row r="702" ht="8.25" hidden="1" customHeight="1"/>
    <row r="703" ht="8.25" hidden="1" customHeight="1"/>
    <row r="704" ht="8.25" hidden="1" customHeight="1"/>
    <row r="705" ht="8.25" hidden="1" customHeight="1"/>
    <row r="706" ht="8.25" hidden="1" customHeight="1"/>
    <row r="707" ht="8.25" hidden="1" customHeight="1"/>
    <row r="708" ht="8.25" hidden="1" customHeight="1"/>
    <row r="709" ht="8.25" hidden="1" customHeight="1"/>
    <row r="710" ht="8.25" hidden="1" customHeight="1"/>
    <row r="711" ht="8.25" hidden="1" customHeight="1"/>
    <row r="712" ht="8.25" hidden="1" customHeight="1"/>
    <row r="713" ht="8.25" hidden="1" customHeight="1"/>
    <row r="714" ht="8.25" hidden="1" customHeight="1"/>
    <row r="715" ht="8.25" hidden="1" customHeight="1"/>
    <row r="716" ht="8.25" hidden="1" customHeight="1"/>
    <row r="717" ht="8.25" hidden="1" customHeight="1"/>
    <row r="718" ht="8.25" hidden="1" customHeight="1"/>
    <row r="719" ht="8.25" hidden="1" customHeight="1"/>
    <row r="720" ht="8.25" hidden="1" customHeight="1"/>
    <row r="721" ht="8.25" hidden="1" customHeight="1"/>
    <row r="722" ht="8.25" hidden="1" customHeight="1"/>
    <row r="723" ht="8.25" hidden="1" customHeight="1"/>
    <row r="724" ht="8.25" hidden="1" customHeight="1"/>
    <row r="725" ht="8.25" hidden="1" customHeight="1"/>
    <row r="726" ht="8.25" hidden="1" customHeight="1"/>
    <row r="727" ht="8.25" hidden="1" customHeight="1"/>
    <row r="728" ht="8.25" hidden="1" customHeight="1"/>
    <row r="729" ht="8.25" hidden="1" customHeight="1"/>
    <row r="730" ht="8.25" hidden="1" customHeight="1"/>
    <row r="731" ht="8.25" hidden="1" customHeight="1"/>
    <row r="732" ht="8.25" hidden="1" customHeight="1"/>
    <row r="733" ht="8.25" hidden="1" customHeight="1"/>
    <row r="734" ht="8.25" hidden="1" customHeight="1"/>
    <row r="735" ht="8.25" hidden="1" customHeight="1"/>
    <row r="736" ht="8.25" hidden="1" customHeight="1"/>
    <row r="737" ht="8.25" hidden="1" customHeight="1"/>
    <row r="738" ht="8.25" hidden="1" customHeight="1"/>
    <row r="739" ht="8.25" hidden="1" customHeight="1"/>
    <row r="740" ht="8.25" hidden="1" customHeight="1"/>
    <row r="741" ht="8.25" hidden="1" customHeight="1"/>
    <row r="742" ht="8.25" hidden="1" customHeight="1"/>
    <row r="743" ht="8.25" hidden="1" customHeight="1"/>
    <row r="744" ht="8.25" hidden="1" customHeight="1"/>
    <row r="745" ht="8.25" hidden="1" customHeight="1"/>
    <row r="746" ht="8.25" hidden="1" customHeight="1"/>
    <row r="747" ht="8.25" hidden="1" customHeight="1"/>
    <row r="748" ht="8.25" hidden="1" customHeight="1"/>
    <row r="749" ht="8.25" hidden="1" customHeight="1"/>
    <row r="750" ht="8.25" hidden="1" customHeight="1"/>
    <row r="751" ht="8.25" hidden="1" customHeight="1"/>
    <row r="752" ht="8.25" hidden="1" customHeight="1"/>
    <row r="753" ht="8.25" hidden="1" customHeight="1"/>
    <row r="754" ht="8.25" hidden="1" customHeight="1"/>
    <row r="755" ht="8.25" hidden="1" customHeight="1"/>
    <row r="756" ht="8.25" hidden="1" customHeight="1"/>
    <row r="757" ht="8.25" hidden="1" customHeight="1"/>
    <row r="758" ht="8.25" hidden="1" customHeight="1"/>
    <row r="759" ht="8.25" hidden="1" customHeight="1"/>
    <row r="760" ht="8.25" hidden="1" customHeight="1"/>
    <row r="761" ht="8.25" hidden="1" customHeight="1"/>
    <row r="762" ht="8.25" hidden="1" customHeight="1"/>
    <row r="763" ht="8.25" hidden="1" customHeight="1"/>
    <row r="764" ht="8.25" hidden="1" customHeight="1"/>
    <row r="765" ht="8.25" hidden="1" customHeight="1"/>
    <row r="766" ht="8.25" hidden="1" customHeight="1"/>
    <row r="767" ht="8.25" hidden="1" customHeight="1"/>
    <row r="768" ht="8.25" hidden="1" customHeight="1"/>
    <row r="769" ht="8.25" hidden="1" customHeight="1"/>
    <row r="770" ht="8.25" hidden="1" customHeight="1"/>
    <row r="771" ht="8.25" hidden="1" customHeight="1"/>
    <row r="772" ht="8.25" hidden="1" customHeight="1"/>
    <row r="773" ht="8.25" hidden="1" customHeight="1"/>
    <row r="774" ht="8.25" hidden="1" customHeight="1"/>
    <row r="775" ht="8.25" hidden="1" customHeight="1"/>
    <row r="776" ht="8.25" hidden="1" customHeight="1"/>
    <row r="777" ht="8.25" hidden="1" customHeight="1"/>
    <row r="778" ht="8.25" hidden="1" customHeight="1"/>
    <row r="779" ht="8.25" hidden="1" customHeight="1"/>
    <row r="780" ht="8.25" hidden="1" customHeight="1"/>
    <row r="781" ht="8.25" hidden="1" customHeight="1"/>
    <row r="782" ht="8.25" hidden="1" customHeight="1"/>
    <row r="783" ht="8.25" hidden="1" customHeight="1"/>
    <row r="784" ht="8.25" hidden="1" customHeight="1"/>
    <row r="785" ht="8.25" hidden="1" customHeight="1"/>
    <row r="786" ht="8.25" hidden="1" customHeight="1"/>
    <row r="787" ht="8.25" hidden="1" customHeight="1"/>
    <row r="788" ht="8.25" hidden="1" customHeight="1"/>
    <row r="789" ht="8.25" hidden="1" customHeight="1"/>
    <row r="790" ht="8.25" hidden="1" customHeight="1"/>
    <row r="791" ht="8.25" hidden="1" customHeight="1"/>
    <row r="792" ht="8.25" hidden="1" customHeight="1"/>
    <row r="793" ht="8.25" hidden="1" customHeight="1"/>
    <row r="794" ht="8.25" hidden="1" customHeight="1"/>
    <row r="795" ht="8.25" hidden="1" customHeight="1"/>
    <row r="796" ht="8.25" hidden="1" customHeight="1"/>
    <row r="797" ht="8.25" hidden="1" customHeight="1"/>
    <row r="798" ht="8.25" hidden="1" customHeight="1"/>
    <row r="799" ht="8.25" hidden="1" customHeight="1"/>
    <row r="800" ht="8.25" hidden="1" customHeight="1"/>
    <row r="801" ht="8.25" hidden="1" customHeight="1"/>
    <row r="802" ht="8.25" hidden="1" customHeight="1"/>
    <row r="803" ht="8.25" hidden="1" customHeight="1"/>
    <row r="804" ht="8.25" hidden="1" customHeight="1"/>
    <row r="805" ht="8.25" hidden="1" customHeight="1"/>
    <row r="806" ht="8.25" hidden="1" customHeight="1"/>
    <row r="807" ht="8.25" hidden="1" customHeight="1"/>
    <row r="808" ht="8.25" hidden="1" customHeight="1"/>
    <row r="809" ht="8.25" hidden="1" customHeight="1"/>
    <row r="810" ht="8.25" hidden="1" customHeight="1"/>
    <row r="811" ht="8.25" hidden="1" customHeight="1"/>
    <row r="812" ht="8.25" hidden="1" customHeight="1"/>
    <row r="813" ht="8.25" hidden="1" customHeight="1"/>
    <row r="814" ht="8.25" hidden="1" customHeight="1"/>
    <row r="815" ht="8.25" hidden="1" customHeight="1"/>
    <row r="816" ht="8.25" hidden="1" customHeight="1"/>
    <row r="817" ht="8.25" hidden="1" customHeight="1"/>
    <row r="818" ht="8.25" hidden="1" customHeight="1"/>
    <row r="819" ht="8.25" hidden="1" customHeight="1"/>
    <row r="820" ht="8.25" hidden="1" customHeight="1"/>
    <row r="821" ht="8.25" hidden="1" customHeight="1"/>
    <row r="822" ht="8.25" hidden="1" customHeight="1"/>
    <row r="823" ht="8.25" hidden="1" customHeight="1"/>
    <row r="824" ht="8.25" hidden="1" customHeight="1"/>
    <row r="825" ht="8.25" hidden="1" customHeight="1"/>
    <row r="826" ht="8.25" hidden="1" customHeight="1"/>
    <row r="827" ht="8.25" hidden="1" customHeight="1"/>
    <row r="828" ht="8.25" hidden="1" customHeight="1"/>
    <row r="829" ht="8.25" hidden="1" customHeight="1"/>
    <row r="830" ht="8.25" hidden="1" customHeight="1"/>
    <row r="831" ht="8.25" hidden="1" customHeight="1"/>
    <row r="832" ht="8.25" hidden="1" customHeight="1"/>
    <row r="833" ht="8.25" hidden="1" customHeight="1"/>
    <row r="834" ht="8.25" hidden="1" customHeight="1"/>
    <row r="835" ht="8.25" hidden="1" customHeight="1"/>
    <row r="836" ht="8.25" hidden="1" customHeight="1"/>
    <row r="837" ht="8.25" hidden="1" customHeight="1"/>
    <row r="838" ht="8.25" hidden="1" customHeight="1"/>
    <row r="839" ht="8.25" hidden="1" customHeight="1"/>
    <row r="840" ht="8.25" hidden="1" customHeight="1"/>
    <row r="841" ht="8.25" hidden="1" customHeight="1"/>
    <row r="842" ht="8.25" hidden="1" customHeight="1"/>
    <row r="843" ht="8.25" hidden="1" customHeight="1"/>
    <row r="844" ht="8.25" hidden="1" customHeight="1"/>
    <row r="845" ht="8.25" hidden="1" customHeight="1"/>
    <row r="846" ht="8.25" hidden="1" customHeight="1"/>
    <row r="847" ht="8.25" hidden="1" customHeight="1"/>
    <row r="848" ht="8.25" hidden="1" customHeight="1"/>
    <row r="849" ht="8.25" hidden="1" customHeight="1"/>
    <row r="850" ht="8.25" hidden="1" customHeight="1"/>
    <row r="851" ht="8.25" hidden="1" customHeight="1"/>
    <row r="852" ht="8.25" hidden="1" customHeight="1"/>
    <row r="853" ht="8.25" hidden="1" customHeight="1"/>
    <row r="854" ht="8.25" hidden="1" customHeight="1"/>
    <row r="855" ht="8.25" hidden="1" customHeight="1"/>
    <row r="856" ht="8.25" hidden="1" customHeight="1"/>
    <row r="857" ht="8.25" hidden="1" customHeight="1"/>
    <row r="858" ht="8.25" hidden="1" customHeight="1"/>
    <row r="859" ht="8.25" hidden="1" customHeight="1"/>
    <row r="860" ht="8.25" hidden="1" customHeight="1"/>
    <row r="861" ht="8.25" hidden="1" customHeight="1"/>
    <row r="862" ht="8.25" hidden="1" customHeight="1"/>
    <row r="863" ht="8.25" hidden="1" customHeight="1"/>
    <row r="864" ht="8.25" hidden="1" customHeight="1"/>
    <row r="865" ht="8.25" hidden="1" customHeight="1"/>
    <row r="866" ht="8.25" hidden="1" customHeight="1"/>
    <row r="867" ht="8.25" hidden="1" customHeight="1"/>
    <row r="868" ht="8.25" hidden="1" customHeight="1"/>
    <row r="869" ht="8.25" hidden="1" customHeight="1"/>
    <row r="870" ht="8.25" hidden="1" customHeight="1"/>
    <row r="871" ht="8.25" hidden="1" customHeight="1"/>
    <row r="872" ht="8.25" hidden="1" customHeight="1"/>
    <row r="873" ht="8.25" hidden="1" customHeight="1"/>
    <row r="874" ht="8.25" hidden="1" customHeight="1"/>
    <row r="875" ht="8.25" hidden="1" customHeight="1"/>
    <row r="876" ht="8.25" hidden="1" customHeight="1"/>
    <row r="877" ht="8.25" hidden="1" customHeight="1"/>
    <row r="878" ht="8.25" hidden="1" customHeight="1"/>
    <row r="879" ht="8.25" hidden="1" customHeight="1"/>
    <row r="880" ht="8.25" hidden="1" customHeight="1"/>
    <row r="881" ht="8.25" hidden="1" customHeight="1"/>
    <row r="882" ht="8.25" hidden="1" customHeight="1"/>
    <row r="883" ht="8.25" hidden="1" customHeight="1"/>
    <row r="884" ht="8.25" hidden="1" customHeight="1"/>
    <row r="885" ht="8.25" hidden="1" customHeight="1"/>
    <row r="886" ht="8.25" hidden="1" customHeight="1"/>
    <row r="887" ht="8.25" hidden="1" customHeight="1"/>
    <row r="888" ht="8.25" hidden="1" customHeight="1"/>
    <row r="889" ht="8.25" hidden="1" customHeight="1"/>
    <row r="890" ht="8.25" hidden="1" customHeight="1"/>
    <row r="891" ht="8.25" hidden="1" customHeight="1"/>
    <row r="892" ht="8.25" hidden="1" customHeight="1"/>
    <row r="893" ht="8.25" hidden="1" customHeight="1"/>
    <row r="894" ht="8.25" hidden="1" customHeight="1"/>
    <row r="895" ht="8.25" hidden="1" customHeight="1"/>
    <row r="896" ht="8.25" hidden="1" customHeight="1"/>
    <row r="897" ht="8.25" hidden="1" customHeight="1"/>
    <row r="898" ht="8.25" hidden="1" customHeight="1"/>
    <row r="899" ht="8.25" hidden="1" customHeight="1"/>
    <row r="900" ht="8.25" hidden="1" customHeight="1"/>
    <row r="901" ht="8.25" hidden="1" customHeight="1"/>
    <row r="902" ht="8.25" hidden="1" customHeight="1"/>
    <row r="903" ht="8.25" hidden="1" customHeight="1"/>
    <row r="904" ht="8.25" hidden="1" customHeight="1"/>
    <row r="905" ht="8.25" hidden="1" customHeight="1"/>
    <row r="906" ht="8.25" hidden="1" customHeight="1"/>
    <row r="907" ht="8.25" hidden="1" customHeight="1"/>
    <row r="908" ht="8.25" hidden="1" customHeight="1"/>
    <row r="909" ht="8.25" hidden="1" customHeight="1"/>
    <row r="910" ht="8.25" hidden="1" customHeight="1"/>
    <row r="911" ht="8.25" hidden="1" customHeight="1"/>
    <row r="912" ht="8.25" hidden="1" customHeight="1"/>
    <row r="913" ht="8.25" hidden="1" customHeight="1"/>
    <row r="914" ht="8.25" hidden="1" customHeight="1"/>
    <row r="915" ht="8.25" hidden="1" customHeight="1"/>
    <row r="916" ht="8.25" hidden="1" customHeight="1"/>
    <row r="917" ht="8.25" hidden="1" customHeight="1"/>
    <row r="918" ht="8.25" hidden="1" customHeight="1"/>
    <row r="919" ht="8.25" hidden="1" customHeight="1"/>
    <row r="920" ht="8.25" hidden="1" customHeight="1"/>
    <row r="921" ht="8.25" hidden="1" customHeight="1"/>
    <row r="922" ht="8.25" hidden="1" customHeight="1"/>
    <row r="923" ht="8.25" hidden="1" customHeight="1"/>
    <row r="924" ht="8.25" hidden="1" customHeight="1"/>
    <row r="925" ht="8.25" hidden="1" customHeight="1"/>
    <row r="926" ht="8.25" hidden="1" customHeight="1"/>
    <row r="927" ht="8.25" hidden="1" customHeight="1"/>
    <row r="928" ht="8.25" hidden="1" customHeight="1"/>
    <row r="929" ht="8.25" hidden="1" customHeight="1"/>
    <row r="930" ht="8.25" hidden="1" customHeight="1"/>
    <row r="931" ht="8.25" hidden="1" customHeight="1"/>
    <row r="932" ht="8.25" hidden="1" customHeight="1"/>
    <row r="933" ht="8.25" hidden="1" customHeight="1"/>
    <row r="934" ht="8.25" hidden="1" customHeight="1"/>
    <row r="935" ht="8.25" hidden="1" customHeight="1"/>
    <row r="936" ht="8.25" hidden="1" customHeight="1"/>
    <row r="937" ht="8.25" hidden="1" customHeight="1"/>
    <row r="938" ht="8.25" hidden="1" customHeight="1"/>
    <row r="939" ht="8.25" hidden="1" customHeight="1"/>
    <row r="940" ht="8.25" hidden="1" customHeight="1"/>
    <row r="941" ht="8.25" hidden="1" customHeight="1"/>
    <row r="942" ht="8.25" hidden="1" customHeight="1"/>
    <row r="943" ht="8.25" hidden="1" customHeight="1"/>
    <row r="944" ht="8.25" hidden="1" customHeight="1"/>
    <row r="945" ht="8.25" hidden="1" customHeight="1"/>
    <row r="946" ht="8.25" hidden="1" customHeight="1"/>
    <row r="947" ht="8.25" hidden="1" customHeight="1"/>
    <row r="948" ht="8.25" hidden="1" customHeight="1"/>
    <row r="949" ht="8.25" hidden="1" customHeight="1"/>
    <row r="950" ht="8.25" hidden="1" customHeight="1"/>
    <row r="951" ht="8.25" hidden="1" customHeight="1"/>
    <row r="952" ht="8.25" hidden="1" customHeight="1"/>
    <row r="953" ht="8.25" hidden="1" customHeight="1"/>
    <row r="954" ht="8.25" hidden="1" customHeight="1"/>
    <row r="955" ht="8.25" hidden="1" customHeight="1"/>
    <row r="956" ht="8.25" hidden="1" customHeight="1"/>
    <row r="957" ht="8.25" hidden="1" customHeight="1"/>
    <row r="958" ht="8.25" hidden="1" customHeight="1"/>
    <row r="959" ht="8.25" hidden="1" customHeight="1"/>
    <row r="960" ht="8.25" hidden="1" customHeight="1"/>
    <row r="961" ht="8.25" hidden="1" customHeight="1"/>
    <row r="962" ht="8.25" hidden="1" customHeight="1"/>
    <row r="963" ht="8.25" hidden="1" customHeight="1"/>
    <row r="964" ht="8.25" hidden="1" customHeight="1"/>
    <row r="965" ht="8.25" hidden="1" customHeight="1"/>
    <row r="966" ht="8.25" hidden="1" customHeight="1"/>
    <row r="967" ht="8.25" hidden="1" customHeight="1"/>
    <row r="968" ht="8.25" hidden="1" customHeight="1"/>
    <row r="969" ht="8.25" hidden="1" customHeight="1"/>
    <row r="970" ht="8.25" hidden="1" customHeight="1"/>
    <row r="971" ht="8.25" hidden="1" customHeight="1"/>
    <row r="972" ht="8.25" hidden="1" customHeight="1"/>
    <row r="973" ht="8.25" hidden="1" customHeight="1"/>
    <row r="974" ht="8.25" hidden="1" customHeight="1"/>
    <row r="975" ht="8.25" hidden="1" customHeight="1"/>
    <row r="976" ht="8.25" hidden="1" customHeight="1"/>
    <row r="977" ht="8.25" hidden="1" customHeight="1"/>
    <row r="978" ht="8.25" hidden="1" customHeight="1"/>
    <row r="979" ht="8.25" hidden="1" customHeight="1"/>
    <row r="980" ht="8.25" hidden="1" customHeight="1"/>
    <row r="981" ht="8.25" hidden="1" customHeight="1"/>
    <row r="982" ht="8.25" hidden="1" customHeight="1"/>
    <row r="983" ht="8.25" hidden="1" customHeight="1"/>
    <row r="984" ht="8.25" hidden="1" customHeight="1"/>
    <row r="985" ht="8.25" hidden="1" customHeight="1"/>
    <row r="986" ht="8.25" hidden="1" customHeight="1"/>
    <row r="987" ht="8.25" hidden="1" customHeight="1"/>
    <row r="988" ht="8.25" hidden="1" customHeight="1"/>
    <row r="989" ht="8.25" hidden="1" customHeight="1"/>
    <row r="990" ht="8.25" hidden="1" customHeight="1"/>
    <row r="991" ht="8.25" hidden="1" customHeight="1"/>
    <row r="992" ht="8.25" hidden="1" customHeight="1"/>
    <row r="993" ht="8.25" hidden="1" customHeight="1"/>
    <row r="994" ht="8.25" hidden="1" customHeight="1"/>
    <row r="995" ht="8.25" hidden="1" customHeight="1"/>
    <row r="996" ht="8.25" hidden="1" customHeight="1"/>
    <row r="997" ht="8.25" hidden="1" customHeight="1"/>
    <row r="998" ht="8.25" hidden="1" customHeight="1"/>
    <row r="999" ht="8.25" hidden="1" customHeight="1"/>
    <row r="1000" ht="8.25" hidden="1" customHeight="1"/>
    <row r="1001" ht="8.25" hidden="1" customHeight="1"/>
    <row r="1002" ht="8.25" hidden="1" customHeight="1"/>
    <row r="1003" ht="8.25" hidden="1" customHeight="1"/>
    <row r="1004" ht="8.25" hidden="1" customHeight="1"/>
    <row r="1005" ht="8.25" hidden="1" customHeight="1"/>
    <row r="1006" ht="8.25" hidden="1" customHeight="1"/>
    <row r="1007" ht="8.25" hidden="1" customHeight="1"/>
    <row r="1008" ht="8.25" hidden="1" customHeight="1"/>
    <row r="1009" ht="8.25" hidden="1" customHeight="1"/>
    <row r="1010" ht="8.25" hidden="1" customHeight="1"/>
    <row r="1011" ht="8.25" hidden="1" customHeight="1"/>
    <row r="1012" ht="8.25" hidden="1" customHeight="1"/>
    <row r="1013" ht="8.25" hidden="1" customHeight="1"/>
    <row r="1014" ht="8.25" hidden="1" customHeight="1"/>
    <row r="1015" ht="8.25" hidden="1" customHeight="1"/>
    <row r="1016" ht="8.25" hidden="1" customHeight="1"/>
    <row r="1017" ht="8.25" hidden="1" customHeight="1"/>
    <row r="1018" ht="8.25" hidden="1" customHeight="1"/>
    <row r="1019" ht="8.25" hidden="1" customHeight="1"/>
    <row r="1020" ht="8.25" hidden="1" customHeight="1"/>
    <row r="1021" ht="8.25" hidden="1" customHeight="1"/>
    <row r="1022" ht="8.25" hidden="1" customHeight="1"/>
    <row r="1023" ht="8.25" hidden="1" customHeight="1"/>
    <row r="1024" ht="8.25" hidden="1" customHeight="1"/>
    <row r="1025" ht="8.25" hidden="1" customHeight="1"/>
    <row r="1026" ht="8.25" hidden="1" customHeight="1"/>
    <row r="1027" ht="8.25" hidden="1" customHeight="1"/>
    <row r="1028" ht="8.25" hidden="1" customHeight="1"/>
    <row r="1029" ht="8.25" hidden="1" customHeight="1"/>
    <row r="1030" ht="8.25" hidden="1" customHeight="1"/>
    <row r="1031" ht="8.25" hidden="1" customHeight="1"/>
    <row r="1032" ht="8.25" hidden="1" customHeight="1"/>
    <row r="1033" ht="8.25" hidden="1" customHeight="1"/>
    <row r="1034" ht="8.25" hidden="1" customHeight="1"/>
    <row r="1035" ht="8.25" hidden="1" customHeight="1"/>
    <row r="1036" ht="8.25" hidden="1" customHeight="1"/>
    <row r="1037" ht="8.25" hidden="1" customHeight="1"/>
    <row r="1038" ht="8.25" hidden="1" customHeight="1"/>
    <row r="1039" ht="8.25" hidden="1" customHeight="1"/>
    <row r="1040" ht="8.25" hidden="1" customHeight="1"/>
    <row r="1041" ht="8.25" hidden="1" customHeight="1"/>
    <row r="1042" ht="8.25" hidden="1" customHeight="1"/>
    <row r="1043" ht="8.25" hidden="1" customHeight="1"/>
    <row r="1044" ht="8.25" hidden="1" customHeight="1"/>
    <row r="1045" ht="8.25" hidden="1" customHeight="1"/>
    <row r="1046" ht="8.25" hidden="1" customHeight="1"/>
    <row r="1047" ht="8.25" hidden="1" customHeight="1"/>
    <row r="1048" ht="8.25" hidden="1" customHeight="1"/>
    <row r="1049" ht="8.25" hidden="1" customHeight="1"/>
    <row r="1050" ht="8.25" hidden="1" customHeight="1"/>
    <row r="1051" ht="8.25" hidden="1" customHeight="1"/>
    <row r="1052" ht="8.25" hidden="1" customHeight="1"/>
    <row r="1053" ht="8.25" hidden="1" customHeight="1"/>
    <row r="1054" ht="8.25" hidden="1" customHeight="1"/>
    <row r="1055" ht="8.25" hidden="1" customHeight="1"/>
    <row r="1056" ht="8.25" hidden="1" customHeight="1"/>
    <row r="1057" ht="8.25" hidden="1" customHeight="1"/>
    <row r="1058" ht="8.25" hidden="1" customHeight="1"/>
    <row r="1059" ht="8.25" hidden="1" customHeight="1"/>
    <row r="1060" ht="8.25" hidden="1" customHeight="1"/>
    <row r="1061" ht="8.25" hidden="1" customHeight="1"/>
    <row r="1062" ht="8.25" hidden="1" customHeight="1"/>
    <row r="1063" ht="8.25" hidden="1" customHeight="1"/>
    <row r="1064" ht="8.25" hidden="1" customHeight="1"/>
    <row r="1065" ht="8.25" hidden="1" customHeight="1"/>
    <row r="1066" ht="8.25" hidden="1" customHeight="1"/>
    <row r="1067" ht="8.25" hidden="1" customHeight="1"/>
    <row r="1068" ht="8.25" hidden="1" customHeight="1"/>
    <row r="1069" ht="8.25" hidden="1" customHeight="1"/>
    <row r="1070" ht="8.25" hidden="1" customHeight="1"/>
    <row r="1071" ht="8.25" hidden="1" customHeight="1"/>
    <row r="1072" ht="8.25" hidden="1" customHeight="1"/>
    <row r="1073" ht="8.25" hidden="1" customHeight="1"/>
    <row r="1074" ht="8.25" hidden="1" customHeight="1"/>
    <row r="1075" ht="8.25" hidden="1" customHeight="1"/>
    <row r="1076" ht="8.25" hidden="1" customHeight="1"/>
    <row r="1077" ht="8.25" hidden="1" customHeight="1"/>
    <row r="1078" ht="8.25" hidden="1" customHeight="1"/>
    <row r="1079" ht="8.25" hidden="1" customHeight="1"/>
    <row r="1080" ht="8.25" hidden="1" customHeight="1"/>
    <row r="1081" ht="8.25" hidden="1" customHeight="1"/>
    <row r="1082" ht="8.25" hidden="1" customHeight="1"/>
    <row r="1083" ht="8.25" hidden="1" customHeight="1"/>
    <row r="1084" ht="8.25" hidden="1" customHeight="1"/>
    <row r="1085" ht="8.25" hidden="1" customHeight="1"/>
    <row r="1086" ht="8.25" hidden="1" customHeight="1"/>
    <row r="1087" ht="8.25" hidden="1" customHeight="1"/>
    <row r="1088" ht="8.25" hidden="1" customHeight="1"/>
    <row r="1089" ht="8.25" hidden="1" customHeight="1"/>
    <row r="1090" ht="8.25" hidden="1" customHeight="1"/>
    <row r="1091" ht="8.25" hidden="1" customHeight="1"/>
    <row r="1092" ht="8.25" hidden="1" customHeight="1"/>
    <row r="1093" ht="8.25" hidden="1" customHeight="1"/>
    <row r="1094" ht="8.25" hidden="1" customHeight="1"/>
    <row r="1095" ht="8.25" hidden="1" customHeight="1"/>
    <row r="1096" ht="8.25" hidden="1" customHeight="1"/>
    <row r="1097" ht="8.25" hidden="1" customHeight="1"/>
    <row r="1098" ht="8.25" hidden="1" customHeight="1"/>
    <row r="1099" ht="8.25" hidden="1" customHeight="1"/>
    <row r="1100" ht="8.25" hidden="1" customHeight="1"/>
    <row r="1101" ht="8.25" hidden="1" customHeight="1"/>
    <row r="1102" ht="8.25" hidden="1" customHeight="1"/>
    <row r="1103" ht="8.25" hidden="1" customHeight="1"/>
    <row r="1104" ht="8.25" hidden="1" customHeight="1"/>
    <row r="1105" ht="8.25" hidden="1" customHeight="1"/>
    <row r="1106" ht="8.25" hidden="1" customHeight="1"/>
    <row r="1107" ht="8.25" hidden="1" customHeight="1"/>
    <row r="1108" ht="8.25" hidden="1" customHeight="1"/>
    <row r="1109" ht="8.25" hidden="1" customHeight="1"/>
    <row r="1110" ht="8.25" hidden="1" customHeight="1"/>
    <row r="1111" ht="8.25" hidden="1" customHeight="1"/>
    <row r="1112" ht="8.25" hidden="1" customHeight="1"/>
    <row r="1113" ht="8.25" hidden="1" customHeight="1"/>
    <row r="1114" ht="8.25" hidden="1" customHeight="1"/>
    <row r="1115" ht="8.25" hidden="1" customHeight="1"/>
    <row r="1116" ht="8.25" hidden="1" customHeight="1"/>
    <row r="1117" ht="8.25" hidden="1" customHeight="1"/>
    <row r="1118" ht="8.25" hidden="1" customHeight="1"/>
    <row r="1119" ht="8.25" hidden="1" customHeight="1"/>
    <row r="1120" ht="8.25" hidden="1" customHeight="1"/>
    <row r="1121" ht="8.25" hidden="1" customHeight="1"/>
    <row r="1122" ht="8.25" hidden="1" customHeight="1"/>
    <row r="1123" ht="8.25" hidden="1" customHeight="1"/>
    <row r="1124" ht="8.25" hidden="1" customHeight="1"/>
    <row r="1125" ht="8.25" hidden="1" customHeight="1"/>
    <row r="1126" ht="8.25" hidden="1" customHeight="1"/>
    <row r="1127" ht="8.25" hidden="1" customHeight="1"/>
    <row r="1128" ht="8.25" hidden="1" customHeight="1"/>
    <row r="1129" ht="8.25" hidden="1" customHeight="1"/>
    <row r="1130" ht="8.25" hidden="1" customHeight="1"/>
    <row r="1131" ht="8.25" hidden="1" customHeight="1"/>
    <row r="1132" ht="8.25" hidden="1" customHeight="1"/>
    <row r="1133" ht="8.25" hidden="1" customHeight="1"/>
    <row r="1134" ht="8.25" hidden="1" customHeight="1"/>
    <row r="1135" ht="8.25" hidden="1" customHeight="1"/>
    <row r="1136" ht="8.25" hidden="1" customHeight="1"/>
    <row r="1137" ht="8.25" hidden="1" customHeight="1"/>
    <row r="1138" ht="8.25" hidden="1" customHeight="1"/>
    <row r="1139" ht="8.25" hidden="1" customHeight="1"/>
    <row r="1140" ht="8.25" hidden="1" customHeight="1"/>
    <row r="1141" ht="8.25" hidden="1" customHeight="1"/>
    <row r="1142" ht="8.25" hidden="1" customHeight="1"/>
    <row r="1143" ht="8.25" hidden="1" customHeight="1"/>
    <row r="1144" ht="8.25" hidden="1" customHeight="1"/>
    <row r="1145" ht="8.25" hidden="1" customHeight="1"/>
    <row r="1146" ht="8.25" hidden="1" customHeight="1"/>
    <row r="1147" ht="8.25" hidden="1" customHeight="1"/>
    <row r="1148" ht="8.25" hidden="1" customHeight="1"/>
    <row r="1149" ht="8.25" hidden="1" customHeight="1"/>
    <row r="1150" ht="8.25" hidden="1" customHeight="1"/>
    <row r="1151" ht="8.25" hidden="1" customHeight="1"/>
    <row r="1152" ht="8.25" hidden="1" customHeight="1"/>
    <row r="1153" ht="8.25" hidden="1" customHeight="1"/>
    <row r="1154" ht="8.25" hidden="1" customHeight="1"/>
    <row r="1155" ht="8.25" hidden="1" customHeight="1"/>
    <row r="1156" ht="8.25" hidden="1" customHeight="1"/>
    <row r="1157" ht="8.25" hidden="1" customHeight="1"/>
    <row r="1158" ht="8.25" hidden="1" customHeight="1"/>
    <row r="1159" ht="8.25" hidden="1" customHeight="1"/>
    <row r="1160" ht="8.25" hidden="1" customHeight="1"/>
    <row r="1161" ht="8.25" hidden="1" customHeight="1"/>
    <row r="1162" ht="8.25" hidden="1" customHeight="1"/>
    <row r="1163" ht="8.25" hidden="1" customHeight="1"/>
    <row r="1164" ht="8.25" hidden="1" customHeight="1"/>
    <row r="1165" ht="8.25" hidden="1" customHeight="1"/>
    <row r="1166" ht="8.25" hidden="1" customHeight="1"/>
    <row r="1167" ht="8.25" hidden="1" customHeight="1"/>
    <row r="1168" ht="8.25" hidden="1" customHeight="1"/>
    <row r="1169" ht="8.25" hidden="1" customHeight="1"/>
    <row r="1170" ht="8.25" hidden="1" customHeight="1"/>
    <row r="1171" ht="8.25" hidden="1" customHeight="1"/>
    <row r="1172" ht="8.25" hidden="1" customHeight="1"/>
    <row r="1173" ht="8.25" hidden="1" customHeight="1"/>
    <row r="1174" ht="8.25" hidden="1" customHeight="1"/>
    <row r="1175" ht="8.25" hidden="1" customHeight="1"/>
    <row r="1176" ht="8.25" hidden="1" customHeight="1"/>
    <row r="1177" ht="8.25" hidden="1" customHeight="1"/>
    <row r="1178" ht="8.25" hidden="1" customHeight="1"/>
    <row r="1179" ht="8.25" hidden="1" customHeight="1"/>
    <row r="1180" ht="8.25" hidden="1" customHeight="1"/>
    <row r="1181" ht="8.25" hidden="1" customHeight="1"/>
    <row r="1182" ht="8.25" hidden="1" customHeight="1"/>
    <row r="1183" ht="8.25" hidden="1" customHeight="1"/>
    <row r="1184" ht="8.25" hidden="1" customHeight="1"/>
    <row r="1185" ht="8.25" hidden="1" customHeight="1"/>
    <row r="1186" ht="8.25" hidden="1" customHeight="1"/>
    <row r="1187" ht="8.25" hidden="1" customHeight="1"/>
    <row r="1188" ht="8.25" hidden="1" customHeight="1"/>
    <row r="1189" ht="8.25" hidden="1" customHeight="1"/>
    <row r="1190" ht="8.25" hidden="1" customHeight="1"/>
    <row r="1191" ht="8.25" hidden="1" customHeight="1"/>
    <row r="1192" ht="8.25" hidden="1" customHeight="1"/>
    <row r="1193" ht="8.25" hidden="1" customHeight="1"/>
    <row r="1194" ht="8.25" hidden="1" customHeight="1"/>
    <row r="1195" ht="8.25" hidden="1" customHeight="1"/>
    <row r="1196" ht="8.25" hidden="1" customHeight="1"/>
    <row r="1197" ht="8.25" hidden="1" customHeight="1"/>
    <row r="1198" ht="8.25" hidden="1" customHeight="1"/>
    <row r="1199" ht="8.25" hidden="1" customHeight="1"/>
    <row r="1200" ht="8.25" hidden="1" customHeight="1"/>
    <row r="1201" ht="8.25" hidden="1" customHeight="1"/>
    <row r="1202" ht="8.25" hidden="1" customHeight="1"/>
    <row r="1203" ht="8.25" hidden="1" customHeight="1"/>
    <row r="1204" ht="8.25" hidden="1" customHeight="1"/>
    <row r="1205" ht="8.25" hidden="1" customHeight="1"/>
    <row r="1206" ht="8.25" hidden="1" customHeight="1"/>
    <row r="1207" ht="8.25" hidden="1" customHeight="1"/>
    <row r="1208" ht="8.25" hidden="1" customHeight="1"/>
    <row r="1209" ht="8.25" hidden="1" customHeight="1"/>
    <row r="1210" ht="8.25" hidden="1" customHeight="1"/>
    <row r="1211" ht="8.25" hidden="1" customHeight="1"/>
    <row r="1212" ht="8.25" hidden="1" customHeight="1"/>
    <row r="1213" ht="8.25" hidden="1" customHeight="1"/>
    <row r="1214" ht="8.25" hidden="1" customHeight="1"/>
    <row r="1215" ht="8.25" hidden="1" customHeight="1"/>
    <row r="1216" ht="8.25" hidden="1" customHeight="1"/>
    <row r="1217" ht="8.25" hidden="1" customHeight="1"/>
    <row r="1218" ht="8.25" hidden="1" customHeight="1"/>
    <row r="1219" ht="8.25" hidden="1" customHeight="1"/>
    <row r="1220" ht="8.25" hidden="1" customHeight="1"/>
    <row r="1221" ht="8.25" hidden="1" customHeight="1"/>
    <row r="1222" ht="8.25" hidden="1" customHeight="1"/>
    <row r="1223" ht="8.25" hidden="1" customHeight="1"/>
    <row r="1224" ht="8.25" hidden="1" customHeight="1"/>
    <row r="1225" ht="8.25" hidden="1" customHeight="1"/>
    <row r="1226" ht="8.25" hidden="1" customHeight="1"/>
    <row r="1227" ht="8.25" hidden="1" customHeight="1"/>
    <row r="1228" ht="8.25" hidden="1" customHeight="1"/>
    <row r="1229" ht="8.25" hidden="1" customHeight="1"/>
    <row r="1230" ht="8.25" hidden="1" customHeight="1"/>
    <row r="1231" ht="8.25" hidden="1" customHeight="1"/>
    <row r="1232" ht="8.25" hidden="1" customHeight="1"/>
    <row r="1233" ht="8.25" hidden="1" customHeight="1"/>
    <row r="1234" ht="8.25" hidden="1" customHeight="1"/>
    <row r="1235" ht="8.25" hidden="1" customHeight="1"/>
    <row r="1236" ht="8.25" hidden="1" customHeight="1"/>
    <row r="1237" ht="8.25" hidden="1" customHeight="1"/>
    <row r="1238" ht="8.25" hidden="1" customHeight="1"/>
    <row r="1239" ht="8.25" hidden="1" customHeight="1"/>
    <row r="1240" ht="8.25" hidden="1" customHeight="1"/>
    <row r="1241" ht="8.25" hidden="1" customHeight="1"/>
    <row r="1242" ht="8.25" hidden="1" customHeight="1"/>
    <row r="1243" ht="8.25" hidden="1" customHeight="1"/>
    <row r="1244" ht="8.25" hidden="1" customHeight="1"/>
    <row r="1245" ht="8.25" hidden="1" customHeight="1"/>
    <row r="1246" ht="8.25" hidden="1" customHeight="1"/>
    <row r="1247" ht="8.25" hidden="1" customHeight="1"/>
    <row r="1248" ht="8.25" hidden="1" customHeight="1"/>
    <row r="1249" ht="8.25" hidden="1" customHeight="1"/>
    <row r="1250" ht="8.25" hidden="1" customHeight="1"/>
    <row r="1251" ht="8.25" hidden="1" customHeight="1"/>
    <row r="1252" ht="8.25" hidden="1" customHeight="1"/>
    <row r="1253" ht="8.25" hidden="1" customHeight="1"/>
    <row r="1254" ht="8.25" hidden="1" customHeight="1"/>
    <row r="1255" ht="8.25" hidden="1" customHeight="1"/>
    <row r="1256" ht="8.25" hidden="1" customHeight="1"/>
    <row r="1257" ht="8.25" hidden="1" customHeight="1"/>
    <row r="1258" ht="8.25" hidden="1" customHeight="1"/>
    <row r="1259" ht="8.25" hidden="1" customHeight="1"/>
    <row r="1260" ht="8.25" hidden="1" customHeight="1"/>
    <row r="1261" ht="8.25" hidden="1" customHeight="1"/>
    <row r="1262" ht="8.25" hidden="1" customHeight="1"/>
    <row r="1263" ht="8.25" hidden="1" customHeight="1"/>
    <row r="1264" ht="8.25" hidden="1" customHeight="1"/>
    <row r="1265" ht="8.25" hidden="1" customHeight="1"/>
    <row r="1266" ht="8.25" hidden="1" customHeight="1"/>
    <row r="1267" ht="8.25" hidden="1" customHeight="1"/>
    <row r="1268" ht="8.25" hidden="1" customHeight="1"/>
    <row r="1269" ht="8.25" hidden="1" customHeight="1"/>
    <row r="1270" ht="8.25" hidden="1" customHeight="1"/>
    <row r="1271" ht="8.25" hidden="1" customHeight="1"/>
    <row r="1272" ht="8.25" hidden="1" customHeight="1"/>
    <row r="1273" ht="8.25" hidden="1" customHeight="1"/>
    <row r="1274" ht="8.25" hidden="1" customHeight="1"/>
    <row r="1275" ht="8.25" hidden="1" customHeight="1"/>
    <row r="1276" ht="8.25" hidden="1" customHeight="1"/>
    <row r="1277" ht="8.25" hidden="1" customHeight="1"/>
    <row r="1278" ht="8.25" hidden="1" customHeight="1"/>
    <row r="1279" ht="8.25" hidden="1" customHeight="1"/>
    <row r="1280" ht="8.25" hidden="1" customHeight="1"/>
    <row r="1281" ht="8.25" hidden="1" customHeight="1"/>
    <row r="1282" ht="8.25" hidden="1" customHeight="1"/>
    <row r="1283" ht="8.25" hidden="1" customHeight="1"/>
    <row r="1284" ht="8.25" hidden="1" customHeight="1"/>
    <row r="1285" ht="8.25" hidden="1" customHeight="1"/>
    <row r="1286" ht="8.25" hidden="1" customHeight="1"/>
    <row r="1287" ht="8.25" hidden="1" customHeight="1"/>
    <row r="1288" ht="8.25" hidden="1" customHeight="1"/>
    <row r="1289" ht="8.25" hidden="1" customHeight="1"/>
    <row r="1290" ht="8.25" hidden="1" customHeight="1"/>
    <row r="1291" ht="8.25" hidden="1" customHeight="1"/>
    <row r="1292" ht="8.25" hidden="1" customHeight="1"/>
    <row r="1293" ht="8.25" hidden="1" customHeight="1"/>
    <row r="1294" ht="8.25" hidden="1" customHeight="1"/>
    <row r="1295" ht="8.25" hidden="1" customHeight="1"/>
    <row r="1296" ht="8.25" hidden="1" customHeight="1"/>
    <row r="1297" ht="8.25" hidden="1" customHeight="1"/>
    <row r="1298" ht="8.25" hidden="1" customHeight="1"/>
    <row r="1299" ht="8.25" hidden="1" customHeight="1"/>
    <row r="1300" ht="8.25" hidden="1" customHeight="1"/>
    <row r="1301" ht="8.25" hidden="1" customHeight="1"/>
    <row r="1302" ht="8.25" hidden="1" customHeight="1"/>
    <row r="1303" ht="8.25" hidden="1" customHeight="1"/>
    <row r="1304" ht="8.25" hidden="1" customHeight="1"/>
    <row r="1305" ht="8.25" hidden="1" customHeight="1"/>
    <row r="1306" ht="8.25" hidden="1" customHeight="1"/>
    <row r="1307" ht="8.25" hidden="1" customHeight="1"/>
    <row r="1308" ht="8.25" hidden="1" customHeight="1"/>
    <row r="1309" ht="8.25" hidden="1" customHeight="1"/>
    <row r="1310" ht="8.25" hidden="1" customHeight="1"/>
    <row r="1311" ht="8.25" hidden="1" customHeight="1"/>
    <row r="1312" ht="8.25" hidden="1" customHeight="1"/>
    <row r="1313" ht="8.25" hidden="1" customHeight="1"/>
    <row r="1314" ht="8.25" hidden="1" customHeight="1"/>
    <row r="1315" ht="8.25" hidden="1" customHeight="1"/>
    <row r="1316" ht="8.25" hidden="1" customHeight="1"/>
    <row r="1317" ht="8.25" hidden="1" customHeight="1"/>
    <row r="1318" ht="8.25" hidden="1" customHeight="1"/>
    <row r="1319" ht="8.25" hidden="1" customHeight="1"/>
    <row r="1320" ht="8.25" hidden="1" customHeight="1"/>
    <row r="1321" ht="8.25" hidden="1" customHeight="1"/>
    <row r="1322" ht="8.25" hidden="1" customHeight="1"/>
    <row r="1323" ht="8.25" hidden="1" customHeight="1"/>
    <row r="1324" ht="8.25" hidden="1" customHeight="1"/>
    <row r="1325" ht="8.25" hidden="1" customHeight="1"/>
    <row r="1326" ht="8.25" hidden="1" customHeight="1"/>
    <row r="1327" ht="8.25" hidden="1" customHeight="1"/>
    <row r="1328" ht="8.25" hidden="1" customHeight="1"/>
    <row r="1329" ht="8.25" hidden="1" customHeight="1"/>
    <row r="1330" ht="8.25" hidden="1" customHeight="1"/>
    <row r="1331" ht="8.25" hidden="1" customHeight="1"/>
    <row r="1332" ht="8.25" hidden="1" customHeight="1"/>
    <row r="1333" ht="8.25" hidden="1" customHeight="1"/>
    <row r="1334" ht="8.25" hidden="1" customHeight="1"/>
    <row r="1335" ht="8.25" hidden="1" customHeight="1"/>
    <row r="1336" ht="8.25" hidden="1" customHeight="1"/>
    <row r="1337" ht="8.25" hidden="1" customHeight="1"/>
    <row r="1338" ht="8.25" hidden="1" customHeight="1"/>
    <row r="1339" ht="8.25" hidden="1" customHeight="1"/>
    <row r="1340" ht="8.25" hidden="1" customHeight="1"/>
    <row r="1341" ht="8.25" hidden="1" customHeight="1"/>
    <row r="1342" ht="8.25" hidden="1" customHeight="1"/>
    <row r="1343" ht="8.25" hidden="1" customHeight="1"/>
    <row r="1344" ht="8.25" hidden="1" customHeight="1"/>
    <row r="1345" ht="8.25" hidden="1" customHeight="1"/>
    <row r="1346" ht="8.25" hidden="1" customHeight="1"/>
    <row r="1347" ht="8.25" hidden="1" customHeight="1"/>
    <row r="1348" ht="8.25" hidden="1" customHeight="1"/>
    <row r="1349" ht="8.25" hidden="1" customHeight="1"/>
    <row r="1350" ht="8.25" hidden="1" customHeight="1"/>
    <row r="1351" ht="8.25" hidden="1" customHeight="1"/>
    <row r="1352" ht="8.25" hidden="1" customHeight="1"/>
    <row r="1353" ht="8.25" hidden="1" customHeight="1"/>
    <row r="1354" ht="8.25" hidden="1" customHeight="1"/>
    <row r="1355" ht="8.25" hidden="1" customHeight="1"/>
    <row r="1356" ht="8.25" hidden="1" customHeight="1"/>
    <row r="1357" ht="8.25" hidden="1" customHeight="1"/>
    <row r="1358" ht="8.25" hidden="1" customHeight="1"/>
    <row r="1359" ht="8.25" hidden="1" customHeight="1"/>
    <row r="1360" ht="8.25" hidden="1" customHeight="1"/>
    <row r="1361" ht="8.25" hidden="1" customHeight="1"/>
    <row r="1362" ht="8.25" hidden="1" customHeight="1"/>
    <row r="1363" ht="8.25" hidden="1" customHeight="1"/>
    <row r="1364" ht="8.25" hidden="1" customHeight="1"/>
    <row r="1365" ht="8.25" hidden="1" customHeight="1"/>
    <row r="1366" ht="8.25" hidden="1" customHeight="1"/>
    <row r="1367" ht="8.25" hidden="1" customHeight="1"/>
    <row r="1368" ht="8.25" hidden="1" customHeight="1"/>
    <row r="1369" ht="8.25" hidden="1" customHeight="1"/>
    <row r="1370" ht="8.25" hidden="1" customHeight="1"/>
    <row r="1371" ht="8.25" hidden="1" customHeight="1"/>
    <row r="1372" ht="8.25" hidden="1" customHeight="1"/>
    <row r="1373" ht="8.25" hidden="1" customHeight="1"/>
    <row r="1374" ht="8.25" hidden="1" customHeight="1"/>
    <row r="1375" ht="8.25" hidden="1" customHeight="1"/>
    <row r="1376" ht="8.25" hidden="1" customHeight="1"/>
    <row r="1377" ht="8.25" hidden="1" customHeight="1"/>
    <row r="1378" ht="8.25" hidden="1" customHeight="1"/>
    <row r="1379" ht="8.25" hidden="1" customHeight="1"/>
    <row r="1380" ht="8.25" hidden="1" customHeight="1"/>
    <row r="1381" ht="8.25" hidden="1" customHeight="1"/>
    <row r="1382" ht="8.25" hidden="1" customHeight="1"/>
    <row r="1383" ht="8.25" hidden="1" customHeight="1"/>
    <row r="1384" ht="8.25" hidden="1" customHeight="1"/>
    <row r="1385" ht="8.25" hidden="1" customHeight="1"/>
    <row r="1386" ht="8.25" hidden="1" customHeight="1"/>
    <row r="1387" ht="8.25" hidden="1" customHeight="1"/>
    <row r="1388" ht="8.25" hidden="1" customHeight="1"/>
    <row r="1389" ht="8.25" hidden="1" customHeight="1"/>
    <row r="1390" ht="8.25" hidden="1" customHeight="1"/>
    <row r="1391" ht="8.25" hidden="1" customHeight="1"/>
    <row r="1392" ht="8.25" hidden="1" customHeight="1"/>
    <row r="1393" ht="8.25" hidden="1" customHeight="1"/>
    <row r="1394" ht="8.25" hidden="1" customHeight="1"/>
    <row r="1395" ht="8.25" hidden="1" customHeight="1"/>
    <row r="1396" ht="8.25" hidden="1" customHeight="1"/>
    <row r="1397" ht="8.25" hidden="1" customHeight="1"/>
    <row r="1398" ht="8.25" hidden="1" customHeight="1"/>
    <row r="1399" ht="8.25" hidden="1" customHeight="1"/>
    <row r="1400" ht="8.25" hidden="1" customHeight="1"/>
    <row r="1401" ht="8.25" hidden="1" customHeight="1"/>
    <row r="1402" ht="8.25" hidden="1" customHeight="1"/>
    <row r="1403" ht="8.25" hidden="1" customHeight="1"/>
    <row r="1404" ht="8.25" hidden="1" customHeight="1"/>
    <row r="1405" ht="8.25" hidden="1" customHeight="1"/>
    <row r="1406" ht="8.25" hidden="1" customHeight="1"/>
    <row r="1407" ht="8.25" hidden="1" customHeight="1"/>
    <row r="1408" ht="8.25" hidden="1" customHeight="1"/>
    <row r="1409" ht="8.25" hidden="1" customHeight="1"/>
    <row r="1410" ht="8.25" hidden="1" customHeight="1"/>
    <row r="1411" ht="8.25" hidden="1" customHeight="1"/>
    <row r="1412" ht="8.25" hidden="1" customHeight="1"/>
    <row r="1413" ht="8.25" hidden="1" customHeight="1"/>
    <row r="1414" ht="8.25" hidden="1" customHeight="1"/>
    <row r="1415" ht="8.25" hidden="1" customHeight="1"/>
    <row r="1416" ht="8.25" hidden="1" customHeight="1"/>
    <row r="1417" ht="8.25" hidden="1" customHeight="1"/>
    <row r="1418" ht="8.25" hidden="1" customHeight="1"/>
    <row r="1419" ht="8.25" hidden="1" customHeight="1"/>
    <row r="1420" ht="8.25" hidden="1" customHeight="1"/>
    <row r="1421" ht="8.25" hidden="1" customHeight="1"/>
    <row r="1422" ht="8.25" hidden="1" customHeight="1"/>
    <row r="1423" ht="8.25" hidden="1" customHeight="1"/>
    <row r="1424" ht="8.25" hidden="1" customHeight="1"/>
    <row r="1425" ht="8.25" hidden="1" customHeight="1"/>
    <row r="1426" ht="8.25" hidden="1" customHeight="1"/>
    <row r="1427" ht="8.25" hidden="1" customHeight="1"/>
    <row r="1428" ht="8.25" hidden="1" customHeight="1"/>
    <row r="1429" ht="8.25" hidden="1" customHeight="1"/>
    <row r="1430" ht="8.25" hidden="1" customHeight="1"/>
    <row r="1431" ht="8.25" hidden="1" customHeight="1"/>
    <row r="1432" ht="8.25" hidden="1" customHeight="1"/>
    <row r="1433" ht="8.25" hidden="1" customHeight="1"/>
    <row r="1434" ht="8.25" hidden="1" customHeight="1"/>
    <row r="1435" ht="8.25" hidden="1" customHeight="1"/>
    <row r="1436" ht="8.25" hidden="1" customHeight="1"/>
    <row r="1437" ht="8.25" hidden="1" customHeight="1"/>
    <row r="1438" ht="8.25" hidden="1" customHeight="1"/>
    <row r="1439" ht="8.25" hidden="1" customHeight="1"/>
    <row r="1440" ht="8.25" hidden="1" customHeight="1"/>
    <row r="1441" ht="8.25" hidden="1" customHeight="1"/>
    <row r="1442" ht="8.25" hidden="1" customHeight="1"/>
    <row r="1443" ht="8.25" hidden="1" customHeight="1"/>
    <row r="1444" ht="8.25" hidden="1" customHeight="1"/>
    <row r="1445" ht="8.25" hidden="1" customHeight="1"/>
    <row r="1446" ht="8.25" hidden="1" customHeight="1"/>
    <row r="1447" ht="8.25" hidden="1" customHeight="1"/>
    <row r="1448" ht="8.25" hidden="1" customHeight="1"/>
    <row r="1449" ht="8.25" hidden="1" customHeight="1"/>
    <row r="1450" ht="8.25" hidden="1" customHeight="1"/>
    <row r="1451" ht="8.25" hidden="1" customHeight="1"/>
    <row r="1452" ht="8.25" hidden="1" customHeight="1"/>
    <row r="1453" ht="8.25" hidden="1" customHeight="1"/>
    <row r="1454" ht="8.25" hidden="1" customHeight="1"/>
    <row r="1455" ht="8.25" hidden="1" customHeight="1"/>
    <row r="1456" ht="8.25" hidden="1" customHeight="1"/>
    <row r="1457" ht="8.25" hidden="1" customHeight="1"/>
    <row r="1458" ht="8.25" hidden="1" customHeight="1"/>
    <row r="1459" ht="8.25" hidden="1" customHeight="1"/>
    <row r="1460" ht="8.25" hidden="1" customHeight="1"/>
    <row r="1461" ht="8.25" hidden="1" customHeight="1"/>
    <row r="1462" ht="8.25" hidden="1" customHeight="1"/>
    <row r="1463" ht="8.25" hidden="1" customHeight="1"/>
    <row r="1464" ht="8.25" hidden="1" customHeight="1"/>
    <row r="1465" ht="8.25" hidden="1" customHeight="1"/>
    <row r="1466" ht="8.25" hidden="1" customHeight="1"/>
    <row r="1467" ht="8.25" hidden="1" customHeight="1"/>
    <row r="1468" ht="8.25" hidden="1" customHeight="1"/>
    <row r="1469" ht="8.25" hidden="1" customHeight="1"/>
    <row r="1470" ht="8.25" hidden="1" customHeight="1"/>
    <row r="1471" ht="8.25" hidden="1" customHeight="1"/>
    <row r="1472" ht="8.25" hidden="1" customHeight="1"/>
    <row r="1473" ht="8.25" hidden="1" customHeight="1"/>
    <row r="1474" ht="8.25" hidden="1" customHeight="1"/>
    <row r="1475" ht="8.25" hidden="1" customHeight="1"/>
    <row r="1476" ht="8.25" hidden="1" customHeight="1"/>
    <row r="1477" ht="8.25" hidden="1" customHeight="1"/>
    <row r="1478" ht="8.25" hidden="1" customHeight="1"/>
    <row r="1479" ht="8.25" hidden="1" customHeight="1"/>
    <row r="1480" ht="8.25" hidden="1" customHeight="1"/>
    <row r="1481" ht="8.25" hidden="1" customHeight="1"/>
    <row r="1482" ht="8.25" hidden="1" customHeight="1"/>
    <row r="1483" ht="8.25" hidden="1" customHeight="1"/>
    <row r="1484" ht="8.25" hidden="1" customHeight="1"/>
    <row r="1485" ht="8.25" hidden="1" customHeight="1"/>
    <row r="1486" ht="8.25" hidden="1" customHeight="1"/>
    <row r="1487" ht="8.25" hidden="1" customHeight="1"/>
    <row r="1488" ht="8.25" hidden="1" customHeight="1"/>
    <row r="1489" ht="8.25" hidden="1" customHeight="1"/>
    <row r="1490" ht="8.25" hidden="1" customHeight="1"/>
    <row r="1491" ht="8.25" hidden="1" customHeight="1"/>
    <row r="1492" ht="8.25" hidden="1" customHeight="1"/>
    <row r="1493" ht="8.25" hidden="1" customHeight="1"/>
    <row r="1494" ht="8.25" hidden="1" customHeight="1"/>
    <row r="1495" ht="8.25" hidden="1" customHeight="1"/>
    <row r="1496" ht="8.25" hidden="1" customHeight="1"/>
    <row r="1497" ht="8.25" hidden="1" customHeight="1"/>
    <row r="1498" ht="8.25" hidden="1" customHeight="1"/>
    <row r="1499" ht="8.25" hidden="1" customHeight="1"/>
    <row r="1500" ht="8.25" hidden="1" customHeight="1"/>
    <row r="1501" ht="8.25" hidden="1" customHeight="1"/>
    <row r="1502" ht="8.25" hidden="1" customHeight="1"/>
    <row r="1503" ht="8.25" hidden="1" customHeight="1"/>
    <row r="1504" ht="8.25" hidden="1" customHeight="1"/>
    <row r="1505" ht="8.25" hidden="1" customHeight="1"/>
    <row r="1506" ht="8.25" hidden="1" customHeight="1"/>
    <row r="1507" ht="8.25" hidden="1" customHeight="1"/>
    <row r="1508" ht="8.25" hidden="1" customHeight="1"/>
    <row r="1509" ht="8.25" hidden="1" customHeight="1"/>
    <row r="1510" ht="8.25" hidden="1" customHeight="1"/>
    <row r="1511" ht="8.25" hidden="1" customHeight="1"/>
    <row r="1512" ht="8.25" hidden="1" customHeight="1"/>
    <row r="1513" ht="8.25" hidden="1" customHeight="1"/>
    <row r="1514" ht="8.25" hidden="1" customHeight="1"/>
    <row r="1515" ht="8.25" hidden="1" customHeight="1"/>
    <row r="1516" ht="8.25" hidden="1" customHeight="1"/>
    <row r="1517" ht="8.25" hidden="1" customHeight="1"/>
    <row r="1518" ht="8.25" hidden="1" customHeight="1"/>
    <row r="1519" ht="8.25" hidden="1" customHeight="1"/>
    <row r="1520" ht="8.25" hidden="1" customHeight="1"/>
    <row r="1521" ht="8.25" hidden="1" customHeight="1"/>
    <row r="1522" ht="8.25" hidden="1" customHeight="1"/>
    <row r="1523" ht="8.25" hidden="1" customHeight="1"/>
    <row r="1524" ht="8.25" hidden="1" customHeight="1"/>
    <row r="1525" ht="8.25" hidden="1" customHeight="1"/>
    <row r="1526" ht="8.25" hidden="1" customHeight="1"/>
    <row r="1527" ht="8.25" hidden="1" customHeight="1"/>
    <row r="1528" ht="8.25" hidden="1" customHeight="1"/>
    <row r="1529" ht="8.25" hidden="1" customHeight="1"/>
    <row r="1530" ht="8.25" hidden="1" customHeight="1"/>
    <row r="1531" ht="8.25" hidden="1" customHeight="1"/>
    <row r="1532" ht="8.25" hidden="1" customHeight="1"/>
    <row r="1533" ht="8.25" hidden="1" customHeight="1"/>
    <row r="1534" ht="8.25" hidden="1" customHeight="1"/>
    <row r="1535" ht="8.25" hidden="1" customHeight="1"/>
    <row r="1536" ht="8.25" hidden="1" customHeight="1"/>
    <row r="1537" ht="8.25" hidden="1" customHeight="1"/>
    <row r="1538" ht="8.25" hidden="1" customHeight="1"/>
    <row r="1539" ht="8.25" hidden="1" customHeight="1"/>
    <row r="1540" ht="8.25" hidden="1" customHeight="1"/>
    <row r="1541" ht="8.25" hidden="1" customHeight="1"/>
    <row r="1542" ht="8.25" hidden="1" customHeight="1"/>
    <row r="1543" ht="8.25" hidden="1" customHeight="1"/>
    <row r="1544" ht="8.25" hidden="1" customHeight="1"/>
    <row r="1545" ht="8.25" hidden="1" customHeight="1"/>
    <row r="1546" ht="8.25" hidden="1" customHeight="1"/>
    <row r="1547" ht="8.25" hidden="1" customHeight="1"/>
    <row r="1548" ht="8.25" hidden="1" customHeight="1"/>
    <row r="1549" ht="8.25" hidden="1" customHeight="1"/>
    <row r="1550" ht="8.25" hidden="1" customHeight="1"/>
    <row r="1551" ht="8.25" hidden="1" customHeight="1"/>
    <row r="1552" ht="8.25" hidden="1" customHeight="1"/>
    <row r="1553" ht="8.25" hidden="1" customHeight="1"/>
    <row r="1554" ht="8.25" hidden="1" customHeight="1"/>
    <row r="1555" ht="8.25" hidden="1" customHeight="1"/>
    <row r="1556" ht="8.25" hidden="1" customHeight="1"/>
    <row r="1557" ht="8.25" hidden="1" customHeight="1"/>
    <row r="1558" ht="8.25" hidden="1" customHeight="1"/>
    <row r="1559" ht="8.25" hidden="1" customHeight="1"/>
    <row r="1560" ht="8.25" hidden="1" customHeight="1"/>
    <row r="1561" ht="8.25" hidden="1" customHeight="1"/>
    <row r="1562" ht="8.25" hidden="1" customHeight="1"/>
    <row r="1563" ht="8.25" hidden="1" customHeight="1"/>
    <row r="1564" ht="8.25" hidden="1" customHeight="1"/>
    <row r="1565" ht="8.25" hidden="1" customHeight="1"/>
    <row r="1566" ht="8.25" hidden="1" customHeight="1"/>
    <row r="1567" ht="8.25" hidden="1" customHeight="1"/>
    <row r="1568" ht="8.25" hidden="1" customHeight="1"/>
    <row r="1569" ht="8.25" hidden="1" customHeight="1"/>
    <row r="1570" ht="8.25" hidden="1" customHeight="1"/>
    <row r="1571" ht="8.25" hidden="1" customHeight="1"/>
    <row r="1572" ht="8.25" hidden="1" customHeight="1"/>
    <row r="1573" ht="8.25" hidden="1" customHeight="1"/>
    <row r="1574" ht="8.25" hidden="1" customHeight="1"/>
    <row r="1575" ht="8.25" hidden="1" customHeight="1"/>
    <row r="1576" ht="8.25" hidden="1" customHeight="1"/>
    <row r="1577" ht="8.25" hidden="1" customHeight="1"/>
    <row r="1578" ht="8.25" hidden="1" customHeight="1"/>
    <row r="1579" ht="8.25" hidden="1" customHeight="1"/>
    <row r="1580" ht="8.25" hidden="1" customHeight="1"/>
    <row r="1581" ht="8.25" hidden="1" customHeight="1"/>
    <row r="1582" ht="8.25" hidden="1" customHeight="1"/>
    <row r="1583" ht="8.25" hidden="1" customHeight="1"/>
    <row r="1584" ht="8.25" hidden="1" customHeight="1"/>
    <row r="1585" ht="8.25" hidden="1" customHeight="1"/>
    <row r="1586" ht="8.25" hidden="1" customHeight="1"/>
    <row r="1587" ht="8.25" hidden="1" customHeight="1"/>
    <row r="1588" ht="8.25" hidden="1" customHeight="1"/>
    <row r="1589" ht="8.25" hidden="1" customHeight="1"/>
    <row r="1590" ht="8.25" hidden="1" customHeight="1"/>
    <row r="1591" ht="8.25" hidden="1" customHeight="1"/>
    <row r="1592" ht="8.25" hidden="1" customHeight="1"/>
    <row r="1593" ht="8.25" hidden="1" customHeight="1"/>
    <row r="1594" ht="8.25" hidden="1" customHeight="1"/>
    <row r="1595" ht="8.25" hidden="1" customHeight="1"/>
    <row r="1596" ht="8.25" hidden="1" customHeight="1"/>
    <row r="1597" ht="8.25" hidden="1" customHeight="1"/>
    <row r="1598" ht="8.25" hidden="1" customHeight="1"/>
    <row r="1599" ht="8.25" hidden="1" customHeight="1"/>
    <row r="1600" ht="8.25" hidden="1" customHeight="1"/>
    <row r="1601" ht="8.25" hidden="1" customHeight="1"/>
    <row r="1602" ht="8.25" hidden="1" customHeight="1"/>
    <row r="1603" ht="8.25" hidden="1" customHeight="1"/>
    <row r="1604" ht="8.25" hidden="1" customHeight="1"/>
    <row r="1605" ht="8.25" hidden="1" customHeight="1"/>
    <row r="1606" ht="8.25" hidden="1" customHeight="1"/>
    <row r="1607" ht="8.25" hidden="1" customHeight="1"/>
    <row r="1608" ht="8.25" hidden="1" customHeight="1"/>
    <row r="1609" ht="8.25" hidden="1" customHeight="1"/>
    <row r="1610" ht="8.25" hidden="1" customHeight="1"/>
    <row r="1611" ht="8.25" hidden="1" customHeight="1"/>
    <row r="1612" ht="8.25" hidden="1" customHeight="1"/>
    <row r="1613" ht="8.25" hidden="1" customHeight="1"/>
    <row r="1614" ht="8.25" hidden="1" customHeight="1"/>
    <row r="1615" ht="8.25" hidden="1" customHeight="1"/>
    <row r="1616" ht="8.25" hidden="1" customHeight="1"/>
    <row r="1617" ht="8.25" hidden="1" customHeight="1"/>
    <row r="1618" ht="8.25" hidden="1" customHeight="1"/>
    <row r="1619" ht="8.25" hidden="1" customHeight="1"/>
    <row r="1620" ht="8.25" hidden="1" customHeight="1"/>
    <row r="1621" ht="8.25" hidden="1" customHeight="1"/>
    <row r="1622" ht="8.25" hidden="1" customHeight="1"/>
    <row r="1623" ht="8.25" hidden="1" customHeight="1"/>
    <row r="1624" ht="8.25" hidden="1" customHeight="1"/>
    <row r="1625" ht="8.25" hidden="1" customHeight="1"/>
    <row r="1626" ht="8.25" hidden="1" customHeight="1"/>
    <row r="1627" ht="8.25" hidden="1" customHeight="1"/>
    <row r="1628" ht="8.25" hidden="1" customHeight="1"/>
    <row r="1629" ht="8.25" hidden="1" customHeight="1"/>
    <row r="1630" ht="8.25" hidden="1" customHeight="1"/>
    <row r="1631" ht="8.25" hidden="1" customHeight="1"/>
    <row r="1632" ht="8.25" hidden="1" customHeight="1"/>
    <row r="1633" ht="8.25" hidden="1" customHeight="1"/>
    <row r="1634" ht="8.25" hidden="1" customHeight="1"/>
    <row r="1635" ht="8.25" hidden="1" customHeight="1"/>
    <row r="1636" ht="8.25" hidden="1" customHeight="1"/>
    <row r="1637" ht="8.25" hidden="1" customHeight="1"/>
    <row r="1638" ht="8.25" hidden="1" customHeight="1"/>
    <row r="1639" ht="8.25" hidden="1" customHeight="1"/>
    <row r="1640" ht="8.25" hidden="1" customHeight="1"/>
    <row r="1641" ht="8.25" hidden="1" customHeight="1"/>
    <row r="1642" ht="8.25" hidden="1" customHeight="1"/>
    <row r="1643" ht="8.25" hidden="1" customHeight="1"/>
    <row r="1644" ht="8.25" hidden="1" customHeight="1"/>
    <row r="1645" ht="8.25" hidden="1" customHeight="1"/>
    <row r="1646" ht="8.25" hidden="1" customHeight="1"/>
    <row r="1647" ht="8.25" hidden="1" customHeight="1"/>
    <row r="1648" ht="8.25" hidden="1" customHeight="1"/>
    <row r="1649" ht="8.25" hidden="1" customHeight="1"/>
    <row r="1650" ht="8.25" hidden="1" customHeight="1"/>
    <row r="1651" ht="8.25" hidden="1" customHeight="1"/>
    <row r="1652" ht="8.25" hidden="1" customHeight="1"/>
    <row r="1653" ht="8.25" hidden="1" customHeight="1"/>
    <row r="1654" ht="8.25" hidden="1" customHeight="1"/>
    <row r="1655" ht="8.25" hidden="1" customHeight="1"/>
    <row r="1656" ht="8.25" hidden="1" customHeight="1"/>
    <row r="1657" ht="8.25" hidden="1" customHeight="1"/>
    <row r="1658" ht="8.25" hidden="1" customHeight="1"/>
    <row r="1659" ht="8.25" hidden="1" customHeight="1"/>
    <row r="1660" ht="8.25" hidden="1" customHeight="1"/>
    <row r="1661" ht="8.25" hidden="1" customHeight="1"/>
    <row r="1662" ht="8.25" hidden="1" customHeight="1"/>
    <row r="1663" ht="8.25" hidden="1" customHeight="1"/>
    <row r="1664" ht="8.25" hidden="1" customHeight="1"/>
    <row r="1665" ht="8.25" hidden="1" customHeight="1"/>
    <row r="1666" ht="8.25" hidden="1" customHeight="1"/>
    <row r="1667" ht="8.25" hidden="1" customHeight="1"/>
    <row r="1668" ht="8.25" hidden="1" customHeight="1"/>
    <row r="1669" ht="8.25" hidden="1" customHeight="1"/>
    <row r="1670" ht="8.25" hidden="1" customHeight="1"/>
    <row r="1671" ht="8.25" hidden="1" customHeight="1"/>
    <row r="1672" ht="8.25" hidden="1" customHeight="1"/>
    <row r="1673" ht="8.25" hidden="1" customHeight="1"/>
    <row r="1674" ht="8.25" hidden="1" customHeight="1"/>
    <row r="1675" ht="8.25" hidden="1" customHeight="1"/>
    <row r="1676" ht="8.25" hidden="1" customHeight="1"/>
    <row r="1677" ht="8.25" hidden="1" customHeight="1"/>
    <row r="1678" ht="8.25" hidden="1" customHeight="1"/>
    <row r="1679" ht="8.25" hidden="1" customHeight="1"/>
    <row r="1680" ht="8.25" hidden="1" customHeight="1"/>
    <row r="1681" ht="8.25" hidden="1" customHeight="1"/>
    <row r="1682" ht="8.25" hidden="1" customHeight="1"/>
    <row r="1683" ht="8.25" hidden="1" customHeight="1"/>
    <row r="1684" ht="8.25" hidden="1" customHeight="1"/>
    <row r="1685" ht="8.25" hidden="1" customHeight="1"/>
    <row r="1686" ht="8.25" hidden="1" customHeight="1"/>
    <row r="1687" ht="8.25" hidden="1" customHeight="1"/>
    <row r="1688" ht="8.25" hidden="1" customHeight="1"/>
    <row r="1689" ht="8.25" hidden="1" customHeight="1"/>
    <row r="1690" ht="8.25" hidden="1" customHeight="1"/>
    <row r="1691" ht="8.25" hidden="1" customHeight="1"/>
    <row r="1692" ht="8.25" hidden="1" customHeight="1"/>
    <row r="1693" ht="8.25" hidden="1" customHeight="1"/>
    <row r="1694" ht="8.25" hidden="1" customHeight="1"/>
    <row r="1695" ht="8.25" hidden="1" customHeight="1"/>
    <row r="1696" ht="8.25" hidden="1" customHeight="1"/>
    <row r="1697" ht="8.25" hidden="1" customHeight="1"/>
    <row r="1698" ht="8.25" hidden="1" customHeight="1"/>
    <row r="1699" ht="8.25" hidden="1" customHeight="1"/>
    <row r="1700" ht="8.25" hidden="1" customHeight="1"/>
    <row r="1701" ht="8.25" hidden="1" customHeight="1"/>
    <row r="1702" ht="8.25" hidden="1" customHeight="1"/>
    <row r="1703" ht="8.25" hidden="1" customHeight="1"/>
    <row r="1704" ht="8.25" hidden="1" customHeight="1"/>
    <row r="1705" ht="8.25" hidden="1" customHeight="1"/>
    <row r="1706" ht="8.25" hidden="1" customHeight="1"/>
    <row r="1707" ht="8.25" hidden="1" customHeight="1"/>
    <row r="1708" ht="8.25" hidden="1" customHeight="1"/>
    <row r="1709" ht="8.25" hidden="1" customHeight="1"/>
    <row r="1710" ht="8.25" hidden="1" customHeight="1"/>
    <row r="1711" ht="8.25" hidden="1" customHeight="1"/>
    <row r="1712" ht="8.25" hidden="1" customHeight="1"/>
    <row r="1713" ht="8.25" hidden="1" customHeight="1"/>
    <row r="1714" ht="8.25" hidden="1" customHeight="1"/>
    <row r="1715" ht="8.25" hidden="1" customHeight="1"/>
    <row r="1716" ht="8.25" hidden="1" customHeight="1"/>
    <row r="1717" ht="8.25" hidden="1" customHeight="1"/>
    <row r="1718" ht="8.25" hidden="1" customHeight="1"/>
    <row r="1719" ht="8.25" hidden="1" customHeight="1"/>
    <row r="1720" ht="8.25" hidden="1" customHeight="1"/>
    <row r="1721" ht="8.25" hidden="1" customHeight="1"/>
    <row r="1722" ht="8.25" hidden="1" customHeight="1"/>
    <row r="1723" ht="8.25" hidden="1" customHeight="1"/>
    <row r="1724" ht="8.25" hidden="1" customHeight="1"/>
    <row r="1725" ht="8.25" hidden="1" customHeight="1"/>
    <row r="1726" ht="8.25" hidden="1" customHeight="1"/>
    <row r="1727" ht="8.25" hidden="1" customHeight="1"/>
    <row r="1728" ht="8.25" hidden="1" customHeight="1"/>
    <row r="1729" ht="8.25" hidden="1" customHeight="1"/>
    <row r="1730" ht="8.25" hidden="1" customHeight="1"/>
    <row r="1731" ht="8.25" hidden="1" customHeight="1"/>
    <row r="1732" ht="8.25" hidden="1" customHeight="1"/>
    <row r="1733" ht="8.25" hidden="1" customHeight="1"/>
    <row r="1734" ht="8.25" hidden="1" customHeight="1"/>
    <row r="1735" ht="8.25" hidden="1" customHeight="1"/>
    <row r="1736" ht="8.25" hidden="1" customHeight="1"/>
    <row r="1737" ht="8.25" hidden="1" customHeight="1"/>
    <row r="1738" ht="8.25" hidden="1" customHeight="1"/>
    <row r="1739" ht="8.25" hidden="1" customHeight="1"/>
    <row r="1740" ht="8.25" hidden="1" customHeight="1"/>
    <row r="1741" ht="8.25" hidden="1" customHeight="1"/>
    <row r="1742" ht="8.25" hidden="1" customHeight="1"/>
    <row r="1743" ht="8.25" hidden="1" customHeight="1"/>
    <row r="1744" ht="8.25" hidden="1" customHeight="1"/>
    <row r="1745" ht="8.25" hidden="1" customHeight="1"/>
    <row r="1746" ht="8.25" hidden="1" customHeight="1"/>
    <row r="1747" ht="8.25" hidden="1" customHeight="1"/>
    <row r="1748" ht="8.25" hidden="1" customHeight="1"/>
    <row r="1749" ht="8.25" hidden="1" customHeight="1"/>
    <row r="1750" ht="8.25" hidden="1" customHeight="1"/>
    <row r="1751" ht="8.25" hidden="1" customHeight="1"/>
    <row r="1752" ht="8.25" hidden="1" customHeight="1"/>
    <row r="1753" ht="8.25" hidden="1" customHeight="1"/>
    <row r="1754" ht="8.25" hidden="1" customHeight="1"/>
    <row r="1755" ht="8.25" hidden="1" customHeight="1"/>
    <row r="1756" ht="8.25" hidden="1" customHeight="1"/>
    <row r="1757" ht="8.25" hidden="1" customHeight="1"/>
    <row r="1758" ht="8.25" hidden="1" customHeight="1"/>
    <row r="1759" ht="8.25" hidden="1" customHeight="1"/>
    <row r="1760" ht="8.25" hidden="1" customHeight="1"/>
    <row r="1761" ht="8.25" hidden="1" customHeight="1"/>
    <row r="1762" ht="8.25" hidden="1" customHeight="1"/>
    <row r="1763" ht="8.25" hidden="1" customHeight="1"/>
    <row r="1764" ht="8.25" hidden="1" customHeight="1"/>
    <row r="1765" ht="8.25" hidden="1" customHeight="1"/>
    <row r="1766" ht="8.25" hidden="1" customHeight="1"/>
    <row r="1767" ht="8.25" hidden="1" customHeight="1"/>
    <row r="1768" ht="8.25" hidden="1" customHeight="1"/>
    <row r="1769" ht="8.25" hidden="1" customHeight="1"/>
    <row r="1770" ht="8.25" hidden="1" customHeight="1"/>
    <row r="1771" ht="8.25" hidden="1" customHeight="1"/>
    <row r="1772" ht="8.25" hidden="1" customHeight="1"/>
    <row r="1773" ht="8.25" hidden="1" customHeight="1"/>
    <row r="1774" ht="8.25" hidden="1" customHeight="1"/>
    <row r="1775" ht="8.25" hidden="1" customHeight="1"/>
    <row r="1776" ht="8.25" hidden="1" customHeight="1"/>
    <row r="1777" ht="8.25" hidden="1" customHeight="1"/>
    <row r="1778" ht="8.25" hidden="1" customHeight="1"/>
    <row r="1779" ht="8.25" hidden="1" customHeight="1"/>
    <row r="1780" ht="8.25" hidden="1" customHeight="1"/>
    <row r="1781" ht="8.25" hidden="1" customHeight="1"/>
    <row r="1782" ht="8.25" hidden="1" customHeight="1"/>
    <row r="1783" ht="8.25" hidden="1" customHeight="1"/>
    <row r="1784" ht="8.25" hidden="1" customHeight="1"/>
    <row r="1785" ht="8.25" hidden="1" customHeight="1"/>
    <row r="1786" ht="8.25" hidden="1" customHeight="1"/>
    <row r="1787" ht="8.25" hidden="1" customHeight="1"/>
    <row r="1788" ht="8.25" hidden="1" customHeight="1"/>
    <row r="1789" ht="8.25" hidden="1" customHeight="1"/>
    <row r="1790" ht="8.25" hidden="1" customHeight="1"/>
    <row r="1791" ht="8.25" hidden="1" customHeight="1"/>
    <row r="1792" ht="8.25" hidden="1" customHeight="1"/>
    <row r="1793" ht="8.25" hidden="1" customHeight="1"/>
    <row r="1794" ht="8.25" hidden="1" customHeight="1"/>
    <row r="1795" ht="8.25" hidden="1" customHeight="1"/>
    <row r="1796" ht="8.25" hidden="1" customHeight="1"/>
    <row r="1797" ht="8.25" hidden="1" customHeight="1"/>
    <row r="1798" ht="8.25" hidden="1" customHeight="1"/>
    <row r="1799" ht="8.25" hidden="1" customHeight="1"/>
    <row r="1800" ht="8.25" hidden="1" customHeight="1"/>
    <row r="1801" ht="8.25" hidden="1" customHeight="1"/>
    <row r="1802" ht="8.25" hidden="1" customHeight="1"/>
    <row r="1803" ht="8.25" hidden="1" customHeight="1"/>
    <row r="1804" ht="8.25" hidden="1" customHeight="1"/>
    <row r="1805" ht="8.25" hidden="1" customHeight="1"/>
    <row r="1806" ht="8.25" hidden="1" customHeight="1"/>
    <row r="1807" ht="8.25" hidden="1" customHeight="1"/>
    <row r="1808" ht="8.25" hidden="1" customHeight="1"/>
    <row r="1809" ht="8.25" hidden="1" customHeight="1"/>
    <row r="1810" ht="8.25" hidden="1" customHeight="1"/>
    <row r="1811" ht="8.25" hidden="1" customHeight="1"/>
    <row r="1812" ht="8.25" hidden="1" customHeight="1"/>
    <row r="1813" ht="8.25" hidden="1" customHeight="1"/>
    <row r="1814" ht="8.25" hidden="1" customHeight="1"/>
    <row r="1815" ht="8.25" hidden="1" customHeight="1"/>
    <row r="1816" ht="8.25" hidden="1" customHeight="1"/>
    <row r="1817" ht="8.25" hidden="1" customHeight="1"/>
    <row r="1818" ht="8.25" hidden="1" customHeight="1"/>
    <row r="1819" ht="8.25" hidden="1" customHeight="1"/>
    <row r="1820" ht="8.25" hidden="1" customHeight="1"/>
    <row r="1821" ht="8.25" hidden="1" customHeight="1"/>
    <row r="1822" ht="8.25" hidden="1" customHeight="1"/>
    <row r="1823" ht="8.25" hidden="1" customHeight="1"/>
    <row r="1824" ht="8.25" hidden="1" customHeight="1"/>
    <row r="1825" ht="8.25" hidden="1" customHeight="1"/>
    <row r="1826" ht="8.25" hidden="1" customHeight="1"/>
    <row r="1827" ht="8.25" hidden="1" customHeight="1"/>
    <row r="1828" ht="8.25" hidden="1" customHeight="1"/>
    <row r="1829" ht="8.25" hidden="1" customHeight="1"/>
    <row r="1830" ht="8.25" hidden="1" customHeight="1"/>
    <row r="1831" ht="8.25" hidden="1" customHeight="1"/>
    <row r="1832" ht="8.25" hidden="1" customHeight="1"/>
    <row r="1833" ht="8.25" hidden="1" customHeight="1"/>
    <row r="1834" ht="8.25" hidden="1" customHeight="1"/>
    <row r="1835" ht="8.25" hidden="1" customHeight="1"/>
    <row r="1836" ht="8.25" hidden="1" customHeight="1"/>
    <row r="1837" ht="8.25" hidden="1" customHeight="1"/>
    <row r="1838" ht="8.25" hidden="1" customHeight="1"/>
    <row r="1839" ht="8.25" hidden="1" customHeight="1"/>
    <row r="1840" ht="8.25" hidden="1" customHeight="1"/>
    <row r="1841" ht="8.25" hidden="1" customHeight="1"/>
    <row r="1842" ht="8.25" hidden="1" customHeight="1"/>
    <row r="1843" ht="8.25" hidden="1" customHeight="1"/>
    <row r="1844" ht="8.25" hidden="1" customHeight="1"/>
    <row r="1845" ht="8.25" hidden="1" customHeight="1"/>
    <row r="1846" ht="8.25" hidden="1" customHeight="1"/>
    <row r="1847" ht="8.25" hidden="1" customHeight="1"/>
    <row r="1848" ht="8.25" hidden="1" customHeight="1"/>
    <row r="1849" ht="8.25" hidden="1" customHeight="1"/>
    <row r="1850" ht="8.25" hidden="1" customHeight="1"/>
    <row r="1851" ht="8.25" hidden="1" customHeight="1"/>
    <row r="1852" ht="8.25" hidden="1" customHeight="1"/>
    <row r="1853" ht="8.25" hidden="1" customHeight="1"/>
    <row r="1854" ht="8.25" hidden="1" customHeight="1"/>
    <row r="1855" ht="8.25" hidden="1" customHeight="1"/>
    <row r="1856" ht="8.25" hidden="1" customHeight="1"/>
    <row r="1857" ht="8.25" hidden="1" customHeight="1"/>
    <row r="1858" ht="8.25" hidden="1" customHeight="1"/>
    <row r="1859" ht="8.25" hidden="1" customHeight="1"/>
    <row r="1860" ht="8.25" hidden="1" customHeight="1"/>
    <row r="1861" ht="8.25" hidden="1" customHeight="1"/>
    <row r="1862" ht="8.25" hidden="1" customHeight="1"/>
    <row r="1863" ht="8.25" hidden="1" customHeight="1"/>
    <row r="1864" ht="8.25" hidden="1" customHeight="1"/>
    <row r="1865" ht="8.25" hidden="1" customHeight="1"/>
    <row r="1866" ht="8.25" hidden="1" customHeight="1"/>
    <row r="1867" ht="8.25" hidden="1" customHeight="1"/>
    <row r="1868" ht="8.25" hidden="1" customHeight="1"/>
    <row r="1869" ht="8.25" hidden="1" customHeight="1"/>
    <row r="1870" ht="8.25" hidden="1" customHeight="1"/>
    <row r="1871" ht="8.25" hidden="1" customHeight="1"/>
    <row r="1872" ht="8.25" hidden="1" customHeight="1"/>
    <row r="1873" ht="8.25" hidden="1" customHeight="1"/>
    <row r="1874" ht="8.25" hidden="1" customHeight="1"/>
    <row r="1875" ht="8.25" hidden="1" customHeight="1"/>
    <row r="1876" ht="8.25" hidden="1" customHeight="1"/>
    <row r="1877" ht="8.25" hidden="1" customHeight="1"/>
    <row r="1878" ht="8.25" hidden="1" customHeight="1"/>
    <row r="1879" ht="8.25" hidden="1" customHeight="1"/>
    <row r="1880" ht="8.25" hidden="1" customHeight="1"/>
    <row r="1881" ht="8.25" hidden="1" customHeight="1"/>
    <row r="1882" ht="8.25" hidden="1" customHeight="1"/>
    <row r="1883" ht="8.25" hidden="1" customHeight="1"/>
    <row r="1884" ht="8.25" hidden="1" customHeight="1"/>
    <row r="1885" ht="8.25" hidden="1" customHeight="1"/>
    <row r="1886" ht="8.25" hidden="1" customHeight="1"/>
    <row r="1887" ht="8.25" hidden="1" customHeight="1"/>
    <row r="1888" ht="8.25" hidden="1" customHeight="1"/>
    <row r="1889" ht="8.25" hidden="1" customHeight="1"/>
    <row r="1890" ht="8.25" hidden="1" customHeight="1"/>
    <row r="1891" ht="8.25" hidden="1" customHeight="1"/>
    <row r="1892" ht="8.25" hidden="1" customHeight="1"/>
    <row r="1893" ht="8.25" hidden="1" customHeight="1"/>
    <row r="1894" ht="8.25" hidden="1" customHeight="1"/>
    <row r="1895" ht="8.25" hidden="1" customHeight="1"/>
    <row r="1896" ht="8.25" hidden="1" customHeight="1"/>
    <row r="1897" ht="8.25" hidden="1" customHeight="1"/>
    <row r="1898" ht="8.25" hidden="1" customHeight="1"/>
    <row r="1899" ht="8.25" hidden="1" customHeight="1"/>
    <row r="1900" ht="8.25" hidden="1" customHeight="1"/>
    <row r="1901" ht="8.25" hidden="1" customHeight="1"/>
    <row r="1902" ht="8.25" hidden="1" customHeight="1"/>
    <row r="1903" ht="8.25" hidden="1" customHeight="1"/>
    <row r="1904" ht="8.25" hidden="1" customHeight="1"/>
    <row r="1905" ht="8.25" hidden="1" customHeight="1"/>
    <row r="1906" ht="8.25" hidden="1" customHeight="1"/>
    <row r="1907" ht="8.25" hidden="1" customHeight="1"/>
    <row r="1908" ht="8.25" hidden="1" customHeight="1"/>
    <row r="1909" ht="8.25" hidden="1" customHeight="1"/>
    <row r="1910" ht="8.25" hidden="1" customHeight="1"/>
    <row r="1911" ht="8.25" hidden="1" customHeight="1"/>
    <row r="1912" ht="8.25" hidden="1" customHeight="1"/>
    <row r="1913" ht="8.25" hidden="1" customHeight="1"/>
    <row r="1914" ht="8.25" hidden="1" customHeight="1"/>
    <row r="1915" ht="8.25" hidden="1" customHeight="1"/>
    <row r="1916" ht="8.25" hidden="1" customHeight="1"/>
    <row r="1917" ht="8.25" hidden="1" customHeight="1"/>
    <row r="1918" ht="8.25" hidden="1" customHeight="1"/>
    <row r="1919" ht="8.25" hidden="1" customHeight="1"/>
    <row r="1920" ht="8.25" hidden="1" customHeight="1"/>
    <row r="1921" ht="8.25" hidden="1" customHeight="1"/>
    <row r="1922" ht="8.25" hidden="1" customHeight="1"/>
    <row r="1923" ht="8.25" hidden="1" customHeight="1"/>
    <row r="1924" ht="8.25" hidden="1" customHeight="1"/>
    <row r="1925" ht="8.25" hidden="1" customHeight="1"/>
    <row r="1926" ht="8.25" hidden="1" customHeight="1"/>
    <row r="1927" ht="8.25" hidden="1" customHeight="1"/>
    <row r="1928" ht="8.25" hidden="1" customHeight="1"/>
    <row r="1929" ht="8.25" hidden="1" customHeight="1"/>
    <row r="1930" ht="8.25" hidden="1" customHeight="1"/>
    <row r="1931" ht="8.25" hidden="1" customHeight="1"/>
    <row r="1932" ht="8.25" hidden="1" customHeight="1"/>
    <row r="1933" ht="8.25" hidden="1" customHeight="1"/>
    <row r="1934" ht="8.25" hidden="1" customHeight="1"/>
    <row r="1935" ht="8.25" hidden="1" customHeight="1"/>
    <row r="1936" ht="8.25" hidden="1" customHeight="1"/>
    <row r="1937" ht="8.25" hidden="1" customHeight="1"/>
    <row r="1938" ht="8.25" hidden="1" customHeight="1"/>
    <row r="1939" ht="8.25" hidden="1" customHeight="1"/>
    <row r="1940" ht="8.25" hidden="1" customHeight="1"/>
    <row r="1941" ht="8.25" hidden="1" customHeight="1"/>
    <row r="1942" ht="8.25" hidden="1" customHeight="1"/>
    <row r="1943" ht="8.25" hidden="1" customHeight="1"/>
    <row r="1944" ht="8.25" hidden="1" customHeight="1"/>
    <row r="1945" ht="8.25" hidden="1" customHeight="1"/>
    <row r="1946" ht="8.25" hidden="1" customHeight="1"/>
    <row r="1947" ht="8.25" hidden="1" customHeight="1"/>
    <row r="1948" ht="8.25" hidden="1" customHeight="1"/>
    <row r="1949" ht="8.25" hidden="1" customHeight="1"/>
    <row r="1950" ht="8.25" hidden="1" customHeight="1"/>
    <row r="1951" ht="8.25" hidden="1" customHeight="1"/>
    <row r="1952" ht="8.25" hidden="1" customHeight="1"/>
    <row r="1953" ht="8.25" hidden="1" customHeight="1"/>
    <row r="1954" ht="8.25" hidden="1" customHeight="1"/>
    <row r="1955" ht="8.25" hidden="1" customHeight="1"/>
    <row r="1956" ht="8.25" hidden="1" customHeight="1"/>
    <row r="1957" ht="8.25" hidden="1" customHeight="1"/>
    <row r="1958" ht="8.25" hidden="1" customHeight="1"/>
    <row r="1959" ht="8.25" hidden="1" customHeight="1"/>
    <row r="1960" ht="8.25" hidden="1" customHeight="1"/>
    <row r="1961" ht="8.25" hidden="1" customHeight="1"/>
    <row r="1962" ht="8.25" hidden="1" customHeight="1"/>
    <row r="1963" ht="8.25" hidden="1" customHeight="1"/>
    <row r="1964" ht="8.25" hidden="1" customHeight="1"/>
    <row r="1965" ht="8.25" hidden="1" customHeight="1"/>
    <row r="1966" ht="8.25" hidden="1" customHeight="1"/>
    <row r="1967" ht="8.25" hidden="1" customHeight="1"/>
    <row r="1968" ht="8.25" hidden="1" customHeight="1"/>
    <row r="1969" ht="8.25" hidden="1" customHeight="1"/>
    <row r="1970" ht="8.25" hidden="1" customHeight="1"/>
    <row r="1971" ht="8.25" hidden="1" customHeight="1"/>
    <row r="1972" ht="8.25" hidden="1" customHeight="1"/>
    <row r="1973" ht="8.25" hidden="1" customHeight="1"/>
    <row r="1974" ht="8.25" hidden="1" customHeight="1"/>
    <row r="1975" ht="8.25" hidden="1" customHeight="1"/>
    <row r="1976" ht="8.25" hidden="1" customHeight="1"/>
    <row r="1977" ht="8.25" hidden="1" customHeight="1"/>
    <row r="1978" ht="8.25" hidden="1" customHeight="1"/>
    <row r="1979" ht="8.25" hidden="1" customHeight="1"/>
    <row r="1980" ht="8.25" hidden="1" customHeight="1"/>
    <row r="1981" ht="8.25" hidden="1" customHeight="1"/>
    <row r="1982" ht="8.25" hidden="1" customHeight="1"/>
    <row r="1983" ht="8.25" hidden="1" customHeight="1"/>
    <row r="1984" ht="8.25" hidden="1" customHeight="1"/>
    <row r="1985" ht="8.25" hidden="1" customHeight="1"/>
    <row r="1986" ht="8.25" hidden="1" customHeight="1"/>
    <row r="1987" ht="8.25" hidden="1" customHeight="1"/>
    <row r="1988" ht="8.25" hidden="1" customHeight="1"/>
    <row r="1989" ht="8.25" hidden="1" customHeight="1"/>
    <row r="1990" ht="8.25" hidden="1" customHeight="1"/>
    <row r="1991" ht="8.25" hidden="1" customHeight="1"/>
    <row r="1992" ht="8.25" hidden="1" customHeight="1"/>
    <row r="1993" ht="8.25" hidden="1" customHeight="1"/>
    <row r="1994" ht="8.25" hidden="1" customHeight="1"/>
    <row r="1995" ht="8.25" hidden="1" customHeight="1"/>
    <row r="1996" ht="8.25" hidden="1" customHeight="1"/>
    <row r="1997" ht="8.25" hidden="1" customHeight="1"/>
    <row r="1998" ht="8.25" hidden="1" customHeight="1"/>
    <row r="1999" ht="8.25" hidden="1" customHeight="1"/>
    <row r="2000" ht="8.25" hidden="1" customHeight="1"/>
    <row r="2001" ht="8.25" hidden="1" customHeight="1"/>
    <row r="2002" ht="8.25" hidden="1" customHeight="1"/>
    <row r="2003" ht="8.25" hidden="1" customHeight="1"/>
    <row r="2004" ht="8.25" hidden="1" customHeight="1"/>
    <row r="2005" ht="8.25" hidden="1" customHeight="1"/>
    <row r="2006" ht="8.25" hidden="1" customHeight="1"/>
    <row r="2007" ht="8.25" hidden="1" customHeight="1"/>
    <row r="2008" ht="8.25" hidden="1" customHeight="1"/>
    <row r="2009" ht="8.25" hidden="1" customHeight="1"/>
    <row r="2010" ht="8.25" hidden="1" customHeight="1"/>
    <row r="2011" ht="8.25" hidden="1" customHeight="1"/>
    <row r="2012" ht="8.25" hidden="1" customHeight="1"/>
    <row r="2013" ht="8.25" hidden="1" customHeight="1"/>
    <row r="2014" ht="8.25" hidden="1" customHeight="1"/>
    <row r="2015" ht="8.25" hidden="1" customHeight="1"/>
    <row r="2016" ht="8.25" hidden="1" customHeight="1"/>
    <row r="2017" ht="8.25" hidden="1" customHeight="1"/>
    <row r="2018" ht="8.25" hidden="1" customHeight="1"/>
    <row r="2019" ht="8.25" hidden="1" customHeight="1"/>
    <row r="2020" ht="8.25" hidden="1" customHeight="1"/>
    <row r="2021" ht="8.25" hidden="1" customHeight="1"/>
    <row r="2022" ht="8.25" hidden="1" customHeight="1"/>
    <row r="2023" ht="8.25" hidden="1" customHeight="1"/>
    <row r="2024" ht="8.25" hidden="1" customHeight="1"/>
    <row r="2025" ht="8.25" hidden="1" customHeight="1"/>
    <row r="2026" ht="8.25" hidden="1" customHeight="1"/>
    <row r="2027" ht="8.25" hidden="1" customHeight="1"/>
    <row r="2028" ht="8.25" hidden="1" customHeight="1"/>
    <row r="2029" ht="8.25" hidden="1" customHeight="1"/>
    <row r="2030" ht="8.25" hidden="1" customHeight="1"/>
    <row r="2031" ht="8.25" hidden="1" customHeight="1"/>
    <row r="2032" ht="8.25" hidden="1" customHeight="1"/>
    <row r="2033" ht="8.25" hidden="1" customHeight="1"/>
    <row r="2034" ht="8.25" hidden="1" customHeight="1"/>
    <row r="2035" ht="8.25" hidden="1" customHeight="1"/>
    <row r="2036" ht="8.25" hidden="1" customHeight="1"/>
    <row r="2037" ht="8.25" hidden="1" customHeight="1"/>
    <row r="2038" ht="8.25" hidden="1" customHeight="1"/>
    <row r="2039" ht="8.25" hidden="1" customHeight="1"/>
    <row r="2040" ht="8.25" hidden="1" customHeight="1"/>
    <row r="2041" ht="8.25" hidden="1" customHeight="1"/>
    <row r="2042" ht="8.25" hidden="1" customHeight="1"/>
    <row r="2043" ht="8.25" hidden="1" customHeight="1"/>
    <row r="2044" ht="8.25" hidden="1" customHeight="1"/>
    <row r="2045" ht="8.25" hidden="1" customHeight="1"/>
    <row r="2046" ht="8.25" hidden="1" customHeight="1"/>
    <row r="2047" ht="8.25" hidden="1" customHeight="1"/>
    <row r="2048" ht="8.25" hidden="1" customHeight="1"/>
    <row r="2049" ht="8.25" hidden="1" customHeight="1"/>
    <row r="2050" ht="8.25" hidden="1" customHeight="1"/>
    <row r="2051" ht="8.25" hidden="1" customHeight="1"/>
    <row r="2052" ht="8.25" hidden="1" customHeight="1"/>
    <row r="2053" ht="8.25" hidden="1" customHeight="1"/>
    <row r="2054" ht="8.25" hidden="1" customHeight="1"/>
    <row r="2055" ht="8.25" hidden="1" customHeight="1"/>
    <row r="2056" ht="8.25" hidden="1" customHeight="1"/>
    <row r="2057" ht="8.25" hidden="1" customHeight="1"/>
    <row r="2058" ht="8.25" hidden="1" customHeight="1"/>
    <row r="2059" ht="8.25" hidden="1" customHeight="1"/>
    <row r="2060" ht="8.25" hidden="1" customHeight="1"/>
    <row r="2061" ht="8.25" hidden="1" customHeight="1"/>
    <row r="2062" ht="8.25" hidden="1" customHeight="1"/>
    <row r="2063" ht="8.25" hidden="1" customHeight="1"/>
    <row r="2064" ht="8.25" hidden="1" customHeight="1"/>
    <row r="2065" ht="8.25" hidden="1" customHeight="1"/>
    <row r="2066" ht="8.25" hidden="1" customHeight="1"/>
    <row r="2067" ht="8.25" hidden="1" customHeight="1"/>
    <row r="2068" ht="8.25" hidden="1" customHeight="1"/>
    <row r="2069" ht="8.25" hidden="1" customHeight="1"/>
    <row r="2070" ht="8.25" hidden="1" customHeight="1"/>
    <row r="2071" ht="8.25" hidden="1" customHeight="1"/>
    <row r="2072" ht="8.25" hidden="1" customHeight="1"/>
    <row r="2073" ht="8.25" hidden="1" customHeight="1"/>
    <row r="2074" ht="8.25" hidden="1" customHeight="1"/>
    <row r="2075" ht="8.25" hidden="1" customHeight="1"/>
    <row r="2076" ht="8.25" hidden="1" customHeight="1"/>
    <row r="2077" ht="8.25" hidden="1" customHeight="1"/>
    <row r="2078" ht="8.25" hidden="1" customHeight="1"/>
    <row r="2079" ht="8.25" hidden="1" customHeight="1"/>
    <row r="2080" ht="8.25" hidden="1" customHeight="1"/>
    <row r="2081" ht="8.25" hidden="1" customHeight="1"/>
    <row r="2082" ht="8.25" hidden="1" customHeight="1"/>
    <row r="2083" ht="8.25" hidden="1" customHeight="1"/>
    <row r="2084" ht="8.25" hidden="1" customHeight="1"/>
    <row r="2085" ht="8.25" hidden="1" customHeight="1"/>
    <row r="2086" ht="8.25" hidden="1" customHeight="1"/>
    <row r="2087" ht="8.25" hidden="1" customHeight="1"/>
    <row r="2088" ht="8.25" hidden="1" customHeight="1"/>
    <row r="2089" ht="8.25" hidden="1" customHeight="1"/>
    <row r="2090" ht="8.25" hidden="1" customHeight="1"/>
    <row r="2091" ht="8.25" hidden="1" customHeight="1"/>
    <row r="2092" ht="8.25" hidden="1" customHeight="1"/>
    <row r="2093" ht="8.25" hidden="1" customHeight="1"/>
    <row r="2094" ht="8.25" hidden="1" customHeight="1"/>
    <row r="2095" ht="8.25" hidden="1" customHeight="1"/>
    <row r="2096" ht="8.25" hidden="1" customHeight="1"/>
    <row r="2097" ht="8.25" hidden="1" customHeight="1"/>
    <row r="2098" ht="8.25" hidden="1" customHeight="1"/>
    <row r="2099" ht="8.25" hidden="1" customHeight="1"/>
    <row r="2100" ht="8.25" hidden="1" customHeight="1"/>
    <row r="2101" ht="8.25" hidden="1" customHeight="1"/>
    <row r="2102" ht="8.25" hidden="1" customHeight="1"/>
    <row r="2103" ht="8.25" hidden="1" customHeight="1"/>
    <row r="2104" ht="8.25" hidden="1" customHeight="1"/>
    <row r="2105" ht="8.25" hidden="1" customHeight="1"/>
    <row r="2106" ht="8.25" hidden="1" customHeight="1"/>
    <row r="2107" ht="8.25" hidden="1" customHeight="1"/>
    <row r="2108" ht="8.25" hidden="1" customHeight="1"/>
    <row r="2109" ht="8.25" hidden="1" customHeight="1"/>
    <row r="2110" ht="8.25" hidden="1" customHeight="1"/>
    <row r="2111" ht="8.25" hidden="1" customHeight="1"/>
    <row r="2112" ht="8.25" hidden="1" customHeight="1"/>
    <row r="2113" ht="8.25" hidden="1" customHeight="1"/>
    <row r="2114" ht="8.25" hidden="1" customHeight="1"/>
    <row r="2115" ht="8.25" hidden="1" customHeight="1"/>
    <row r="2116" ht="8.25" hidden="1" customHeight="1"/>
    <row r="2117" ht="8.25" hidden="1" customHeight="1"/>
    <row r="2118" ht="8.25" hidden="1" customHeight="1"/>
    <row r="2119" ht="8.25" hidden="1" customHeight="1"/>
    <row r="2120" ht="8.25" hidden="1" customHeight="1"/>
    <row r="2121" ht="8.25" hidden="1" customHeight="1"/>
    <row r="2122" ht="8.25" hidden="1" customHeight="1"/>
    <row r="2123" ht="8.25" hidden="1" customHeight="1"/>
    <row r="2124" ht="8.25" hidden="1" customHeight="1"/>
    <row r="2125" ht="8.25" hidden="1" customHeight="1"/>
    <row r="2126" ht="8.25" hidden="1" customHeight="1"/>
    <row r="2127" ht="8.25" hidden="1" customHeight="1"/>
    <row r="2128" ht="8.25" hidden="1" customHeight="1"/>
    <row r="2129" ht="8.25" hidden="1" customHeight="1"/>
    <row r="2130" ht="8.25" hidden="1" customHeight="1"/>
    <row r="2131" ht="8.25" hidden="1" customHeight="1"/>
    <row r="2132" ht="8.25" hidden="1" customHeight="1"/>
    <row r="2133" ht="8.25" hidden="1" customHeight="1"/>
    <row r="2134" ht="8.25" hidden="1" customHeight="1"/>
    <row r="2135" ht="8.25" hidden="1" customHeight="1"/>
    <row r="2136" ht="8.25" hidden="1" customHeight="1"/>
    <row r="2137" ht="8.25" hidden="1" customHeight="1"/>
    <row r="2138" ht="8.25" hidden="1" customHeight="1"/>
    <row r="2139" ht="8.25" hidden="1" customHeight="1"/>
    <row r="2140" ht="8.25" hidden="1" customHeight="1"/>
    <row r="2141" ht="8.25" hidden="1" customHeight="1"/>
    <row r="2142" ht="8.25" hidden="1" customHeight="1"/>
    <row r="2143" ht="8.25" hidden="1" customHeight="1"/>
    <row r="2144" ht="8.25" hidden="1" customHeight="1"/>
    <row r="2145" ht="8.25" hidden="1" customHeight="1"/>
    <row r="2146" ht="8.25" hidden="1" customHeight="1"/>
    <row r="2147" ht="8.25" hidden="1" customHeight="1"/>
    <row r="2148" ht="8.25" hidden="1" customHeight="1"/>
    <row r="2149" ht="8.25" hidden="1" customHeight="1"/>
    <row r="2150" ht="8.25" hidden="1" customHeight="1"/>
    <row r="2151" ht="8.25" hidden="1" customHeight="1"/>
    <row r="2152" ht="8.25" hidden="1" customHeight="1"/>
    <row r="2153" ht="8.25" hidden="1" customHeight="1"/>
    <row r="2154" ht="8.25" hidden="1" customHeight="1"/>
    <row r="2155" ht="8.25" hidden="1" customHeight="1"/>
    <row r="2156" ht="8.25" hidden="1" customHeight="1"/>
    <row r="2157" ht="8.25" hidden="1" customHeight="1"/>
    <row r="2158" ht="8.25" hidden="1" customHeight="1"/>
    <row r="2159" ht="8.25" hidden="1" customHeight="1"/>
    <row r="2160" ht="8.25" hidden="1" customHeight="1"/>
    <row r="2161" ht="8.25" hidden="1" customHeight="1"/>
    <row r="2162" ht="8.25" hidden="1" customHeight="1"/>
    <row r="2163" ht="8.25" hidden="1" customHeight="1"/>
    <row r="2164" ht="8.25" hidden="1" customHeight="1"/>
    <row r="2165" ht="8.25" hidden="1" customHeight="1"/>
    <row r="2166" ht="8.25" hidden="1" customHeight="1"/>
    <row r="2167" ht="8.25" hidden="1" customHeight="1"/>
    <row r="2168" ht="8.25" hidden="1" customHeight="1"/>
    <row r="2169" ht="8.25" hidden="1" customHeight="1"/>
    <row r="2170" ht="8.25" hidden="1" customHeight="1"/>
    <row r="2171" ht="8.25" hidden="1" customHeight="1"/>
    <row r="2172" ht="8.25" hidden="1" customHeight="1"/>
    <row r="2173" ht="8.25" hidden="1" customHeight="1"/>
    <row r="2174" ht="8.25" hidden="1" customHeight="1"/>
    <row r="2175" ht="8.25" hidden="1" customHeight="1"/>
    <row r="2176" ht="8.25" hidden="1" customHeight="1"/>
    <row r="2177" ht="8.25" hidden="1" customHeight="1"/>
    <row r="2178" ht="8.25" hidden="1" customHeight="1"/>
    <row r="2179" ht="8.25" hidden="1" customHeight="1"/>
    <row r="2180" ht="8.25" hidden="1" customHeight="1"/>
    <row r="2181" ht="8.25" hidden="1" customHeight="1"/>
    <row r="2182" ht="8.25" hidden="1" customHeight="1"/>
    <row r="2183" ht="8.25" hidden="1" customHeight="1"/>
    <row r="2184" ht="8.25" hidden="1" customHeight="1"/>
    <row r="2185" ht="8.25" hidden="1" customHeight="1"/>
    <row r="2186" ht="8.25" hidden="1" customHeight="1"/>
    <row r="2187" ht="8.25" hidden="1" customHeight="1"/>
    <row r="2188" ht="8.25" hidden="1" customHeight="1"/>
    <row r="2189" ht="8.25" hidden="1" customHeight="1"/>
    <row r="2190" ht="8.25" hidden="1" customHeight="1"/>
    <row r="2191" ht="8.25" hidden="1" customHeight="1"/>
    <row r="2192" ht="8.25" hidden="1" customHeight="1"/>
    <row r="2193" ht="8.25" hidden="1" customHeight="1"/>
    <row r="2194" ht="8.25" hidden="1" customHeight="1"/>
    <row r="2195" ht="8.25" hidden="1" customHeight="1"/>
    <row r="2196" ht="8.25" hidden="1" customHeight="1"/>
    <row r="2197" ht="8.25" hidden="1" customHeight="1"/>
    <row r="2198" ht="8.25" hidden="1" customHeight="1"/>
    <row r="2199" ht="8.25" hidden="1" customHeight="1"/>
    <row r="2200" ht="8.25" hidden="1" customHeight="1"/>
    <row r="2201" ht="8.25" hidden="1" customHeight="1"/>
    <row r="2202" ht="8.25" hidden="1" customHeight="1"/>
    <row r="2203" ht="8.25" hidden="1" customHeight="1"/>
    <row r="2204" ht="8.25" hidden="1" customHeight="1"/>
    <row r="2205" ht="8.25" hidden="1" customHeight="1"/>
    <row r="2206" ht="8.25" hidden="1" customHeight="1"/>
    <row r="2207" ht="8.25" hidden="1" customHeight="1"/>
    <row r="2208" ht="8.25" hidden="1" customHeight="1"/>
    <row r="2209" ht="8.25" hidden="1" customHeight="1"/>
    <row r="2210" ht="8.25" hidden="1" customHeight="1"/>
    <row r="2211" ht="8.25" hidden="1" customHeight="1"/>
    <row r="2212" ht="8.25" hidden="1" customHeight="1"/>
    <row r="2213" ht="8.25" hidden="1" customHeight="1"/>
    <row r="2214" ht="8.25" hidden="1" customHeight="1"/>
    <row r="2215" ht="8.25" hidden="1" customHeight="1"/>
    <row r="2216" ht="8.25" hidden="1" customHeight="1"/>
    <row r="2217" ht="8.25" hidden="1" customHeight="1"/>
    <row r="2218" ht="8.25" hidden="1" customHeight="1"/>
    <row r="2219" ht="8.25" hidden="1" customHeight="1"/>
    <row r="2220" ht="8.25" hidden="1" customHeight="1"/>
    <row r="2221" ht="8.25" hidden="1" customHeight="1"/>
    <row r="2222" ht="8.25" hidden="1" customHeight="1"/>
    <row r="2223" ht="8.25" hidden="1" customHeight="1"/>
    <row r="2224" ht="8.25" hidden="1" customHeight="1"/>
    <row r="2225" ht="8.25" hidden="1" customHeight="1"/>
    <row r="2226" ht="8.25" hidden="1" customHeight="1"/>
    <row r="2227" ht="8.25" hidden="1" customHeight="1"/>
    <row r="2228" ht="8.25" hidden="1" customHeight="1"/>
    <row r="2229" ht="8.25" hidden="1" customHeight="1"/>
    <row r="2230" ht="8.25" hidden="1" customHeight="1"/>
    <row r="2231" ht="8.25" hidden="1" customHeight="1"/>
    <row r="2232" ht="8.25" hidden="1" customHeight="1"/>
    <row r="2233" ht="8.25" hidden="1" customHeight="1"/>
    <row r="2234" ht="8.25" hidden="1" customHeight="1"/>
    <row r="2235" ht="8.25" hidden="1" customHeight="1"/>
    <row r="2236" ht="8.25" hidden="1" customHeight="1"/>
    <row r="2237" ht="8.25" hidden="1" customHeight="1"/>
    <row r="2238" ht="8.25" hidden="1" customHeight="1"/>
    <row r="2239" ht="8.25" hidden="1" customHeight="1"/>
    <row r="2240" ht="8.25" hidden="1" customHeight="1"/>
    <row r="2241" ht="8.25" hidden="1" customHeight="1"/>
    <row r="2242" ht="8.25" hidden="1" customHeight="1"/>
    <row r="2243" ht="8.25" hidden="1" customHeight="1"/>
    <row r="2244" ht="8.25" hidden="1" customHeight="1"/>
    <row r="2245" ht="8.25" hidden="1" customHeight="1"/>
    <row r="2246" ht="8.25" hidden="1" customHeight="1"/>
    <row r="2247" ht="8.25" hidden="1" customHeight="1"/>
    <row r="2248" ht="8.25" hidden="1" customHeight="1"/>
    <row r="2249" ht="8.25" hidden="1" customHeight="1"/>
    <row r="2250" ht="8.25" hidden="1" customHeight="1"/>
    <row r="2251" ht="8.25" hidden="1" customHeight="1"/>
    <row r="2252" ht="8.25" hidden="1" customHeight="1"/>
    <row r="2253" ht="8.25" hidden="1" customHeight="1"/>
    <row r="2254" ht="8.25" hidden="1" customHeight="1"/>
    <row r="2255" ht="8.25" hidden="1" customHeight="1"/>
    <row r="2256" ht="8.25" hidden="1" customHeight="1"/>
    <row r="2257" ht="8.25" hidden="1" customHeight="1"/>
    <row r="2258" ht="8.25" hidden="1" customHeight="1"/>
    <row r="2259" ht="8.25" hidden="1" customHeight="1"/>
    <row r="2260" ht="8.25" hidden="1" customHeight="1"/>
    <row r="2261" ht="8.25" hidden="1" customHeight="1"/>
    <row r="2262" ht="8.25" hidden="1" customHeight="1"/>
    <row r="2263" ht="8.25" hidden="1" customHeight="1"/>
    <row r="2264" ht="8.25" hidden="1" customHeight="1"/>
    <row r="2265" ht="8.25" hidden="1" customHeight="1"/>
    <row r="2266" ht="8.25" hidden="1" customHeight="1"/>
    <row r="2267" ht="8.25" hidden="1" customHeight="1"/>
    <row r="2268" ht="8.25" hidden="1" customHeight="1"/>
    <row r="2269" ht="8.25" hidden="1" customHeight="1"/>
    <row r="2270" ht="8.25" hidden="1" customHeight="1"/>
    <row r="2271" ht="8.25" hidden="1" customHeight="1"/>
    <row r="2272" ht="8.25" hidden="1" customHeight="1"/>
    <row r="2273" ht="8.25" hidden="1" customHeight="1"/>
    <row r="2274" ht="8.25" hidden="1" customHeight="1"/>
    <row r="2275" ht="8.25" hidden="1" customHeight="1"/>
    <row r="2276" ht="8.25" hidden="1" customHeight="1"/>
    <row r="2277" ht="8.25" hidden="1" customHeight="1"/>
    <row r="2278" ht="8.25" hidden="1" customHeight="1"/>
    <row r="2279" ht="8.25" hidden="1" customHeight="1"/>
    <row r="2280" ht="8.25" hidden="1" customHeight="1"/>
    <row r="2281" ht="8.25" hidden="1" customHeight="1"/>
    <row r="2282" ht="8.25" hidden="1" customHeight="1"/>
    <row r="2283" ht="8.25" hidden="1" customHeight="1"/>
    <row r="2284" ht="8.25" hidden="1" customHeight="1"/>
    <row r="2285" ht="8.25" hidden="1" customHeight="1"/>
    <row r="2286" ht="8.25" hidden="1" customHeight="1"/>
    <row r="2287" ht="8.25" hidden="1" customHeight="1"/>
    <row r="2288" ht="8.25" hidden="1" customHeight="1"/>
    <row r="2289" ht="8.25" hidden="1" customHeight="1"/>
    <row r="2290" ht="8.25" hidden="1" customHeight="1"/>
    <row r="2291" ht="8.25" hidden="1" customHeight="1"/>
    <row r="2292" ht="8.25" hidden="1" customHeight="1"/>
    <row r="2293" ht="8.25" hidden="1" customHeight="1"/>
    <row r="2294" ht="8.25" hidden="1" customHeight="1"/>
    <row r="2295" ht="8.25" hidden="1" customHeight="1"/>
    <row r="2296" ht="8.25" hidden="1" customHeight="1"/>
    <row r="2297" ht="8.25" hidden="1" customHeight="1"/>
    <row r="2298" ht="8.25" hidden="1" customHeight="1"/>
    <row r="2299" ht="8.25" hidden="1" customHeight="1"/>
    <row r="2300" ht="8.25" hidden="1" customHeight="1"/>
    <row r="2301" ht="8.25" hidden="1" customHeight="1"/>
    <row r="2302" ht="8.25" hidden="1" customHeight="1"/>
    <row r="2303" ht="8.25" hidden="1" customHeight="1"/>
    <row r="2304" ht="8.25" hidden="1" customHeight="1"/>
    <row r="2305" ht="8.25" hidden="1" customHeight="1"/>
    <row r="2306" ht="8.25" hidden="1" customHeight="1"/>
    <row r="2307" ht="8.25" hidden="1" customHeight="1"/>
    <row r="2308" ht="8.25" hidden="1" customHeight="1"/>
    <row r="2309" ht="8.25" hidden="1" customHeight="1"/>
    <row r="2310" ht="8.25" hidden="1" customHeight="1"/>
    <row r="2311" ht="8.25" hidden="1" customHeight="1"/>
    <row r="2312" ht="8.25" hidden="1" customHeight="1"/>
    <row r="2313" ht="8.25" hidden="1" customHeight="1"/>
    <row r="2314" ht="8.25" hidden="1" customHeight="1"/>
    <row r="2315" ht="8.25" hidden="1" customHeight="1"/>
    <row r="2316" ht="8.25" hidden="1" customHeight="1"/>
    <row r="2317" ht="8.25" hidden="1" customHeight="1"/>
    <row r="2318" ht="8.25" hidden="1" customHeight="1"/>
    <row r="2319" ht="8.25" hidden="1" customHeight="1"/>
    <row r="2320" ht="8.25" hidden="1" customHeight="1"/>
    <row r="2321" ht="8.25" hidden="1" customHeight="1"/>
    <row r="2322" ht="8.25" hidden="1" customHeight="1"/>
    <row r="2323" ht="8.25" hidden="1" customHeight="1"/>
    <row r="2324" ht="8.25" hidden="1" customHeight="1"/>
    <row r="2325" ht="8.25" hidden="1" customHeight="1"/>
    <row r="2326" ht="8.25" hidden="1" customHeight="1"/>
    <row r="2327" ht="8.25" hidden="1" customHeight="1"/>
    <row r="2328" ht="8.25" hidden="1" customHeight="1"/>
    <row r="2329" ht="8.25" hidden="1" customHeight="1"/>
    <row r="2330" ht="8.25" hidden="1" customHeight="1"/>
    <row r="2331" ht="8.25" hidden="1" customHeight="1"/>
    <row r="2332" ht="8.25" hidden="1" customHeight="1"/>
    <row r="2333" ht="8.25" hidden="1" customHeight="1"/>
    <row r="2334" ht="8.25" hidden="1" customHeight="1"/>
    <row r="2335" ht="8.25" hidden="1" customHeight="1"/>
    <row r="2336" ht="8.25" hidden="1" customHeight="1"/>
    <row r="2337" ht="8.25" hidden="1" customHeight="1"/>
    <row r="2338" ht="8.25" hidden="1" customHeight="1"/>
    <row r="2339" ht="8.25" hidden="1" customHeight="1"/>
    <row r="2340" ht="8.25" hidden="1" customHeight="1"/>
    <row r="2341" ht="8.25" hidden="1" customHeight="1"/>
    <row r="2342" ht="8.25" hidden="1" customHeight="1"/>
    <row r="2343" ht="8.25" hidden="1" customHeight="1"/>
    <row r="2344" ht="8.25" hidden="1" customHeight="1"/>
    <row r="2345" ht="8.25" hidden="1" customHeight="1"/>
    <row r="2346" ht="8.25" hidden="1" customHeight="1"/>
    <row r="2347" ht="8.25" hidden="1" customHeight="1"/>
    <row r="2348" ht="8.25" hidden="1" customHeight="1"/>
    <row r="2349" ht="8.25" hidden="1" customHeight="1"/>
    <row r="2350" ht="8.25" hidden="1" customHeight="1"/>
    <row r="2351" ht="8.25" hidden="1" customHeight="1"/>
    <row r="2352" ht="8.25" hidden="1" customHeight="1"/>
    <row r="2353" ht="8.25" hidden="1" customHeight="1"/>
    <row r="2354" ht="8.25" hidden="1" customHeight="1"/>
    <row r="2355" ht="8.25" hidden="1" customHeight="1"/>
    <row r="2356" ht="8.25" hidden="1" customHeight="1"/>
    <row r="2357" ht="8.25" hidden="1" customHeight="1"/>
    <row r="2358" ht="8.25" hidden="1" customHeight="1"/>
    <row r="2359" ht="8.25" hidden="1" customHeight="1"/>
    <row r="2360" ht="8.25" hidden="1" customHeight="1"/>
    <row r="2361" ht="8.25" hidden="1" customHeight="1"/>
    <row r="2362" ht="8.25" hidden="1" customHeight="1"/>
    <row r="2363" ht="8.25" hidden="1" customHeight="1"/>
    <row r="2364" ht="8.25" hidden="1" customHeight="1"/>
    <row r="2365" ht="8.25" hidden="1" customHeight="1"/>
    <row r="2366" ht="8.25" hidden="1" customHeight="1"/>
    <row r="2367" ht="8.25" hidden="1" customHeight="1"/>
    <row r="2368" ht="8.25" hidden="1" customHeight="1"/>
    <row r="2369" ht="8.25" hidden="1" customHeight="1"/>
    <row r="2370" ht="8.25" hidden="1" customHeight="1"/>
    <row r="2371" ht="8.25" hidden="1" customHeight="1"/>
    <row r="2372" ht="8.25" hidden="1" customHeight="1"/>
    <row r="2373" ht="8.25" hidden="1" customHeight="1"/>
    <row r="2374" ht="8.25" hidden="1" customHeight="1"/>
    <row r="2375" ht="8.25" hidden="1" customHeight="1"/>
    <row r="2376" ht="8.25" hidden="1" customHeight="1"/>
    <row r="2377" ht="8.25" hidden="1" customHeight="1"/>
    <row r="2378" ht="8.25" hidden="1" customHeight="1"/>
    <row r="2379" ht="8.25" hidden="1" customHeight="1"/>
    <row r="2380" ht="8.25" hidden="1" customHeight="1"/>
    <row r="2381" ht="8.25" hidden="1" customHeight="1"/>
    <row r="2382" ht="8.25" hidden="1" customHeight="1"/>
    <row r="2383" ht="8.25" hidden="1" customHeight="1"/>
    <row r="2384" ht="8.25" hidden="1" customHeight="1"/>
    <row r="2385" ht="8.25" hidden="1" customHeight="1"/>
    <row r="2386" ht="8.25" hidden="1" customHeight="1"/>
    <row r="2387" ht="8.25" hidden="1" customHeight="1"/>
    <row r="2388" ht="8.25" hidden="1" customHeight="1"/>
    <row r="2389" ht="8.25" hidden="1" customHeight="1"/>
    <row r="2390" ht="8.25" hidden="1" customHeight="1"/>
    <row r="2391" ht="8.25" hidden="1" customHeight="1"/>
    <row r="2392" ht="8.25" hidden="1" customHeight="1"/>
    <row r="2393" ht="8.25" hidden="1" customHeight="1"/>
    <row r="2394" ht="8.25" hidden="1" customHeight="1"/>
    <row r="2395" ht="8.25" hidden="1" customHeight="1"/>
    <row r="2396" ht="8.25" hidden="1" customHeight="1"/>
    <row r="2397" ht="8.25" hidden="1" customHeight="1"/>
    <row r="2398" ht="8.25" hidden="1" customHeight="1"/>
    <row r="2399" ht="8.25" hidden="1" customHeight="1"/>
    <row r="2400" ht="8.25" hidden="1" customHeight="1"/>
    <row r="2401" ht="8.25" hidden="1" customHeight="1"/>
    <row r="2402" ht="8.25" hidden="1" customHeight="1"/>
    <row r="2403" ht="8.25" hidden="1" customHeight="1"/>
    <row r="2404" ht="8.25" hidden="1" customHeight="1"/>
    <row r="2405" ht="8.25" hidden="1" customHeight="1"/>
    <row r="2406" ht="8.25" hidden="1" customHeight="1"/>
    <row r="2407" ht="8.25" hidden="1" customHeight="1"/>
    <row r="2408" ht="8.25" hidden="1" customHeight="1"/>
    <row r="2409" ht="8.25" hidden="1" customHeight="1"/>
    <row r="2410" ht="8.25" hidden="1" customHeight="1"/>
    <row r="2411" ht="8.25" hidden="1" customHeight="1"/>
    <row r="2412" ht="8.25" hidden="1" customHeight="1"/>
    <row r="2413" ht="8.25" hidden="1" customHeight="1"/>
    <row r="2414" ht="8.25" hidden="1" customHeight="1"/>
    <row r="2415" ht="8.25" hidden="1" customHeight="1"/>
    <row r="2416" ht="8.25" hidden="1" customHeight="1"/>
    <row r="2417" ht="8.25" hidden="1" customHeight="1"/>
    <row r="2418" ht="8.25" hidden="1" customHeight="1"/>
    <row r="2419" ht="8.25" hidden="1" customHeight="1"/>
    <row r="2420" ht="8.25" hidden="1" customHeight="1"/>
    <row r="2421" ht="8.25" hidden="1" customHeight="1"/>
    <row r="2422" ht="8.25" hidden="1" customHeight="1"/>
    <row r="2423" ht="8.25" hidden="1" customHeight="1"/>
    <row r="2424" ht="8.25" hidden="1" customHeight="1"/>
    <row r="2425" ht="8.25" hidden="1" customHeight="1"/>
    <row r="2426" ht="8.25" hidden="1" customHeight="1"/>
    <row r="2427" ht="8.25" hidden="1" customHeight="1"/>
    <row r="2428" ht="8.25" hidden="1" customHeight="1"/>
    <row r="2429" ht="8.25" hidden="1" customHeight="1"/>
    <row r="2430" ht="8.25" hidden="1" customHeight="1"/>
    <row r="2431" ht="8.25" hidden="1" customHeight="1"/>
    <row r="2432" ht="8.25" hidden="1" customHeight="1"/>
    <row r="2433" ht="8.25" hidden="1" customHeight="1"/>
    <row r="2434" ht="8.25" hidden="1" customHeight="1"/>
    <row r="2435" ht="8.25" hidden="1" customHeight="1"/>
    <row r="2436" ht="8.25" hidden="1" customHeight="1"/>
    <row r="2437" ht="8.25" hidden="1" customHeight="1"/>
    <row r="2438" ht="8.25" hidden="1" customHeight="1"/>
    <row r="2439" ht="8.25" hidden="1" customHeight="1"/>
    <row r="2440" ht="8.25" hidden="1" customHeight="1"/>
    <row r="2441" ht="8.25" hidden="1" customHeight="1"/>
    <row r="2442" ht="8.25" hidden="1" customHeight="1"/>
    <row r="2443" ht="8.25" hidden="1" customHeight="1"/>
    <row r="2444" ht="8.25" hidden="1" customHeight="1"/>
    <row r="2445" ht="8.25" hidden="1" customHeight="1"/>
    <row r="2446" ht="8.25" hidden="1" customHeight="1"/>
    <row r="2447" ht="8.25" hidden="1" customHeight="1"/>
    <row r="2448" ht="8.25" hidden="1" customHeight="1"/>
    <row r="2449" ht="8.25" hidden="1" customHeight="1"/>
    <row r="2450" ht="8.25" hidden="1" customHeight="1"/>
    <row r="2451" ht="8.25" hidden="1" customHeight="1"/>
    <row r="2452" ht="8.25" hidden="1" customHeight="1"/>
    <row r="2453" ht="8.25" hidden="1" customHeight="1"/>
    <row r="2454" ht="8.25" hidden="1" customHeight="1"/>
    <row r="2455" ht="8.25" hidden="1" customHeight="1"/>
    <row r="2456" ht="8.25" hidden="1" customHeight="1"/>
    <row r="2457" ht="8.25" hidden="1" customHeight="1"/>
    <row r="2458" ht="8.25" hidden="1" customHeight="1"/>
    <row r="2459" ht="8.25" hidden="1" customHeight="1"/>
    <row r="2460" ht="8.25" hidden="1" customHeight="1"/>
    <row r="2461" ht="8.25" hidden="1" customHeight="1"/>
    <row r="2462" ht="8.25" hidden="1" customHeight="1"/>
    <row r="2463" ht="8.25" hidden="1" customHeight="1"/>
    <row r="2464" ht="8.25" hidden="1" customHeight="1"/>
    <row r="2465" ht="8.25" hidden="1" customHeight="1"/>
    <row r="2466" ht="8.25" hidden="1" customHeight="1"/>
    <row r="2467" ht="8.25" hidden="1" customHeight="1"/>
    <row r="2468" ht="8.25" hidden="1" customHeight="1"/>
    <row r="2469" ht="8.25" hidden="1" customHeight="1"/>
    <row r="2470" ht="8.25" hidden="1" customHeight="1"/>
    <row r="2471" ht="8.25" hidden="1" customHeight="1"/>
    <row r="2472" ht="8.25" hidden="1" customHeight="1"/>
    <row r="2473" ht="8.25" hidden="1" customHeight="1"/>
    <row r="2474" ht="8.25" hidden="1" customHeight="1"/>
    <row r="2475" ht="8.25" hidden="1" customHeight="1"/>
    <row r="2476" ht="8.25" hidden="1" customHeight="1"/>
    <row r="2477" ht="8.25" hidden="1" customHeight="1"/>
    <row r="2478" ht="8.25" hidden="1" customHeight="1"/>
    <row r="2479" ht="8.25" hidden="1" customHeight="1"/>
    <row r="2480" ht="8.25" hidden="1" customHeight="1"/>
    <row r="2481" ht="8.25" hidden="1" customHeight="1"/>
    <row r="2482" ht="8.25" hidden="1" customHeight="1"/>
    <row r="2483" ht="8.25" hidden="1" customHeight="1"/>
    <row r="2484" ht="8.25" hidden="1" customHeight="1"/>
    <row r="2485" ht="8.25" hidden="1" customHeight="1"/>
    <row r="2486" ht="8.25" hidden="1" customHeight="1"/>
    <row r="2487" ht="8.25" hidden="1" customHeight="1"/>
    <row r="2488" ht="8.25" hidden="1" customHeight="1"/>
    <row r="2489" ht="8.25" hidden="1" customHeight="1"/>
    <row r="2490" ht="8.25" hidden="1" customHeight="1"/>
    <row r="2491" ht="8.25" hidden="1" customHeight="1"/>
    <row r="2492" ht="8.25" hidden="1" customHeight="1"/>
    <row r="2493" ht="8.25" hidden="1" customHeight="1"/>
    <row r="2494" ht="8.25" hidden="1" customHeight="1"/>
    <row r="2495" ht="8.25" hidden="1" customHeight="1"/>
    <row r="2496" ht="8.25" hidden="1" customHeight="1"/>
    <row r="2497" ht="8.25" hidden="1" customHeight="1"/>
    <row r="2498" ht="8.25" hidden="1" customHeight="1"/>
    <row r="2499" ht="8.25" hidden="1" customHeight="1"/>
    <row r="2500" ht="8.25" hidden="1" customHeight="1"/>
    <row r="2501" ht="8.25" hidden="1" customHeight="1"/>
    <row r="2502" ht="8.25" hidden="1" customHeight="1"/>
    <row r="2503" ht="8.25" hidden="1" customHeight="1"/>
    <row r="2504" ht="8.25" hidden="1" customHeight="1"/>
    <row r="2505" ht="8.25" hidden="1" customHeight="1"/>
    <row r="2506" ht="8.25" hidden="1" customHeight="1"/>
    <row r="2507" ht="8.25" hidden="1" customHeight="1"/>
    <row r="2508" ht="8.25" hidden="1" customHeight="1"/>
    <row r="2509" ht="8.25" hidden="1" customHeight="1"/>
    <row r="2510" ht="8.25" hidden="1" customHeight="1"/>
    <row r="2511" ht="8.25" hidden="1" customHeight="1"/>
    <row r="2512" ht="8.25" hidden="1" customHeight="1"/>
    <row r="2513" ht="8.25" hidden="1" customHeight="1"/>
    <row r="2514" ht="8.25" hidden="1" customHeight="1"/>
    <row r="2515" ht="8.25" hidden="1" customHeight="1"/>
    <row r="2516" ht="8.25" hidden="1" customHeight="1"/>
    <row r="2517" ht="8.25" hidden="1" customHeight="1"/>
    <row r="2518" ht="8.25" hidden="1" customHeight="1"/>
    <row r="2519" ht="8.25" hidden="1" customHeight="1"/>
    <row r="2520" ht="8.25" hidden="1" customHeight="1"/>
    <row r="2521" ht="8.25" hidden="1" customHeight="1"/>
    <row r="2522" ht="8.25" hidden="1" customHeight="1"/>
    <row r="2523" ht="8.25" hidden="1" customHeight="1"/>
    <row r="2524" ht="8.25" hidden="1" customHeight="1"/>
    <row r="2525" ht="8.25" hidden="1" customHeight="1"/>
    <row r="2526" ht="8.25" hidden="1" customHeight="1"/>
    <row r="2527" ht="8.25" hidden="1" customHeight="1"/>
    <row r="2528" ht="8.25" hidden="1" customHeight="1"/>
    <row r="2529" ht="8.25" hidden="1" customHeight="1"/>
    <row r="2530" ht="8.25" hidden="1" customHeight="1"/>
    <row r="2531" ht="8.25" hidden="1" customHeight="1"/>
    <row r="2532" ht="8.25" hidden="1" customHeight="1"/>
    <row r="2533" ht="8.25" hidden="1" customHeight="1"/>
    <row r="2534" ht="8.25" hidden="1" customHeight="1"/>
    <row r="2535" ht="8.25" hidden="1" customHeight="1"/>
    <row r="2536" ht="8.25" hidden="1" customHeight="1"/>
    <row r="2537" ht="8.25" hidden="1" customHeight="1"/>
    <row r="2538" ht="8.25" hidden="1" customHeight="1"/>
    <row r="2539" ht="8.25" hidden="1" customHeight="1"/>
    <row r="2540" ht="8.25" hidden="1" customHeight="1"/>
    <row r="2541" ht="8.25" hidden="1" customHeight="1"/>
    <row r="2542" ht="8.25" hidden="1" customHeight="1"/>
    <row r="2543" ht="8.25" hidden="1" customHeight="1"/>
    <row r="2544" ht="8.25" hidden="1" customHeight="1"/>
    <row r="2545" ht="8.25" hidden="1" customHeight="1"/>
    <row r="2546" ht="8.25" hidden="1" customHeight="1"/>
    <row r="2547" ht="8.25" hidden="1" customHeight="1"/>
    <row r="2548" ht="8.25" hidden="1" customHeight="1"/>
    <row r="2549" ht="8.25" hidden="1" customHeight="1"/>
    <row r="2550" ht="8.25" hidden="1" customHeight="1"/>
    <row r="2551" ht="8.25" hidden="1" customHeight="1"/>
    <row r="2552" ht="8.25" hidden="1" customHeight="1"/>
    <row r="2553" ht="8.25" hidden="1" customHeight="1"/>
    <row r="2554" ht="8.25" hidden="1" customHeight="1"/>
    <row r="2555" ht="8.25" hidden="1" customHeight="1"/>
    <row r="2556" ht="8.25" hidden="1" customHeight="1"/>
    <row r="2557" ht="8.25" hidden="1" customHeight="1"/>
    <row r="2558" ht="8.25" hidden="1" customHeight="1"/>
    <row r="2559" ht="8.25" hidden="1" customHeight="1"/>
    <row r="2560" ht="8.25" hidden="1" customHeight="1"/>
    <row r="2561" ht="8.25" hidden="1" customHeight="1"/>
    <row r="2562" ht="8.25" hidden="1" customHeight="1"/>
    <row r="2563" ht="8.25" hidden="1" customHeight="1"/>
    <row r="2564" ht="8.25" hidden="1" customHeight="1"/>
    <row r="2565" ht="8.25" hidden="1" customHeight="1"/>
    <row r="2566" ht="8.25" hidden="1" customHeight="1"/>
    <row r="2567" ht="8.25" hidden="1" customHeight="1"/>
    <row r="2568" ht="8.25" hidden="1" customHeight="1"/>
    <row r="2569" ht="8.25" hidden="1" customHeight="1"/>
    <row r="2570" ht="8.25" hidden="1" customHeight="1"/>
    <row r="2571" ht="8.25" hidden="1" customHeight="1"/>
    <row r="2572" ht="8.25" hidden="1" customHeight="1"/>
    <row r="2573" ht="8.25" hidden="1" customHeight="1"/>
    <row r="2574" ht="8.25" hidden="1" customHeight="1"/>
    <row r="2575" ht="8.25" hidden="1" customHeight="1"/>
    <row r="2576" ht="8.25" hidden="1" customHeight="1"/>
    <row r="2577" ht="8.25" hidden="1" customHeight="1"/>
    <row r="2578" ht="8.25" hidden="1" customHeight="1"/>
    <row r="2579" ht="8.25" hidden="1" customHeight="1"/>
    <row r="2580" ht="8.25" hidden="1" customHeight="1"/>
    <row r="2581" ht="8.25" hidden="1" customHeight="1"/>
    <row r="2582" ht="8.25" hidden="1" customHeight="1"/>
    <row r="2583" ht="8.25" hidden="1" customHeight="1"/>
    <row r="2584" ht="8.25" hidden="1" customHeight="1"/>
    <row r="2585" ht="8.25" hidden="1" customHeight="1"/>
    <row r="2586" ht="8.25" hidden="1" customHeight="1"/>
    <row r="2587" ht="8.25" hidden="1" customHeight="1"/>
    <row r="2588" ht="8.25" hidden="1" customHeight="1"/>
    <row r="2589" ht="8.25" hidden="1" customHeight="1"/>
    <row r="2590" ht="8.25" hidden="1" customHeight="1"/>
    <row r="2591" ht="8.25" hidden="1" customHeight="1"/>
    <row r="2592" ht="8.25" hidden="1" customHeight="1"/>
    <row r="2593" ht="8.25" hidden="1" customHeight="1"/>
    <row r="2594" ht="8.25" hidden="1" customHeight="1"/>
    <row r="2595" ht="8.25" hidden="1" customHeight="1"/>
    <row r="2596" ht="8.25" hidden="1" customHeight="1"/>
    <row r="2597" ht="8.25" hidden="1" customHeight="1"/>
    <row r="2598" ht="8.25" hidden="1" customHeight="1"/>
    <row r="2599" ht="8.25" hidden="1" customHeight="1"/>
    <row r="2600" ht="8.25" hidden="1" customHeight="1"/>
    <row r="2601" ht="8.25" hidden="1" customHeight="1"/>
    <row r="2602" ht="8.25" hidden="1" customHeight="1"/>
    <row r="2603" ht="8.25" hidden="1" customHeight="1"/>
    <row r="2604" ht="8.25" hidden="1" customHeight="1"/>
    <row r="2605" ht="8.25" hidden="1" customHeight="1"/>
    <row r="2606" ht="8.25" hidden="1" customHeight="1"/>
    <row r="2607" ht="8.25" hidden="1" customHeight="1"/>
    <row r="2608" ht="8.25" hidden="1" customHeight="1"/>
    <row r="2609" ht="8.25" hidden="1" customHeight="1"/>
    <row r="2610" ht="8.25" hidden="1" customHeight="1"/>
    <row r="2611" ht="8.25" hidden="1" customHeight="1"/>
    <row r="2612" ht="8.25" hidden="1" customHeight="1"/>
    <row r="2613" ht="8.25" hidden="1" customHeight="1"/>
    <row r="2614" ht="8.25" hidden="1" customHeight="1"/>
    <row r="2615" ht="8.25" hidden="1" customHeight="1"/>
    <row r="2616" ht="8.25" hidden="1" customHeight="1"/>
    <row r="2617" ht="8.25" hidden="1" customHeight="1"/>
    <row r="2618" ht="8.25" hidden="1" customHeight="1"/>
    <row r="2619" ht="8.25" hidden="1" customHeight="1"/>
    <row r="2620" ht="8.25" hidden="1" customHeight="1"/>
    <row r="2621" ht="8.25" hidden="1" customHeight="1"/>
    <row r="2622" ht="8.25" hidden="1" customHeight="1"/>
    <row r="2623" ht="8.25" hidden="1" customHeight="1"/>
    <row r="2624" ht="8.25" hidden="1" customHeight="1"/>
    <row r="2625" ht="8.25" hidden="1" customHeight="1"/>
    <row r="2626" ht="8.25" hidden="1" customHeight="1"/>
    <row r="2627" ht="8.25" hidden="1" customHeight="1"/>
    <row r="2628" ht="8.25" hidden="1" customHeight="1"/>
    <row r="2629" ht="8.25" hidden="1" customHeight="1"/>
    <row r="2630" ht="8.25" hidden="1" customHeight="1"/>
    <row r="2631" ht="8.25" hidden="1" customHeight="1"/>
    <row r="2632" ht="8.25" hidden="1" customHeight="1"/>
    <row r="2633" ht="8.25" hidden="1" customHeight="1"/>
    <row r="2634" ht="8.25" hidden="1" customHeight="1"/>
    <row r="2635" ht="8.25" hidden="1" customHeight="1"/>
    <row r="2636" ht="8.25" hidden="1" customHeight="1"/>
    <row r="2637" ht="8.25" hidden="1" customHeight="1"/>
    <row r="2638" ht="8.25" hidden="1" customHeight="1"/>
    <row r="2639" ht="8.25" hidden="1" customHeight="1"/>
    <row r="2640" ht="8.25" hidden="1" customHeight="1"/>
    <row r="2641" ht="8.25" hidden="1" customHeight="1"/>
    <row r="2642" ht="8.25" hidden="1" customHeight="1"/>
    <row r="2643" ht="8.25" hidden="1" customHeight="1"/>
    <row r="2644" ht="8.25" hidden="1" customHeight="1"/>
    <row r="2645" ht="8.25" hidden="1" customHeight="1"/>
    <row r="2646" ht="8.25" hidden="1" customHeight="1"/>
    <row r="2647" ht="8.25" hidden="1" customHeight="1"/>
    <row r="2648" ht="8.25" hidden="1" customHeight="1"/>
    <row r="2649" ht="8.25" hidden="1" customHeight="1"/>
    <row r="2650" ht="8.25" hidden="1" customHeight="1"/>
    <row r="2651" ht="8.25" hidden="1" customHeight="1"/>
    <row r="2652" ht="8.25" hidden="1" customHeight="1"/>
    <row r="2653" ht="8.25" hidden="1" customHeight="1"/>
    <row r="2654" ht="8.25" hidden="1" customHeight="1"/>
    <row r="2655" ht="8.25" hidden="1" customHeight="1"/>
    <row r="2656" ht="8.25" hidden="1" customHeight="1"/>
    <row r="2657" ht="8.25" hidden="1" customHeight="1"/>
    <row r="2658" ht="8.25" hidden="1" customHeight="1"/>
    <row r="2659" ht="8.25" hidden="1" customHeight="1"/>
    <row r="2660" ht="8.25" hidden="1" customHeight="1"/>
    <row r="2661" ht="8.25" hidden="1" customHeight="1"/>
    <row r="2662" ht="8.25" hidden="1" customHeight="1"/>
    <row r="2663" ht="8.25" hidden="1" customHeight="1"/>
    <row r="2664" ht="8.25" hidden="1" customHeight="1"/>
    <row r="2665" ht="8.25" hidden="1" customHeight="1"/>
    <row r="2666" ht="8.25" hidden="1" customHeight="1"/>
    <row r="2667" ht="8.25" hidden="1" customHeight="1"/>
    <row r="2668" ht="8.25" hidden="1" customHeight="1"/>
    <row r="2669" ht="8.25" hidden="1" customHeight="1"/>
    <row r="2670" ht="8.25" hidden="1" customHeight="1"/>
    <row r="2671" ht="8.25" hidden="1" customHeight="1"/>
    <row r="2672" ht="8.25" hidden="1" customHeight="1"/>
    <row r="2673" ht="8.25" hidden="1" customHeight="1"/>
    <row r="2674" ht="8.25" hidden="1" customHeight="1"/>
    <row r="2675" ht="8.25" hidden="1" customHeight="1"/>
    <row r="2676" ht="8.25" hidden="1" customHeight="1"/>
    <row r="2677" ht="8.25" hidden="1" customHeight="1"/>
    <row r="2678" ht="8.25" hidden="1" customHeight="1"/>
    <row r="2679" ht="8.25" hidden="1" customHeight="1"/>
    <row r="2680" ht="8.25" hidden="1" customHeight="1"/>
    <row r="2681" ht="8.25" hidden="1" customHeight="1"/>
    <row r="2682" ht="8.25" hidden="1" customHeight="1"/>
    <row r="2683" ht="8.25" hidden="1" customHeight="1"/>
    <row r="2684" ht="8.25" hidden="1" customHeight="1"/>
    <row r="2685" ht="8.25" hidden="1" customHeight="1"/>
    <row r="2686" ht="8.25" hidden="1" customHeight="1"/>
    <row r="2687" ht="8.25" hidden="1" customHeight="1"/>
    <row r="2688" ht="8.25" hidden="1" customHeight="1"/>
    <row r="2689" ht="8.25" hidden="1" customHeight="1"/>
    <row r="2690" ht="8.25" hidden="1" customHeight="1"/>
    <row r="2691" ht="8.25" hidden="1" customHeight="1"/>
    <row r="2692" ht="8.25" hidden="1" customHeight="1"/>
    <row r="2693" ht="8.25" hidden="1" customHeight="1"/>
    <row r="2694" ht="8.25" hidden="1" customHeight="1"/>
    <row r="2695" ht="8.25" hidden="1" customHeight="1"/>
    <row r="2696" ht="8.25" hidden="1" customHeight="1"/>
    <row r="2697" ht="8.25" hidden="1" customHeight="1"/>
    <row r="2698" ht="8.25" hidden="1" customHeight="1"/>
    <row r="2699" ht="8.25" hidden="1" customHeight="1"/>
    <row r="2700" ht="8.25" hidden="1" customHeight="1"/>
    <row r="2701" ht="8.25" hidden="1" customHeight="1"/>
    <row r="2702" ht="8.25" hidden="1" customHeight="1"/>
    <row r="2703" ht="8.25" hidden="1" customHeight="1"/>
    <row r="2704" ht="8.25" hidden="1" customHeight="1"/>
    <row r="2705" ht="8.25" hidden="1" customHeight="1"/>
    <row r="2706" ht="8.25" hidden="1" customHeight="1"/>
    <row r="2707" ht="8.25" hidden="1" customHeight="1"/>
    <row r="2708" ht="8.25" hidden="1" customHeight="1"/>
    <row r="2709" ht="8.25" hidden="1" customHeight="1"/>
    <row r="2710" ht="8.25" hidden="1" customHeight="1"/>
    <row r="2711" ht="8.25" hidden="1" customHeight="1"/>
    <row r="2712" ht="8.25" hidden="1" customHeight="1"/>
    <row r="2713" ht="8.25" hidden="1" customHeight="1"/>
    <row r="2714" ht="8.25" hidden="1" customHeight="1"/>
    <row r="2715" ht="8.25" hidden="1" customHeight="1"/>
    <row r="2716" ht="8.25" hidden="1" customHeight="1"/>
    <row r="2717" ht="8.25" hidden="1" customHeight="1"/>
    <row r="2718" ht="8.25" hidden="1" customHeight="1"/>
    <row r="2719" ht="8.25" hidden="1" customHeight="1"/>
    <row r="2720" ht="8.25" hidden="1" customHeight="1"/>
    <row r="2721" ht="8.25" hidden="1" customHeight="1"/>
    <row r="2722" ht="8.25" hidden="1" customHeight="1"/>
    <row r="2723" ht="8.25" hidden="1" customHeight="1"/>
    <row r="2724" ht="8.25" hidden="1" customHeight="1"/>
    <row r="2725" ht="8.25" hidden="1" customHeight="1"/>
    <row r="2726" ht="8.25" hidden="1" customHeight="1"/>
    <row r="2727" ht="8.25" hidden="1" customHeight="1"/>
    <row r="2728" ht="8.25" hidden="1" customHeight="1"/>
    <row r="2729" ht="8.25" hidden="1" customHeight="1"/>
    <row r="2730" ht="8.25" hidden="1" customHeight="1"/>
    <row r="2731" ht="8.25" hidden="1" customHeight="1"/>
    <row r="2732" ht="8.25" hidden="1" customHeight="1"/>
    <row r="2733" ht="8.25" hidden="1" customHeight="1"/>
    <row r="2734" ht="8.25" hidden="1" customHeight="1"/>
    <row r="2735" ht="8.25" hidden="1" customHeight="1"/>
    <row r="2736" ht="8.25" hidden="1" customHeight="1"/>
    <row r="2737" ht="8.25" hidden="1" customHeight="1"/>
    <row r="2738" ht="8.25" hidden="1" customHeight="1"/>
    <row r="2739" ht="8.25" hidden="1" customHeight="1"/>
    <row r="2740" ht="8.25" hidden="1" customHeight="1"/>
    <row r="2741" ht="8.25" hidden="1" customHeight="1"/>
    <row r="2742" ht="8.25" hidden="1" customHeight="1"/>
    <row r="2743" ht="8.25" hidden="1" customHeight="1"/>
    <row r="2744" ht="8.25" hidden="1" customHeight="1"/>
    <row r="2745" ht="8.25" hidden="1" customHeight="1"/>
    <row r="2746" ht="8.25" hidden="1" customHeight="1"/>
    <row r="2747" ht="8.25" hidden="1" customHeight="1"/>
    <row r="2748" ht="8.25" hidden="1" customHeight="1"/>
    <row r="2749" ht="8.25" hidden="1" customHeight="1"/>
    <row r="2750" ht="8.25" hidden="1" customHeight="1"/>
    <row r="2751" ht="8.25" hidden="1" customHeight="1"/>
    <row r="2752" ht="8.25" hidden="1" customHeight="1"/>
    <row r="2753" ht="8.25" hidden="1" customHeight="1"/>
    <row r="2754" ht="8.25" hidden="1" customHeight="1"/>
    <row r="2755" ht="8.25" hidden="1" customHeight="1"/>
    <row r="2756" ht="8.25" hidden="1" customHeight="1"/>
    <row r="2757" ht="8.25" hidden="1" customHeight="1"/>
    <row r="2758" ht="8.25" hidden="1" customHeight="1"/>
    <row r="2759" ht="8.25" hidden="1" customHeight="1"/>
    <row r="2760" ht="8.25" hidden="1" customHeight="1"/>
    <row r="2761" ht="8.25" hidden="1" customHeight="1"/>
    <row r="2762" ht="8.25" hidden="1" customHeight="1"/>
    <row r="2763" ht="8.25" hidden="1" customHeight="1"/>
    <row r="2764" ht="8.25" hidden="1" customHeight="1"/>
    <row r="2765" ht="8.25" hidden="1" customHeight="1"/>
    <row r="2766" ht="8.25" hidden="1" customHeight="1"/>
    <row r="2767" ht="8.25" hidden="1" customHeight="1"/>
    <row r="2768" ht="8.25" hidden="1" customHeight="1"/>
    <row r="2769" ht="8.25" hidden="1" customHeight="1"/>
    <row r="2770" ht="8.25" hidden="1" customHeight="1"/>
    <row r="2771" ht="8.25" hidden="1" customHeight="1"/>
    <row r="2772" ht="8.25" hidden="1" customHeight="1"/>
    <row r="2773" ht="8.25" hidden="1" customHeight="1"/>
    <row r="2774" ht="8.25" hidden="1" customHeight="1"/>
    <row r="2775" ht="8.25" hidden="1" customHeight="1"/>
    <row r="2776" ht="8.25" hidden="1" customHeight="1"/>
    <row r="2777" ht="8.25" hidden="1" customHeight="1"/>
    <row r="2778" ht="8.25" hidden="1" customHeight="1"/>
    <row r="2779" ht="8.25" hidden="1" customHeight="1"/>
    <row r="2780" ht="8.25" hidden="1" customHeight="1"/>
    <row r="2781" ht="8.25" hidden="1" customHeight="1"/>
    <row r="2782" ht="8.25" hidden="1" customHeight="1"/>
    <row r="2783" ht="8.25" hidden="1" customHeight="1"/>
    <row r="2784" ht="8.25" hidden="1" customHeight="1"/>
    <row r="2785" ht="8.25" hidden="1" customHeight="1"/>
    <row r="2786" ht="8.25" hidden="1" customHeight="1"/>
    <row r="2787" ht="8.25" hidden="1" customHeight="1"/>
    <row r="2788" ht="8.25" hidden="1" customHeight="1"/>
    <row r="2789" ht="8.25" hidden="1" customHeight="1"/>
    <row r="2790" ht="8.25" hidden="1" customHeight="1"/>
    <row r="2791" ht="8.25" hidden="1" customHeight="1"/>
    <row r="2792" ht="8.25" hidden="1" customHeight="1"/>
    <row r="2793" ht="8.25" hidden="1" customHeight="1"/>
    <row r="2794" ht="8.25" hidden="1" customHeight="1"/>
    <row r="2795" ht="8.25" hidden="1" customHeight="1"/>
    <row r="2796" ht="8.25" hidden="1" customHeight="1"/>
    <row r="2797" ht="8.25" hidden="1" customHeight="1"/>
    <row r="2798" ht="8.25" hidden="1" customHeight="1"/>
    <row r="2799" ht="8.25" hidden="1" customHeight="1"/>
    <row r="2800" ht="8.25" hidden="1" customHeight="1"/>
    <row r="2801" ht="8.25" hidden="1" customHeight="1"/>
    <row r="2802" ht="8.25" hidden="1" customHeight="1"/>
    <row r="2803" ht="8.25" hidden="1" customHeight="1"/>
    <row r="2804" ht="8.25" hidden="1" customHeight="1"/>
    <row r="2805" ht="8.25" hidden="1" customHeight="1"/>
    <row r="2806" ht="8.25" hidden="1" customHeight="1"/>
    <row r="2807" ht="8.25" hidden="1" customHeight="1"/>
    <row r="2808" ht="8.25" hidden="1" customHeight="1"/>
    <row r="2809" ht="8.25" hidden="1" customHeight="1"/>
    <row r="2810" ht="8.25" hidden="1" customHeight="1"/>
    <row r="2811" ht="8.25" hidden="1" customHeight="1"/>
    <row r="2812" ht="8.25" hidden="1" customHeight="1"/>
    <row r="2813" ht="8.25" hidden="1" customHeight="1"/>
    <row r="2814" ht="8.25" hidden="1" customHeight="1"/>
    <row r="2815" ht="8.25" hidden="1" customHeight="1"/>
    <row r="2816" ht="8.25" hidden="1" customHeight="1"/>
    <row r="2817" ht="8.25" hidden="1" customHeight="1"/>
    <row r="2818" ht="8.25" hidden="1" customHeight="1"/>
    <row r="2819" ht="8.25" hidden="1" customHeight="1"/>
    <row r="2820" ht="8.25" hidden="1" customHeight="1"/>
    <row r="2821" ht="8.25" hidden="1" customHeight="1"/>
    <row r="2822" ht="8.25" hidden="1" customHeight="1"/>
    <row r="2823" ht="8.25" hidden="1" customHeight="1"/>
    <row r="2824" ht="8.25" hidden="1" customHeight="1"/>
    <row r="2825" ht="8.25" hidden="1" customHeight="1"/>
    <row r="2826" ht="8.25" hidden="1" customHeight="1"/>
    <row r="2827" ht="8.25" hidden="1" customHeight="1"/>
    <row r="2828" ht="8.25" hidden="1" customHeight="1"/>
    <row r="2829" ht="8.25" hidden="1" customHeight="1"/>
    <row r="2830" ht="8.25" hidden="1" customHeight="1"/>
    <row r="2831" ht="8.25" hidden="1" customHeight="1"/>
    <row r="2832" ht="8.25" hidden="1" customHeight="1"/>
    <row r="2833" ht="8.25" hidden="1" customHeight="1"/>
    <row r="2834" ht="8.25" hidden="1" customHeight="1"/>
    <row r="2835" ht="8.25" hidden="1" customHeight="1"/>
    <row r="2836" ht="8.25" hidden="1" customHeight="1"/>
    <row r="2837" ht="8.25" hidden="1" customHeight="1"/>
    <row r="2838" ht="8.25" hidden="1" customHeight="1"/>
    <row r="2839" ht="8.25" hidden="1" customHeight="1"/>
    <row r="2840" ht="8.25" hidden="1" customHeight="1"/>
    <row r="2841" ht="8.25" hidden="1" customHeight="1"/>
    <row r="2842" ht="8.25" hidden="1" customHeight="1"/>
    <row r="2843" ht="8.25" hidden="1" customHeight="1"/>
    <row r="2844" ht="8.25" hidden="1" customHeight="1"/>
    <row r="2845" ht="8.25" hidden="1" customHeight="1"/>
    <row r="2846" ht="8.25" hidden="1" customHeight="1"/>
    <row r="2847" ht="8.25" hidden="1" customHeight="1"/>
    <row r="2848" ht="8.25" hidden="1" customHeight="1"/>
    <row r="2849" ht="8.25" hidden="1" customHeight="1"/>
    <row r="2850" ht="8.25" hidden="1" customHeight="1"/>
    <row r="2851" ht="8.25" hidden="1" customHeight="1"/>
    <row r="2852" ht="8.25" hidden="1" customHeight="1"/>
    <row r="2853" ht="8.25" hidden="1" customHeight="1"/>
    <row r="2854" ht="8.25" hidden="1" customHeight="1"/>
    <row r="2855" ht="8.25" hidden="1" customHeight="1"/>
    <row r="2856" ht="8.25" hidden="1" customHeight="1"/>
    <row r="2857" ht="8.25" hidden="1" customHeight="1"/>
    <row r="2858" ht="8.25" hidden="1" customHeight="1"/>
    <row r="2859" ht="8.25" hidden="1" customHeight="1"/>
    <row r="2860" ht="8.25" hidden="1" customHeight="1"/>
    <row r="2861" ht="8.25" hidden="1" customHeight="1"/>
    <row r="2862" ht="8.25" hidden="1" customHeight="1"/>
    <row r="2863" ht="8.25" hidden="1" customHeight="1"/>
    <row r="2864" ht="8.25" hidden="1" customHeight="1"/>
    <row r="2865" ht="8.25" hidden="1" customHeight="1"/>
    <row r="2866" ht="8.25" hidden="1" customHeight="1"/>
    <row r="2867" ht="8.25" hidden="1" customHeight="1"/>
    <row r="2868" ht="8.25" hidden="1" customHeight="1"/>
    <row r="2869" ht="8.25" hidden="1" customHeight="1"/>
    <row r="2870" ht="8.25" hidden="1" customHeight="1"/>
    <row r="2871" ht="8.25" hidden="1" customHeight="1"/>
    <row r="2872" ht="8.25" hidden="1" customHeight="1"/>
    <row r="2873" ht="8.25" hidden="1" customHeight="1"/>
    <row r="2874" ht="8.25" hidden="1" customHeight="1"/>
    <row r="2875" ht="8.25" hidden="1" customHeight="1"/>
    <row r="2876" ht="8.25" hidden="1" customHeight="1"/>
    <row r="2877" ht="8.25" hidden="1" customHeight="1"/>
    <row r="2878" ht="8.25" hidden="1" customHeight="1"/>
    <row r="2879" ht="8.25" hidden="1" customHeight="1"/>
    <row r="2880" ht="8.25" hidden="1" customHeight="1"/>
    <row r="2881" ht="8.25" hidden="1" customHeight="1"/>
    <row r="2882" ht="8.25" hidden="1" customHeight="1"/>
    <row r="2883" ht="8.25" hidden="1" customHeight="1"/>
    <row r="2884" ht="8.25" hidden="1" customHeight="1"/>
    <row r="2885" ht="8.25" hidden="1" customHeight="1"/>
    <row r="2886" ht="8.25" hidden="1" customHeight="1"/>
    <row r="2887" ht="8.25" hidden="1" customHeight="1"/>
    <row r="2888" ht="8.25" hidden="1" customHeight="1"/>
    <row r="2889" ht="8.25" hidden="1" customHeight="1"/>
    <row r="2890" ht="8.25" hidden="1" customHeight="1"/>
    <row r="2891" ht="8.25" hidden="1" customHeight="1"/>
    <row r="2892" ht="8.25" hidden="1" customHeight="1"/>
    <row r="2893" ht="8.25" hidden="1" customHeight="1"/>
    <row r="2894" ht="8.25" hidden="1" customHeight="1"/>
    <row r="2895" ht="8.25" hidden="1" customHeight="1"/>
    <row r="2896" ht="8.25" hidden="1" customHeight="1"/>
    <row r="2897" ht="8.25" hidden="1" customHeight="1"/>
    <row r="2898" ht="8.25" hidden="1" customHeight="1"/>
    <row r="2899" ht="8.25" hidden="1" customHeight="1"/>
    <row r="2900" ht="8.25" hidden="1" customHeight="1"/>
    <row r="2901" ht="8.25" hidden="1" customHeight="1"/>
    <row r="2902" ht="8.25" hidden="1" customHeight="1"/>
    <row r="2903" ht="8.25" hidden="1" customHeight="1"/>
    <row r="2904" ht="8.25" hidden="1" customHeight="1"/>
    <row r="2905" ht="8.25" hidden="1" customHeight="1"/>
    <row r="2906" ht="8.25" hidden="1" customHeight="1"/>
    <row r="2907" ht="8.25" hidden="1" customHeight="1"/>
    <row r="2908" ht="8.25" hidden="1" customHeight="1"/>
    <row r="2909" ht="8.25" hidden="1" customHeight="1"/>
    <row r="2910" ht="8.25" hidden="1" customHeight="1"/>
    <row r="2911" ht="8.25" hidden="1" customHeight="1"/>
    <row r="2912" ht="8.25" hidden="1" customHeight="1"/>
    <row r="2913" ht="8.25" hidden="1" customHeight="1"/>
    <row r="2914" ht="8.25" hidden="1" customHeight="1"/>
    <row r="2915" ht="8.25" hidden="1" customHeight="1"/>
    <row r="2916" ht="8.25" hidden="1" customHeight="1"/>
    <row r="2917" ht="8.25" hidden="1" customHeight="1"/>
    <row r="2918" ht="8.25" hidden="1" customHeight="1"/>
    <row r="2919" ht="8.25" hidden="1" customHeight="1"/>
    <row r="2920" ht="8.25" hidden="1" customHeight="1"/>
    <row r="2921" ht="8.25" hidden="1" customHeight="1"/>
    <row r="2922" ht="8.25" hidden="1" customHeight="1"/>
    <row r="2923" ht="8.25" hidden="1" customHeight="1"/>
    <row r="2924" ht="8.25" hidden="1" customHeight="1"/>
    <row r="2925" ht="8.25" hidden="1" customHeight="1"/>
    <row r="2926" ht="8.25" hidden="1" customHeight="1"/>
    <row r="2927" ht="8.25" hidden="1" customHeight="1"/>
    <row r="2928" ht="8.25" hidden="1" customHeight="1"/>
    <row r="2929" ht="8.25" hidden="1" customHeight="1"/>
    <row r="2930" ht="8.25" hidden="1" customHeight="1"/>
    <row r="2931" ht="8.25" hidden="1" customHeight="1"/>
    <row r="2932" ht="8.25" hidden="1" customHeight="1"/>
    <row r="2933" ht="8.25" hidden="1" customHeight="1"/>
    <row r="2934" ht="8.25" hidden="1" customHeight="1"/>
    <row r="2935" ht="8.25" hidden="1" customHeight="1"/>
    <row r="2936" ht="8.25" hidden="1" customHeight="1"/>
    <row r="2937" ht="8.25" hidden="1" customHeight="1"/>
    <row r="2938" ht="8.25" hidden="1" customHeight="1"/>
    <row r="2939" ht="8.25" hidden="1" customHeight="1"/>
    <row r="2940" ht="8.25" hidden="1" customHeight="1"/>
    <row r="2941" ht="8.25" hidden="1" customHeight="1"/>
    <row r="2942" ht="8.25" hidden="1" customHeight="1"/>
    <row r="2943" ht="8.25" hidden="1" customHeight="1"/>
    <row r="2944" ht="8.25" hidden="1" customHeight="1"/>
    <row r="2945" ht="8.25" hidden="1" customHeight="1"/>
    <row r="2946" ht="8.25" hidden="1" customHeight="1"/>
    <row r="2947" ht="8.25" hidden="1" customHeight="1"/>
    <row r="2948" ht="8.25" hidden="1" customHeight="1"/>
    <row r="2949" ht="8.25" hidden="1" customHeight="1"/>
    <row r="2950" ht="8.25" hidden="1" customHeight="1"/>
    <row r="2951" ht="8.25" hidden="1" customHeight="1"/>
    <row r="2952" ht="8.25" hidden="1" customHeight="1"/>
    <row r="2953" ht="8.25" hidden="1" customHeight="1"/>
    <row r="2954" ht="8.25" hidden="1" customHeight="1"/>
    <row r="2955" ht="8.25" hidden="1" customHeight="1"/>
    <row r="2956" ht="8.25" hidden="1" customHeight="1"/>
    <row r="2957" ht="8.25" hidden="1" customHeight="1"/>
    <row r="2958" ht="8.25" hidden="1" customHeight="1"/>
    <row r="2959" ht="8.25" hidden="1" customHeight="1"/>
    <row r="2960" ht="8.25" hidden="1" customHeight="1"/>
    <row r="2961" ht="8.25" hidden="1" customHeight="1"/>
    <row r="2962" ht="8.25" hidden="1" customHeight="1"/>
    <row r="2963" ht="8.25" hidden="1" customHeight="1"/>
    <row r="2964" ht="8.25" hidden="1" customHeight="1"/>
    <row r="2965" ht="8.25" hidden="1" customHeight="1"/>
    <row r="2966" ht="8.25" hidden="1" customHeight="1"/>
    <row r="2967" ht="8.25" hidden="1" customHeight="1"/>
    <row r="2968" ht="8.25" hidden="1" customHeight="1"/>
    <row r="2969" ht="8.25" hidden="1" customHeight="1"/>
    <row r="2970" ht="8.25" hidden="1" customHeight="1"/>
    <row r="2971" ht="8.25" hidden="1" customHeight="1"/>
    <row r="2972" ht="8.25" hidden="1" customHeight="1"/>
    <row r="2973" ht="8.25" hidden="1" customHeight="1"/>
    <row r="2974" ht="8.25" hidden="1" customHeight="1"/>
    <row r="2975" ht="8.25" hidden="1" customHeight="1"/>
    <row r="2976" ht="8.25" hidden="1" customHeight="1"/>
    <row r="2977" ht="8.25" hidden="1" customHeight="1"/>
    <row r="2978" ht="8.25" hidden="1" customHeight="1"/>
    <row r="2979" ht="8.25" hidden="1" customHeight="1"/>
    <row r="2980" ht="8.25" hidden="1" customHeight="1"/>
    <row r="2981" ht="8.25" hidden="1" customHeight="1"/>
    <row r="2982" ht="8.25" hidden="1" customHeight="1"/>
    <row r="2983" ht="8.25" hidden="1" customHeight="1"/>
    <row r="2984" ht="8.25" hidden="1" customHeight="1"/>
    <row r="2985" ht="8.25" hidden="1" customHeight="1"/>
    <row r="2986" ht="8.25" hidden="1" customHeight="1"/>
    <row r="2987" ht="8.25" hidden="1" customHeight="1"/>
    <row r="2988" ht="8.25" hidden="1" customHeight="1"/>
    <row r="2989" ht="8.25" hidden="1" customHeight="1"/>
    <row r="2990" ht="8.25" hidden="1" customHeight="1"/>
    <row r="2991" ht="8.25" hidden="1" customHeight="1"/>
    <row r="2992" ht="8.25" hidden="1" customHeight="1"/>
    <row r="2993" ht="8.25" hidden="1" customHeight="1"/>
    <row r="2994" ht="8.25" hidden="1" customHeight="1"/>
    <row r="2995" ht="8.25" hidden="1" customHeight="1"/>
    <row r="2996" ht="8.25" hidden="1" customHeight="1"/>
    <row r="2997" ht="8.25" hidden="1" customHeight="1"/>
    <row r="2998" ht="8.25" hidden="1" customHeight="1"/>
    <row r="2999" ht="8.25" hidden="1" customHeight="1"/>
    <row r="3000" ht="8.25" hidden="1" customHeight="1"/>
    <row r="3001" ht="8.25" hidden="1" customHeight="1"/>
    <row r="3002" ht="8.25" hidden="1" customHeight="1"/>
    <row r="3003" ht="8.25" hidden="1" customHeight="1"/>
    <row r="3004" ht="8.25" hidden="1" customHeight="1"/>
    <row r="3005" ht="8.25" hidden="1" customHeight="1"/>
    <row r="3006" ht="8.25" hidden="1" customHeight="1"/>
    <row r="3007" ht="8.25" hidden="1" customHeight="1"/>
    <row r="3008" ht="8.25" hidden="1" customHeight="1"/>
    <row r="3009" ht="8.25" hidden="1" customHeight="1"/>
    <row r="3010" ht="8.25" hidden="1" customHeight="1"/>
    <row r="3011" ht="8.25" hidden="1" customHeight="1"/>
    <row r="3012" ht="8.25" hidden="1" customHeight="1"/>
    <row r="3013" ht="8.25" hidden="1" customHeight="1"/>
    <row r="3014" ht="8.25" hidden="1" customHeight="1"/>
    <row r="3015" ht="8.25" hidden="1" customHeight="1"/>
    <row r="3016" ht="8.25" hidden="1" customHeight="1"/>
    <row r="3017" ht="8.25" hidden="1" customHeight="1"/>
    <row r="3018" ht="8.25" hidden="1" customHeight="1"/>
    <row r="3019" ht="8.25" hidden="1" customHeight="1"/>
    <row r="3020" ht="8.25" hidden="1" customHeight="1"/>
    <row r="3021" ht="8.25" hidden="1" customHeight="1"/>
    <row r="3022" ht="8.25" hidden="1" customHeight="1"/>
    <row r="3023" ht="8.25" hidden="1" customHeight="1"/>
    <row r="3024" ht="8.25" hidden="1" customHeight="1"/>
    <row r="3025" ht="8.25" hidden="1" customHeight="1"/>
    <row r="3026" ht="8.25" hidden="1" customHeight="1"/>
    <row r="3027" ht="8.25" hidden="1" customHeight="1"/>
    <row r="3028" ht="8.25" hidden="1" customHeight="1"/>
    <row r="3029" ht="8.25" hidden="1" customHeight="1"/>
    <row r="3030" ht="8.25" hidden="1" customHeight="1"/>
    <row r="3031" ht="8.25" hidden="1" customHeight="1"/>
    <row r="3032" ht="8.25" hidden="1" customHeight="1"/>
    <row r="3033" ht="8.25" hidden="1" customHeight="1"/>
    <row r="3034" ht="8.25" hidden="1" customHeight="1"/>
    <row r="3035" ht="8.25" hidden="1" customHeight="1"/>
    <row r="3036" ht="8.25" hidden="1" customHeight="1"/>
    <row r="3037" ht="8.25" hidden="1" customHeight="1"/>
    <row r="3038" ht="8.25" hidden="1" customHeight="1"/>
    <row r="3039" ht="8.25" hidden="1" customHeight="1"/>
    <row r="3040" ht="8.25" hidden="1" customHeight="1"/>
    <row r="3041" ht="8.25" hidden="1" customHeight="1"/>
    <row r="3042" ht="8.25" hidden="1" customHeight="1"/>
    <row r="3043" ht="8.25" hidden="1" customHeight="1"/>
    <row r="3044" ht="8.25" hidden="1" customHeight="1"/>
    <row r="3045" ht="8.25" hidden="1" customHeight="1"/>
    <row r="3046" ht="8.25" hidden="1" customHeight="1"/>
    <row r="3047" ht="8.25" hidden="1" customHeight="1"/>
    <row r="3048" ht="8.25" hidden="1" customHeight="1"/>
    <row r="3049" ht="8.25" hidden="1" customHeight="1"/>
    <row r="3050" ht="8.25" hidden="1" customHeight="1"/>
    <row r="3051" ht="8.25" hidden="1" customHeight="1"/>
    <row r="3052" ht="8.25" hidden="1" customHeight="1"/>
    <row r="3053" ht="8.25" hidden="1" customHeight="1"/>
    <row r="3054" ht="8.25" hidden="1" customHeight="1"/>
    <row r="3055" ht="8.25" hidden="1" customHeight="1"/>
    <row r="3056" ht="8.25" hidden="1" customHeight="1"/>
    <row r="3057" ht="8.25" hidden="1" customHeight="1"/>
    <row r="3058" ht="8.25" hidden="1" customHeight="1"/>
    <row r="3059" ht="8.25" hidden="1" customHeight="1"/>
    <row r="3060" ht="8.25" hidden="1" customHeight="1"/>
    <row r="3061" ht="8.25" hidden="1" customHeight="1"/>
    <row r="3062" ht="8.25" hidden="1" customHeight="1"/>
    <row r="3063" ht="8.25" hidden="1" customHeight="1"/>
    <row r="3064" ht="8.25" hidden="1" customHeight="1"/>
    <row r="3065" ht="8.25" hidden="1" customHeight="1"/>
    <row r="3066" ht="8.25" hidden="1" customHeight="1"/>
    <row r="3067" ht="8.25" hidden="1" customHeight="1"/>
    <row r="3068" ht="8.25" hidden="1" customHeight="1"/>
    <row r="3069" ht="8.25" hidden="1" customHeight="1"/>
    <row r="3070" ht="8.25" hidden="1" customHeight="1"/>
    <row r="3071" ht="8.25" hidden="1" customHeight="1"/>
    <row r="3072" ht="8.25" hidden="1" customHeight="1"/>
    <row r="3073" ht="8.25" hidden="1" customHeight="1"/>
    <row r="3074" ht="8.25" hidden="1" customHeight="1"/>
    <row r="3075" ht="8.25" hidden="1" customHeight="1"/>
    <row r="3076" ht="8.25" hidden="1" customHeight="1"/>
    <row r="3077" ht="8.25" hidden="1" customHeight="1"/>
    <row r="3078" ht="8.25" hidden="1" customHeight="1"/>
    <row r="3079" ht="8.25" hidden="1" customHeight="1"/>
    <row r="3080" ht="8.25" hidden="1" customHeight="1"/>
    <row r="3081" ht="8.25" hidden="1" customHeight="1"/>
    <row r="3082" ht="8.25" hidden="1" customHeight="1"/>
    <row r="3083" ht="8.25" hidden="1" customHeight="1"/>
    <row r="3084" ht="8.25" hidden="1" customHeight="1"/>
    <row r="3085" ht="8.25" hidden="1" customHeight="1"/>
    <row r="3086" ht="8.25" hidden="1" customHeight="1"/>
    <row r="3087" ht="8.25" hidden="1" customHeight="1"/>
    <row r="3088" ht="8.25" hidden="1" customHeight="1"/>
    <row r="3089" ht="8.25" hidden="1" customHeight="1"/>
    <row r="3090" ht="8.25" hidden="1" customHeight="1"/>
    <row r="3091" ht="8.25" hidden="1" customHeight="1"/>
    <row r="3092" ht="8.25" hidden="1" customHeight="1"/>
    <row r="3093" ht="8.25" hidden="1" customHeight="1"/>
    <row r="3094" ht="8.25" hidden="1" customHeight="1"/>
    <row r="3095" ht="8.25" hidden="1" customHeight="1"/>
    <row r="3096" ht="8.25" hidden="1" customHeight="1"/>
    <row r="3097" ht="8.25" hidden="1" customHeight="1"/>
    <row r="3098" ht="8.25" hidden="1" customHeight="1"/>
    <row r="3099" ht="8.25" hidden="1" customHeight="1"/>
    <row r="3100" ht="8.25" hidden="1" customHeight="1"/>
    <row r="3101" ht="8.25" hidden="1" customHeight="1"/>
    <row r="3102" ht="8.25" hidden="1" customHeight="1"/>
    <row r="3103" ht="8.25" hidden="1" customHeight="1"/>
    <row r="3104" ht="8.25" hidden="1" customHeight="1"/>
    <row r="3105" ht="8.25" hidden="1" customHeight="1"/>
    <row r="3106" ht="8.25" hidden="1" customHeight="1"/>
    <row r="3107" ht="8.25" hidden="1" customHeight="1"/>
    <row r="3108" ht="8.25" hidden="1" customHeight="1"/>
    <row r="3109" ht="8.25" hidden="1" customHeight="1"/>
    <row r="3110" ht="8.25" hidden="1" customHeight="1"/>
    <row r="3111" ht="8.25" hidden="1" customHeight="1"/>
    <row r="3112" ht="8.25" hidden="1" customHeight="1"/>
    <row r="3113" ht="8.25" hidden="1" customHeight="1"/>
    <row r="3114" ht="8.25" hidden="1" customHeight="1"/>
    <row r="3115" ht="8.25" hidden="1" customHeight="1"/>
    <row r="3116" ht="8.25" hidden="1" customHeight="1"/>
    <row r="3117" ht="8.25" hidden="1" customHeight="1"/>
    <row r="3118" ht="8.25" hidden="1" customHeight="1"/>
    <row r="3119" ht="8.25" hidden="1" customHeight="1"/>
    <row r="3120" ht="8.25" hidden="1" customHeight="1"/>
    <row r="3121" ht="8.25" hidden="1" customHeight="1"/>
    <row r="3122" ht="8.25" hidden="1" customHeight="1"/>
    <row r="3123" ht="8.25" hidden="1" customHeight="1"/>
    <row r="3124" ht="8.25" hidden="1" customHeight="1"/>
    <row r="3125" ht="8.25" hidden="1" customHeight="1"/>
    <row r="3126" ht="8.25" hidden="1" customHeight="1"/>
    <row r="3127" ht="8.25" hidden="1" customHeight="1"/>
    <row r="3128" ht="8.25" hidden="1" customHeight="1"/>
    <row r="3129" ht="8.25" hidden="1" customHeight="1"/>
    <row r="3130" ht="8.25" hidden="1" customHeight="1"/>
    <row r="3131" ht="8.25" hidden="1" customHeight="1"/>
    <row r="3132" ht="8.25" hidden="1" customHeight="1"/>
    <row r="3133" ht="8.25" hidden="1" customHeight="1"/>
    <row r="3134" ht="8.25" hidden="1" customHeight="1"/>
    <row r="3135" ht="8.25" hidden="1" customHeight="1"/>
    <row r="3136" ht="8.25" hidden="1" customHeight="1"/>
    <row r="3137" ht="8.25" hidden="1" customHeight="1"/>
    <row r="3138" ht="8.25" hidden="1" customHeight="1"/>
    <row r="3139" ht="8.25" hidden="1" customHeight="1"/>
    <row r="3140" ht="8.25" hidden="1" customHeight="1"/>
    <row r="3141" ht="8.25" hidden="1" customHeight="1"/>
    <row r="3142" ht="8.25" hidden="1" customHeight="1"/>
    <row r="3143" ht="8.25" hidden="1" customHeight="1"/>
    <row r="3144" ht="8.25" hidden="1" customHeight="1"/>
    <row r="3145" ht="8.25" hidden="1" customHeight="1"/>
    <row r="3146" ht="8.25" hidden="1" customHeight="1"/>
    <row r="3147" ht="8.25" hidden="1" customHeight="1"/>
    <row r="3148" ht="8.25" hidden="1" customHeight="1"/>
    <row r="3149" ht="8.25" hidden="1" customHeight="1"/>
    <row r="3150" ht="8.25" hidden="1" customHeight="1"/>
    <row r="3151" ht="8.25" hidden="1" customHeight="1"/>
    <row r="3152" ht="8.25" hidden="1" customHeight="1"/>
    <row r="3153" ht="8.25" hidden="1" customHeight="1"/>
    <row r="3154" ht="8.25" hidden="1" customHeight="1"/>
    <row r="3155" ht="8.25" hidden="1" customHeight="1"/>
    <row r="3156" ht="8.25" hidden="1" customHeight="1"/>
    <row r="3157" ht="8.25" hidden="1" customHeight="1"/>
    <row r="3158" ht="8.25" hidden="1" customHeight="1"/>
    <row r="3159" ht="8.25" hidden="1" customHeight="1"/>
    <row r="3160" ht="8.25" hidden="1" customHeight="1"/>
    <row r="3161" ht="8.25" hidden="1" customHeight="1"/>
    <row r="3162" ht="8.25" hidden="1" customHeight="1"/>
    <row r="3163" ht="8.25" hidden="1" customHeight="1"/>
    <row r="3164" ht="8.25" hidden="1" customHeight="1"/>
    <row r="3165" ht="8.25" hidden="1" customHeight="1"/>
    <row r="3166" ht="8.25" hidden="1" customHeight="1"/>
    <row r="3167" ht="8.25" hidden="1" customHeight="1"/>
    <row r="3168" ht="8.25" hidden="1" customHeight="1"/>
    <row r="3169" ht="8.25" hidden="1" customHeight="1"/>
    <row r="3170" ht="8.25" hidden="1" customHeight="1"/>
    <row r="3171" ht="8.25" hidden="1" customHeight="1"/>
    <row r="3172" ht="8.25" hidden="1" customHeight="1"/>
    <row r="3173" ht="8.25" hidden="1" customHeight="1"/>
    <row r="3174" ht="8.25" hidden="1" customHeight="1"/>
    <row r="3175" ht="8.25" hidden="1" customHeight="1"/>
    <row r="3176" ht="8.25" hidden="1" customHeight="1"/>
    <row r="3177" ht="8.25" hidden="1" customHeight="1"/>
    <row r="3178" ht="8.25" hidden="1" customHeight="1"/>
    <row r="3179" ht="8.25" hidden="1" customHeight="1"/>
    <row r="3180" ht="8.25" hidden="1" customHeight="1"/>
    <row r="3181" ht="8.25" hidden="1" customHeight="1"/>
    <row r="3182" ht="8.25" hidden="1" customHeight="1"/>
    <row r="3183" ht="8.25" hidden="1" customHeight="1"/>
    <row r="3184" ht="8.25" hidden="1" customHeight="1"/>
    <row r="3185" ht="8.25" hidden="1" customHeight="1"/>
    <row r="3186" ht="8.25" hidden="1" customHeight="1"/>
    <row r="3187" ht="8.25" hidden="1" customHeight="1"/>
    <row r="3188" ht="8.25" hidden="1" customHeight="1"/>
    <row r="3189" ht="8.25" hidden="1" customHeight="1"/>
    <row r="3190" ht="8.25" hidden="1" customHeight="1"/>
    <row r="3191" ht="8.25" hidden="1" customHeight="1"/>
    <row r="3192" ht="8.25" hidden="1" customHeight="1"/>
    <row r="3193" ht="8.25" hidden="1" customHeight="1"/>
    <row r="3194" ht="8.25" hidden="1" customHeight="1"/>
    <row r="3195" ht="8.25" hidden="1" customHeight="1"/>
    <row r="3196" ht="8.25" hidden="1" customHeight="1"/>
    <row r="3197" ht="8.25" hidden="1" customHeight="1"/>
    <row r="3198" ht="8.25" hidden="1" customHeight="1"/>
    <row r="3199" ht="8.25" hidden="1" customHeight="1"/>
    <row r="3200" ht="8.25" hidden="1" customHeight="1"/>
    <row r="3201" ht="8.25" hidden="1" customHeight="1"/>
    <row r="3202" ht="8.25" hidden="1" customHeight="1"/>
    <row r="3203" ht="8.25" hidden="1" customHeight="1"/>
    <row r="3204" ht="8.25" hidden="1" customHeight="1"/>
    <row r="3205" ht="8.25" hidden="1" customHeight="1"/>
    <row r="3206" ht="8.25" hidden="1" customHeight="1"/>
    <row r="3207" ht="8.25" hidden="1" customHeight="1"/>
    <row r="3208" ht="8.25" hidden="1" customHeight="1"/>
    <row r="3209" ht="8.25" hidden="1" customHeight="1"/>
    <row r="3210" ht="8.25" hidden="1" customHeight="1"/>
    <row r="3211" ht="8.25" hidden="1" customHeight="1"/>
    <row r="3212" ht="8.25" hidden="1" customHeight="1"/>
    <row r="3213" ht="8.25" hidden="1" customHeight="1"/>
    <row r="3214" ht="8.25" hidden="1" customHeight="1"/>
    <row r="3215" ht="8.25" hidden="1" customHeight="1"/>
    <row r="3216" ht="8.25" hidden="1" customHeight="1"/>
    <row r="3217" ht="8.25" hidden="1" customHeight="1"/>
    <row r="3218" ht="8.25" hidden="1" customHeight="1"/>
    <row r="3219" ht="8.25" hidden="1" customHeight="1"/>
    <row r="3220" ht="8.25" hidden="1" customHeight="1"/>
    <row r="3221" ht="8.25" hidden="1" customHeight="1"/>
    <row r="3222" ht="8.25" hidden="1" customHeight="1"/>
    <row r="3223" ht="8.25" hidden="1" customHeight="1"/>
    <row r="3224" ht="8.25" hidden="1" customHeight="1"/>
    <row r="3225" ht="8.25" hidden="1" customHeight="1"/>
    <row r="3226" ht="8.25" hidden="1" customHeight="1"/>
    <row r="3227" ht="8.25" hidden="1" customHeight="1"/>
    <row r="3228" ht="8.25" hidden="1" customHeight="1"/>
    <row r="3229" ht="8.25" hidden="1" customHeight="1"/>
    <row r="3230" ht="8.25" hidden="1" customHeight="1"/>
    <row r="3231" ht="8.25" hidden="1" customHeight="1"/>
    <row r="3232" ht="8.25" hidden="1" customHeight="1"/>
    <row r="3233" ht="8.25" hidden="1" customHeight="1"/>
    <row r="3234" ht="8.25" hidden="1" customHeight="1"/>
    <row r="3235" ht="8.25" hidden="1" customHeight="1"/>
    <row r="3236" ht="8.25" hidden="1" customHeight="1"/>
    <row r="3237" ht="8.25" hidden="1" customHeight="1"/>
    <row r="3238" ht="8.25" hidden="1" customHeight="1"/>
    <row r="3239" ht="8.25" hidden="1" customHeight="1"/>
    <row r="3240" ht="8.25" hidden="1" customHeight="1"/>
    <row r="3241" ht="8.25" hidden="1" customHeight="1"/>
    <row r="3242" ht="8.25" hidden="1" customHeight="1"/>
    <row r="3243" ht="8.25" hidden="1" customHeight="1"/>
    <row r="3244" ht="8.25" hidden="1" customHeight="1"/>
    <row r="3245" ht="8.25" hidden="1" customHeight="1"/>
    <row r="3246" ht="8.25" hidden="1" customHeight="1"/>
    <row r="3247" ht="8.25" hidden="1" customHeight="1"/>
    <row r="3248" ht="8.25" hidden="1" customHeight="1"/>
    <row r="3249" ht="8.25" hidden="1" customHeight="1"/>
    <row r="3250" ht="8.25" hidden="1" customHeight="1"/>
    <row r="3251" ht="8.25" hidden="1" customHeight="1"/>
    <row r="3252" ht="8.25" hidden="1" customHeight="1"/>
    <row r="3253" ht="8.25" hidden="1" customHeight="1"/>
    <row r="3254" ht="8.25" hidden="1" customHeight="1"/>
    <row r="3255" ht="8.25" hidden="1" customHeight="1"/>
    <row r="3256" ht="8.25" hidden="1" customHeight="1"/>
    <row r="3257" ht="8.25" hidden="1" customHeight="1"/>
    <row r="3258" ht="8.25" hidden="1" customHeight="1"/>
    <row r="3259" ht="8.25" hidden="1" customHeight="1"/>
    <row r="3260" ht="8.25" hidden="1" customHeight="1"/>
    <row r="3261" ht="8.25" hidden="1" customHeight="1"/>
    <row r="3262" ht="8.25" hidden="1" customHeight="1"/>
    <row r="3263" ht="8.25" hidden="1" customHeight="1"/>
    <row r="3264" ht="8.25" hidden="1" customHeight="1"/>
    <row r="3265" ht="8.25" hidden="1" customHeight="1"/>
    <row r="3266" ht="8.25" hidden="1" customHeight="1"/>
    <row r="3267" ht="8.25" hidden="1" customHeight="1"/>
    <row r="3268" ht="8.25" hidden="1" customHeight="1"/>
    <row r="3269" ht="8.25" hidden="1" customHeight="1"/>
    <row r="3270" ht="8.25" hidden="1" customHeight="1"/>
    <row r="3271" ht="8.25" hidden="1" customHeight="1"/>
    <row r="3272" ht="8.25" hidden="1" customHeight="1"/>
    <row r="3273" ht="8.25" hidden="1" customHeight="1"/>
    <row r="3274" ht="8.25" hidden="1" customHeight="1"/>
    <row r="3275" ht="8.25" hidden="1" customHeight="1"/>
    <row r="3276" ht="8.25" hidden="1" customHeight="1"/>
    <row r="3277" ht="8.25" hidden="1" customHeight="1"/>
    <row r="3278" ht="8.25" hidden="1" customHeight="1"/>
    <row r="3279" ht="8.25" hidden="1" customHeight="1"/>
    <row r="3280" ht="8.25" hidden="1" customHeight="1"/>
    <row r="3281" ht="8.25" hidden="1" customHeight="1"/>
    <row r="3282" ht="8.25" hidden="1" customHeight="1"/>
    <row r="3283" ht="8.25" hidden="1" customHeight="1"/>
    <row r="3284" ht="8.25" hidden="1" customHeight="1"/>
    <row r="3285" ht="8.25" hidden="1" customHeight="1"/>
    <row r="3286" ht="8.25" hidden="1" customHeight="1"/>
    <row r="3287" ht="8.25" hidden="1" customHeight="1"/>
    <row r="3288" ht="8.25" hidden="1" customHeight="1"/>
    <row r="3289" ht="8.25" hidden="1" customHeight="1"/>
    <row r="3290" ht="8.25" hidden="1" customHeight="1"/>
    <row r="3291" ht="8.25" hidden="1" customHeight="1"/>
    <row r="3292" ht="8.25" hidden="1" customHeight="1"/>
    <row r="3293" ht="8.25" hidden="1" customHeight="1"/>
    <row r="3294" ht="8.25" hidden="1" customHeight="1"/>
    <row r="3295" ht="8.25" hidden="1" customHeight="1"/>
    <row r="3296" ht="8.25" hidden="1" customHeight="1"/>
    <row r="3297" ht="8.25" hidden="1" customHeight="1"/>
    <row r="3298" ht="8.25" hidden="1" customHeight="1"/>
    <row r="3299" ht="8.25" hidden="1" customHeight="1"/>
    <row r="3300" ht="8.25" hidden="1" customHeight="1"/>
    <row r="3301" ht="8.25" hidden="1" customHeight="1"/>
    <row r="3302" ht="8.25" hidden="1" customHeight="1"/>
    <row r="3303" ht="8.25" hidden="1" customHeight="1"/>
    <row r="3304" ht="8.25" hidden="1" customHeight="1"/>
    <row r="3305" ht="8.25" hidden="1" customHeight="1"/>
    <row r="3306" ht="8.25" hidden="1" customHeight="1"/>
    <row r="3307" ht="8.25" hidden="1" customHeight="1"/>
    <row r="3308" ht="8.25" hidden="1" customHeight="1"/>
    <row r="3309" ht="8.25" hidden="1" customHeight="1"/>
    <row r="3310" ht="8.25" hidden="1" customHeight="1"/>
    <row r="3311" ht="8.25" hidden="1" customHeight="1"/>
    <row r="3312" ht="8.25" hidden="1" customHeight="1"/>
    <row r="3313" ht="8.25" hidden="1" customHeight="1"/>
    <row r="3314" ht="8.25" hidden="1" customHeight="1"/>
    <row r="3315" ht="8.25" hidden="1" customHeight="1"/>
    <row r="3316" ht="8.25" hidden="1" customHeight="1"/>
    <row r="3317" ht="8.25" hidden="1" customHeight="1"/>
    <row r="3318" ht="8.25" hidden="1" customHeight="1"/>
    <row r="3319" ht="8.25" hidden="1" customHeight="1"/>
    <row r="3320" ht="8.25" hidden="1" customHeight="1"/>
    <row r="3321" ht="8.25" hidden="1" customHeight="1"/>
    <row r="3322" ht="8.25" hidden="1" customHeight="1"/>
    <row r="3323" ht="8.25" hidden="1" customHeight="1"/>
    <row r="3324" ht="8.25" hidden="1" customHeight="1"/>
    <row r="3325" ht="8.25" hidden="1" customHeight="1"/>
    <row r="3326" ht="8.25" hidden="1" customHeight="1"/>
    <row r="3327" ht="8.25" hidden="1" customHeight="1"/>
    <row r="3328" ht="8.25" hidden="1" customHeight="1"/>
    <row r="3329" ht="8.25" hidden="1" customHeight="1"/>
    <row r="3330" ht="8.25" hidden="1" customHeight="1"/>
    <row r="3331" ht="8.25" hidden="1" customHeight="1"/>
    <row r="3332" ht="8.25" hidden="1" customHeight="1"/>
    <row r="3333" ht="8.25" hidden="1" customHeight="1"/>
    <row r="3334" ht="8.25" hidden="1" customHeight="1"/>
    <row r="3335" ht="8.25" hidden="1" customHeight="1"/>
    <row r="3336" ht="8.25" hidden="1" customHeight="1"/>
    <row r="3337" ht="8.25" hidden="1" customHeight="1"/>
    <row r="3338" ht="8.25" hidden="1" customHeight="1"/>
    <row r="3339" ht="8.25" hidden="1" customHeight="1"/>
    <row r="3340" ht="8.25" hidden="1" customHeight="1"/>
    <row r="3341" ht="8.25" hidden="1" customHeight="1"/>
    <row r="3342" ht="8.25" hidden="1" customHeight="1"/>
    <row r="3343" ht="8.25" hidden="1" customHeight="1"/>
    <row r="3344" ht="8.25" hidden="1" customHeight="1"/>
    <row r="3345" ht="8.25" hidden="1" customHeight="1"/>
    <row r="3346" ht="8.25" hidden="1" customHeight="1"/>
    <row r="3347" ht="8.25" hidden="1" customHeight="1"/>
    <row r="3348" ht="8.25" hidden="1" customHeight="1"/>
    <row r="3349" ht="8.25" hidden="1" customHeight="1"/>
    <row r="3350" ht="8.25" hidden="1" customHeight="1"/>
    <row r="3351" ht="8.25" hidden="1" customHeight="1"/>
    <row r="3352" ht="8.25" hidden="1" customHeight="1"/>
    <row r="3353" ht="8.25" hidden="1" customHeight="1"/>
    <row r="3354" ht="8.25" hidden="1" customHeight="1"/>
    <row r="3355" ht="8.25" hidden="1" customHeight="1"/>
    <row r="3356" ht="8.25" hidden="1" customHeight="1"/>
    <row r="3357" ht="8.25" hidden="1" customHeight="1"/>
    <row r="3358" ht="8.25" hidden="1" customHeight="1"/>
    <row r="3359" ht="8.25" hidden="1" customHeight="1"/>
    <row r="3360" ht="8.25" hidden="1" customHeight="1"/>
    <row r="3361" ht="8.25" hidden="1" customHeight="1"/>
    <row r="3362" ht="8.25" hidden="1" customHeight="1"/>
    <row r="3363" ht="8.25" hidden="1" customHeight="1"/>
    <row r="3364" ht="8.25" hidden="1" customHeight="1"/>
    <row r="3365" ht="8.25" hidden="1" customHeight="1"/>
    <row r="3366" ht="8.25" hidden="1" customHeight="1"/>
    <row r="3367" ht="8.25" hidden="1" customHeight="1"/>
    <row r="3368" ht="8.25" hidden="1" customHeight="1"/>
    <row r="3369" ht="8.25" hidden="1" customHeight="1"/>
    <row r="3370" ht="8.25" hidden="1" customHeight="1"/>
    <row r="3371" ht="8.25" hidden="1" customHeight="1"/>
    <row r="3372" ht="8.25" hidden="1" customHeight="1"/>
    <row r="3373" ht="8.25" hidden="1" customHeight="1"/>
    <row r="3374" ht="8.25" hidden="1" customHeight="1"/>
    <row r="3375" ht="8.25" hidden="1" customHeight="1"/>
    <row r="3376" ht="8.25" hidden="1" customHeight="1"/>
    <row r="3377" ht="8.25" hidden="1" customHeight="1"/>
    <row r="3378" ht="8.25" hidden="1" customHeight="1"/>
    <row r="3379" ht="8.25" hidden="1" customHeight="1"/>
    <row r="3380" ht="8.25" hidden="1" customHeight="1"/>
    <row r="3381" ht="8.25" hidden="1" customHeight="1"/>
    <row r="3382" ht="8.25" hidden="1" customHeight="1"/>
    <row r="3383" ht="8.25" hidden="1" customHeight="1"/>
    <row r="3384" ht="8.25" hidden="1" customHeight="1"/>
    <row r="3385" ht="8.25" hidden="1" customHeight="1"/>
    <row r="3386" ht="8.25" hidden="1" customHeight="1"/>
    <row r="3387" ht="8.25" hidden="1" customHeight="1"/>
    <row r="3388" ht="8.25" hidden="1" customHeight="1"/>
    <row r="3389" ht="8.25" hidden="1" customHeight="1"/>
    <row r="3390" ht="8.25" hidden="1" customHeight="1"/>
    <row r="3391" ht="8.25" hidden="1" customHeight="1"/>
    <row r="3392" ht="8.25" hidden="1" customHeight="1"/>
    <row r="3393" ht="8.25" hidden="1" customHeight="1"/>
    <row r="3394" ht="8.25" hidden="1" customHeight="1"/>
    <row r="3395" ht="8.25" hidden="1" customHeight="1"/>
    <row r="3396" ht="8.25" hidden="1" customHeight="1"/>
    <row r="3397" ht="8.25" hidden="1" customHeight="1"/>
    <row r="3398" ht="8.25" hidden="1" customHeight="1"/>
    <row r="3399" ht="8.25" hidden="1" customHeight="1"/>
    <row r="3400" ht="8.25" hidden="1" customHeight="1"/>
    <row r="3401" ht="8.25" hidden="1" customHeight="1"/>
    <row r="3402" ht="8.25" hidden="1" customHeight="1"/>
    <row r="3403" ht="8.25" hidden="1" customHeight="1"/>
    <row r="3404" ht="8.25" hidden="1" customHeight="1"/>
    <row r="3405" ht="8.25" hidden="1" customHeight="1"/>
    <row r="3406" ht="8.25" hidden="1" customHeight="1"/>
    <row r="3407" ht="8.25" hidden="1" customHeight="1"/>
    <row r="3408" ht="8.25" hidden="1" customHeight="1"/>
    <row r="3409" ht="8.25" hidden="1" customHeight="1"/>
    <row r="3410" ht="8.25" hidden="1" customHeight="1"/>
    <row r="3411" ht="8.25" hidden="1" customHeight="1"/>
    <row r="3412" ht="8.25" hidden="1" customHeight="1"/>
    <row r="3413" ht="8.25" hidden="1" customHeight="1"/>
    <row r="3414" ht="8.25" hidden="1" customHeight="1"/>
    <row r="3415" ht="8.25" hidden="1" customHeight="1"/>
    <row r="3416" ht="8.25" hidden="1" customHeight="1"/>
    <row r="3417" ht="8.25" hidden="1" customHeight="1"/>
    <row r="3418" ht="8.25" hidden="1" customHeight="1"/>
    <row r="3419" ht="8.25" hidden="1" customHeight="1"/>
    <row r="3420" ht="8.25" hidden="1" customHeight="1"/>
    <row r="3421" ht="8.25" hidden="1" customHeight="1"/>
    <row r="3422" ht="8.25" hidden="1" customHeight="1"/>
    <row r="3423" ht="8.25" hidden="1" customHeight="1"/>
    <row r="3424" ht="8.25" hidden="1" customHeight="1"/>
    <row r="3425" ht="8.25" hidden="1" customHeight="1"/>
    <row r="3426" ht="8.25" hidden="1" customHeight="1"/>
    <row r="3427" ht="8.25" hidden="1" customHeight="1"/>
    <row r="3428" ht="8.25" hidden="1" customHeight="1"/>
    <row r="3429" ht="8.25" hidden="1" customHeight="1"/>
    <row r="3430" ht="8.25" hidden="1" customHeight="1"/>
    <row r="3431" ht="8.25" hidden="1" customHeight="1"/>
    <row r="3432" ht="8.25" hidden="1" customHeight="1"/>
    <row r="3433" ht="8.25" hidden="1" customHeight="1"/>
    <row r="3434" ht="8.25" hidden="1" customHeight="1"/>
    <row r="3435" ht="8.25" hidden="1" customHeight="1"/>
    <row r="3436" ht="8.25" hidden="1" customHeight="1"/>
    <row r="3437" ht="8.25" hidden="1" customHeight="1"/>
    <row r="3438" ht="8.25" hidden="1" customHeight="1"/>
    <row r="3439" ht="8.25" hidden="1" customHeight="1"/>
    <row r="3440" ht="8.25" hidden="1" customHeight="1"/>
    <row r="3441" ht="8.25" hidden="1" customHeight="1"/>
    <row r="3442" ht="8.25" hidden="1" customHeight="1"/>
    <row r="3443" ht="8.25" hidden="1" customHeight="1"/>
    <row r="3444" ht="8.25" hidden="1" customHeight="1"/>
    <row r="3445" ht="8.25" hidden="1" customHeight="1"/>
    <row r="3446" ht="8.25" hidden="1" customHeight="1"/>
    <row r="3447" ht="8.25" hidden="1" customHeight="1"/>
    <row r="3448" ht="8.25" hidden="1" customHeight="1"/>
    <row r="3449" ht="8.25" hidden="1" customHeight="1"/>
    <row r="3450" ht="8.25" hidden="1" customHeight="1"/>
    <row r="3451" ht="8.25" hidden="1" customHeight="1"/>
    <row r="3452" ht="8.25" hidden="1" customHeight="1"/>
    <row r="3453" ht="8.25" hidden="1" customHeight="1"/>
    <row r="3454" ht="8.25" hidden="1" customHeight="1"/>
    <row r="3455" ht="8.25" hidden="1" customHeight="1"/>
    <row r="3456" ht="8.25" hidden="1" customHeight="1"/>
    <row r="3457" ht="8.25" hidden="1" customHeight="1"/>
    <row r="3458" ht="8.25" hidden="1" customHeight="1"/>
    <row r="3459" ht="8.25" hidden="1" customHeight="1"/>
    <row r="3460" ht="8.25" hidden="1" customHeight="1"/>
    <row r="3461" ht="8.25" hidden="1" customHeight="1"/>
    <row r="3462" ht="8.25" hidden="1" customHeight="1"/>
    <row r="3463" ht="8.25" hidden="1" customHeight="1"/>
    <row r="3464" ht="8.25" hidden="1" customHeight="1"/>
    <row r="3465" ht="8.25" hidden="1" customHeight="1"/>
    <row r="3466" ht="8.25" hidden="1" customHeight="1"/>
    <row r="3467" ht="8.25" hidden="1" customHeight="1"/>
    <row r="3468" ht="8.25" hidden="1" customHeight="1"/>
    <row r="3469" ht="8.25" hidden="1" customHeight="1"/>
    <row r="3470" ht="8.25" hidden="1" customHeight="1"/>
    <row r="3471" ht="8.25" hidden="1" customHeight="1"/>
    <row r="3472" ht="8.25" hidden="1" customHeight="1"/>
    <row r="3473" ht="8.25" hidden="1" customHeight="1"/>
    <row r="3474" ht="8.25" hidden="1" customHeight="1"/>
    <row r="3475" ht="8.25" hidden="1" customHeight="1"/>
    <row r="3476" ht="8.25" hidden="1" customHeight="1"/>
    <row r="3477" ht="8.25" hidden="1" customHeight="1"/>
    <row r="3478" ht="8.25" hidden="1" customHeight="1"/>
    <row r="3479" ht="8.25" hidden="1" customHeight="1"/>
    <row r="3480" ht="8.25" hidden="1" customHeight="1"/>
    <row r="3481" ht="8.25" hidden="1" customHeight="1"/>
    <row r="3482" ht="8.25" hidden="1" customHeight="1"/>
    <row r="3483" ht="8.25" hidden="1" customHeight="1"/>
    <row r="3484" ht="8.25" hidden="1" customHeight="1"/>
    <row r="3485" ht="8.25" hidden="1" customHeight="1"/>
    <row r="3486" ht="8.25" hidden="1" customHeight="1"/>
    <row r="3487" ht="8.25" hidden="1" customHeight="1"/>
    <row r="3488" ht="8.25" hidden="1" customHeight="1"/>
    <row r="3489" ht="8.25" hidden="1" customHeight="1"/>
    <row r="3490" ht="8.25" hidden="1" customHeight="1"/>
    <row r="3491" ht="8.25" hidden="1" customHeight="1"/>
    <row r="3492" ht="8.25" hidden="1" customHeight="1"/>
    <row r="3493" ht="8.25" hidden="1" customHeight="1"/>
    <row r="3494" ht="8.25" hidden="1" customHeight="1"/>
    <row r="3495" ht="8.25" hidden="1" customHeight="1"/>
    <row r="3496" ht="8.25" hidden="1" customHeight="1"/>
    <row r="3497" ht="8.25" hidden="1" customHeight="1"/>
    <row r="3498" ht="8.25" hidden="1" customHeight="1"/>
    <row r="3499" ht="8.25" hidden="1" customHeight="1"/>
    <row r="3500" ht="8.25" hidden="1" customHeight="1"/>
    <row r="3501" ht="8.25" hidden="1" customHeight="1"/>
    <row r="3502" ht="8.25" hidden="1" customHeight="1"/>
    <row r="3503" ht="8.25" hidden="1" customHeight="1"/>
    <row r="3504" ht="8.25" hidden="1" customHeight="1"/>
    <row r="3505" ht="8.25" hidden="1" customHeight="1"/>
    <row r="3506" ht="8.25" hidden="1" customHeight="1"/>
    <row r="3507" ht="8.25" hidden="1" customHeight="1"/>
    <row r="3508" ht="8.25" hidden="1" customHeight="1"/>
    <row r="3509" ht="8.25" hidden="1" customHeight="1"/>
    <row r="3510" ht="8.25" hidden="1" customHeight="1"/>
    <row r="3511" ht="8.25" hidden="1" customHeight="1"/>
    <row r="3512" ht="8.25" hidden="1" customHeight="1"/>
    <row r="3513" ht="8.25" hidden="1" customHeight="1"/>
    <row r="3514" ht="8.25" hidden="1" customHeight="1"/>
    <row r="3515" ht="8.25" hidden="1" customHeight="1"/>
    <row r="3516" ht="8.25" hidden="1" customHeight="1"/>
    <row r="3517" ht="8.25" hidden="1" customHeight="1"/>
    <row r="3518" ht="8.25" hidden="1" customHeight="1"/>
    <row r="3519" ht="8.25" hidden="1" customHeight="1"/>
    <row r="3520" ht="8.25" hidden="1" customHeight="1"/>
    <row r="3521" ht="8.25" hidden="1" customHeight="1"/>
    <row r="3522" ht="8.25" hidden="1" customHeight="1"/>
    <row r="3523" ht="8.25" hidden="1" customHeight="1"/>
    <row r="3524" ht="8.25" hidden="1" customHeight="1"/>
    <row r="3525" ht="8.25" hidden="1" customHeight="1"/>
    <row r="3526" ht="8.25" hidden="1" customHeight="1"/>
    <row r="3527" ht="8.25" hidden="1" customHeight="1"/>
    <row r="3528" ht="8.25" hidden="1" customHeight="1"/>
    <row r="3529" ht="8.25" hidden="1" customHeight="1"/>
    <row r="3530" ht="8.25" hidden="1" customHeight="1"/>
    <row r="3531" ht="8.25" hidden="1" customHeight="1"/>
    <row r="3532" ht="8.25" hidden="1" customHeight="1"/>
    <row r="3533" ht="8.25" hidden="1" customHeight="1"/>
    <row r="3534" ht="8.25" hidden="1" customHeight="1"/>
    <row r="3535" ht="8.25" hidden="1" customHeight="1"/>
    <row r="3536" ht="8.25" hidden="1" customHeight="1"/>
    <row r="3537" ht="8.25" hidden="1" customHeight="1"/>
    <row r="3538" ht="8.25" hidden="1" customHeight="1"/>
    <row r="3539" ht="8.25" hidden="1" customHeight="1"/>
    <row r="3540" ht="8.25" hidden="1" customHeight="1"/>
    <row r="3541" ht="8.25" hidden="1" customHeight="1"/>
    <row r="3542" ht="8.25" hidden="1" customHeight="1"/>
    <row r="3543" ht="8.25" hidden="1" customHeight="1"/>
    <row r="3544" ht="8.25" hidden="1" customHeight="1"/>
    <row r="3545" ht="8.25" hidden="1" customHeight="1"/>
    <row r="3546" ht="8.25" hidden="1" customHeight="1"/>
    <row r="3547" ht="8.25" hidden="1" customHeight="1"/>
    <row r="3548" ht="8.25" hidden="1" customHeight="1"/>
    <row r="3549" ht="8.25" hidden="1" customHeight="1"/>
    <row r="3550" ht="8.25" hidden="1" customHeight="1"/>
    <row r="3551" ht="8.25" hidden="1" customHeight="1"/>
    <row r="3552" ht="8.25" hidden="1" customHeight="1"/>
    <row r="3553" ht="8.25" hidden="1" customHeight="1"/>
    <row r="3554" ht="8.25" hidden="1" customHeight="1"/>
    <row r="3555" ht="8.25" hidden="1" customHeight="1"/>
    <row r="3556" ht="8.25" hidden="1" customHeight="1"/>
    <row r="3557" ht="8.25" hidden="1" customHeight="1"/>
    <row r="3558" ht="8.25" hidden="1" customHeight="1"/>
    <row r="3559" ht="8.25" hidden="1" customHeight="1"/>
    <row r="3560" ht="8.25" hidden="1" customHeight="1"/>
    <row r="3561" ht="8.25" hidden="1" customHeight="1"/>
    <row r="3562" ht="8.25" hidden="1" customHeight="1"/>
    <row r="3563" ht="8.25" hidden="1" customHeight="1"/>
    <row r="3564" ht="8.25" hidden="1" customHeight="1"/>
    <row r="3565" ht="8.25" hidden="1" customHeight="1"/>
    <row r="3566" ht="8.25" hidden="1" customHeight="1"/>
    <row r="3567" ht="8.25" hidden="1" customHeight="1"/>
    <row r="3568" ht="8.25" hidden="1" customHeight="1"/>
    <row r="3569" ht="8.25" hidden="1" customHeight="1"/>
    <row r="3570" ht="8.25" hidden="1" customHeight="1"/>
    <row r="3571" ht="8.25" hidden="1" customHeight="1"/>
    <row r="3572" ht="8.25" hidden="1" customHeight="1"/>
    <row r="3573" ht="8.25" hidden="1" customHeight="1"/>
    <row r="3574" ht="8.25" hidden="1" customHeight="1"/>
    <row r="3575" ht="8.25" hidden="1" customHeight="1"/>
    <row r="3576" ht="8.25" hidden="1" customHeight="1"/>
    <row r="3577" ht="8.25" hidden="1" customHeight="1"/>
    <row r="3578" ht="8.25" hidden="1" customHeight="1"/>
    <row r="3579" ht="8.25" hidden="1" customHeight="1"/>
    <row r="3580" ht="8.25" hidden="1" customHeight="1"/>
    <row r="3581" ht="8.25" hidden="1" customHeight="1"/>
    <row r="3582" ht="8.25" hidden="1" customHeight="1"/>
    <row r="3583" ht="8.25" hidden="1" customHeight="1"/>
    <row r="3584" ht="8.25" hidden="1" customHeight="1"/>
    <row r="3585" ht="8.25" hidden="1" customHeight="1"/>
    <row r="3586" ht="8.25" hidden="1" customHeight="1"/>
    <row r="3587" ht="8.25" hidden="1" customHeight="1"/>
    <row r="3588" ht="8.25" hidden="1" customHeight="1"/>
    <row r="3589" ht="8.25" hidden="1" customHeight="1"/>
    <row r="3590" ht="8.25" hidden="1" customHeight="1"/>
    <row r="3591" ht="8.25" hidden="1" customHeight="1"/>
    <row r="3592" ht="8.25" hidden="1" customHeight="1"/>
    <row r="3593" ht="8.25" hidden="1" customHeight="1"/>
    <row r="3594" ht="8.25" hidden="1" customHeight="1"/>
    <row r="3595" ht="8.25" hidden="1" customHeight="1"/>
    <row r="3596" ht="8.25" hidden="1" customHeight="1"/>
    <row r="3597" ht="8.25" hidden="1" customHeight="1"/>
    <row r="3598" ht="8.25" hidden="1" customHeight="1"/>
    <row r="3599" ht="8.25" hidden="1" customHeight="1"/>
    <row r="3600" ht="8.25" hidden="1" customHeight="1"/>
    <row r="3601" ht="8.25" hidden="1" customHeight="1"/>
    <row r="3602" ht="8.25" hidden="1" customHeight="1"/>
    <row r="3603" ht="8.25" hidden="1" customHeight="1"/>
    <row r="3604" ht="8.25" hidden="1" customHeight="1"/>
    <row r="3605" ht="8.25" hidden="1" customHeight="1"/>
    <row r="3606" ht="8.25" hidden="1" customHeight="1"/>
    <row r="3607" ht="8.25" hidden="1" customHeight="1"/>
    <row r="3608" ht="8.25" hidden="1" customHeight="1"/>
    <row r="3609" ht="8.25" hidden="1" customHeight="1"/>
    <row r="3610" ht="8.25" hidden="1" customHeight="1"/>
    <row r="3611" ht="8.25" hidden="1" customHeight="1"/>
    <row r="3612" ht="8.25" hidden="1" customHeight="1"/>
    <row r="3613" ht="8.25" hidden="1" customHeight="1"/>
    <row r="3614" ht="8.25" hidden="1" customHeight="1"/>
    <row r="3615" ht="8.25" hidden="1" customHeight="1"/>
    <row r="3616" ht="8.25" hidden="1" customHeight="1"/>
    <row r="3617" ht="8.25" hidden="1" customHeight="1"/>
    <row r="3618" ht="8.25" hidden="1" customHeight="1"/>
    <row r="3619" ht="8.25" hidden="1" customHeight="1"/>
    <row r="3620" ht="8.25" hidden="1" customHeight="1"/>
    <row r="3621" ht="8.25" hidden="1" customHeight="1"/>
    <row r="3622" ht="8.25" hidden="1" customHeight="1"/>
    <row r="3623" ht="8.25" hidden="1" customHeight="1"/>
    <row r="3624" ht="8.25" hidden="1" customHeight="1"/>
    <row r="3625" ht="8.25" hidden="1" customHeight="1"/>
    <row r="3626" ht="8.25" hidden="1" customHeight="1"/>
    <row r="3627" ht="8.25" hidden="1" customHeight="1"/>
    <row r="3628" ht="8.25" hidden="1" customHeight="1"/>
    <row r="3629" ht="8.25" hidden="1" customHeight="1"/>
    <row r="3630" ht="8.25" hidden="1" customHeight="1"/>
    <row r="3631" ht="8.25" hidden="1" customHeight="1"/>
    <row r="3632" ht="8.25" hidden="1" customHeight="1"/>
    <row r="3633" ht="8.25" hidden="1" customHeight="1"/>
    <row r="3634" ht="8.25" hidden="1" customHeight="1"/>
    <row r="3635" ht="8.25" hidden="1" customHeight="1"/>
    <row r="3636" ht="8.25" hidden="1" customHeight="1"/>
    <row r="3637" ht="8.25" hidden="1" customHeight="1"/>
    <row r="3638" ht="8.25" hidden="1" customHeight="1"/>
    <row r="3639" ht="8.25" hidden="1" customHeight="1"/>
    <row r="3640" ht="8.25" hidden="1" customHeight="1"/>
    <row r="3641" ht="8.25" hidden="1" customHeight="1"/>
    <row r="3642" ht="8.25" hidden="1" customHeight="1"/>
    <row r="3643" ht="8.25" hidden="1" customHeight="1"/>
    <row r="3644" ht="8.25" hidden="1" customHeight="1"/>
    <row r="3645" ht="8.25" hidden="1" customHeight="1"/>
    <row r="3646" ht="8.25" hidden="1" customHeight="1"/>
    <row r="3647" ht="8.25" hidden="1" customHeight="1"/>
    <row r="3648" ht="8.25" hidden="1" customHeight="1"/>
    <row r="3649" ht="8.25" hidden="1" customHeight="1"/>
    <row r="3650" ht="8.25" hidden="1" customHeight="1"/>
    <row r="3651" ht="8.25" hidden="1" customHeight="1"/>
    <row r="3652" ht="8.25" hidden="1" customHeight="1"/>
    <row r="3653" ht="8.25" hidden="1" customHeight="1"/>
    <row r="3654" ht="8.25" hidden="1" customHeight="1"/>
    <row r="3655" ht="8.25" hidden="1" customHeight="1"/>
    <row r="3656" ht="8.25" hidden="1" customHeight="1"/>
    <row r="3657" ht="8.25" hidden="1" customHeight="1"/>
    <row r="3658" ht="8.25" hidden="1" customHeight="1"/>
    <row r="3659" ht="8.25" hidden="1" customHeight="1"/>
    <row r="3660" ht="8.25" hidden="1" customHeight="1"/>
    <row r="3661" ht="8.25" hidden="1" customHeight="1"/>
    <row r="3662" ht="8.25" hidden="1" customHeight="1"/>
    <row r="3663" ht="8.25" hidden="1" customHeight="1"/>
    <row r="3664" ht="8.25" hidden="1" customHeight="1"/>
    <row r="3665" ht="8.25" hidden="1" customHeight="1"/>
    <row r="3666" ht="8.25" hidden="1" customHeight="1"/>
    <row r="3667" ht="8.25" hidden="1" customHeight="1"/>
    <row r="3668" ht="8.25" hidden="1" customHeight="1"/>
    <row r="3669" ht="8.25" hidden="1" customHeight="1"/>
    <row r="3670" ht="8.25" hidden="1" customHeight="1"/>
    <row r="3671" ht="8.25" hidden="1" customHeight="1"/>
    <row r="3672" ht="8.25" hidden="1" customHeight="1"/>
    <row r="3673" ht="8.25" hidden="1" customHeight="1"/>
    <row r="3674" ht="8.25" hidden="1" customHeight="1"/>
    <row r="3675" ht="8.25" hidden="1" customHeight="1"/>
    <row r="3676" ht="8.25" hidden="1" customHeight="1"/>
    <row r="3677" ht="8.25" hidden="1" customHeight="1"/>
    <row r="3678" ht="8.25" hidden="1" customHeight="1"/>
    <row r="3679" ht="8.25" hidden="1" customHeight="1"/>
    <row r="3680" ht="8.25" hidden="1" customHeight="1"/>
    <row r="3681" ht="8.25" hidden="1" customHeight="1"/>
    <row r="3682" ht="8.25" hidden="1" customHeight="1"/>
    <row r="3683" ht="8.25" hidden="1" customHeight="1"/>
    <row r="3684" ht="8.25" hidden="1" customHeight="1"/>
    <row r="3685" ht="8.25" hidden="1" customHeight="1"/>
    <row r="3686" ht="8.25" hidden="1" customHeight="1"/>
    <row r="3687" ht="8.25" hidden="1" customHeight="1"/>
    <row r="3688" ht="8.25" hidden="1" customHeight="1"/>
    <row r="3689" ht="8.25" hidden="1" customHeight="1"/>
    <row r="3690" ht="8.25" hidden="1" customHeight="1"/>
    <row r="3691" ht="8.25" hidden="1" customHeight="1"/>
    <row r="3692" ht="8.25" hidden="1" customHeight="1"/>
    <row r="3693" ht="8.25" hidden="1" customHeight="1"/>
    <row r="3694" ht="8.25" hidden="1" customHeight="1"/>
    <row r="3695" ht="8.25" hidden="1" customHeight="1"/>
    <row r="3696" ht="8.25" hidden="1" customHeight="1"/>
    <row r="3697" ht="8.25" hidden="1" customHeight="1"/>
    <row r="3698" ht="8.25" hidden="1" customHeight="1"/>
    <row r="3699" ht="8.25" hidden="1" customHeight="1"/>
    <row r="3700" ht="8.25" hidden="1" customHeight="1"/>
    <row r="3701" ht="8.25" hidden="1" customHeight="1"/>
    <row r="3702" ht="8.25" hidden="1" customHeight="1"/>
    <row r="3703" ht="8.25" hidden="1" customHeight="1"/>
    <row r="3704" ht="8.25" hidden="1" customHeight="1"/>
    <row r="3705" ht="8.25" hidden="1" customHeight="1"/>
    <row r="3706" ht="8.25" hidden="1" customHeight="1"/>
    <row r="3707" ht="8.25" hidden="1" customHeight="1"/>
    <row r="3708" ht="8.25" hidden="1" customHeight="1"/>
    <row r="3709" ht="8.25" hidden="1" customHeight="1"/>
    <row r="3710" ht="8.25" hidden="1" customHeight="1"/>
    <row r="3711" ht="8.25" hidden="1" customHeight="1"/>
    <row r="3712" ht="8.25" hidden="1" customHeight="1"/>
    <row r="3713" ht="8.25" hidden="1" customHeight="1"/>
    <row r="3714" ht="8.25" hidden="1" customHeight="1"/>
    <row r="3715" ht="8.25" hidden="1" customHeight="1"/>
    <row r="3716" ht="8.25" hidden="1" customHeight="1"/>
    <row r="3717" ht="8.25" hidden="1" customHeight="1"/>
    <row r="3718" ht="8.25" hidden="1" customHeight="1"/>
    <row r="3719" ht="8.25" hidden="1" customHeight="1"/>
    <row r="3720" ht="8.25" hidden="1" customHeight="1"/>
    <row r="3721" ht="8.25" hidden="1" customHeight="1"/>
    <row r="3722" ht="8.25" hidden="1" customHeight="1"/>
    <row r="3723" ht="8.25" hidden="1" customHeight="1"/>
    <row r="3724" ht="8.25" hidden="1" customHeight="1"/>
    <row r="3725" ht="8.25" hidden="1" customHeight="1"/>
    <row r="3726" ht="8.25" hidden="1" customHeight="1"/>
    <row r="3727" ht="8.25" hidden="1" customHeight="1"/>
    <row r="3728" ht="8.25" hidden="1" customHeight="1"/>
    <row r="3729" ht="8.25" hidden="1" customHeight="1"/>
    <row r="3730" ht="8.25" hidden="1" customHeight="1"/>
    <row r="3731" ht="8.25" hidden="1" customHeight="1"/>
    <row r="3732" ht="8.25" hidden="1" customHeight="1"/>
    <row r="3733" ht="8.25" hidden="1" customHeight="1"/>
    <row r="3734" ht="8.25" hidden="1" customHeight="1"/>
    <row r="3735" ht="8.25" hidden="1" customHeight="1"/>
    <row r="3736" ht="8.25" hidden="1" customHeight="1"/>
    <row r="3737" ht="8.25" hidden="1" customHeight="1"/>
    <row r="3738" ht="8.25" hidden="1" customHeight="1"/>
    <row r="3739" ht="8.25" hidden="1" customHeight="1"/>
    <row r="3740" ht="8.25" hidden="1" customHeight="1"/>
    <row r="3741" ht="8.25" hidden="1" customHeight="1"/>
    <row r="3742" ht="8.25" hidden="1" customHeight="1"/>
    <row r="3743" ht="8.25" hidden="1" customHeight="1"/>
    <row r="3744" ht="8.25" hidden="1" customHeight="1"/>
    <row r="3745" ht="8.25" hidden="1" customHeight="1"/>
    <row r="3746" ht="8.25" hidden="1" customHeight="1"/>
    <row r="3747" ht="8.25" hidden="1" customHeight="1"/>
    <row r="3748" ht="8.25" hidden="1" customHeight="1"/>
    <row r="3749" ht="8.25" hidden="1" customHeight="1"/>
    <row r="3750" ht="8.25" hidden="1" customHeight="1"/>
    <row r="3751" ht="8.25" hidden="1" customHeight="1"/>
    <row r="3752" ht="8.25" hidden="1" customHeight="1"/>
    <row r="3753" ht="8.25" hidden="1" customHeight="1"/>
    <row r="3754" ht="8.25" hidden="1" customHeight="1"/>
    <row r="3755" ht="8.25" hidden="1" customHeight="1"/>
    <row r="3756" ht="8.25" hidden="1" customHeight="1"/>
    <row r="3757" ht="8.25" hidden="1" customHeight="1"/>
    <row r="3758" ht="8.25" hidden="1" customHeight="1"/>
    <row r="3759" ht="8.25" hidden="1" customHeight="1"/>
    <row r="3760" ht="8.25" hidden="1" customHeight="1"/>
    <row r="3761" ht="8.25" hidden="1" customHeight="1"/>
    <row r="3762" ht="8.25" hidden="1" customHeight="1"/>
    <row r="3763" ht="8.25" hidden="1" customHeight="1"/>
    <row r="3764" ht="8.25" hidden="1" customHeight="1"/>
    <row r="3765" ht="8.25" hidden="1" customHeight="1"/>
    <row r="3766" ht="8.25" hidden="1" customHeight="1"/>
    <row r="3767" ht="8.25" hidden="1" customHeight="1"/>
    <row r="3768" ht="8.25" hidden="1" customHeight="1"/>
    <row r="3769" ht="8.25" hidden="1" customHeight="1"/>
    <row r="3770" ht="8.25" hidden="1" customHeight="1"/>
    <row r="3771" ht="8.25" hidden="1" customHeight="1"/>
    <row r="3772" ht="8.25" hidden="1" customHeight="1"/>
    <row r="3773" ht="8.25" hidden="1" customHeight="1"/>
    <row r="3774" ht="8.25" hidden="1" customHeight="1"/>
    <row r="3775" ht="8.25" hidden="1" customHeight="1"/>
    <row r="3776" ht="8.25" hidden="1" customHeight="1"/>
    <row r="3777" ht="8.25" hidden="1" customHeight="1"/>
    <row r="3778" ht="8.25" hidden="1" customHeight="1"/>
    <row r="3779" ht="8.25" hidden="1" customHeight="1"/>
    <row r="3780" ht="8.25" hidden="1" customHeight="1"/>
    <row r="3781" ht="8.25" hidden="1" customHeight="1"/>
    <row r="3782" ht="8.25" hidden="1" customHeight="1"/>
    <row r="3783" ht="8.25" hidden="1" customHeight="1"/>
    <row r="3784" ht="8.25" hidden="1" customHeight="1"/>
    <row r="3785" ht="8.25" hidden="1" customHeight="1"/>
    <row r="3786" ht="8.25" hidden="1" customHeight="1"/>
    <row r="3787" ht="8.25" hidden="1" customHeight="1"/>
    <row r="3788" ht="8.25" hidden="1" customHeight="1"/>
    <row r="3789" ht="8.25" hidden="1" customHeight="1"/>
    <row r="3790" ht="8.25" hidden="1" customHeight="1"/>
    <row r="3791" ht="8.25" hidden="1" customHeight="1"/>
    <row r="3792" ht="8.25" hidden="1" customHeight="1"/>
    <row r="3793" ht="8.25" hidden="1" customHeight="1"/>
    <row r="3794" ht="8.25" hidden="1" customHeight="1"/>
    <row r="3795" ht="8.25" hidden="1" customHeight="1"/>
    <row r="3796" ht="8.25" hidden="1" customHeight="1"/>
    <row r="3797" ht="8.25" hidden="1" customHeight="1"/>
    <row r="3798" ht="8.25" hidden="1" customHeight="1"/>
    <row r="3799" ht="8.25" hidden="1" customHeight="1"/>
    <row r="3800" ht="8.25" hidden="1" customHeight="1"/>
    <row r="3801" ht="8.25" hidden="1" customHeight="1"/>
    <row r="3802" ht="8.25" hidden="1" customHeight="1"/>
    <row r="3803" ht="8.25" hidden="1" customHeight="1"/>
    <row r="3804" ht="8.25" hidden="1" customHeight="1"/>
    <row r="3805" ht="8.25" hidden="1" customHeight="1"/>
    <row r="3806" ht="8.25" hidden="1" customHeight="1"/>
    <row r="3807" ht="8.25" hidden="1" customHeight="1"/>
    <row r="3808" ht="8.25" hidden="1" customHeight="1"/>
    <row r="3809" ht="8.25" hidden="1" customHeight="1"/>
    <row r="3810" ht="8.25" hidden="1" customHeight="1"/>
    <row r="3811" ht="8.25" hidden="1" customHeight="1"/>
    <row r="3812" ht="8.25" hidden="1" customHeight="1"/>
    <row r="3813" ht="8.25" hidden="1" customHeight="1"/>
    <row r="3814" ht="8.25" hidden="1" customHeight="1"/>
    <row r="3815" ht="8.25" hidden="1" customHeight="1"/>
    <row r="3816" ht="8.25" hidden="1" customHeight="1"/>
    <row r="3817" ht="8.25" hidden="1" customHeight="1"/>
    <row r="3818" ht="8.25" hidden="1" customHeight="1"/>
    <row r="3819" ht="8.25" hidden="1" customHeight="1"/>
    <row r="3820" ht="8.25" hidden="1" customHeight="1"/>
    <row r="3821" ht="8.25" hidden="1" customHeight="1"/>
    <row r="3822" ht="8.25" hidden="1" customHeight="1"/>
    <row r="3823" ht="8.25" hidden="1" customHeight="1"/>
    <row r="3824" ht="8.25" hidden="1" customHeight="1"/>
    <row r="3825" ht="8.25" hidden="1" customHeight="1"/>
    <row r="3826" ht="8.25" hidden="1" customHeight="1"/>
    <row r="3827" ht="8.25" hidden="1" customHeight="1"/>
    <row r="3828" ht="8.25" hidden="1" customHeight="1"/>
    <row r="3829" ht="8.25" hidden="1" customHeight="1"/>
    <row r="3830" ht="8.25" hidden="1" customHeight="1"/>
    <row r="3831" ht="8.25" hidden="1" customHeight="1"/>
    <row r="3832" ht="8.25" hidden="1" customHeight="1"/>
    <row r="3833" ht="8.25" hidden="1" customHeight="1"/>
    <row r="3834" ht="8.25" hidden="1" customHeight="1"/>
    <row r="3835" ht="8.25" hidden="1" customHeight="1"/>
    <row r="3836" ht="8.25" hidden="1" customHeight="1"/>
    <row r="3837" ht="8.25" hidden="1" customHeight="1"/>
    <row r="3838" ht="8.25" hidden="1" customHeight="1"/>
    <row r="3839" ht="8.25" hidden="1" customHeight="1"/>
    <row r="3840" ht="8.25" hidden="1" customHeight="1"/>
    <row r="3841" ht="8.25" hidden="1" customHeight="1"/>
    <row r="3842" ht="8.25" hidden="1" customHeight="1"/>
    <row r="3843" ht="8.25" hidden="1" customHeight="1"/>
    <row r="3844" ht="8.25" hidden="1" customHeight="1"/>
    <row r="3845" ht="8.25" hidden="1" customHeight="1"/>
    <row r="3846" ht="8.25" hidden="1" customHeight="1"/>
    <row r="3847" ht="8.25" hidden="1" customHeight="1"/>
    <row r="3848" ht="8.25" hidden="1" customHeight="1"/>
    <row r="3849" ht="8.25" hidden="1" customHeight="1"/>
    <row r="3850" ht="8.25" hidden="1" customHeight="1"/>
    <row r="3851" ht="8.25" hidden="1" customHeight="1"/>
    <row r="3852" ht="8.25" hidden="1" customHeight="1"/>
    <row r="3853" ht="8.25" hidden="1" customHeight="1"/>
    <row r="3854" ht="8.25" hidden="1" customHeight="1"/>
    <row r="3855" ht="8.25" hidden="1" customHeight="1"/>
    <row r="3856" ht="8.25" hidden="1" customHeight="1"/>
    <row r="3857" ht="8.25" hidden="1" customHeight="1"/>
    <row r="3858" ht="8.25" hidden="1" customHeight="1"/>
    <row r="3859" ht="8.25" hidden="1" customHeight="1"/>
    <row r="3860" ht="8.25" hidden="1" customHeight="1"/>
    <row r="3861" ht="8.25" hidden="1" customHeight="1"/>
    <row r="3862" ht="8.25" hidden="1" customHeight="1"/>
    <row r="3863" ht="8.25" hidden="1" customHeight="1"/>
    <row r="3864" ht="8.25" hidden="1" customHeight="1"/>
    <row r="3865" ht="8.25" hidden="1" customHeight="1"/>
    <row r="3866" ht="8.25" hidden="1" customHeight="1"/>
    <row r="3867" ht="8.25" hidden="1" customHeight="1"/>
    <row r="3868" ht="8.25" hidden="1" customHeight="1"/>
    <row r="3869" ht="8.25" hidden="1" customHeight="1"/>
    <row r="3870" ht="8.25" hidden="1" customHeight="1"/>
    <row r="3871" ht="8.25" hidden="1" customHeight="1"/>
    <row r="3872" ht="8.25" hidden="1" customHeight="1"/>
    <row r="3873" ht="8.25" hidden="1" customHeight="1"/>
    <row r="3874" ht="8.25" hidden="1" customHeight="1"/>
    <row r="3875" ht="8.25" hidden="1" customHeight="1"/>
    <row r="3876" ht="8.25" hidden="1" customHeight="1"/>
    <row r="3877" ht="8.25" hidden="1" customHeight="1"/>
    <row r="3878" ht="8.25" hidden="1" customHeight="1"/>
    <row r="3879" ht="8.25" hidden="1" customHeight="1"/>
    <row r="3880" ht="8.25" hidden="1" customHeight="1"/>
    <row r="3881" ht="8.25" hidden="1" customHeight="1"/>
    <row r="3882" ht="8.25" hidden="1" customHeight="1"/>
    <row r="3883" ht="8.25" hidden="1" customHeight="1"/>
    <row r="3884" ht="8.25" hidden="1" customHeight="1"/>
    <row r="3885" ht="8.25" hidden="1" customHeight="1"/>
    <row r="3886" ht="8.25" hidden="1" customHeight="1"/>
    <row r="3887" ht="8.25" hidden="1" customHeight="1"/>
    <row r="3888" ht="8.25" hidden="1" customHeight="1"/>
    <row r="3889" ht="8.25" hidden="1" customHeight="1"/>
    <row r="3890" ht="8.25" hidden="1" customHeight="1"/>
    <row r="3891" ht="8.25" hidden="1" customHeight="1"/>
    <row r="3892" ht="8.25" hidden="1" customHeight="1"/>
    <row r="3893" ht="8.25" hidden="1" customHeight="1"/>
    <row r="3894" ht="8.25" hidden="1" customHeight="1"/>
    <row r="3895" ht="8.25" hidden="1" customHeight="1"/>
    <row r="3896" ht="8.25" hidden="1" customHeight="1"/>
    <row r="3897" ht="8.25" hidden="1" customHeight="1"/>
    <row r="3898" ht="8.25" hidden="1" customHeight="1"/>
    <row r="3899" ht="8.25" hidden="1" customHeight="1"/>
    <row r="3900" ht="8.25" hidden="1" customHeight="1"/>
    <row r="3901" ht="8.25" hidden="1" customHeight="1"/>
    <row r="3902" ht="8.25" hidden="1" customHeight="1"/>
    <row r="3903" ht="8.25" hidden="1" customHeight="1"/>
    <row r="3904" ht="8.25" hidden="1" customHeight="1"/>
    <row r="3905" ht="8.25" hidden="1" customHeight="1"/>
    <row r="3906" ht="8.25" hidden="1" customHeight="1"/>
    <row r="3907" ht="8.25" hidden="1" customHeight="1"/>
    <row r="3908" ht="8.25" hidden="1" customHeight="1"/>
    <row r="3909" ht="8.25" hidden="1" customHeight="1"/>
    <row r="3910" ht="8.25" hidden="1" customHeight="1"/>
    <row r="3911" ht="8.25" hidden="1" customHeight="1"/>
    <row r="3912" ht="8.25" hidden="1" customHeight="1"/>
    <row r="3913" ht="8.25" hidden="1" customHeight="1"/>
    <row r="3914" ht="8.25" hidden="1" customHeight="1"/>
    <row r="3915" ht="8.25" hidden="1" customHeight="1"/>
    <row r="3916" ht="8.25" hidden="1" customHeight="1"/>
    <row r="3917" ht="8.25" hidden="1" customHeight="1"/>
    <row r="3918" ht="8.25" hidden="1" customHeight="1"/>
    <row r="3919" ht="8.25" hidden="1" customHeight="1"/>
    <row r="3920" ht="8.25" hidden="1" customHeight="1"/>
    <row r="3921" ht="8.25" hidden="1" customHeight="1"/>
    <row r="3922" ht="8.25" hidden="1" customHeight="1"/>
    <row r="3923" ht="8.25" hidden="1" customHeight="1"/>
    <row r="3924" ht="8.25" hidden="1" customHeight="1"/>
    <row r="3925" ht="8.25" hidden="1" customHeight="1"/>
    <row r="3926" ht="8.25" hidden="1" customHeight="1"/>
    <row r="3927" ht="8.25" hidden="1" customHeight="1"/>
    <row r="3928" ht="8.25" hidden="1" customHeight="1"/>
    <row r="3929" ht="8.25" hidden="1" customHeight="1"/>
    <row r="3930" ht="8.25" hidden="1" customHeight="1"/>
    <row r="3931" ht="8.25" hidden="1" customHeight="1"/>
    <row r="3932" ht="8.25" hidden="1" customHeight="1"/>
    <row r="3933" ht="8.25" hidden="1" customHeight="1"/>
    <row r="3934" ht="8.25" hidden="1" customHeight="1"/>
    <row r="3935" ht="8.25" hidden="1" customHeight="1"/>
    <row r="3936" ht="8.25" hidden="1" customHeight="1"/>
    <row r="3937" ht="8.25" hidden="1" customHeight="1"/>
    <row r="3938" ht="8.25" hidden="1" customHeight="1"/>
    <row r="3939" ht="8.25" hidden="1" customHeight="1"/>
    <row r="3940" ht="8.25" hidden="1" customHeight="1"/>
    <row r="3941" ht="8.25" hidden="1" customHeight="1"/>
    <row r="3942" ht="8.25" hidden="1" customHeight="1"/>
    <row r="3943" ht="8.25" hidden="1" customHeight="1"/>
    <row r="3944" ht="8.25" hidden="1" customHeight="1"/>
    <row r="3945" ht="8.25" hidden="1" customHeight="1"/>
    <row r="3946" ht="8.25" hidden="1" customHeight="1"/>
    <row r="3947" ht="8.25" hidden="1" customHeight="1"/>
    <row r="3948" ht="8.25" hidden="1" customHeight="1"/>
    <row r="3949" ht="8.25" hidden="1" customHeight="1"/>
    <row r="3950" ht="8.25" hidden="1" customHeight="1"/>
    <row r="3951" ht="8.25" hidden="1" customHeight="1"/>
    <row r="3952" ht="8.25" hidden="1" customHeight="1"/>
    <row r="3953" ht="8.25" hidden="1" customHeight="1"/>
    <row r="3954" ht="8.25" hidden="1" customHeight="1"/>
    <row r="3955" ht="8.25" hidden="1" customHeight="1"/>
    <row r="3956" ht="8.25" hidden="1" customHeight="1"/>
    <row r="3957" ht="8.25" hidden="1" customHeight="1"/>
    <row r="3958" ht="8.25" hidden="1" customHeight="1"/>
    <row r="3959" ht="8.25" hidden="1" customHeight="1"/>
    <row r="3960" ht="8.25" hidden="1" customHeight="1"/>
    <row r="3961" ht="8.25" hidden="1" customHeight="1"/>
    <row r="3962" ht="8.25" hidden="1" customHeight="1"/>
    <row r="3963" ht="8.25" hidden="1" customHeight="1"/>
    <row r="3964" ht="8.25" hidden="1" customHeight="1"/>
    <row r="3965" ht="8.25" hidden="1" customHeight="1"/>
    <row r="3966" ht="8.25" hidden="1" customHeight="1"/>
    <row r="3967" ht="8.25" hidden="1" customHeight="1"/>
    <row r="3968" ht="8.25" hidden="1" customHeight="1"/>
    <row r="3969" ht="8.25" hidden="1" customHeight="1"/>
    <row r="3970" ht="8.25" hidden="1" customHeight="1"/>
    <row r="3971" ht="8.25" hidden="1" customHeight="1"/>
    <row r="3972" ht="8.25" hidden="1" customHeight="1"/>
    <row r="3973" ht="8.25" hidden="1" customHeight="1"/>
    <row r="3974" ht="8.25" hidden="1" customHeight="1"/>
    <row r="3975" ht="8.25" hidden="1" customHeight="1"/>
    <row r="3976" ht="8.25" hidden="1" customHeight="1"/>
    <row r="3977" ht="8.25" hidden="1" customHeight="1"/>
    <row r="3978" ht="8.25" hidden="1" customHeight="1"/>
    <row r="3979" ht="8.25" hidden="1" customHeight="1"/>
    <row r="3980" ht="8.25" hidden="1" customHeight="1"/>
    <row r="3981" ht="8.25" hidden="1" customHeight="1"/>
    <row r="3982" ht="8.25" hidden="1" customHeight="1"/>
    <row r="3983" ht="8.25" hidden="1" customHeight="1"/>
    <row r="3984" ht="8.25" hidden="1" customHeight="1"/>
    <row r="3985" ht="8.25" hidden="1" customHeight="1"/>
    <row r="3986" ht="8.25" hidden="1" customHeight="1"/>
    <row r="3987" ht="8.25" hidden="1" customHeight="1"/>
    <row r="3988" ht="8.25" hidden="1" customHeight="1"/>
    <row r="3989" ht="8.25" hidden="1" customHeight="1"/>
    <row r="3990" ht="8.25" hidden="1" customHeight="1"/>
    <row r="3991" ht="8.25" hidden="1" customHeight="1"/>
    <row r="3992" ht="8.25" hidden="1" customHeight="1"/>
    <row r="3993" ht="8.25" hidden="1" customHeight="1"/>
    <row r="3994" ht="8.25" hidden="1" customHeight="1"/>
    <row r="3995" ht="8.25" hidden="1" customHeight="1"/>
    <row r="3996" ht="8.25" hidden="1" customHeight="1"/>
    <row r="3997" ht="8.25" hidden="1" customHeight="1"/>
    <row r="3998" ht="8.25" hidden="1" customHeight="1"/>
    <row r="3999" ht="8.25" hidden="1" customHeight="1"/>
    <row r="4000" ht="8.25" hidden="1" customHeight="1"/>
    <row r="4001" ht="8.25" hidden="1" customHeight="1"/>
    <row r="4002" ht="8.25" hidden="1" customHeight="1"/>
    <row r="4003" ht="8.25" hidden="1" customHeight="1"/>
    <row r="4004" ht="8.25" hidden="1" customHeight="1"/>
    <row r="4005" ht="8.25" hidden="1" customHeight="1"/>
    <row r="4006" ht="8.25" hidden="1" customHeight="1"/>
    <row r="4007" ht="8.25" hidden="1" customHeight="1"/>
    <row r="4008" ht="8.25" hidden="1" customHeight="1"/>
    <row r="4009" ht="8.25" hidden="1" customHeight="1"/>
    <row r="4010" ht="8.25" hidden="1" customHeight="1"/>
    <row r="4011" ht="8.25" hidden="1" customHeight="1"/>
    <row r="4012" ht="8.25" hidden="1" customHeight="1"/>
    <row r="4013" ht="8.25" hidden="1" customHeight="1"/>
    <row r="4014" ht="8.25" hidden="1" customHeight="1"/>
    <row r="4015" ht="8.25" hidden="1" customHeight="1"/>
    <row r="4016" ht="8.25" hidden="1" customHeight="1"/>
    <row r="4017" ht="8.25" hidden="1" customHeight="1"/>
    <row r="4018" ht="8.25" hidden="1" customHeight="1"/>
    <row r="4019" ht="8.25" hidden="1" customHeight="1"/>
    <row r="4020" ht="8.25" hidden="1" customHeight="1"/>
    <row r="4021" ht="8.25" hidden="1" customHeight="1"/>
    <row r="4022" ht="8.25" hidden="1" customHeight="1"/>
    <row r="4023" ht="8.25" hidden="1" customHeight="1"/>
    <row r="4024" ht="8.25" hidden="1" customHeight="1"/>
    <row r="4025" ht="8.25" hidden="1" customHeight="1"/>
    <row r="4026" ht="8.25" hidden="1" customHeight="1"/>
    <row r="4027" ht="8.25" hidden="1" customHeight="1"/>
    <row r="4028" ht="8.25" hidden="1" customHeight="1"/>
    <row r="4029" ht="8.25" hidden="1" customHeight="1"/>
    <row r="4030" ht="8.25" hidden="1" customHeight="1"/>
    <row r="4031" ht="8.25" hidden="1" customHeight="1"/>
    <row r="4032" ht="8.25" hidden="1" customHeight="1"/>
    <row r="4033" ht="8.25" hidden="1" customHeight="1"/>
    <row r="4034" ht="8.25" hidden="1" customHeight="1"/>
    <row r="4035" ht="8.25" hidden="1" customHeight="1"/>
    <row r="4036" ht="8.25" hidden="1" customHeight="1"/>
    <row r="4037" ht="8.25" hidden="1" customHeight="1"/>
    <row r="4038" ht="8.25" hidden="1" customHeight="1"/>
    <row r="4039" ht="8.25" hidden="1" customHeight="1"/>
    <row r="4040" ht="8.25" hidden="1" customHeight="1"/>
    <row r="4041" ht="8.25" hidden="1" customHeight="1"/>
    <row r="4042" ht="8.25" hidden="1" customHeight="1"/>
    <row r="4043" ht="8.25" hidden="1" customHeight="1"/>
    <row r="4044" ht="8.25" hidden="1" customHeight="1"/>
    <row r="4045" ht="8.25" hidden="1" customHeight="1"/>
    <row r="4046" ht="8.25" hidden="1" customHeight="1"/>
    <row r="4047" ht="8.25" hidden="1" customHeight="1"/>
    <row r="4048" ht="8.25" hidden="1" customHeight="1"/>
    <row r="4049" ht="8.25" hidden="1" customHeight="1"/>
    <row r="4050" ht="8.25" hidden="1" customHeight="1"/>
    <row r="4051" ht="8.25" hidden="1" customHeight="1"/>
    <row r="4052" ht="8.25" hidden="1" customHeight="1"/>
    <row r="4053" ht="8.25" hidden="1" customHeight="1"/>
    <row r="4054" ht="8.25" hidden="1" customHeight="1"/>
    <row r="4055" ht="8.25" hidden="1" customHeight="1"/>
    <row r="4056" ht="8.25" hidden="1" customHeight="1"/>
    <row r="4057" ht="8.25" hidden="1" customHeight="1"/>
    <row r="4058" ht="8.25" hidden="1" customHeight="1"/>
    <row r="4059" ht="8.25" hidden="1" customHeight="1"/>
    <row r="4060" ht="8.25" hidden="1" customHeight="1"/>
    <row r="4061" ht="8.25" hidden="1" customHeight="1"/>
    <row r="4062" ht="8.25" hidden="1" customHeight="1"/>
    <row r="4063" ht="8.25" hidden="1" customHeight="1"/>
    <row r="4064" ht="8.25" hidden="1" customHeight="1"/>
    <row r="4065" ht="8.25" hidden="1" customHeight="1"/>
    <row r="4066" ht="8.25" hidden="1" customHeight="1"/>
    <row r="4067" ht="8.25" hidden="1" customHeight="1"/>
    <row r="4068" ht="8.25" hidden="1" customHeight="1"/>
    <row r="4069" ht="8.25" hidden="1" customHeight="1"/>
    <row r="4070" ht="8.25" hidden="1" customHeight="1"/>
    <row r="4071" ht="8.25" hidden="1" customHeight="1"/>
    <row r="4072" ht="8.25" hidden="1" customHeight="1"/>
    <row r="4073" ht="8.25" hidden="1" customHeight="1"/>
    <row r="4074" ht="8.25" hidden="1" customHeight="1"/>
    <row r="4075" ht="8.25" hidden="1" customHeight="1"/>
    <row r="4076" ht="8.25" hidden="1" customHeight="1"/>
    <row r="4077" ht="8.25" hidden="1" customHeight="1"/>
    <row r="4078" ht="8.25" hidden="1" customHeight="1"/>
    <row r="4079" ht="8.25" hidden="1" customHeight="1"/>
    <row r="4080" ht="8.25" hidden="1" customHeight="1"/>
    <row r="4081" ht="8.25" hidden="1" customHeight="1"/>
    <row r="4082" ht="8.25" hidden="1" customHeight="1"/>
    <row r="4083" ht="8.25" hidden="1" customHeight="1"/>
    <row r="4084" ht="8.25" hidden="1" customHeight="1"/>
    <row r="4085" ht="8.25" hidden="1" customHeight="1"/>
    <row r="4086" ht="8.25" hidden="1" customHeight="1"/>
    <row r="4087" ht="8.25" hidden="1" customHeight="1"/>
    <row r="4088" ht="8.25" hidden="1" customHeight="1"/>
    <row r="4089" ht="8.25" hidden="1" customHeight="1"/>
    <row r="4090" ht="8.25" hidden="1" customHeight="1"/>
    <row r="4091" ht="8.25" hidden="1" customHeight="1"/>
    <row r="4092" ht="8.25" hidden="1" customHeight="1"/>
    <row r="4093" ht="8.25" hidden="1" customHeight="1"/>
    <row r="4094" ht="8.25" hidden="1" customHeight="1"/>
    <row r="4095" ht="8.25" hidden="1" customHeight="1"/>
    <row r="4096" ht="8.25" hidden="1" customHeight="1"/>
    <row r="4097" ht="8.25" hidden="1" customHeight="1"/>
    <row r="4098" ht="8.25" hidden="1" customHeight="1"/>
    <row r="4099" ht="8.25" hidden="1" customHeight="1"/>
    <row r="4100" ht="8.25" hidden="1" customHeight="1"/>
    <row r="4101" ht="8.25" hidden="1" customHeight="1"/>
    <row r="4102" ht="8.25" hidden="1" customHeight="1"/>
    <row r="4103" ht="8.25" hidden="1" customHeight="1"/>
    <row r="4104" ht="8.25" hidden="1" customHeight="1"/>
    <row r="4105" ht="8.25" hidden="1" customHeight="1"/>
    <row r="4106" ht="8.25" hidden="1" customHeight="1"/>
    <row r="4107" ht="8.25" hidden="1" customHeight="1"/>
    <row r="4108" ht="8.25" hidden="1" customHeight="1"/>
    <row r="4109" ht="8.25" hidden="1" customHeight="1"/>
    <row r="4110" ht="8.25" hidden="1" customHeight="1"/>
    <row r="4111" ht="8.25" hidden="1" customHeight="1"/>
    <row r="4112" ht="8.25" hidden="1" customHeight="1"/>
    <row r="4113" ht="8.25" hidden="1" customHeight="1"/>
    <row r="4114" ht="8.25" hidden="1" customHeight="1"/>
    <row r="4115" ht="8.25" hidden="1" customHeight="1"/>
    <row r="4116" ht="8.25" hidden="1" customHeight="1"/>
    <row r="4117" ht="8.25" hidden="1" customHeight="1"/>
    <row r="4118" ht="8.25" hidden="1" customHeight="1"/>
    <row r="4119" ht="8.25" hidden="1" customHeight="1"/>
    <row r="4120" ht="8.25" hidden="1" customHeight="1"/>
    <row r="4121" ht="8.25" hidden="1" customHeight="1"/>
    <row r="4122" ht="8.25" hidden="1" customHeight="1"/>
    <row r="4123" ht="8.25" hidden="1" customHeight="1"/>
    <row r="4124" ht="8.25" hidden="1" customHeight="1"/>
    <row r="4125" ht="8.25" hidden="1" customHeight="1"/>
    <row r="4126" ht="8.25" hidden="1" customHeight="1"/>
    <row r="4127" ht="8.25" hidden="1" customHeight="1"/>
    <row r="4128" ht="8.25" hidden="1" customHeight="1"/>
    <row r="4129" ht="8.25" hidden="1" customHeight="1"/>
    <row r="4130" ht="8.25" hidden="1" customHeight="1"/>
    <row r="4131" ht="8.25" hidden="1" customHeight="1"/>
    <row r="4132" ht="8.25" hidden="1" customHeight="1"/>
    <row r="4133" ht="8.25" hidden="1" customHeight="1"/>
    <row r="4134" ht="8.25" hidden="1" customHeight="1"/>
    <row r="4135" ht="8.25" hidden="1" customHeight="1"/>
    <row r="4136" ht="8.25" hidden="1" customHeight="1"/>
    <row r="4137" ht="8.25" hidden="1" customHeight="1"/>
    <row r="4138" ht="8.25" hidden="1" customHeight="1"/>
    <row r="4139" ht="8.25" hidden="1" customHeight="1"/>
    <row r="4140" ht="8.25" hidden="1" customHeight="1"/>
    <row r="4141" ht="8.25" hidden="1" customHeight="1"/>
    <row r="4142" ht="8.25" hidden="1" customHeight="1"/>
    <row r="4143" ht="8.25" hidden="1" customHeight="1"/>
    <row r="4144" ht="8.25" hidden="1" customHeight="1"/>
    <row r="4145" ht="8.25" hidden="1" customHeight="1"/>
    <row r="4146" ht="8.25" hidden="1" customHeight="1"/>
    <row r="4147" ht="8.25" hidden="1" customHeight="1"/>
    <row r="4148" ht="8.25" hidden="1" customHeight="1"/>
    <row r="4149" ht="8.25" hidden="1" customHeight="1"/>
    <row r="4150" ht="8.25" hidden="1" customHeight="1"/>
    <row r="4151" ht="8.25" hidden="1" customHeight="1"/>
    <row r="4152" ht="8.25" hidden="1" customHeight="1"/>
    <row r="4153" ht="8.25" hidden="1" customHeight="1"/>
    <row r="4154" ht="8.25" hidden="1" customHeight="1"/>
    <row r="4155" ht="8.25" hidden="1" customHeight="1"/>
    <row r="4156" ht="8.25" hidden="1" customHeight="1"/>
    <row r="4157" ht="8.25" hidden="1" customHeight="1"/>
    <row r="4158" ht="8.25" hidden="1" customHeight="1"/>
    <row r="4159" ht="8.25" hidden="1" customHeight="1"/>
    <row r="4160" ht="8.25" hidden="1" customHeight="1"/>
    <row r="4161" ht="8.25" hidden="1" customHeight="1"/>
    <row r="4162" ht="8.25" hidden="1" customHeight="1"/>
    <row r="4163" ht="8.25" hidden="1" customHeight="1"/>
    <row r="4164" ht="8.25" hidden="1" customHeight="1"/>
    <row r="4165" ht="8.25" hidden="1" customHeight="1"/>
    <row r="4166" ht="8.25" hidden="1" customHeight="1"/>
    <row r="4167" ht="8.25" hidden="1" customHeight="1"/>
    <row r="4168" ht="8.25" hidden="1" customHeight="1"/>
    <row r="4169" ht="8.25" hidden="1" customHeight="1"/>
    <row r="4170" ht="8.25" hidden="1" customHeight="1"/>
    <row r="4171" ht="8.25" hidden="1" customHeight="1"/>
    <row r="4172" ht="8.25" hidden="1" customHeight="1"/>
    <row r="4173" ht="8.25" hidden="1" customHeight="1"/>
    <row r="4174" ht="8.25" hidden="1" customHeight="1"/>
    <row r="4175" ht="8.25" hidden="1" customHeight="1"/>
    <row r="4176" ht="8.25" hidden="1" customHeight="1"/>
    <row r="4177" ht="8.25" hidden="1" customHeight="1"/>
    <row r="4178" ht="8.25" hidden="1" customHeight="1"/>
    <row r="4179" ht="8.25" hidden="1" customHeight="1"/>
    <row r="4180" ht="8.25" hidden="1" customHeight="1"/>
    <row r="4181" ht="8.25" hidden="1" customHeight="1"/>
    <row r="4182" ht="8.25" hidden="1" customHeight="1"/>
    <row r="4183" ht="8.25" hidden="1" customHeight="1"/>
    <row r="4184" ht="8.25" hidden="1" customHeight="1"/>
    <row r="4185" ht="8.25" hidden="1" customHeight="1"/>
    <row r="4186" ht="8.25" hidden="1" customHeight="1"/>
    <row r="4187" ht="8.25" hidden="1" customHeight="1"/>
    <row r="4188" ht="8.25" hidden="1" customHeight="1"/>
    <row r="4189" ht="8.25" hidden="1" customHeight="1"/>
    <row r="4190" ht="8.25" hidden="1" customHeight="1"/>
    <row r="4191" ht="8.25" hidden="1" customHeight="1"/>
    <row r="4192" ht="8.25" hidden="1" customHeight="1"/>
    <row r="4193" ht="8.25" hidden="1" customHeight="1"/>
    <row r="4194" ht="8.25" hidden="1" customHeight="1"/>
    <row r="4195" ht="8.25" hidden="1" customHeight="1"/>
    <row r="4196" ht="8.25" hidden="1" customHeight="1"/>
    <row r="4197" ht="8.25" hidden="1" customHeight="1"/>
    <row r="4198" ht="8.25" hidden="1" customHeight="1"/>
    <row r="4199" ht="8.25" hidden="1" customHeight="1"/>
    <row r="4200" ht="8.25" hidden="1" customHeight="1"/>
    <row r="4201" ht="8.25" hidden="1" customHeight="1"/>
    <row r="4202" ht="8.25" hidden="1" customHeight="1"/>
    <row r="4203" ht="8.25" hidden="1" customHeight="1"/>
    <row r="4204" ht="8.25" hidden="1" customHeight="1"/>
    <row r="4205" ht="8.25" hidden="1" customHeight="1"/>
    <row r="4206" ht="8.25" hidden="1" customHeight="1"/>
    <row r="4207" ht="8.25" hidden="1" customHeight="1"/>
    <row r="4208" ht="8.25" hidden="1" customHeight="1"/>
    <row r="4209" ht="8.25" hidden="1" customHeight="1"/>
    <row r="4210" ht="8.25" hidden="1" customHeight="1"/>
    <row r="4211" ht="8.25" hidden="1" customHeight="1"/>
    <row r="4212" ht="8.25" hidden="1" customHeight="1"/>
    <row r="4213" ht="8.25" hidden="1" customHeight="1"/>
    <row r="4214" ht="8.25" hidden="1" customHeight="1"/>
    <row r="4215" ht="8.25" hidden="1" customHeight="1"/>
    <row r="4216" ht="8.25" hidden="1" customHeight="1"/>
    <row r="4217" ht="8.25" hidden="1" customHeight="1"/>
    <row r="4218" ht="8.25" hidden="1" customHeight="1"/>
    <row r="4219" ht="8.25" hidden="1" customHeight="1"/>
    <row r="4220" ht="8.25" hidden="1" customHeight="1"/>
    <row r="4221" ht="8.25" hidden="1" customHeight="1"/>
    <row r="4222" ht="8.25" hidden="1" customHeight="1"/>
    <row r="4223" ht="8.25" hidden="1" customHeight="1"/>
    <row r="4224" ht="8.25" hidden="1" customHeight="1"/>
    <row r="4225" ht="8.25" hidden="1" customHeight="1"/>
    <row r="4226" ht="8.25" hidden="1" customHeight="1"/>
    <row r="4227" ht="8.25" hidden="1" customHeight="1"/>
    <row r="4228" ht="8.25" hidden="1" customHeight="1"/>
    <row r="4229" ht="8.25" hidden="1" customHeight="1"/>
    <row r="4230" ht="8.25" hidden="1" customHeight="1"/>
    <row r="4231" ht="8.25" hidden="1" customHeight="1"/>
    <row r="4232" ht="8.25" hidden="1" customHeight="1"/>
    <row r="4233" ht="8.25" hidden="1" customHeight="1"/>
    <row r="4234" ht="8.25" hidden="1" customHeight="1"/>
    <row r="4235" ht="8.25" hidden="1" customHeight="1"/>
    <row r="4236" ht="8.25" hidden="1" customHeight="1"/>
    <row r="4237" ht="8.25" hidden="1" customHeight="1"/>
    <row r="4238" ht="8.25" hidden="1" customHeight="1"/>
    <row r="4239" ht="8.25" hidden="1" customHeight="1"/>
    <row r="4240" ht="8.25" hidden="1" customHeight="1"/>
    <row r="4241" ht="8.25" hidden="1" customHeight="1"/>
    <row r="4242" ht="8.25" hidden="1" customHeight="1"/>
    <row r="4243" ht="8.25" hidden="1" customHeight="1"/>
    <row r="4244" ht="8.25" hidden="1" customHeight="1"/>
    <row r="4245" ht="8.25" hidden="1" customHeight="1"/>
    <row r="4246" ht="8.25" hidden="1" customHeight="1"/>
    <row r="4247" ht="8.25" hidden="1" customHeight="1"/>
    <row r="4248" ht="8.25" hidden="1" customHeight="1"/>
    <row r="4249" ht="8.25" hidden="1" customHeight="1"/>
    <row r="4250" ht="8.25" hidden="1" customHeight="1"/>
    <row r="4251" ht="8.25" hidden="1" customHeight="1"/>
    <row r="4252" ht="8.25" hidden="1" customHeight="1"/>
    <row r="4253" ht="8.25" hidden="1" customHeight="1"/>
    <row r="4254" ht="8.25" hidden="1" customHeight="1"/>
    <row r="4255" ht="8.25" hidden="1" customHeight="1"/>
    <row r="4256" ht="8.25" hidden="1" customHeight="1"/>
    <row r="4257" ht="8.25" hidden="1" customHeight="1"/>
    <row r="4258" ht="8.25" hidden="1" customHeight="1"/>
    <row r="4259" ht="8.25" hidden="1" customHeight="1"/>
    <row r="4260" ht="8.25" hidden="1" customHeight="1"/>
    <row r="4261" ht="8.25" hidden="1" customHeight="1"/>
    <row r="4262" ht="8.25" hidden="1" customHeight="1"/>
    <row r="4263" ht="8.25" hidden="1" customHeight="1"/>
    <row r="4264" ht="8.25" hidden="1" customHeight="1"/>
    <row r="4265" ht="8.25" hidden="1" customHeight="1"/>
    <row r="4266" ht="8.25" hidden="1" customHeight="1"/>
    <row r="4267" ht="8.25" hidden="1" customHeight="1"/>
    <row r="4268" ht="8.25" hidden="1" customHeight="1"/>
    <row r="4269" ht="8.25" hidden="1" customHeight="1"/>
    <row r="4270" ht="8.25" hidden="1" customHeight="1"/>
    <row r="4271" ht="8.25" hidden="1" customHeight="1"/>
    <row r="4272" ht="8.25" hidden="1" customHeight="1"/>
    <row r="4273" ht="8.25" hidden="1" customHeight="1"/>
    <row r="4274" ht="8.25" hidden="1" customHeight="1"/>
    <row r="4275" ht="8.25" hidden="1" customHeight="1"/>
    <row r="4276" ht="8.25" hidden="1" customHeight="1"/>
    <row r="4277" ht="8.25" hidden="1" customHeight="1"/>
    <row r="4278" ht="8.25" hidden="1" customHeight="1"/>
    <row r="4279" ht="8.25" hidden="1" customHeight="1"/>
    <row r="4280" ht="8.25" hidden="1" customHeight="1"/>
    <row r="4281" ht="8.25" hidden="1" customHeight="1"/>
    <row r="4282" ht="8.25" hidden="1" customHeight="1"/>
    <row r="4283" ht="8.25" hidden="1" customHeight="1"/>
    <row r="4284" ht="8.25" hidden="1" customHeight="1"/>
    <row r="4285" ht="8.25" hidden="1" customHeight="1"/>
    <row r="4286" ht="8.25" hidden="1" customHeight="1"/>
    <row r="4287" ht="8.25" hidden="1" customHeight="1"/>
    <row r="4288" ht="8.25" hidden="1" customHeight="1"/>
    <row r="4289" ht="8.25" hidden="1" customHeight="1"/>
    <row r="4290" ht="8.25" hidden="1" customHeight="1"/>
    <row r="4291" ht="8.25" hidden="1" customHeight="1"/>
    <row r="4292" ht="8.25" hidden="1" customHeight="1"/>
    <row r="4293" ht="8.25" hidden="1" customHeight="1"/>
    <row r="4294" ht="8.25" hidden="1" customHeight="1"/>
    <row r="4295" ht="8.25" hidden="1" customHeight="1"/>
    <row r="4296" ht="8.25" hidden="1" customHeight="1"/>
    <row r="4297" ht="8.25" hidden="1" customHeight="1"/>
    <row r="4298" ht="8.25" hidden="1" customHeight="1"/>
    <row r="4299" ht="8.25" hidden="1" customHeight="1"/>
    <row r="4300" ht="8.25" hidden="1" customHeight="1"/>
    <row r="4301" ht="8.25" hidden="1" customHeight="1"/>
    <row r="4302" ht="8.25" hidden="1" customHeight="1"/>
    <row r="4303" ht="8.25" hidden="1" customHeight="1"/>
    <row r="4304" ht="8.25" hidden="1" customHeight="1"/>
    <row r="4305" ht="8.25" hidden="1" customHeight="1"/>
    <row r="4306" ht="8.25" hidden="1" customHeight="1"/>
    <row r="4307" ht="8.25" hidden="1" customHeight="1"/>
    <row r="4308" ht="8.25" hidden="1" customHeight="1"/>
    <row r="4309" ht="8.25" hidden="1" customHeight="1"/>
    <row r="4310" ht="8.25" hidden="1" customHeight="1"/>
    <row r="4311" ht="8.25" hidden="1" customHeight="1"/>
    <row r="4312" ht="8.25" hidden="1" customHeight="1"/>
    <row r="4313" ht="8.25" hidden="1" customHeight="1"/>
    <row r="4314" ht="8.25" hidden="1" customHeight="1"/>
    <row r="4315" ht="8.25" hidden="1" customHeight="1"/>
    <row r="4316" ht="8.25" hidden="1" customHeight="1"/>
    <row r="4317" ht="8.25" hidden="1" customHeight="1"/>
    <row r="4318" ht="8.25" hidden="1" customHeight="1"/>
    <row r="4319" ht="8.25" hidden="1" customHeight="1"/>
    <row r="4320" ht="8.25" hidden="1" customHeight="1"/>
    <row r="4321" ht="8.25" hidden="1" customHeight="1"/>
    <row r="4322" ht="8.25" hidden="1" customHeight="1"/>
    <row r="4323" ht="8.25" hidden="1" customHeight="1"/>
    <row r="4324" ht="8.25" hidden="1" customHeight="1"/>
    <row r="4325" ht="8.25" hidden="1" customHeight="1"/>
    <row r="4326" ht="8.25" hidden="1" customHeight="1"/>
    <row r="4327" ht="8.25" hidden="1" customHeight="1"/>
    <row r="4328" ht="8.25" hidden="1" customHeight="1"/>
    <row r="4329" ht="8.25" hidden="1" customHeight="1"/>
    <row r="4330" ht="8.25" hidden="1" customHeight="1"/>
    <row r="4331" ht="8.25" hidden="1" customHeight="1"/>
    <row r="4332" ht="8.25" hidden="1" customHeight="1"/>
    <row r="4333" ht="8.25" hidden="1" customHeight="1"/>
    <row r="4334" ht="8.25" hidden="1" customHeight="1"/>
    <row r="4335" ht="8.25" hidden="1" customHeight="1"/>
    <row r="4336" ht="8.25" hidden="1" customHeight="1"/>
    <row r="4337" ht="8.25" hidden="1" customHeight="1"/>
    <row r="4338" ht="8.25" hidden="1" customHeight="1"/>
    <row r="4339" ht="8.25" hidden="1" customHeight="1"/>
    <row r="4340" ht="8.25" hidden="1" customHeight="1"/>
    <row r="4341" ht="8.25" hidden="1" customHeight="1"/>
    <row r="4342" ht="8.25" hidden="1" customHeight="1"/>
    <row r="4343" ht="8.25" hidden="1" customHeight="1"/>
    <row r="4344" ht="8.25" hidden="1" customHeight="1"/>
    <row r="4345" ht="8.25" hidden="1" customHeight="1"/>
    <row r="4346" ht="8.25" hidden="1" customHeight="1"/>
    <row r="4347" ht="8.25" hidden="1" customHeight="1"/>
    <row r="4348" ht="8.25" hidden="1" customHeight="1"/>
    <row r="4349" ht="8.25" hidden="1" customHeight="1"/>
    <row r="4350" ht="8.25" hidden="1" customHeight="1"/>
    <row r="4351" ht="8.25" hidden="1" customHeight="1"/>
    <row r="4352" ht="8.25" hidden="1" customHeight="1"/>
    <row r="4353" ht="8.25" hidden="1" customHeight="1"/>
    <row r="4354" ht="8.25" hidden="1" customHeight="1"/>
    <row r="4355" ht="8.25" hidden="1" customHeight="1"/>
    <row r="4356" ht="8.25" hidden="1" customHeight="1"/>
    <row r="4357" ht="8.25" hidden="1" customHeight="1"/>
    <row r="4358" ht="8.25" hidden="1" customHeight="1"/>
    <row r="4359" ht="8.25" hidden="1" customHeight="1"/>
    <row r="4360" ht="8.25" hidden="1" customHeight="1"/>
    <row r="4361" ht="8.25" hidden="1" customHeight="1"/>
    <row r="4362" ht="8.25" hidden="1" customHeight="1"/>
    <row r="4363" ht="8.25" hidden="1" customHeight="1"/>
    <row r="4364" ht="8.25" hidden="1" customHeight="1"/>
    <row r="4365" ht="8.25" hidden="1" customHeight="1"/>
    <row r="4366" ht="8.25" hidden="1" customHeight="1"/>
    <row r="4367" ht="8.25" hidden="1" customHeight="1"/>
    <row r="4368" ht="8.25" hidden="1" customHeight="1"/>
    <row r="4369" ht="8.25" hidden="1" customHeight="1"/>
    <row r="4370" ht="8.25" hidden="1" customHeight="1"/>
    <row r="4371" ht="8.25" hidden="1" customHeight="1"/>
    <row r="4372" ht="8.25" hidden="1" customHeight="1"/>
    <row r="4373" ht="8.25" hidden="1" customHeight="1"/>
    <row r="4374" ht="8.25" hidden="1" customHeight="1"/>
    <row r="4375" ht="8.25" hidden="1" customHeight="1"/>
    <row r="4376" ht="8.25" hidden="1" customHeight="1"/>
    <row r="4377" ht="8.25" hidden="1" customHeight="1"/>
    <row r="4378" ht="8.25" hidden="1" customHeight="1"/>
    <row r="4379" ht="8.25" hidden="1" customHeight="1"/>
    <row r="4380" ht="8.25" hidden="1" customHeight="1"/>
    <row r="4381" ht="8.25" hidden="1" customHeight="1"/>
    <row r="4382" ht="8.25" hidden="1" customHeight="1"/>
    <row r="4383" ht="8.25" hidden="1" customHeight="1"/>
    <row r="4384" ht="8.25" hidden="1" customHeight="1"/>
    <row r="4385" ht="8.25" hidden="1" customHeight="1"/>
    <row r="4386" ht="8.25" hidden="1" customHeight="1"/>
    <row r="4387" ht="8.25" hidden="1" customHeight="1"/>
    <row r="4388" ht="8.25" hidden="1" customHeight="1"/>
    <row r="4389" ht="8.25" hidden="1" customHeight="1"/>
    <row r="4390" ht="8.25" hidden="1" customHeight="1"/>
    <row r="4391" ht="8.25" hidden="1" customHeight="1"/>
    <row r="4392" ht="8.25" hidden="1" customHeight="1"/>
    <row r="4393" ht="8.25" hidden="1" customHeight="1"/>
    <row r="4394" ht="8.25" hidden="1" customHeight="1"/>
    <row r="4395" ht="8.25" hidden="1" customHeight="1"/>
    <row r="4396" ht="8.25" hidden="1" customHeight="1"/>
    <row r="4397" ht="8.25" hidden="1" customHeight="1"/>
    <row r="4398" ht="8.25" hidden="1" customHeight="1"/>
    <row r="4399" ht="8.25" hidden="1" customHeight="1"/>
    <row r="4400" ht="8.25" hidden="1" customHeight="1"/>
    <row r="4401" ht="8.25" hidden="1" customHeight="1"/>
    <row r="4402" ht="8.25" hidden="1" customHeight="1"/>
    <row r="4403" ht="8.25" hidden="1" customHeight="1"/>
    <row r="4404" ht="8.25" hidden="1" customHeight="1"/>
    <row r="4405" ht="8.25" hidden="1" customHeight="1"/>
    <row r="4406" ht="8.25" hidden="1" customHeight="1"/>
    <row r="4407" ht="8.25" hidden="1" customHeight="1"/>
    <row r="4408" ht="8.25" hidden="1" customHeight="1"/>
    <row r="4409" ht="8.25" hidden="1" customHeight="1"/>
    <row r="4410" ht="8.25" hidden="1" customHeight="1"/>
    <row r="4411" ht="8.25" hidden="1" customHeight="1"/>
    <row r="4412" ht="8.25" hidden="1" customHeight="1"/>
    <row r="4413" ht="8.25" hidden="1" customHeight="1"/>
    <row r="4414" ht="8.25" hidden="1" customHeight="1"/>
    <row r="4415" ht="8.25" hidden="1" customHeight="1"/>
    <row r="4416" ht="8.25" hidden="1" customHeight="1"/>
    <row r="4417" ht="8.25" hidden="1" customHeight="1"/>
    <row r="4418" ht="8.25" hidden="1" customHeight="1"/>
    <row r="4419" ht="8.25" hidden="1" customHeight="1"/>
    <row r="4420" ht="8.25" hidden="1" customHeight="1"/>
    <row r="4421" ht="8.25" hidden="1" customHeight="1"/>
    <row r="4422" ht="8.25" hidden="1" customHeight="1"/>
    <row r="4423" ht="8.25" hidden="1" customHeight="1"/>
    <row r="4424" ht="8.25" hidden="1" customHeight="1"/>
    <row r="4425" ht="8.25" hidden="1" customHeight="1"/>
    <row r="4426" ht="8.25" hidden="1" customHeight="1"/>
    <row r="4427" ht="8.25" hidden="1" customHeight="1"/>
    <row r="4428" ht="8.25" hidden="1" customHeight="1"/>
    <row r="4429" ht="8.25" hidden="1" customHeight="1"/>
    <row r="4430" ht="8.25" hidden="1" customHeight="1"/>
    <row r="4431" ht="8.25" hidden="1" customHeight="1"/>
    <row r="4432" ht="8.25" hidden="1" customHeight="1"/>
    <row r="4433" ht="8.25" hidden="1" customHeight="1"/>
    <row r="4434" ht="8.25" hidden="1" customHeight="1"/>
    <row r="4435" ht="8.25" hidden="1" customHeight="1"/>
    <row r="4436" ht="8.25" hidden="1" customHeight="1"/>
    <row r="4437" ht="8.25" hidden="1" customHeight="1"/>
    <row r="4438" ht="8.25" hidden="1" customHeight="1"/>
    <row r="4439" ht="8.25" hidden="1" customHeight="1"/>
    <row r="4440" ht="8.25" hidden="1" customHeight="1"/>
    <row r="4441" ht="8.25" hidden="1" customHeight="1"/>
    <row r="4442" ht="8.25" hidden="1" customHeight="1"/>
    <row r="4443" ht="8.25" hidden="1" customHeight="1"/>
    <row r="4444" ht="8.25" hidden="1" customHeight="1"/>
    <row r="4445" ht="8.25" hidden="1" customHeight="1"/>
    <row r="4446" ht="8.25" hidden="1" customHeight="1"/>
    <row r="4447" ht="8.25" hidden="1" customHeight="1"/>
    <row r="4448" ht="8.25" hidden="1" customHeight="1"/>
    <row r="4449" ht="8.25" hidden="1" customHeight="1"/>
    <row r="4450" ht="8.25" hidden="1" customHeight="1"/>
    <row r="4451" ht="8.25" hidden="1" customHeight="1"/>
    <row r="4452" ht="8.25" hidden="1" customHeight="1"/>
    <row r="4453" ht="8.25" hidden="1" customHeight="1"/>
    <row r="4454" ht="8.25" hidden="1" customHeight="1"/>
    <row r="4455" ht="8.25" hidden="1" customHeight="1"/>
    <row r="4456" ht="8.25" hidden="1" customHeight="1"/>
    <row r="4457" ht="8.25" hidden="1" customHeight="1"/>
    <row r="4458" ht="8.25" hidden="1" customHeight="1"/>
    <row r="4459" ht="8.25" hidden="1" customHeight="1"/>
    <row r="4460" ht="8.25" hidden="1" customHeight="1"/>
    <row r="4461" ht="8.25" hidden="1" customHeight="1"/>
    <row r="4462" ht="8.25" hidden="1" customHeight="1"/>
    <row r="4463" ht="8.25" hidden="1" customHeight="1"/>
    <row r="4464" ht="8.25" hidden="1" customHeight="1"/>
    <row r="4465" ht="8.25" hidden="1" customHeight="1"/>
    <row r="4466" ht="8.25" hidden="1" customHeight="1"/>
    <row r="4467" ht="8.25" hidden="1" customHeight="1"/>
    <row r="4468" ht="8.25" hidden="1" customHeight="1"/>
    <row r="4469" ht="8.25" hidden="1" customHeight="1"/>
    <row r="4470" ht="8.25" hidden="1" customHeight="1"/>
    <row r="4471" ht="8.25" hidden="1" customHeight="1"/>
    <row r="4472" ht="8.25" hidden="1" customHeight="1"/>
    <row r="4473" ht="8.25" hidden="1" customHeight="1"/>
    <row r="4474" ht="8.25" hidden="1" customHeight="1"/>
    <row r="4475" ht="8.25" hidden="1" customHeight="1"/>
    <row r="4476" ht="8.25" hidden="1" customHeight="1"/>
    <row r="4477" ht="8.25" hidden="1" customHeight="1"/>
    <row r="4478" ht="8.25" hidden="1" customHeight="1"/>
    <row r="4479" ht="8.25" hidden="1" customHeight="1"/>
    <row r="4480" ht="8.25" hidden="1" customHeight="1"/>
    <row r="4481" ht="8.25" hidden="1" customHeight="1"/>
    <row r="4482" ht="8.25" hidden="1" customHeight="1"/>
    <row r="4483" ht="8.25" hidden="1" customHeight="1"/>
    <row r="4484" ht="8.25" hidden="1" customHeight="1"/>
    <row r="4485" ht="8.25" hidden="1" customHeight="1"/>
    <row r="4486" ht="8.25" hidden="1" customHeight="1"/>
    <row r="4487" ht="8.25" hidden="1" customHeight="1"/>
    <row r="4488" ht="8.25" hidden="1" customHeight="1"/>
    <row r="4489" ht="8.25" hidden="1" customHeight="1"/>
    <row r="4490" ht="8.25" hidden="1" customHeight="1"/>
    <row r="4491" ht="8.25" hidden="1" customHeight="1"/>
    <row r="4492" ht="8.25" hidden="1" customHeight="1"/>
    <row r="4493" ht="8.25" hidden="1" customHeight="1"/>
    <row r="4494" ht="8.25" hidden="1" customHeight="1"/>
    <row r="4495" ht="8.25" hidden="1" customHeight="1"/>
    <row r="4496" ht="8.25" hidden="1" customHeight="1"/>
    <row r="4497" ht="8.25" hidden="1" customHeight="1"/>
    <row r="4498" ht="8.25" hidden="1" customHeight="1"/>
    <row r="4499" ht="8.25" hidden="1" customHeight="1"/>
    <row r="4500" ht="8.25" hidden="1" customHeight="1"/>
    <row r="4501" ht="8.25" hidden="1" customHeight="1"/>
    <row r="4502" ht="8.25" hidden="1" customHeight="1"/>
    <row r="4503" ht="8.25" hidden="1" customHeight="1"/>
    <row r="4504" ht="8.25" hidden="1" customHeight="1"/>
    <row r="4505" ht="8.25" hidden="1" customHeight="1"/>
    <row r="4506" ht="8.25" hidden="1" customHeight="1"/>
    <row r="4507" ht="8.25" hidden="1" customHeight="1"/>
    <row r="4508" ht="8.25" hidden="1" customHeight="1"/>
    <row r="4509" ht="8.25" hidden="1" customHeight="1"/>
    <row r="4510" ht="8.25" hidden="1" customHeight="1"/>
    <row r="4511" ht="8.25" hidden="1" customHeight="1"/>
    <row r="4512" ht="8.25" hidden="1" customHeight="1"/>
    <row r="4513" ht="8.25" hidden="1" customHeight="1"/>
    <row r="4514" ht="8.25" hidden="1" customHeight="1"/>
    <row r="4515" ht="8.25" hidden="1" customHeight="1"/>
    <row r="4516" ht="8.25" hidden="1" customHeight="1"/>
    <row r="4517" ht="8.25" hidden="1" customHeight="1"/>
    <row r="4518" ht="8.25" hidden="1" customHeight="1"/>
    <row r="4519" ht="8.25" hidden="1" customHeight="1"/>
    <row r="4520" ht="8.25" hidden="1" customHeight="1"/>
    <row r="4521" ht="8.25" hidden="1" customHeight="1"/>
    <row r="4522" ht="8.25" hidden="1" customHeight="1"/>
    <row r="4523" ht="8.25" hidden="1" customHeight="1"/>
    <row r="4524" ht="8.25" hidden="1" customHeight="1"/>
    <row r="4525" ht="8.25" hidden="1" customHeight="1"/>
    <row r="4526" ht="8.25" hidden="1" customHeight="1"/>
    <row r="4527" ht="8.25" hidden="1" customHeight="1"/>
    <row r="4528" ht="8.25" hidden="1" customHeight="1"/>
    <row r="4529" ht="8.25" hidden="1" customHeight="1"/>
    <row r="4530" ht="8.25" hidden="1" customHeight="1"/>
    <row r="4531" ht="8.25" hidden="1" customHeight="1"/>
    <row r="4532" ht="8.25" hidden="1" customHeight="1"/>
    <row r="4533" ht="8.25" hidden="1" customHeight="1"/>
    <row r="4534" ht="8.25" hidden="1" customHeight="1"/>
    <row r="4535" ht="8.25" hidden="1" customHeight="1"/>
    <row r="4536" ht="8.25" hidden="1" customHeight="1"/>
    <row r="4537" ht="8.25" hidden="1" customHeight="1"/>
    <row r="4538" ht="8.25" hidden="1" customHeight="1"/>
    <row r="4539" ht="8.25" hidden="1" customHeight="1"/>
    <row r="4540" ht="8.25" hidden="1" customHeight="1"/>
    <row r="4541" ht="8.25" hidden="1" customHeight="1"/>
    <row r="4542" ht="8.25" hidden="1" customHeight="1"/>
    <row r="4543" ht="8.25" hidden="1" customHeight="1"/>
    <row r="4544" ht="8.25" hidden="1" customHeight="1"/>
    <row r="4545" ht="8.25" hidden="1" customHeight="1"/>
    <row r="4546" ht="8.25" hidden="1" customHeight="1"/>
    <row r="4547" ht="8.25" hidden="1" customHeight="1"/>
    <row r="4548" ht="8.25" hidden="1" customHeight="1"/>
    <row r="4549" ht="8.25" hidden="1" customHeight="1"/>
    <row r="4550" ht="8.25" hidden="1" customHeight="1"/>
    <row r="4551" ht="8.25" hidden="1" customHeight="1"/>
    <row r="4552" ht="8.25" hidden="1" customHeight="1"/>
    <row r="4553" ht="8.25" hidden="1" customHeight="1"/>
    <row r="4554" ht="8.25" hidden="1" customHeight="1"/>
    <row r="4555" ht="8.25" hidden="1" customHeight="1"/>
    <row r="4556" ht="8.25" hidden="1" customHeight="1"/>
    <row r="4557" ht="8.25" hidden="1" customHeight="1"/>
    <row r="4558" ht="8.25" hidden="1" customHeight="1"/>
    <row r="4559" ht="8.25" hidden="1" customHeight="1"/>
    <row r="4560" ht="8.25" hidden="1" customHeight="1"/>
    <row r="4561" ht="8.25" hidden="1" customHeight="1"/>
    <row r="4562" ht="8.25" hidden="1" customHeight="1"/>
    <row r="4563" ht="8.25" hidden="1" customHeight="1"/>
    <row r="4564" ht="8.25" hidden="1" customHeight="1"/>
    <row r="4565" ht="8.25" hidden="1" customHeight="1"/>
    <row r="4566" ht="8.25" hidden="1" customHeight="1"/>
    <row r="4567" ht="8.25" hidden="1" customHeight="1"/>
    <row r="4568" ht="8.25" hidden="1" customHeight="1"/>
    <row r="4569" ht="8.25" hidden="1" customHeight="1"/>
    <row r="4570" ht="8.25" hidden="1" customHeight="1"/>
    <row r="4571" ht="8.25" hidden="1" customHeight="1"/>
    <row r="4572" ht="8.25" hidden="1" customHeight="1"/>
    <row r="4573" ht="8.25" hidden="1" customHeight="1"/>
    <row r="4574" ht="8.25" hidden="1" customHeight="1"/>
    <row r="4575" ht="8.25" hidden="1" customHeight="1"/>
    <row r="4576" ht="8.25" hidden="1" customHeight="1"/>
    <row r="4577" ht="8.25" hidden="1" customHeight="1"/>
    <row r="4578" ht="8.25" hidden="1" customHeight="1"/>
    <row r="4579" ht="8.25" hidden="1" customHeight="1"/>
    <row r="4580" ht="8.25" hidden="1" customHeight="1"/>
    <row r="4581" ht="8.25" hidden="1" customHeight="1"/>
    <row r="4582" ht="8.25" hidden="1" customHeight="1"/>
    <row r="4583" ht="8.25" hidden="1" customHeight="1"/>
    <row r="4584" ht="8.25" hidden="1" customHeight="1"/>
    <row r="4585" ht="8.25" hidden="1" customHeight="1"/>
    <row r="4586" ht="8.25" hidden="1" customHeight="1"/>
    <row r="4587" ht="8.25" hidden="1" customHeight="1"/>
    <row r="4588" ht="8.25" hidden="1" customHeight="1"/>
    <row r="4589" ht="8.25" hidden="1" customHeight="1"/>
    <row r="4590" ht="8.25" hidden="1" customHeight="1"/>
    <row r="4591" ht="8.25" hidden="1" customHeight="1"/>
    <row r="4592" ht="8.25" hidden="1" customHeight="1"/>
    <row r="4593" ht="8.25" hidden="1" customHeight="1"/>
    <row r="4594" ht="8.25" hidden="1" customHeight="1"/>
    <row r="4595" ht="8.25" hidden="1" customHeight="1"/>
    <row r="4596" ht="8.25" hidden="1" customHeight="1"/>
    <row r="4597" ht="8.25" hidden="1" customHeight="1"/>
    <row r="4598" ht="8.25" hidden="1" customHeight="1"/>
    <row r="4599" ht="8.25" hidden="1" customHeight="1"/>
    <row r="4600" ht="8.25" hidden="1" customHeight="1"/>
    <row r="4601" ht="8.25" hidden="1" customHeight="1"/>
    <row r="4602" ht="8.25" hidden="1" customHeight="1"/>
    <row r="4603" ht="8.25" hidden="1" customHeight="1"/>
    <row r="4604" ht="8.25" hidden="1" customHeight="1"/>
    <row r="4605" ht="8.25" hidden="1" customHeight="1"/>
    <row r="4606" ht="8.25" hidden="1" customHeight="1"/>
    <row r="4607" ht="8.25" hidden="1" customHeight="1"/>
    <row r="4608" ht="8.25" hidden="1" customHeight="1"/>
    <row r="4609" ht="8.25" hidden="1" customHeight="1"/>
    <row r="4610" ht="8.25" hidden="1" customHeight="1"/>
    <row r="4611" ht="8.25" hidden="1" customHeight="1"/>
    <row r="4612" ht="8.25" hidden="1" customHeight="1"/>
    <row r="4613" ht="8.25" hidden="1" customHeight="1"/>
    <row r="4614" ht="8.25" hidden="1" customHeight="1"/>
    <row r="4615" ht="8.25" hidden="1" customHeight="1"/>
    <row r="4616" ht="8.25" hidden="1" customHeight="1"/>
    <row r="4617" ht="8.25" hidden="1" customHeight="1"/>
    <row r="4618" ht="8.25" hidden="1" customHeight="1"/>
    <row r="4619" ht="8.25" hidden="1" customHeight="1"/>
    <row r="4620" ht="8.25" hidden="1" customHeight="1"/>
    <row r="4621" ht="8.25" hidden="1" customHeight="1"/>
    <row r="4622" ht="8.25" hidden="1" customHeight="1"/>
    <row r="4623" ht="8.25" hidden="1" customHeight="1"/>
    <row r="4624" ht="8.25" hidden="1" customHeight="1"/>
    <row r="4625" ht="8.25" hidden="1" customHeight="1"/>
    <row r="4626" ht="8.25" hidden="1" customHeight="1"/>
    <row r="4627" ht="8.25" hidden="1" customHeight="1"/>
    <row r="4628" ht="8.25" hidden="1" customHeight="1"/>
    <row r="4629" ht="8.25" hidden="1" customHeight="1"/>
    <row r="4630" ht="8.25" hidden="1" customHeight="1"/>
    <row r="4631" ht="8.25" hidden="1" customHeight="1"/>
    <row r="4632" ht="8.25" hidden="1" customHeight="1"/>
    <row r="4633" ht="8.25" hidden="1" customHeight="1"/>
    <row r="4634" ht="8.25" hidden="1" customHeight="1"/>
    <row r="4635" ht="8.25" hidden="1" customHeight="1"/>
    <row r="4636" ht="8.25" hidden="1" customHeight="1"/>
    <row r="4637" ht="8.25" hidden="1" customHeight="1"/>
    <row r="4638" ht="8.25" hidden="1" customHeight="1"/>
    <row r="4639" ht="8.25" hidden="1" customHeight="1"/>
    <row r="4640" ht="8.25" hidden="1" customHeight="1"/>
    <row r="4641" ht="8.25" hidden="1" customHeight="1"/>
    <row r="4642" ht="8.25" hidden="1" customHeight="1"/>
    <row r="4643" ht="8.25" hidden="1" customHeight="1"/>
    <row r="4644" ht="8.25" hidden="1" customHeight="1"/>
    <row r="4645" ht="8.25" hidden="1" customHeight="1"/>
    <row r="4646" ht="8.25" hidden="1" customHeight="1"/>
    <row r="4647" ht="8.25" hidden="1" customHeight="1"/>
    <row r="4648" ht="8.25" hidden="1" customHeight="1"/>
    <row r="4649" ht="8.25" hidden="1" customHeight="1"/>
    <row r="4650" ht="8.25" hidden="1" customHeight="1"/>
    <row r="4651" ht="8.25" hidden="1" customHeight="1"/>
    <row r="4652" ht="8.25" hidden="1" customHeight="1"/>
    <row r="4653" ht="8.25" hidden="1" customHeight="1"/>
    <row r="4654" ht="8.25" hidden="1" customHeight="1"/>
    <row r="4655" ht="8.25" hidden="1" customHeight="1"/>
    <row r="4656" ht="8.25" hidden="1" customHeight="1"/>
    <row r="4657" ht="8.25" hidden="1" customHeight="1"/>
    <row r="4658" ht="8.25" hidden="1" customHeight="1"/>
    <row r="4659" ht="8.25" hidden="1" customHeight="1"/>
    <row r="4660" ht="8.25" hidden="1" customHeight="1"/>
    <row r="4661" ht="8.25" hidden="1" customHeight="1"/>
    <row r="4662" ht="8.25" hidden="1" customHeight="1"/>
    <row r="4663" ht="8.25" hidden="1" customHeight="1"/>
    <row r="4664" ht="8.25" hidden="1" customHeight="1"/>
    <row r="4665" ht="8.25" hidden="1" customHeight="1"/>
    <row r="4666" ht="8.25" hidden="1" customHeight="1"/>
    <row r="4667" ht="8.25" hidden="1" customHeight="1"/>
    <row r="4668" ht="8.25" hidden="1" customHeight="1"/>
    <row r="4669" ht="8.25" hidden="1" customHeight="1"/>
    <row r="4670" ht="8.25" hidden="1" customHeight="1"/>
    <row r="4671" ht="8.25" hidden="1" customHeight="1"/>
    <row r="4672" ht="8.25" hidden="1" customHeight="1"/>
    <row r="4673" ht="8.25" hidden="1" customHeight="1"/>
    <row r="4674" ht="8.25" hidden="1" customHeight="1"/>
    <row r="4675" ht="8.25" hidden="1" customHeight="1"/>
    <row r="4676" ht="8.25" hidden="1" customHeight="1"/>
    <row r="4677" ht="8.25" hidden="1" customHeight="1"/>
    <row r="4678" ht="8.25" hidden="1" customHeight="1"/>
    <row r="4679" ht="8.25" hidden="1" customHeight="1"/>
    <row r="4680" ht="8.25" hidden="1" customHeight="1"/>
    <row r="4681" ht="8.25" hidden="1" customHeight="1"/>
    <row r="4682" ht="8.25" hidden="1" customHeight="1"/>
    <row r="4683" ht="8.25" hidden="1" customHeight="1"/>
    <row r="4684" ht="8.25" hidden="1" customHeight="1"/>
    <row r="4685" ht="8.25" hidden="1" customHeight="1"/>
    <row r="4686" ht="8.25" hidden="1" customHeight="1"/>
    <row r="4687" ht="8.25" hidden="1" customHeight="1"/>
    <row r="4688" ht="8.25" hidden="1" customHeight="1"/>
    <row r="4689" ht="8.25" hidden="1" customHeight="1"/>
    <row r="4690" ht="8.25" hidden="1" customHeight="1"/>
    <row r="4691" ht="8.25" hidden="1" customHeight="1"/>
    <row r="4692" ht="8.25" hidden="1" customHeight="1"/>
    <row r="4693" ht="8.25" hidden="1" customHeight="1"/>
    <row r="4694" ht="8.25" hidden="1" customHeight="1"/>
    <row r="4695" ht="8.25" hidden="1" customHeight="1"/>
    <row r="4696" ht="8.25" hidden="1" customHeight="1"/>
    <row r="4697" ht="8.25" hidden="1" customHeight="1"/>
    <row r="4698" ht="8.25" hidden="1" customHeight="1"/>
    <row r="4699" ht="8.25" hidden="1" customHeight="1"/>
    <row r="4700" ht="8.25" hidden="1" customHeight="1"/>
    <row r="4701" ht="8.25" hidden="1" customHeight="1"/>
    <row r="4702" ht="8.25" hidden="1" customHeight="1"/>
    <row r="4703" ht="8.25" hidden="1" customHeight="1"/>
    <row r="4704" ht="8.25" hidden="1" customHeight="1"/>
    <row r="4705" ht="8.25" hidden="1" customHeight="1"/>
    <row r="4706" ht="8.25" hidden="1" customHeight="1"/>
    <row r="4707" ht="8.25" hidden="1" customHeight="1"/>
    <row r="4708" ht="8.25" hidden="1" customHeight="1"/>
    <row r="4709" ht="8.25" hidden="1" customHeight="1"/>
    <row r="4710" ht="8.25" hidden="1" customHeight="1"/>
    <row r="4711" ht="8.25" hidden="1" customHeight="1"/>
    <row r="4712" ht="8.25" hidden="1" customHeight="1"/>
    <row r="4713" ht="8.25" hidden="1" customHeight="1"/>
    <row r="4714" ht="8.25" hidden="1" customHeight="1"/>
    <row r="4715" ht="8.25" hidden="1" customHeight="1"/>
    <row r="4716" ht="8.25" hidden="1" customHeight="1"/>
    <row r="4717" ht="8.25" hidden="1" customHeight="1"/>
    <row r="4718" ht="8.25" hidden="1" customHeight="1"/>
    <row r="4719" ht="8.25" hidden="1" customHeight="1"/>
    <row r="4720" ht="8.25" hidden="1" customHeight="1"/>
    <row r="4721" ht="8.25" hidden="1" customHeight="1"/>
    <row r="4722" ht="8.25" hidden="1" customHeight="1"/>
    <row r="4723" ht="8.25" hidden="1" customHeight="1"/>
    <row r="4724" ht="8.25" hidden="1" customHeight="1"/>
    <row r="4725" ht="8.25" hidden="1" customHeight="1"/>
    <row r="4726" ht="8.25" hidden="1" customHeight="1"/>
    <row r="4727" ht="8.25" hidden="1" customHeight="1"/>
    <row r="4728" ht="8.25" hidden="1" customHeight="1"/>
    <row r="4729" ht="8.25" hidden="1" customHeight="1"/>
    <row r="4730" ht="8.25" hidden="1" customHeight="1"/>
    <row r="4731" ht="8.25" hidden="1" customHeight="1"/>
    <row r="4732" ht="8.25" hidden="1" customHeight="1"/>
    <row r="4733" ht="8.25" hidden="1" customHeight="1"/>
    <row r="4734" ht="8.25" hidden="1" customHeight="1"/>
    <row r="4735" ht="8.25" hidden="1" customHeight="1"/>
    <row r="4736" ht="8.25" hidden="1" customHeight="1"/>
    <row r="4737" ht="8.25" hidden="1" customHeight="1"/>
    <row r="4738" ht="8.25" hidden="1" customHeight="1"/>
    <row r="4739" ht="8.25" hidden="1" customHeight="1"/>
    <row r="4740" ht="8.25" hidden="1" customHeight="1"/>
    <row r="4741" ht="8.25" hidden="1" customHeight="1"/>
    <row r="4742" ht="8.25" hidden="1" customHeight="1"/>
    <row r="4743" ht="8.25" hidden="1" customHeight="1"/>
    <row r="4744" ht="8.25" hidden="1" customHeight="1"/>
    <row r="4745" ht="8.25" hidden="1" customHeight="1"/>
    <row r="4746" ht="8.25" hidden="1" customHeight="1"/>
    <row r="4747" ht="8.25" hidden="1" customHeight="1"/>
    <row r="4748" ht="8.25" hidden="1" customHeight="1"/>
    <row r="4749" ht="8.25" hidden="1" customHeight="1"/>
    <row r="4750" ht="8.25" hidden="1" customHeight="1"/>
    <row r="4751" ht="8.25" hidden="1" customHeight="1"/>
    <row r="4752" ht="8.25" hidden="1" customHeight="1"/>
    <row r="4753" ht="8.25" hidden="1" customHeight="1"/>
    <row r="4754" ht="8.25" hidden="1" customHeight="1"/>
    <row r="4755" ht="8.25" hidden="1" customHeight="1"/>
    <row r="4756" ht="8.25" hidden="1" customHeight="1"/>
    <row r="4757" ht="8.25" hidden="1" customHeight="1"/>
    <row r="4758" ht="8.25" hidden="1" customHeight="1"/>
    <row r="4759" ht="8.25" hidden="1" customHeight="1"/>
    <row r="4760" ht="8.25" hidden="1" customHeight="1"/>
    <row r="4761" ht="8.25" hidden="1" customHeight="1"/>
    <row r="4762" ht="8.25" hidden="1" customHeight="1"/>
    <row r="4763" ht="8.25" hidden="1" customHeight="1"/>
    <row r="4764" ht="8.25" hidden="1" customHeight="1"/>
    <row r="4765" ht="8.25" hidden="1" customHeight="1"/>
    <row r="4766" ht="8.25" hidden="1" customHeight="1"/>
    <row r="4767" ht="8.25" hidden="1" customHeight="1"/>
    <row r="4768" ht="8.25" hidden="1" customHeight="1"/>
    <row r="4769" ht="8.25" hidden="1" customHeight="1"/>
    <row r="4770" ht="8.25" hidden="1" customHeight="1"/>
    <row r="4771" ht="8.25" hidden="1" customHeight="1"/>
    <row r="4772" ht="8.25" hidden="1" customHeight="1"/>
    <row r="4773" ht="8.25" hidden="1" customHeight="1"/>
    <row r="4774" ht="8.25" hidden="1" customHeight="1"/>
    <row r="4775" ht="8.25" hidden="1" customHeight="1"/>
    <row r="4776" ht="8.25" hidden="1" customHeight="1"/>
    <row r="4777" ht="8.25" hidden="1" customHeight="1"/>
    <row r="4778" ht="8.25" hidden="1" customHeight="1"/>
    <row r="4779" ht="8.25" hidden="1" customHeight="1"/>
    <row r="4780" ht="8.25" hidden="1" customHeight="1"/>
    <row r="4781" ht="8.25" hidden="1" customHeight="1"/>
    <row r="4782" ht="8.25" hidden="1" customHeight="1"/>
    <row r="4783" ht="8.25" hidden="1" customHeight="1"/>
    <row r="4784" ht="8.25" hidden="1" customHeight="1"/>
    <row r="4785" ht="8.25" hidden="1" customHeight="1"/>
    <row r="4786" ht="8.25" hidden="1" customHeight="1"/>
    <row r="4787" ht="8.25" hidden="1" customHeight="1"/>
    <row r="4788" ht="8.25" hidden="1" customHeight="1"/>
    <row r="4789" ht="8.25" hidden="1" customHeight="1"/>
    <row r="4790" ht="8.25" hidden="1" customHeight="1"/>
    <row r="4791" ht="8.25" hidden="1" customHeight="1"/>
    <row r="4792" ht="8.25" hidden="1" customHeight="1"/>
    <row r="4793" ht="8.25" hidden="1" customHeight="1"/>
    <row r="4794" ht="8.25" hidden="1" customHeight="1"/>
    <row r="4795" ht="8.25" hidden="1" customHeight="1"/>
    <row r="4796" ht="8.25" hidden="1" customHeight="1"/>
    <row r="4797" ht="8.25" hidden="1" customHeight="1"/>
    <row r="4798" ht="8.25" hidden="1" customHeight="1"/>
    <row r="4799" ht="8.25" hidden="1" customHeight="1"/>
    <row r="4800" ht="8.25" hidden="1" customHeight="1"/>
    <row r="4801" ht="8.25" hidden="1" customHeight="1"/>
    <row r="4802" ht="8.25" hidden="1" customHeight="1"/>
    <row r="4803" ht="8.25" hidden="1" customHeight="1"/>
    <row r="4804" ht="8.25" hidden="1" customHeight="1"/>
    <row r="4805" ht="8.25" hidden="1" customHeight="1"/>
    <row r="4806" ht="8.25" hidden="1" customHeight="1"/>
    <row r="4807" ht="8.25" hidden="1" customHeight="1"/>
    <row r="4808" ht="8.25" hidden="1" customHeight="1"/>
    <row r="4809" ht="8.25" hidden="1" customHeight="1"/>
    <row r="4810" ht="8.25" hidden="1" customHeight="1"/>
    <row r="4811" ht="8.25" hidden="1" customHeight="1"/>
    <row r="4812" ht="8.25" hidden="1" customHeight="1"/>
    <row r="4813" ht="8.25" hidden="1" customHeight="1"/>
    <row r="4814" ht="8.25" hidden="1" customHeight="1"/>
    <row r="4815" ht="8.25" hidden="1" customHeight="1"/>
    <row r="4816" ht="8.25" hidden="1" customHeight="1"/>
    <row r="4817" ht="8.25" hidden="1" customHeight="1"/>
    <row r="4818" ht="8.25" hidden="1" customHeight="1"/>
    <row r="4819" ht="8.25" hidden="1" customHeight="1"/>
    <row r="4820" ht="8.25" hidden="1" customHeight="1"/>
    <row r="4821" ht="8.25" hidden="1" customHeight="1"/>
    <row r="4822" ht="8.25" hidden="1" customHeight="1"/>
    <row r="4823" ht="8.25" hidden="1" customHeight="1"/>
    <row r="4824" ht="8.25" hidden="1" customHeight="1"/>
    <row r="4825" ht="8.25" hidden="1" customHeight="1"/>
    <row r="4826" ht="8.25" hidden="1" customHeight="1"/>
    <row r="4827" ht="8.25" hidden="1" customHeight="1"/>
    <row r="4828" ht="8.25" hidden="1" customHeight="1"/>
    <row r="4829" ht="8.25" hidden="1" customHeight="1"/>
    <row r="4830" ht="8.25" hidden="1" customHeight="1"/>
    <row r="4831" ht="8.25" hidden="1" customHeight="1"/>
    <row r="4832" ht="8.25" hidden="1" customHeight="1"/>
    <row r="4833" ht="8.25" hidden="1" customHeight="1"/>
    <row r="4834" ht="8.25" hidden="1" customHeight="1"/>
    <row r="4835" ht="8.25" hidden="1" customHeight="1"/>
    <row r="4836" ht="8.25" hidden="1" customHeight="1"/>
    <row r="4837" ht="8.25" hidden="1" customHeight="1"/>
    <row r="4838" ht="8.25" hidden="1" customHeight="1"/>
    <row r="4839" ht="8.25" hidden="1" customHeight="1"/>
    <row r="4840" ht="8.25" hidden="1" customHeight="1"/>
    <row r="4841" ht="8.25" hidden="1" customHeight="1"/>
    <row r="4842" ht="8.25" hidden="1" customHeight="1"/>
    <row r="4843" ht="8.25" hidden="1" customHeight="1"/>
    <row r="4844" ht="8.25" hidden="1" customHeight="1"/>
    <row r="4845" ht="8.25" hidden="1" customHeight="1"/>
    <row r="4846" ht="8.25" hidden="1" customHeight="1"/>
    <row r="4847" ht="8.25" hidden="1" customHeight="1"/>
    <row r="4848" ht="8.25" hidden="1" customHeight="1"/>
    <row r="4849" ht="8.25" hidden="1" customHeight="1"/>
    <row r="4850" ht="8.25" hidden="1" customHeight="1"/>
    <row r="4851" ht="8.25" hidden="1" customHeight="1"/>
    <row r="4852" ht="8.25" hidden="1" customHeight="1"/>
    <row r="4853" ht="8.25" hidden="1" customHeight="1"/>
    <row r="4854" ht="8.25" hidden="1" customHeight="1"/>
    <row r="4855" ht="8.25" hidden="1" customHeight="1"/>
    <row r="4856" ht="8.25" hidden="1" customHeight="1"/>
    <row r="4857" ht="8.25" hidden="1" customHeight="1"/>
    <row r="4858" ht="8.25" hidden="1" customHeight="1"/>
    <row r="4859" ht="8.25" hidden="1" customHeight="1"/>
    <row r="4860" ht="8.25" hidden="1" customHeight="1"/>
    <row r="4861" ht="8.25" hidden="1" customHeight="1"/>
    <row r="4862" ht="8.25" hidden="1" customHeight="1"/>
    <row r="4863" ht="8.25" hidden="1" customHeight="1"/>
    <row r="4864" ht="8.25" hidden="1" customHeight="1"/>
    <row r="4865" ht="8.25" hidden="1" customHeight="1"/>
    <row r="4866" ht="8.25" hidden="1" customHeight="1"/>
    <row r="4867" ht="8.25" hidden="1" customHeight="1"/>
    <row r="4868" ht="8.25" hidden="1" customHeight="1"/>
    <row r="4869" ht="8.25" hidden="1" customHeight="1"/>
    <row r="4870" ht="8.25" hidden="1" customHeight="1"/>
    <row r="4871" ht="8.25" hidden="1" customHeight="1"/>
    <row r="4872" ht="8.25" hidden="1" customHeight="1"/>
    <row r="4873" ht="8.25" hidden="1" customHeight="1"/>
    <row r="4874" ht="8.25" hidden="1" customHeight="1"/>
    <row r="4875" ht="8.25" hidden="1" customHeight="1"/>
    <row r="4876" ht="8.25" hidden="1" customHeight="1"/>
    <row r="4877" ht="8.25" hidden="1" customHeight="1"/>
    <row r="4878" ht="8.25" hidden="1" customHeight="1"/>
    <row r="4879" ht="8.25" hidden="1" customHeight="1"/>
    <row r="4880" ht="8.25" hidden="1" customHeight="1"/>
    <row r="4881" ht="8.25" hidden="1" customHeight="1"/>
    <row r="4882" ht="8.25" hidden="1" customHeight="1"/>
    <row r="4883" ht="8.25" hidden="1" customHeight="1"/>
    <row r="4884" ht="8.25" hidden="1" customHeight="1"/>
    <row r="4885" ht="8.25" hidden="1" customHeight="1"/>
    <row r="4886" ht="8.25" hidden="1" customHeight="1"/>
    <row r="4887" ht="8.25" hidden="1" customHeight="1"/>
    <row r="4888" ht="8.25" hidden="1" customHeight="1"/>
    <row r="4889" ht="8.25" hidden="1" customHeight="1"/>
    <row r="4890" ht="8.25" hidden="1" customHeight="1"/>
    <row r="4891" ht="8.25" hidden="1" customHeight="1"/>
    <row r="4892" ht="8.25" hidden="1" customHeight="1"/>
    <row r="4893" ht="8.25" hidden="1" customHeight="1"/>
    <row r="4894" ht="8.25" hidden="1" customHeight="1"/>
    <row r="4895" ht="8.25" hidden="1" customHeight="1"/>
    <row r="4896" ht="8.25" hidden="1" customHeight="1"/>
    <row r="4897" ht="8.25" hidden="1" customHeight="1"/>
    <row r="4898" ht="8.25" hidden="1" customHeight="1"/>
    <row r="4899" ht="8.25" hidden="1" customHeight="1"/>
    <row r="4900" ht="8.25" hidden="1" customHeight="1"/>
    <row r="4901" ht="8.25" hidden="1" customHeight="1"/>
    <row r="4902" ht="8.25" hidden="1" customHeight="1"/>
    <row r="4903" ht="8.25" hidden="1" customHeight="1"/>
    <row r="4904" ht="8.25" hidden="1" customHeight="1"/>
    <row r="4905" ht="8.25" hidden="1" customHeight="1"/>
    <row r="4906" ht="8.25" hidden="1" customHeight="1"/>
    <row r="4907" ht="8.25" hidden="1" customHeight="1"/>
    <row r="4908" ht="8.25" hidden="1" customHeight="1"/>
    <row r="4909" ht="8.25" hidden="1" customHeight="1"/>
    <row r="4910" ht="8.25" hidden="1" customHeight="1"/>
    <row r="4911" ht="8.25" hidden="1" customHeight="1"/>
    <row r="4912" ht="8.25" hidden="1" customHeight="1"/>
    <row r="4913" ht="8.25" hidden="1" customHeight="1"/>
    <row r="4914" ht="8.25" hidden="1" customHeight="1"/>
    <row r="4915" ht="8.25" hidden="1" customHeight="1"/>
    <row r="4916" ht="8.25" hidden="1" customHeight="1"/>
    <row r="4917" ht="8.25" hidden="1" customHeight="1"/>
    <row r="4918" ht="8.25" hidden="1" customHeight="1"/>
    <row r="4919" ht="8.25" hidden="1" customHeight="1"/>
    <row r="4920" ht="8.25" hidden="1" customHeight="1"/>
    <row r="4921" ht="8.25" hidden="1" customHeight="1"/>
    <row r="4922" ht="8.25" hidden="1" customHeight="1"/>
    <row r="4923" ht="8.25" hidden="1" customHeight="1"/>
    <row r="4924" ht="8.25" hidden="1" customHeight="1"/>
    <row r="4925" ht="8.25" hidden="1" customHeight="1"/>
    <row r="4926" ht="8.25" hidden="1" customHeight="1"/>
    <row r="4927" ht="8.25" hidden="1" customHeight="1"/>
    <row r="4928" ht="8.25" hidden="1" customHeight="1"/>
    <row r="4929" ht="8.25" hidden="1" customHeight="1"/>
    <row r="4930" ht="8.25" hidden="1" customHeight="1"/>
    <row r="4931" ht="8.25" hidden="1" customHeight="1"/>
    <row r="4932" ht="8.25" hidden="1" customHeight="1"/>
    <row r="4933" ht="8.25" hidden="1" customHeight="1"/>
    <row r="4934" ht="8.25" hidden="1" customHeight="1"/>
    <row r="4935" ht="8.25" hidden="1" customHeight="1"/>
    <row r="4936" ht="8.25" hidden="1" customHeight="1"/>
    <row r="4937" ht="8.25" hidden="1" customHeight="1"/>
    <row r="4938" ht="8.25" hidden="1" customHeight="1"/>
    <row r="4939" ht="8.25" hidden="1" customHeight="1"/>
    <row r="4940" ht="8.25" hidden="1" customHeight="1"/>
    <row r="4941" ht="8.25" hidden="1" customHeight="1"/>
    <row r="4942" ht="8.25" hidden="1" customHeight="1"/>
    <row r="4943" ht="8.25" hidden="1" customHeight="1"/>
    <row r="4944" ht="8.25" hidden="1" customHeight="1"/>
    <row r="4945" ht="8.25" hidden="1" customHeight="1"/>
    <row r="4946" ht="8.25" hidden="1" customHeight="1"/>
    <row r="4947" ht="8.25" hidden="1" customHeight="1"/>
    <row r="4948" ht="8.25" hidden="1" customHeight="1"/>
    <row r="4949" ht="8.25" hidden="1" customHeight="1"/>
    <row r="4950" ht="8.25" hidden="1" customHeight="1"/>
    <row r="4951" ht="8.25" hidden="1" customHeight="1"/>
    <row r="4952" ht="8.25" hidden="1" customHeight="1"/>
    <row r="4953" ht="8.25" hidden="1" customHeight="1"/>
    <row r="4954" ht="8.25" hidden="1" customHeight="1"/>
    <row r="4955" ht="8.25" hidden="1" customHeight="1"/>
    <row r="4956" ht="8.25" hidden="1" customHeight="1"/>
    <row r="4957" ht="8.25" hidden="1" customHeight="1"/>
    <row r="4958" ht="8.25" hidden="1" customHeight="1"/>
    <row r="4959" ht="8.25" hidden="1" customHeight="1"/>
    <row r="4960" ht="8.25" hidden="1" customHeight="1"/>
    <row r="4961" ht="8.25" hidden="1" customHeight="1"/>
    <row r="4962" ht="8.25" hidden="1" customHeight="1"/>
    <row r="4963" ht="8.25" hidden="1" customHeight="1"/>
    <row r="4964" ht="8.25" hidden="1" customHeight="1"/>
    <row r="4965" ht="8.25" hidden="1" customHeight="1"/>
    <row r="4966" ht="8.25" hidden="1" customHeight="1"/>
    <row r="4967" ht="8.25" hidden="1" customHeight="1"/>
    <row r="4968" ht="8.25" hidden="1" customHeight="1"/>
    <row r="4969" ht="8.25" hidden="1" customHeight="1"/>
    <row r="4970" ht="8.25" hidden="1" customHeight="1"/>
    <row r="4971" ht="8.25" hidden="1" customHeight="1"/>
    <row r="4972" ht="8.25" hidden="1" customHeight="1"/>
    <row r="4973" ht="8.25" hidden="1" customHeight="1"/>
    <row r="4974" ht="8.25" hidden="1" customHeight="1"/>
    <row r="4975" ht="8.25" hidden="1" customHeight="1"/>
    <row r="4976" ht="8.25" hidden="1" customHeight="1"/>
    <row r="4977" ht="8.25" hidden="1" customHeight="1"/>
    <row r="4978" ht="8.25" hidden="1" customHeight="1"/>
    <row r="4979" ht="8.25" hidden="1" customHeight="1"/>
    <row r="4980" ht="8.25" hidden="1" customHeight="1"/>
    <row r="4981" ht="8.25" hidden="1" customHeight="1"/>
    <row r="4982" ht="8.25" hidden="1" customHeight="1"/>
    <row r="4983" ht="8.25" hidden="1" customHeight="1"/>
    <row r="4984" ht="8.25" hidden="1" customHeight="1"/>
    <row r="4985" ht="8.25" hidden="1" customHeight="1"/>
    <row r="4986" ht="8.25" hidden="1" customHeight="1"/>
    <row r="4987" ht="8.25" hidden="1" customHeight="1"/>
    <row r="4988" ht="8.25" hidden="1" customHeight="1"/>
    <row r="4989" ht="8.25" hidden="1" customHeight="1"/>
    <row r="4990" ht="8.25" hidden="1" customHeight="1"/>
    <row r="4991" ht="8.25" hidden="1" customHeight="1"/>
    <row r="4992" ht="8.25" hidden="1" customHeight="1"/>
    <row r="4993" ht="8.25" hidden="1" customHeight="1"/>
    <row r="4994" ht="8.25" hidden="1" customHeight="1"/>
    <row r="4995" ht="8.25" hidden="1" customHeight="1"/>
    <row r="4996" ht="8.25" hidden="1" customHeight="1"/>
    <row r="4997" ht="8.25" hidden="1" customHeight="1"/>
    <row r="4998" ht="8.25" hidden="1" customHeight="1"/>
    <row r="4999" ht="8.25" hidden="1" customHeight="1"/>
    <row r="5000" ht="8.25" hidden="1" customHeight="1"/>
    <row r="5001" ht="8.25" hidden="1" customHeight="1"/>
    <row r="5002" ht="8.25" hidden="1" customHeight="1"/>
    <row r="5003" ht="8.25" hidden="1" customHeight="1"/>
    <row r="5004" ht="8.25" hidden="1" customHeight="1"/>
    <row r="5005" ht="8.25" hidden="1" customHeight="1"/>
    <row r="5006" ht="8.25" hidden="1" customHeight="1"/>
    <row r="5007" ht="8.25" hidden="1" customHeight="1"/>
    <row r="5008" ht="8.25" hidden="1" customHeight="1"/>
    <row r="5009" ht="8.25" hidden="1" customHeight="1"/>
    <row r="5010" ht="8.25" hidden="1" customHeight="1"/>
    <row r="5011" ht="8.25" hidden="1" customHeight="1"/>
    <row r="5012" ht="8.25" hidden="1" customHeight="1"/>
    <row r="5013" ht="8.25" hidden="1" customHeight="1"/>
    <row r="5014" ht="8.25" hidden="1" customHeight="1"/>
    <row r="5015" ht="8.25" hidden="1" customHeight="1"/>
    <row r="5016" ht="8.25" hidden="1" customHeight="1"/>
    <row r="5017" ht="8.25" hidden="1" customHeight="1"/>
    <row r="5018" ht="8.25" hidden="1" customHeight="1"/>
    <row r="5019" ht="8.25" hidden="1" customHeight="1"/>
    <row r="5020" ht="8.25" hidden="1" customHeight="1"/>
    <row r="5021" ht="8.25" hidden="1" customHeight="1"/>
    <row r="5022" ht="8.25" hidden="1" customHeight="1"/>
    <row r="5023" ht="8.25" hidden="1" customHeight="1"/>
    <row r="5024" ht="8.25" hidden="1" customHeight="1"/>
    <row r="5025" ht="8.25" hidden="1" customHeight="1"/>
    <row r="5026" ht="8.25" hidden="1" customHeight="1"/>
    <row r="5027" ht="8.25" hidden="1" customHeight="1"/>
    <row r="5028" ht="8.25" hidden="1" customHeight="1"/>
    <row r="5029" ht="8.25" hidden="1" customHeight="1"/>
    <row r="5030" ht="8.25" hidden="1" customHeight="1"/>
    <row r="5031" ht="8.25" hidden="1" customHeight="1"/>
    <row r="5032" ht="8.25" hidden="1" customHeight="1"/>
    <row r="5033" ht="8.25" hidden="1" customHeight="1"/>
    <row r="5034" ht="8.25" hidden="1" customHeight="1"/>
    <row r="5035" ht="8.25" hidden="1" customHeight="1"/>
    <row r="5036" ht="8.25" hidden="1" customHeight="1"/>
    <row r="5037" ht="8.25" hidden="1" customHeight="1"/>
    <row r="5038" ht="8.25" hidden="1" customHeight="1"/>
    <row r="5039" ht="8.25" hidden="1" customHeight="1"/>
    <row r="5040" ht="8.25" hidden="1" customHeight="1"/>
    <row r="5041" ht="8.25" hidden="1" customHeight="1"/>
    <row r="5042" ht="8.25" hidden="1" customHeight="1"/>
    <row r="5043" ht="8.25" hidden="1" customHeight="1"/>
    <row r="5044" ht="8.25" hidden="1" customHeight="1"/>
    <row r="5045" ht="8.25" hidden="1" customHeight="1"/>
    <row r="5046" ht="8.25" hidden="1" customHeight="1"/>
    <row r="5047" ht="8.25" hidden="1" customHeight="1"/>
    <row r="5048" ht="8.25" hidden="1" customHeight="1"/>
    <row r="5049" ht="8.25" hidden="1" customHeight="1"/>
    <row r="5050" ht="8.25" hidden="1" customHeight="1"/>
    <row r="5051" ht="8.25" hidden="1" customHeight="1"/>
    <row r="5052" ht="8.25" hidden="1" customHeight="1"/>
    <row r="5053" ht="8.25" hidden="1" customHeight="1"/>
    <row r="5054" ht="8.25" hidden="1" customHeight="1"/>
    <row r="5055" ht="8.25" hidden="1" customHeight="1"/>
    <row r="5056" ht="8.25" hidden="1" customHeight="1"/>
    <row r="5057" ht="8.25" hidden="1" customHeight="1"/>
    <row r="5058" ht="8.25" hidden="1" customHeight="1"/>
    <row r="5059" ht="8.25" hidden="1" customHeight="1"/>
    <row r="5060" ht="8.25" hidden="1" customHeight="1"/>
    <row r="5061" ht="8.25" hidden="1" customHeight="1"/>
    <row r="5062" ht="8.25" hidden="1" customHeight="1"/>
    <row r="5063" ht="8.25" hidden="1" customHeight="1"/>
    <row r="5064" ht="8.25" hidden="1" customHeight="1"/>
    <row r="5065" ht="8.25" hidden="1" customHeight="1"/>
    <row r="5066" ht="8.25" hidden="1" customHeight="1"/>
    <row r="5067" ht="8.25" hidden="1" customHeight="1"/>
    <row r="5068" ht="8.25" hidden="1" customHeight="1"/>
    <row r="5069" ht="8.25" hidden="1" customHeight="1"/>
    <row r="5070" ht="8.25" hidden="1" customHeight="1"/>
    <row r="5071" ht="8.25" hidden="1" customHeight="1"/>
    <row r="5072" ht="8.25" hidden="1" customHeight="1"/>
    <row r="5073" ht="8.25" hidden="1" customHeight="1"/>
    <row r="5074" ht="8.25" hidden="1" customHeight="1"/>
    <row r="5075" ht="8.25" hidden="1" customHeight="1"/>
    <row r="5076" ht="8.25" hidden="1" customHeight="1"/>
    <row r="5077" ht="8.25" hidden="1" customHeight="1"/>
    <row r="5078" ht="8.25" hidden="1" customHeight="1"/>
    <row r="5079" ht="8.25" hidden="1" customHeight="1"/>
    <row r="5080" ht="8.25" hidden="1" customHeight="1"/>
    <row r="5081" ht="8.25" hidden="1" customHeight="1"/>
    <row r="5082" ht="8.25" hidden="1" customHeight="1"/>
    <row r="5083" ht="8.25" hidden="1" customHeight="1"/>
    <row r="5084" ht="8.25" hidden="1" customHeight="1"/>
    <row r="5085" ht="8.25" hidden="1" customHeight="1"/>
    <row r="5086" ht="8.25" hidden="1" customHeight="1"/>
    <row r="5087" ht="8.25" hidden="1" customHeight="1"/>
    <row r="5088" ht="8.25" hidden="1" customHeight="1"/>
    <row r="5089" ht="8.25" hidden="1" customHeight="1"/>
    <row r="5090" ht="8.25" hidden="1" customHeight="1"/>
    <row r="5091" ht="8.25" hidden="1" customHeight="1"/>
    <row r="5092" ht="8.25" hidden="1" customHeight="1"/>
    <row r="5093" ht="8.25" hidden="1" customHeight="1"/>
    <row r="5094" ht="8.25" hidden="1" customHeight="1"/>
    <row r="5095" ht="8.25" hidden="1" customHeight="1"/>
    <row r="5096" ht="8.25" hidden="1" customHeight="1"/>
    <row r="5097" ht="8.25" hidden="1" customHeight="1"/>
    <row r="5098" ht="8.25" hidden="1" customHeight="1"/>
    <row r="5099" ht="8.25" hidden="1" customHeight="1"/>
    <row r="5100" ht="8.25" hidden="1" customHeight="1"/>
    <row r="5101" ht="8.25" hidden="1" customHeight="1"/>
    <row r="5102" ht="8.25" hidden="1" customHeight="1"/>
    <row r="5103" ht="8.25" hidden="1" customHeight="1"/>
    <row r="5104" ht="8.25" hidden="1" customHeight="1"/>
    <row r="5105" ht="8.25" hidden="1" customHeight="1"/>
    <row r="5106" ht="8.25" hidden="1" customHeight="1"/>
    <row r="5107" ht="8.25" hidden="1" customHeight="1"/>
    <row r="5108" ht="8.25" hidden="1" customHeight="1"/>
    <row r="5109" ht="8.25" hidden="1" customHeight="1"/>
    <row r="5110" ht="8.25" hidden="1" customHeight="1"/>
    <row r="5111" ht="8.25" hidden="1" customHeight="1"/>
    <row r="5112" ht="8.25" hidden="1" customHeight="1"/>
    <row r="5113" ht="8.25" hidden="1" customHeight="1"/>
    <row r="5114" ht="8.25" hidden="1" customHeight="1"/>
    <row r="5115" ht="8.25" hidden="1" customHeight="1"/>
    <row r="5116" ht="8.25" hidden="1" customHeight="1"/>
    <row r="5117" ht="8.25" hidden="1" customHeight="1"/>
    <row r="5118" ht="8.25" hidden="1" customHeight="1"/>
    <row r="5119" ht="8.25" hidden="1" customHeight="1"/>
    <row r="5120" ht="8.25" hidden="1" customHeight="1"/>
    <row r="5121" ht="8.25" hidden="1" customHeight="1"/>
    <row r="5122" ht="8.25" hidden="1" customHeight="1"/>
    <row r="5123" ht="8.25" hidden="1" customHeight="1"/>
    <row r="5124" ht="8.25" hidden="1" customHeight="1"/>
    <row r="5125" ht="8.25" hidden="1" customHeight="1"/>
    <row r="5126" ht="8.25" hidden="1" customHeight="1"/>
    <row r="5127" ht="8.25" hidden="1" customHeight="1"/>
    <row r="5128" ht="8.25" hidden="1" customHeight="1"/>
    <row r="5129" ht="8.25" hidden="1" customHeight="1"/>
    <row r="5130" ht="8.25" hidden="1" customHeight="1"/>
    <row r="5131" ht="8.25" hidden="1" customHeight="1"/>
    <row r="5132" ht="8.25" hidden="1" customHeight="1"/>
    <row r="5133" ht="8.25" hidden="1" customHeight="1"/>
    <row r="5134" ht="8.25" hidden="1" customHeight="1"/>
    <row r="5135" ht="8.25" hidden="1" customHeight="1"/>
    <row r="5136" ht="8.25" hidden="1" customHeight="1"/>
    <row r="5137" ht="8.25" hidden="1" customHeight="1"/>
    <row r="5138" ht="8.25" hidden="1" customHeight="1"/>
    <row r="5139" ht="8.25" hidden="1" customHeight="1"/>
    <row r="5140" ht="8.25" hidden="1" customHeight="1"/>
    <row r="5141" ht="8.25" hidden="1" customHeight="1"/>
    <row r="5142" ht="8.25" hidden="1" customHeight="1"/>
    <row r="5143" ht="8.25" hidden="1" customHeight="1"/>
    <row r="5144" ht="8.25" hidden="1" customHeight="1"/>
    <row r="5145" ht="8.25" hidden="1" customHeight="1"/>
    <row r="5146" ht="8.25" hidden="1" customHeight="1"/>
    <row r="5147" ht="8.25" hidden="1" customHeight="1"/>
    <row r="5148" ht="8.25" hidden="1" customHeight="1"/>
    <row r="5149" ht="8.25" hidden="1" customHeight="1"/>
    <row r="5150" ht="8.25" hidden="1" customHeight="1"/>
    <row r="5151" ht="8.25" hidden="1" customHeight="1"/>
    <row r="5152" ht="8.25" hidden="1" customHeight="1"/>
    <row r="5153" ht="8.25" hidden="1" customHeight="1"/>
    <row r="5154" ht="8.25" hidden="1" customHeight="1"/>
    <row r="5155" ht="8.25" hidden="1" customHeight="1"/>
    <row r="5156" ht="8.25" hidden="1" customHeight="1"/>
    <row r="5157" ht="8.25" hidden="1" customHeight="1"/>
    <row r="5158" ht="8.25" hidden="1" customHeight="1"/>
    <row r="5159" ht="8.25" hidden="1" customHeight="1"/>
    <row r="5160" ht="8.25" hidden="1" customHeight="1"/>
    <row r="5161" ht="8.25" hidden="1" customHeight="1"/>
    <row r="5162" ht="8.25" hidden="1" customHeight="1"/>
    <row r="5163" ht="8.25" hidden="1" customHeight="1"/>
    <row r="5164" ht="8.25" hidden="1" customHeight="1"/>
    <row r="5165" ht="8.25" hidden="1" customHeight="1"/>
    <row r="5166" ht="8.25" hidden="1" customHeight="1"/>
    <row r="5167" ht="8.25" hidden="1" customHeight="1"/>
    <row r="5168" ht="8.25" hidden="1" customHeight="1"/>
    <row r="5169" ht="8.25" hidden="1" customHeight="1"/>
    <row r="5170" ht="8.25" hidden="1" customHeight="1"/>
    <row r="5171" ht="8.25" hidden="1" customHeight="1"/>
    <row r="5172" ht="8.25" hidden="1" customHeight="1"/>
    <row r="5173" ht="8.25" hidden="1" customHeight="1"/>
    <row r="5174" ht="8.25" hidden="1" customHeight="1"/>
    <row r="5175" ht="8.25" hidden="1" customHeight="1"/>
    <row r="5176" ht="8.25" hidden="1" customHeight="1"/>
    <row r="5177" ht="8.25" hidden="1" customHeight="1"/>
    <row r="5178" ht="8.25" hidden="1" customHeight="1"/>
    <row r="5179" ht="8.25" hidden="1" customHeight="1"/>
    <row r="5180" ht="8.25" hidden="1" customHeight="1"/>
    <row r="5181" ht="8.25" hidden="1" customHeight="1"/>
    <row r="5182" ht="8.25" hidden="1" customHeight="1"/>
    <row r="5183" ht="8.25" hidden="1" customHeight="1"/>
    <row r="5184" ht="8.25" hidden="1" customHeight="1"/>
    <row r="5185" ht="8.25" hidden="1" customHeight="1"/>
    <row r="5186" ht="8.25" hidden="1" customHeight="1"/>
    <row r="5187" ht="8.25" hidden="1" customHeight="1"/>
    <row r="5188" ht="8.25" hidden="1" customHeight="1"/>
    <row r="5189" ht="8.25" hidden="1" customHeight="1"/>
    <row r="5190" ht="8.25" hidden="1" customHeight="1"/>
    <row r="5191" ht="8.25" hidden="1" customHeight="1"/>
    <row r="5192" ht="8.25" hidden="1" customHeight="1"/>
    <row r="5193" ht="8.25" hidden="1" customHeight="1"/>
    <row r="5194" ht="8.25" hidden="1" customHeight="1"/>
    <row r="5195" ht="8.25" hidden="1" customHeight="1"/>
    <row r="5196" ht="8.25" hidden="1" customHeight="1"/>
    <row r="5197" ht="8.25" hidden="1" customHeight="1"/>
    <row r="5198" ht="8.25" hidden="1" customHeight="1"/>
    <row r="5199" ht="8.25" hidden="1" customHeight="1"/>
    <row r="5200" ht="8.25" hidden="1" customHeight="1"/>
    <row r="5201" ht="8.25" hidden="1" customHeight="1"/>
    <row r="5202" ht="8.25" hidden="1" customHeight="1"/>
    <row r="5203" ht="8.25" hidden="1" customHeight="1"/>
    <row r="5204" ht="8.25" hidden="1" customHeight="1"/>
    <row r="5205" ht="8.25" hidden="1" customHeight="1"/>
    <row r="5206" ht="8.25" hidden="1" customHeight="1"/>
    <row r="5207" ht="8.25" hidden="1" customHeight="1"/>
    <row r="5208" ht="8.25" hidden="1" customHeight="1"/>
    <row r="5209" ht="8.25" hidden="1" customHeight="1"/>
    <row r="5210" ht="8.25" hidden="1" customHeight="1"/>
    <row r="5211" ht="8.25" hidden="1" customHeight="1"/>
    <row r="5212" ht="8.25" hidden="1" customHeight="1"/>
    <row r="5213" ht="8.25" hidden="1" customHeight="1"/>
    <row r="5214" ht="8.25" hidden="1" customHeight="1"/>
    <row r="5215" ht="8.25" hidden="1" customHeight="1"/>
    <row r="5216" ht="8.25" hidden="1" customHeight="1"/>
    <row r="5217" ht="8.25" hidden="1" customHeight="1"/>
    <row r="5218" ht="8.25" hidden="1" customHeight="1"/>
    <row r="5219" ht="8.25" hidden="1" customHeight="1"/>
    <row r="5220" ht="8.25" hidden="1" customHeight="1"/>
    <row r="5221" ht="8.25" hidden="1" customHeight="1"/>
    <row r="5222" ht="8.25" hidden="1" customHeight="1"/>
    <row r="5223" ht="8.25" hidden="1" customHeight="1"/>
    <row r="5224" ht="8.25" hidden="1" customHeight="1"/>
    <row r="5225" ht="8.25" hidden="1" customHeight="1"/>
    <row r="5226" ht="8.25" hidden="1" customHeight="1"/>
    <row r="5227" ht="8.25" hidden="1" customHeight="1"/>
    <row r="5228" ht="8.25" hidden="1" customHeight="1"/>
    <row r="5229" ht="8.25" hidden="1" customHeight="1"/>
    <row r="5230" ht="8.25" hidden="1" customHeight="1"/>
    <row r="5231" ht="8.25" hidden="1" customHeight="1"/>
    <row r="5232" ht="8.25" hidden="1" customHeight="1"/>
    <row r="5233" ht="8.25" hidden="1" customHeight="1"/>
    <row r="5234" ht="8.25" hidden="1" customHeight="1"/>
    <row r="5235" ht="8.25" hidden="1" customHeight="1"/>
    <row r="5236" ht="8.25" hidden="1" customHeight="1"/>
    <row r="5237" ht="8.25" hidden="1" customHeight="1"/>
    <row r="5238" ht="8.25" hidden="1" customHeight="1"/>
    <row r="5239" ht="8.25" hidden="1" customHeight="1"/>
    <row r="5240" ht="8.25" hidden="1" customHeight="1"/>
    <row r="5241" ht="8.25" hidden="1" customHeight="1"/>
    <row r="5242" ht="8.25" hidden="1" customHeight="1"/>
    <row r="5243" ht="8.25" hidden="1" customHeight="1"/>
    <row r="5244" ht="8.25" hidden="1" customHeight="1"/>
    <row r="5245" ht="8.25" hidden="1" customHeight="1"/>
    <row r="5246" ht="8.25" hidden="1" customHeight="1"/>
    <row r="5247" ht="8.25" hidden="1" customHeight="1"/>
    <row r="5248" ht="8.25" hidden="1" customHeight="1"/>
    <row r="5249" ht="8.25" hidden="1" customHeight="1"/>
    <row r="5250" ht="8.25" hidden="1" customHeight="1"/>
    <row r="5251" ht="8.25" hidden="1" customHeight="1"/>
    <row r="5252" ht="8.25" hidden="1" customHeight="1"/>
    <row r="5253" ht="8.25" hidden="1" customHeight="1"/>
    <row r="5254" ht="8.25" hidden="1" customHeight="1"/>
    <row r="5255" ht="8.25" hidden="1" customHeight="1"/>
    <row r="5256" ht="8.25" hidden="1" customHeight="1"/>
    <row r="5257" ht="8.25" hidden="1" customHeight="1"/>
    <row r="5258" ht="8.25" hidden="1" customHeight="1"/>
    <row r="5259" ht="8.25" hidden="1" customHeight="1"/>
    <row r="5260" ht="8.25" hidden="1" customHeight="1"/>
    <row r="5261" ht="8.25" hidden="1" customHeight="1"/>
    <row r="5262" ht="8.25" hidden="1" customHeight="1"/>
    <row r="5263" ht="8.25" hidden="1" customHeight="1"/>
    <row r="5264" ht="8.25" hidden="1" customHeight="1"/>
    <row r="5265" ht="8.25" hidden="1" customHeight="1"/>
    <row r="5266" ht="8.25" hidden="1" customHeight="1"/>
    <row r="5267" ht="8.25" hidden="1" customHeight="1"/>
    <row r="5268" ht="8.25" hidden="1" customHeight="1"/>
    <row r="5269" ht="8.25" hidden="1" customHeight="1"/>
    <row r="5270" ht="8.25" hidden="1" customHeight="1"/>
    <row r="5271" ht="8.25" hidden="1" customHeight="1"/>
    <row r="5272" ht="8.25" hidden="1" customHeight="1"/>
    <row r="5273" ht="8.25" hidden="1" customHeight="1"/>
    <row r="5274" ht="8.25" hidden="1" customHeight="1"/>
    <row r="5275" ht="8.25" hidden="1" customHeight="1"/>
    <row r="5276" ht="8.25" hidden="1" customHeight="1"/>
    <row r="5277" ht="8.25" hidden="1" customHeight="1"/>
    <row r="5278" ht="8.25" hidden="1" customHeight="1"/>
    <row r="5279" ht="8.25" hidden="1" customHeight="1"/>
    <row r="5280" ht="8.25" hidden="1" customHeight="1"/>
    <row r="5281" ht="8.25" hidden="1" customHeight="1"/>
    <row r="5282" ht="8.25" hidden="1" customHeight="1"/>
    <row r="5283" ht="8.25" hidden="1" customHeight="1"/>
    <row r="5284" ht="8.25" hidden="1" customHeight="1"/>
    <row r="5285" ht="8.25" hidden="1" customHeight="1"/>
    <row r="5286" ht="8.25" hidden="1" customHeight="1"/>
    <row r="5287" ht="8.25" hidden="1" customHeight="1"/>
    <row r="5288" ht="8.25" hidden="1" customHeight="1"/>
    <row r="5289" ht="8.25" hidden="1" customHeight="1"/>
    <row r="5290" ht="8.25" hidden="1" customHeight="1"/>
    <row r="5291" ht="8.25" hidden="1" customHeight="1"/>
    <row r="5292" ht="8.25" hidden="1" customHeight="1"/>
    <row r="5293" ht="8.25" hidden="1" customHeight="1"/>
    <row r="5294" ht="8.25" hidden="1" customHeight="1"/>
    <row r="5295" ht="8.25" hidden="1" customHeight="1"/>
    <row r="5296" ht="8.25" hidden="1" customHeight="1"/>
    <row r="5297" ht="8.25" hidden="1" customHeight="1"/>
    <row r="5298" ht="8.25" hidden="1" customHeight="1"/>
    <row r="5299" ht="8.25" hidden="1" customHeight="1"/>
    <row r="5300" ht="8.25" hidden="1" customHeight="1"/>
    <row r="5301" ht="8.25" hidden="1" customHeight="1"/>
    <row r="5302" ht="8.25" hidden="1" customHeight="1"/>
    <row r="5303" ht="8.25" hidden="1" customHeight="1"/>
    <row r="5304" ht="8.25" hidden="1" customHeight="1"/>
    <row r="5305" ht="8.25" hidden="1" customHeight="1"/>
    <row r="5306" ht="8.25" hidden="1" customHeight="1"/>
    <row r="5307" ht="8.25" hidden="1" customHeight="1"/>
    <row r="5308" ht="8.25" hidden="1" customHeight="1"/>
    <row r="5309" ht="8.25" hidden="1" customHeight="1"/>
    <row r="5310" ht="8.25" hidden="1" customHeight="1"/>
    <row r="5311" ht="8.25" hidden="1" customHeight="1"/>
    <row r="5312" ht="8.25" hidden="1" customHeight="1"/>
    <row r="5313" ht="8.25" hidden="1" customHeight="1"/>
    <row r="5314" ht="8.25" hidden="1" customHeight="1"/>
    <row r="5315" ht="8.25" hidden="1" customHeight="1"/>
    <row r="5316" ht="8.25" hidden="1" customHeight="1"/>
    <row r="5317" ht="8.25" hidden="1" customHeight="1"/>
    <row r="5318" ht="8.25" hidden="1" customHeight="1"/>
    <row r="5319" ht="8.25" hidden="1" customHeight="1"/>
    <row r="5320" ht="8.25" hidden="1" customHeight="1"/>
    <row r="5321" ht="8.25" hidden="1" customHeight="1"/>
    <row r="5322" ht="8.25" hidden="1" customHeight="1"/>
    <row r="5323" ht="8.25" hidden="1" customHeight="1"/>
    <row r="5324" ht="8.25" hidden="1" customHeight="1"/>
    <row r="5325" ht="8.25" hidden="1" customHeight="1"/>
    <row r="5326" ht="8.25" hidden="1" customHeight="1"/>
    <row r="5327" ht="8.25" hidden="1" customHeight="1"/>
    <row r="5328" ht="8.25" hidden="1" customHeight="1"/>
    <row r="5329" ht="8.25" hidden="1" customHeight="1"/>
    <row r="5330" ht="8.25" hidden="1" customHeight="1"/>
    <row r="5331" ht="8.25" hidden="1" customHeight="1"/>
    <row r="5332" ht="8.25" hidden="1" customHeight="1"/>
    <row r="5333" ht="8.25" hidden="1" customHeight="1"/>
    <row r="5334" ht="8.25" hidden="1" customHeight="1"/>
    <row r="5335" ht="8.25" hidden="1" customHeight="1"/>
    <row r="5336" ht="8.25" hidden="1" customHeight="1"/>
    <row r="5337" ht="8.25" hidden="1" customHeight="1"/>
    <row r="5338" ht="8.25" hidden="1" customHeight="1"/>
    <row r="5339" ht="8.25" hidden="1" customHeight="1"/>
    <row r="5340" ht="8.25" hidden="1" customHeight="1"/>
    <row r="5341" ht="8.25" hidden="1" customHeight="1"/>
    <row r="5342" ht="8.25" hidden="1" customHeight="1"/>
    <row r="5343" ht="8.25" hidden="1" customHeight="1"/>
    <row r="5344" ht="8.25" hidden="1" customHeight="1"/>
    <row r="5345" ht="8.25" hidden="1" customHeight="1"/>
    <row r="5346" ht="8.25" hidden="1" customHeight="1"/>
    <row r="5347" ht="8.25" hidden="1" customHeight="1"/>
    <row r="5348" ht="8.25" hidden="1" customHeight="1"/>
    <row r="5349" ht="8.25" hidden="1" customHeight="1"/>
    <row r="5350" ht="8.25" hidden="1" customHeight="1"/>
    <row r="5351" ht="8.25" hidden="1" customHeight="1"/>
    <row r="5352" ht="8.25" hidden="1" customHeight="1"/>
    <row r="5353" ht="8.25" hidden="1" customHeight="1"/>
    <row r="5354" ht="8.25" hidden="1" customHeight="1"/>
    <row r="5355" ht="8.25" hidden="1" customHeight="1"/>
    <row r="5356" ht="8.25" hidden="1" customHeight="1"/>
    <row r="5357" ht="8.25" hidden="1" customHeight="1"/>
    <row r="5358" ht="8.25" hidden="1" customHeight="1"/>
    <row r="5359" ht="8.25" hidden="1" customHeight="1"/>
    <row r="5360" ht="8.25" hidden="1" customHeight="1"/>
    <row r="5361" ht="8.25" hidden="1" customHeight="1"/>
    <row r="5362" ht="8.25" hidden="1" customHeight="1"/>
    <row r="5363" ht="8.25" hidden="1" customHeight="1"/>
    <row r="5364" ht="8.25" hidden="1" customHeight="1"/>
    <row r="5365" ht="8.25" hidden="1" customHeight="1"/>
    <row r="5366" ht="8.25" hidden="1" customHeight="1"/>
    <row r="5367" ht="8.25" hidden="1" customHeight="1"/>
    <row r="5368" ht="8.25" hidden="1" customHeight="1"/>
    <row r="5369" ht="8.25" hidden="1" customHeight="1"/>
    <row r="5370" ht="8.25" hidden="1" customHeight="1"/>
    <row r="5371" ht="8.25" hidden="1" customHeight="1"/>
    <row r="5372" ht="8.25" hidden="1" customHeight="1"/>
    <row r="5373" ht="8.25" hidden="1" customHeight="1"/>
    <row r="5374" ht="8.25" hidden="1" customHeight="1"/>
    <row r="5375" ht="8.25" hidden="1" customHeight="1"/>
    <row r="5376" ht="8.25" hidden="1" customHeight="1"/>
    <row r="5377" ht="8.25" hidden="1" customHeight="1"/>
    <row r="5378" ht="8.25" hidden="1" customHeight="1"/>
    <row r="5379" ht="8.25" hidden="1" customHeight="1"/>
    <row r="5380" ht="8.25" hidden="1" customHeight="1"/>
    <row r="5381" ht="8.25" hidden="1" customHeight="1"/>
    <row r="5382" ht="8.25" hidden="1" customHeight="1"/>
    <row r="5383" ht="8.25" hidden="1" customHeight="1"/>
    <row r="5384" ht="8.25" hidden="1" customHeight="1"/>
    <row r="5385" ht="8.25" hidden="1" customHeight="1"/>
    <row r="5386" ht="8.25" hidden="1" customHeight="1"/>
    <row r="5387" ht="8.25" hidden="1" customHeight="1"/>
    <row r="5388" ht="8.25" hidden="1" customHeight="1"/>
    <row r="5389" ht="8.25" hidden="1" customHeight="1"/>
    <row r="5390" ht="8.25" hidden="1" customHeight="1"/>
    <row r="5391" ht="8.25" hidden="1" customHeight="1"/>
    <row r="5392" ht="8.25" hidden="1" customHeight="1"/>
    <row r="5393" ht="8.25" hidden="1" customHeight="1"/>
    <row r="5394" ht="8.25" hidden="1" customHeight="1"/>
    <row r="5395" ht="8.25" hidden="1" customHeight="1"/>
    <row r="5396" ht="8.25" hidden="1" customHeight="1"/>
    <row r="5397" ht="8.25" hidden="1" customHeight="1"/>
    <row r="5398" ht="8.25" hidden="1" customHeight="1"/>
    <row r="5399" ht="8.25" hidden="1" customHeight="1"/>
    <row r="5400" ht="8.25" hidden="1" customHeight="1"/>
    <row r="5401" ht="8.25" hidden="1" customHeight="1"/>
    <row r="5402" ht="8.25" hidden="1" customHeight="1"/>
    <row r="5403" ht="8.25" hidden="1" customHeight="1"/>
    <row r="5404" ht="8.25" hidden="1" customHeight="1"/>
    <row r="5405" ht="8.25" hidden="1" customHeight="1"/>
    <row r="5406" ht="8.25" hidden="1" customHeight="1"/>
    <row r="5407" ht="8.25" hidden="1" customHeight="1"/>
    <row r="5408" ht="8.25" hidden="1" customHeight="1"/>
    <row r="5409" ht="8.25" hidden="1" customHeight="1"/>
    <row r="5410" ht="8.25" hidden="1" customHeight="1"/>
    <row r="5411" ht="8.25" hidden="1" customHeight="1"/>
    <row r="5412" ht="8.25" hidden="1" customHeight="1"/>
    <row r="5413" ht="8.25" hidden="1" customHeight="1"/>
    <row r="5414" ht="8.25" hidden="1" customHeight="1"/>
    <row r="5415" ht="8.25" hidden="1" customHeight="1"/>
    <row r="5416" ht="8.25" hidden="1" customHeight="1"/>
    <row r="5417" ht="8.25" hidden="1" customHeight="1"/>
    <row r="5418" ht="8.25" hidden="1" customHeight="1"/>
    <row r="5419" ht="8.25" hidden="1" customHeight="1"/>
    <row r="5420" ht="8.25" hidden="1" customHeight="1"/>
    <row r="5421" ht="8.25" hidden="1" customHeight="1"/>
    <row r="5422" ht="8.25" hidden="1" customHeight="1"/>
    <row r="5423" ht="8.25" hidden="1" customHeight="1"/>
    <row r="5424" ht="8.25" hidden="1" customHeight="1"/>
    <row r="5425" ht="8.25" hidden="1" customHeight="1"/>
    <row r="5426" ht="8.25" hidden="1" customHeight="1"/>
    <row r="5427" ht="8.25" hidden="1" customHeight="1"/>
    <row r="5428" ht="8.25" hidden="1" customHeight="1"/>
    <row r="5429" ht="8.25" hidden="1" customHeight="1"/>
    <row r="5430" ht="8.25" hidden="1" customHeight="1"/>
    <row r="5431" ht="8.25" hidden="1" customHeight="1"/>
    <row r="5432" ht="8.25" hidden="1" customHeight="1"/>
    <row r="5433" ht="8.25" hidden="1" customHeight="1"/>
    <row r="5434" ht="8.25" hidden="1" customHeight="1"/>
    <row r="5435" ht="8.25" hidden="1" customHeight="1"/>
    <row r="5436" ht="8.25" hidden="1" customHeight="1"/>
    <row r="5437" ht="8.25" hidden="1" customHeight="1"/>
    <row r="5438" ht="8.25" hidden="1" customHeight="1"/>
    <row r="5439" ht="8.25" hidden="1" customHeight="1"/>
    <row r="5440" ht="8.25" hidden="1" customHeight="1"/>
    <row r="5441" ht="8.25" hidden="1" customHeight="1"/>
    <row r="5442" ht="8.25" hidden="1" customHeight="1"/>
    <row r="5443" ht="8.25" hidden="1" customHeight="1"/>
    <row r="5444" ht="8.25" hidden="1" customHeight="1"/>
    <row r="5445" ht="8.25" hidden="1" customHeight="1"/>
    <row r="5446" ht="8.25" hidden="1" customHeight="1"/>
    <row r="5447" ht="8.25" hidden="1" customHeight="1"/>
    <row r="5448" ht="8.25" hidden="1" customHeight="1"/>
    <row r="5449" ht="8.25" hidden="1" customHeight="1"/>
    <row r="5450" ht="8.25" hidden="1" customHeight="1"/>
    <row r="5451" ht="8.25" hidden="1" customHeight="1"/>
    <row r="5452" ht="8.25" hidden="1" customHeight="1"/>
    <row r="5453" ht="8.25" hidden="1" customHeight="1"/>
    <row r="5454" ht="8.25" hidden="1" customHeight="1"/>
    <row r="5455" ht="8.25" hidden="1" customHeight="1"/>
    <row r="5456" ht="8.25" hidden="1" customHeight="1"/>
    <row r="5457" ht="8.25" hidden="1" customHeight="1"/>
    <row r="5458" ht="8.25" hidden="1" customHeight="1"/>
    <row r="5459" ht="8.25" hidden="1" customHeight="1"/>
    <row r="5460" ht="8.25" hidden="1" customHeight="1"/>
    <row r="5461" ht="8.25" hidden="1" customHeight="1"/>
    <row r="5462" ht="8.25" hidden="1" customHeight="1"/>
    <row r="5463" ht="8.25" hidden="1" customHeight="1"/>
    <row r="5464" ht="8.25" hidden="1" customHeight="1"/>
    <row r="5465" ht="8.25" hidden="1" customHeight="1"/>
    <row r="5466" ht="8.25" hidden="1" customHeight="1"/>
    <row r="5467" ht="8.25" hidden="1" customHeight="1"/>
    <row r="5468" ht="8.25" hidden="1" customHeight="1"/>
    <row r="5469" ht="8.25" hidden="1" customHeight="1"/>
    <row r="5470" ht="8.25" hidden="1" customHeight="1"/>
    <row r="5471" ht="8.25" hidden="1" customHeight="1"/>
    <row r="5472" ht="8.25" hidden="1" customHeight="1"/>
    <row r="5473" ht="8.25" hidden="1" customHeight="1"/>
    <row r="5474" ht="8.25" hidden="1" customHeight="1"/>
    <row r="5475" ht="8.25" hidden="1" customHeight="1"/>
    <row r="5476" ht="8.25" hidden="1" customHeight="1"/>
    <row r="5477" ht="8.25" hidden="1" customHeight="1"/>
    <row r="5478" ht="8.25" hidden="1" customHeight="1"/>
    <row r="5479" ht="8.25" hidden="1" customHeight="1"/>
    <row r="5480" ht="8.25" hidden="1" customHeight="1"/>
    <row r="5481" ht="8.25" hidden="1" customHeight="1"/>
    <row r="5482" ht="8.25" hidden="1" customHeight="1"/>
    <row r="5483" ht="8.25" hidden="1" customHeight="1"/>
    <row r="5484" ht="8.25" hidden="1" customHeight="1"/>
    <row r="5485" ht="8.25" hidden="1" customHeight="1"/>
    <row r="5486" ht="8.25" hidden="1" customHeight="1"/>
    <row r="5487" ht="8.25" hidden="1" customHeight="1"/>
    <row r="5488" ht="8.25" hidden="1" customHeight="1"/>
    <row r="5489" ht="8.25" hidden="1" customHeight="1"/>
    <row r="5490" ht="8.25" hidden="1" customHeight="1"/>
    <row r="5491" ht="8.25" hidden="1" customHeight="1"/>
    <row r="5492" ht="8.25" hidden="1" customHeight="1"/>
    <row r="5493" ht="8.25" hidden="1" customHeight="1"/>
    <row r="5494" ht="8.25" hidden="1" customHeight="1"/>
    <row r="5495" ht="8.25" hidden="1" customHeight="1"/>
    <row r="5496" ht="8.25" hidden="1" customHeight="1"/>
    <row r="5497" ht="8.25" hidden="1" customHeight="1"/>
    <row r="5498" ht="8.25" hidden="1" customHeight="1"/>
    <row r="5499" ht="8.25" hidden="1" customHeight="1"/>
    <row r="5500" ht="8.25" hidden="1" customHeight="1"/>
    <row r="5501" ht="8.25" hidden="1" customHeight="1"/>
    <row r="5502" ht="8.25" hidden="1" customHeight="1"/>
    <row r="5503" ht="8.25" hidden="1" customHeight="1"/>
    <row r="5504" ht="8.25" hidden="1" customHeight="1"/>
    <row r="5505" ht="8.25" hidden="1" customHeight="1"/>
    <row r="5506" ht="8.25" hidden="1" customHeight="1"/>
    <row r="5507" ht="8.25" hidden="1" customHeight="1"/>
    <row r="5508" ht="8.25" hidden="1" customHeight="1"/>
    <row r="5509" ht="8.25" hidden="1" customHeight="1"/>
    <row r="5510" ht="8.25" hidden="1" customHeight="1"/>
    <row r="5511" ht="8.25" hidden="1" customHeight="1"/>
    <row r="5512" ht="8.25" hidden="1" customHeight="1"/>
    <row r="5513" ht="8.25" hidden="1" customHeight="1"/>
    <row r="5514" ht="8.25" hidden="1" customHeight="1"/>
    <row r="5515" ht="8.25" hidden="1" customHeight="1"/>
    <row r="5516" ht="8.25" hidden="1" customHeight="1"/>
    <row r="5517" ht="8.25" hidden="1" customHeight="1"/>
    <row r="5518" ht="8.25" hidden="1" customHeight="1"/>
    <row r="5519" ht="8.25" hidden="1" customHeight="1"/>
    <row r="5520" ht="8.25" hidden="1" customHeight="1"/>
    <row r="5521" ht="8.25" hidden="1" customHeight="1"/>
    <row r="5522" ht="8.25" hidden="1" customHeight="1"/>
    <row r="5523" ht="8.25" hidden="1" customHeight="1"/>
    <row r="5524" ht="8.25" hidden="1" customHeight="1"/>
    <row r="5525" ht="8.25" hidden="1" customHeight="1"/>
    <row r="5526" ht="8.25" hidden="1" customHeight="1"/>
    <row r="5527" ht="8.25" hidden="1" customHeight="1"/>
    <row r="5528" ht="8.25" hidden="1" customHeight="1"/>
    <row r="5529" ht="8.25" hidden="1" customHeight="1"/>
    <row r="5530" ht="8.25" hidden="1" customHeight="1"/>
    <row r="5531" ht="8.25" hidden="1" customHeight="1"/>
    <row r="5532" ht="8.25" hidden="1" customHeight="1"/>
    <row r="5533" ht="8.25" hidden="1" customHeight="1"/>
    <row r="5534" ht="8.25" hidden="1" customHeight="1"/>
    <row r="5535" ht="8.25" hidden="1" customHeight="1"/>
    <row r="5536" ht="8.25" hidden="1" customHeight="1"/>
    <row r="5537" ht="8.25" hidden="1" customHeight="1"/>
    <row r="5538" ht="8.25" hidden="1" customHeight="1"/>
    <row r="5539" ht="8.25" hidden="1" customHeight="1"/>
    <row r="5540" ht="8.25" hidden="1" customHeight="1"/>
    <row r="5541" ht="8.25" hidden="1" customHeight="1"/>
    <row r="5542" ht="8.25" hidden="1" customHeight="1"/>
    <row r="5543" ht="8.25" hidden="1" customHeight="1"/>
    <row r="5544" ht="8.25" hidden="1" customHeight="1"/>
    <row r="5545" ht="8.25" hidden="1" customHeight="1"/>
    <row r="5546" ht="8.25" hidden="1" customHeight="1"/>
    <row r="5547" ht="8.25" hidden="1" customHeight="1"/>
    <row r="5548" ht="8.25" hidden="1" customHeight="1"/>
    <row r="5549" ht="8.25" hidden="1" customHeight="1"/>
    <row r="5550" ht="8.25" hidden="1" customHeight="1"/>
    <row r="5551" ht="8.25" hidden="1" customHeight="1"/>
    <row r="5552" ht="8.25" hidden="1" customHeight="1"/>
    <row r="5553" ht="8.25" hidden="1" customHeight="1"/>
    <row r="5554" ht="8.25" hidden="1" customHeight="1"/>
    <row r="5555" ht="8.25" hidden="1" customHeight="1"/>
    <row r="5556" ht="8.25" hidden="1" customHeight="1"/>
    <row r="5557" ht="8.25" hidden="1" customHeight="1"/>
    <row r="5558" ht="8.25" hidden="1" customHeight="1"/>
    <row r="5559" ht="8.25" hidden="1" customHeight="1"/>
    <row r="5560" ht="8.25" hidden="1" customHeight="1"/>
    <row r="5561" ht="8.25" hidden="1" customHeight="1"/>
    <row r="5562" ht="8.25" hidden="1" customHeight="1"/>
    <row r="5563" ht="8.25" hidden="1" customHeight="1"/>
    <row r="5564" ht="8.25" hidden="1" customHeight="1"/>
    <row r="5565" ht="8.25" hidden="1" customHeight="1"/>
    <row r="5566" ht="8.25" hidden="1" customHeight="1"/>
    <row r="5567" ht="8.25" hidden="1" customHeight="1"/>
    <row r="5568" ht="8.25" hidden="1" customHeight="1"/>
    <row r="5569" ht="8.25" hidden="1" customHeight="1"/>
    <row r="5570" ht="8.25" hidden="1" customHeight="1"/>
    <row r="5571" ht="8.25" hidden="1" customHeight="1"/>
    <row r="5572" ht="8.25" hidden="1" customHeight="1"/>
    <row r="5573" ht="8.25" hidden="1" customHeight="1"/>
    <row r="5574" ht="8.25" hidden="1" customHeight="1"/>
    <row r="5575" ht="8.25" hidden="1" customHeight="1"/>
    <row r="5576" ht="8.25" hidden="1" customHeight="1"/>
    <row r="5577" ht="8.25" hidden="1" customHeight="1"/>
    <row r="5578" ht="8.25" hidden="1" customHeight="1"/>
    <row r="5579" ht="8.25" hidden="1" customHeight="1"/>
    <row r="5580" ht="8.25" hidden="1" customHeight="1"/>
    <row r="5581" ht="8.25" hidden="1" customHeight="1"/>
    <row r="5582" ht="8.25" hidden="1" customHeight="1"/>
    <row r="5583" ht="8.25" hidden="1" customHeight="1"/>
    <row r="5584" ht="8.25" hidden="1" customHeight="1"/>
    <row r="5585" ht="8.25" hidden="1" customHeight="1"/>
    <row r="5586" ht="8.25" hidden="1" customHeight="1"/>
    <row r="5587" ht="8.25" hidden="1" customHeight="1"/>
    <row r="5588" ht="8.25" hidden="1" customHeight="1"/>
    <row r="5589" ht="8.25" hidden="1" customHeight="1"/>
    <row r="5590" ht="8.25" hidden="1" customHeight="1"/>
    <row r="5591" ht="8.25" hidden="1" customHeight="1"/>
    <row r="5592" ht="8.25" hidden="1" customHeight="1"/>
    <row r="5593" ht="8.25" hidden="1" customHeight="1"/>
    <row r="5594" ht="8.25" hidden="1" customHeight="1"/>
    <row r="5595" ht="8.25" hidden="1" customHeight="1"/>
    <row r="5596" ht="8.25" hidden="1" customHeight="1"/>
    <row r="5597" ht="8.25" hidden="1" customHeight="1"/>
    <row r="5598" ht="8.25" hidden="1" customHeight="1"/>
    <row r="5599" ht="8.25" hidden="1" customHeight="1"/>
    <row r="5600" ht="8.25" hidden="1" customHeight="1"/>
    <row r="5601" ht="8.25" hidden="1" customHeight="1"/>
    <row r="5602" ht="8.25" hidden="1" customHeight="1"/>
    <row r="5603" ht="8.25" hidden="1" customHeight="1"/>
    <row r="5604" ht="8.25" hidden="1" customHeight="1"/>
    <row r="5605" ht="8.25" hidden="1" customHeight="1"/>
    <row r="5606" ht="8.25" hidden="1" customHeight="1"/>
    <row r="5607" ht="8.25" hidden="1" customHeight="1"/>
    <row r="5608" ht="8.25" hidden="1" customHeight="1"/>
    <row r="5609" ht="8.25" hidden="1" customHeight="1"/>
    <row r="5610" ht="8.25" hidden="1" customHeight="1"/>
    <row r="5611" ht="8.25" hidden="1" customHeight="1"/>
    <row r="5612" ht="8.25" hidden="1" customHeight="1"/>
    <row r="5613" ht="8.25" hidden="1" customHeight="1"/>
    <row r="5614" ht="8.25" hidden="1" customHeight="1"/>
    <row r="5615" ht="8.25" hidden="1" customHeight="1"/>
    <row r="5616" ht="8.25" hidden="1" customHeight="1"/>
    <row r="5617" ht="8.25" hidden="1" customHeight="1"/>
    <row r="5618" ht="8.25" hidden="1" customHeight="1"/>
    <row r="5619" ht="8.25" hidden="1" customHeight="1"/>
    <row r="5620" ht="8.25" hidden="1" customHeight="1"/>
    <row r="5621" ht="8.25" hidden="1" customHeight="1"/>
    <row r="5622" ht="8.25" hidden="1" customHeight="1"/>
    <row r="5623" ht="8.25" hidden="1" customHeight="1"/>
    <row r="5624" ht="8.25" hidden="1" customHeight="1"/>
    <row r="5625" ht="8.25" hidden="1" customHeight="1"/>
    <row r="5626" ht="8.25" hidden="1" customHeight="1"/>
    <row r="5627" ht="8.25" hidden="1" customHeight="1"/>
    <row r="5628" ht="8.25" hidden="1" customHeight="1"/>
    <row r="5629" ht="8.25" hidden="1" customHeight="1"/>
    <row r="5630" ht="8.25" hidden="1" customHeight="1"/>
    <row r="5631" ht="8.25" hidden="1" customHeight="1"/>
    <row r="5632" ht="8.25" hidden="1" customHeight="1"/>
    <row r="5633" ht="8.25" hidden="1" customHeight="1"/>
    <row r="5634" ht="8.25" hidden="1" customHeight="1"/>
    <row r="5635" ht="8.25" hidden="1" customHeight="1"/>
    <row r="5636" ht="8.25" hidden="1" customHeight="1"/>
    <row r="5637" ht="8.25" hidden="1" customHeight="1"/>
    <row r="5638" ht="8.25" hidden="1" customHeight="1"/>
    <row r="5639" ht="8.25" hidden="1" customHeight="1"/>
    <row r="5640" ht="8.25" hidden="1" customHeight="1"/>
    <row r="5641" ht="8.25" hidden="1" customHeight="1"/>
    <row r="5642" ht="8.25" hidden="1" customHeight="1"/>
    <row r="5643" ht="8.25" hidden="1" customHeight="1"/>
    <row r="5644" ht="8.25" hidden="1" customHeight="1"/>
    <row r="5645" ht="8.25" hidden="1" customHeight="1"/>
    <row r="5646" ht="8.25" hidden="1" customHeight="1"/>
    <row r="5647" ht="8.25" hidden="1" customHeight="1"/>
    <row r="5648" ht="8.25" hidden="1" customHeight="1"/>
    <row r="5649" ht="8.25" hidden="1" customHeight="1"/>
    <row r="5650" ht="8.25" hidden="1" customHeight="1"/>
    <row r="5651" ht="8.25" hidden="1" customHeight="1"/>
    <row r="5652" ht="8.25" hidden="1" customHeight="1"/>
    <row r="5653" ht="8.25" hidden="1" customHeight="1"/>
    <row r="5654" ht="8.25" hidden="1" customHeight="1"/>
    <row r="5655" ht="8.25" hidden="1" customHeight="1"/>
    <row r="5656" ht="8.25" hidden="1" customHeight="1"/>
    <row r="5657" ht="8.25" hidden="1" customHeight="1"/>
    <row r="5658" ht="8.25" hidden="1" customHeight="1"/>
    <row r="5659" ht="8.25" hidden="1" customHeight="1"/>
    <row r="5660" ht="8.25" hidden="1" customHeight="1"/>
    <row r="5661" ht="8.25" hidden="1" customHeight="1"/>
    <row r="5662" ht="8.25" hidden="1" customHeight="1"/>
    <row r="5663" ht="8.25" hidden="1" customHeight="1"/>
    <row r="5664" ht="8.25" hidden="1" customHeight="1"/>
    <row r="5665" ht="8.25" hidden="1" customHeight="1"/>
    <row r="5666" ht="8.25" hidden="1" customHeight="1"/>
    <row r="5667" ht="8.25" hidden="1" customHeight="1"/>
    <row r="5668" ht="8.25" hidden="1" customHeight="1"/>
    <row r="5669" ht="8.25" hidden="1" customHeight="1"/>
    <row r="5670" ht="8.25" hidden="1" customHeight="1"/>
    <row r="5671" ht="8.25" hidden="1" customHeight="1"/>
    <row r="5672" ht="8.25" hidden="1" customHeight="1"/>
    <row r="5673" ht="8.25" hidden="1" customHeight="1"/>
    <row r="5674" ht="8.25" hidden="1" customHeight="1"/>
    <row r="5675" ht="8.25" hidden="1" customHeight="1"/>
    <row r="5676" ht="8.25" hidden="1" customHeight="1"/>
    <row r="5677" ht="8.25" hidden="1" customHeight="1"/>
    <row r="5678" ht="8.25" hidden="1" customHeight="1"/>
    <row r="5679" ht="8.25" hidden="1" customHeight="1"/>
    <row r="5680" ht="8.25" hidden="1" customHeight="1"/>
    <row r="5681" ht="8.25" hidden="1" customHeight="1"/>
    <row r="5682" ht="8.25" hidden="1" customHeight="1"/>
    <row r="5683" ht="8.25" hidden="1" customHeight="1"/>
    <row r="5684" ht="8.25" hidden="1" customHeight="1"/>
    <row r="5685" ht="8.25" hidden="1" customHeight="1"/>
    <row r="5686" ht="8.25" hidden="1" customHeight="1"/>
    <row r="5687" ht="8.25" hidden="1" customHeight="1"/>
    <row r="5688" ht="8.25" hidden="1" customHeight="1"/>
    <row r="5689" ht="8.25" hidden="1" customHeight="1"/>
    <row r="5690" ht="8.25" hidden="1" customHeight="1"/>
    <row r="5691" ht="8.25" hidden="1" customHeight="1"/>
    <row r="5692" ht="8.25" hidden="1" customHeight="1"/>
    <row r="5693" ht="8.25" hidden="1" customHeight="1"/>
    <row r="5694" ht="8.25" hidden="1" customHeight="1"/>
    <row r="5695" ht="8.25" hidden="1" customHeight="1"/>
    <row r="5696" ht="8.25" hidden="1" customHeight="1"/>
    <row r="5697" ht="8.25" hidden="1" customHeight="1"/>
    <row r="5698" ht="8.25" hidden="1" customHeight="1"/>
    <row r="5699" ht="8.25" hidden="1" customHeight="1"/>
    <row r="5700" ht="8.25" hidden="1" customHeight="1"/>
    <row r="5701" ht="8.25" hidden="1" customHeight="1"/>
    <row r="5702" ht="8.25" hidden="1" customHeight="1"/>
    <row r="5703" ht="8.25" hidden="1" customHeight="1"/>
    <row r="5704" ht="8.25" hidden="1" customHeight="1"/>
    <row r="5705" ht="8.25" hidden="1" customHeight="1"/>
    <row r="5706" ht="8.25" hidden="1" customHeight="1"/>
    <row r="5707" ht="8.25" hidden="1" customHeight="1"/>
    <row r="5708" ht="8.25" hidden="1" customHeight="1"/>
    <row r="5709" ht="8.25" hidden="1" customHeight="1"/>
    <row r="5710" ht="8.25" hidden="1" customHeight="1"/>
    <row r="5711" ht="8.25" hidden="1" customHeight="1"/>
    <row r="5712" ht="8.25" hidden="1" customHeight="1"/>
    <row r="5713" ht="8.25" hidden="1" customHeight="1"/>
    <row r="5714" ht="8.25" hidden="1" customHeight="1"/>
    <row r="5715" ht="8.25" hidden="1" customHeight="1"/>
    <row r="5716" ht="8.25" hidden="1" customHeight="1"/>
    <row r="5717" ht="8.25" hidden="1" customHeight="1"/>
    <row r="5718" ht="8.25" hidden="1" customHeight="1"/>
    <row r="5719" ht="8.25" hidden="1" customHeight="1"/>
    <row r="5720" ht="8.25" hidden="1" customHeight="1"/>
    <row r="5721" ht="8.25" hidden="1" customHeight="1"/>
    <row r="5722" ht="8.25" hidden="1" customHeight="1"/>
    <row r="5723" ht="8.25" hidden="1" customHeight="1"/>
    <row r="5724" ht="8.25" hidden="1" customHeight="1"/>
    <row r="5725" ht="8.25" hidden="1" customHeight="1"/>
    <row r="5726" ht="8.25" hidden="1" customHeight="1"/>
    <row r="5727" ht="8.25" hidden="1" customHeight="1"/>
    <row r="5728" ht="8.25" hidden="1" customHeight="1"/>
    <row r="5729" ht="8.25" hidden="1" customHeight="1"/>
    <row r="5730" ht="8.25" hidden="1" customHeight="1"/>
    <row r="5731" ht="8.25" hidden="1" customHeight="1"/>
    <row r="5732" ht="8.25" hidden="1" customHeight="1"/>
    <row r="5733" ht="8.25" hidden="1" customHeight="1"/>
    <row r="5734" ht="8.25" hidden="1" customHeight="1"/>
    <row r="5735" ht="8.25" hidden="1" customHeight="1"/>
    <row r="5736" ht="8.25" hidden="1" customHeight="1"/>
    <row r="5737" ht="8.25" hidden="1" customHeight="1"/>
    <row r="5738" ht="8.25" hidden="1" customHeight="1"/>
    <row r="5739" ht="8.25" hidden="1" customHeight="1"/>
    <row r="5740" ht="8.25" hidden="1" customHeight="1"/>
    <row r="5741" ht="8.25" hidden="1" customHeight="1"/>
    <row r="5742" ht="8.25" hidden="1" customHeight="1"/>
    <row r="5743" ht="8.25" hidden="1" customHeight="1"/>
    <row r="5744" ht="8.25" hidden="1" customHeight="1"/>
    <row r="5745" ht="8.25" hidden="1" customHeight="1"/>
    <row r="5746" ht="8.25" hidden="1" customHeight="1"/>
    <row r="5747" ht="8.25" hidden="1" customHeight="1"/>
    <row r="5748" ht="8.25" hidden="1" customHeight="1"/>
    <row r="5749" ht="8.25" hidden="1" customHeight="1"/>
    <row r="5750" ht="8.25" hidden="1" customHeight="1"/>
    <row r="5751" ht="8.25" hidden="1" customHeight="1"/>
    <row r="5752" ht="8.25" hidden="1" customHeight="1"/>
    <row r="5753" ht="8.25" hidden="1" customHeight="1"/>
    <row r="5754" ht="8.25" hidden="1" customHeight="1"/>
    <row r="5755" ht="8.25" hidden="1" customHeight="1"/>
    <row r="5756" ht="8.25" hidden="1" customHeight="1"/>
    <row r="5757" ht="8.25" hidden="1" customHeight="1"/>
    <row r="5758" ht="8.25" hidden="1" customHeight="1"/>
    <row r="5759" ht="8.25" hidden="1" customHeight="1"/>
    <row r="5760" ht="8.25" hidden="1" customHeight="1"/>
    <row r="5761" ht="8.25" hidden="1" customHeight="1"/>
    <row r="5762" ht="8.25" hidden="1" customHeight="1"/>
    <row r="5763" ht="8.25" hidden="1" customHeight="1"/>
    <row r="5764" ht="8.25" hidden="1" customHeight="1"/>
    <row r="5765" ht="8.25" hidden="1" customHeight="1"/>
    <row r="5766" ht="8.25" hidden="1" customHeight="1"/>
    <row r="5767" ht="8.25" hidden="1" customHeight="1"/>
    <row r="5768" ht="8.25" hidden="1" customHeight="1"/>
    <row r="5769" ht="8.25" hidden="1" customHeight="1"/>
    <row r="5770" ht="8.25" hidden="1" customHeight="1"/>
    <row r="5771" ht="8.25" hidden="1" customHeight="1"/>
    <row r="5772" ht="8.25" hidden="1" customHeight="1"/>
    <row r="5773" ht="8.25" hidden="1" customHeight="1"/>
    <row r="5774" ht="8.25" hidden="1" customHeight="1"/>
    <row r="5775" ht="8.25" hidden="1" customHeight="1"/>
    <row r="5776" ht="8.25" hidden="1" customHeight="1"/>
    <row r="5777" ht="8.25" hidden="1" customHeight="1"/>
    <row r="5778" ht="8.25" hidden="1" customHeight="1"/>
    <row r="5779" ht="8.25" hidden="1" customHeight="1"/>
    <row r="5780" ht="8.25" hidden="1" customHeight="1"/>
    <row r="5781" ht="8.25" hidden="1" customHeight="1"/>
    <row r="5782" ht="8.25" hidden="1" customHeight="1"/>
    <row r="5783" ht="8.25" hidden="1" customHeight="1"/>
    <row r="5784" ht="8.25" hidden="1" customHeight="1"/>
    <row r="5785" ht="8.25" hidden="1" customHeight="1"/>
    <row r="5786" ht="8.25" hidden="1" customHeight="1"/>
    <row r="5787" ht="8.25" hidden="1" customHeight="1"/>
    <row r="5788" ht="8.25" hidden="1" customHeight="1"/>
    <row r="5789" ht="8.25" hidden="1" customHeight="1"/>
    <row r="5790" ht="8.25" hidden="1" customHeight="1"/>
    <row r="5791" ht="8.25" hidden="1" customHeight="1"/>
    <row r="5792" ht="8.25" hidden="1" customHeight="1"/>
    <row r="5793" ht="8.25" hidden="1" customHeight="1"/>
    <row r="5794" ht="8.25" hidden="1" customHeight="1"/>
    <row r="5795" ht="8.25" hidden="1" customHeight="1"/>
    <row r="5796" ht="8.25" hidden="1" customHeight="1"/>
    <row r="5797" ht="8.25" hidden="1" customHeight="1"/>
    <row r="5798" ht="8.25" hidden="1" customHeight="1"/>
    <row r="5799" ht="8.25" hidden="1" customHeight="1"/>
    <row r="5800" ht="8.25" hidden="1" customHeight="1"/>
    <row r="5801" ht="8.25" hidden="1" customHeight="1"/>
    <row r="5802" ht="8.25" hidden="1" customHeight="1"/>
    <row r="5803" ht="8.25" hidden="1" customHeight="1"/>
    <row r="5804" ht="8.25" hidden="1" customHeight="1"/>
    <row r="5805" ht="8.25" hidden="1" customHeight="1"/>
    <row r="5806" ht="8.25" hidden="1" customHeight="1"/>
    <row r="5807" ht="8.25" hidden="1" customHeight="1"/>
    <row r="5808" ht="8.25" hidden="1" customHeight="1"/>
    <row r="5809" ht="8.25" hidden="1" customHeight="1"/>
    <row r="5810" ht="8.25" hidden="1" customHeight="1"/>
    <row r="5811" ht="8.25" hidden="1" customHeight="1"/>
    <row r="5812" ht="8.25" hidden="1" customHeight="1"/>
    <row r="5813" ht="8.25" hidden="1" customHeight="1"/>
    <row r="5814" ht="8.25" hidden="1" customHeight="1"/>
    <row r="5815" ht="8.25" hidden="1" customHeight="1"/>
    <row r="5816" ht="8.25" hidden="1" customHeight="1"/>
    <row r="5817" ht="8.25" hidden="1" customHeight="1"/>
    <row r="5818" ht="8.25" hidden="1" customHeight="1"/>
    <row r="5819" ht="8.25" hidden="1" customHeight="1"/>
    <row r="5820" ht="8.25" hidden="1" customHeight="1"/>
    <row r="5821" ht="8.25" hidden="1" customHeight="1"/>
    <row r="5822" ht="8.25" hidden="1" customHeight="1"/>
    <row r="5823" ht="8.25" hidden="1" customHeight="1"/>
    <row r="5824" ht="8.25" hidden="1" customHeight="1"/>
    <row r="5825" ht="8.25" hidden="1" customHeight="1"/>
    <row r="5826" ht="8.25" hidden="1" customHeight="1"/>
    <row r="5827" ht="8.25" hidden="1" customHeight="1"/>
    <row r="5828" ht="8.25" hidden="1" customHeight="1"/>
    <row r="5829" ht="8.25" hidden="1" customHeight="1"/>
    <row r="5830" ht="8.25" hidden="1" customHeight="1"/>
    <row r="5831" ht="8.25" hidden="1" customHeight="1"/>
    <row r="5832" ht="8.25" hidden="1" customHeight="1"/>
    <row r="5833" ht="8.25" hidden="1" customHeight="1"/>
    <row r="5834" ht="8.25" hidden="1" customHeight="1"/>
    <row r="5835" ht="8.25" hidden="1" customHeight="1"/>
    <row r="5836" ht="8.25" hidden="1" customHeight="1"/>
    <row r="5837" ht="8.25" hidden="1" customHeight="1"/>
    <row r="5838" ht="8.25" hidden="1" customHeight="1"/>
    <row r="5839" ht="8.25" hidden="1" customHeight="1"/>
    <row r="5840" ht="8.25" hidden="1" customHeight="1"/>
    <row r="5841" ht="8.25" hidden="1" customHeight="1"/>
    <row r="5842" ht="8.25" hidden="1" customHeight="1"/>
    <row r="5843" ht="8.25" hidden="1" customHeight="1"/>
    <row r="5844" ht="8.25" hidden="1" customHeight="1"/>
    <row r="5845" ht="8.25" hidden="1" customHeight="1"/>
    <row r="5846" ht="8.25" hidden="1" customHeight="1"/>
    <row r="5847" ht="8.25" hidden="1" customHeight="1"/>
    <row r="5848" ht="8.25" hidden="1" customHeight="1"/>
    <row r="5849" ht="8.25" hidden="1" customHeight="1"/>
    <row r="5850" ht="8.25" hidden="1" customHeight="1"/>
    <row r="5851" ht="8.25" hidden="1" customHeight="1"/>
    <row r="5852" ht="8.25" hidden="1" customHeight="1"/>
    <row r="5853" ht="8.25" hidden="1" customHeight="1"/>
    <row r="5854" ht="8.25" hidden="1" customHeight="1"/>
    <row r="5855" ht="8.25" hidden="1" customHeight="1"/>
    <row r="5856" ht="8.25" hidden="1" customHeight="1"/>
    <row r="5857" ht="8.25" hidden="1" customHeight="1"/>
    <row r="5858" ht="8.25" hidden="1" customHeight="1"/>
    <row r="5859" ht="8.25" hidden="1" customHeight="1"/>
    <row r="5860" ht="8.25" hidden="1" customHeight="1"/>
    <row r="5861" ht="8.25" hidden="1" customHeight="1"/>
    <row r="5862" ht="8.25" hidden="1" customHeight="1"/>
    <row r="5863" ht="8.25" hidden="1" customHeight="1"/>
    <row r="5864" ht="8.25" hidden="1" customHeight="1"/>
    <row r="5865" ht="8.25" hidden="1" customHeight="1"/>
    <row r="5866" ht="8.25" hidden="1" customHeight="1"/>
    <row r="5867" ht="8.25" hidden="1" customHeight="1"/>
    <row r="5868" ht="8.25" hidden="1" customHeight="1"/>
    <row r="5869" ht="8.25" hidden="1" customHeight="1"/>
    <row r="5870" ht="8.25" hidden="1" customHeight="1"/>
    <row r="5871" ht="8.25" hidden="1" customHeight="1"/>
    <row r="5872" ht="8.25" hidden="1" customHeight="1"/>
    <row r="5873" ht="8.25" hidden="1" customHeight="1"/>
    <row r="5874" ht="8.25" hidden="1" customHeight="1"/>
    <row r="5875" ht="8.25" hidden="1" customHeight="1"/>
    <row r="5876" ht="8.25" hidden="1" customHeight="1"/>
    <row r="5877" ht="8.25" hidden="1" customHeight="1"/>
    <row r="5878" ht="8.25" hidden="1" customHeight="1"/>
    <row r="5879" ht="8.25" hidden="1" customHeight="1"/>
    <row r="5880" ht="8.25" hidden="1" customHeight="1"/>
    <row r="5881" ht="8.25" hidden="1" customHeight="1"/>
    <row r="5882" ht="8.25" hidden="1" customHeight="1"/>
    <row r="5883" ht="8.25" hidden="1" customHeight="1"/>
    <row r="5884" ht="8.25" hidden="1" customHeight="1"/>
    <row r="5885" ht="8.25" hidden="1" customHeight="1"/>
    <row r="5886" ht="8.25" hidden="1" customHeight="1"/>
    <row r="5887" ht="8.25" hidden="1" customHeight="1"/>
    <row r="5888" ht="8.25" hidden="1" customHeight="1"/>
    <row r="5889" ht="8.25" hidden="1" customHeight="1"/>
    <row r="5890" ht="8.25" hidden="1" customHeight="1"/>
    <row r="5891" ht="8.25" hidden="1" customHeight="1"/>
    <row r="5892" ht="8.25" hidden="1" customHeight="1"/>
    <row r="5893" ht="8.25" hidden="1" customHeight="1"/>
    <row r="5894" ht="8.25" hidden="1" customHeight="1"/>
    <row r="5895" ht="8.25" hidden="1" customHeight="1"/>
    <row r="5896" ht="8.25" hidden="1" customHeight="1"/>
    <row r="5897" ht="8.25" hidden="1" customHeight="1"/>
    <row r="5898" ht="8.25" hidden="1" customHeight="1"/>
    <row r="5899" ht="8.25" hidden="1" customHeight="1"/>
    <row r="5900" ht="8.25" hidden="1" customHeight="1"/>
    <row r="5901" ht="8.25" hidden="1" customHeight="1"/>
    <row r="5902" ht="8.25" hidden="1" customHeight="1"/>
    <row r="5903" ht="8.25" hidden="1" customHeight="1"/>
    <row r="5904" ht="8.25" hidden="1" customHeight="1"/>
    <row r="5905" ht="8.25" hidden="1" customHeight="1"/>
    <row r="5906" ht="8.25" hidden="1" customHeight="1"/>
    <row r="5907" ht="8.25" hidden="1" customHeight="1"/>
    <row r="5908" ht="8.25" hidden="1" customHeight="1"/>
    <row r="5909" ht="8.25" hidden="1" customHeight="1"/>
    <row r="5910" ht="8.25" hidden="1" customHeight="1"/>
    <row r="5911" ht="8.25" hidden="1" customHeight="1"/>
    <row r="5912" ht="8.25" hidden="1" customHeight="1"/>
    <row r="5913" ht="8.25" hidden="1" customHeight="1"/>
    <row r="5914" ht="8.25" hidden="1" customHeight="1"/>
    <row r="5915" ht="8.25" hidden="1" customHeight="1"/>
    <row r="5916" ht="8.25" hidden="1" customHeight="1"/>
    <row r="5917" ht="8.25" hidden="1" customHeight="1"/>
    <row r="5918" ht="8.25" hidden="1" customHeight="1"/>
    <row r="5919" ht="8.25" hidden="1" customHeight="1"/>
    <row r="5920" ht="8.25" hidden="1" customHeight="1"/>
    <row r="5921" ht="8.25" hidden="1" customHeight="1"/>
    <row r="5922" ht="8.25" hidden="1" customHeight="1"/>
    <row r="5923" ht="8.25" hidden="1" customHeight="1"/>
    <row r="5924" ht="8.25" hidden="1" customHeight="1"/>
    <row r="5925" ht="8.25" hidden="1" customHeight="1"/>
    <row r="5926" ht="8.25" hidden="1" customHeight="1"/>
    <row r="5927" ht="8.25" hidden="1" customHeight="1"/>
    <row r="5928" ht="8.25" hidden="1" customHeight="1"/>
    <row r="5929" ht="8.25" hidden="1" customHeight="1"/>
    <row r="5930" ht="8.25" hidden="1" customHeight="1"/>
    <row r="5931" ht="8.25" hidden="1" customHeight="1"/>
    <row r="5932" ht="8.25" hidden="1" customHeight="1"/>
    <row r="5933" ht="8.25" hidden="1" customHeight="1"/>
    <row r="5934" ht="8.25" hidden="1" customHeight="1"/>
    <row r="5935" ht="8.25" hidden="1" customHeight="1"/>
    <row r="5936" ht="8.25" hidden="1" customHeight="1"/>
    <row r="5937" ht="8.25" hidden="1" customHeight="1"/>
    <row r="5938" ht="8.25" hidden="1" customHeight="1"/>
    <row r="5939" ht="8.25" hidden="1" customHeight="1"/>
    <row r="5940" ht="8.25" hidden="1" customHeight="1"/>
    <row r="5941" ht="8.25" hidden="1" customHeight="1"/>
    <row r="5942" ht="8.25" hidden="1" customHeight="1"/>
    <row r="5943" ht="8.25" hidden="1" customHeight="1"/>
    <row r="5944" ht="8.25" hidden="1" customHeight="1"/>
    <row r="5945" ht="8.25" hidden="1" customHeight="1"/>
    <row r="5946" ht="8.25" hidden="1" customHeight="1"/>
    <row r="5947" ht="8.25" hidden="1" customHeight="1"/>
    <row r="5948" ht="8.25" hidden="1" customHeight="1"/>
    <row r="5949" ht="8.25" hidden="1" customHeight="1"/>
    <row r="5950" ht="8.25" hidden="1" customHeight="1"/>
    <row r="5951" ht="8.25" hidden="1" customHeight="1"/>
    <row r="5952" ht="8.25" hidden="1" customHeight="1"/>
    <row r="5953" ht="8.25" hidden="1" customHeight="1"/>
    <row r="5954" ht="8.25" hidden="1" customHeight="1"/>
    <row r="5955" ht="8.25" hidden="1" customHeight="1"/>
    <row r="5956" ht="8.25" hidden="1" customHeight="1"/>
    <row r="5957" ht="8.25" hidden="1" customHeight="1"/>
    <row r="5958" ht="8.25" hidden="1" customHeight="1"/>
    <row r="5959" ht="8.25" hidden="1" customHeight="1"/>
    <row r="5960" ht="8.25" hidden="1" customHeight="1"/>
    <row r="5961" ht="8.25" hidden="1" customHeight="1"/>
    <row r="5962" ht="8.25" hidden="1" customHeight="1"/>
    <row r="5963" ht="8.25" hidden="1" customHeight="1"/>
    <row r="5964" ht="8.25" hidden="1" customHeight="1"/>
    <row r="5965" ht="8.25" hidden="1" customHeight="1"/>
    <row r="5966" ht="8.25" hidden="1" customHeight="1"/>
    <row r="5967" ht="8.25" hidden="1" customHeight="1"/>
    <row r="5968" ht="8.25" hidden="1" customHeight="1"/>
    <row r="5969" ht="8.25" hidden="1" customHeight="1"/>
    <row r="5970" ht="8.25" hidden="1" customHeight="1"/>
    <row r="5971" ht="8.25" hidden="1" customHeight="1"/>
    <row r="5972" ht="8.25" hidden="1" customHeight="1"/>
    <row r="5973" ht="8.25" hidden="1" customHeight="1"/>
    <row r="5974" ht="8.25" hidden="1" customHeight="1"/>
    <row r="5975" ht="8.25" hidden="1" customHeight="1"/>
    <row r="5976" ht="8.25" hidden="1" customHeight="1"/>
    <row r="5977" ht="8.25" hidden="1" customHeight="1"/>
    <row r="5978" ht="8.25" hidden="1" customHeight="1"/>
    <row r="5979" ht="8.25" hidden="1" customHeight="1"/>
    <row r="5980" ht="8.25" hidden="1" customHeight="1"/>
    <row r="5981" ht="8.25" hidden="1" customHeight="1"/>
    <row r="5982" ht="8.25" hidden="1" customHeight="1"/>
    <row r="5983" ht="8.25" hidden="1" customHeight="1"/>
    <row r="5984" ht="8.25" hidden="1" customHeight="1"/>
    <row r="5985" ht="8.25" hidden="1" customHeight="1"/>
    <row r="5986" ht="8.25" hidden="1" customHeight="1"/>
    <row r="5987" ht="8.25" hidden="1" customHeight="1"/>
    <row r="5988" ht="8.25" hidden="1" customHeight="1"/>
    <row r="5989" ht="8.25" hidden="1" customHeight="1"/>
    <row r="5990" ht="8.25" hidden="1" customHeight="1"/>
    <row r="5991" ht="8.25" hidden="1" customHeight="1"/>
    <row r="5992" ht="8.25" hidden="1" customHeight="1"/>
    <row r="5993" ht="8.25" hidden="1" customHeight="1"/>
    <row r="5994" ht="8.25" hidden="1" customHeight="1"/>
    <row r="5995" ht="8.25" hidden="1" customHeight="1"/>
    <row r="5996" ht="8.25" hidden="1" customHeight="1"/>
    <row r="5997" ht="8.25" hidden="1" customHeight="1"/>
    <row r="5998" ht="8.25" hidden="1" customHeight="1"/>
    <row r="5999" ht="8.25" hidden="1" customHeight="1"/>
    <row r="6000" ht="8.25" hidden="1" customHeight="1"/>
    <row r="6001" ht="8.25" hidden="1" customHeight="1"/>
    <row r="6002" ht="8.25" hidden="1" customHeight="1"/>
    <row r="6003" ht="8.25" hidden="1" customHeight="1"/>
    <row r="6004" ht="8.25" hidden="1" customHeight="1"/>
    <row r="6005" ht="8.25" hidden="1" customHeight="1"/>
    <row r="6006" ht="8.25" hidden="1" customHeight="1"/>
    <row r="6007" ht="8.25" hidden="1" customHeight="1"/>
    <row r="6008" ht="8.25" hidden="1" customHeight="1"/>
    <row r="6009" ht="8.25" hidden="1" customHeight="1"/>
    <row r="6010" ht="8.25" hidden="1" customHeight="1"/>
    <row r="6011" ht="8.25" hidden="1" customHeight="1"/>
    <row r="6012" ht="8.25" hidden="1" customHeight="1"/>
    <row r="6013" ht="8.25" hidden="1" customHeight="1"/>
    <row r="6014" ht="8.25" hidden="1" customHeight="1"/>
    <row r="6015" ht="8.25" hidden="1" customHeight="1"/>
    <row r="6016" ht="8.25" hidden="1" customHeight="1"/>
    <row r="6017" ht="8.25" hidden="1" customHeight="1"/>
    <row r="6018" ht="8.25" hidden="1" customHeight="1"/>
    <row r="6019" ht="8.25" hidden="1" customHeight="1"/>
    <row r="6020" ht="8.25" hidden="1" customHeight="1"/>
    <row r="6021" ht="8.25" hidden="1" customHeight="1"/>
    <row r="6022" ht="8.25" hidden="1" customHeight="1"/>
    <row r="6023" ht="8.25" hidden="1" customHeight="1"/>
    <row r="6024" ht="8.25" hidden="1" customHeight="1"/>
    <row r="6025" ht="8.25" hidden="1" customHeight="1"/>
    <row r="6026" ht="8.25" hidden="1" customHeight="1"/>
    <row r="6027" ht="8.25" hidden="1" customHeight="1"/>
    <row r="6028" ht="8.25" hidden="1" customHeight="1"/>
    <row r="6029" ht="8.25" hidden="1" customHeight="1"/>
    <row r="6030" ht="8.25" hidden="1" customHeight="1"/>
    <row r="6031" ht="8.25" hidden="1" customHeight="1"/>
    <row r="6032" ht="8.25" hidden="1" customHeight="1"/>
    <row r="6033" ht="8.25" hidden="1" customHeight="1"/>
    <row r="6034" ht="8.25" hidden="1" customHeight="1"/>
    <row r="6035" ht="8.25" hidden="1" customHeight="1"/>
    <row r="6036" ht="8.25" hidden="1" customHeight="1"/>
    <row r="6037" ht="8.25" hidden="1" customHeight="1"/>
    <row r="6038" ht="8.25" hidden="1" customHeight="1"/>
    <row r="6039" ht="8.25" hidden="1" customHeight="1"/>
    <row r="6040" ht="8.25" hidden="1" customHeight="1"/>
    <row r="6041" ht="8.25" hidden="1" customHeight="1"/>
    <row r="6042" ht="8.25" hidden="1" customHeight="1"/>
    <row r="6043" ht="8.25" hidden="1" customHeight="1"/>
    <row r="6044" ht="8.25" hidden="1" customHeight="1"/>
    <row r="6045" ht="8.25" hidden="1" customHeight="1"/>
    <row r="6046" ht="8.25" hidden="1" customHeight="1"/>
    <row r="6047" ht="8.25" hidden="1" customHeight="1"/>
    <row r="6048" ht="8.25" hidden="1" customHeight="1"/>
    <row r="6049" ht="8.25" hidden="1" customHeight="1"/>
    <row r="6050" ht="8.25" hidden="1" customHeight="1"/>
    <row r="6051" ht="8.25" hidden="1" customHeight="1"/>
    <row r="6052" ht="8.25" hidden="1" customHeight="1"/>
    <row r="6053" ht="8.25" hidden="1" customHeight="1"/>
    <row r="6054" ht="8.25" hidden="1" customHeight="1"/>
    <row r="6055" ht="8.25" hidden="1" customHeight="1"/>
    <row r="6056" ht="8.25" hidden="1" customHeight="1"/>
    <row r="6057" ht="8.25" hidden="1" customHeight="1"/>
    <row r="6058" ht="8.25" hidden="1" customHeight="1"/>
    <row r="6059" ht="8.25" hidden="1" customHeight="1"/>
    <row r="6060" ht="8.25" hidden="1" customHeight="1"/>
    <row r="6061" ht="8.25" hidden="1" customHeight="1"/>
    <row r="6062" ht="8.25" hidden="1" customHeight="1"/>
    <row r="6063" ht="8.25" hidden="1" customHeight="1"/>
    <row r="6064" ht="8.25" hidden="1" customHeight="1"/>
    <row r="6065" ht="8.25" hidden="1" customHeight="1"/>
    <row r="6066" ht="8.25" hidden="1" customHeight="1"/>
    <row r="6067" ht="8.25" hidden="1" customHeight="1"/>
    <row r="6068" ht="8.25" hidden="1" customHeight="1"/>
    <row r="6069" ht="8.25" hidden="1" customHeight="1"/>
    <row r="6070" ht="8.25" hidden="1" customHeight="1"/>
    <row r="6071" ht="8.25" hidden="1" customHeight="1"/>
    <row r="6072" ht="8.25" hidden="1" customHeight="1"/>
    <row r="6073" ht="8.25" hidden="1" customHeight="1"/>
    <row r="6074" ht="8.25" hidden="1" customHeight="1"/>
    <row r="6075" ht="8.25" hidden="1" customHeight="1"/>
    <row r="6076" ht="8.25" hidden="1" customHeight="1"/>
    <row r="6077" ht="8.25" hidden="1" customHeight="1"/>
    <row r="6078" ht="8.25" hidden="1" customHeight="1"/>
    <row r="6079" ht="8.25" hidden="1" customHeight="1"/>
    <row r="6080" ht="8.25" hidden="1" customHeight="1"/>
    <row r="6081" ht="8.25" hidden="1" customHeight="1"/>
    <row r="6082" ht="8.25" hidden="1" customHeight="1"/>
    <row r="6083" ht="8.25" hidden="1" customHeight="1"/>
    <row r="6084" ht="8.25" hidden="1" customHeight="1"/>
    <row r="6085" ht="8.25" hidden="1" customHeight="1"/>
    <row r="6086" ht="8.25" hidden="1" customHeight="1"/>
    <row r="6087" ht="8.25" hidden="1" customHeight="1"/>
    <row r="6088" ht="8.25" hidden="1" customHeight="1"/>
    <row r="6089" ht="8.25" hidden="1" customHeight="1"/>
    <row r="6090" ht="8.25" hidden="1" customHeight="1"/>
    <row r="6091" ht="8.25" hidden="1" customHeight="1"/>
    <row r="6092" ht="8.25" hidden="1" customHeight="1"/>
    <row r="6093" ht="8.25" hidden="1" customHeight="1"/>
    <row r="6094" ht="8.25" hidden="1" customHeight="1"/>
    <row r="6095" ht="8.25" hidden="1" customHeight="1"/>
    <row r="6096" ht="8.25" hidden="1" customHeight="1"/>
    <row r="6097" ht="8.25" hidden="1" customHeight="1"/>
    <row r="6098" ht="8.25" hidden="1" customHeight="1"/>
    <row r="6099" ht="8.25" hidden="1" customHeight="1"/>
    <row r="6100" ht="8.25" hidden="1" customHeight="1"/>
    <row r="6101" ht="8.25" hidden="1" customHeight="1"/>
    <row r="6102" ht="8.25" hidden="1" customHeight="1"/>
    <row r="6103" ht="8.25" hidden="1" customHeight="1"/>
    <row r="6104" ht="8.25" hidden="1" customHeight="1"/>
    <row r="6105" ht="8.25" hidden="1" customHeight="1"/>
    <row r="6106" ht="8.25" hidden="1" customHeight="1"/>
    <row r="6107" ht="8.25" hidden="1" customHeight="1"/>
    <row r="6108" ht="8.25" hidden="1" customHeight="1"/>
    <row r="6109" ht="8.25" hidden="1" customHeight="1"/>
    <row r="6110" ht="8.25" hidden="1" customHeight="1"/>
    <row r="6111" ht="8.25" hidden="1" customHeight="1"/>
    <row r="6112" ht="8.25" hidden="1" customHeight="1"/>
    <row r="6113" ht="8.25" hidden="1" customHeight="1"/>
    <row r="6114" ht="8.25" hidden="1" customHeight="1"/>
    <row r="6115" ht="8.25" hidden="1" customHeight="1"/>
    <row r="6116" ht="8.25" hidden="1" customHeight="1"/>
    <row r="6117" ht="8.25" hidden="1" customHeight="1"/>
    <row r="6118" ht="8.25" hidden="1" customHeight="1"/>
    <row r="6119" ht="8.25" hidden="1" customHeight="1"/>
    <row r="6120" ht="8.25" hidden="1" customHeight="1"/>
    <row r="6121" ht="8.25" hidden="1" customHeight="1"/>
    <row r="6122" ht="8.25" hidden="1" customHeight="1"/>
    <row r="6123" ht="8.25" hidden="1" customHeight="1"/>
    <row r="6124" ht="8.25" hidden="1" customHeight="1"/>
    <row r="6125" ht="8.25" hidden="1" customHeight="1"/>
    <row r="6126" ht="8.25" hidden="1" customHeight="1"/>
    <row r="6127" ht="8.25" hidden="1" customHeight="1"/>
    <row r="6128" ht="8.25" hidden="1" customHeight="1"/>
    <row r="6129" ht="8.25" hidden="1" customHeight="1"/>
    <row r="6130" ht="8.25" hidden="1" customHeight="1"/>
    <row r="6131" ht="8.25" hidden="1" customHeight="1"/>
    <row r="6132" ht="8.25" hidden="1" customHeight="1"/>
    <row r="6133" ht="8.25" hidden="1" customHeight="1"/>
    <row r="6134" ht="8.25" hidden="1" customHeight="1"/>
    <row r="6135" ht="8.25" hidden="1" customHeight="1"/>
    <row r="6136" ht="8.25" hidden="1" customHeight="1"/>
    <row r="6137" ht="8.25" hidden="1" customHeight="1"/>
    <row r="6138" ht="8.25" hidden="1" customHeight="1"/>
    <row r="6139" ht="8.25" hidden="1" customHeight="1"/>
    <row r="6140" ht="8.25" hidden="1" customHeight="1"/>
    <row r="6141" ht="8.25" hidden="1" customHeight="1"/>
    <row r="6142" ht="8.25" hidden="1" customHeight="1"/>
    <row r="6143" ht="8.25" hidden="1" customHeight="1"/>
    <row r="6144" ht="8.25" hidden="1" customHeight="1"/>
    <row r="6145" ht="8.25" hidden="1" customHeight="1"/>
    <row r="6146" ht="8.25" hidden="1" customHeight="1"/>
    <row r="6147" ht="8.25" hidden="1" customHeight="1"/>
    <row r="6148" ht="8.25" hidden="1" customHeight="1"/>
    <row r="6149" ht="8.25" hidden="1" customHeight="1"/>
    <row r="6150" ht="8.25" hidden="1" customHeight="1"/>
    <row r="6151" ht="8.25" hidden="1" customHeight="1"/>
    <row r="6152" ht="8.25" hidden="1" customHeight="1"/>
    <row r="6153" ht="8.25" hidden="1" customHeight="1"/>
    <row r="6154" ht="8.25" hidden="1" customHeight="1"/>
    <row r="6155" ht="8.25" hidden="1" customHeight="1"/>
    <row r="6156" ht="8.25" hidden="1" customHeight="1"/>
    <row r="6157" ht="8.25" hidden="1" customHeight="1"/>
    <row r="6158" ht="8.25" hidden="1" customHeight="1"/>
    <row r="6159" ht="8.25" hidden="1" customHeight="1"/>
    <row r="6160" ht="8.25" hidden="1" customHeight="1"/>
    <row r="6161" ht="8.25" hidden="1" customHeight="1"/>
    <row r="6162" ht="8.25" hidden="1" customHeight="1"/>
    <row r="6163" ht="8.25" hidden="1" customHeight="1"/>
    <row r="6164" ht="8.25" hidden="1" customHeight="1"/>
    <row r="6165" ht="8.25" hidden="1" customHeight="1"/>
    <row r="6166" ht="8.25" hidden="1" customHeight="1"/>
    <row r="6167" ht="8.25" hidden="1" customHeight="1"/>
    <row r="6168" ht="8.25" hidden="1" customHeight="1"/>
    <row r="6169" ht="8.25" hidden="1" customHeight="1"/>
    <row r="6170" ht="8.25" hidden="1" customHeight="1"/>
    <row r="6171" ht="8.25" hidden="1" customHeight="1"/>
    <row r="6172" ht="8.25" hidden="1" customHeight="1"/>
    <row r="6173" ht="8.25" hidden="1" customHeight="1"/>
    <row r="6174" ht="8.25" hidden="1" customHeight="1"/>
    <row r="6175" ht="8.25" hidden="1" customHeight="1"/>
    <row r="6176" ht="8.25" hidden="1" customHeight="1"/>
    <row r="6177" ht="8.25" hidden="1" customHeight="1"/>
    <row r="6178" ht="8.25" hidden="1" customHeight="1"/>
    <row r="6179" ht="8.25" hidden="1" customHeight="1"/>
    <row r="6180" ht="8.25" hidden="1" customHeight="1"/>
    <row r="6181" ht="8.25" hidden="1" customHeight="1"/>
    <row r="6182" ht="8.25" hidden="1" customHeight="1"/>
    <row r="6183" ht="8.25" hidden="1" customHeight="1"/>
    <row r="6184" ht="8.25" hidden="1" customHeight="1"/>
    <row r="6185" ht="8.25" hidden="1" customHeight="1"/>
    <row r="6186" ht="8.25" hidden="1" customHeight="1"/>
    <row r="6187" ht="8.25" hidden="1" customHeight="1"/>
    <row r="6188" ht="8.25" hidden="1" customHeight="1"/>
    <row r="6189" ht="8.25" hidden="1" customHeight="1"/>
    <row r="6190" ht="8.25" hidden="1" customHeight="1"/>
    <row r="6191" ht="8.25" hidden="1" customHeight="1"/>
    <row r="6192" ht="8.25" hidden="1" customHeight="1"/>
    <row r="6193" ht="8.25" hidden="1" customHeight="1"/>
    <row r="6194" ht="8.25" hidden="1" customHeight="1"/>
    <row r="6195" ht="8.25" hidden="1" customHeight="1"/>
    <row r="6196" ht="8.25" hidden="1" customHeight="1"/>
    <row r="6197" ht="8.25" hidden="1" customHeight="1"/>
    <row r="6198" ht="8.25" hidden="1" customHeight="1"/>
    <row r="6199" ht="8.25" hidden="1" customHeight="1"/>
    <row r="6200" ht="8.25" hidden="1" customHeight="1"/>
    <row r="6201" ht="8.25" hidden="1" customHeight="1"/>
    <row r="6202" ht="8.25" hidden="1" customHeight="1"/>
    <row r="6203" ht="8.25" hidden="1" customHeight="1"/>
    <row r="6204" ht="8.25" hidden="1" customHeight="1"/>
    <row r="6205" ht="8.25" hidden="1" customHeight="1"/>
    <row r="6206" ht="8.25" hidden="1" customHeight="1"/>
    <row r="6207" ht="8.25" hidden="1" customHeight="1"/>
    <row r="6208" ht="8.25" hidden="1" customHeight="1"/>
    <row r="6209" ht="8.25" hidden="1" customHeight="1"/>
    <row r="6210" ht="8.25" hidden="1" customHeight="1"/>
    <row r="6211" ht="8.25" hidden="1" customHeight="1"/>
    <row r="6212" ht="8.25" hidden="1" customHeight="1"/>
    <row r="6213" ht="8.25" hidden="1" customHeight="1"/>
    <row r="6214" ht="8.25" hidden="1" customHeight="1"/>
    <row r="6215" ht="8.25" hidden="1" customHeight="1"/>
    <row r="6216" ht="8.25" hidden="1" customHeight="1"/>
    <row r="6217" ht="8.25" hidden="1" customHeight="1"/>
    <row r="6218" ht="8.25" hidden="1" customHeight="1"/>
    <row r="6219" ht="8.25" hidden="1" customHeight="1"/>
    <row r="6220" ht="8.25" hidden="1" customHeight="1"/>
    <row r="6221" ht="8.25" hidden="1" customHeight="1"/>
    <row r="6222" ht="8.25" hidden="1" customHeight="1"/>
    <row r="6223" ht="8.25" hidden="1" customHeight="1"/>
    <row r="6224" ht="8.25" hidden="1" customHeight="1"/>
    <row r="6225" ht="8.25" hidden="1" customHeight="1"/>
    <row r="6226" ht="8.25" hidden="1" customHeight="1"/>
    <row r="6227" ht="8.25" hidden="1" customHeight="1"/>
    <row r="6228" ht="8.25" hidden="1" customHeight="1"/>
    <row r="6229" ht="8.25" hidden="1" customHeight="1"/>
    <row r="6230" ht="8.25" hidden="1" customHeight="1"/>
    <row r="6231" ht="8.25" hidden="1" customHeight="1"/>
    <row r="6232" ht="8.25" hidden="1" customHeight="1"/>
    <row r="6233" ht="8.25" hidden="1" customHeight="1"/>
    <row r="6234" ht="8.25" hidden="1" customHeight="1"/>
    <row r="6235" ht="8.25" hidden="1" customHeight="1"/>
    <row r="6236" ht="8.25" hidden="1" customHeight="1"/>
    <row r="6237" ht="8.25" hidden="1" customHeight="1"/>
    <row r="6238" ht="8.25" hidden="1" customHeight="1"/>
    <row r="6239" ht="8.25" hidden="1" customHeight="1"/>
    <row r="6240" ht="8.25" hidden="1" customHeight="1"/>
    <row r="6241" ht="8.25" hidden="1" customHeight="1"/>
    <row r="6242" ht="8.25" hidden="1" customHeight="1"/>
    <row r="6243" ht="8.25" hidden="1" customHeight="1"/>
    <row r="6244" ht="8.25" hidden="1" customHeight="1"/>
    <row r="6245" ht="8.25" hidden="1" customHeight="1"/>
    <row r="6246" ht="8.25" hidden="1" customHeight="1"/>
    <row r="6247" ht="8.25" hidden="1" customHeight="1"/>
    <row r="6248" ht="8.25" hidden="1" customHeight="1"/>
    <row r="6249" ht="8.25" hidden="1" customHeight="1"/>
    <row r="6250" ht="8.25" hidden="1" customHeight="1"/>
    <row r="6251" ht="8.25" hidden="1" customHeight="1"/>
    <row r="6252" ht="8.25" hidden="1" customHeight="1"/>
    <row r="6253" ht="8.25" hidden="1" customHeight="1"/>
    <row r="6254" ht="8.25" hidden="1" customHeight="1"/>
    <row r="6255" ht="8.25" hidden="1" customHeight="1"/>
    <row r="6256" ht="8.25" hidden="1" customHeight="1"/>
    <row r="6257" ht="8.25" hidden="1" customHeight="1"/>
    <row r="6258" ht="8.25" hidden="1" customHeight="1"/>
    <row r="6259" ht="8.25" hidden="1" customHeight="1"/>
    <row r="6260" ht="8.25" hidden="1" customHeight="1"/>
    <row r="6261" ht="8.25" hidden="1" customHeight="1"/>
    <row r="6262" ht="8.25" hidden="1" customHeight="1"/>
    <row r="6263" ht="8.25" hidden="1" customHeight="1"/>
    <row r="6264" ht="8.25" hidden="1" customHeight="1"/>
    <row r="6265" ht="8.25" hidden="1" customHeight="1"/>
    <row r="6266" ht="8.25" hidden="1" customHeight="1"/>
    <row r="6267" ht="8.25" hidden="1" customHeight="1"/>
    <row r="6268" ht="8.25" hidden="1" customHeight="1"/>
    <row r="6269" ht="8.25" hidden="1" customHeight="1"/>
    <row r="6270" ht="8.25" hidden="1" customHeight="1"/>
    <row r="6271" ht="8.25" hidden="1" customHeight="1"/>
    <row r="6272" ht="8.25" hidden="1" customHeight="1"/>
    <row r="6273" ht="8.25" hidden="1" customHeight="1"/>
    <row r="6274" ht="8.25" hidden="1" customHeight="1"/>
    <row r="6275" ht="8.25" hidden="1" customHeight="1"/>
    <row r="6276" ht="8.25" hidden="1" customHeight="1"/>
    <row r="6277" ht="8.25" hidden="1" customHeight="1"/>
    <row r="6278" ht="8.25" hidden="1" customHeight="1"/>
    <row r="6279" ht="8.25" hidden="1" customHeight="1"/>
    <row r="6280" ht="8.25" hidden="1" customHeight="1"/>
    <row r="6281" ht="8.25" hidden="1" customHeight="1"/>
    <row r="6282" ht="8.25" hidden="1" customHeight="1"/>
    <row r="6283" ht="8.25" hidden="1" customHeight="1"/>
    <row r="6284" ht="8.25" hidden="1" customHeight="1"/>
    <row r="6285" ht="8.25" hidden="1" customHeight="1"/>
    <row r="6286" ht="8.25" hidden="1" customHeight="1"/>
    <row r="6287" ht="8.25" hidden="1" customHeight="1"/>
    <row r="6288" ht="8.25" hidden="1" customHeight="1"/>
    <row r="6289" ht="8.25" hidden="1" customHeight="1"/>
    <row r="6290" ht="8.25" hidden="1" customHeight="1"/>
    <row r="6291" ht="8.25" hidden="1" customHeight="1"/>
    <row r="6292" ht="8.25" hidden="1" customHeight="1"/>
    <row r="6293" ht="8.25" hidden="1" customHeight="1"/>
    <row r="6294" ht="8.25" hidden="1" customHeight="1"/>
    <row r="6295" ht="8.25" hidden="1" customHeight="1"/>
    <row r="6296" ht="8.25" hidden="1" customHeight="1"/>
    <row r="6297" ht="8.25" hidden="1" customHeight="1"/>
    <row r="6298" ht="8.25" hidden="1" customHeight="1"/>
    <row r="6299" ht="8.25" hidden="1" customHeight="1"/>
    <row r="6300" ht="8.25" hidden="1" customHeight="1"/>
    <row r="6301" ht="8.25" hidden="1" customHeight="1"/>
    <row r="6302" ht="8.25" hidden="1" customHeight="1"/>
    <row r="6303" ht="8.25" hidden="1" customHeight="1"/>
    <row r="6304" ht="8.25" hidden="1" customHeight="1"/>
    <row r="6305" ht="8.25" hidden="1" customHeight="1"/>
    <row r="6306" ht="8.25" hidden="1" customHeight="1"/>
    <row r="6307" ht="8.25" hidden="1" customHeight="1"/>
    <row r="6308" ht="8.25" hidden="1" customHeight="1"/>
    <row r="6309" ht="8.25" hidden="1" customHeight="1"/>
    <row r="6310" ht="8.25" hidden="1" customHeight="1"/>
    <row r="6311" ht="8.25" hidden="1" customHeight="1"/>
    <row r="6312" ht="8.25" hidden="1" customHeight="1"/>
    <row r="6313" ht="8.25" hidden="1" customHeight="1"/>
    <row r="6314" ht="8.25" hidden="1" customHeight="1"/>
    <row r="6315" ht="8.25" hidden="1" customHeight="1"/>
    <row r="6316" ht="8.25" hidden="1" customHeight="1"/>
    <row r="6317" ht="8.25" hidden="1" customHeight="1"/>
    <row r="6318" ht="8.25" hidden="1" customHeight="1"/>
    <row r="6319" ht="8.25" hidden="1" customHeight="1"/>
    <row r="6320" ht="8.25" hidden="1" customHeight="1"/>
    <row r="6321" ht="8.25" hidden="1" customHeight="1"/>
    <row r="6322" ht="8.25" hidden="1" customHeight="1"/>
    <row r="6323" ht="8.25" hidden="1" customHeight="1"/>
    <row r="6324" ht="8.25" hidden="1" customHeight="1"/>
    <row r="6325" ht="8.25" hidden="1" customHeight="1"/>
    <row r="6326" ht="8.25" hidden="1" customHeight="1"/>
    <row r="6327" ht="8.25" hidden="1" customHeight="1"/>
    <row r="6328" ht="8.25" hidden="1" customHeight="1"/>
    <row r="6329" ht="8.25" hidden="1" customHeight="1"/>
    <row r="6330" ht="8.25" hidden="1" customHeight="1"/>
    <row r="6331" ht="8.25" hidden="1" customHeight="1"/>
    <row r="6332" ht="8.25" hidden="1" customHeight="1"/>
    <row r="6333" ht="8.25" hidden="1" customHeight="1"/>
    <row r="6334" ht="8.25" hidden="1" customHeight="1"/>
    <row r="6335" ht="8.25" hidden="1" customHeight="1"/>
    <row r="6336" ht="8.25" hidden="1" customHeight="1"/>
    <row r="6337" ht="8.25" hidden="1" customHeight="1"/>
    <row r="6338" ht="8.25" hidden="1" customHeight="1"/>
    <row r="6339" ht="8.25" hidden="1" customHeight="1"/>
    <row r="6340" ht="8.25" hidden="1" customHeight="1"/>
    <row r="6341" ht="8.25" hidden="1" customHeight="1"/>
    <row r="6342" ht="8.25" hidden="1" customHeight="1"/>
    <row r="6343" ht="8.25" hidden="1" customHeight="1"/>
    <row r="6344" ht="8.25" hidden="1" customHeight="1"/>
    <row r="6345" ht="8.25" hidden="1" customHeight="1"/>
    <row r="6346" ht="8.25" hidden="1" customHeight="1"/>
    <row r="6347" ht="8.25" hidden="1" customHeight="1"/>
    <row r="6348" ht="8.25" hidden="1" customHeight="1"/>
    <row r="6349" ht="8.25" hidden="1" customHeight="1"/>
    <row r="6350" ht="8.25" hidden="1" customHeight="1"/>
    <row r="6351" ht="8.25" hidden="1" customHeight="1"/>
    <row r="6352" ht="8.25" hidden="1" customHeight="1"/>
    <row r="6353" ht="8.25" hidden="1" customHeight="1"/>
    <row r="6354" ht="8.25" hidden="1" customHeight="1"/>
    <row r="6355" ht="8.25" hidden="1" customHeight="1"/>
    <row r="6356" ht="8.25" hidden="1" customHeight="1"/>
    <row r="6357" ht="8.25" hidden="1" customHeight="1"/>
    <row r="6358" ht="8.25" hidden="1" customHeight="1"/>
    <row r="6359" ht="8.25" hidden="1" customHeight="1"/>
    <row r="6360" ht="8.25" hidden="1" customHeight="1"/>
    <row r="6361" ht="8.25" hidden="1" customHeight="1"/>
    <row r="6362" ht="8.25" hidden="1" customHeight="1"/>
    <row r="6363" ht="8.25" hidden="1" customHeight="1"/>
    <row r="6364" ht="8.25" hidden="1" customHeight="1"/>
    <row r="6365" ht="8.25" hidden="1" customHeight="1"/>
    <row r="6366" ht="8.25" hidden="1" customHeight="1"/>
    <row r="6367" ht="8.25" hidden="1" customHeight="1"/>
    <row r="6368" ht="8.25" hidden="1" customHeight="1"/>
    <row r="6369" ht="8.25" hidden="1" customHeight="1"/>
    <row r="6370" ht="8.25" hidden="1" customHeight="1"/>
    <row r="6371" ht="8.25" hidden="1" customHeight="1"/>
    <row r="6372" ht="8.25" hidden="1" customHeight="1"/>
    <row r="6373" ht="8.25" hidden="1" customHeight="1"/>
    <row r="6374" ht="8.25" hidden="1" customHeight="1"/>
    <row r="6375" ht="8.25" hidden="1" customHeight="1"/>
    <row r="6376" ht="8.25" hidden="1" customHeight="1"/>
    <row r="6377" ht="8.25" hidden="1" customHeight="1"/>
    <row r="6378" ht="8.25" hidden="1" customHeight="1"/>
    <row r="6379" ht="8.25" hidden="1" customHeight="1"/>
    <row r="6380" ht="8.25" hidden="1" customHeight="1"/>
    <row r="6381" ht="8.25" hidden="1" customHeight="1"/>
    <row r="6382" ht="8.25" hidden="1" customHeight="1"/>
    <row r="6383" ht="8.25" hidden="1" customHeight="1"/>
    <row r="6384" ht="8.25" hidden="1" customHeight="1"/>
    <row r="6385" ht="8.25" hidden="1" customHeight="1"/>
    <row r="6386" ht="8.25" hidden="1" customHeight="1"/>
    <row r="6387" ht="8.25" hidden="1" customHeight="1"/>
    <row r="6388" ht="8.25" hidden="1" customHeight="1"/>
    <row r="6389" ht="8.25" hidden="1" customHeight="1"/>
    <row r="6390" ht="8.25" hidden="1" customHeight="1"/>
    <row r="6391" ht="8.25" hidden="1" customHeight="1"/>
    <row r="6392" ht="8.25" hidden="1" customHeight="1"/>
    <row r="6393" ht="8.25" hidden="1" customHeight="1"/>
    <row r="6394" ht="8.25" hidden="1" customHeight="1"/>
    <row r="6395" ht="8.25" hidden="1" customHeight="1"/>
    <row r="6396" ht="8.25" hidden="1" customHeight="1"/>
    <row r="6397" ht="8.25" hidden="1" customHeight="1"/>
    <row r="6398" ht="8.25" hidden="1" customHeight="1"/>
    <row r="6399" ht="8.25" hidden="1" customHeight="1"/>
    <row r="6400" ht="8.25" hidden="1" customHeight="1"/>
    <row r="6401" ht="8.25" hidden="1" customHeight="1"/>
    <row r="6402" ht="8.25" hidden="1" customHeight="1"/>
    <row r="6403" ht="8.25" hidden="1" customHeight="1"/>
    <row r="6404" ht="8.25" hidden="1" customHeight="1"/>
    <row r="6405" ht="8.25" hidden="1" customHeight="1"/>
    <row r="6406" ht="8.25" hidden="1" customHeight="1"/>
    <row r="6407" ht="8.25" hidden="1" customHeight="1"/>
    <row r="6408" ht="8.25" hidden="1" customHeight="1"/>
    <row r="6409" ht="8.25" hidden="1" customHeight="1"/>
    <row r="6410" ht="8.25" hidden="1" customHeight="1"/>
    <row r="6411" ht="8.25" hidden="1" customHeight="1"/>
    <row r="6412" ht="8.25" hidden="1" customHeight="1"/>
    <row r="6413" ht="8.25" hidden="1" customHeight="1"/>
    <row r="6414" ht="8.25" hidden="1" customHeight="1"/>
    <row r="6415" ht="8.25" hidden="1" customHeight="1"/>
    <row r="6416" ht="8.25" hidden="1" customHeight="1"/>
    <row r="6417" ht="8.25" hidden="1" customHeight="1"/>
    <row r="6418" ht="8.25" hidden="1" customHeight="1"/>
    <row r="6419" ht="8.25" hidden="1" customHeight="1"/>
    <row r="6420" ht="8.25" hidden="1" customHeight="1"/>
    <row r="6421" ht="8.25" hidden="1" customHeight="1"/>
    <row r="6422" ht="8.25" hidden="1" customHeight="1"/>
    <row r="6423" ht="8.25" hidden="1" customHeight="1"/>
    <row r="6424" ht="8.25" hidden="1" customHeight="1"/>
    <row r="6425" ht="8.25" hidden="1" customHeight="1"/>
    <row r="6426" ht="8.25" hidden="1" customHeight="1"/>
    <row r="6427" ht="8.25" hidden="1" customHeight="1"/>
    <row r="6428" ht="8.25" hidden="1" customHeight="1"/>
    <row r="6429" ht="8.25" hidden="1" customHeight="1"/>
    <row r="6430" ht="8.25" hidden="1" customHeight="1"/>
    <row r="6431" ht="8.25" hidden="1" customHeight="1"/>
    <row r="6432" ht="8.25" hidden="1" customHeight="1"/>
    <row r="6433" ht="8.25" hidden="1" customHeight="1"/>
    <row r="6434" ht="8.25" hidden="1" customHeight="1"/>
    <row r="6435" ht="8.25" hidden="1" customHeight="1"/>
    <row r="6436" ht="8.25" hidden="1" customHeight="1"/>
    <row r="6437" ht="8.25" hidden="1" customHeight="1"/>
    <row r="6438" ht="8.25" hidden="1" customHeight="1"/>
    <row r="6439" ht="8.25" hidden="1" customHeight="1"/>
    <row r="6440" ht="8.25" hidden="1" customHeight="1"/>
    <row r="6441" ht="8.25" hidden="1" customHeight="1"/>
    <row r="6442" ht="8.25" hidden="1" customHeight="1"/>
    <row r="6443" ht="8.25" hidden="1" customHeight="1"/>
    <row r="6444" ht="8.25" hidden="1" customHeight="1"/>
    <row r="6445" ht="8.25" hidden="1" customHeight="1"/>
    <row r="6446" ht="8.25" hidden="1" customHeight="1"/>
    <row r="6447" ht="8.25" hidden="1" customHeight="1"/>
    <row r="6448" ht="8.25" hidden="1" customHeight="1"/>
    <row r="6449" ht="8.25" hidden="1" customHeight="1"/>
    <row r="6450" ht="8.25" hidden="1" customHeight="1"/>
    <row r="6451" ht="8.25" hidden="1" customHeight="1"/>
    <row r="6452" ht="8.25" hidden="1" customHeight="1"/>
    <row r="6453" ht="8.25" hidden="1" customHeight="1"/>
    <row r="6454" ht="8.25" hidden="1" customHeight="1"/>
    <row r="6455" ht="8.25" hidden="1" customHeight="1"/>
    <row r="6456" ht="8.25" hidden="1" customHeight="1"/>
    <row r="6457" ht="8.25" hidden="1" customHeight="1"/>
    <row r="6458" ht="8.25" hidden="1" customHeight="1"/>
    <row r="6459" ht="8.25" hidden="1" customHeight="1"/>
    <row r="6460" ht="8.25" hidden="1" customHeight="1"/>
    <row r="6461" ht="8.25" hidden="1" customHeight="1"/>
    <row r="6462" ht="8.25" hidden="1" customHeight="1"/>
    <row r="6463" ht="8.25" hidden="1" customHeight="1"/>
    <row r="6464" ht="8.25" hidden="1" customHeight="1"/>
    <row r="6465" ht="8.25" hidden="1" customHeight="1"/>
    <row r="6466" ht="8.25" hidden="1" customHeight="1"/>
    <row r="6467" ht="8.25" hidden="1" customHeight="1"/>
    <row r="6468" ht="8.25" hidden="1" customHeight="1"/>
    <row r="6469" ht="8.25" hidden="1" customHeight="1"/>
    <row r="6470" ht="8.25" hidden="1" customHeight="1"/>
    <row r="6471" ht="8.25" hidden="1" customHeight="1"/>
    <row r="6472" ht="8.25" hidden="1" customHeight="1"/>
    <row r="6473" ht="8.25" hidden="1" customHeight="1"/>
    <row r="6474" ht="8.25" hidden="1" customHeight="1"/>
    <row r="6475" ht="8.25" hidden="1" customHeight="1"/>
    <row r="6476" ht="8.25" hidden="1" customHeight="1"/>
    <row r="6477" ht="8.25" hidden="1" customHeight="1"/>
    <row r="6478" ht="8.25" hidden="1" customHeight="1"/>
    <row r="6479" ht="8.25" hidden="1" customHeight="1"/>
    <row r="6480" ht="8.25" hidden="1" customHeight="1"/>
    <row r="6481" ht="8.25" hidden="1" customHeight="1"/>
    <row r="6482" ht="8.25" hidden="1" customHeight="1"/>
    <row r="6483" ht="8.25" hidden="1" customHeight="1"/>
    <row r="6484" ht="8.25" hidden="1" customHeight="1"/>
    <row r="6485" ht="8.25" hidden="1" customHeight="1"/>
    <row r="6486" ht="8.25" hidden="1" customHeight="1"/>
    <row r="6487" ht="8.25" hidden="1" customHeight="1"/>
    <row r="6488" ht="8.25" hidden="1" customHeight="1"/>
    <row r="6489" ht="8.25" hidden="1" customHeight="1"/>
    <row r="6490" ht="8.25" hidden="1" customHeight="1"/>
    <row r="6491" ht="8.25" hidden="1" customHeight="1"/>
    <row r="6492" ht="8.25" hidden="1" customHeight="1"/>
    <row r="6493" ht="8.25" hidden="1" customHeight="1"/>
    <row r="6494" ht="8.25" hidden="1" customHeight="1"/>
    <row r="6495" ht="8.25" hidden="1" customHeight="1"/>
    <row r="6496" ht="8.25" hidden="1" customHeight="1"/>
    <row r="6497" ht="8.25" hidden="1" customHeight="1"/>
    <row r="6498" ht="8.25" hidden="1" customHeight="1"/>
    <row r="6499" ht="8.25" hidden="1" customHeight="1"/>
    <row r="6500" ht="8.25" hidden="1" customHeight="1"/>
    <row r="6501" ht="8.25" hidden="1" customHeight="1"/>
    <row r="6502" ht="8.25" hidden="1" customHeight="1"/>
    <row r="6503" ht="8.25" hidden="1" customHeight="1"/>
    <row r="6504" ht="8.25" hidden="1" customHeight="1"/>
    <row r="6505" ht="8.25" hidden="1" customHeight="1"/>
    <row r="6506" ht="8.25" hidden="1" customHeight="1"/>
    <row r="6507" ht="8.25" hidden="1" customHeight="1"/>
    <row r="6508" ht="8.25" hidden="1" customHeight="1"/>
    <row r="6509" ht="8.25" hidden="1" customHeight="1"/>
    <row r="6510" ht="8.25" hidden="1" customHeight="1"/>
    <row r="6511" ht="8.25" hidden="1" customHeight="1"/>
    <row r="6512" ht="8.25" hidden="1" customHeight="1"/>
    <row r="6513" ht="8.25" hidden="1" customHeight="1"/>
    <row r="6514" ht="8.25" hidden="1" customHeight="1"/>
    <row r="6515" ht="8.25" hidden="1" customHeight="1"/>
    <row r="6516" ht="8.25" hidden="1" customHeight="1"/>
    <row r="6517" ht="8.25" hidden="1" customHeight="1"/>
    <row r="6518" ht="8.25" hidden="1" customHeight="1"/>
    <row r="6519" ht="8.25" hidden="1" customHeight="1"/>
    <row r="6520" ht="8.25" hidden="1" customHeight="1"/>
    <row r="6521" ht="8.25" hidden="1" customHeight="1"/>
    <row r="6522" ht="8.25" hidden="1" customHeight="1"/>
    <row r="6523" ht="8.25" hidden="1" customHeight="1"/>
    <row r="6524" ht="8.25" hidden="1" customHeight="1"/>
    <row r="6525" ht="8.25" hidden="1" customHeight="1"/>
    <row r="6526" ht="8.25" hidden="1" customHeight="1"/>
    <row r="6527" ht="8.25" hidden="1" customHeight="1"/>
    <row r="6528" ht="8.25" hidden="1" customHeight="1"/>
    <row r="6529" ht="8.25" hidden="1" customHeight="1"/>
    <row r="6530" ht="8.25" hidden="1" customHeight="1"/>
    <row r="6531" ht="8.25" hidden="1" customHeight="1"/>
    <row r="6532" ht="8.25" hidden="1" customHeight="1"/>
    <row r="6533" ht="8.25" hidden="1" customHeight="1"/>
    <row r="6534" ht="8.25" hidden="1" customHeight="1"/>
    <row r="6535" ht="8.25" hidden="1" customHeight="1"/>
    <row r="6536" ht="8.25" hidden="1" customHeight="1"/>
    <row r="6537" ht="8.25" hidden="1" customHeight="1"/>
    <row r="6538" ht="8.25" hidden="1" customHeight="1"/>
    <row r="6539" ht="8.25" hidden="1" customHeight="1"/>
    <row r="6540" ht="8.25" hidden="1" customHeight="1"/>
    <row r="6541" ht="8.25" hidden="1" customHeight="1"/>
    <row r="6542" ht="8.25" hidden="1" customHeight="1"/>
    <row r="6543" ht="8.25" hidden="1" customHeight="1"/>
    <row r="6544" ht="8.25" hidden="1" customHeight="1"/>
    <row r="6545" ht="8.25" hidden="1" customHeight="1"/>
    <row r="6546" ht="8.25" hidden="1" customHeight="1"/>
    <row r="6547" ht="8.25" hidden="1" customHeight="1"/>
    <row r="6548" ht="8.25" hidden="1" customHeight="1"/>
    <row r="6549" ht="8.25" hidden="1" customHeight="1"/>
    <row r="6550" ht="8.25" hidden="1" customHeight="1"/>
    <row r="6551" ht="8.25" hidden="1" customHeight="1"/>
    <row r="6552" ht="8.25" hidden="1" customHeight="1"/>
    <row r="6553" ht="8.25" hidden="1" customHeight="1"/>
    <row r="6554" ht="8.25" hidden="1" customHeight="1"/>
    <row r="6555" ht="8.25" hidden="1" customHeight="1"/>
    <row r="6556" ht="8.25" hidden="1" customHeight="1"/>
    <row r="6557" ht="8.25" hidden="1" customHeight="1"/>
    <row r="6558" ht="8.25" hidden="1" customHeight="1"/>
    <row r="6559" ht="8.25" hidden="1" customHeight="1"/>
    <row r="6560" ht="8.25" hidden="1" customHeight="1"/>
    <row r="6561" ht="8.25" hidden="1" customHeight="1"/>
    <row r="6562" ht="8.25" hidden="1" customHeight="1"/>
    <row r="6563" ht="8.25" hidden="1" customHeight="1"/>
    <row r="6564" ht="8.25" hidden="1" customHeight="1"/>
    <row r="6565" ht="8.25" hidden="1" customHeight="1"/>
    <row r="6566" ht="8.25" hidden="1" customHeight="1"/>
    <row r="6567" ht="8.25" hidden="1" customHeight="1"/>
    <row r="6568" ht="8.25" hidden="1" customHeight="1"/>
    <row r="6569" ht="8.25" hidden="1" customHeight="1"/>
    <row r="6570" ht="8.25" hidden="1" customHeight="1"/>
    <row r="6571" ht="8.25" hidden="1" customHeight="1"/>
    <row r="6572" ht="8.25" hidden="1" customHeight="1"/>
    <row r="6573" ht="8.25" hidden="1" customHeight="1"/>
    <row r="6574" ht="8.25" hidden="1" customHeight="1"/>
    <row r="6575" ht="8.25" hidden="1" customHeight="1"/>
    <row r="6576" ht="8.25" hidden="1" customHeight="1"/>
    <row r="6577" ht="8.25" hidden="1" customHeight="1"/>
    <row r="6578" ht="8.25" hidden="1" customHeight="1"/>
    <row r="6579" ht="8.25" hidden="1" customHeight="1"/>
    <row r="6580" ht="8.25" hidden="1" customHeight="1"/>
    <row r="6581" ht="8.25" hidden="1" customHeight="1"/>
    <row r="6582" ht="8.25" hidden="1" customHeight="1"/>
    <row r="6583" ht="8.25" hidden="1" customHeight="1"/>
    <row r="6584" ht="8.25" hidden="1" customHeight="1"/>
    <row r="6585" ht="8.25" hidden="1" customHeight="1"/>
    <row r="6586" ht="8.25" hidden="1" customHeight="1"/>
    <row r="6587" ht="8.25" hidden="1" customHeight="1"/>
    <row r="6588" ht="8.25" hidden="1" customHeight="1"/>
    <row r="6589" ht="8.25" hidden="1" customHeight="1"/>
    <row r="6590" ht="8.25" hidden="1" customHeight="1"/>
    <row r="6591" ht="8.25" hidden="1" customHeight="1"/>
    <row r="6592" ht="8.25" hidden="1" customHeight="1"/>
    <row r="6593" ht="8.25" hidden="1" customHeight="1"/>
    <row r="6594" ht="8.25" hidden="1" customHeight="1"/>
    <row r="6595" ht="8.25" hidden="1" customHeight="1"/>
    <row r="6596" ht="8.25" hidden="1" customHeight="1"/>
    <row r="6597" ht="8.25" hidden="1" customHeight="1"/>
    <row r="6598" ht="8.25" hidden="1" customHeight="1"/>
    <row r="6599" ht="8.25" hidden="1" customHeight="1"/>
    <row r="6600" ht="8.25" hidden="1" customHeight="1"/>
    <row r="6601" ht="8.25" hidden="1" customHeight="1"/>
    <row r="6602" ht="8.25" hidden="1" customHeight="1"/>
    <row r="6603" ht="8.25" hidden="1" customHeight="1"/>
    <row r="6604" ht="8.25" hidden="1" customHeight="1"/>
    <row r="6605" ht="8.25" hidden="1" customHeight="1"/>
    <row r="6606" ht="8.25" hidden="1" customHeight="1"/>
    <row r="6607" ht="8.25" hidden="1" customHeight="1"/>
    <row r="6608" ht="8.25" hidden="1" customHeight="1"/>
    <row r="6609" ht="8.25" hidden="1" customHeight="1"/>
    <row r="6610" ht="8.25" hidden="1" customHeight="1"/>
    <row r="6611" ht="8.25" hidden="1" customHeight="1"/>
    <row r="6612" ht="8.25" hidden="1" customHeight="1"/>
    <row r="6613" ht="8.25" hidden="1" customHeight="1"/>
    <row r="6614" ht="8.25" hidden="1" customHeight="1"/>
    <row r="6615" ht="8.25" hidden="1" customHeight="1"/>
    <row r="6616" ht="8.25" hidden="1" customHeight="1"/>
    <row r="6617" ht="8.25" hidden="1" customHeight="1"/>
    <row r="6618" ht="8.25" hidden="1" customHeight="1"/>
    <row r="6619" ht="8.25" hidden="1" customHeight="1"/>
    <row r="6620" ht="8.25" hidden="1" customHeight="1"/>
    <row r="6621" ht="8.25" hidden="1" customHeight="1"/>
    <row r="6622" ht="8.25" hidden="1" customHeight="1"/>
    <row r="6623" ht="8.25" hidden="1" customHeight="1"/>
    <row r="6624" ht="8.25" hidden="1" customHeight="1"/>
    <row r="6625" ht="8.25" hidden="1" customHeight="1"/>
    <row r="6626" ht="8.25" hidden="1" customHeight="1"/>
    <row r="6627" ht="8.25" hidden="1" customHeight="1"/>
    <row r="6628" ht="8.25" hidden="1" customHeight="1"/>
    <row r="6629" ht="8.25" hidden="1" customHeight="1"/>
    <row r="6630" ht="8.25" hidden="1" customHeight="1"/>
    <row r="6631" ht="8.25" hidden="1" customHeight="1"/>
    <row r="6632" ht="8.25" hidden="1" customHeight="1"/>
    <row r="6633" ht="8.25" hidden="1" customHeight="1"/>
    <row r="6634" ht="8.25" hidden="1" customHeight="1"/>
    <row r="6635" ht="8.25" hidden="1" customHeight="1"/>
    <row r="6636" ht="8.25" hidden="1" customHeight="1"/>
    <row r="6637" ht="8.25" hidden="1" customHeight="1"/>
    <row r="6638" ht="8.25" hidden="1" customHeight="1"/>
    <row r="6639" ht="8.25" hidden="1" customHeight="1"/>
    <row r="6640" ht="8.25" hidden="1" customHeight="1"/>
    <row r="6641" ht="8.25" hidden="1" customHeight="1"/>
    <row r="6642" ht="8.25" hidden="1" customHeight="1"/>
    <row r="6643" ht="8.25" hidden="1" customHeight="1"/>
    <row r="6644" ht="8.25" hidden="1" customHeight="1"/>
    <row r="6645" ht="8.25" hidden="1" customHeight="1"/>
    <row r="6646" ht="8.25" hidden="1" customHeight="1"/>
    <row r="6647" ht="8.25" hidden="1" customHeight="1"/>
    <row r="6648" ht="8.25" hidden="1" customHeight="1"/>
    <row r="6649" ht="8.25" hidden="1" customHeight="1"/>
    <row r="6650" ht="8.25" hidden="1" customHeight="1"/>
    <row r="6651" ht="8.25" hidden="1" customHeight="1"/>
    <row r="6652" ht="8.25" hidden="1" customHeight="1"/>
    <row r="6653" ht="8.25" hidden="1" customHeight="1"/>
    <row r="6654" ht="8.25" hidden="1" customHeight="1"/>
    <row r="6655" ht="8.25" hidden="1" customHeight="1"/>
    <row r="6656" ht="8.25" hidden="1" customHeight="1"/>
    <row r="6657" ht="8.25" hidden="1" customHeight="1"/>
    <row r="6658" ht="8.25" hidden="1" customHeight="1"/>
    <row r="6659" ht="8.25" hidden="1" customHeight="1"/>
    <row r="6660" ht="8.25" hidden="1" customHeight="1"/>
    <row r="6661" ht="8.25" hidden="1" customHeight="1"/>
    <row r="6662" ht="8.25" hidden="1" customHeight="1"/>
    <row r="6663" ht="8.25" hidden="1" customHeight="1"/>
    <row r="6664" ht="8.25" hidden="1" customHeight="1"/>
    <row r="6665" ht="8.25" hidden="1" customHeight="1"/>
    <row r="6666" ht="8.25" hidden="1" customHeight="1"/>
    <row r="6667" ht="8.25" hidden="1" customHeight="1"/>
    <row r="6668" ht="8.25" hidden="1" customHeight="1"/>
    <row r="6669" ht="8.25" hidden="1" customHeight="1"/>
    <row r="6670" ht="8.25" hidden="1" customHeight="1"/>
    <row r="6671" ht="8.25" hidden="1" customHeight="1"/>
    <row r="6672" ht="8.25" hidden="1" customHeight="1"/>
    <row r="6673" ht="8.25" hidden="1" customHeight="1"/>
    <row r="6674" ht="8.25" hidden="1" customHeight="1"/>
    <row r="6675" ht="8.25" hidden="1" customHeight="1"/>
    <row r="6676" ht="8.25" hidden="1" customHeight="1"/>
    <row r="6677" ht="8.25" hidden="1" customHeight="1"/>
    <row r="6678" ht="8.25" hidden="1" customHeight="1"/>
    <row r="6679" ht="8.25" hidden="1" customHeight="1"/>
    <row r="6680" ht="8.25" hidden="1" customHeight="1"/>
    <row r="6681" ht="8.25" hidden="1" customHeight="1"/>
    <row r="6682" ht="8.25" hidden="1" customHeight="1"/>
    <row r="6683" ht="8.25" hidden="1" customHeight="1"/>
    <row r="6684" ht="8.25" hidden="1" customHeight="1"/>
    <row r="6685" ht="8.25" hidden="1" customHeight="1"/>
    <row r="6686" ht="8.25" hidden="1" customHeight="1"/>
    <row r="6687" ht="8.25" hidden="1" customHeight="1"/>
    <row r="6688" ht="8.25" hidden="1" customHeight="1"/>
    <row r="6689" ht="8.25" hidden="1" customHeight="1"/>
    <row r="6690" ht="8.25" hidden="1" customHeight="1"/>
    <row r="6691" ht="8.25" hidden="1" customHeight="1"/>
    <row r="6692" ht="8.25" hidden="1" customHeight="1"/>
    <row r="6693" ht="8.25" hidden="1" customHeight="1"/>
    <row r="6694" ht="8.25" hidden="1" customHeight="1"/>
    <row r="6695" ht="8.25" hidden="1" customHeight="1"/>
    <row r="6696" ht="8.25" hidden="1" customHeight="1"/>
    <row r="6697" ht="8.25" hidden="1" customHeight="1"/>
    <row r="6698" ht="8.25" hidden="1" customHeight="1"/>
    <row r="6699" ht="8.25" hidden="1" customHeight="1"/>
    <row r="6700" ht="8.25" hidden="1" customHeight="1"/>
    <row r="6701" ht="8.25" hidden="1" customHeight="1"/>
    <row r="6702" ht="8.25" hidden="1" customHeight="1"/>
    <row r="6703" ht="8.25" hidden="1" customHeight="1"/>
    <row r="6704" ht="8.25" hidden="1" customHeight="1"/>
    <row r="6705" ht="8.25" hidden="1" customHeight="1"/>
    <row r="6706" ht="8.25" hidden="1" customHeight="1"/>
    <row r="6707" ht="8.25" hidden="1" customHeight="1"/>
    <row r="6708" ht="8.25" hidden="1" customHeight="1"/>
    <row r="6709" ht="8.25" hidden="1" customHeight="1"/>
    <row r="6710" ht="8.25" hidden="1" customHeight="1"/>
    <row r="6711" ht="8.25" hidden="1" customHeight="1"/>
    <row r="6712" ht="8.25" hidden="1" customHeight="1"/>
    <row r="6713" ht="8.25" hidden="1" customHeight="1"/>
    <row r="6714" ht="8.25" hidden="1" customHeight="1"/>
    <row r="6715" ht="8.25" hidden="1" customHeight="1"/>
    <row r="6716" ht="8.25" hidden="1" customHeight="1"/>
    <row r="6717" ht="8.25" hidden="1" customHeight="1"/>
    <row r="6718" ht="8.25" hidden="1" customHeight="1"/>
    <row r="6719" ht="8.25" hidden="1" customHeight="1"/>
    <row r="6720" ht="8.25" hidden="1" customHeight="1"/>
    <row r="6721" ht="8.25" hidden="1" customHeight="1"/>
    <row r="6722" ht="8.25" hidden="1" customHeight="1"/>
    <row r="6723" ht="8.25" hidden="1" customHeight="1"/>
    <row r="6724" ht="8.25" hidden="1" customHeight="1"/>
    <row r="6725" ht="8.25" hidden="1" customHeight="1"/>
    <row r="6726" ht="8.25" hidden="1" customHeight="1"/>
    <row r="6727" ht="8.25" hidden="1" customHeight="1"/>
    <row r="6728" ht="8.25" hidden="1" customHeight="1"/>
    <row r="6729" ht="8.25" hidden="1" customHeight="1"/>
    <row r="6730" ht="8.25" hidden="1" customHeight="1"/>
    <row r="6731" ht="8.25" hidden="1" customHeight="1"/>
    <row r="6732" ht="8.25" hidden="1" customHeight="1"/>
    <row r="6733" ht="8.25" hidden="1" customHeight="1"/>
    <row r="6734" ht="8.25" hidden="1" customHeight="1"/>
    <row r="6735" ht="8.25" hidden="1" customHeight="1"/>
    <row r="6736" ht="8.25" hidden="1" customHeight="1"/>
    <row r="6737" ht="8.25" hidden="1" customHeight="1"/>
    <row r="6738" ht="8.25" hidden="1" customHeight="1"/>
    <row r="6739" ht="8.25" hidden="1" customHeight="1"/>
    <row r="6740" ht="8.25" hidden="1" customHeight="1"/>
    <row r="6741" ht="8.25" hidden="1" customHeight="1"/>
    <row r="6742" ht="8.25" hidden="1" customHeight="1"/>
    <row r="6743" ht="8.25" hidden="1" customHeight="1"/>
    <row r="6744" ht="8.25" hidden="1" customHeight="1"/>
    <row r="6745" ht="8.25" hidden="1" customHeight="1"/>
    <row r="6746" ht="8.25" hidden="1" customHeight="1"/>
    <row r="6747" ht="8.25" hidden="1" customHeight="1"/>
    <row r="6748" ht="8.25" hidden="1" customHeight="1"/>
    <row r="6749" ht="8.25" hidden="1" customHeight="1"/>
    <row r="6750" ht="8.25" hidden="1" customHeight="1"/>
    <row r="6751" ht="8.25" hidden="1" customHeight="1"/>
    <row r="6752" ht="8.25" hidden="1" customHeight="1"/>
    <row r="6753" ht="8.25" hidden="1" customHeight="1"/>
    <row r="6754" ht="8.25" hidden="1" customHeight="1"/>
    <row r="6755" ht="8.25" hidden="1" customHeight="1"/>
    <row r="6756" ht="8.25" hidden="1" customHeight="1"/>
    <row r="6757" ht="8.25" hidden="1" customHeight="1"/>
    <row r="6758" ht="8.25" hidden="1" customHeight="1"/>
    <row r="6759" ht="8.25" hidden="1" customHeight="1"/>
    <row r="6760" ht="8.25" hidden="1" customHeight="1"/>
    <row r="6761" ht="8.25" hidden="1" customHeight="1"/>
    <row r="6762" ht="8.25" hidden="1" customHeight="1"/>
    <row r="6763" ht="8.25" hidden="1" customHeight="1"/>
    <row r="6764" ht="8.25" hidden="1" customHeight="1"/>
    <row r="6765" ht="8.25" hidden="1" customHeight="1"/>
    <row r="6766" ht="8.25" hidden="1" customHeight="1"/>
    <row r="6767" ht="8.25" hidden="1" customHeight="1"/>
    <row r="6768" ht="8.25" hidden="1" customHeight="1"/>
    <row r="6769" ht="8.25" hidden="1" customHeight="1"/>
    <row r="6770" ht="8.25" hidden="1" customHeight="1"/>
    <row r="6771" ht="8.25" hidden="1" customHeight="1"/>
    <row r="6772" ht="8.25" hidden="1" customHeight="1"/>
    <row r="6773" ht="8.25" hidden="1" customHeight="1"/>
    <row r="6774" ht="8.25" hidden="1" customHeight="1"/>
    <row r="6775" ht="8.25" hidden="1" customHeight="1"/>
    <row r="6776" ht="8.25" hidden="1" customHeight="1"/>
    <row r="6777" ht="8.25" hidden="1" customHeight="1"/>
    <row r="6778" ht="8.25" hidden="1" customHeight="1"/>
    <row r="6779" ht="8.25" hidden="1" customHeight="1"/>
    <row r="6780" ht="8.25" hidden="1" customHeight="1"/>
    <row r="6781" ht="8.25" hidden="1" customHeight="1"/>
    <row r="6782" ht="8.25" hidden="1" customHeight="1"/>
    <row r="6783" ht="8.25" hidden="1" customHeight="1"/>
    <row r="6784" ht="8.25" hidden="1" customHeight="1"/>
    <row r="6785" ht="8.25" hidden="1" customHeight="1"/>
    <row r="6786" ht="8.25" hidden="1" customHeight="1"/>
    <row r="6787" ht="8.25" hidden="1" customHeight="1"/>
    <row r="6788" ht="8.25" hidden="1" customHeight="1"/>
    <row r="6789" ht="8.25" hidden="1" customHeight="1"/>
    <row r="6790" ht="8.25" hidden="1" customHeight="1"/>
    <row r="6791" ht="8.25" hidden="1" customHeight="1"/>
    <row r="6792" ht="8.25" hidden="1" customHeight="1"/>
    <row r="6793" ht="8.25" hidden="1" customHeight="1"/>
    <row r="6794" ht="8.25" hidden="1" customHeight="1"/>
    <row r="6795" ht="8.25" hidden="1" customHeight="1"/>
    <row r="6796" ht="8.25" hidden="1" customHeight="1"/>
    <row r="6797" ht="8.25" hidden="1" customHeight="1"/>
    <row r="6798" ht="8.25" hidden="1" customHeight="1"/>
    <row r="6799" ht="8.25" hidden="1" customHeight="1"/>
    <row r="6800" ht="8.25" hidden="1" customHeight="1"/>
    <row r="6801" ht="8.25" hidden="1" customHeight="1"/>
    <row r="6802" ht="8.25" hidden="1" customHeight="1"/>
    <row r="6803" ht="8.25" hidden="1" customHeight="1"/>
    <row r="6804" ht="8.25" hidden="1" customHeight="1"/>
    <row r="6805" ht="8.25" hidden="1" customHeight="1"/>
    <row r="6806" ht="8.25" hidden="1" customHeight="1"/>
    <row r="6807" ht="8.25" hidden="1" customHeight="1"/>
    <row r="6808" ht="8.25" hidden="1" customHeight="1"/>
    <row r="6809" ht="8.25" hidden="1" customHeight="1"/>
    <row r="6810" ht="8.25" hidden="1" customHeight="1"/>
    <row r="6811" ht="8.25" hidden="1" customHeight="1"/>
    <row r="6812" ht="8.25" hidden="1" customHeight="1"/>
    <row r="6813" ht="8.25" hidden="1" customHeight="1"/>
    <row r="6814" ht="8.25" hidden="1" customHeight="1"/>
    <row r="6815" ht="8.25" hidden="1" customHeight="1"/>
    <row r="6816" ht="8.25" hidden="1" customHeight="1"/>
    <row r="6817" ht="8.25" hidden="1" customHeight="1"/>
    <row r="6818" ht="8.25" hidden="1" customHeight="1"/>
    <row r="6819" ht="8.25" hidden="1" customHeight="1"/>
    <row r="6820" ht="8.25" hidden="1" customHeight="1"/>
    <row r="6821" ht="8.25" hidden="1" customHeight="1"/>
    <row r="6822" ht="8.25" hidden="1" customHeight="1"/>
    <row r="6823" ht="8.25" hidden="1" customHeight="1"/>
    <row r="6824" ht="8.25" hidden="1" customHeight="1"/>
    <row r="6825" ht="8.25" hidden="1" customHeight="1"/>
    <row r="6826" ht="8.25" hidden="1" customHeight="1"/>
    <row r="6827" ht="8.25" hidden="1" customHeight="1"/>
    <row r="6828" ht="8.25" hidden="1" customHeight="1"/>
    <row r="6829" ht="8.25" hidden="1" customHeight="1"/>
    <row r="6830" ht="8.25" hidden="1" customHeight="1"/>
    <row r="6831" ht="8.25" hidden="1" customHeight="1"/>
    <row r="6832" ht="8.25" hidden="1" customHeight="1"/>
    <row r="6833" ht="8.25" hidden="1" customHeight="1"/>
    <row r="6834" ht="8.25" hidden="1" customHeight="1"/>
    <row r="6835" ht="8.25" hidden="1" customHeight="1"/>
    <row r="6836" ht="8.25" hidden="1" customHeight="1"/>
    <row r="6837" ht="8.25" hidden="1" customHeight="1"/>
    <row r="6838" ht="8.25" hidden="1" customHeight="1"/>
    <row r="6839" ht="8.25" hidden="1" customHeight="1"/>
    <row r="6840" ht="8.25" hidden="1" customHeight="1"/>
    <row r="6841" ht="8.25" hidden="1" customHeight="1"/>
    <row r="6842" ht="8.25" hidden="1" customHeight="1"/>
    <row r="6843" ht="8.25" hidden="1" customHeight="1"/>
    <row r="6844" ht="8.25" hidden="1" customHeight="1"/>
    <row r="6845" ht="8.25" hidden="1" customHeight="1"/>
    <row r="6846" ht="8.25" hidden="1" customHeight="1"/>
    <row r="6847" ht="8.25" hidden="1" customHeight="1"/>
    <row r="6848" ht="8.25" hidden="1" customHeight="1"/>
    <row r="6849" ht="8.25" hidden="1" customHeight="1"/>
    <row r="6850" ht="8.25" hidden="1" customHeight="1"/>
    <row r="6851" ht="8.25" hidden="1" customHeight="1"/>
    <row r="6852" ht="8.25" hidden="1" customHeight="1"/>
    <row r="6853" ht="8.25" hidden="1" customHeight="1"/>
    <row r="6854" ht="8.25" hidden="1" customHeight="1"/>
    <row r="6855" ht="8.25" hidden="1" customHeight="1"/>
    <row r="6856" ht="8.25" hidden="1" customHeight="1"/>
    <row r="6857" ht="8.25" hidden="1" customHeight="1"/>
    <row r="6858" ht="8.25" hidden="1" customHeight="1"/>
    <row r="6859" ht="8.25" hidden="1" customHeight="1"/>
    <row r="6860" ht="8.25" hidden="1" customHeight="1"/>
    <row r="6861" ht="8.25" hidden="1" customHeight="1"/>
    <row r="6862" ht="8.25" hidden="1" customHeight="1"/>
    <row r="6863" ht="8.25" hidden="1" customHeight="1"/>
    <row r="6864" ht="8.25" hidden="1" customHeight="1"/>
    <row r="6865" ht="8.25" hidden="1" customHeight="1"/>
    <row r="6866" ht="8.25" hidden="1" customHeight="1"/>
    <row r="6867" ht="8.25" hidden="1" customHeight="1"/>
    <row r="6868" ht="8.25" hidden="1" customHeight="1"/>
    <row r="6869" ht="8.25" hidden="1" customHeight="1"/>
    <row r="6870" ht="8.25" hidden="1" customHeight="1"/>
    <row r="6871" ht="8.25" hidden="1" customHeight="1"/>
    <row r="6872" ht="8.25" hidden="1" customHeight="1"/>
    <row r="6873" ht="8.25" hidden="1" customHeight="1"/>
    <row r="6874" ht="8.25" hidden="1" customHeight="1"/>
    <row r="6875" ht="8.25" hidden="1" customHeight="1"/>
    <row r="6876" ht="8.25" hidden="1" customHeight="1"/>
    <row r="6877" ht="8.25" hidden="1" customHeight="1"/>
    <row r="6878" ht="8.25" hidden="1" customHeight="1"/>
    <row r="6879" ht="8.25" hidden="1" customHeight="1"/>
    <row r="6880" ht="8.25" hidden="1" customHeight="1"/>
    <row r="6881" ht="8.25" hidden="1" customHeight="1"/>
    <row r="6882" ht="8.25" hidden="1" customHeight="1"/>
    <row r="6883" ht="8.25" hidden="1" customHeight="1"/>
    <row r="6884" ht="8.25" hidden="1" customHeight="1"/>
    <row r="6885" ht="8.25" hidden="1" customHeight="1"/>
    <row r="6886" ht="8.25" hidden="1" customHeight="1"/>
    <row r="6887" ht="8.25" hidden="1" customHeight="1"/>
    <row r="6888" ht="8.25" hidden="1" customHeight="1"/>
    <row r="6889" ht="8.25" hidden="1" customHeight="1"/>
    <row r="6890" ht="8.25" hidden="1" customHeight="1"/>
    <row r="6891" ht="8.25" hidden="1" customHeight="1"/>
    <row r="6892" ht="8.25" hidden="1" customHeight="1"/>
    <row r="6893" ht="8.25" hidden="1" customHeight="1"/>
    <row r="6894" ht="8.25" hidden="1" customHeight="1"/>
    <row r="6895" ht="8.25" hidden="1" customHeight="1"/>
    <row r="6896" ht="8.25" hidden="1" customHeight="1"/>
    <row r="6897" ht="8.25" hidden="1" customHeight="1"/>
    <row r="6898" ht="8.25" hidden="1" customHeight="1"/>
    <row r="6899" ht="8.25" hidden="1" customHeight="1"/>
    <row r="6900" ht="8.25" hidden="1" customHeight="1"/>
    <row r="6901" ht="8.25" hidden="1" customHeight="1"/>
    <row r="6902" ht="8.25" hidden="1" customHeight="1"/>
    <row r="6903" ht="8.25" hidden="1" customHeight="1"/>
    <row r="6904" ht="8.25" hidden="1" customHeight="1"/>
    <row r="6905" ht="8.25" hidden="1" customHeight="1"/>
    <row r="6906" ht="8.25" hidden="1" customHeight="1"/>
    <row r="6907" ht="8.25" hidden="1" customHeight="1"/>
    <row r="6908" ht="8.25" hidden="1" customHeight="1"/>
    <row r="6909" ht="8.25" hidden="1" customHeight="1"/>
    <row r="6910" ht="8.25" hidden="1" customHeight="1"/>
    <row r="6911" ht="8.25" hidden="1" customHeight="1"/>
    <row r="6912" ht="8.25" hidden="1" customHeight="1"/>
    <row r="6913" ht="8.25" hidden="1" customHeight="1"/>
    <row r="6914" ht="8.25" hidden="1" customHeight="1"/>
    <row r="6915" ht="8.25" hidden="1" customHeight="1"/>
    <row r="6916" ht="8.25" hidden="1" customHeight="1"/>
    <row r="6917" ht="8.25" hidden="1" customHeight="1"/>
    <row r="6918" ht="8.25" hidden="1" customHeight="1"/>
    <row r="6919" ht="8.25" hidden="1" customHeight="1"/>
    <row r="6920" ht="8.25" hidden="1" customHeight="1"/>
    <row r="6921" ht="8.25" hidden="1" customHeight="1"/>
    <row r="6922" ht="8.25" hidden="1" customHeight="1"/>
    <row r="6923" ht="8.25" hidden="1" customHeight="1"/>
    <row r="6924" ht="8.25" hidden="1" customHeight="1"/>
    <row r="6925" ht="8.25" hidden="1" customHeight="1"/>
    <row r="6926" ht="8.25" hidden="1" customHeight="1"/>
    <row r="6927" ht="8.25" hidden="1" customHeight="1"/>
    <row r="6928" ht="8.25" hidden="1" customHeight="1"/>
    <row r="6929" ht="8.25" hidden="1" customHeight="1"/>
    <row r="6930" ht="8.25" hidden="1" customHeight="1"/>
    <row r="6931" ht="8.25" hidden="1" customHeight="1"/>
    <row r="6932" ht="8.25" hidden="1" customHeight="1"/>
    <row r="6933" ht="8.25" hidden="1" customHeight="1"/>
    <row r="6934" ht="8.25" hidden="1" customHeight="1"/>
    <row r="6935" ht="8.25" hidden="1" customHeight="1"/>
    <row r="6936" ht="8.25" hidden="1" customHeight="1"/>
    <row r="6937" ht="8.25" hidden="1" customHeight="1"/>
    <row r="6938" ht="8.25" hidden="1" customHeight="1"/>
    <row r="6939" ht="8.25" hidden="1" customHeight="1"/>
    <row r="6940" ht="8.25" hidden="1" customHeight="1"/>
    <row r="6941" ht="8.25" hidden="1" customHeight="1"/>
    <row r="6942" ht="8.25" hidden="1" customHeight="1"/>
    <row r="6943" ht="8.25" hidden="1" customHeight="1"/>
    <row r="6944" ht="8.25" hidden="1" customHeight="1"/>
    <row r="6945" ht="8.25" hidden="1" customHeight="1"/>
    <row r="6946" ht="8.25" hidden="1" customHeight="1"/>
    <row r="6947" ht="8.25" hidden="1" customHeight="1"/>
    <row r="6948" ht="8.25" hidden="1" customHeight="1"/>
    <row r="6949" ht="8.25" hidden="1" customHeight="1"/>
    <row r="6950" ht="8.25" hidden="1" customHeight="1"/>
    <row r="6951" ht="8.25" hidden="1" customHeight="1"/>
    <row r="6952" ht="8.25" hidden="1" customHeight="1"/>
    <row r="6953" ht="8.25" hidden="1" customHeight="1"/>
    <row r="6954" ht="8.25" hidden="1" customHeight="1"/>
    <row r="6955" ht="8.25" hidden="1" customHeight="1"/>
    <row r="6956" ht="8.25" hidden="1" customHeight="1"/>
    <row r="6957" ht="8.25" hidden="1" customHeight="1"/>
    <row r="6958" ht="8.25" hidden="1" customHeight="1"/>
    <row r="6959" ht="8.25" hidden="1" customHeight="1"/>
    <row r="6960" ht="8.25" hidden="1" customHeight="1"/>
    <row r="6961" ht="8.25" hidden="1" customHeight="1"/>
    <row r="6962" ht="8.25" hidden="1" customHeight="1"/>
    <row r="6963" ht="8.25" hidden="1" customHeight="1"/>
    <row r="6964" ht="8.25" hidden="1" customHeight="1"/>
    <row r="6965" ht="8.25" hidden="1" customHeight="1"/>
    <row r="6966" ht="8.25" hidden="1" customHeight="1"/>
    <row r="6967" ht="8.25" hidden="1" customHeight="1"/>
    <row r="6968" ht="8.25" hidden="1" customHeight="1"/>
    <row r="6969" ht="8.25" hidden="1" customHeight="1"/>
    <row r="6970" ht="8.25" hidden="1" customHeight="1"/>
    <row r="6971" ht="8.25" hidden="1" customHeight="1"/>
    <row r="6972" ht="8.25" hidden="1" customHeight="1"/>
    <row r="6973" ht="8.25" hidden="1" customHeight="1"/>
    <row r="6974" ht="8.25" hidden="1" customHeight="1"/>
    <row r="6975" ht="8.25" hidden="1" customHeight="1"/>
    <row r="6976" ht="8.25" hidden="1" customHeight="1"/>
    <row r="6977" ht="8.25" hidden="1" customHeight="1"/>
    <row r="6978" ht="8.25" hidden="1" customHeight="1"/>
    <row r="6979" ht="8.25" hidden="1" customHeight="1"/>
    <row r="6980" ht="8.25" hidden="1" customHeight="1"/>
    <row r="6981" ht="8.25" hidden="1" customHeight="1"/>
    <row r="6982" ht="8.25" hidden="1" customHeight="1"/>
    <row r="6983" ht="8.25" hidden="1" customHeight="1"/>
    <row r="6984" ht="8.25" hidden="1" customHeight="1"/>
    <row r="6985" ht="8.25" hidden="1" customHeight="1"/>
    <row r="6986" ht="8.25" hidden="1" customHeight="1"/>
    <row r="6987" ht="8.25" hidden="1" customHeight="1"/>
    <row r="6988" ht="8.25" hidden="1" customHeight="1"/>
    <row r="6989" ht="8.25" hidden="1" customHeight="1"/>
    <row r="6990" ht="8.25" hidden="1" customHeight="1"/>
    <row r="6991" ht="8.25" hidden="1" customHeight="1"/>
    <row r="6992" ht="8.25" hidden="1" customHeight="1"/>
    <row r="6993" ht="8.25" hidden="1" customHeight="1"/>
    <row r="6994" ht="8.25" hidden="1" customHeight="1"/>
    <row r="6995" ht="8.25" hidden="1" customHeight="1"/>
    <row r="6996" ht="8.25" hidden="1" customHeight="1"/>
    <row r="6997" ht="8.25" hidden="1" customHeight="1"/>
    <row r="6998" ht="8.25" hidden="1" customHeight="1"/>
    <row r="6999" ht="8.25" hidden="1" customHeight="1"/>
    <row r="7000" ht="8.25" hidden="1" customHeight="1"/>
    <row r="7001" ht="8.25" hidden="1" customHeight="1"/>
    <row r="7002" ht="8.25" hidden="1" customHeight="1"/>
    <row r="7003" ht="8.25" hidden="1" customHeight="1"/>
    <row r="7004" ht="8.25" hidden="1" customHeight="1"/>
    <row r="7005" ht="8.25" hidden="1" customHeight="1"/>
    <row r="7006" ht="8.25" hidden="1" customHeight="1"/>
    <row r="7007" ht="8.25" hidden="1" customHeight="1"/>
    <row r="7008" ht="8.25" hidden="1" customHeight="1"/>
    <row r="7009" ht="8.25" hidden="1" customHeight="1"/>
    <row r="7010" ht="8.25" hidden="1" customHeight="1"/>
    <row r="7011" ht="8.25" hidden="1" customHeight="1"/>
    <row r="7012" ht="8.25" hidden="1" customHeight="1"/>
    <row r="7013" ht="8.25" hidden="1" customHeight="1"/>
    <row r="7014" ht="8.25" hidden="1" customHeight="1"/>
    <row r="7015" ht="8.25" hidden="1" customHeight="1"/>
    <row r="7016" ht="8.25" hidden="1" customHeight="1"/>
    <row r="7017" ht="8.25" hidden="1" customHeight="1"/>
    <row r="7018" ht="8.25" hidden="1" customHeight="1"/>
    <row r="7019" ht="8.25" hidden="1" customHeight="1"/>
    <row r="7020" ht="8.25" hidden="1" customHeight="1"/>
    <row r="7021" ht="8.25" hidden="1" customHeight="1"/>
    <row r="7022" ht="8.25" hidden="1" customHeight="1"/>
    <row r="7023" ht="8.25" hidden="1" customHeight="1"/>
    <row r="7024" ht="8.25" hidden="1" customHeight="1"/>
    <row r="7025" ht="8.25" hidden="1" customHeight="1"/>
    <row r="7026" ht="8.25" hidden="1" customHeight="1"/>
    <row r="7027" ht="8.25" hidden="1" customHeight="1"/>
    <row r="7028" ht="8.25" hidden="1" customHeight="1"/>
    <row r="7029" ht="8.25" hidden="1" customHeight="1"/>
    <row r="7030" ht="8.25" hidden="1" customHeight="1"/>
    <row r="7031" ht="8.25" hidden="1" customHeight="1"/>
    <row r="7032" ht="8.25" hidden="1" customHeight="1"/>
    <row r="7033" ht="8.25" hidden="1" customHeight="1"/>
    <row r="7034" ht="8.25" hidden="1" customHeight="1"/>
    <row r="7035" ht="8.25" hidden="1" customHeight="1"/>
    <row r="7036" ht="8.25" hidden="1" customHeight="1"/>
    <row r="7037" ht="8.25" hidden="1" customHeight="1"/>
    <row r="7038" ht="8.25" hidden="1" customHeight="1"/>
    <row r="7039" ht="8.25" hidden="1" customHeight="1"/>
    <row r="7040" ht="8.25" hidden="1" customHeight="1"/>
    <row r="7041" ht="8.25" hidden="1" customHeight="1"/>
    <row r="7042" ht="8.25" hidden="1" customHeight="1"/>
    <row r="7043" ht="8.25" hidden="1" customHeight="1"/>
    <row r="7044" ht="8.25" hidden="1" customHeight="1"/>
    <row r="7045" ht="8.25" hidden="1" customHeight="1"/>
    <row r="7046" ht="8.25" hidden="1" customHeight="1"/>
    <row r="7047" ht="8.25" hidden="1" customHeight="1"/>
    <row r="7048" ht="8.25" hidden="1" customHeight="1"/>
    <row r="7049" ht="8.25" hidden="1" customHeight="1"/>
    <row r="7050" ht="8.25" hidden="1" customHeight="1"/>
    <row r="7051" ht="8.25" hidden="1" customHeight="1"/>
    <row r="7052" ht="8.25" hidden="1" customHeight="1"/>
    <row r="7053" ht="8.25" hidden="1" customHeight="1"/>
    <row r="7054" ht="8.25" hidden="1" customHeight="1"/>
    <row r="7055" ht="8.25" hidden="1" customHeight="1"/>
    <row r="7056" ht="8.25" hidden="1" customHeight="1"/>
    <row r="7057" ht="8.25" hidden="1" customHeight="1"/>
    <row r="7058" ht="8.25" hidden="1" customHeight="1"/>
    <row r="7059" ht="8.25" hidden="1" customHeight="1"/>
    <row r="7060" ht="8.25" hidden="1" customHeight="1"/>
    <row r="7061" ht="8.25" hidden="1" customHeight="1"/>
    <row r="7062" ht="8.25" hidden="1" customHeight="1"/>
    <row r="7063" ht="8.25" hidden="1" customHeight="1"/>
    <row r="7064" ht="8.25" hidden="1" customHeight="1"/>
    <row r="7065" ht="8.25" hidden="1" customHeight="1"/>
    <row r="7066" ht="8.25" hidden="1" customHeight="1"/>
    <row r="7067" ht="8.25" hidden="1" customHeight="1"/>
    <row r="7068" ht="8.25" hidden="1" customHeight="1"/>
    <row r="7069" ht="8.25" hidden="1" customHeight="1"/>
    <row r="7070" ht="8.25" hidden="1" customHeight="1"/>
    <row r="7071" ht="8.25" hidden="1" customHeight="1"/>
    <row r="7072" ht="8.25" hidden="1" customHeight="1"/>
    <row r="7073" ht="8.25" hidden="1" customHeight="1"/>
    <row r="7074" ht="8.25" hidden="1" customHeight="1"/>
    <row r="7075" ht="8.25" hidden="1" customHeight="1"/>
    <row r="7076" ht="8.25" hidden="1" customHeight="1"/>
    <row r="7077" ht="8.25" hidden="1" customHeight="1"/>
    <row r="7078" ht="8.25" hidden="1" customHeight="1"/>
    <row r="7079" ht="8.25" hidden="1" customHeight="1"/>
    <row r="7080" ht="8.25" hidden="1" customHeight="1"/>
    <row r="7081" ht="8.25" hidden="1" customHeight="1"/>
    <row r="7082" ht="8.25" hidden="1" customHeight="1"/>
    <row r="7083" ht="8.25" hidden="1" customHeight="1"/>
    <row r="7084" ht="8.25" hidden="1" customHeight="1"/>
    <row r="7085" ht="8.25" hidden="1" customHeight="1"/>
    <row r="7086" ht="8.25" hidden="1" customHeight="1"/>
    <row r="7087" ht="8.25" hidden="1" customHeight="1"/>
    <row r="7088" ht="8.25" hidden="1" customHeight="1"/>
    <row r="7089" ht="8.25" hidden="1" customHeight="1"/>
    <row r="7090" ht="8.25" hidden="1" customHeight="1"/>
    <row r="7091" ht="8.25" hidden="1" customHeight="1"/>
    <row r="7092" ht="8.25" hidden="1" customHeight="1"/>
    <row r="7093" ht="8.25" hidden="1" customHeight="1"/>
    <row r="7094" ht="8.25" hidden="1" customHeight="1"/>
    <row r="7095" ht="8.25" hidden="1" customHeight="1"/>
    <row r="7096" ht="8.25" hidden="1" customHeight="1"/>
    <row r="7097" ht="8.25" hidden="1" customHeight="1"/>
    <row r="7098" ht="8.25" hidden="1" customHeight="1"/>
    <row r="7099" ht="8.25" hidden="1" customHeight="1"/>
    <row r="7100" ht="8.25" hidden="1" customHeight="1"/>
    <row r="7101" ht="8.25" hidden="1" customHeight="1"/>
    <row r="7102" ht="8.25" hidden="1" customHeight="1"/>
    <row r="7103" ht="8.25" hidden="1" customHeight="1"/>
    <row r="7104" ht="8.25" hidden="1" customHeight="1"/>
    <row r="7105" ht="8.25" hidden="1" customHeight="1"/>
    <row r="7106" ht="8.25" hidden="1" customHeight="1"/>
    <row r="7107" ht="8.25" hidden="1" customHeight="1"/>
    <row r="7108" ht="8.25" hidden="1" customHeight="1"/>
    <row r="7109" ht="8.25" hidden="1" customHeight="1"/>
    <row r="7110" ht="8.25" hidden="1" customHeight="1"/>
    <row r="7111" ht="8.25" hidden="1" customHeight="1"/>
    <row r="7112" ht="8.25" hidden="1" customHeight="1"/>
    <row r="7113" ht="8.25" hidden="1" customHeight="1"/>
    <row r="7114" ht="8.25" hidden="1" customHeight="1"/>
    <row r="7115" ht="8.25" hidden="1" customHeight="1"/>
    <row r="7116" ht="8.25" hidden="1" customHeight="1"/>
    <row r="7117" ht="8.25" hidden="1" customHeight="1"/>
    <row r="7118" ht="8.25" hidden="1" customHeight="1"/>
    <row r="7119" ht="8.25" hidden="1" customHeight="1"/>
    <row r="7120" ht="8.25" hidden="1" customHeight="1"/>
    <row r="7121" ht="8.25" hidden="1" customHeight="1"/>
    <row r="7122" ht="8.25" hidden="1" customHeight="1"/>
    <row r="7123" ht="8.25" hidden="1" customHeight="1"/>
    <row r="7124" ht="8.25" hidden="1" customHeight="1"/>
    <row r="7125" ht="8.25" hidden="1" customHeight="1"/>
    <row r="7126" ht="8.25" hidden="1" customHeight="1"/>
    <row r="7127" ht="8.25" hidden="1" customHeight="1"/>
    <row r="7128" ht="8.25" hidden="1" customHeight="1"/>
    <row r="7129" ht="8.25" hidden="1" customHeight="1"/>
    <row r="7130" ht="8.25" hidden="1" customHeight="1"/>
    <row r="7131" ht="8.25" hidden="1" customHeight="1"/>
    <row r="7132" ht="8.25" hidden="1" customHeight="1"/>
    <row r="7133" ht="8.25" hidden="1" customHeight="1"/>
    <row r="7134" ht="8.25" hidden="1" customHeight="1"/>
    <row r="7135" ht="8.25" hidden="1" customHeight="1"/>
    <row r="7136" ht="8.25" hidden="1" customHeight="1"/>
    <row r="7137" ht="8.25" hidden="1" customHeight="1"/>
    <row r="7138" ht="8.25" hidden="1" customHeight="1"/>
    <row r="7139" ht="8.25" hidden="1" customHeight="1"/>
    <row r="7140" ht="8.25" hidden="1" customHeight="1"/>
    <row r="7141" ht="8.25" hidden="1" customHeight="1"/>
    <row r="7142" ht="8.25" hidden="1" customHeight="1"/>
    <row r="7143" ht="8.25" hidden="1" customHeight="1"/>
    <row r="7144" ht="8.25" hidden="1" customHeight="1"/>
    <row r="7145" ht="8.25" hidden="1" customHeight="1"/>
    <row r="7146" ht="8.25" hidden="1" customHeight="1"/>
    <row r="7147" ht="8.25" hidden="1" customHeight="1"/>
    <row r="7148" ht="8.25" hidden="1" customHeight="1"/>
    <row r="7149" ht="8.25" hidden="1" customHeight="1"/>
    <row r="7150" ht="8.25" hidden="1" customHeight="1"/>
    <row r="7151" ht="8.25" hidden="1" customHeight="1"/>
    <row r="7152" ht="8.25" hidden="1" customHeight="1"/>
    <row r="7153" ht="8.25" hidden="1" customHeight="1"/>
    <row r="7154" ht="8.25" hidden="1" customHeight="1"/>
    <row r="7155" ht="8.25" hidden="1" customHeight="1"/>
    <row r="7156" ht="8.25" hidden="1" customHeight="1"/>
    <row r="7157" ht="8.25" hidden="1" customHeight="1"/>
    <row r="7158" ht="8.25" hidden="1" customHeight="1"/>
    <row r="7159" ht="8.25" hidden="1" customHeight="1"/>
    <row r="7160" ht="8.25" hidden="1" customHeight="1"/>
    <row r="7161" ht="8.25" hidden="1" customHeight="1"/>
    <row r="7162" ht="8.25" hidden="1" customHeight="1"/>
    <row r="7163" ht="8.25" hidden="1" customHeight="1"/>
    <row r="7164" ht="8.25" hidden="1" customHeight="1"/>
    <row r="7165" ht="8.25" hidden="1" customHeight="1"/>
    <row r="7166" ht="8.25" hidden="1" customHeight="1"/>
    <row r="7167" ht="8.25" hidden="1" customHeight="1"/>
    <row r="7168" ht="8.25" hidden="1" customHeight="1"/>
    <row r="7169" ht="8.25" hidden="1" customHeight="1"/>
    <row r="7170" ht="8.25" hidden="1" customHeight="1"/>
    <row r="7171" ht="8.25" hidden="1" customHeight="1"/>
    <row r="7172" ht="8.25" hidden="1" customHeight="1"/>
    <row r="7173" ht="8.25" hidden="1" customHeight="1"/>
    <row r="7174" ht="8.25" hidden="1" customHeight="1"/>
    <row r="7175" ht="8.25" hidden="1" customHeight="1"/>
    <row r="7176" ht="8.25" hidden="1" customHeight="1"/>
    <row r="7177" ht="8.25" hidden="1" customHeight="1"/>
    <row r="7178" ht="8.25" hidden="1" customHeight="1"/>
    <row r="7179" ht="8.25" hidden="1" customHeight="1"/>
    <row r="7180" ht="8.25" hidden="1" customHeight="1"/>
    <row r="7181" ht="8.25" hidden="1" customHeight="1"/>
    <row r="7182" ht="8.25" hidden="1" customHeight="1"/>
    <row r="7183" ht="8.25" hidden="1" customHeight="1"/>
    <row r="7184" ht="8.25" hidden="1" customHeight="1"/>
    <row r="7185" ht="8.25" hidden="1" customHeight="1"/>
    <row r="7186" ht="8.25" hidden="1" customHeight="1"/>
    <row r="7187" ht="8.25" hidden="1" customHeight="1"/>
    <row r="7188" ht="8.25" hidden="1" customHeight="1"/>
    <row r="7189" ht="8.25" hidden="1" customHeight="1"/>
    <row r="7190" ht="8.25" hidden="1" customHeight="1"/>
    <row r="7191" ht="8.25" hidden="1" customHeight="1"/>
    <row r="7192" ht="8.25" hidden="1" customHeight="1"/>
    <row r="7193" ht="8.25" hidden="1" customHeight="1"/>
    <row r="7194" ht="8.25" hidden="1" customHeight="1"/>
    <row r="7195" ht="8.25" hidden="1" customHeight="1"/>
    <row r="7196" ht="8.25" hidden="1" customHeight="1"/>
    <row r="7197" ht="8.25" hidden="1" customHeight="1"/>
    <row r="7198" ht="8.25" hidden="1" customHeight="1"/>
    <row r="7199" ht="8.25" hidden="1" customHeight="1"/>
    <row r="7200" ht="8.25" hidden="1" customHeight="1"/>
    <row r="7201" ht="8.25" hidden="1" customHeight="1"/>
    <row r="7202" ht="8.25" hidden="1" customHeight="1"/>
    <row r="7203" ht="8.25" hidden="1" customHeight="1"/>
    <row r="7204" ht="8.25" hidden="1" customHeight="1"/>
    <row r="7205" ht="8.25" hidden="1" customHeight="1"/>
    <row r="7206" ht="8.25" hidden="1" customHeight="1"/>
    <row r="7207" ht="8.25" hidden="1" customHeight="1"/>
    <row r="7208" ht="8.25" hidden="1" customHeight="1"/>
    <row r="7209" ht="8.25" hidden="1" customHeight="1"/>
    <row r="7210" ht="8.25" hidden="1" customHeight="1"/>
    <row r="7211" ht="8.25" hidden="1" customHeight="1"/>
    <row r="7212" ht="8.25" hidden="1" customHeight="1"/>
    <row r="7213" ht="8.25" hidden="1" customHeight="1"/>
    <row r="7214" ht="8.25" hidden="1" customHeight="1"/>
    <row r="7215" ht="8.25" hidden="1" customHeight="1"/>
    <row r="7216" ht="8.25" hidden="1" customHeight="1"/>
    <row r="7217" ht="8.25" hidden="1" customHeight="1"/>
    <row r="7218" ht="8.25" hidden="1" customHeight="1"/>
    <row r="7219" ht="8.25" hidden="1" customHeight="1"/>
    <row r="7220" ht="8.25" hidden="1" customHeight="1"/>
    <row r="7221" ht="8.25" hidden="1" customHeight="1"/>
    <row r="7222" ht="8.25" hidden="1" customHeight="1"/>
    <row r="7223" ht="8.25" hidden="1" customHeight="1"/>
    <row r="7224" ht="8.25" hidden="1" customHeight="1"/>
    <row r="7225" ht="8.25" hidden="1" customHeight="1"/>
    <row r="7226" ht="8.25" hidden="1" customHeight="1"/>
    <row r="7227" ht="8.25" hidden="1" customHeight="1"/>
    <row r="7228" ht="8.25" hidden="1" customHeight="1"/>
    <row r="7229" ht="8.25" hidden="1" customHeight="1"/>
    <row r="7230" ht="8.25" hidden="1" customHeight="1"/>
    <row r="7231" ht="8.25" hidden="1" customHeight="1"/>
    <row r="7232" ht="8.25" hidden="1" customHeight="1"/>
    <row r="7233" ht="8.25" hidden="1" customHeight="1"/>
    <row r="7234" ht="8.25" hidden="1" customHeight="1"/>
    <row r="7235" ht="8.25" hidden="1" customHeight="1"/>
    <row r="7236" ht="8.25" hidden="1" customHeight="1"/>
    <row r="7237" ht="8.25" hidden="1" customHeight="1"/>
    <row r="7238" ht="8.25" hidden="1" customHeight="1"/>
    <row r="7239" ht="8.25" hidden="1" customHeight="1"/>
    <row r="7240" ht="8.25" hidden="1" customHeight="1"/>
    <row r="7241" ht="8.25" hidden="1" customHeight="1"/>
    <row r="7242" ht="8.25" hidden="1" customHeight="1"/>
    <row r="7243" ht="8.25" hidden="1" customHeight="1"/>
    <row r="7244" ht="8.25" hidden="1" customHeight="1"/>
    <row r="7245" ht="8.25" hidden="1" customHeight="1"/>
    <row r="7246" ht="8.25" hidden="1" customHeight="1"/>
    <row r="7247" ht="8.25" hidden="1" customHeight="1"/>
    <row r="7248" ht="8.25" hidden="1" customHeight="1"/>
    <row r="7249" ht="8.25" hidden="1" customHeight="1"/>
    <row r="7250" ht="8.25" hidden="1" customHeight="1"/>
    <row r="7251" ht="8.25" hidden="1" customHeight="1"/>
    <row r="7252" ht="8.25" hidden="1" customHeight="1"/>
    <row r="7253" ht="8.25" hidden="1" customHeight="1"/>
    <row r="7254" ht="8.25" hidden="1" customHeight="1"/>
    <row r="7255" ht="8.25" hidden="1" customHeight="1"/>
    <row r="7256" ht="8.25" hidden="1" customHeight="1"/>
    <row r="7257" ht="8.25" hidden="1" customHeight="1"/>
    <row r="7258" ht="8.25" hidden="1" customHeight="1"/>
    <row r="7259" ht="8.25" hidden="1" customHeight="1"/>
    <row r="7260" ht="8.25" hidden="1" customHeight="1"/>
    <row r="7261" ht="8.25" hidden="1" customHeight="1"/>
    <row r="7262" ht="8.25" hidden="1" customHeight="1"/>
    <row r="7263" ht="8.25" hidden="1" customHeight="1"/>
    <row r="7264" ht="8.25" hidden="1" customHeight="1"/>
    <row r="7265" ht="8.25" hidden="1" customHeight="1"/>
    <row r="7266" ht="8.25" hidden="1" customHeight="1"/>
    <row r="7267" ht="8.25" hidden="1" customHeight="1"/>
    <row r="7268" ht="8.25" hidden="1" customHeight="1"/>
    <row r="7269" ht="8.25" hidden="1" customHeight="1"/>
    <row r="7270" ht="8.25" hidden="1" customHeight="1"/>
    <row r="7271" ht="8.25" hidden="1" customHeight="1"/>
    <row r="7272" ht="8.25" hidden="1" customHeight="1"/>
    <row r="7273" ht="8.25" hidden="1" customHeight="1"/>
    <row r="7274" ht="8.25" hidden="1" customHeight="1"/>
    <row r="7275" ht="8.25" hidden="1" customHeight="1"/>
    <row r="7276" ht="8.25" hidden="1" customHeight="1"/>
    <row r="7277" ht="8.25" hidden="1" customHeight="1"/>
    <row r="7278" ht="8.25" hidden="1" customHeight="1"/>
    <row r="7279" ht="8.25" hidden="1" customHeight="1"/>
    <row r="7280" ht="8.25" hidden="1" customHeight="1"/>
    <row r="7281" ht="8.25" hidden="1" customHeight="1"/>
    <row r="7282" ht="8.25" hidden="1" customHeight="1"/>
    <row r="7283" ht="8.25" hidden="1" customHeight="1"/>
    <row r="7284" ht="8.25" hidden="1" customHeight="1"/>
    <row r="7285" ht="8.25" hidden="1" customHeight="1"/>
    <row r="7286" ht="8.25" hidden="1" customHeight="1"/>
    <row r="7287" ht="8.25" hidden="1" customHeight="1"/>
    <row r="7288" ht="8.25" hidden="1" customHeight="1"/>
    <row r="7289" ht="8.25" hidden="1" customHeight="1"/>
    <row r="7290" ht="8.25" hidden="1" customHeight="1"/>
    <row r="7291" ht="8.25" hidden="1" customHeight="1"/>
    <row r="7292" ht="8.25" hidden="1" customHeight="1"/>
    <row r="7293" ht="8.25" hidden="1" customHeight="1"/>
    <row r="7294" ht="8.25" hidden="1" customHeight="1"/>
    <row r="7295" ht="8.25" hidden="1" customHeight="1"/>
    <row r="7296" ht="8.25" hidden="1" customHeight="1"/>
    <row r="7297" ht="8.25" hidden="1" customHeight="1"/>
    <row r="7298" ht="8.25" hidden="1" customHeight="1"/>
    <row r="7299" ht="8.25" hidden="1" customHeight="1"/>
    <row r="7300" ht="8.25" hidden="1" customHeight="1"/>
    <row r="7301" ht="8.25" hidden="1" customHeight="1"/>
    <row r="7302" ht="8.25" hidden="1" customHeight="1"/>
    <row r="7303" ht="8.25" hidden="1" customHeight="1"/>
    <row r="7304" ht="8.25" hidden="1" customHeight="1"/>
    <row r="7305" ht="8.25" hidden="1" customHeight="1"/>
    <row r="7306" ht="8.25" hidden="1" customHeight="1"/>
    <row r="7307" ht="8.25" hidden="1" customHeight="1"/>
    <row r="7308" ht="8.25" hidden="1" customHeight="1"/>
    <row r="7309" ht="8.25" hidden="1" customHeight="1"/>
    <row r="7310" ht="8.25" hidden="1" customHeight="1"/>
    <row r="7311" ht="8.25" hidden="1" customHeight="1"/>
    <row r="7312" ht="8.25" hidden="1" customHeight="1"/>
    <row r="7313" ht="8.25" hidden="1" customHeight="1"/>
    <row r="7314" ht="8.25" hidden="1" customHeight="1"/>
    <row r="7315" ht="8.25" hidden="1" customHeight="1"/>
    <row r="7316" ht="8.25" hidden="1" customHeight="1"/>
    <row r="7317" ht="8.25" hidden="1" customHeight="1"/>
    <row r="7318" ht="8.25" hidden="1" customHeight="1"/>
    <row r="7319" ht="8.25" hidden="1" customHeight="1"/>
    <row r="7320" ht="8.25" hidden="1" customHeight="1"/>
    <row r="7321" ht="8.25" hidden="1" customHeight="1"/>
    <row r="7322" ht="8.25" hidden="1" customHeight="1"/>
    <row r="7323" ht="8.25" hidden="1" customHeight="1"/>
    <row r="7324" ht="8.25" hidden="1" customHeight="1"/>
    <row r="7325" ht="8.25" hidden="1" customHeight="1"/>
    <row r="7326" ht="8.25" hidden="1" customHeight="1"/>
    <row r="7327" ht="8.25" hidden="1" customHeight="1"/>
    <row r="7328" ht="8.25" hidden="1" customHeight="1"/>
    <row r="7329" ht="8.25" hidden="1" customHeight="1"/>
    <row r="7330" ht="8.25" hidden="1" customHeight="1"/>
    <row r="7331" ht="8.25" hidden="1" customHeight="1"/>
    <row r="7332" ht="8.25" hidden="1" customHeight="1"/>
    <row r="7333" ht="8.25" hidden="1" customHeight="1"/>
    <row r="7334" ht="8.25" hidden="1" customHeight="1"/>
    <row r="7335" ht="8.25" hidden="1" customHeight="1"/>
    <row r="7336" ht="8.25" hidden="1" customHeight="1"/>
    <row r="7337" ht="8.25" hidden="1" customHeight="1"/>
    <row r="7338" ht="8.25" hidden="1" customHeight="1"/>
    <row r="7339" ht="8.25" hidden="1" customHeight="1"/>
    <row r="7340" ht="8.25" hidden="1" customHeight="1"/>
    <row r="7341" ht="8.25" hidden="1" customHeight="1"/>
    <row r="7342" ht="8.25" hidden="1" customHeight="1"/>
    <row r="7343" ht="8.25" hidden="1" customHeight="1"/>
    <row r="7344" ht="8.25" hidden="1" customHeight="1"/>
    <row r="7345" ht="8.25" hidden="1" customHeight="1"/>
    <row r="7346" ht="8.25" hidden="1" customHeight="1"/>
    <row r="7347" ht="8.25" hidden="1" customHeight="1"/>
    <row r="7348" ht="8.25" hidden="1" customHeight="1"/>
    <row r="7349" ht="8.25" hidden="1" customHeight="1"/>
    <row r="7350" ht="8.25" hidden="1" customHeight="1"/>
    <row r="7351" ht="8.25" hidden="1" customHeight="1"/>
    <row r="7352" ht="8.25" hidden="1" customHeight="1"/>
    <row r="7353" ht="8.25" hidden="1" customHeight="1"/>
    <row r="7354" ht="8.25" hidden="1" customHeight="1"/>
    <row r="7355" ht="8.25" hidden="1" customHeight="1"/>
    <row r="7356" ht="8.25" hidden="1" customHeight="1"/>
    <row r="7357" ht="8.25" hidden="1" customHeight="1"/>
    <row r="7358" ht="8.25" hidden="1" customHeight="1"/>
    <row r="7359" ht="8.25" hidden="1" customHeight="1"/>
    <row r="7360" ht="8.25" hidden="1" customHeight="1"/>
    <row r="7361" ht="8.25" hidden="1" customHeight="1"/>
    <row r="7362" ht="8.25" hidden="1" customHeight="1"/>
    <row r="7363" ht="8.25" hidden="1" customHeight="1"/>
    <row r="7364" ht="8.25" hidden="1" customHeight="1"/>
    <row r="7365" ht="8.25" hidden="1" customHeight="1"/>
    <row r="7366" ht="8.25" hidden="1" customHeight="1"/>
    <row r="7367" ht="8.25" hidden="1" customHeight="1"/>
    <row r="7368" ht="8.25" hidden="1" customHeight="1"/>
    <row r="7369" ht="8.25" hidden="1" customHeight="1"/>
    <row r="7370" ht="8.25" hidden="1" customHeight="1"/>
    <row r="7371" ht="8.25" hidden="1" customHeight="1"/>
    <row r="7372" ht="8.25" hidden="1" customHeight="1"/>
    <row r="7373" ht="8.25" hidden="1" customHeight="1"/>
    <row r="7374" ht="8.25" hidden="1" customHeight="1"/>
    <row r="7375" ht="8.25" hidden="1" customHeight="1"/>
    <row r="7376" ht="8.25" hidden="1" customHeight="1"/>
    <row r="7377" ht="8.25" hidden="1" customHeight="1"/>
    <row r="7378" ht="8.25" hidden="1" customHeight="1"/>
    <row r="7379" ht="8.25" hidden="1" customHeight="1"/>
    <row r="7380" ht="8.25" hidden="1" customHeight="1"/>
    <row r="7381" ht="8.25" hidden="1" customHeight="1"/>
    <row r="7382" ht="8.25" hidden="1" customHeight="1"/>
    <row r="7383" ht="8.25" hidden="1" customHeight="1"/>
    <row r="7384" ht="8.25" hidden="1" customHeight="1"/>
    <row r="7385" ht="8.25" hidden="1" customHeight="1"/>
    <row r="7386" ht="8.25" hidden="1" customHeight="1"/>
    <row r="7387" ht="8.25" hidden="1" customHeight="1"/>
    <row r="7388" ht="8.25" hidden="1" customHeight="1"/>
    <row r="7389" ht="8.25" hidden="1" customHeight="1"/>
    <row r="7390" ht="8.25" hidden="1" customHeight="1"/>
    <row r="7391" ht="8.25" hidden="1" customHeight="1"/>
    <row r="7392" ht="8.25" hidden="1" customHeight="1"/>
    <row r="7393" ht="8.25" hidden="1" customHeight="1"/>
    <row r="7394" ht="8.25" hidden="1" customHeight="1"/>
    <row r="7395" ht="8.25" hidden="1" customHeight="1"/>
    <row r="7396" ht="8.25" hidden="1" customHeight="1"/>
    <row r="7397" ht="8.25" hidden="1" customHeight="1"/>
    <row r="7398" ht="8.25" hidden="1" customHeight="1"/>
    <row r="7399" ht="8.25" hidden="1" customHeight="1"/>
    <row r="7400" ht="8.25" hidden="1" customHeight="1"/>
    <row r="7401" ht="8.25" hidden="1" customHeight="1"/>
    <row r="7402" ht="8.25" hidden="1" customHeight="1"/>
    <row r="7403" ht="8.25" hidden="1" customHeight="1"/>
    <row r="7404" ht="8.25" hidden="1" customHeight="1"/>
    <row r="7405" ht="8.25" hidden="1" customHeight="1"/>
    <row r="7406" ht="8.25" hidden="1" customHeight="1"/>
    <row r="7407" ht="8.25" hidden="1" customHeight="1"/>
    <row r="7408" ht="8.25" hidden="1" customHeight="1"/>
    <row r="7409" ht="8.25" hidden="1" customHeight="1"/>
    <row r="7410" ht="8.25" hidden="1" customHeight="1"/>
    <row r="7411" ht="8.25" hidden="1" customHeight="1"/>
    <row r="7412" ht="8.25" hidden="1" customHeight="1"/>
    <row r="7413" ht="8.25" hidden="1" customHeight="1"/>
    <row r="7414" ht="8.25" hidden="1" customHeight="1"/>
    <row r="7415" ht="8.25" hidden="1" customHeight="1"/>
    <row r="7416" ht="8.25" hidden="1" customHeight="1"/>
    <row r="7417" ht="8.25" hidden="1" customHeight="1"/>
    <row r="7418" ht="8.25" hidden="1" customHeight="1"/>
    <row r="7419" ht="8.25" hidden="1" customHeight="1"/>
    <row r="7420" ht="8.25" hidden="1" customHeight="1"/>
    <row r="7421" ht="8.25" hidden="1" customHeight="1"/>
    <row r="7422" ht="8.25" hidden="1" customHeight="1"/>
    <row r="7423" ht="8.25" hidden="1" customHeight="1"/>
    <row r="7424" ht="8.25" hidden="1" customHeight="1"/>
    <row r="7425" ht="8.25" hidden="1" customHeight="1"/>
    <row r="7426" ht="8.25" hidden="1" customHeight="1"/>
    <row r="7427" ht="8.25" hidden="1" customHeight="1"/>
    <row r="7428" ht="8.25" hidden="1" customHeight="1"/>
    <row r="7429" ht="8.25" hidden="1" customHeight="1"/>
    <row r="7430" ht="8.25" hidden="1" customHeight="1"/>
    <row r="7431" ht="8.25" hidden="1" customHeight="1"/>
    <row r="7432" ht="8.25" hidden="1" customHeight="1"/>
    <row r="7433" ht="8.25" hidden="1" customHeight="1"/>
    <row r="7434" ht="8.25" hidden="1" customHeight="1"/>
    <row r="7435" ht="8.25" hidden="1" customHeight="1"/>
    <row r="7436" ht="8.25" hidden="1" customHeight="1"/>
    <row r="7437" ht="8.25" hidden="1" customHeight="1"/>
    <row r="7438" ht="8.25" hidden="1" customHeight="1"/>
    <row r="7439" ht="8.25" hidden="1" customHeight="1"/>
    <row r="7440" ht="8.25" hidden="1" customHeight="1"/>
    <row r="7441" ht="8.25" hidden="1" customHeight="1"/>
    <row r="7442" ht="8.25" hidden="1" customHeight="1"/>
    <row r="7443" ht="8.25" hidden="1" customHeight="1"/>
    <row r="7444" ht="8.25" hidden="1" customHeight="1"/>
    <row r="7445" ht="8.25" hidden="1" customHeight="1"/>
    <row r="7446" ht="8.25" hidden="1" customHeight="1"/>
    <row r="7447" ht="8.25" hidden="1" customHeight="1"/>
    <row r="7448" ht="8.25" hidden="1" customHeight="1"/>
    <row r="7449" ht="8.25" hidden="1" customHeight="1"/>
    <row r="7450" ht="8.25" hidden="1" customHeight="1"/>
    <row r="7451" ht="8.25" hidden="1" customHeight="1"/>
    <row r="7452" ht="8.25" hidden="1" customHeight="1"/>
    <row r="7453" ht="8.25" hidden="1" customHeight="1"/>
    <row r="7454" ht="8.25" hidden="1" customHeight="1"/>
    <row r="7455" ht="8.25" hidden="1" customHeight="1"/>
    <row r="7456" ht="8.25" hidden="1" customHeight="1"/>
    <row r="7457" ht="8.25" hidden="1" customHeight="1"/>
    <row r="7458" ht="8.25" hidden="1" customHeight="1"/>
    <row r="7459" ht="8.25" hidden="1" customHeight="1"/>
    <row r="7460" ht="8.25" hidden="1" customHeight="1"/>
    <row r="7461" ht="8.25" hidden="1" customHeight="1"/>
    <row r="7462" ht="8.25" hidden="1" customHeight="1"/>
    <row r="7463" ht="8.25" hidden="1" customHeight="1"/>
    <row r="7464" ht="8.25" hidden="1" customHeight="1"/>
    <row r="7465" ht="8.25" hidden="1" customHeight="1"/>
    <row r="7466" ht="8.25" hidden="1" customHeight="1"/>
    <row r="7467" ht="8.25" hidden="1" customHeight="1"/>
    <row r="7468" ht="8.25" hidden="1" customHeight="1"/>
    <row r="7469" ht="8.25" hidden="1" customHeight="1"/>
    <row r="7470" ht="8.25" hidden="1" customHeight="1"/>
    <row r="7471" ht="8.25" hidden="1" customHeight="1"/>
    <row r="7472" ht="8.25" hidden="1" customHeight="1"/>
    <row r="7473" ht="8.25" hidden="1" customHeight="1"/>
    <row r="7474" ht="8.25" hidden="1" customHeight="1"/>
    <row r="7475" ht="8.25" hidden="1" customHeight="1"/>
    <row r="7476" ht="8.25" hidden="1" customHeight="1"/>
    <row r="7477" ht="8.25" hidden="1" customHeight="1"/>
    <row r="7478" ht="8.25" hidden="1" customHeight="1"/>
    <row r="7479" ht="8.25" hidden="1" customHeight="1"/>
    <row r="7480" ht="8.25" hidden="1" customHeight="1"/>
    <row r="7481" ht="8.25" hidden="1" customHeight="1"/>
    <row r="7482" ht="8.25" hidden="1" customHeight="1"/>
    <row r="7483" ht="8.25" hidden="1" customHeight="1"/>
    <row r="7484" ht="8.25" hidden="1" customHeight="1"/>
    <row r="7485" ht="8.25" hidden="1" customHeight="1"/>
    <row r="7486" ht="8.25" hidden="1" customHeight="1"/>
    <row r="7487" ht="8.25" hidden="1" customHeight="1"/>
    <row r="7488" ht="8.25" hidden="1" customHeight="1"/>
    <row r="7489" ht="8.25" hidden="1" customHeight="1"/>
    <row r="7490" ht="8.25" hidden="1" customHeight="1"/>
    <row r="7491" ht="8.25" hidden="1" customHeight="1"/>
    <row r="7492" ht="8.25" hidden="1" customHeight="1"/>
    <row r="7493" ht="8.25" hidden="1" customHeight="1"/>
    <row r="7494" ht="8.25" hidden="1" customHeight="1"/>
    <row r="7495" ht="8.25" hidden="1" customHeight="1"/>
    <row r="7496" ht="8.25" hidden="1" customHeight="1"/>
    <row r="7497" ht="8.25" hidden="1" customHeight="1"/>
    <row r="7498" ht="8.25" hidden="1" customHeight="1"/>
    <row r="7499" ht="8.25" hidden="1" customHeight="1"/>
    <row r="7500" ht="8.25" hidden="1" customHeight="1"/>
    <row r="7501" ht="8.25" hidden="1" customHeight="1"/>
    <row r="7502" ht="8.25" hidden="1" customHeight="1"/>
    <row r="7503" ht="8.25" hidden="1" customHeight="1"/>
    <row r="7504" ht="8.25" hidden="1" customHeight="1"/>
    <row r="7505" ht="8.25" hidden="1" customHeight="1"/>
    <row r="7506" ht="8.25" hidden="1" customHeight="1"/>
    <row r="7507" ht="8.25" hidden="1" customHeight="1"/>
    <row r="7508" ht="8.25" hidden="1" customHeight="1"/>
    <row r="7509" ht="8.25" hidden="1" customHeight="1"/>
    <row r="7510" ht="8.25" hidden="1" customHeight="1"/>
    <row r="7511" ht="8.25" hidden="1" customHeight="1"/>
    <row r="7512" ht="8.25" hidden="1" customHeight="1"/>
    <row r="7513" ht="8.25" hidden="1" customHeight="1"/>
    <row r="7514" ht="8.25" hidden="1" customHeight="1"/>
    <row r="7515" ht="8.25" hidden="1" customHeight="1"/>
    <row r="7516" ht="8.25" hidden="1" customHeight="1"/>
    <row r="7517" ht="8.25" hidden="1" customHeight="1"/>
    <row r="7518" ht="8.25" hidden="1" customHeight="1"/>
    <row r="7519" ht="8.25" hidden="1" customHeight="1"/>
    <row r="7520" ht="8.25" hidden="1" customHeight="1"/>
    <row r="7521" ht="8.25" hidden="1" customHeight="1"/>
    <row r="7522" ht="8.25" hidden="1" customHeight="1"/>
    <row r="7523" ht="8.25" hidden="1" customHeight="1"/>
    <row r="7524" ht="8.25" hidden="1" customHeight="1"/>
    <row r="7525" ht="8.25" hidden="1" customHeight="1"/>
    <row r="7526" ht="8.25" hidden="1" customHeight="1"/>
    <row r="7527" ht="8.25" hidden="1" customHeight="1"/>
    <row r="7528" ht="8.25" hidden="1" customHeight="1"/>
    <row r="7529" ht="8.25" hidden="1" customHeight="1"/>
    <row r="7530" ht="8.25" hidden="1" customHeight="1"/>
    <row r="7531" ht="8.25" hidden="1" customHeight="1"/>
    <row r="7532" ht="8.25" hidden="1" customHeight="1"/>
    <row r="7533" ht="8.25" hidden="1" customHeight="1"/>
    <row r="7534" ht="8.25" hidden="1" customHeight="1"/>
    <row r="7535" ht="8.25" hidden="1" customHeight="1"/>
    <row r="7536" ht="8.25" hidden="1" customHeight="1"/>
    <row r="7537" ht="8.25" hidden="1" customHeight="1"/>
    <row r="7538" ht="8.25" hidden="1" customHeight="1"/>
    <row r="7539" ht="8.25" hidden="1" customHeight="1"/>
    <row r="7540" ht="8.25" hidden="1" customHeight="1"/>
    <row r="7541" ht="8.25" hidden="1" customHeight="1"/>
    <row r="7542" ht="8.25" hidden="1" customHeight="1"/>
    <row r="7543" ht="8.25" hidden="1" customHeight="1"/>
    <row r="7544" ht="8.25" hidden="1" customHeight="1"/>
    <row r="7545" ht="8.25" hidden="1" customHeight="1"/>
    <row r="7546" ht="8.25" hidden="1" customHeight="1"/>
    <row r="7547" ht="8.25" hidden="1" customHeight="1"/>
    <row r="7548" ht="8.25" hidden="1" customHeight="1"/>
    <row r="7549" ht="8.25" hidden="1" customHeight="1"/>
    <row r="7550" ht="8.25" hidden="1" customHeight="1"/>
    <row r="7551" ht="8.25" hidden="1" customHeight="1"/>
    <row r="7552" ht="8.25" hidden="1" customHeight="1"/>
    <row r="7553" ht="8.25" hidden="1" customHeight="1"/>
    <row r="7554" ht="8.25" hidden="1" customHeight="1"/>
    <row r="7555" ht="8.25" hidden="1" customHeight="1"/>
    <row r="7556" ht="8.25" hidden="1" customHeight="1"/>
    <row r="7557" ht="8.25" hidden="1" customHeight="1"/>
    <row r="7558" ht="8.25" hidden="1" customHeight="1"/>
    <row r="7559" ht="8.25" hidden="1" customHeight="1"/>
    <row r="7560" ht="8.25" hidden="1" customHeight="1"/>
    <row r="7561" ht="8.25" hidden="1" customHeight="1"/>
    <row r="7562" ht="8.25" hidden="1" customHeight="1"/>
    <row r="7563" ht="8.25" hidden="1" customHeight="1"/>
    <row r="7564" ht="8.25" hidden="1" customHeight="1"/>
    <row r="7565" ht="8.25" hidden="1" customHeight="1"/>
    <row r="7566" ht="8.25" hidden="1" customHeight="1"/>
    <row r="7567" ht="8.25" hidden="1" customHeight="1"/>
    <row r="7568" ht="8.25" hidden="1" customHeight="1"/>
    <row r="7569" ht="8.25" hidden="1" customHeight="1"/>
    <row r="7570" ht="8.25" hidden="1" customHeight="1"/>
    <row r="7571" ht="8.25" hidden="1" customHeight="1"/>
    <row r="7572" ht="8.25" hidden="1" customHeight="1"/>
    <row r="7573" ht="8.25" hidden="1" customHeight="1"/>
    <row r="7574" ht="8.25" hidden="1" customHeight="1"/>
    <row r="7575" ht="8.25" hidden="1" customHeight="1"/>
    <row r="7576" ht="8.25" hidden="1" customHeight="1"/>
    <row r="7577" ht="8.25" hidden="1" customHeight="1"/>
    <row r="7578" ht="8.25" hidden="1" customHeight="1"/>
    <row r="7579" ht="8.25" hidden="1" customHeight="1"/>
    <row r="7580" ht="8.25" hidden="1" customHeight="1"/>
    <row r="7581" ht="8.25" hidden="1" customHeight="1"/>
    <row r="7582" ht="8.25" hidden="1" customHeight="1"/>
    <row r="7583" ht="8.25" hidden="1" customHeight="1"/>
    <row r="7584" ht="8.25" hidden="1" customHeight="1"/>
    <row r="7585" ht="8.25" hidden="1" customHeight="1"/>
    <row r="7586" ht="8.25" hidden="1" customHeight="1"/>
    <row r="7587" ht="8.25" hidden="1" customHeight="1"/>
    <row r="7588" ht="8.25" hidden="1" customHeight="1"/>
    <row r="7589" ht="8.25" hidden="1" customHeight="1"/>
    <row r="7590" ht="8.25" hidden="1" customHeight="1"/>
    <row r="7591" ht="8.25" hidden="1" customHeight="1"/>
    <row r="7592" ht="8.25" hidden="1" customHeight="1"/>
    <row r="7593" ht="8.25" hidden="1" customHeight="1"/>
    <row r="7594" ht="8.25" hidden="1" customHeight="1"/>
    <row r="7595" ht="8.25" hidden="1" customHeight="1"/>
    <row r="7596" ht="8.25" hidden="1" customHeight="1"/>
    <row r="7597" ht="8.25" hidden="1" customHeight="1"/>
    <row r="7598" ht="8.25" hidden="1" customHeight="1"/>
    <row r="7599" ht="8.25" hidden="1" customHeight="1"/>
    <row r="7600" ht="8.25" hidden="1" customHeight="1"/>
    <row r="7601" ht="8.25" hidden="1" customHeight="1"/>
    <row r="7602" ht="8.25" hidden="1" customHeight="1"/>
    <row r="7603" ht="8.25" hidden="1" customHeight="1"/>
    <row r="7604" ht="8.25" hidden="1" customHeight="1"/>
    <row r="7605" ht="8.25" hidden="1" customHeight="1"/>
    <row r="7606" ht="8.25" hidden="1" customHeight="1"/>
    <row r="7607" ht="8.25" hidden="1" customHeight="1"/>
    <row r="7608" ht="8.25" hidden="1" customHeight="1"/>
    <row r="7609" ht="8.25" hidden="1" customHeight="1"/>
    <row r="7610" ht="8.25" hidden="1" customHeight="1"/>
    <row r="7611" ht="8.25" hidden="1" customHeight="1"/>
    <row r="7612" ht="8.25" hidden="1" customHeight="1"/>
    <row r="7613" ht="8.25" hidden="1" customHeight="1"/>
    <row r="7614" ht="8.25" hidden="1" customHeight="1"/>
    <row r="7615" ht="8.25" hidden="1" customHeight="1"/>
    <row r="7616" ht="8.25" hidden="1" customHeight="1"/>
    <row r="7617" ht="8.25" hidden="1" customHeight="1"/>
    <row r="7618" ht="8.25" hidden="1" customHeight="1"/>
    <row r="7619" ht="8.25" hidden="1" customHeight="1"/>
    <row r="7620" ht="8.25" hidden="1" customHeight="1"/>
    <row r="7621" ht="8.25" hidden="1" customHeight="1"/>
    <row r="7622" ht="8.25" hidden="1" customHeight="1"/>
    <row r="7623" ht="8.25" hidden="1" customHeight="1"/>
    <row r="7624" ht="8.25" hidden="1" customHeight="1"/>
    <row r="7625" ht="8.25" hidden="1" customHeight="1"/>
    <row r="7626" ht="8.25" hidden="1" customHeight="1"/>
    <row r="7627" ht="8.25" hidden="1" customHeight="1"/>
    <row r="7628" ht="8.25" hidden="1" customHeight="1"/>
    <row r="7629" ht="8.25" hidden="1" customHeight="1"/>
    <row r="7630" ht="8.25" hidden="1" customHeight="1"/>
    <row r="7631" ht="8.25" hidden="1" customHeight="1"/>
    <row r="7632" ht="8.25" hidden="1" customHeight="1"/>
    <row r="7633" ht="8.25" hidden="1" customHeight="1"/>
    <row r="7634" ht="8.25" hidden="1" customHeight="1"/>
    <row r="7635" ht="8.25" hidden="1" customHeight="1"/>
    <row r="7636" ht="8.25" hidden="1" customHeight="1"/>
    <row r="7637" ht="8.25" hidden="1" customHeight="1"/>
    <row r="7638" ht="8.25" hidden="1" customHeight="1"/>
    <row r="7639" ht="8.25" hidden="1" customHeight="1"/>
    <row r="7640" ht="8.25" hidden="1" customHeight="1"/>
    <row r="7641" ht="8.25" hidden="1" customHeight="1"/>
    <row r="7642" ht="8.25" hidden="1" customHeight="1"/>
    <row r="7643" ht="8.25" hidden="1" customHeight="1"/>
    <row r="7644" ht="8.25" hidden="1" customHeight="1"/>
    <row r="7645" ht="8.25" hidden="1" customHeight="1"/>
    <row r="7646" ht="8.25" hidden="1" customHeight="1"/>
    <row r="7647" ht="8.25" hidden="1" customHeight="1"/>
    <row r="7648" ht="8.25" hidden="1" customHeight="1"/>
    <row r="7649" ht="8.25" hidden="1" customHeight="1"/>
    <row r="7650" ht="8.25" hidden="1" customHeight="1"/>
    <row r="7651" ht="8.25" hidden="1" customHeight="1"/>
    <row r="7652" ht="8.25" hidden="1" customHeight="1"/>
    <row r="7653" ht="8.25" hidden="1" customHeight="1"/>
    <row r="7654" ht="8.25" hidden="1" customHeight="1"/>
    <row r="7655" ht="8.25" hidden="1" customHeight="1"/>
    <row r="7656" ht="8.25" hidden="1" customHeight="1"/>
    <row r="7657" ht="8.25" hidden="1" customHeight="1"/>
    <row r="7658" ht="8.25" hidden="1" customHeight="1"/>
    <row r="7659" ht="8.25" hidden="1" customHeight="1"/>
    <row r="7660" ht="8.25" hidden="1" customHeight="1"/>
    <row r="7661" ht="8.25" hidden="1" customHeight="1"/>
    <row r="7662" ht="8.25" hidden="1" customHeight="1"/>
    <row r="7663" ht="8.25" hidden="1" customHeight="1"/>
    <row r="7664" ht="8.25" hidden="1" customHeight="1"/>
    <row r="7665" ht="8.25" hidden="1" customHeight="1"/>
    <row r="7666" ht="8.25" hidden="1" customHeight="1"/>
    <row r="7667" ht="8.25" hidden="1" customHeight="1"/>
    <row r="7668" ht="8.25" hidden="1" customHeight="1"/>
    <row r="7669" ht="8.25" hidden="1" customHeight="1"/>
    <row r="7670" ht="8.25" hidden="1" customHeight="1"/>
    <row r="7671" ht="8.25" hidden="1" customHeight="1"/>
    <row r="7672" ht="8.25" hidden="1" customHeight="1"/>
    <row r="7673" ht="8.25" hidden="1" customHeight="1"/>
    <row r="7674" ht="8.25" hidden="1" customHeight="1"/>
    <row r="7675" ht="8.25" hidden="1" customHeight="1"/>
    <row r="7676" ht="8.25" hidden="1" customHeight="1"/>
    <row r="7677" ht="8.25" hidden="1" customHeight="1"/>
    <row r="7678" ht="8.25" hidden="1" customHeight="1"/>
    <row r="7679" ht="8.25" hidden="1" customHeight="1"/>
    <row r="7680" ht="8.25" hidden="1" customHeight="1"/>
    <row r="7681" ht="8.25" hidden="1" customHeight="1"/>
    <row r="7682" ht="8.25" hidden="1" customHeight="1"/>
    <row r="7683" ht="8.25" hidden="1" customHeight="1"/>
    <row r="7684" ht="8.25" hidden="1" customHeight="1"/>
    <row r="7685" ht="8.25" hidden="1" customHeight="1"/>
    <row r="7686" ht="8.25" hidden="1" customHeight="1"/>
    <row r="7687" ht="8.25" hidden="1" customHeight="1"/>
    <row r="7688" ht="8.25" hidden="1" customHeight="1"/>
    <row r="7689" ht="8.25" hidden="1" customHeight="1"/>
    <row r="7690" ht="8.25" hidden="1" customHeight="1"/>
    <row r="7691" ht="8.25" hidden="1" customHeight="1"/>
    <row r="7692" ht="8.25" hidden="1" customHeight="1"/>
    <row r="7693" ht="8.25" hidden="1" customHeight="1"/>
    <row r="7694" ht="8.25" hidden="1" customHeight="1"/>
    <row r="7695" ht="8.25" hidden="1" customHeight="1"/>
    <row r="7696" ht="8.25" hidden="1" customHeight="1"/>
    <row r="7697" ht="8.25" hidden="1" customHeight="1"/>
    <row r="7698" ht="8.25" hidden="1" customHeight="1"/>
    <row r="7699" ht="8.25" hidden="1" customHeight="1"/>
    <row r="7700" ht="8.25" hidden="1" customHeight="1"/>
    <row r="7701" ht="8.25" hidden="1" customHeight="1"/>
    <row r="7702" ht="8.25" hidden="1" customHeight="1"/>
    <row r="7703" ht="8.25" hidden="1" customHeight="1"/>
    <row r="7704" ht="8.25" hidden="1" customHeight="1"/>
    <row r="7705" ht="8.25" hidden="1" customHeight="1"/>
    <row r="7706" ht="8.25" hidden="1" customHeight="1"/>
    <row r="7707" ht="8.25" hidden="1" customHeight="1"/>
    <row r="7708" ht="8.25" hidden="1" customHeight="1"/>
    <row r="7709" ht="8.25" hidden="1" customHeight="1"/>
    <row r="7710" ht="8.25" hidden="1" customHeight="1"/>
    <row r="7711" ht="8.25" hidden="1" customHeight="1"/>
    <row r="7712" ht="8.25" hidden="1" customHeight="1"/>
    <row r="7713" ht="8.25" hidden="1" customHeight="1"/>
    <row r="7714" ht="8.25" hidden="1" customHeight="1"/>
    <row r="7715" ht="8.25" hidden="1" customHeight="1"/>
    <row r="7716" ht="8.25" hidden="1" customHeight="1"/>
    <row r="7717" ht="8.25" hidden="1" customHeight="1"/>
    <row r="7718" ht="8.25" hidden="1" customHeight="1"/>
    <row r="7719" ht="8.25" hidden="1" customHeight="1"/>
    <row r="7720" ht="8.25" hidden="1" customHeight="1"/>
    <row r="7721" ht="8.25" hidden="1" customHeight="1"/>
    <row r="7722" ht="8.25" hidden="1" customHeight="1"/>
    <row r="7723" ht="8.25" hidden="1" customHeight="1"/>
    <row r="7724" ht="8.25" hidden="1" customHeight="1"/>
    <row r="7725" ht="8.25" hidden="1" customHeight="1"/>
    <row r="7726" ht="8.25" hidden="1" customHeight="1"/>
    <row r="7727" ht="8.25" hidden="1" customHeight="1"/>
    <row r="7728" ht="8.25" hidden="1" customHeight="1"/>
    <row r="7729" ht="8.25" hidden="1" customHeight="1"/>
    <row r="7730" ht="8.25" hidden="1" customHeight="1"/>
    <row r="7731" ht="8.25" hidden="1" customHeight="1"/>
    <row r="7732" ht="8.25" hidden="1" customHeight="1"/>
    <row r="7733" ht="8.25" hidden="1" customHeight="1"/>
    <row r="7734" ht="8.25" hidden="1" customHeight="1"/>
    <row r="7735" ht="8.25" hidden="1" customHeight="1"/>
    <row r="7736" ht="8.25" hidden="1" customHeight="1"/>
    <row r="7737" ht="8.25" hidden="1" customHeight="1"/>
    <row r="7738" ht="8.25" hidden="1" customHeight="1"/>
    <row r="7739" ht="8.25" hidden="1" customHeight="1"/>
    <row r="7740" ht="8.25" hidden="1" customHeight="1"/>
    <row r="7741" ht="8.25" hidden="1" customHeight="1"/>
    <row r="7742" ht="8.25" hidden="1" customHeight="1"/>
    <row r="7743" ht="8.25" hidden="1" customHeight="1"/>
    <row r="7744" ht="8.25" hidden="1" customHeight="1"/>
    <row r="7745" ht="8.25" hidden="1" customHeight="1"/>
    <row r="7746" ht="8.25" hidden="1" customHeight="1"/>
    <row r="7747" ht="8.25" hidden="1" customHeight="1"/>
    <row r="7748" ht="8.25" hidden="1" customHeight="1"/>
    <row r="7749" ht="8.25" hidden="1" customHeight="1"/>
    <row r="7750" ht="8.25" hidden="1" customHeight="1"/>
    <row r="7751" ht="8.25" hidden="1" customHeight="1"/>
    <row r="7752" ht="8.25" hidden="1" customHeight="1"/>
    <row r="7753" ht="8.25" hidden="1" customHeight="1"/>
    <row r="7754" ht="8.25" hidden="1" customHeight="1"/>
    <row r="7755" ht="8.25" hidden="1" customHeight="1"/>
    <row r="7756" ht="8.25" hidden="1" customHeight="1"/>
    <row r="7757" ht="8.25" hidden="1" customHeight="1"/>
    <row r="7758" ht="8.25" hidden="1" customHeight="1"/>
    <row r="7759" ht="8.25" hidden="1" customHeight="1"/>
    <row r="7760" ht="8.25" hidden="1" customHeight="1"/>
    <row r="7761" ht="8.25" hidden="1" customHeight="1"/>
    <row r="7762" ht="8.25" hidden="1" customHeight="1"/>
    <row r="7763" ht="8.25" hidden="1" customHeight="1"/>
    <row r="7764" ht="8.25" hidden="1" customHeight="1"/>
    <row r="7765" ht="8.25" hidden="1" customHeight="1"/>
    <row r="7766" ht="8.25" hidden="1" customHeight="1"/>
    <row r="7767" ht="8.25" hidden="1" customHeight="1"/>
    <row r="7768" ht="8.25" hidden="1" customHeight="1"/>
    <row r="7769" ht="8.25" hidden="1" customHeight="1"/>
    <row r="7770" ht="8.25" hidden="1" customHeight="1"/>
    <row r="7771" ht="8.25" hidden="1" customHeight="1"/>
    <row r="7772" ht="8.25" hidden="1" customHeight="1"/>
    <row r="7773" ht="8.25" hidden="1" customHeight="1"/>
    <row r="7774" ht="8.25" hidden="1" customHeight="1"/>
    <row r="7775" ht="8.25" hidden="1" customHeight="1"/>
    <row r="7776" ht="8.25" hidden="1" customHeight="1"/>
    <row r="7777" ht="8.25" hidden="1" customHeight="1"/>
    <row r="7778" ht="8.25" hidden="1" customHeight="1"/>
    <row r="7779" ht="8.25" hidden="1" customHeight="1"/>
    <row r="7780" ht="8.25" hidden="1" customHeight="1"/>
    <row r="7781" ht="8.25" hidden="1" customHeight="1"/>
    <row r="7782" ht="8.25" hidden="1" customHeight="1"/>
    <row r="7783" ht="8.25" hidden="1" customHeight="1"/>
    <row r="7784" ht="8.25" hidden="1" customHeight="1"/>
    <row r="7785" ht="8.25" hidden="1" customHeight="1"/>
    <row r="7786" ht="8.25" hidden="1" customHeight="1"/>
    <row r="7787" ht="8.25" hidden="1" customHeight="1"/>
    <row r="7788" ht="8.25" hidden="1" customHeight="1"/>
    <row r="7789" ht="8.25" hidden="1" customHeight="1"/>
    <row r="7790" ht="8.25" hidden="1" customHeight="1"/>
    <row r="7791" ht="8.25" hidden="1" customHeight="1"/>
    <row r="7792" ht="8.25" hidden="1" customHeight="1"/>
    <row r="7793" ht="8.25" hidden="1" customHeight="1"/>
    <row r="7794" ht="8.25" hidden="1" customHeight="1"/>
    <row r="7795" ht="8.25" hidden="1" customHeight="1"/>
    <row r="7796" ht="8.25" hidden="1" customHeight="1"/>
    <row r="7797" ht="8.25" hidden="1" customHeight="1"/>
    <row r="7798" ht="8.25" hidden="1" customHeight="1"/>
    <row r="7799" ht="8.25" hidden="1" customHeight="1"/>
    <row r="7800" ht="8.25" hidden="1" customHeight="1"/>
    <row r="7801" ht="8.25" hidden="1" customHeight="1"/>
    <row r="7802" ht="8.25" hidden="1" customHeight="1"/>
    <row r="7803" ht="8.25" hidden="1" customHeight="1"/>
    <row r="7804" ht="8.25" hidden="1" customHeight="1"/>
    <row r="7805" ht="8.25" hidden="1" customHeight="1"/>
    <row r="7806" ht="8.25" hidden="1" customHeight="1"/>
    <row r="7807" ht="8.25" hidden="1" customHeight="1"/>
    <row r="7808" ht="8.25" hidden="1" customHeight="1"/>
    <row r="7809" ht="8.25" hidden="1" customHeight="1"/>
    <row r="7810" ht="8.25" hidden="1" customHeight="1"/>
    <row r="7811" ht="8.25" hidden="1" customHeight="1"/>
    <row r="7812" ht="8.25" hidden="1" customHeight="1"/>
    <row r="7813" ht="8.25" hidden="1" customHeight="1"/>
    <row r="7814" ht="8.25" hidden="1" customHeight="1"/>
    <row r="7815" ht="8.25" hidden="1" customHeight="1"/>
    <row r="7816" ht="8.25" hidden="1" customHeight="1"/>
    <row r="7817" ht="8.25" hidden="1" customHeight="1"/>
    <row r="7818" ht="8.25" hidden="1" customHeight="1"/>
    <row r="7819" ht="8.25" hidden="1" customHeight="1"/>
    <row r="7820" ht="8.25" hidden="1" customHeight="1"/>
    <row r="7821" ht="8.25" hidden="1" customHeight="1"/>
    <row r="7822" ht="8.25" hidden="1" customHeight="1"/>
    <row r="7823" ht="8.25" hidden="1" customHeight="1"/>
    <row r="7824" ht="8.25" hidden="1" customHeight="1"/>
    <row r="7825" ht="8.25" hidden="1" customHeight="1"/>
    <row r="7826" ht="8.25" hidden="1" customHeight="1"/>
    <row r="7827" ht="8.25" hidden="1" customHeight="1"/>
    <row r="7828" ht="8.25" hidden="1" customHeight="1"/>
    <row r="7829" ht="8.25" hidden="1" customHeight="1"/>
    <row r="7830" ht="8.25" hidden="1" customHeight="1"/>
    <row r="7831" ht="8.25" hidden="1" customHeight="1"/>
    <row r="7832" ht="8.25" hidden="1" customHeight="1"/>
    <row r="7833" ht="8.25" hidden="1" customHeight="1"/>
    <row r="7834" ht="8.25" hidden="1" customHeight="1"/>
    <row r="7835" ht="8.25" hidden="1" customHeight="1"/>
    <row r="7836" ht="8.25" hidden="1" customHeight="1"/>
    <row r="7837" ht="8.25" hidden="1" customHeight="1"/>
    <row r="7838" ht="8.25" hidden="1" customHeight="1"/>
    <row r="7839" ht="8.25" hidden="1" customHeight="1"/>
    <row r="7840" ht="8.25" hidden="1" customHeight="1"/>
    <row r="7841" ht="8.25" hidden="1" customHeight="1"/>
    <row r="7842" ht="8.25" hidden="1" customHeight="1"/>
    <row r="7843" ht="8.25" hidden="1" customHeight="1"/>
    <row r="7844" ht="8.25" hidden="1" customHeight="1"/>
    <row r="7845" ht="8.25" hidden="1" customHeight="1"/>
    <row r="7846" ht="8.25" hidden="1" customHeight="1"/>
    <row r="7847" ht="8.25" hidden="1" customHeight="1"/>
    <row r="7848" ht="8.25" hidden="1" customHeight="1"/>
    <row r="7849" ht="8.25" hidden="1" customHeight="1"/>
    <row r="7850" ht="8.25" hidden="1" customHeight="1"/>
    <row r="7851" ht="8.25" hidden="1" customHeight="1"/>
    <row r="7852" ht="8.25" hidden="1" customHeight="1"/>
    <row r="7853" ht="8.25" hidden="1" customHeight="1"/>
    <row r="7854" ht="8.25" hidden="1" customHeight="1"/>
    <row r="7855" ht="8.25" hidden="1" customHeight="1"/>
    <row r="7856" ht="8.25" hidden="1" customHeight="1"/>
    <row r="7857" ht="8.25" hidden="1" customHeight="1"/>
    <row r="7858" ht="8.25" hidden="1" customHeight="1"/>
    <row r="7859" ht="8.25" hidden="1" customHeight="1"/>
    <row r="7860" ht="8.25" hidden="1" customHeight="1"/>
    <row r="7861" ht="8.25" hidden="1" customHeight="1"/>
    <row r="7862" ht="8.25" hidden="1" customHeight="1"/>
    <row r="7863" ht="8.25" hidden="1" customHeight="1"/>
    <row r="7864" ht="8.25" hidden="1" customHeight="1"/>
    <row r="7865" ht="8.25" hidden="1" customHeight="1"/>
    <row r="7866" ht="8.25" hidden="1" customHeight="1"/>
    <row r="7867" ht="8.25" hidden="1" customHeight="1"/>
    <row r="7868" ht="8.25" hidden="1" customHeight="1"/>
    <row r="7869" ht="8.25" hidden="1" customHeight="1"/>
    <row r="7870" ht="8.25" hidden="1" customHeight="1"/>
    <row r="7871" ht="8.25" hidden="1" customHeight="1"/>
    <row r="7872" ht="8.25" hidden="1" customHeight="1"/>
    <row r="7873" ht="8.25" hidden="1" customHeight="1"/>
    <row r="7874" ht="8.25" hidden="1" customHeight="1"/>
    <row r="7875" ht="8.25" hidden="1" customHeight="1"/>
    <row r="7876" ht="8.25" hidden="1" customHeight="1"/>
    <row r="7877" ht="8.25" hidden="1" customHeight="1"/>
    <row r="7878" ht="8.25" hidden="1" customHeight="1"/>
    <row r="7879" ht="8.25" hidden="1" customHeight="1"/>
    <row r="7880" ht="8.25" hidden="1" customHeight="1"/>
    <row r="7881" ht="8.25" hidden="1" customHeight="1"/>
    <row r="7882" ht="8.25" hidden="1" customHeight="1"/>
    <row r="7883" ht="8.25" hidden="1" customHeight="1"/>
    <row r="7884" ht="8.25" hidden="1" customHeight="1"/>
    <row r="7885" ht="8.25" hidden="1" customHeight="1"/>
    <row r="7886" ht="8.25" hidden="1" customHeight="1"/>
    <row r="7887" ht="8.25" hidden="1" customHeight="1"/>
    <row r="7888" ht="8.25" hidden="1" customHeight="1"/>
    <row r="7889" ht="8.25" hidden="1" customHeight="1"/>
    <row r="7890" ht="8.25" hidden="1" customHeight="1"/>
    <row r="7891" ht="8.25" hidden="1" customHeight="1"/>
    <row r="7892" ht="8.25" hidden="1" customHeight="1"/>
    <row r="7893" ht="8.25" hidden="1" customHeight="1"/>
    <row r="7894" ht="8.25" hidden="1" customHeight="1"/>
    <row r="7895" ht="8.25" hidden="1" customHeight="1"/>
    <row r="7896" ht="8.25" hidden="1" customHeight="1"/>
    <row r="7897" ht="8.25" hidden="1" customHeight="1"/>
    <row r="7898" ht="8.25" hidden="1" customHeight="1"/>
    <row r="7899" ht="8.25" hidden="1" customHeight="1"/>
    <row r="7900" ht="8.25" hidden="1" customHeight="1"/>
    <row r="7901" ht="8.25" hidden="1" customHeight="1"/>
    <row r="7902" ht="8.25" hidden="1" customHeight="1"/>
    <row r="7903" ht="8.25" hidden="1" customHeight="1"/>
    <row r="7904" ht="8.25" hidden="1" customHeight="1"/>
    <row r="7905" ht="8.25" hidden="1" customHeight="1"/>
    <row r="7906" ht="8.25" hidden="1" customHeight="1"/>
    <row r="7907" ht="8.25" hidden="1" customHeight="1"/>
    <row r="7908" ht="8.25" hidden="1" customHeight="1"/>
    <row r="7909" ht="8.25" hidden="1" customHeight="1"/>
    <row r="7910" ht="8.25" hidden="1" customHeight="1"/>
    <row r="7911" ht="8.25" hidden="1" customHeight="1"/>
    <row r="7912" ht="8.25" hidden="1" customHeight="1"/>
    <row r="7913" ht="8.25" hidden="1" customHeight="1"/>
    <row r="7914" ht="8.25" hidden="1" customHeight="1"/>
    <row r="7915" ht="8.25" hidden="1" customHeight="1"/>
    <row r="7916" ht="8.25" hidden="1" customHeight="1"/>
    <row r="7917" ht="8.25" hidden="1" customHeight="1"/>
    <row r="7918" ht="8.25" hidden="1" customHeight="1"/>
    <row r="7919" ht="8.25" hidden="1" customHeight="1"/>
    <row r="7920" ht="8.25" hidden="1" customHeight="1"/>
    <row r="7921" ht="8.25" hidden="1" customHeight="1"/>
    <row r="7922" ht="8.25" hidden="1" customHeight="1"/>
    <row r="7923" ht="8.25" hidden="1" customHeight="1"/>
    <row r="7924" ht="8.25" hidden="1" customHeight="1"/>
    <row r="7925" ht="8.25" hidden="1" customHeight="1"/>
    <row r="7926" ht="8.25" hidden="1" customHeight="1"/>
    <row r="7927" ht="8.25" hidden="1" customHeight="1"/>
    <row r="7928" ht="8.25" hidden="1" customHeight="1"/>
    <row r="7929" ht="8.25" hidden="1" customHeight="1"/>
    <row r="7930" ht="8.25" hidden="1" customHeight="1"/>
    <row r="7931" ht="8.25" hidden="1" customHeight="1"/>
    <row r="7932" ht="8.25" hidden="1" customHeight="1"/>
    <row r="7933" ht="8.25" hidden="1" customHeight="1"/>
    <row r="7934" ht="8.25" hidden="1" customHeight="1"/>
    <row r="7935" ht="8.25" hidden="1" customHeight="1"/>
    <row r="7936" ht="8.25" hidden="1" customHeight="1"/>
    <row r="7937" ht="8.25" hidden="1" customHeight="1"/>
    <row r="7938" ht="8.25" hidden="1" customHeight="1"/>
    <row r="7939" ht="8.25" hidden="1" customHeight="1"/>
    <row r="7940" ht="8.25" hidden="1" customHeight="1"/>
    <row r="7941" ht="8.25" hidden="1" customHeight="1"/>
    <row r="7942" ht="8.25" hidden="1" customHeight="1"/>
    <row r="7943" ht="8.25" hidden="1" customHeight="1"/>
    <row r="7944" ht="8.25" hidden="1" customHeight="1"/>
    <row r="7945" ht="8.25" hidden="1" customHeight="1"/>
    <row r="7946" ht="8.25" hidden="1" customHeight="1"/>
    <row r="7947" ht="8.25" hidden="1" customHeight="1"/>
    <row r="7948" ht="8.25" hidden="1" customHeight="1"/>
    <row r="7949" ht="8.25" hidden="1" customHeight="1"/>
    <row r="7950" ht="8.25" hidden="1" customHeight="1"/>
    <row r="7951" ht="8.25" hidden="1" customHeight="1"/>
    <row r="7952" ht="8.25" hidden="1" customHeight="1"/>
    <row r="7953" ht="8.25" hidden="1" customHeight="1"/>
    <row r="7954" ht="8.25" hidden="1" customHeight="1"/>
    <row r="7955" ht="8.25" hidden="1" customHeight="1"/>
    <row r="7956" ht="8.25" hidden="1" customHeight="1"/>
    <row r="7957" ht="8.25" hidden="1" customHeight="1"/>
    <row r="7958" ht="8.25" hidden="1" customHeight="1"/>
    <row r="7959" ht="8.25" hidden="1" customHeight="1"/>
    <row r="7960" ht="8.25" hidden="1" customHeight="1"/>
    <row r="7961" ht="8.25" hidden="1" customHeight="1"/>
    <row r="7962" ht="8.25" hidden="1" customHeight="1"/>
    <row r="7963" ht="8.25" hidden="1" customHeight="1"/>
    <row r="7964" ht="8.25" hidden="1" customHeight="1"/>
    <row r="7965" ht="8.25" hidden="1" customHeight="1"/>
    <row r="7966" ht="8.25" hidden="1" customHeight="1"/>
    <row r="7967" ht="8.25" hidden="1" customHeight="1"/>
    <row r="7968" ht="8.25" hidden="1" customHeight="1"/>
    <row r="7969" ht="8.25" hidden="1" customHeight="1"/>
    <row r="7970" ht="8.25" hidden="1" customHeight="1"/>
    <row r="7971" ht="8.25" hidden="1" customHeight="1"/>
    <row r="7972" ht="8.25" hidden="1" customHeight="1"/>
    <row r="7973" ht="8.25" hidden="1" customHeight="1"/>
    <row r="7974" ht="8.25" hidden="1" customHeight="1"/>
    <row r="7975" ht="8.25" hidden="1" customHeight="1"/>
    <row r="7976" ht="8.25" hidden="1" customHeight="1"/>
    <row r="7977" ht="8.25" hidden="1" customHeight="1"/>
    <row r="7978" ht="8.25" hidden="1" customHeight="1"/>
    <row r="7979" ht="8.25" hidden="1" customHeight="1"/>
    <row r="7980" ht="8.25" hidden="1" customHeight="1"/>
    <row r="7981" ht="8.25" hidden="1" customHeight="1"/>
    <row r="7982" ht="8.25" hidden="1" customHeight="1"/>
    <row r="7983" ht="8.25" hidden="1" customHeight="1"/>
    <row r="7984" ht="8.25" hidden="1" customHeight="1"/>
    <row r="7985" ht="8.25" hidden="1" customHeight="1"/>
    <row r="7986" ht="8.25" hidden="1" customHeight="1"/>
    <row r="7987" ht="8.25" hidden="1" customHeight="1"/>
    <row r="7988" ht="8.25" hidden="1" customHeight="1"/>
    <row r="7989" ht="8.25" hidden="1" customHeight="1"/>
    <row r="7990" ht="8.25" hidden="1" customHeight="1"/>
    <row r="7991" ht="8.25" hidden="1" customHeight="1"/>
    <row r="7992" ht="8.25" hidden="1" customHeight="1"/>
    <row r="7993" ht="8.25" hidden="1" customHeight="1"/>
    <row r="7994" ht="8.25" hidden="1" customHeight="1"/>
    <row r="7995" ht="8.25" hidden="1" customHeight="1"/>
    <row r="7996" ht="8.25" hidden="1" customHeight="1"/>
    <row r="7997" ht="8.25" hidden="1" customHeight="1"/>
    <row r="7998" ht="8.25" hidden="1" customHeight="1"/>
    <row r="7999" ht="8.25" hidden="1" customHeight="1"/>
    <row r="8000" ht="8.25" hidden="1" customHeight="1"/>
    <row r="8001" ht="8.25" hidden="1" customHeight="1"/>
    <row r="8002" ht="8.25" hidden="1" customHeight="1"/>
    <row r="8003" ht="8.25" hidden="1" customHeight="1"/>
    <row r="8004" ht="8.25" hidden="1" customHeight="1"/>
    <row r="8005" ht="8.25" hidden="1" customHeight="1"/>
    <row r="8006" ht="8.25" hidden="1" customHeight="1"/>
    <row r="8007" ht="8.25" hidden="1" customHeight="1"/>
    <row r="8008" ht="8.25" hidden="1" customHeight="1"/>
    <row r="8009" ht="8.25" hidden="1" customHeight="1"/>
    <row r="8010" ht="8.25" hidden="1" customHeight="1"/>
    <row r="8011" ht="8.25" hidden="1" customHeight="1"/>
    <row r="8012" ht="8.25" hidden="1" customHeight="1"/>
    <row r="8013" ht="8.25" hidden="1" customHeight="1"/>
    <row r="8014" ht="8.25" hidden="1" customHeight="1"/>
    <row r="8015" ht="8.25" hidden="1" customHeight="1"/>
    <row r="8016" ht="8.25" hidden="1" customHeight="1"/>
    <row r="8017" ht="8.25" hidden="1" customHeight="1"/>
    <row r="8018" ht="8.25" hidden="1" customHeight="1"/>
    <row r="8019" ht="8.25" hidden="1" customHeight="1"/>
    <row r="8020" ht="8.25" hidden="1" customHeight="1"/>
    <row r="8021" ht="8.25" hidden="1" customHeight="1"/>
    <row r="8022" ht="8.25" hidden="1" customHeight="1"/>
    <row r="8023" ht="8.25" hidden="1" customHeight="1"/>
    <row r="8024" ht="8.25" hidden="1" customHeight="1"/>
    <row r="8025" ht="8.25" hidden="1" customHeight="1"/>
    <row r="8026" ht="8.25" hidden="1" customHeight="1"/>
    <row r="8027" ht="8.25" hidden="1" customHeight="1"/>
    <row r="8028" ht="8.25" hidden="1" customHeight="1"/>
    <row r="8029" ht="8.25" hidden="1" customHeight="1"/>
    <row r="8030" ht="8.25" hidden="1" customHeight="1"/>
    <row r="8031" ht="8.25" hidden="1" customHeight="1"/>
    <row r="8032" ht="8.25" hidden="1" customHeight="1"/>
    <row r="8033" ht="8.25" hidden="1" customHeight="1"/>
    <row r="8034" ht="8.25" hidden="1" customHeight="1"/>
    <row r="8035" ht="8.25" hidden="1" customHeight="1"/>
    <row r="8036" ht="8.25" hidden="1" customHeight="1"/>
    <row r="8037" ht="8.25" hidden="1" customHeight="1"/>
    <row r="8038" ht="8.25" hidden="1" customHeight="1"/>
    <row r="8039" ht="8.25" hidden="1" customHeight="1"/>
    <row r="8040" ht="8.25" hidden="1" customHeight="1"/>
    <row r="8041" ht="8.25" hidden="1" customHeight="1"/>
    <row r="8042" ht="8.25" hidden="1" customHeight="1"/>
    <row r="8043" ht="8.25" hidden="1" customHeight="1"/>
    <row r="8044" ht="8.25" hidden="1" customHeight="1"/>
    <row r="8045" ht="8.25" hidden="1" customHeight="1"/>
    <row r="8046" ht="8.25" hidden="1" customHeight="1"/>
    <row r="8047" ht="8.25" hidden="1" customHeight="1"/>
    <row r="8048" ht="8.25" hidden="1" customHeight="1"/>
    <row r="8049" ht="8.25" hidden="1" customHeight="1"/>
    <row r="8050" ht="8.25" hidden="1" customHeight="1"/>
    <row r="8051" ht="8.25" hidden="1" customHeight="1"/>
    <row r="8052" ht="8.25" hidden="1" customHeight="1"/>
    <row r="8053" ht="8.25" hidden="1" customHeight="1"/>
    <row r="8054" ht="8.25" hidden="1" customHeight="1"/>
    <row r="8055" ht="8.25" hidden="1" customHeight="1"/>
    <row r="8056" ht="8.25" hidden="1" customHeight="1"/>
    <row r="8057" ht="8.25" hidden="1" customHeight="1"/>
    <row r="8058" ht="8.25" hidden="1" customHeight="1"/>
    <row r="8059" ht="8.25" hidden="1" customHeight="1"/>
    <row r="8060" ht="8.25" hidden="1" customHeight="1"/>
    <row r="8061" ht="8.25" hidden="1" customHeight="1"/>
    <row r="8062" ht="8.25" hidden="1" customHeight="1"/>
    <row r="8063" ht="8.25" hidden="1" customHeight="1"/>
    <row r="8064" ht="8.25" hidden="1" customHeight="1"/>
    <row r="8065" ht="8.25" hidden="1" customHeight="1"/>
    <row r="8066" ht="8.25" hidden="1" customHeight="1"/>
    <row r="8067" ht="8.25" hidden="1" customHeight="1"/>
    <row r="8068" ht="8.25" hidden="1" customHeight="1"/>
    <row r="8069" ht="8.25" hidden="1" customHeight="1"/>
    <row r="8070" ht="8.25" hidden="1" customHeight="1"/>
    <row r="8071" ht="8.25" hidden="1" customHeight="1"/>
    <row r="8072" ht="8.25" hidden="1" customHeight="1"/>
    <row r="8073" ht="8.25" hidden="1" customHeight="1"/>
    <row r="8074" ht="8.25" hidden="1" customHeight="1"/>
    <row r="8075" ht="8.25" hidden="1" customHeight="1"/>
    <row r="8076" ht="8.25" hidden="1" customHeight="1"/>
    <row r="8077" ht="8.25" hidden="1" customHeight="1"/>
    <row r="8078" ht="8.25" hidden="1" customHeight="1"/>
    <row r="8079" ht="8.25" hidden="1" customHeight="1"/>
    <row r="8080" ht="8.25" hidden="1" customHeight="1"/>
    <row r="8081" ht="8.25" hidden="1" customHeight="1"/>
    <row r="8082" ht="8.25" hidden="1" customHeight="1"/>
    <row r="8083" ht="8.25" hidden="1" customHeight="1"/>
    <row r="8084" ht="8.25" hidden="1" customHeight="1"/>
    <row r="8085" ht="8.25" hidden="1" customHeight="1"/>
    <row r="8086" ht="8.25" hidden="1" customHeight="1"/>
    <row r="8087" ht="8.25" hidden="1" customHeight="1"/>
    <row r="8088" ht="8.25" hidden="1" customHeight="1"/>
    <row r="8089" ht="8.25" hidden="1" customHeight="1"/>
    <row r="8090" ht="8.25" hidden="1" customHeight="1"/>
    <row r="8091" ht="8.25" hidden="1" customHeight="1"/>
    <row r="8092" ht="8.25" hidden="1" customHeight="1"/>
    <row r="8093" ht="8.25" hidden="1" customHeight="1"/>
    <row r="8094" ht="8.25" hidden="1" customHeight="1"/>
    <row r="8095" ht="8.25" hidden="1" customHeight="1"/>
    <row r="8096" ht="8.25" hidden="1" customHeight="1"/>
    <row r="8097" ht="8.25" hidden="1" customHeight="1"/>
    <row r="8098" ht="8.25" hidden="1" customHeight="1"/>
    <row r="8099" ht="8.25" hidden="1" customHeight="1"/>
    <row r="8100" ht="8.25" hidden="1" customHeight="1"/>
    <row r="8101" ht="8.25" hidden="1" customHeight="1"/>
    <row r="8102" ht="8.25" hidden="1" customHeight="1"/>
    <row r="8103" ht="8.25" hidden="1" customHeight="1"/>
    <row r="8104" ht="8.25" hidden="1" customHeight="1"/>
    <row r="8105" ht="8.25" hidden="1" customHeight="1"/>
    <row r="8106" ht="8.25" hidden="1" customHeight="1"/>
    <row r="8107" ht="8.25" hidden="1" customHeight="1"/>
    <row r="8108" ht="8.25" hidden="1" customHeight="1"/>
    <row r="8109" ht="8.25" hidden="1" customHeight="1"/>
    <row r="8110" ht="8.25" hidden="1" customHeight="1"/>
    <row r="8111" ht="8.25" hidden="1" customHeight="1"/>
    <row r="8112" ht="8.25" hidden="1" customHeight="1"/>
    <row r="8113" ht="8.25" hidden="1" customHeight="1"/>
    <row r="8114" ht="8.25" hidden="1" customHeight="1"/>
    <row r="8115" ht="8.25" hidden="1" customHeight="1"/>
    <row r="8116" ht="8.25" hidden="1" customHeight="1"/>
    <row r="8117" ht="8.25" hidden="1" customHeight="1"/>
    <row r="8118" ht="8.25" hidden="1" customHeight="1"/>
    <row r="8119" ht="8.25" hidden="1" customHeight="1"/>
    <row r="8120" ht="8.25" hidden="1" customHeight="1"/>
    <row r="8121" ht="8.25" hidden="1" customHeight="1"/>
    <row r="8122" ht="8.25" hidden="1" customHeight="1"/>
    <row r="8123" ht="8.25" hidden="1" customHeight="1"/>
    <row r="8124" ht="8.25" hidden="1" customHeight="1"/>
    <row r="8125" ht="8.25" hidden="1" customHeight="1"/>
    <row r="8126" ht="8.25" hidden="1" customHeight="1"/>
    <row r="8127" ht="8.25" hidden="1" customHeight="1"/>
    <row r="8128" ht="8.25" hidden="1" customHeight="1"/>
    <row r="8129" ht="8.25" hidden="1" customHeight="1"/>
    <row r="8130" ht="8.25" hidden="1" customHeight="1"/>
    <row r="8131" ht="8.25" hidden="1" customHeight="1"/>
    <row r="8132" ht="8.25" hidden="1" customHeight="1"/>
    <row r="8133" ht="8.25" hidden="1" customHeight="1"/>
    <row r="8134" ht="8.25" hidden="1" customHeight="1"/>
    <row r="8135" ht="8.25" hidden="1" customHeight="1"/>
    <row r="8136" ht="8.25" hidden="1" customHeight="1"/>
    <row r="8137" ht="8.25" hidden="1" customHeight="1"/>
    <row r="8138" ht="8.25" hidden="1" customHeight="1"/>
    <row r="8139" ht="8.25" hidden="1" customHeight="1"/>
    <row r="8140" ht="8.25" hidden="1" customHeight="1"/>
    <row r="8141" ht="8.25" hidden="1" customHeight="1"/>
    <row r="8142" ht="8.25" hidden="1" customHeight="1"/>
    <row r="8143" ht="8.25" hidden="1" customHeight="1"/>
    <row r="8144" ht="8.25" hidden="1" customHeight="1"/>
    <row r="8145" ht="8.25" hidden="1" customHeight="1"/>
    <row r="8146" ht="8.25" hidden="1" customHeight="1"/>
    <row r="8147" ht="8.25" hidden="1" customHeight="1"/>
    <row r="8148" ht="8.25" hidden="1" customHeight="1"/>
    <row r="8149" ht="8.25" hidden="1" customHeight="1"/>
    <row r="8150" ht="8.25" hidden="1" customHeight="1"/>
    <row r="8151" ht="8.25" hidden="1" customHeight="1"/>
    <row r="8152" ht="8.25" hidden="1" customHeight="1"/>
    <row r="8153" ht="8.25" hidden="1" customHeight="1"/>
    <row r="8154" ht="8.25" hidden="1" customHeight="1"/>
    <row r="8155" ht="8.25" hidden="1" customHeight="1"/>
    <row r="8156" ht="8.25" hidden="1" customHeight="1"/>
    <row r="8157" ht="8.25" hidden="1" customHeight="1"/>
    <row r="8158" ht="8.25" hidden="1" customHeight="1"/>
    <row r="8159" ht="8.25" hidden="1" customHeight="1"/>
    <row r="8160" ht="8.25" hidden="1" customHeight="1"/>
    <row r="8161" ht="8.25" hidden="1" customHeight="1"/>
    <row r="8162" ht="8.25" hidden="1" customHeight="1"/>
    <row r="8163" ht="8.25" hidden="1" customHeight="1"/>
    <row r="8164" ht="8.25" hidden="1" customHeight="1"/>
    <row r="8165" ht="8.25" hidden="1" customHeight="1"/>
    <row r="8166" ht="8.25" hidden="1" customHeight="1"/>
    <row r="8167" ht="8.25" hidden="1" customHeight="1"/>
    <row r="8168" ht="8.25" hidden="1" customHeight="1"/>
    <row r="8169" ht="8.25" hidden="1" customHeight="1"/>
    <row r="8170" ht="8.25" hidden="1" customHeight="1"/>
    <row r="8171" ht="8.25" hidden="1" customHeight="1"/>
    <row r="8172" ht="8.25" hidden="1" customHeight="1"/>
    <row r="8173" ht="8.25" hidden="1" customHeight="1"/>
    <row r="8174" ht="8.25" hidden="1" customHeight="1"/>
    <row r="8175" ht="8.25" hidden="1" customHeight="1"/>
    <row r="8176" ht="8.25" hidden="1" customHeight="1"/>
    <row r="8177" ht="8.25" hidden="1" customHeight="1"/>
    <row r="8178" ht="8.25" hidden="1" customHeight="1"/>
    <row r="8179" ht="8.25" hidden="1" customHeight="1"/>
    <row r="8180" ht="8.25" hidden="1" customHeight="1"/>
    <row r="8181" ht="8.25" hidden="1" customHeight="1"/>
    <row r="8182" ht="8.25" hidden="1" customHeight="1"/>
    <row r="8183" ht="8.25" hidden="1" customHeight="1"/>
    <row r="8184" ht="8.25" hidden="1" customHeight="1"/>
    <row r="8185" ht="8.25" hidden="1" customHeight="1"/>
    <row r="8186" ht="8.25" hidden="1" customHeight="1"/>
    <row r="8187" ht="8.25" hidden="1" customHeight="1"/>
    <row r="8188" ht="8.25" hidden="1" customHeight="1"/>
    <row r="8189" ht="8.25" hidden="1" customHeight="1"/>
    <row r="8190" ht="8.25" hidden="1" customHeight="1"/>
    <row r="8191" ht="8.25" hidden="1" customHeight="1"/>
    <row r="8192" ht="8.25" hidden="1" customHeight="1"/>
    <row r="8193" ht="8.25" hidden="1" customHeight="1"/>
    <row r="8194" ht="8.25" hidden="1" customHeight="1"/>
    <row r="8195" ht="8.25" hidden="1" customHeight="1"/>
    <row r="8196" ht="8.25" hidden="1" customHeight="1"/>
    <row r="8197" ht="8.25" hidden="1" customHeight="1"/>
    <row r="8198" ht="8.25" hidden="1" customHeight="1"/>
    <row r="8199" ht="8.25" hidden="1" customHeight="1"/>
    <row r="8200" ht="8.25" hidden="1" customHeight="1"/>
    <row r="8201" ht="8.25" hidden="1" customHeight="1"/>
    <row r="8202" ht="8.25" hidden="1" customHeight="1"/>
    <row r="8203" ht="8.25" hidden="1" customHeight="1"/>
    <row r="8204" ht="8.25" hidden="1" customHeight="1"/>
    <row r="8205" ht="8.25" hidden="1" customHeight="1"/>
    <row r="8206" ht="8.25" hidden="1" customHeight="1"/>
    <row r="8207" ht="8.25" hidden="1" customHeight="1"/>
    <row r="8208" ht="8.25" hidden="1" customHeight="1"/>
    <row r="8209" ht="8.25" hidden="1" customHeight="1"/>
    <row r="8210" ht="8.25" hidden="1" customHeight="1"/>
    <row r="8211" ht="8.25" hidden="1" customHeight="1"/>
    <row r="8212" ht="8.25" hidden="1" customHeight="1"/>
    <row r="8213" ht="8.25" hidden="1" customHeight="1"/>
    <row r="8214" ht="8.25" hidden="1" customHeight="1"/>
    <row r="8215" ht="8.25" hidden="1" customHeight="1"/>
    <row r="8216" ht="8.25" hidden="1" customHeight="1"/>
    <row r="8217" ht="8.25" hidden="1" customHeight="1"/>
    <row r="8218" ht="8.25" hidden="1" customHeight="1"/>
    <row r="8219" ht="8.25" hidden="1" customHeight="1"/>
    <row r="8220" ht="8.25" hidden="1" customHeight="1"/>
    <row r="8221" ht="8.25" hidden="1" customHeight="1"/>
    <row r="8222" ht="8.25" hidden="1" customHeight="1"/>
    <row r="8223" ht="8.25" hidden="1" customHeight="1"/>
    <row r="8224" ht="8.25" hidden="1" customHeight="1"/>
    <row r="8225" ht="8.25" hidden="1" customHeight="1"/>
    <row r="8226" ht="8.25" hidden="1" customHeight="1"/>
    <row r="8227" ht="8.25" hidden="1" customHeight="1"/>
    <row r="8228" ht="8.25" hidden="1" customHeight="1"/>
    <row r="8229" ht="8.25" hidden="1" customHeight="1"/>
    <row r="8230" ht="8.25" hidden="1" customHeight="1"/>
    <row r="8231" ht="8.25" hidden="1" customHeight="1"/>
    <row r="8232" ht="8.25" hidden="1" customHeight="1"/>
    <row r="8233" ht="8.25" hidden="1" customHeight="1"/>
    <row r="8234" ht="8.25" hidden="1" customHeight="1"/>
    <row r="8235" ht="8.25" hidden="1" customHeight="1"/>
    <row r="8236" ht="8.25" hidden="1" customHeight="1"/>
    <row r="8237" ht="8.25" hidden="1" customHeight="1"/>
    <row r="8238" ht="8.25" hidden="1" customHeight="1"/>
    <row r="8239" ht="8.25" hidden="1" customHeight="1"/>
    <row r="8240" ht="8.25" hidden="1" customHeight="1"/>
    <row r="8241" ht="8.25" hidden="1" customHeight="1"/>
    <row r="8242" ht="8.25" hidden="1" customHeight="1"/>
    <row r="8243" ht="8.25" hidden="1" customHeight="1"/>
    <row r="8244" ht="8.25" hidden="1" customHeight="1"/>
    <row r="8245" ht="8.25" hidden="1" customHeight="1"/>
    <row r="8246" ht="8.25" hidden="1" customHeight="1"/>
    <row r="8247" ht="8.25" hidden="1" customHeight="1"/>
    <row r="8248" ht="8.25" hidden="1" customHeight="1"/>
    <row r="8249" ht="8.25" hidden="1" customHeight="1"/>
    <row r="8250" ht="8.25" hidden="1" customHeight="1"/>
    <row r="8251" ht="8.25" hidden="1" customHeight="1"/>
    <row r="8252" ht="8.25" hidden="1" customHeight="1"/>
    <row r="8253" ht="8.25" hidden="1" customHeight="1"/>
    <row r="8254" ht="8.25" hidden="1" customHeight="1"/>
    <row r="8255" ht="8.25" hidden="1" customHeight="1"/>
    <row r="8256" ht="8.25" hidden="1" customHeight="1"/>
    <row r="8257" ht="8.25" hidden="1" customHeight="1"/>
    <row r="8258" ht="8.25" hidden="1" customHeight="1"/>
    <row r="8259" ht="8.25" hidden="1" customHeight="1"/>
    <row r="8260" ht="8.25" hidden="1" customHeight="1"/>
    <row r="8261" ht="8.25" hidden="1" customHeight="1"/>
    <row r="8262" ht="8.25" hidden="1" customHeight="1"/>
    <row r="8263" ht="8.25" hidden="1" customHeight="1"/>
    <row r="8264" ht="8.25" hidden="1" customHeight="1"/>
    <row r="8265" ht="8.25" hidden="1" customHeight="1"/>
    <row r="8266" ht="8.25" hidden="1" customHeight="1"/>
    <row r="8267" ht="8.25" hidden="1" customHeight="1"/>
    <row r="8268" ht="8.25" hidden="1" customHeight="1"/>
    <row r="8269" ht="8.25" hidden="1" customHeight="1"/>
    <row r="8270" ht="8.25" hidden="1" customHeight="1"/>
    <row r="8271" ht="8.25" hidden="1" customHeight="1"/>
    <row r="8272" ht="8.25" hidden="1" customHeight="1"/>
    <row r="8273" ht="8.25" hidden="1" customHeight="1"/>
    <row r="8274" ht="8.25" hidden="1" customHeight="1"/>
    <row r="8275" ht="8.25" hidden="1" customHeight="1"/>
    <row r="8276" ht="8.25" hidden="1" customHeight="1"/>
    <row r="8277" ht="8.25" hidden="1" customHeight="1"/>
    <row r="8278" ht="8.25" hidden="1" customHeight="1"/>
    <row r="8279" ht="8.25" hidden="1" customHeight="1"/>
    <row r="8280" ht="8.25" hidden="1" customHeight="1"/>
    <row r="8281" ht="8.25" hidden="1" customHeight="1"/>
    <row r="8282" ht="8.25" hidden="1" customHeight="1"/>
    <row r="8283" ht="8.25" hidden="1" customHeight="1"/>
    <row r="8284" ht="8.25" hidden="1" customHeight="1"/>
    <row r="8285" ht="8.25" hidden="1" customHeight="1"/>
    <row r="8286" ht="8.25" hidden="1" customHeight="1"/>
    <row r="8287" ht="8.25" hidden="1" customHeight="1"/>
    <row r="8288" ht="8.25" hidden="1" customHeight="1"/>
    <row r="8289" ht="8.25" hidden="1" customHeight="1"/>
    <row r="8290" ht="8.25" hidden="1" customHeight="1"/>
    <row r="8291" ht="8.25" hidden="1" customHeight="1"/>
    <row r="8292" ht="8.25" hidden="1" customHeight="1"/>
    <row r="8293" ht="8.25" hidden="1" customHeight="1"/>
    <row r="8294" ht="8.25" hidden="1" customHeight="1"/>
    <row r="8295" ht="8.25" hidden="1" customHeight="1"/>
    <row r="8296" ht="8.25" hidden="1" customHeight="1"/>
    <row r="8297" ht="8.25" hidden="1" customHeight="1"/>
    <row r="8298" ht="8.25" hidden="1" customHeight="1"/>
    <row r="8299" ht="8.25" hidden="1" customHeight="1"/>
    <row r="8300" ht="8.25" hidden="1" customHeight="1"/>
    <row r="8301" ht="8.25" hidden="1" customHeight="1"/>
    <row r="8302" ht="8.25" hidden="1" customHeight="1"/>
    <row r="8303" ht="8.25" hidden="1" customHeight="1"/>
    <row r="8304" ht="8.25" hidden="1" customHeight="1"/>
    <row r="8305" ht="8.25" hidden="1" customHeight="1"/>
    <row r="8306" ht="8.25" hidden="1" customHeight="1"/>
    <row r="8307" ht="8.25" hidden="1" customHeight="1"/>
    <row r="8308" ht="8.25" hidden="1" customHeight="1"/>
    <row r="8309" ht="8.25" hidden="1" customHeight="1"/>
    <row r="8310" ht="8.25" hidden="1" customHeight="1"/>
    <row r="8311" ht="8.25" hidden="1" customHeight="1"/>
    <row r="8312" ht="8.25" hidden="1" customHeight="1"/>
    <row r="8313" ht="8.25" hidden="1" customHeight="1"/>
    <row r="8314" ht="8.25" hidden="1" customHeight="1"/>
    <row r="8315" ht="8.25" hidden="1" customHeight="1"/>
    <row r="8316" ht="8.25" hidden="1" customHeight="1"/>
    <row r="8317" ht="8.25" hidden="1" customHeight="1"/>
    <row r="8318" ht="8.25" hidden="1" customHeight="1"/>
    <row r="8319" ht="8.25" hidden="1" customHeight="1"/>
    <row r="8320" ht="8.25" hidden="1" customHeight="1"/>
    <row r="8321" ht="8.25" hidden="1" customHeight="1"/>
    <row r="8322" ht="8.25" hidden="1" customHeight="1"/>
    <row r="8323" ht="8.25" hidden="1" customHeight="1"/>
    <row r="8324" ht="8.25" hidden="1" customHeight="1"/>
    <row r="8325" ht="8.25" hidden="1" customHeight="1"/>
    <row r="8326" ht="8.25" hidden="1" customHeight="1"/>
    <row r="8327" ht="8.25" hidden="1" customHeight="1"/>
    <row r="8328" ht="8.25" hidden="1" customHeight="1"/>
    <row r="8329" ht="8.25" hidden="1" customHeight="1"/>
    <row r="8330" ht="8.25" hidden="1" customHeight="1"/>
    <row r="8331" ht="8.25" hidden="1" customHeight="1"/>
    <row r="8332" ht="8.25" hidden="1" customHeight="1"/>
    <row r="8333" ht="8.25" hidden="1" customHeight="1"/>
    <row r="8334" ht="8.25" hidden="1" customHeight="1"/>
    <row r="8335" ht="8.25" hidden="1" customHeight="1"/>
    <row r="8336" ht="8.25" hidden="1" customHeight="1"/>
    <row r="8337" ht="8.25" hidden="1" customHeight="1"/>
    <row r="8338" ht="8.25" hidden="1" customHeight="1"/>
    <row r="8339" ht="8.25" hidden="1" customHeight="1"/>
    <row r="8340" ht="8.25" hidden="1" customHeight="1"/>
    <row r="8341" ht="8.25" hidden="1" customHeight="1"/>
    <row r="8342" ht="8.25" hidden="1" customHeight="1"/>
    <row r="8343" ht="8.25" hidden="1" customHeight="1"/>
    <row r="8344" ht="8.25" hidden="1" customHeight="1"/>
    <row r="8345" ht="8.25" hidden="1" customHeight="1"/>
    <row r="8346" ht="8.25" hidden="1" customHeight="1"/>
    <row r="8347" ht="8.25" hidden="1" customHeight="1"/>
    <row r="8348" ht="8.25" hidden="1" customHeight="1"/>
    <row r="8349" ht="8.25" hidden="1" customHeight="1"/>
    <row r="8350" ht="8.25" hidden="1" customHeight="1"/>
    <row r="8351" ht="8.25" hidden="1" customHeight="1"/>
    <row r="8352" ht="8.25" hidden="1" customHeight="1"/>
    <row r="8353" ht="8.25" hidden="1" customHeight="1"/>
    <row r="8354" ht="8.25" hidden="1" customHeight="1"/>
    <row r="8355" ht="8.25" hidden="1" customHeight="1"/>
    <row r="8356" ht="8.25" hidden="1" customHeight="1"/>
    <row r="8357" ht="8.25" hidden="1" customHeight="1"/>
    <row r="8358" ht="8.25" hidden="1" customHeight="1"/>
    <row r="8359" ht="8.25" hidden="1" customHeight="1"/>
    <row r="8360" ht="8.25" hidden="1" customHeight="1"/>
    <row r="8361" ht="8.25" hidden="1" customHeight="1"/>
    <row r="8362" ht="8.25" hidden="1" customHeight="1"/>
    <row r="8363" ht="8.25" hidden="1" customHeight="1"/>
    <row r="8364" ht="8.25" hidden="1" customHeight="1"/>
    <row r="8365" ht="8.25" hidden="1" customHeight="1"/>
    <row r="8366" ht="8.25" hidden="1" customHeight="1"/>
    <row r="8367" ht="8.25" hidden="1" customHeight="1"/>
    <row r="8368" ht="8.25" hidden="1" customHeight="1"/>
    <row r="8369" ht="8.25" hidden="1" customHeight="1"/>
    <row r="8370" ht="8.25" hidden="1" customHeight="1"/>
    <row r="8371" ht="8.25" hidden="1" customHeight="1"/>
    <row r="8372" ht="8.25" hidden="1" customHeight="1"/>
    <row r="8373" ht="8.25" hidden="1" customHeight="1"/>
    <row r="8374" ht="8.25" hidden="1" customHeight="1"/>
    <row r="8375" ht="8.25" hidden="1" customHeight="1"/>
    <row r="8376" ht="8.25" hidden="1" customHeight="1"/>
    <row r="8377" ht="8.25" hidden="1" customHeight="1"/>
    <row r="8378" ht="8.25" hidden="1" customHeight="1"/>
    <row r="8379" ht="8.25" hidden="1" customHeight="1"/>
    <row r="8380" ht="8.25" hidden="1" customHeight="1"/>
    <row r="8381" ht="8.25" hidden="1" customHeight="1"/>
    <row r="8382" ht="8.25" hidden="1" customHeight="1"/>
    <row r="8383" ht="8.25" hidden="1" customHeight="1"/>
    <row r="8384" ht="8.25" hidden="1" customHeight="1"/>
    <row r="8385" ht="8.25" hidden="1" customHeight="1"/>
    <row r="8386" ht="8.25" hidden="1" customHeight="1"/>
    <row r="8387" ht="8.25" hidden="1" customHeight="1"/>
    <row r="8388" ht="8.25" hidden="1" customHeight="1"/>
    <row r="8389" ht="8.25" hidden="1" customHeight="1"/>
    <row r="8390" ht="8.25" hidden="1" customHeight="1"/>
    <row r="8391" ht="8.25" hidden="1" customHeight="1"/>
    <row r="8392" ht="8.25" hidden="1" customHeight="1"/>
    <row r="8393" ht="8.25" hidden="1" customHeight="1"/>
    <row r="8394" ht="8.25" hidden="1" customHeight="1"/>
    <row r="8395" ht="8.25" hidden="1" customHeight="1"/>
    <row r="8396" ht="8.25" hidden="1" customHeight="1"/>
    <row r="8397" ht="8.25" hidden="1" customHeight="1"/>
    <row r="8398" ht="8.25" hidden="1" customHeight="1"/>
    <row r="8399" ht="8.25" hidden="1" customHeight="1"/>
    <row r="8400" ht="8.25" hidden="1" customHeight="1"/>
    <row r="8401" ht="8.25" hidden="1" customHeight="1"/>
    <row r="8402" ht="8.25" hidden="1" customHeight="1"/>
    <row r="8403" ht="8.25" hidden="1" customHeight="1"/>
    <row r="8404" ht="8.25" hidden="1" customHeight="1"/>
    <row r="8405" ht="8.25" hidden="1" customHeight="1"/>
    <row r="8406" ht="8.25" hidden="1" customHeight="1"/>
    <row r="8407" ht="8.25" hidden="1" customHeight="1"/>
    <row r="8408" ht="8.25" hidden="1" customHeight="1"/>
    <row r="8409" ht="8.25" hidden="1" customHeight="1"/>
    <row r="8410" ht="8.25" hidden="1" customHeight="1"/>
    <row r="8411" ht="8.25" hidden="1" customHeight="1"/>
    <row r="8412" ht="8.25" hidden="1" customHeight="1"/>
    <row r="8413" ht="8.25" hidden="1" customHeight="1"/>
    <row r="8414" ht="8.25" hidden="1" customHeight="1"/>
    <row r="8415" ht="8.25" hidden="1" customHeight="1"/>
    <row r="8416" ht="8.25" hidden="1" customHeight="1"/>
    <row r="8417" ht="8.25" hidden="1" customHeight="1"/>
    <row r="8418" ht="8.25" hidden="1" customHeight="1"/>
    <row r="8419" ht="8.25" hidden="1" customHeight="1"/>
    <row r="8420" ht="8.25" hidden="1" customHeight="1"/>
    <row r="8421" ht="8.25" hidden="1" customHeight="1"/>
    <row r="8422" ht="8.25" hidden="1" customHeight="1"/>
    <row r="8423" ht="8.25" hidden="1" customHeight="1"/>
    <row r="8424" ht="8.25" hidden="1" customHeight="1"/>
    <row r="8425" ht="8.25" hidden="1" customHeight="1"/>
    <row r="8426" ht="8.25" hidden="1" customHeight="1"/>
    <row r="8427" ht="8.25" hidden="1" customHeight="1"/>
    <row r="8428" ht="8.25" hidden="1" customHeight="1"/>
    <row r="8429" ht="8.25" hidden="1" customHeight="1"/>
    <row r="8430" ht="8.25" hidden="1" customHeight="1"/>
    <row r="8431" ht="8.25" hidden="1" customHeight="1"/>
    <row r="8432" ht="8.25" hidden="1" customHeight="1"/>
    <row r="8433" ht="8.25" hidden="1" customHeight="1"/>
    <row r="8434" ht="8.25" hidden="1" customHeight="1"/>
    <row r="8435" ht="8.25" hidden="1" customHeight="1"/>
    <row r="8436" ht="8.25" hidden="1" customHeight="1"/>
    <row r="8437" ht="8.25" hidden="1" customHeight="1"/>
    <row r="8438" ht="8.25" hidden="1" customHeight="1"/>
    <row r="8439" ht="8.25" hidden="1" customHeight="1"/>
    <row r="8440" ht="8.25" hidden="1" customHeight="1"/>
    <row r="8441" ht="8.25" hidden="1" customHeight="1"/>
    <row r="8442" ht="8.25" hidden="1" customHeight="1"/>
    <row r="8443" ht="8.25" hidden="1" customHeight="1"/>
    <row r="8444" ht="8.25" hidden="1" customHeight="1"/>
    <row r="8445" ht="8.25" hidden="1" customHeight="1"/>
    <row r="8446" ht="8.25" hidden="1" customHeight="1"/>
    <row r="8447" ht="8.25" hidden="1" customHeight="1"/>
    <row r="8448" ht="8.25" hidden="1" customHeight="1"/>
    <row r="8449" ht="8.25" hidden="1" customHeight="1"/>
    <row r="8450" ht="8.25" hidden="1" customHeight="1"/>
    <row r="8451" ht="8.25" hidden="1" customHeight="1"/>
    <row r="8452" ht="8.25" hidden="1" customHeight="1"/>
    <row r="8453" ht="8.25" hidden="1" customHeight="1"/>
    <row r="8454" ht="8.25" hidden="1" customHeight="1"/>
    <row r="8455" ht="8.25" hidden="1" customHeight="1"/>
    <row r="8456" ht="8.25" hidden="1" customHeight="1"/>
    <row r="8457" ht="8.25" hidden="1" customHeight="1"/>
    <row r="8458" ht="8.25" hidden="1" customHeight="1"/>
    <row r="8459" ht="8.25" hidden="1" customHeight="1"/>
    <row r="8460" ht="8.25" hidden="1" customHeight="1"/>
    <row r="8461" ht="8.25" hidden="1" customHeight="1"/>
    <row r="8462" ht="8.25" hidden="1" customHeight="1"/>
    <row r="8463" ht="8.25" hidden="1" customHeight="1"/>
    <row r="8464" ht="8.25" hidden="1" customHeight="1"/>
    <row r="8465" ht="8.25" hidden="1" customHeight="1"/>
    <row r="8466" ht="8.25" hidden="1" customHeight="1"/>
    <row r="8467" ht="8.25" hidden="1" customHeight="1"/>
    <row r="8468" ht="8.25" hidden="1" customHeight="1"/>
    <row r="8469" ht="8.25" hidden="1" customHeight="1"/>
    <row r="8470" ht="8.25" hidden="1" customHeight="1"/>
    <row r="8471" ht="8.25" hidden="1" customHeight="1"/>
    <row r="8472" ht="8.25" hidden="1" customHeight="1"/>
    <row r="8473" ht="8.25" hidden="1" customHeight="1"/>
    <row r="8474" ht="8.25" hidden="1" customHeight="1"/>
    <row r="8475" ht="8.25" hidden="1" customHeight="1"/>
    <row r="8476" ht="8.25" hidden="1" customHeight="1"/>
    <row r="8477" ht="8.25" hidden="1" customHeight="1"/>
    <row r="8478" ht="8.25" hidden="1" customHeight="1"/>
    <row r="8479" ht="8.25" hidden="1" customHeight="1"/>
    <row r="8480" ht="8.25" hidden="1" customHeight="1"/>
    <row r="8481" ht="8.25" hidden="1" customHeight="1"/>
    <row r="8482" ht="8.25" hidden="1" customHeight="1"/>
    <row r="8483" ht="8.25" hidden="1" customHeight="1"/>
    <row r="8484" ht="8.25" hidden="1" customHeight="1"/>
    <row r="8485" ht="8.25" hidden="1" customHeight="1"/>
    <row r="8486" ht="8.25" hidden="1" customHeight="1"/>
    <row r="8487" ht="8.25" hidden="1" customHeight="1"/>
    <row r="8488" ht="8.25" hidden="1" customHeight="1"/>
    <row r="8489" ht="8.25" hidden="1" customHeight="1"/>
    <row r="8490" ht="8.25" hidden="1" customHeight="1"/>
    <row r="8491" ht="8.25" hidden="1" customHeight="1"/>
    <row r="8492" ht="8.25" hidden="1" customHeight="1"/>
    <row r="8493" ht="8.25" hidden="1" customHeight="1"/>
    <row r="8494" ht="8.25" hidden="1" customHeight="1"/>
    <row r="8495" ht="8.25" hidden="1" customHeight="1"/>
    <row r="8496" ht="8.25" hidden="1" customHeight="1"/>
    <row r="8497" ht="8.25" hidden="1" customHeight="1"/>
    <row r="8498" ht="8.25" hidden="1" customHeight="1"/>
    <row r="8499" ht="8.25" hidden="1" customHeight="1"/>
    <row r="8500" ht="8.25" hidden="1" customHeight="1"/>
    <row r="8501" ht="8.25" hidden="1" customHeight="1"/>
    <row r="8502" ht="8.25" hidden="1" customHeight="1"/>
    <row r="8503" ht="8.25" hidden="1" customHeight="1"/>
    <row r="8504" ht="8.25" hidden="1" customHeight="1"/>
    <row r="8505" ht="8.25" hidden="1" customHeight="1"/>
    <row r="8506" ht="8.25" hidden="1" customHeight="1"/>
    <row r="8507" ht="8.25" hidden="1" customHeight="1"/>
    <row r="8508" ht="8.25" hidden="1" customHeight="1"/>
    <row r="8509" ht="8.25" hidden="1" customHeight="1"/>
    <row r="8510" ht="8.25" hidden="1" customHeight="1"/>
    <row r="8511" ht="8.25" hidden="1" customHeight="1"/>
    <row r="8512" ht="8.25" hidden="1" customHeight="1"/>
    <row r="8513" ht="8.25" hidden="1" customHeight="1"/>
    <row r="8514" ht="8.25" hidden="1" customHeight="1"/>
    <row r="8515" ht="8.25" hidden="1" customHeight="1"/>
    <row r="8516" ht="8.25" hidden="1" customHeight="1"/>
    <row r="8517" ht="8.25" hidden="1" customHeight="1"/>
    <row r="8518" ht="8.25" hidden="1" customHeight="1"/>
    <row r="8519" ht="8.25" hidden="1" customHeight="1"/>
    <row r="8520" ht="8.25" hidden="1" customHeight="1"/>
    <row r="8521" ht="8.25" hidden="1" customHeight="1"/>
    <row r="8522" ht="8.25" hidden="1" customHeight="1"/>
    <row r="8523" ht="8.25" hidden="1" customHeight="1"/>
    <row r="8524" ht="8.25" hidden="1" customHeight="1"/>
    <row r="8525" ht="8.25" hidden="1" customHeight="1"/>
    <row r="8526" ht="8.25" hidden="1" customHeight="1"/>
    <row r="8527" ht="8.25" hidden="1" customHeight="1"/>
    <row r="8528" ht="8.25" hidden="1" customHeight="1"/>
    <row r="8529" ht="8.25" hidden="1" customHeight="1"/>
    <row r="8530" ht="8.25" hidden="1" customHeight="1"/>
    <row r="8531" ht="8.25" hidden="1" customHeight="1"/>
    <row r="8532" ht="8.25" hidden="1" customHeight="1"/>
    <row r="8533" ht="8.25" hidden="1" customHeight="1"/>
    <row r="8534" ht="8.25" hidden="1" customHeight="1"/>
    <row r="8535" ht="8.25" hidden="1" customHeight="1"/>
    <row r="8536" ht="8.25" hidden="1" customHeight="1"/>
    <row r="8537" ht="8.25" hidden="1" customHeight="1"/>
    <row r="8538" ht="8.25" hidden="1" customHeight="1"/>
    <row r="8539" ht="8.25" hidden="1" customHeight="1"/>
    <row r="8540" ht="8.25" hidden="1" customHeight="1"/>
    <row r="8541" ht="8.25" hidden="1" customHeight="1"/>
    <row r="8542" ht="8.25" hidden="1" customHeight="1"/>
    <row r="8543" ht="8.25" hidden="1" customHeight="1"/>
    <row r="8544" ht="8.25" hidden="1" customHeight="1"/>
    <row r="8545" ht="8.25" hidden="1" customHeight="1"/>
    <row r="8546" ht="8.25" hidden="1" customHeight="1"/>
    <row r="8547" ht="8.25" hidden="1" customHeight="1"/>
    <row r="8548" ht="8.25" hidden="1" customHeight="1"/>
    <row r="8549" ht="8.25" hidden="1" customHeight="1"/>
    <row r="8550" ht="8.25" hidden="1" customHeight="1"/>
    <row r="8551" ht="8.25" hidden="1" customHeight="1"/>
    <row r="8552" ht="8.25" hidden="1" customHeight="1"/>
    <row r="8553" ht="8.25" hidden="1" customHeight="1"/>
    <row r="8554" ht="8.25" hidden="1" customHeight="1"/>
    <row r="8555" ht="8.25" hidden="1" customHeight="1"/>
    <row r="8556" ht="8.25" hidden="1" customHeight="1"/>
    <row r="8557" ht="8.25" hidden="1" customHeight="1"/>
    <row r="8558" ht="8.25" hidden="1" customHeight="1"/>
    <row r="8559" ht="8.25" hidden="1" customHeight="1"/>
    <row r="8560" ht="8.25" hidden="1" customHeight="1"/>
    <row r="8561" ht="8.25" hidden="1" customHeight="1"/>
    <row r="8562" ht="8.25" hidden="1" customHeight="1"/>
    <row r="8563" ht="8.25" hidden="1" customHeight="1"/>
    <row r="8564" ht="8.25" hidden="1" customHeight="1"/>
    <row r="8565" ht="8.25" hidden="1" customHeight="1"/>
    <row r="8566" ht="8.25" hidden="1" customHeight="1"/>
    <row r="8567" ht="8.25" hidden="1" customHeight="1"/>
    <row r="8568" ht="8.25" hidden="1" customHeight="1"/>
    <row r="8569" ht="8.25" hidden="1" customHeight="1"/>
    <row r="8570" ht="8.25" hidden="1" customHeight="1"/>
    <row r="8571" ht="8.25" hidden="1" customHeight="1"/>
    <row r="8572" ht="8.25" hidden="1" customHeight="1"/>
    <row r="8573" ht="8.25" hidden="1" customHeight="1"/>
    <row r="8574" ht="8.25" hidden="1" customHeight="1"/>
    <row r="8575" ht="8.25" hidden="1" customHeight="1"/>
    <row r="8576" ht="8.25" hidden="1" customHeight="1"/>
    <row r="8577" ht="8.25" hidden="1" customHeight="1"/>
    <row r="8578" ht="8.25" hidden="1" customHeight="1"/>
    <row r="8579" ht="8.25" hidden="1" customHeight="1"/>
    <row r="8580" ht="8.25" hidden="1" customHeight="1"/>
    <row r="8581" ht="8.25" hidden="1" customHeight="1"/>
    <row r="8582" ht="8.25" hidden="1" customHeight="1"/>
    <row r="8583" ht="8.25" hidden="1" customHeight="1"/>
    <row r="8584" ht="8.25" hidden="1" customHeight="1"/>
    <row r="8585" ht="8.25" hidden="1" customHeight="1"/>
    <row r="8586" ht="8.25" hidden="1" customHeight="1"/>
    <row r="8587" ht="8.25" hidden="1" customHeight="1"/>
    <row r="8588" ht="8.25" hidden="1" customHeight="1"/>
    <row r="8589" ht="8.25" hidden="1" customHeight="1"/>
    <row r="8590" ht="8.25" hidden="1" customHeight="1"/>
    <row r="8591" ht="8.25" hidden="1" customHeight="1"/>
    <row r="8592" ht="8.25" hidden="1" customHeight="1"/>
    <row r="8593" ht="8.25" hidden="1" customHeight="1"/>
    <row r="8594" ht="8.25" hidden="1" customHeight="1"/>
    <row r="8595" ht="8.25" hidden="1" customHeight="1"/>
    <row r="8596" ht="8.25" hidden="1" customHeight="1"/>
    <row r="8597" ht="8.25" hidden="1" customHeight="1"/>
    <row r="8598" ht="8.25" hidden="1" customHeight="1"/>
    <row r="8599" ht="8.25" hidden="1" customHeight="1"/>
    <row r="8600" ht="8.25" hidden="1" customHeight="1"/>
    <row r="8601" ht="8.25" hidden="1" customHeight="1"/>
    <row r="8602" ht="8.25" hidden="1" customHeight="1"/>
    <row r="8603" ht="8.25" hidden="1" customHeight="1"/>
    <row r="8604" ht="8.25" hidden="1" customHeight="1"/>
    <row r="8605" ht="8.25" hidden="1" customHeight="1"/>
    <row r="8606" ht="8.25" hidden="1" customHeight="1"/>
    <row r="8607" ht="8.25" hidden="1" customHeight="1"/>
    <row r="8608" ht="8.25" hidden="1" customHeight="1"/>
    <row r="8609" ht="8.25" hidden="1" customHeight="1"/>
    <row r="8610" ht="8.25" hidden="1" customHeight="1"/>
    <row r="8611" ht="8.25" hidden="1" customHeight="1"/>
    <row r="8612" ht="8.25" hidden="1" customHeight="1"/>
    <row r="8613" ht="8.25" hidden="1" customHeight="1"/>
    <row r="8614" ht="8.25" hidden="1" customHeight="1"/>
    <row r="8615" ht="8.25" hidden="1" customHeight="1"/>
    <row r="8616" ht="8.25" hidden="1" customHeight="1"/>
    <row r="8617" ht="8.25" hidden="1" customHeight="1"/>
    <row r="8618" ht="8.25" hidden="1" customHeight="1"/>
    <row r="8619" ht="8.25" hidden="1" customHeight="1"/>
    <row r="8620" ht="8.25" hidden="1" customHeight="1"/>
    <row r="8621" ht="8.25" hidden="1" customHeight="1"/>
    <row r="8622" ht="8.25" hidden="1" customHeight="1"/>
    <row r="8623" ht="8.25" hidden="1" customHeight="1"/>
    <row r="8624" ht="8.25" hidden="1" customHeight="1"/>
    <row r="8625" ht="8.25" hidden="1" customHeight="1"/>
    <row r="8626" ht="8.25" hidden="1" customHeight="1"/>
    <row r="8627" ht="8.25" hidden="1" customHeight="1"/>
    <row r="8628" ht="8.25" hidden="1" customHeight="1"/>
    <row r="8629" ht="8.25" hidden="1" customHeight="1"/>
    <row r="8630" ht="8.25" hidden="1" customHeight="1"/>
    <row r="8631" ht="8.25" hidden="1" customHeight="1"/>
    <row r="8632" ht="8.25" hidden="1" customHeight="1"/>
    <row r="8633" ht="8.25" hidden="1" customHeight="1"/>
    <row r="8634" ht="8.25" hidden="1" customHeight="1"/>
    <row r="8635" ht="8.25" hidden="1" customHeight="1"/>
    <row r="8636" ht="8.25" hidden="1" customHeight="1"/>
    <row r="8637" ht="8.25" hidden="1" customHeight="1"/>
    <row r="8638" ht="8.25" hidden="1" customHeight="1"/>
    <row r="8639" ht="8.25" hidden="1" customHeight="1"/>
    <row r="8640" ht="8.25" hidden="1" customHeight="1"/>
    <row r="8641" ht="8.25" hidden="1" customHeight="1"/>
    <row r="8642" ht="8.25" hidden="1" customHeight="1"/>
    <row r="8643" ht="8.25" hidden="1" customHeight="1"/>
    <row r="8644" ht="8.25" hidden="1" customHeight="1"/>
    <row r="8645" ht="8.25" hidden="1" customHeight="1"/>
    <row r="8646" ht="8.25" hidden="1" customHeight="1"/>
    <row r="8647" ht="8.25" hidden="1" customHeight="1"/>
    <row r="8648" ht="8.25" hidden="1" customHeight="1"/>
    <row r="8649" ht="8.25" hidden="1" customHeight="1"/>
    <row r="8650" ht="8.25" hidden="1" customHeight="1"/>
    <row r="8651" ht="8.25" hidden="1" customHeight="1"/>
    <row r="8652" ht="8.25" hidden="1" customHeight="1"/>
    <row r="8653" ht="8.25" hidden="1" customHeight="1"/>
    <row r="8654" ht="8.25" hidden="1" customHeight="1"/>
    <row r="8655" ht="8.25" hidden="1" customHeight="1"/>
    <row r="8656" ht="8.25" hidden="1" customHeight="1"/>
    <row r="8657" ht="8.25" hidden="1" customHeight="1"/>
    <row r="8658" ht="8.25" hidden="1" customHeight="1"/>
    <row r="8659" ht="8.25" hidden="1" customHeight="1"/>
    <row r="8660" ht="8.25" hidden="1" customHeight="1"/>
    <row r="8661" ht="8.25" hidden="1" customHeight="1"/>
    <row r="8662" ht="8.25" hidden="1" customHeight="1"/>
    <row r="8663" ht="8.25" hidden="1" customHeight="1"/>
    <row r="8664" ht="8.25" hidden="1" customHeight="1"/>
    <row r="8665" ht="8.25" hidden="1" customHeight="1"/>
    <row r="8666" ht="8.25" hidden="1" customHeight="1"/>
    <row r="8667" ht="8.25" hidden="1" customHeight="1"/>
    <row r="8668" ht="8.25" hidden="1" customHeight="1"/>
    <row r="8669" ht="8.25" hidden="1" customHeight="1"/>
    <row r="8670" ht="8.25" hidden="1" customHeight="1"/>
    <row r="8671" ht="8.25" hidden="1" customHeight="1"/>
    <row r="8672" ht="8.25" hidden="1" customHeight="1"/>
    <row r="8673" ht="8.25" hidden="1" customHeight="1"/>
    <row r="8674" ht="8.25" hidden="1" customHeight="1"/>
    <row r="8675" ht="8.25" hidden="1" customHeight="1"/>
    <row r="8676" ht="8.25" hidden="1" customHeight="1"/>
    <row r="8677" ht="8.25" hidden="1" customHeight="1"/>
    <row r="8678" ht="8.25" hidden="1" customHeight="1"/>
    <row r="8679" ht="8.25" hidden="1" customHeight="1"/>
    <row r="8680" ht="8.25" hidden="1" customHeight="1"/>
    <row r="8681" ht="8.25" hidden="1" customHeight="1"/>
    <row r="8682" ht="8.25" hidden="1" customHeight="1"/>
    <row r="8683" ht="8.25" hidden="1" customHeight="1"/>
    <row r="8684" ht="8.25" hidden="1" customHeight="1"/>
    <row r="8685" ht="8.25" hidden="1" customHeight="1"/>
    <row r="8686" ht="8.25" hidden="1" customHeight="1"/>
    <row r="8687" ht="8.25" hidden="1" customHeight="1"/>
    <row r="8688" ht="8.25" hidden="1" customHeight="1"/>
    <row r="8689" ht="8.25" hidden="1" customHeight="1"/>
    <row r="8690" ht="8.25" hidden="1" customHeight="1"/>
    <row r="8691" ht="8.25" hidden="1" customHeight="1"/>
    <row r="8692" ht="8.25" hidden="1" customHeight="1"/>
    <row r="8693" ht="8.25" hidden="1" customHeight="1"/>
    <row r="8694" ht="8.25" hidden="1" customHeight="1"/>
    <row r="8695" ht="8.25" hidden="1" customHeight="1"/>
    <row r="8696" ht="8.25" hidden="1" customHeight="1"/>
    <row r="8697" ht="8.25" hidden="1" customHeight="1"/>
    <row r="8698" ht="8.25" hidden="1" customHeight="1"/>
    <row r="8699" ht="8.25" hidden="1" customHeight="1"/>
    <row r="8700" ht="8.25" hidden="1" customHeight="1"/>
    <row r="8701" ht="8.25" hidden="1" customHeight="1"/>
    <row r="8702" ht="8.25" hidden="1" customHeight="1"/>
    <row r="8703" ht="8.25" hidden="1" customHeight="1"/>
    <row r="8704" ht="8.25" hidden="1" customHeight="1"/>
    <row r="8705" ht="8.25" hidden="1" customHeight="1"/>
    <row r="8706" ht="8.25" hidden="1" customHeight="1"/>
    <row r="8707" ht="8.25" hidden="1" customHeight="1"/>
    <row r="8708" ht="8.25" hidden="1" customHeight="1"/>
    <row r="8709" ht="8.25" hidden="1" customHeight="1"/>
    <row r="8710" ht="8.25" hidden="1" customHeight="1"/>
    <row r="8711" ht="8.25" hidden="1" customHeight="1"/>
    <row r="8712" ht="8.25" hidden="1" customHeight="1"/>
    <row r="8713" ht="8.25" hidden="1" customHeight="1"/>
    <row r="8714" ht="8.25" hidden="1" customHeight="1"/>
    <row r="8715" ht="8.25" hidden="1" customHeight="1"/>
    <row r="8716" ht="8.25" hidden="1" customHeight="1"/>
    <row r="8717" ht="8.25" hidden="1" customHeight="1"/>
    <row r="8718" ht="8.25" hidden="1" customHeight="1"/>
    <row r="8719" ht="8.25" hidden="1" customHeight="1"/>
    <row r="8720" ht="8.25" hidden="1" customHeight="1"/>
    <row r="8721" ht="8.25" hidden="1" customHeight="1"/>
    <row r="8722" ht="8.25" hidden="1" customHeight="1"/>
    <row r="8723" ht="8.25" hidden="1" customHeight="1"/>
    <row r="8724" ht="8.25" hidden="1" customHeight="1"/>
    <row r="8725" ht="8.25" hidden="1" customHeight="1"/>
    <row r="8726" ht="8.25" hidden="1" customHeight="1"/>
    <row r="8727" ht="8.25" hidden="1" customHeight="1"/>
    <row r="8728" ht="8.25" hidden="1" customHeight="1"/>
    <row r="8729" ht="8.25" hidden="1" customHeight="1"/>
    <row r="8730" ht="8.25" hidden="1" customHeight="1"/>
    <row r="8731" ht="8.25" hidden="1" customHeight="1"/>
    <row r="8732" ht="8.25" hidden="1" customHeight="1"/>
    <row r="8733" ht="8.25" hidden="1" customHeight="1"/>
    <row r="8734" ht="8.25" hidden="1" customHeight="1"/>
    <row r="8735" ht="8.25" hidden="1" customHeight="1"/>
    <row r="8736" ht="8.25" hidden="1" customHeight="1"/>
    <row r="8737" ht="8.25" hidden="1" customHeight="1"/>
    <row r="8738" ht="8.25" hidden="1" customHeight="1"/>
    <row r="8739" ht="8.25" hidden="1" customHeight="1"/>
    <row r="8740" ht="8.25" hidden="1" customHeight="1"/>
    <row r="8741" ht="8.25" hidden="1" customHeight="1"/>
    <row r="8742" ht="8.25" hidden="1" customHeight="1"/>
    <row r="8743" ht="8.25" hidden="1" customHeight="1"/>
    <row r="8744" ht="8.25" hidden="1" customHeight="1"/>
    <row r="8745" ht="8.25" hidden="1" customHeight="1"/>
    <row r="8746" ht="8.25" hidden="1" customHeight="1"/>
    <row r="8747" ht="8.25" hidden="1" customHeight="1"/>
    <row r="8748" ht="8.25" hidden="1" customHeight="1"/>
    <row r="8749" ht="8.25" hidden="1" customHeight="1"/>
    <row r="8750" ht="8.25" hidden="1" customHeight="1"/>
    <row r="8751" ht="8.25" hidden="1" customHeight="1"/>
    <row r="8752" ht="8.25" hidden="1" customHeight="1"/>
    <row r="8753" ht="8.25" hidden="1" customHeight="1"/>
    <row r="8754" ht="8.25" hidden="1" customHeight="1"/>
    <row r="8755" ht="8.25" hidden="1" customHeight="1"/>
    <row r="8756" ht="8.25" hidden="1" customHeight="1"/>
    <row r="8757" ht="8.25" hidden="1" customHeight="1"/>
    <row r="8758" ht="8.25" hidden="1" customHeight="1"/>
    <row r="8759" ht="8.25" hidden="1" customHeight="1"/>
    <row r="8760" ht="8.25" hidden="1" customHeight="1"/>
    <row r="8761" ht="8.25" hidden="1" customHeight="1"/>
    <row r="8762" ht="8.25" hidden="1" customHeight="1"/>
    <row r="8763" ht="8.25" hidden="1" customHeight="1"/>
    <row r="8764" ht="8.25" hidden="1" customHeight="1"/>
    <row r="8765" ht="8.25" hidden="1" customHeight="1"/>
    <row r="8766" ht="8.25" hidden="1" customHeight="1"/>
    <row r="8767" ht="8.25" hidden="1" customHeight="1"/>
    <row r="8768" ht="8.25" hidden="1" customHeight="1"/>
    <row r="8769" ht="8.25" hidden="1" customHeight="1"/>
    <row r="8770" ht="8.25" hidden="1" customHeight="1"/>
    <row r="8771" ht="8.25" hidden="1" customHeight="1"/>
    <row r="8772" ht="8.25" hidden="1" customHeight="1"/>
    <row r="8773" ht="8.25" hidden="1" customHeight="1"/>
    <row r="8774" ht="8.25" hidden="1" customHeight="1"/>
    <row r="8775" ht="8.25" hidden="1" customHeight="1"/>
    <row r="8776" ht="8.25" hidden="1" customHeight="1"/>
    <row r="8777" ht="8.25" hidden="1" customHeight="1"/>
    <row r="8778" ht="8.25" hidden="1" customHeight="1"/>
    <row r="8779" ht="8.25" hidden="1" customHeight="1"/>
    <row r="8780" ht="8.25" hidden="1" customHeight="1"/>
    <row r="8781" ht="8.25" hidden="1" customHeight="1"/>
    <row r="8782" ht="8.25" hidden="1" customHeight="1"/>
    <row r="8783" ht="8.25" hidden="1" customHeight="1"/>
    <row r="8784" ht="8.25" hidden="1" customHeight="1"/>
    <row r="8785" ht="8.25" hidden="1" customHeight="1"/>
    <row r="8786" ht="8.25" hidden="1" customHeight="1"/>
    <row r="8787" ht="8.25" hidden="1" customHeight="1"/>
    <row r="8788" ht="8.25" hidden="1" customHeight="1"/>
    <row r="8789" ht="8.25" hidden="1" customHeight="1"/>
    <row r="8790" ht="8.25" hidden="1" customHeight="1"/>
    <row r="8791" ht="8.25" hidden="1" customHeight="1"/>
    <row r="8792" ht="8.25" hidden="1" customHeight="1"/>
    <row r="8793" ht="8.25" hidden="1" customHeight="1"/>
    <row r="8794" ht="8.25" hidden="1" customHeight="1"/>
    <row r="8795" ht="8.25" hidden="1" customHeight="1"/>
    <row r="8796" ht="8.25" hidden="1" customHeight="1"/>
    <row r="8797" ht="8.25" hidden="1" customHeight="1"/>
    <row r="8798" ht="8.25" hidden="1" customHeight="1"/>
    <row r="8799" ht="8.25" hidden="1" customHeight="1"/>
    <row r="8800" ht="8.25" hidden="1" customHeight="1"/>
    <row r="8801" ht="8.25" hidden="1" customHeight="1"/>
    <row r="8802" ht="8.25" hidden="1" customHeight="1"/>
    <row r="8803" ht="8.25" hidden="1" customHeight="1"/>
    <row r="8804" ht="8.25" hidden="1" customHeight="1"/>
    <row r="8805" ht="8.25" hidden="1" customHeight="1"/>
    <row r="8806" ht="8.25" hidden="1" customHeight="1"/>
    <row r="8807" ht="8.25" hidden="1" customHeight="1"/>
    <row r="8808" ht="8.25" hidden="1" customHeight="1"/>
    <row r="8809" ht="8.25" hidden="1" customHeight="1"/>
    <row r="8810" ht="8.25" hidden="1" customHeight="1"/>
    <row r="8811" ht="8.25" hidden="1" customHeight="1"/>
    <row r="8812" ht="8.25" hidden="1" customHeight="1"/>
    <row r="8813" ht="8.25" hidden="1" customHeight="1"/>
    <row r="8814" ht="8.25" hidden="1" customHeight="1"/>
    <row r="8815" ht="8.25" hidden="1" customHeight="1"/>
    <row r="8816" ht="8.25" hidden="1" customHeight="1"/>
    <row r="8817" ht="8.25" hidden="1" customHeight="1"/>
    <row r="8818" ht="8.25" hidden="1" customHeight="1"/>
    <row r="8819" ht="8.25" hidden="1" customHeight="1"/>
    <row r="8820" ht="8.25" hidden="1" customHeight="1"/>
    <row r="8821" ht="8.25" hidden="1" customHeight="1"/>
    <row r="8822" ht="8.25" hidden="1" customHeight="1"/>
    <row r="8823" ht="8.25" hidden="1" customHeight="1"/>
    <row r="8824" ht="8.25" hidden="1" customHeight="1"/>
    <row r="8825" ht="8.25" hidden="1" customHeight="1"/>
    <row r="8826" ht="8.25" hidden="1" customHeight="1"/>
    <row r="8827" ht="8.25" hidden="1" customHeight="1"/>
    <row r="8828" ht="8.25" hidden="1" customHeight="1"/>
    <row r="8829" ht="8.25" hidden="1" customHeight="1"/>
    <row r="8830" ht="8.25" hidden="1" customHeight="1"/>
    <row r="8831" ht="8.25" hidden="1" customHeight="1"/>
    <row r="8832" ht="8.25" hidden="1" customHeight="1"/>
    <row r="8833" ht="8.25" hidden="1" customHeight="1"/>
    <row r="8834" ht="8.25" hidden="1" customHeight="1"/>
    <row r="8835" ht="8.25" hidden="1" customHeight="1"/>
    <row r="8836" ht="8.25" hidden="1" customHeight="1"/>
    <row r="8837" ht="8.25" hidden="1" customHeight="1"/>
    <row r="8838" ht="8.25" hidden="1" customHeight="1"/>
    <row r="8839" ht="8.25" hidden="1" customHeight="1"/>
    <row r="8840" ht="8.25" hidden="1" customHeight="1"/>
    <row r="8841" ht="8.25" hidden="1" customHeight="1"/>
    <row r="8842" ht="8.25" hidden="1" customHeight="1"/>
    <row r="8843" ht="8.25" hidden="1" customHeight="1"/>
    <row r="8844" ht="8.25" hidden="1" customHeight="1"/>
    <row r="8845" ht="8.25" hidden="1" customHeight="1"/>
    <row r="8846" ht="8.25" hidden="1" customHeight="1"/>
    <row r="8847" ht="8.25" hidden="1" customHeight="1"/>
    <row r="8848" ht="8.25" hidden="1" customHeight="1"/>
    <row r="8849" ht="8.25" hidden="1" customHeight="1"/>
    <row r="8850" ht="8.25" hidden="1" customHeight="1"/>
    <row r="8851" ht="8.25" hidden="1" customHeight="1"/>
    <row r="8852" ht="8.25" hidden="1" customHeight="1"/>
    <row r="8853" ht="8.25" hidden="1" customHeight="1"/>
    <row r="8854" ht="8.25" hidden="1" customHeight="1"/>
    <row r="8855" ht="8.25" hidden="1" customHeight="1"/>
    <row r="8856" ht="8.25" hidden="1" customHeight="1"/>
    <row r="8857" ht="8.25" hidden="1" customHeight="1"/>
    <row r="8858" ht="8.25" hidden="1" customHeight="1"/>
    <row r="8859" ht="8.25" hidden="1" customHeight="1"/>
    <row r="8860" ht="8.25" hidden="1" customHeight="1"/>
    <row r="8861" ht="8.25" hidden="1" customHeight="1"/>
    <row r="8862" ht="8.25" hidden="1" customHeight="1"/>
    <row r="8863" ht="8.25" hidden="1" customHeight="1"/>
    <row r="8864" ht="8.25" hidden="1" customHeight="1"/>
    <row r="8865" ht="8.25" hidden="1" customHeight="1"/>
    <row r="8866" ht="8.25" hidden="1" customHeight="1"/>
    <row r="8867" ht="8.25" hidden="1" customHeight="1"/>
    <row r="8868" ht="8.25" hidden="1" customHeight="1"/>
    <row r="8869" ht="8.25" hidden="1" customHeight="1"/>
    <row r="8870" ht="8.25" hidden="1" customHeight="1"/>
    <row r="8871" ht="8.25" hidden="1" customHeight="1"/>
    <row r="8872" ht="8.25" hidden="1" customHeight="1"/>
    <row r="8873" ht="8.25" hidden="1" customHeight="1"/>
    <row r="8874" ht="8.25" hidden="1" customHeight="1"/>
    <row r="8875" ht="8.25" hidden="1" customHeight="1"/>
    <row r="8876" ht="8.25" hidden="1" customHeight="1"/>
    <row r="8877" ht="8.25" hidden="1" customHeight="1"/>
    <row r="8878" ht="8.25" hidden="1" customHeight="1"/>
    <row r="8879" ht="8.25" hidden="1" customHeight="1"/>
    <row r="8880" ht="8.25" hidden="1" customHeight="1"/>
    <row r="8881" ht="8.25" hidden="1" customHeight="1"/>
    <row r="8882" ht="8.25" hidden="1" customHeight="1"/>
    <row r="8883" ht="8.25" hidden="1" customHeight="1"/>
    <row r="8884" ht="8.25" hidden="1" customHeight="1"/>
    <row r="8885" ht="8.25" hidden="1" customHeight="1"/>
    <row r="8886" ht="8.25" hidden="1" customHeight="1"/>
    <row r="8887" ht="8.25" hidden="1" customHeight="1"/>
    <row r="8888" ht="8.25" hidden="1" customHeight="1"/>
    <row r="8889" ht="8.25" hidden="1" customHeight="1"/>
    <row r="8890" ht="8.25" hidden="1" customHeight="1"/>
    <row r="8891" ht="8.25" hidden="1" customHeight="1"/>
    <row r="8892" ht="8.25" hidden="1" customHeight="1"/>
    <row r="8893" ht="8.25" hidden="1" customHeight="1"/>
    <row r="8894" ht="8.25" hidden="1" customHeight="1"/>
    <row r="8895" ht="8.25" hidden="1" customHeight="1"/>
    <row r="8896" ht="8.25" hidden="1" customHeight="1"/>
    <row r="8897" ht="8.25" hidden="1" customHeight="1"/>
    <row r="8898" ht="8.25" hidden="1" customHeight="1"/>
    <row r="8899" ht="8.25" hidden="1" customHeight="1"/>
    <row r="8900" ht="8.25" hidden="1" customHeight="1"/>
    <row r="8901" ht="8.25" hidden="1" customHeight="1"/>
    <row r="8902" ht="8.25" hidden="1" customHeight="1"/>
    <row r="8903" ht="8.25" hidden="1" customHeight="1"/>
    <row r="8904" ht="8.25" hidden="1" customHeight="1"/>
    <row r="8905" ht="8.25" hidden="1" customHeight="1"/>
    <row r="8906" ht="8.25" hidden="1" customHeight="1"/>
    <row r="8907" ht="8.25" hidden="1" customHeight="1"/>
    <row r="8908" ht="8.25" hidden="1" customHeight="1"/>
    <row r="8909" ht="8.25" hidden="1" customHeight="1"/>
    <row r="8910" ht="8.25" hidden="1" customHeight="1"/>
    <row r="8911" ht="8.25" hidden="1" customHeight="1"/>
    <row r="8912" ht="8.25" hidden="1" customHeight="1"/>
    <row r="8913" ht="8.25" hidden="1" customHeight="1"/>
    <row r="8914" ht="8.25" hidden="1" customHeight="1"/>
    <row r="8915" ht="8.25" hidden="1" customHeight="1"/>
    <row r="8916" ht="8.25" hidden="1" customHeight="1"/>
    <row r="8917" ht="8.25" hidden="1" customHeight="1"/>
    <row r="8918" ht="8.25" hidden="1" customHeight="1"/>
    <row r="8919" ht="8.25" hidden="1" customHeight="1"/>
    <row r="8920" ht="8.25" hidden="1" customHeight="1"/>
    <row r="8921" ht="8.25" hidden="1" customHeight="1"/>
    <row r="8922" ht="8.25" hidden="1" customHeight="1"/>
    <row r="8923" ht="8.25" hidden="1" customHeight="1"/>
    <row r="8924" ht="8.25" hidden="1" customHeight="1"/>
    <row r="8925" ht="8.25" hidden="1" customHeight="1"/>
    <row r="8926" ht="8.25" hidden="1" customHeight="1"/>
    <row r="8927" ht="8.25" hidden="1" customHeight="1"/>
    <row r="8928" ht="8.25" hidden="1" customHeight="1"/>
    <row r="8929" ht="8.25" hidden="1" customHeight="1"/>
    <row r="8930" ht="8.25" hidden="1" customHeight="1"/>
    <row r="8931" ht="8.25" hidden="1" customHeight="1"/>
    <row r="8932" ht="8.25" hidden="1" customHeight="1"/>
    <row r="8933" ht="8.25" hidden="1" customHeight="1"/>
    <row r="8934" ht="8.25" hidden="1" customHeight="1"/>
    <row r="8935" ht="8.25" hidden="1" customHeight="1"/>
    <row r="8936" ht="8.25" hidden="1" customHeight="1"/>
    <row r="8937" ht="8.25" hidden="1" customHeight="1"/>
    <row r="8938" ht="8.25" hidden="1" customHeight="1"/>
    <row r="8939" ht="8.25" hidden="1" customHeight="1"/>
    <row r="8940" ht="8.25" hidden="1" customHeight="1"/>
    <row r="8941" ht="8.25" hidden="1" customHeight="1"/>
    <row r="8942" ht="8.25" hidden="1" customHeight="1"/>
    <row r="8943" ht="8.25" hidden="1" customHeight="1"/>
    <row r="8944" ht="8.25" hidden="1" customHeight="1"/>
    <row r="8945" ht="8.25" hidden="1" customHeight="1"/>
    <row r="8946" ht="8.25" hidden="1" customHeight="1"/>
    <row r="8947" ht="8.25" hidden="1" customHeight="1"/>
    <row r="8948" ht="8.25" hidden="1" customHeight="1"/>
    <row r="8949" ht="8.25" hidden="1" customHeight="1"/>
    <row r="8950" ht="8.25" hidden="1" customHeight="1"/>
    <row r="8951" ht="8.25" hidden="1" customHeight="1"/>
    <row r="8952" ht="8.25" hidden="1" customHeight="1"/>
    <row r="8953" ht="8.25" hidden="1" customHeight="1"/>
    <row r="8954" ht="8.25" hidden="1" customHeight="1"/>
    <row r="8955" ht="8.25" hidden="1" customHeight="1"/>
    <row r="8956" ht="8.25" hidden="1" customHeight="1"/>
    <row r="8957" ht="8.25" hidden="1" customHeight="1"/>
    <row r="8958" ht="8.25" hidden="1" customHeight="1"/>
    <row r="8959" ht="8.25" hidden="1" customHeight="1"/>
    <row r="8960" ht="8.25" hidden="1" customHeight="1"/>
    <row r="8961" ht="8.25" hidden="1" customHeight="1"/>
    <row r="8962" ht="8.25" hidden="1" customHeight="1"/>
    <row r="8963" ht="8.25" hidden="1" customHeight="1"/>
    <row r="8964" ht="8.25" hidden="1" customHeight="1"/>
    <row r="8965" ht="8.25" hidden="1" customHeight="1"/>
    <row r="8966" ht="8.25" hidden="1" customHeight="1"/>
    <row r="8967" ht="8.25" hidden="1" customHeight="1"/>
    <row r="8968" ht="8.25" hidden="1" customHeight="1"/>
    <row r="8969" ht="8.25" hidden="1" customHeight="1"/>
    <row r="8970" ht="8.25" hidden="1" customHeight="1"/>
    <row r="8971" ht="8.25" hidden="1" customHeight="1"/>
    <row r="8972" ht="8.25" hidden="1" customHeight="1"/>
    <row r="8973" ht="8.25" hidden="1" customHeight="1"/>
    <row r="8974" ht="8.25" hidden="1" customHeight="1"/>
    <row r="8975" ht="8.25" hidden="1" customHeight="1"/>
    <row r="8976" ht="8.25" hidden="1" customHeight="1"/>
    <row r="8977" ht="8.25" hidden="1" customHeight="1"/>
    <row r="8978" ht="8.25" hidden="1" customHeight="1"/>
    <row r="8979" ht="8.25" hidden="1" customHeight="1"/>
    <row r="8980" ht="8.25" hidden="1" customHeight="1"/>
    <row r="8981" ht="8.25" hidden="1" customHeight="1"/>
    <row r="8982" ht="8.25" hidden="1" customHeight="1"/>
    <row r="8983" ht="8.25" hidden="1" customHeight="1"/>
    <row r="8984" ht="8.25" hidden="1" customHeight="1"/>
    <row r="8985" ht="8.25" hidden="1" customHeight="1"/>
    <row r="8986" ht="8.25" hidden="1" customHeight="1"/>
    <row r="8987" ht="8.25" hidden="1" customHeight="1"/>
    <row r="8988" ht="8.25" hidden="1" customHeight="1"/>
    <row r="8989" ht="8.25" hidden="1" customHeight="1"/>
    <row r="8990" ht="8.25" hidden="1" customHeight="1"/>
    <row r="8991" ht="8.25" hidden="1" customHeight="1"/>
    <row r="8992" ht="8.25" hidden="1" customHeight="1"/>
    <row r="8993" ht="8.25" hidden="1" customHeight="1"/>
    <row r="8994" ht="8.25" hidden="1" customHeight="1"/>
    <row r="8995" ht="8.25" hidden="1" customHeight="1"/>
    <row r="8996" ht="8.25" hidden="1" customHeight="1"/>
    <row r="8997" ht="8.25" hidden="1" customHeight="1"/>
    <row r="8998" ht="8.25" hidden="1" customHeight="1"/>
    <row r="8999" ht="8.25" hidden="1" customHeight="1"/>
    <row r="9000" ht="8.25" hidden="1" customHeight="1"/>
    <row r="9001" ht="8.25" hidden="1" customHeight="1"/>
    <row r="9002" ht="8.25" hidden="1" customHeight="1"/>
    <row r="9003" ht="8.25" hidden="1" customHeight="1"/>
    <row r="9004" ht="8.25" hidden="1" customHeight="1"/>
    <row r="9005" ht="8.25" hidden="1" customHeight="1"/>
    <row r="9006" ht="8.25" hidden="1" customHeight="1"/>
    <row r="9007" ht="8.25" hidden="1" customHeight="1"/>
    <row r="9008" ht="8.25" hidden="1" customHeight="1"/>
    <row r="9009" ht="8.25" hidden="1" customHeight="1"/>
    <row r="9010" ht="8.25" hidden="1" customHeight="1"/>
    <row r="9011" ht="8.25" hidden="1" customHeight="1"/>
    <row r="9012" ht="8.25" hidden="1" customHeight="1"/>
    <row r="9013" ht="8.25" hidden="1" customHeight="1"/>
    <row r="9014" ht="8.25" hidden="1" customHeight="1"/>
    <row r="9015" ht="8.25" hidden="1" customHeight="1"/>
    <row r="9016" ht="8.25" hidden="1" customHeight="1"/>
    <row r="9017" ht="8.25" hidden="1" customHeight="1"/>
    <row r="9018" ht="8.25" hidden="1" customHeight="1"/>
    <row r="9019" ht="8.25" hidden="1" customHeight="1"/>
    <row r="9020" ht="8.25" hidden="1" customHeight="1"/>
    <row r="9021" ht="8.25" hidden="1" customHeight="1"/>
    <row r="9022" ht="8.25" hidden="1" customHeight="1"/>
    <row r="9023" ht="8.25" hidden="1" customHeight="1"/>
    <row r="9024" ht="8.25" hidden="1" customHeight="1"/>
    <row r="9025" ht="8.25" hidden="1" customHeight="1"/>
    <row r="9026" ht="8.25" hidden="1" customHeight="1"/>
    <row r="9027" ht="8.25" hidden="1" customHeight="1"/>
    <row r="9028" ht="8.25" hidden="1" customHeight="1"/>
    <row r="9029" ht="8.25" hidden="1" customHeight="1"/>
    <row r="9030" ht="8.25" hidden="1" customHeight="1"/>
    <row r="9031" ht="8.25" hidden="1" customHeight="1"/>
    <row r="9032" ht="8.25" hidden="1" customHeight="1"/>
    <row r="9033" ht="8.25" hidden="1" customHeight="1"/>
    <row r="9034" ht="8.25" hidden="1" customHeight="1"/>
    <row r="9035" ht="8.25" hidden="1" customHeight="1"/>
    <row r="9036" ht="8.25" hidden="1" customHeight="1"/>
    <row r="9037" ht="8.25" hidden="1" customHeight="1"/>
    <row r="9038" ht="8.25" hidden="1" customHeight="1"/>
    <row r="9039" ht="8.25" hidden="1" customHeight="1"/>
    <row r="9040" ht="8.25" hidden="1" customHeight="1"/>
    <row r="9041" ht="8.25" hidden="1" customHeight="1"/>
    <row r="9042" ht="8.25" hidden="1" customHeight="1"/>
    <row r="9043" ht="8.25" hidden="1" customHeight="1"/>
    <row r="9044" ht="8.25" hidden="1" customHeight="1"/>
    <row r="9045" ht="8.25" hidden="1" customHeight="1"/>
    <row r="9046" ht="8.25" hidden="1" customHeight="1"/>
    <row r="9047" ht="8.25" hidden="1" customHeight="1"/>
    <row r="9048" ht="8.25" hidden="1" customHeight="1"/>
    <row r="9049" ht="8.25" hidden="1" customHeight="1"/>
    <row r="9050" ht="8.25" hidden="1" customHeight="1"/>
    <row r="9051" ht="8.25" hidden="1" customHeight="1"/>
    <row r="9052" ht="8.25" hidden="1" customHeight="1"/>
    <row r="9053" ht="8.25" hidden="1" customHeight="1"/>
    <row r="9054" ht="8.25" hidden="1" customHeight="1"/>
    <row r="9055" ht="8.25" hidden="1" customHeight="1"/>
    <row r="9056" ht="8.25" hidden="1" customHeight="1"/>
    <row r="9057" ht="8.25" hidden="1" customHeight="1"/>
    <row r="9058" ht="8.25" hidden="1" customHeight="1"/>
    <row r="9059" ht="8.25" hidden="1" customHeight="1"/>
    <row r="9060" ht="8.25" hidden="1" customHeight="1"/>
    <row r="9061" ht="8.25" hidden="1" customHeight="1"/>
    <row r="9062" ht="8.25" hidden="1" customHeight="1"/>
    <row r="9063" ht="8.25" hidden="1" customHeight="1"/>
    <row r="9064" ht="8.25" hidden="1" customHeight="1"/>
    <row r="9065" ht="8.25" hidden="1" customHeight="1"/>
    <row r="9066" ht="8.25" hidden="1" customHeight="1"/>
    <row r="9067" ht="8.25" hidden="1" customHeight="1"/>
    <row r="9068" ht="8.25" hidden="1" customHeight="1"/>
    <row r="9069" ht="8.25" hidden="1" customHeight="1"/>
    <row r="9070" ht="8.25" hidden="1" customHeight="1"/>
    <row r="9071" ht="8.25" hidden="1" customHeight="1"/>
    <row r="9072" ht="8.25" hidden="1" customHeight="1"/>
    <row r="9073" ht="8.25" hidden="1" customHeight="1"/>
    <row r="9074" ht="8.25" hidden="1" customHeight="1"/>
    <row r="9075" ht="8.25" hidden="1" customHeight="1"/>
    <row r="9076" ht="8.25" hidden="1" customHeight="1"/>
    <row r="9077" ht="8.25" hidden="1" customHeight="1"/>
    <row r="9078" ht="8.25" hidden="1" customHeight="1"/>
    <row r="9079" ht="8.25" hidden="1" customHeight="1"/>
    <row r="9080" ht="8.25" hidden="1" customHeight="1"/>
    <row r="9081" ht="8.25" hidden="1" customHeight="1"/>
    <row r="9082" ht="8.25" hidden="1" customHeight="1"/>
    <row r="9083" ht="8.25" hidden="1" customHeight="1"/>
    <row r="9084" ht="8.25" hidden="1" customHeight="1"/>
    <row r="9085" ht="8.25" hidden="1" customHeight="1"/>
    <row r="9086" ht="8.25" hidden="1" customHeight="1"/>
    <row r="9087" ht="8.25" hidden="1" customHeight="1"/>
    <row r="9088" ht="8.25" hidden="1" customHeight="1"/>
    <row r="9089" ht="8.25" hidden="1" customHeight="1"/>
    <row r="9090" ht="8.25" hidden="1" customHeight="1"/>
    <row r="9091" ht="8.25" hidden="1" customHeight="1"/>
    <row r="9092" ht="8.25" hidden="1" customHeight="1"/>
    <row r="9093" ht="8.25" hidden="1" customHeight="1"/>
    <row r="9094" ht="8.25" hidden="1" customHeight="1"/>
    <row r="9095" ht="8.25" hidden="1" customHeight="1"/>
    <row r="9096" ht="8.25" hidden="1" customHeight="1"/>
    <row r="9097" ht="8.25" hidden="1" customHeight="1"/>
    <row r="9098" ht="8.25" hidden="1" customHeight="1"/>
    <row r="9099" ht="8.25" hidden="1" customHeight="1"/>
    <row r="9100" ht="8.25" hidden="1" customHeight="1"/>
    <row r="9101" ht="8.25" hidden="1" customHeight="1"/>
    <row r="9102" ht="8.25" hidden="1" customHeight="1"/>
    <row r="9103" ht="8.25" hidden="1" customHeight="1"/>
    <row r="9104" ht="8.25" hidden="1" customHeight="1"/>
    <row r="9105" ht="8.25" hidden="1" customHeight="1"/>
    <row r="9106" ht="8.25" hidden="1" customHeight="1"/>
    <row r="9107" ht="8.25" hidden="1" customHeight="1"/>
    <row r="9108" ht="8.25" hidden="1" customHeight="1"/>
    <row r="9109" ht="8.25" hidden="1" customHeight="1"/>
    <row r="9110" ht="8.25" hidden="1" customHeight="1"/>
    <row r="9111" ht="8.25" hidden="1" customHeight="1"/>
    <row r="9112" ht="8.25" hidden="1" customHeight="1"/>
    <row r="9113" ht="8.25" hidden="1" customHeight="1"/>
    <row r="9114" ht="8.25" hidden="1" customHeight="1"/>
    <row r="9115" ht="8.25" hidden="1" customHeight="1"/>
    <row r="9116" ht="8.25" hidden="1" customHeight="1"/>
    <row r="9117" ht="8.25" hidden="1" customHeight="1"/>
    <row r="9118" ht="8.25" hidden="1" customHeight="1"/>
    <row r="9119" ht="8.25" hidden="1" customHeight="1"/>
    <row r="9120" ht="8.25" hidden="1" customHeight="1"/>
    <row r="9121" ht="8.25" hidden="1" customHeight="1"/>
    <row r="9122" ht="8.25" hidden="1" customHeight="1"/>
    <row r="9123" ht="8.25" hidden="1" customHeight="1"/>
    <row r="9124" ht="8.25" hidden="1" customHeight="1"/>
    <row r="9125" ht="8.25" hidden="1" customHeight="1"/>
    <row r="9126" ht="8.25" hidden="1" customHeight="1"/>
    <row r="9127" ht="8.25" hidden="1" customHeight="1"/>
    <row r="9128" ht="8.25" hidden="1" customHeight="1"/>
    <row r="9129" ht="8.25" hidden="1" customHeight="1"/>
    <row r="9130" ht="8.25" hidden="1" customHeight="1"/>
    <row r="9131" ht="8.25" hidden="1" customHeight="1"/>
    <row r="9132" ht="8.25" hidden="1" customHeight="1"/>
    <row r="9133" ht="8.25" hidden="1" customHeight="1"/>
    <row r="9134" ht="8.25" hidden="1" customHeight="1"/>
    <row r="9135" ht="8.25" hidden="1" customHeight="1"/>
    <row r="9136" ht="8.25" hidden="1" customHeight="1"/>
    <row r="9137" ht="8.25" hidden="1" customHeight="1"/>
    <row r="9138" ht="8.25" hidden="1" customHeight="1"/>
    <row r="9139" ht="8.25" hidden="1" customHeight="1"/>
    <row r="9140" ht="8.25" hidden="1" customHeight="1"/>
    <row r="9141" ht="8.25" hidden="1" customHeight="1"/>
    <row r="9142" ht="8.25" hidden="1" customHeight="1"/>
    <row r="9143" ht="8.25" hidden="1" customHeight="1"/>
    <row r="9144" ht="8.25" hidden="1" customHeight="1"/>
    <row r="9145" ht="8.25" hidden="1" customHeight="1"/>
    <row r="9146" ht="8.25" hidden="1" customHeight="1"/>
    <row r="9147" ht="8.25" hidden="1" customHeight="1"/>
    <row r="9148" ht="8.25" hidden="1" customHeight="1"/>
    <row r="9149" ht="8.25" hidden="1" customHeight="1"/>
    <row r="9150" ht="8.25" hidden="1" customHeight="1"/>
    <row r="9151" ht="8.25" hidden="1" customHeight="1"/>
    <row r="9152" ht="8.25" hidden="1" customHeight="1"/>
    <row r="9153" ht="8.25" hidden="1" customHeight="1"/>
    <row r="9154" ht="8.25" hidden="1" customHeight="1"/>
    <row r="9155" ht="8.25" hidden="1" customHeight="1"/>
    <row r="9156" ht="8.25" hidden="1" customHeight="1"/>
    <row r="9157" ht="8.25" hidden="1" customHeight="1"/>
    <row r="9158" ht="8.25" hidden="1" customHeight="1"/>
    <row r="9159" ht="8.25" hidden="1" customHeight="1"/>
    <row r="9160" ht="8.25" hidden="1" customHeight="1"/>
    <row r="9161" ht="8.25" hidden="1" customHeight="1"/>
    <row r="9162" ht="8.25" hidden="1" customHeight="1"/>
    <row r="9163" ht="8.25" hidden="1" customHeight="1"/>
    <row r="9164" ht="8.25" hidden="1" customHeight="1"/>
    <row r="9165" ht="8.25" hidden="1" customHeight="1"/>
    <row r="9166" ht="8.25" hidden="1" customHeight="1"/>
    <row r="9167" ht="8.25" hidden="1" customHeight="1"/>
    <row r="9168" ht="8.25" hidden="1" customHeight="1"/>
    <row r="9169" ht="8.25" hidden="1" customHeight="1"/>
    <row r="9170" ht="8.25" hidden="1" customHeight="1"/>
    <row r="9171" ht="8.25" hidden="1" customHeight="1"/>
    <row r="9172" ht="8.25" hidden="1" customHeight="1"/>
    <row r="9173" ht="8.25" hidden="1" customHeight="1"/>
    <row r="9174" ht="8.25" hidden="1" customHeight="1"/>
    <row r="9175" ht="8.25" hidden="1" customHeight="1"/>
    <row r="9176" ht="8.25" hidden="1" customHeight="1"/>
    <row r="9177" ht="8.25" hidden="1" customHeight="1"/>
    <row r="9178" ht="8.25" hidden="1" customHeight="1"/>
    <row r="9179" ht="8.25" hidden="1" customHeight="1"/>
    <row r="9180" ht="8.25" hidden="1" customHeight="1"/>
    <row r="9181" ht="8.25" hidden="1" customHeight="1"/>
    <row r="9182" ht="8.25" hidden="1" customHeight="1"/>
    <row r="9183" ht="8.25" hidden="1" customHeight="1"/>
    <row r="9184" ht="8.25" hidden="1" customHeight="1"/>
    <row r="9185" ht="8.25" hidden="1" customHeight="1"/>
    <row r="9186" ht="8.25" hidden="1" customHeight="1"/>
    <row r="9187" ht="8.25" hidden="1" customHeight="1"/>
    <row r="9188" ht="8.25" hidden="1" customHeight="1"/>
    <row r="9189" ht="8.25" hidden="1" customHeight="1"/>
    <row r="9190" ht="8.25" hidden="1" customHeight="1"/>
    <row r="9191" ht="8.25" hidden="1" customHeight="1"/>
    <row r="9192" ht="8.25" hidden="1" customHeight="1"/>
    <row r="9193" ht="8.25" hidden="1" customHeight="1"/>
    <row r="9194" ht="8.25" hidden="1" customHeight="1"/>
    <row r="9195" ht="8.25" hidden="1" customHeight="1"/>
    <row r="9196" ht="8.25" hidden="1" customHeight="1"/>
    <row r="9197" ht="8.25" hidden="1" customHeight="1"/>
    <row r="9198" ht="8.25" hidden="1" customHeight="1"/>
    <row r="9199" ht="8.25" hidden="1" customHeight="1"/>
    <row r="9200" ht="8.25" hidden="1" customHeight="1"/>
    <row r="9201" ht="8.25" hidden="1" customHeight="1"/>
    <row r="9202" ht="8.25" hidden="1" customHeight="1"/>
    <row r="9203" ht="8.25" hidden="1" customHeight="1"/>
    <row r="9204" ht="8.25" hidden="1" customHeight="1"/>
    <row r="9205" ht="8.25" hidden="1" customHeight="1"/>
    <row r="9206" ht="8.25" hidden="1" customHeight="1"/>
    <row r="9207" ht="8.25" hidden="1" customHeight="1"/>
    <row r="9208" ht="8.25" hidden="1" customHeight="1"/>
    <row r="9209" ht="8.25" hidden="1" customHeight="1"/>
    <row r="9210" ht="8.25" hidden="1" customHeight="1"/>
    <row r="9211" ht="8.25" hidden="1" customHeight="1"/>
    <row r="9212" ht="8.25" hidden="1" customHeight="1"/>
    <row r="9213" ht="8.25" hidden="1" customHeight="1"/>
    <row r="9214" ht="8.25" hidden="1" customHeight="1"/>
    <row r="9215" ht="8.25" hidden="1" customHeight="1"/>
    <row r="9216" ht="8.25" hidden="1" customHeight="1"/>
    <row r="9217" ht="8.25" hidden="1" customHeight="1"/>
    <row r="9218" ht="8.25" hidden="1" customHeight="1"/>
    <row r="9219" ht="8.25" hidden="1" customHeight="1"/>
    <row r="9220" ht="8.25" hidden="1" customHeight="1"/>
    <row r="9221" ht="8.25" hidden="1" customHeight="1"/>
    <row r="9222" ht="8.25" hidden="1" customHeight="1"/>
    <row r="9223" ht="8.25" hidden="1" customHeight="1"/>
    <row r="9224" ht="8.25" hidden="1" customHeight="1"/>
    <row r="9225" ht="8.25" hidden="1" customHeight="1"/>
    <row r="9226" ht="8.25" hidden="1" customHeight="1"/>
    <row r="9227" ht="8.25" hidden="1" customHeight="1"/>
    <row r="9228" ht="8.25" hidden="1" customHeight="1"/>
    <row r="9229" ht="8.25" hidden="1" customHeight="1"/>
    <row r="9230" ht="8.25" hidden="1" customHeight="1"/>
    <row r="9231" ht="8.25" hidden="1" customHeight="1"/>
    <row r="9232" ht="8.25" hidden="1" customHeight="1"/>
    <row r="9233" ht="8.25" hidden="1" customHeight="1"/>
    <row r="9234" ht="8.25" hidden="1" customHeight="1"/>
    <row r="9235" ht="8.25" hidden="1" customHeight="1"/>
    <row r="9236" ht="8.25" hidden="1" customHeight="1"/>
    <row r="9237" ht="8.25" hidden="1" customHeight="1"/>
    <row r="9238" ht="8.25" hidden="1" customHeight="1"/>
    <row r="9239" ht="8.25" hidden="1" customHeight="1"/>
    <row r="9240" ht="8.25" hidden="1" customHeight="1"/>
    <row r="9241" ht="8.25" hidden="1" customHeight="1"/>
    <row r="9242" ht="8.25" hidden="1" customHeight="1"/>
    <row r="9243" ht="8.25" hidden="1" customHeight="1"/>
    <row r="9244" ht="8.25" hidden="1" customHeight="1"/>
    <row r="9245" ht="8.25" hidden="1" customHeight="1"/>
    <row r="9246" ht="8.25" hidden="1" customHeight="1"/>
    <row r="9247" ht="8.25" hidden="1" customHeight="1"/>
    <row r="9248" ht="8.25" hidden="1" customHeight="1"/>
    <row r="9249" ht="8.25" hidden="1" customHeight="1"/>
    <row r="9250" ht="8.25" hidden="1" customHeight="1"/>
    <row r="9251" ht="8.25" hidden="1" customHeight="1"/>
    <row r="9252" ht="8.25" hidden="1" customHeight="1"/>
    <row r="9253" ht="8.25" hidden="1" customHeight="1"/>
    <row r="9254" ht="8.25" hidden="1" customHeight="1"/>
    <row r="9255" ht="8.25" hidden="1" customHeight="1"/>
    <row r="9256" ht="8.25" hidden="1" customHeight="1"/>
    <row r="9257" ht="8.25" hidden="1" customHeight="1"/>
    <row r="9258" ht="8.25" hidden="1" customHeight="1"/>
    <row r="9259" ht="8.25" hidden="1" customHeight="1"/>
    <row r="9260" ht="8.25" hidden="1" customHeight="1"/>
    <row r="9261" ht="8.25" hidden="1" customHeight="1"/>
    <row r="9262" ht="8.25" hidden="1" customHeight="1"/>
    <row r="9263" ht="8.25" hidden="1" customHeight="1"/>
    <row r="9264" ht="8.25" hidden="1" customHeight="1"/>
    <row r="9265" ht="8.25" hidden="1" customHeight="1"/>
    <row r="9266" ht="8.25" hidden="1" customHeight="1"/>
    <row r="9267" ht="8.25" hidden="1" customHeight="1"/>
    <row r="9268" ht="8.25" hidden="1" customHeight="1"/>
    <row r="9269" ht="8.25" hidden="1" customHeight="1"/>
    <row r="9270" ht="8.25" hidden="1" customHeight="1"/>
    <row r="9271" ht="8.25" hidden="1" customHeight="1"/>
    <row r="9272" ht="8.25" hidden="1" customHeight="1"/>
    <row r="9273" ht="8.25" hidden="1" customHeight="1"/>
    <row r="9274" ht="8.25" hidden="1" customHeight="1"/>
    <row r="9275" ht="8.25" hidden="1" customHeight="1"/>
    <row r="9276" ht="8.25" hidden="1" customHeight="1"/>
    <row r="9277" ht="8.25" hidden="1" customHeight="1"/>
    <row r="9278" ht="8.25" hidden="1" customHeight="1"/>
    <row r="9279" ht="8.25" hidden="1" customHeight="1"/>
    <row r="9280" ht="8.25" hidden="1" customHeight="1"/>
    <row r="9281" ht="8.25" hidden="1" customHeight="1"/>
    <row r="9282" ht="8.25" hidden="1" customHeight="1"/>
    <row r="9283" ht="8.25" hidden="1" customHeight="1"/>
    <row r="9284" ht="8.25" hidden="1" customHeight="1"/>
    <row r="9285" ht="8.25" hidden="1" customHeight="1"/>
    <row r="9286" ht="8.25" hidden="1" customHeight="1"/>
    <row r="9287" ht="8.25" hidden="1" customHeight="1"/>
    <row r="9288" ht="8.25" hidden="1" customHeight="1"/>
    <row r="9289" ht="8.25" hidden="1" customHeight="1"/>
    <row r="9290" ht="8.25" hidden="1" customHeight="1"/>
    <row r="9291" ht="8.25" hidden="1" customHeight="1"/>
    <row r="9292" ht="8.25" hidden="1" customHeight="1"/>
    <row r="9293" ht="8.25" hidden="1" customHeight="1"/>
    <row r="9294" ht="8.25" hidden="1" customHeight="1"/>
    <row r="9295" ht="8.25" hidden="1" customHeight="1"/>
    <row r="9296" ht="8.25" hidden="1" customHeight="1"/>
    <row r="9297" ht="8.25" hidden="1" customHeight="1"/>
    <row r="9298" ht="8.25" hidden="1" customHeight="1"/>
    <row r="9299" ht="8.25" hidden="1" customHeight="1"/>
    <row r="9300" ht="8.25" hidden="1" customHeight="1"/>
    <row r="9301" ht="8.25" hidden="1" customHeight="1"/>
    <row r="9302" ht="8.25" hidden="1" customHeight="1"/>
    <row r="9303" ht="8.25" hidden="1" customHeight="1"/>
    <row r="9304" ht="8.25" hidden="1" customHeight="1"/>
    <row r="9305" ht="8.25" hidden="1" customHeight="1"/>
    <row r="9306" ht="8.25" hidden="1" customHeight="1"/>
    <row r="9307" ht="8.25" hidden="1" customHeight="1"/>
    <row r="9308" ht="8.25" hidden="1" customHeight="1"/>
    <row r="9309" ht="8.25" hidden="1" customHeight="1"/>
    <row r="9310" ht="8.25" hidden="1" customHeight="1"/>
    <row r="9311" ht="8.25" hidden="1" customHeight="1"/>
    <row r="9312" ht="8.25" hidden="1" customHeight="1"/>
    <row r="9313" ht="8.25" hidden="1" customHeight="1"/>
    <row r="9314" ht="8.25" hidden="1" customHeight="1"/>
    <row r="9315" ht="8.25" hidden="1" customHeight="1"/>
    <row r="9316" ht="8.25" hidden="1" customHeight="1"/>
    <row r="9317" ht="8.25" hidden="1" customHeight="1"/>
    <row r="9318" ht="8.25" hidden="1" customHeight="1"/>
    <row r="9319" ht="8.25" hidden="1" customHeight="1"/>
    <row r="9320" ht="8.25" hidden="1" customHeight="1"/>
    <row r="9321" ht="8.25" hidden="1" customHeight="1"/>
    <row r="9322" ht="8.25" hidden="1" customHeight="1"/>
    <row r="9323" ht="8.25" hidden="1" customHeight="1"/>
    <row r="9324" ht="8.25" hidden="1" customHeight="1"/>
    <row r="9325" ht="8.25" hidden="1" customHeight="1"/>
    <row r="9326" ht="8.25" hidden="1" customHeight="1"/>
    <row r="9327" ht="8.25" hidden="1" customHeight="1"/>
    <row r="9328" ht="8.25" hidden="1" customHeight="1"/>
    <row r="9329" ht="8.25" hidden="1" customHeight="1"/>
    <row r="9330" ht="8.25" hidden="1" customHeight="1"/>
    <row r="9331" ht="8.25" hidden="1" customHeight="1"/>
    <row r="9332" ht="8.25" hidden="1" customHeight="1"/>
    <row r="9333" ht="8.25" hidden="1" customHeight="1"/>
    <row r="9334" ht="8.25" hidden="1" customHeight="1"/>
    <row r="9335" ht="8.25" hidden="1" customHeight="1"/>
    <row r="9336" ht="8.25" hidden="1" customHeight="1"/>
    <row r="9337" ht="8.25" hidden="1" customHeight="1"/>
    <row r="9338" ht="8.25" hidden="1" customHeight="1"/>
    <row r="9339" ht="8.25" hidden="1" customHeight="1"/>
    <row r="9340" ht="8.25" hidden="1" customHeight="1"/>
    <row r="9341" ht="8.25" hidden="1" customHeight="1"/>
    <row r="9342" ht="8.25" hidden="1" customHeight="1"/>
    <row r="9343" ht="8.25" hidden="1" customHeight="1"/>
    <row r="9344" ht="8.25" hidden="1" customHeight="1"/>
    <row r="9345" ht="8.25" hidden="1" customHeight="1"/>
    <row r="9346" ht="8.25" hidden="1" customHeight="1"/>
    <row r="9347" ht="8.25" hidden="1" customHeight="1"/>
    <row r="9348" ht="8.25" hidden="1" customHeight="1"/>
    <row r="9349" ht="8.25" hidden="1" customHeight="1"/>
    <row r="9350" ht="8.25" hidden="1" customHeight="1"/>
    <row r="9351" ht="8.25" hidden="1" customHeight="1"/>
    <row r="9352" ht="8.25" hidden="1" customHeight="1"/>
    <row r="9353" ht="8.25" hidden="1" customHeight="1"/>
    <row r="9354" ht="8.25" hidden="1" customHeight="1"/>
    <row r="9355" ht="8.25" hidden="1" customHeight="1"/>
    <row r="9356" ht="8.25" hidden="1" customHeight="1"/>
    <row r="9357" ht="8.25" hidden="1" customHeight="1"/>
    <row r="9358" ht="8.25" hidden="1" customHeight="1"/>
    <row r="9359" ht="8.25" hidden="1" customHeight="1"/>
    <row r="9360" ht="8.25" hidden="1" customHeight="1"/>
    <row r="9361" ht="8.25" hidden="1" customHeight="1"/>
    <row r="9362" ht="8.25" hidden="1" customHeight="1"/>
    <row r="9363" ht="8.25" hidden="1" customHeight="1"/>
    <row r="9364" ht="8.25" hidden="1" customHeight="1"/>
    <row r="9365" ht="8.25" hidden="1" customHeight="1"/>
    <row r="9366" ht="8.25" hidden="1" customHeight="1"/>
    <row r="9367" ht="8.25" hidden="1" customHeight="1"/>
    <row r="9368" ht="8.25" hidden="1" customHeight="1"/>
    <row r="9369" ht="8.25" hidden="1" customHeight="1"/>
    <row r="9370" ht="8.25" hidden="1" customHeight="1"/>
    <row r="9371" ht="8.25" hidden="1" customHeight="1"/>
    <row r="9372" ht="8.25" hidden="1" customHeight="1"/>
    <row r="9373" ht="8.25" hidden="1" customHeight="1"/>
    <row r="9374" ht="8.25" hidden="1" customHeight="1"/>
    <row r="9375" ht="8.25" hidden="1" customHeight="1"/>
    <row r="9376" ht="8.25" hidden="1" customHeight="1"/>
    <row r="9377" ht="8.25" hidden="1" customHeight="1"/>
    <row r="9378" ht="8.25" hidden="1" customHeight="1"/>
    <row r="9379" ht="8.25" hidden="1" customHeight="1"/>
    <row r="9380" ht="8.25" hidden="1" customHeight="1"/>
    <row r="9381" ht="8.25" hidden="1" customHeight="1"/>
    <row r="9382" ht="8.25" hidden="1" customHeight="1"/>
    <row r="9383" ht="8.25" hidden="1" customHeight="1"/>
    <row r="9384" ht="8.25" hidden="1" customHeight="1"/>
    <row r="9385" ht="8.25" hidden="1" customHeight="1"/>
    <row r="9386" ht="8.25" hidden="1" customHeight="1"/>
    <row r="9387" ht="8.25" hidden="1" customHeight="1"/>
    <row r="9388" ht="8.25" hidden="1" customHeight="1"/>
    <row r="9389" ht="8.25" hidden="1" customHeight="1"/>
    <row r="9390" ht="8.25" hidden="1" customHeight="1"/>
    <row r="9391" ht="8.25" hidden="1" customHeight="1"/>
    <row r="9392" ht="8.25" hidden="1" customHeight="1"/>
    <row r="9393" ht="8.25" hidden="1" customHeight="1"/>
    <row r="9394" ht="8.25" hidden="1" customHeight="1"/>
    <row r="9395" ht="8.25" hidden="1" customHeight="1"/>
    <row r="9396" ht="8.25" hidden="1" customHeight="1"/>
    <row r="9397" ht="8.25" hidden="1" customHeight="1"/>
    <row r="9398" ht="8.25" hidden="1" customHeight="1"/>
    <row r="9399" ht="8.25" hidden="1" customHeight="1"/>
    <row r="9400" ht="8.25" hidden="1" customHeight="1"/>
    <row r="9401" ht="8.25" hidden="1" customHeight="1"/>
    <row r="9402" ht="8.25" hidden="1" customHeight="1"/>
    <row r="9403" ht="8.25" hidden="1" customHeight="1"/>
    <row r="9404" ht="8.25" hidden="1" customHeight="1"/>
    <row r="9405" ht="8.25" hidden="1" customHeight="1"/>
    <row r="9406" ht="8.25" hidden="1" customHeight="1"/>
    <row r="9407" ht="8.25" hidden="1" customHeight="1"/>
    <row r="9408" ht="8.25" hidden="1" customHeight="1"/>
    <row r="9409" ht="8.25" hidden="1" customHeight="1"/>
    <row r="9410" ht="8.25" hidden="1" customHeight="1"/>
    <row r="9411" ht="8.25" hidden="1" customHeight="1"/>
    <row r="9412" ht="8.25" hidden="1" customHeight="1"/>
    <row r="9413" ht="8.25" hidden="1" customHeight="1"/>
    <row r="9414" ht="8.25" hidden="1" customHeight="1"/>
    <row r="9415" ht="8.25" hidden="1" customHeight="1"/>
    <row r="9416" ht="8.25" hidden="1" customHeight="1"/>
    <row r="9417" ht="8.25" hidden="1" customHeight="1"/>
    <row r="9418" ht="8.25" hidden="1" customHeight="1"/>
    <row r="9419" ht="8.25" hidden="1" customHeight="1"/>
    <row r="9420" ht="8.25" hidden="1" customHeight="1"/>
    <row r="9421" ht="8.25" hidden="1" customHeight="1"/>
    <row r="9422" ht="8.25" hidden="1" customHeight="1"/>
    <row r="9423" ht="8.25" hidden="1" customHeight="1"/>
    <row r="9424" ht="8.25" hidden="1" customHeight="1"/>
    <row r="9425" ht="8.25" hidden="1" customHeight="1"/>
    <row r="9426" ht="8.25" hidden="1" customHeight="1"/>
    <row r="9427" ht="8.25" hidden="1" customHeight="1"/>
    <row r="9428" ht="8.25" hidden="1" customHeight="1"/>
    <row r="9429" ht="8.25" hidden="1" customHeight="1"/>
    <row r="9430" ht="8.25" hidden="1" customHeight="1"/>
    <row r="9431" ht="8.25" hidden="1" customHeight="1"/>
    <row r="9432" ht="8.25" hidden="1" customHeight="1"/>
    <row r="9433" ht="8.25" hidden="1" customHeight="1"/>
    <row r="9434" ht="8.25" hidden="1" customHeight="1"/>
    <row r="9435" ht="8.25" hidden="1" customHeight="1"/>
    <row r="9436" ht="8.25" hidden="1" customHeight="1"/>
    <row r="9437" ht="8.25" hidden="1" customHeight="1"/>
    <row r="9438" ht="8.25" hidden="1" customHeight="1"/>
    <row r="9439" ht="8.25" hidden="1" customHeight="1"/>
    <row r="9440" ht="8.25" hidden="1" customHeight="1"/>
    <row r="9441" ht="8.25" hidden="1" customHeight="1"/>
    <row r="9442" ht="8.25" hidden="1" customHeight="1"/>
    <row r="9443" ht="8.25" hidden="1" customHeight="1"/>
    <row r="9444" ht="8.25" hidden="1" customHeight="1"/>
    <row r="9445" ht="8.25" hidden="1" customHeight="1"/>
    <row r="9446" ht="8.25" hidden="1" customHeight="1"/>
    <row r="9447" ht="8.25" hidden="1" customHeight="1"/>
    <row r="9448" ht="8.25" hidden="1" customHeight="1"/>
    <row r="9449" ht="8.25" hidden="1" customHeight="1"/>
    <row r="9450" ht="8.25" hidden="1" customHeight="1"/>
    <row r="9451" ht="8.25" hidden="1" customHeight="1"/>
    <row r="9452" ht="8.25" hidden="1" customHeight="1"/>
    <row r="9453" ht="8.25" hidden="1" customHeight="1"/>
    <row r="9454" ht="8.25" hidden="1" customHeight="1"/>
    <row r="9455" ht="8.25" hidden="1" customHeight="1"/>
    <row r="9456" ht="8.25" hidden="1" customHeight="1"/>
    <row r="9457" ht="8.25" hidden="1" customHeight="1"/>
    <row r="9458" ht="8.25" hidden="1" customHeight="1"/>
    <row r="9459" ht="8.25" hidden="1" customHeight="1"/>
    <row r="9460" ht="8.25" hidden="1" customHeight="1"/>
    <row r="9461" ht="8.25" hidden="1" customHeight="1"/>
    <row r="9462" ht="8.25" hidden="1" customHeight="1"/>
    <row r="9463" ht="8.25" hidden="1" customHeight="1"/>
    <row r="9464" ht="8.25" hidden="1" customHeight="1"/>
    <row r="9465" ht="8.25" hidden="1" customHeight="1"/>
    <row r="9466" ht="8.25" hidden="1" customHeight="1"/>
    <row r="9467" ht="8.25" hidden="1" customHeight="1"/>
    <row r="9468" ht="8.25" hidden="1" customHeight="1"/>
    <row r="9469" ht="8.25" hidden="1" customHeight="1"/>
    <row r="9470" ht="8.25" hidden="1" customHeight="1"/>
    <row r="9471" ht="8.25" hidden="1" customHeight="1"/>
    <row r="9472" ht="8.25" hidden="1" customHeight="1"/>
    <row r="9473" ht="8.25" hidden="1" customHeight="1"/>
    <row r="9474" ht="8.25" hidden="1" customHeight="1"/>
    <row r="9475" ht="8.25" hidden="1" customHeight="1"/>
    <row r="9476" ht="8.25" hidden="1" customHeight="1"/>
    <row r="9477" ht="8.25" hidden="1" customHeight="1"/>
    <row r="9478" ht="8.25" hidden="1" customHeight="1"/>
    <row r="9479" ht="8.25" hidden="1" customHeight="1"/>
    <row r="9480" ht="8.25" hidden="1" customHeight="1"/>
    <row r="9481" ht="8.25" hidden="1" customHeight="1"/>
    <row r="9482" ht="8.25" hidden="1" customHeight="1"/>
    <row r="9483" ht="8.25" hidden="1" customHeight="1"/>
    <row r="9484" ht="8.25" hidden="1" customHeight="1"/>
    <row r="9485" ht="8.25" hidden="1" customHeight="1"/>
    <row r="9486" ht="8.25" hidden="1" customHeight="1"/>
    <row r="9487" ht="8.25" hidden="1" customHeight="1"/>
    <row r="9488" ht="8.25" hidden="1" customHeight="1"/>
    <row r="9489" ht="8.25" hidden="1" customHeight="1"/>
    <row r="9490" ht="8.25" hidden="1" customHeight="1"/>
    <row r="9491" ht="8.25" hidden="1" customHeight="1"/>
    <row r="9492" ht="8.25" hidden="1" customHeight="1"/>
    <row r="9493" ht="8.25" hidden="1" customHeight="1"/>
    <row r="9494" ht="8.25" hidden="1" customHeight="1"/>
    <row r="9495" ht="8.25" hidden="1" customHeight="1"/>
    <row r="9496" ht="8.25" hidden="1" customHeight="1"/>
    <row r="9497" ht="8.25" hidden="1" customHeight="1"/>
    <row r="9498" ht="8.25" hidden="1" customHeight="1"/>
    <row r="9499" ht="8.25" hidden="1" customHeight="1"/>
    <row r="9500" ht="8.25" hidden="1" customHeight="1"/>
    <row r="9501" ht="8.25" hidden="1" customHeight="1"/>
    <row r="9502" ht="8.25" hidden="1" customHeight="1"/>
    <row r="9503" ht="8.25" hidden="1" customHeight="1"/>
    <row r="9504" ht="8.25" hidden="1" customHeight="1"/>
    <row r="9505" ht="8.25" hidden="1" customHeight="1"/>
    <row r="9506" ht="8.25" hidden="1" customHeight="1"/>
    <row r="9507" ht="8.25" hidden="1" customHeight="1"/>
    <row r="9508" ht="8.25" hidden="1" customHeight="1"/>
    <row r="9509" ht="8.25" hidden="1" customHeight="1"/>
    <row r="9510" ht="8.25" hidden="1" customHeight="1"/>
    <row r="9511" ht="8.25" hidden="1" customHeight="1"/>
    <row r="9512" ht="8.25" hidden="1" customHeight="1"/>
    <row r="9513" ht="8.25" hidden="1" customHeight="1"/>
    <row r="9514" ht="8.25" hidden="1" customHeight="1"/>
    <row r="9515" ht="8.25" hidden="1" customHeight="1"/>
    <row r="9516" ht="8.25" hidden="1" customHeight="1"/>
    <row r="9517" ht="8.25" hidden="1" customHeight="1"/>
    <row r="9518" ht="8.25" hidden="1" customHeight="1"/>
    <row r="9519" ht="8.25" hidden="1" customHeight="1"/>
    <row r="9520" ht="8.25" hidden="1" customHeight="1"/>
    <row r="9521" ht="8.25" hidden="1" customHeight="1"/>
    <row r="9522" ht="8.25" hidden="1" customHeight="1"/>
    <row r="9523" ht="8.25" hidden="1" customHeight="1"/>
    <row r="9524" ht="8.25" hidden="1" customHeight="1"/>
    <row r="9525" ht="8.25" hidden="1" customHeight="1"/>
    <row r="9526" ht="8.25" hidden="1" customHeight="1"/>
    <row r="9527" ht="8.25" hidden="1" customHeight="1"/>
    <row r="9528" ht="8.25" hidden="1" customHeight="1"/>
    <row r="9529" ht="8.25" hidden="1" customHeight="1"/>
    <row r="9530" ht="8.25" hidden="1" customHeight="1"/>
    <row r="9531" ht="8.25" hidden="1" customHeight="1"/>
    <row r="9532" ht="8.25" hidden="1" customHeight="1"/>
    <row r="9533" ht="8.25" hidden="1" customHeight="1"/>
    <row r="9534" ht="8.25" hidden="1" customHeight="1"/>
    <row r="9535" ht="8.25" hidden="1" customHeight="1"/>
    <row r="9536" ht="8.25" hidden="1" customHeight="1"/>
    <row r="9537" ht="8.25" hidden="1" customHeight="1"/>
    <row r="9538" ht="8.25" hidden="1" customHeight="1"/>
    <row r="9539" ht="8.25" hidden="1" customHeight="1"/>
    <row r="9540" ht="8.25" hidden="1" customHeight="1"/>
    <row r="9541" ht="8.25" hidden="1" customHeight="1"/>
    <row r="9542" ht="8.25" hidden="1" customHeight="1"/>
    <row r="9543" ht="8.25" hidden="1" customHeight="1"/>
    <row r="9544" ht="8.25" hidden="1" customHeight="1"/>
    <row r="9545" ht="8.25" hidden="1" customHeight="1"/>
    <row r="9546" ht="8.25" hidden="1" customHeight="1"/>
    <row r="9547" ht="8.25" hidden="1" customHeight="1"/>
    <row r="9548" ht="8.25" hidden="1" customHeight="1"/>
    <row r="9549" ht="8.25" hidden="1" customHeight="1"/>
    <row r="9550" ht="8.25" hidden="1" customHeight="1"/>
    <row r="9551" ht="8.25" hidden="1" customHeight="1"/>
    <row r="9552" ht="8.25" hidden="1" customHeight="1"/>
    <row r="9553" ht="8.25" hidden="1" customHeight="1"/>
    <row r="9554" ht="8.25" hidden="1" customHeight="1"/>
    <row r="9555" ht="8.25" hidden="1" customHeight="1"/>
    <row r="9556" ht="8.25" hidden="1" customHeight="1"/>
    <row r="9557" ht="8.25" hidden="1" customHeight="1"/>
    <row r="9558" ht="8.25" hidden="1" customHeight="1"/>
    <row r="9559" ht="8.25" hidden="1" customHeight="1"/>
    <row r="9560" ht="8.25" hidden="1" customHeight="1"/>
    <row r="9561" ht="8.25" hidden="1" customHeight="1"/>
    <row r="9562" ht="8.25" hidden="1" customHeight="1"/>
    <row r="9563" ht="8.25" hidden="1" customHeight="1"/>
    <row r="9564" ht="8.25" hidden="1" customHeight="1"/>
    <row r="9565" ht="8.25" hidden="1" customHeight="1"/>
    <row r="9566" ht="8.25" hidden="1" customHeight="1"/>
    <row r="9567" ht="8.25" hidden="1" customHeight="1"/>
    <row r="9568" ht="8.25" hidden="1" customHeight="1"/>
    <row r="9569" ht="8.25" hidden="1" customHeight="1"/>
    <row r="9570" ht="8.25" hidden="1" customHeight="1"/>
    <row r="9571" ht="8.25" hidden="1" customHeight="1"/>
    <row r="9572" ht="8.25" hidden="1" customHeight="1"/>
    <row r="9573" ht="8.25" hidden="1" customHeight="1"/>
    <row r="9574" ht="8.25" hidden="1" customHeight="1"/>
    <row r="9575" ht="8.25" hidden="1" customHeight="1"/>
    <row r="9576" ht="8.25" hidden="1" customHeight="1"/>
    <row r="9577" ht="8.25" hidden="1" customHeight="1"/>
    <row r="9578" ht="8.25" hidden="1" customHeight="1"/>
    <row r="9579" ht="8.25" hidden="1" customHeight="1"/>
    <row r="9580" ht="8.25" hidden="1" customHeight="1"/>
    <row r="9581" ht="8.25" hidden="1" customHeight="1"/>
    <row r="9582" ht="8.25" hidden="1" customHeight="1"/>
    <row r="9583" ht="8.25" hidden="1" customHeight="1"/>
    <row r="9584" ht="8.25" hidden="1" customHeight="1"/>
    <row r="9585" ht="8.25" hidden="1" customHeight="1"/>
    <row r="9586" ht="8.25" hidden="1" customHeight="1"/>
    <row r="9587" ht="8.25" hidden="1" customHeight="1"/>
    <row r="9588" ht="8.25" hidden="1" customHeight="1"/>
    <row r="9589" ht="8.25" hidden="1" customHeight="1"/>
    <row r="9590" ht="8.25" hidden="1" customHeight="1"/>
    <row r="9591" ht="8.25" hidden="1" customHeight="1"/>
    <row r="9592" ht="8.25" hidden="1" customHeight="1"/>
    <row r="9593" ht="8.25" hidden="1" customHeight="1"/>
    <row r="9594" ht="8.25" hidden="1" customHeight="1"/>
    <row r="9595" ht="8.25" hidden="1" customHeight="1"/>
    <row r="9596" ht="8.25" hidden="1" customHeight="1"/>
    <row r="9597" ht="8.25" hidden="1" customHeight="1"/>
    <row r="9598" ht="8.25" hidden="1" customHeight="1"/>
    <row r="9599" ht="8.25" hidden="1" customHeight="1"/>
    <row r="9600" ht="8.25" hidden="1" customHeight="1"/>
    <row r="9601" ht="8.25" hidden="1" customHeight="1"/>
    <row r="9602" ht="8.25" hidden="1" customHeight="1"/>
    <row r="9603" ht="8.25" hidden="1" customHeight="1"/>
    <row r="9604" ht="8.25" hidden="1" customHeight="1"/>
    <row r="9605" ht="8.25" hidden="1" customHeight="1"/>
    <row r="9606" ht="8.25" hidden="1" customHeight="1"/>
    <row r="9607" ht="8.25" hidden="1" customHeight="1"/>
    <row r="9608" ht="8.25" hidden="1" customHeight="1"/>
    <row r="9609" ht="8.25" hidden="1" customHeight="1"/>
    <row r="9610" ht="8.25" hidden="1" customHeight="1"/>
    <row r="9611" ht="8.25" hidden="1" customHeight="1"/>
    <row r="9612" ht="8.25" hidden="1" customHeight="1"/>
    <row r="9613" ht="8.25" hidden="1" customHeight="1"/>
    <row r="9614" ht="8.25" hidden="1" customHeight="1"/>
    <row r="9615" ht="8.25" hidden="1" customHeight="1"/>
    <row r="9616" ht="8.25" hidden="1" customHeight="1"/>
    <row r="9617" ht="8.25" hidden="1" customHeight="1"/>
    <row r="9618" ht="8.25" hidden="1" customHeight="1"/>
    <row r="9619" ht="8.25" hidden="1" customHeight="1"/>
    <row r="9620" ht="8.25" hidden="1" customHeight="1"/>
    <row r="9621" ht="8.25" hidden="1" customHeight="1"/>
    <row r="9622" ht="8.25" hidden="1" customHeight="1"/>
    <row r="9623" ht="8.25" hidden="1" customHeight="1"/>
    <row r="9624" ht="8.25" hidden="1" customHeight="1"/>
    <row r="9625" ht="8.25" hidden="1" customHeight="1"/>
    <row r="9626" ht="8.25" hidden="1" customHeight="1"/>
    <row r="9627" ht="8.25" hidden="1" customHeight="1"/>
    <row r="9628" ht="8.25" hidden="1" customHeight="1"/>
    <row r="9629" ht="8.25" hidden="1" customHeight="1"/>
    <row r="9630" ht="8.25" hidden="1" customHeight="1"/>
    <row r="9631" ht="8.25" hidden="1" customHeight="1"/>
    <row r="9632" ht="8.25" hidden="1" customHeight="1"/>
    <row r="9633" ht="8.25" hidden="1" customHeight="1"/>
    <row r="9634" ht="8.25" hidden="1" customHeight="1"/>
    <row r="9635" ht="8.25" hidden="1" customHeight="1"/>
    <row r="9636" ht="8.25" hidden="1" customHeight="1"/>
    <row r="9637" ht="8.25" hidden="1" customHeight="1"/>
    <row r="9638" ht="8.25" hidden="1" customHeight="1"/>
    <row r="9639" ht="8.25" hidden="1" customHeight="1"/>
    <row r="9640" ht="8.25" hidden="1" customHeight="1"/>
    <row r="9641" ht="8.25" hidden="1" customHeight="1"/>
    <row r="9642" ht="8.25" hidden="1" customHeight="1"/>
    <row r="9643" ht="8.25" hidden="1" customHeight="1"/>
    <row r="9644" ht="8.25" hidden="1" customHeight="1"/>
    <row r="9645" ht="8.25" hidden="1" customHeight="1"/>
    <row r="9646" ht="8.25" hidden="1" customHeight="1"/>
    <row r="9647" ht="8.25" hidden="1" customHeight="1"/>
    <row r="9648" ht="8.25" hidden="1" customHeight="1"/>
    <row r="9649" ht="8.25" hidden="1" customHeight="1"/>
    <row r="9650" ht="8.25" hidden="1" customHeight="1"/>
    <row r="9651" ht="8.25" hidden="1" customHeight="1"/>
    <row r="9652" ht="8.25" hidden="1" customHeight="1"/>
    <row r="9653" ht="8.25" hidden="1" customHeight="1"/>
    <row r="9654" ht="8.25" hidden="1" customHeight="1"/>
    <row r="9655" ht="8.25" hidden="1" customHeight="1"/>
    <row r="9656" ht="8.25" hidden="1" customHeight="1"/>
    <row r="9657" ht="8.25" hidden="1" customHeight="1"/>
    <row r="9658" ht="8.25" hidden="1" customHeight="1"/>
    <row r="9659" ht="8.25" hidden="1" customHeight="1"/>
    <row r="9660" ht="8.25" hidden="1" customHeight="1"/>
    <row r="9661" ht="8.25" hidden="1" customHeight="1"/>
    <row r="9662" ht="8.25" hidden="1" customHeight="1"/>
    <row r="9663" ht="8.25" hidden="1" customHeight="1"/>
    <row r="9664" ht="8.25" hidden="1" customHeight="1"/>
    <row r="9665" ht="8.25" hidden="1" customHeight="1"/>
    <row r="9666" ht="8.25" hidden="1" customHeight="1"/>
    <row r="9667" ht="8.25" hidden="1" customHeight="1"/>
    <row r="9668" ht="8.25" hidden="1" customHeight="1"/>
    <row r="9669" ht="8.25" hidden="1" customHeight="1"/>
    <row r="9670" ht="8.25" hidden="1" customHeight="1"/>
    <row r="9671" ht="8.25" hidden="1" customHeight="1"/>
    <row r="9672" ht="8.25" hidden="1" customHeight="1"/>
    <row r="9673" ht="8.25" hidden="1" customHeight="1"/>
    <row r="9674" ht="8.25" hidden="1" customHeight="1"/>
    <row r="9675" ht="8.25" hidden="1" customHeight="1"/>
    <row r="9676" ht="8.25" hidden="1" customHeight="1"/>
    <row r="9677" ht="8.25" hidden="1" customHeight="1"/>
    <row r="9678" ht="8.25" hidden="1" customHeight="1"/>
    <row r="9679" ht="8.25" hidden="1" customHeight="1"/>
    <row r="9680" ht="8.25" hidden="1" customHeight="1"/>
    <row r="9681" ht="8.25" hidden="1" customHeight="1"/>
    <row r="9682" ht="8.25" hidden="1" customHeight="1"/>
    <row r="9683" ht="8.25" hidden="1" customHeight="1"/>
    <row r="9684" ht="8.25" hidden="1" customHeight="1"/>
    <row r="9685" ht="8.25" hidden="1" customHeight="1"/>
    <row r="9686" ht="8.25" hidden="1" customHeight="1"/>
    <row r="9687" ht="8.25" hidden="1" customHeight="1"/>
    <row r="9688" ht="8.25" hidden="1" customHeight="1"/>
    <row r="9689" ht="8.25" hidden="1" customHeight="1"/>
    <row r="9690" ht="8.25" hidden="1" customHeight="1"/>
    <row r="9691" ht="8.25" hidden="1" customHeight="1"/>
    <row r="9692" ht="8.25" hidden="1" customHeight="1"/>
    <row r="9693" ht="8.25" hidden="1" customHeight="1"/>
    <row r="9694" ht="8.25" hidden="1" customHeight="1"/>
    <row r="9695" ht="8.25" hidden="1" customHeight="1"/>
    <row r="9696" ht="8.25" hidden="1" customHeight="1"/>
    <row r="9697" ht="8.25" hidden="1" customHeight="1"/>
    <row r="9698" ht="8.25" hidden="1" customHeight="1"/>
    <row r="9699" ht="8.25" hidden="1" customHeight="1"/>
    <row r="9700" ht="8.25" hidden="1" customHeight="1"/>
    <row r="9701" ht="8.25" hidden="1" customHeight="1"/>
    <row r="9702" ht="8.25" hidden="1" customHeight="1"/>
    <row r="9703" ht="8.25" hidden="1" customHeight="1"/>
    <row r="9704" ht="8.25" hidden="1" customHeight="1"/>
    <row r="9705" ht="8.25" hidden="1" customHeight="1"/>
    <row r="9706" ht="8.25" hidden="1" customHeight="1"/>
    <row r="9707" ht="8.25" hidden="1" customHeight="1"/>
    <row r="9708" ht="8.25" hidden="1" customHeight="1"/>
    <row r="9709" ht="8.25" hidden="1" customHeight="1"/>
    <row r="9710" ht="8.25" hidden="1" customHeight="1"/>
    <row r="9711" ht="8.25" hidden="1" customHeight="1"/>
    <row r="9712" ht="8.25" hidden="1" customHeight="1"/>
    <row r="9713" ht="8.25" hidden="1" customHeight="1"/>
    <row r="9714" ht="8.25" hidden="1" customHeight="1"/>
    <row r="9715" ht="8.25" hidden="1" customHeight="1"/>
    <row r="9716" ht="8.25" hidden="1" customHeight="1"/>
    <row r="9717" ht="8.25" hidden="1" customHeight="1"/>
    <row r="9718" ht="8.25" hidden="1" customHeight="1"/>
    <row r="9719" ht="8.25" hidden="1" customHeight="1"/>
    <row r="9720" ht="8.25" hidden="1" customHeight="1"/>
    <row r="9721" ht="8.25" hidden="1" customHeight="1"/>
    <row r="9722" ht="8.25" hidden="1" customHeight="1"/>
    <row r="9723" ht="8.25" hidden="1" customHeight="1"/>
    <row r="9724" ht="8.25" hidden="1" customHeight="1"/>
    <row r="9725" ht="8.25" hidden="1" customHeight="1"/>
    <row r="9726" ht="8.25" hidden="1" customHeight="1"/>
    <row r="9727" ht="8.25" hidden="1" customHeight="1"/>
    <row r="9728" ht="8.25" hidden="1" customHeight="1"/>
    <row r="9729" ht="8.25" hidden="1" customHeight="1"/>
    <row r="9730" ht="8.25" hidden="1" customHeight="1"/>
    <row r="9731" ht="8.25" hidden="1" customHeight="1"/>
    <row r="9732" ht="8.25" hidden="1" customHeight="1"/>
    <row r="9733" ht="8.25" hidden="1" customHeight="1"/>
    <row r="9734" ht="8.25" hidden="1" customHeight="1"/>
    <row r="9735" ht="8.25" hidden="1" customHeight="1"/>
    <row r="9736" ht="8.25" hidden="1" customHeight="1"/>
    <row r="9737" ht="8.25" hidden="1" customHeight="1"/>
    <row r="9738" ht="8.25" hidden="1" customHeight="1"/>
    <row r="9739" ht="8.25" hidden="1" customHeight="1"/>
    <row r="9740" ht="8.25" hidden="1" customHeight="1"/>
    <row r="9741" ht="8.25" hidden="1" customHeight="1"/>
    <row r="9742" ht="8.25" hidden="1" customHeight="1"/>
    <row r="9743" ht="8.25" hidden="1" customHeight="1"/>
    <row r="9744" ht="8.25" hidden="1" customHeight="1"/>
    <row r="9745" ht="8.25" hidden="1" customHeight="1"/>
    <row r="9746" ht="8.25" hidden="1" customHeight="1"/>
    <row r="9747" ht="8.25" hidden="1" customHeight="1"/>
    <row r="9748" ht="8.25" hidden="1" customHeight="1"/>
    <row r="9749" ht="8.25" hidden="1" customHeight="1"/>
    <row r="9750" ht="8.25" hidden="1" customHeight="1"/>
    <row r="9751" ht="8.25" hidden="1" customHeight="1"/>
    <row r="9752" ht="8.25" hidden="1" customHeight="1"/>
    <row r="9753" ht="8.25" hidden="1" customHeight="1"/>
    <row r="9754" ht="8.25" hidden="1" customHeight="1"/>
    <row r="9755" ht="8.25" hidden="1" customHeight="1"/>
    <row r="9756" ht="8.25" hidden="1" customHeight="1"/>
    <row r="9757" ht="8.25" hidden="1" customHeight="1"/>
    <row r="9758" ht="8.25" hidden="1" customHeight="1"/>
    <row r="9759" ht="8.25" hidden="1" customHeight="1"/>
    <row r="9760" ht="8.25" hidden="1" customHeight="1"/>
    <row r="9761" ht="8.25" hidden="1" customHeight="1"/>
    <row r="9762" ht="8.25" hidden="1" customHeight="1"/>
    <row r="9763" ht="8.25" hidden="1" customHeight="1"/>
    <row r="9764" ht="8.25" hidden="1" customHeight="1"/>
    <row r="9765" ht="8.25" hidden="1" customHeight="1"/>
    <row r="9766" ht="8.25" hidden="1" customHeight="1"/>
    <row r="9767" ht="8.25" hidden="1" customHeight="1"/>
    <row r="9768" ht="8.25" hidden="1" customHeight="1"/>
    <row r="9769" ht="8.25" hidden="1" customHeight="1"/>
    <row r="9770" ht="8.25" hidden="1" customHeight="1"/>
    <row r="9771" ht="8.25" hidden="1" customHeight="1"/>
    <row r="9772" ht="8.25" hidden="1" customHeight="1"/>
    <row r="9773" ht="8.25" hidden="1" customHeight="1"/>
    <row r="9774" ht="8.25" hidden="1" customHeight="1"/>
    <row r="9775" ht="8.25" hidden="1" customHeight="1"/>
    <row r="9776" ht="8.25" hidden="1" customHeight="1"/>
    <row r="9777" ht="8.25" hidden="1" customHeight="1"/>
    <row r="9778" ht="8.25" hidden="1" customHeight="1"/>
    <row r="9779" ht="8.25" hidden="1" customHeight="1"/>
    <row r="9780" ht="8.25" hidden="1" customHeight="1"/>
    <row r="9781" ht="8.25" hidden="1" customHeight="1"/>
    <row r="9782" ht="8.25" hidden="1" customHeight="1"/>
    <row r="9783" ht="8.25" hidden="1" customHeight="1"/>
    <row r="9784" ht="8.25" hidden="1" customHeight="1"/>
    <row r="9785" ht="8.25" hidden="1" customHeight="1"/>
    <row r="9786" ht="8.25" hidden="1" customHeight="1"/>
    <row r="9787" ht="8.25" hidden="1" customHeight="1"/>
    <row r="9788" ht="8.25" hidden="1" customHeight="1"/>
    <row r="9789" ht="8.25" hidden="1" customHeight="1"/>
    <row r="9790" ht="8.25" hidden="1" customHeight="1"/>
    <row r="9791" ht="8.25" hidden="1" customHeight="1"/>
    <row r="9792" ht="8.25" hidden="1" customHeight="1"/>
    <row r="9793" ht="8.25" hidden="1" customHeight="1"/>
    <row r="9794" ht="8.25" hidden="1" customHeight="1"/>
    <row r="9795" ht="8.25" hidden="1" customHeight="1"/>
    <row r="9796" ht="8.25" hidden="1" customHeight="1"/>
    <row r="9797" ht="8.25" hidden="1" customHeight="1"/>
    <row r="9798" ht="8.25" hidden="1" customHeight="1"/>
    <row r="9799" ht="8.25" hidden="1" customHeight="1"/>
    <row r="9800" ht="8.25" hidden="1" customHeight="1"/>
    <row r="9801" ht="8.25" hidden="1" customHeight="1"/>
    <row r="9802" ht="8.25" hidden="1" customHeight="1"/>
    <row r="9803" ht="8.25" hidden="1" customHeight="1"/>
    <row r="9804" ht="8.25" hidden="1" customHeight="1"/>
    <row r="9805" ht="8.25" hidden="1" customHeight="1"/>
    <row r="9806" ht="8.25" hidden="1" customHeight="1"/>
    <row r="9807" ht="8.25" hidden="1" customHeight="1"/>
    <row r="9808" ht="8.25" hidden="1" customHeight="1"/>
    <row r="9809" ht="8.25" hidden="1" customHeight="1"/>
    <row r="9810" ht="8.25" hidden="1" customHeight="1"/>
    <row r="9811" ht="8.25" hidden="1" customHeight="1"/>
    <row r="9812" ht="8.25" hidden="1" customHeight="1"/>
    <row r="9813" ht="8.25" hidden="1" customHeight="1"/>
    <row r="9814" ht="8.25" hidden="1" customHeight="1"/>
    <row r="9815" ht="8.25" hidden="1" customHeight="1"/>
    <row r="9816" ht="8.25" hidden="1" customHeight="1"/>
    <row r="9817" ht="8.25" hidden="1" customHeight="1"/>
    <row r="9818" ht="8.25" hidden="1" customHeight="1"/>
    <row r="9819" ht="8.25" hidden="1" customHeight="1"/>
    <row r="9820" ht="8.25" hidden="1" customHeight="1"/>
    <row r="9821" ht="8.25" hidden="1" customHeight="1"/>
    <row r="9822" ht="8.25" hidden="1" customHeight="1"/>
    <row r="9823" ht="8.25" hidden="1" customHeight="1"/>
    <row r="9824" ht="8.25" hidden="1" customHeight="1"/>
    <row r="9825" ht="8.25" hidden="1" customHeight="1"/>
    <row r="9826" ht="8.25" hidden="1" customHeight="1"/>
    <row r="9827" ht="8.25" hidden="1" customHeight="1"/>
    <row r="9828" ht="8.25" hidden="1" customHeight="1"/>
    <row r="9829" ht="8.25" hidden="1" customHeight="1"/>
    <row r="9830" ht="8.25" hidden="1" customHeight="1"/>
    <row r="9831" ht="8.25" hidden="1" customHeight="1"/>
    <row r="9832" ht="8.25" hidden="1" customHeight="1"/>
    <row r="9833" ht="8.25" hidden="1" customHeight="1"/>
    <row r="9834" ht="8.25" hidden="1" customHeight="1"/>
    <row r="9835" ht="8.25" hidden="1" customHeight="1"/>
    <row r="9836" ht="8.25" hidden="1" customHeight="1"/>
    <row r="9837" ht="8.25" hidden="1" customHeight="1"/>
    <row r="9838" ht="8.25" hidden="1" customHeight="1"/>
    <row r="9839" ht="8.25" hidden="1" customHeight="1"/>
    <row r="9840" ht="8.25" hidden="1" customHeight="1"/>
    <row r="9841" ht="8.25" hidden="1" customHeight="1"/>
    <row r="9842" ht="8.25" hidden="1" customHeight="1"/>
    <row r="9843" ht="8.25" hidden="1" customHeight="1"/>
    <row r="9844" ht="8.25" hidden="1" customHeight="1"/>
    <row r="9845" ht="8.25" hidden="1" customHeight="1"/>
    <row r="9846" ht="8.25" hidden="1" customHeight="1"/>
    <row r="9847" ht="8.25" hidden="1" customHeight="1"/>
    <row r="9848" ht="8.25" hidden="1" customHeight="1"/>
    <row r="9849" ht="8.25" hidden="1" customHeight="1"/>
    <row r="9850" ht="8.25" hidden="1" customHeight="1"/>
    <row r="9851" ht="8.25" hidden="1" customHeight="1"/>
    <row r="9852" ht="8.25" hidden="1" customHeight="1"/>
    <row r="9853" ht="8.25" hidden="1" customHeight="1"/>
    <row r="9854" ht="8.25" hidden="1" customHeight="1"/>
    <row r="9855" ht="8.25" hidden="1" customHeight="1"/>
    <row r="9856" ht="8.25" hidden="1" customHeight="1"/>
    <row r="9857" ht="8.25" hidden="1" customHeight="1"/>
    <row r="9858" ht="8.25" hidden="1" customHeight="1"/>
    <row r="9859" ht="8.25" hidden="1" customHeight="1"/>
    <row r="9860" ht="8.25" hidden="1" customHeight="1"/>
    <row r="9861" ht="8.25" hidden="1" customHeight="1"/>
    <row r="9862" ht="8.25" hidden="1" customHeight="1"/>
    <row r="9863" ht="8.25" hidden="1" customHeight="1"/>
    <row r="9864" ht="8.25" hidden="1" customHeight="1"/>
    <row r="9865" ht="8.25" hidden="1" customHeight="1"/>
    <row r="9866" ht="8.25" hidden="1" customHeight="1"/>
    <row r="9867" ht="8.25" hidden="1" customHeight="1"/>
    <row r="9868" ht="8.25" hidden="1" customHeight="1"/>
    <row r="9869" ht="8.25" hidden="1" customHeight="1"/>
    <row r="9870" ht="8.25" hidden="1" customHeight="1"/>
    <row r="9871" ht="8.25" hidden="1" customHeight="1"/>
    <row r="9872" ht="8.25" hidden="1" customHeight="1"/>
    <row r="9873" ht="8.25" hidden="1" customHeight="1"/>
    <row r="9874" ht="8.25" hidden="1" customHeight="1"/>
    <row r="9875" ht="8.25" hidden="1" customHeight="1"/>
    <row r="9876" ht="8.25" hidden="1" customHeight="1"/>
    <row r="9877" ht="8.25" hidden="1" customHeight="1"/>
    <row r="9878" ht="8.25" hidden="1" customHeight="1"/>
    <row r="9879" ht="8.25" hidden="1" customHeight="1"/>
    <row r="9880" ht="8.25" hidden="1" customHeight="1"/>
    <row r="9881" ht="8.25" hidden="1" customHeight="1"/>
    <row r="9882" ht="8.25" hidden="1" customHeight="1"/>
    <row r="9883" ht="8.25" hidden="1" customHeight="1"/>
    <row r="9884" ht="8.25" hidden="1" customHeight="1"/>
    <row r="9885" ht="8.25" hidden="1" customHeight="1"/>
    <row r="9886" ht="8.25" hidden="1" customHeight="1"/>
    <row r="9887" ht="8.25" hidden="1" customHeight="1"/>
    <row r="9888" ht="8.25" hidden="1" customHeight="1"/>
    <row r="9889" ht="8.25" hidden="1" customHeight="1"/>
    <row r="9890" ht="8.25" hidden="1" customHeight="1"/>
    <row r="9891" ht="8.25" hidden="1" customHeight="1"/>
    <row r="9892" ht="8.25" hidden="1" customHeight="1"/>
    <row r="9893" ht="8.25" hidden="1" customHeight="1"/>
    <row r="9894" ht="8.25" hidden="1" customHeight="1"/>
    <row r="9895" ht="8.25" hidden="1" customHeight="1"/>
    <row r="9896" ht="8.25" hidden="1" customHeight="1"/>
    <row r="9897" ht="8.25" hidden="1" customHeight="1"/>
    <row r="9898" ht="8.25" hidden="1" customHeight="1"/>
    <row r="9899" ht="8.25" hidden="1" customHeight="1"/>
    <row r="9900" ht="8.25" hidden="1" customHeight="1"/>
    <row r="9901" ht="8.25" hidden="1" customHeight="1"/>
    <row r="9902" ht="8.25" hidden="1" customHeight="1"/>
    <row r="9903" ht="8.25" hidden="1" customHeight="1"/>
    <row r="9904" ht="8.25" hidden="1" customHeight="1"/>
    <row r="9905" ht="8.25" hidden="1" customHeight="1"/>
    <row r="9906" ht="8.25" hidden="1" customHeight="1"/>
    <row r="9907" ht="8.25" hidden="1" customHeight="1"/>
    <row r="9908" ht="8.25" hidden="1" customHeight="1"/>
    <row r="9909" ht="8.25" hidden="1" customHeight="1"/>
    <row r="9910" ht="8.25" hidden="1" customHeight="1"/>
    <row r="9911" ht="8.25" hidden="1" customHeight="1"/>
    <row r="9912" ht="8.25" hidden="1" customHeight="1"/>
    <row r="9913" ht="8.25" hidden="1" customHeight="1"/>
    <row r="9914" ht="8.25" hidden="1" customHeight="1"/>
    <row r="9915" ht="8.25" hidden="1" customHeight="1"/>
    <row r="9916" ht="8.25" hidden="1" customHeight="1"/>
    <row r="9917" ht="8.25" hidden="1" customHeight="1"/>
    <row r="9918" ht="8.25" hidden="1" customHeight="1"/>
    <row r="9919" ht="8.25" hidden="1" customHeight="1"/>
    <row r="9920" ht="8.25" hidden="1" customHeight="1"/>
    <row r="9921" ht="8.25" hidden="1" customHeight="1"/>
    <row r="9922" ht="8.25" hidden="1" customHeight="1"/>
    <row r="9923" ht="8.25" hidden="1" customHeight="1"/>
    <row r="9924" ht="8.25" hidden="1" customHeight="1"/>
    <row r="9925" ht="8.25" hidden="1" customHeight="1"/>
    <row r="9926" ht="8.25" hidden="1" customHeight="1"/>
    <row r="9927" ht="8.25" hidden="1" customHeight="1"/>
    <row r="9928" ht="8.25" hidden="1" customHeight="1"/>
    <row r="9929" ht="8.25" hidden="1" customHeight="1"/>
    <row r="9930" ht="8.25" hidden="1" customHeight="1"/>
    <row r="9931" ht="8.25" hidden="1" customHeight="1"/>
    <row r="9932" ht="8.25" hidden="1" customHeight="1"/>
    <row r="9933" ht="8.25" hidden="1" customHeight="1"/>
    <row r="9934" ht="8.25" hidden="1" customHeight="1"/>
    <row r="9935" ht="8.25" hidden="1" customHeight="1"/>
    <row r="9936" ht="8.25" hidden="1" customHeight="1"/>
    <row r="9937" ht="8.25" hidden="1" customHeight="1"/>
    <row r="9938" ht="8.25" hidden="1" customHeight="1"/>
    <row r="9939" ht="8.25" hidden="1" customHeight="1"/>
    <row r="9940" ht="8.25" hidden="1" customHeight="1"/>
    <row r="9941" ht="8.25" hidden="1" customHeight="1"/>
    <row r="9942" ht="8.25" hidden="1" customHeight="1"/>
    <row r="9943" ht="8.25" hidden="1" customHeight="1"/>
    <row r="9944" ht="8.25" hidden="1" customHeight="1"/>
    <row r="9945" ht="8.25" hidden="1" customHeight="1"/>
    <row r="9946" ht="8.25" hidden="1" customHeight="1"/>
    <row r="9947" ht="8.25" hidden="1" customHeight="1"/>
    <row r="9948" ht="8.25" hidden="1" customHeight="1"/>
    <row r="9949" ht="8.25" hidden="1" customHeight="1"/>
    <row r="9950" ht="8.25" hidden="1" customHeight="1"/>
    <row r="9951" ht="8.25" hidden="1" customHeight="1"/>
    <row r="9952" ht="8.25" hidden="1" customHeight="1"/>
    <row r="9953" ht="8.25" hidden="1" customHeight="1"/>
    <row r="9954" ht="8.25" hidden="1" customHeight="1"/>
    <row r="9955" ht="8.25" hidden="1" customHeight="1"/>
    <row r="9956" ht="8.25" hidden="1" customHeight="1"/>
    <row r="9957" ht="8.25" hidden="1" customHeight="1"/>
    <row r="9958" ht="8.25" hidden="1" customHeight="1"/>
    <row r="9959" ht="8.25" hidden="1" customHeight="1"/>
    <row r="9960" ht="8.25" hidden="1" customHeight="1"/>
    <row r="9961" ht="8.25" hidden="1" customHeight="1"/>
    <row r="9962" ht="8.25" hidden="1" customHeight="1"/>
    <row r="9963" ht="8.25" hidden="1" customHeight="1"/>
    <row r="9964" ht="8.25" hidden="1" customHeight="1"/>
    <row r="9965" ht="8.25" hidden="1" customHeight="1"/>
    <row r="9966" ht="8.25" hidden="1" customHeight="1"/>
    <row r="9967" ht="8.25" hidden="1" customHeight="1"/>
    <row r="9968" ht="8.25" hidden="1" customHeight="1"/>
    <row r="9969" ht="8.25" hidden="1" customHeight="1"/>
    <row r="9970" ht="8.25" hidden="1" customHeight="1"/>
    <row r="9971" ht="8.25" hidden="1" customHeight="1"/>
    <row r="9972" ht="8.25" hidden="1" customHeight="1"/>
    <row r="9973" ht="8.25" hidden="1" customHeight="1"/>
    <row r="9974" ht="8.25" hidden="1" customHeight="1"/>
    <row r="9975" ht="8.25" hidden="1" customHeight="1"/>
    <row r="9976" ht="8.25" hidden="1" customHeight="1"/>
    <row r="9977" ht="8.25" hidden="1" customHeight="1"/>
    <row r="9978" ht="8.25" hidden="1" customHeight="1"/>
    <row r="9979" ht="8.25" hidden="1" customHeight="1"/>
    <row r="9980" ht="8.25" hidden="1" customHeight="1"/>
    <row r="9981" ht="8.25" hidden="1" customHeight="1"/>
    <row r="9982" ht="8.25" hidden="1" customHeight="1"/>
    <row r="9983" ht="8.25" hidden="1" customHeight="1"/>
    <row r="9984" ht="8.25" hidden="1" customHeight="1"/>
    <row r="9985" ht="8.25" hidden="1" customHeight="1"/>
    <row r="9986" ht="8.25" hidden="1" customHeight="1"/>
    <row r="9987" ht="8.25" hidden="1" customHeight="1"/>
    <row r="9988" ht="8.25" hidden="1" customHeight="1"/>
    <row r="9989" ht="8.25" hidden="1" customHeight="1"/>
    <row r="9990" ht="8.25" hidden="1" customHeight="1"/>
    <row r="9991" ht="8.25" hidden="1" customHeight="1"/>
    <row r="9992" ht="8.25" hidden="1" customHeight="1"/>
    <row r="9993" ht="8.25" hidden="1" customHeight="1"/>
    <row r="9994" ht="8.25" hidden="1" customHeight="1"/>
    <row r="9995" ht="8.25" hidden="1" customHeight="1"/>
    <row r="9996" ht="8.25" hidden="1" customHeight="1"/>
    <row r="9997" ht="8.25" hidden="1" customHeight="1"/>
    <row r="9998" ht="8.25" hidden="1" customHeight="1"/>
    <row r="9999" ht="8.25" hidden="1" customHeight="1"/>
    <row r="10000" ht="8.25" hidden="1" customHeight="1"/>
    <row r="10001" ht="8.25" hidden="1" customHeight="1"/>
    <row r="10002" ht="8.25" hidden="1" customHeight="1"/>
    <row r="10003" ht="8.25" hidden="1" customHeight="1"/>
    <row r="10004" ht="8.25" hidden="1" customHeight="1"/>
    <row r="10005" ht="8.25" hidden="1" customHeight="1"/>
    <row r="10006" ht="8.25" hidden="1" customHeight="1"/>
    <row r="10007" ht="8.25" hidden="1" customHeight="1"/>
    <row r="10008" ht="8.25" hidden="1" customHeight="1"/>
    <row r="10009" ht="8.25" hidden="1" customHeight="1"/>
    <row r="10010" ht="8.25" hidden="1" customHeight="1"/>
    <row r="10011" ht="8.25" hidden="1" customHeight="1"/>
    <row r="10012" ht="8.25" hidden="1" customHeight="1"/>
    <row r="10013" ht="8.25" hidden="1" customHeight="1"/>
    <row r="10014" ht="8.25" hidden="1" customHeight="1"/>
    <row r="10015" ht="8.25" hidden="1" customHeight="1"/>
    <row r="10016" ht="8.25" hidden="1" customHeight="1"/>
    <row r="10017" ht="8.25" hidden="1" customHeight="1"/>
    <row r="10018" ht="8.25" hidden="1" customHeight="1"/>
    <row r="10019" ht="8.25" hidden="1" customHeight="1"/>
    <row r="10020" ht="8.25" hidden="1" customHeight="1"/>
    <row r="10021" ht="8.25" hidden="1" customHeight="1"/>
    <row r="10022" ht="8.25" hidden="1" customHeight="1"/>
    <row r="10023" ht="8.25" hidden="1" customHeight="1"/>
    <row r="10024" ht="8.25" hidden="1" customHeight="1"/>
    <row r="10025" ht="8.25" hidden="1" customHeight="1"/>
    <row r="10026" ht="8.25" hidden="1" customHeight="1"/>
    <row r="10027" ht="8.25" hidden="1" customHeight="1"/>
    <row r="10028" ht="8.25" hidden="1" customHeight="1"/>
    <row r="10029" ht="8.25" hidden="1" customHeight="1"/>
    <row r="10030" ht="8.25" hidden="1" customHeight="1"/>
    <row r="10031" ht="8.25" hidden="1" customHeight="1"/>
    <row r="10032" ht="8.25" hidden="1" customHeight="1"/>
    <row r="10033" ht="8.25" hidden="1" customHeight="1"/>
    <row r="10034" ht="8.25" hidden="1" customHeight="1"/>
    <row r="10035" ht="8.25" hidden="1" customHeight="1"/>
    <row r="10036" ht="8.25" hidden="1" customHeight="1"/>
    <row r="10037" ht="8.25" hidden="1" customHeight="1"/>
    <row r="10038" ht="8.25" hidden="1" customHeight="1"/>
    <row r="10039" ht="8.25" hidden="1" customHeight="1"/>
    <row r="10040" ht="8.25" hidden="1" customHeight="1"/>
    <row r="10041" ht="8.25" hidden="1" customHeight="1"/>
    <row r="10042" ht="8.25" hidden="1" customHeight="1"/>
    <row r="10043" ht="8.25" hidden="1" customHeight="1"/>
    <row r="10044" ht="8.25" hidden="1" customHeight="1"/>
    <row r="10045" ht="8.25" hidden="1" customHeight="1"/>
    <row r="10046" ht="8.25" hidden="1" customHeight="1"/>
    <row r="10047" ht="8.25" hidden="1" customHeight="1"/>
    <row r="10048" ht="8.25" hidden="1" customHeight="1"/>
    <row r="10049" ht="8.25" hidden="1" customHeight="1"/>
    <row r="10050" ht="8.25" hidden="1" customHeight="1"/>
    <row r="10051" ht="8.25" hidden="1" customHeight="1"/>
    <row r="10052" ht="8.25" hidden="1" customHeight="1"/>
    <row r="10053" ht="8.25" hidden="1" customHeight="1"/>
    <row r="10054" ht="8.25" hidden="1" customHeight="1"/>
    <row r="10055" ht="8.25" hidden="1" customHeight="1"/>
    <row r="10056" ht="8.25" hidden="1" customHeight="1"/>
    <row r="10057" ht="8.25" hidden="1" customHeight="1"/>
    <row r="10058" ht="8.25" hidden="1" customHeight="1"/>
    <row r="10059" ht="8.25" hidden="1" customHeight="1"/>
    <row r="10060" ht="8.25" hidden="1" customHeight="1"/>
    <row r="10061" ht="8.25" hidden="1" customHeight="1"/>
    <row r="10062" ht="8.25" hidden="1" customHeight="1"/>
    <row r="10063" ht="8.25" hidden="1" customHeight="1"/>
    <row r="10064" ht="8.25" hidden="1" customHeight="1"/>
    <row r="10065" ht="8.25" hidden="1" customHeight="1"/>
    <row r="10066" ht="8.25" hidden="1" customHeight="1"/>
    <row r="10067" ht="8.25" hidden="1" customHeight="1"/>
    <row r="10068" ht="8.25" hidden="1" customHeight="1"/>
    <row r="10069" ht="8.25" hidden="1" customHeight="1"/>
    <row r="10070" ht="8.25" hidden="1" customHeight="1"/>
    <row r="10071" ht="8.25" hidden="1" customHeight="1"/>
    <row r="10072" ht="8.25" hidden="1" customHeight="1"/>
    <row r="10073" ht="8.25" hidden="1" customHeight="1"/>
    <row r="10074" ht="8.25" hidden="1" customHeight="1"/>
    <row r="10075" ht="8.25" hidden="1" customHeight="1"/>
    <row r="10076" ht="8.25" hidden="1" customHeight="1"/>
    <row r="10077" ht="8.25" hidden="1" customHeight="1"/>
    <row r="10078" ht="8.25" hidden="1" customHeight="1"/>
    <row r="10079" ht="8.25" hidden="1" customHeight="1"/>
    <row r="10080" ht="8.25" hidden="1" customHeight="1"/>
    <row r="10081" ht="8.25" hidden="1" customHeight="1"/>
    <row r="10082" ht="8.25" hidden="1" customHeight="1"/>
    <row r="10083" ht="8.25" hidden="1" customHeight="1"/>
    <row r="10084" ht="8.25" hidden="1" customHeight="1"/>
    <row r="10085" ht="8.25" hidden="1" customHeight="1"/>
    <row r="10086" ht="8.25" hidden="1" customHeight="1"/>
    <row r="10087" ht="8.25" hidden="1" customHeight="1"/>
    <row r="10088" ht="8.25" hidden="1" customHeight="1"/>
    <row r="10089" ht="8.25" hidden="1" customHeight="1"/>
    <row r="10090" ht="8.25" hidden="1" customHeight="1"/>
    <row r="10091" ht="8.25" hidden="1" customHeight="1"/>
    <row r="10092" ht="8.25" hidden="1" customHeight="1"/>
    <row r="10093" ht="8.25" hidden="1" customHeight="1"/>
    <row r="10094" ht="8.25" hidden="1" customHeight="1"/>
    <row r="10095" ht="8.25" hidden="1" customHeight="1"/>
    <row r="10096" ht="8.25" hidden="1" customHeight="1"/>
    <row r="10097" ht="8.25" hidden="1" customHeight="1"/>
    <row r="10098" ht="8.25" hidden="1" customHeight="1"/>
    <row r="10099" ht="8.25" hidden="1" customHeight="1"/>
    <row r="10100" ht="8.25" hidden="1" customHeight="1"/>
    <row r="10101" ht="8.25" hidden="1" customHeight="1"/>
    <row r="10102" ht="8.25" hidden="1" customHeight="1"/>
    <row r="10103" ht="8.25" hidden="1" customHeight="1"/>
    <row r="10104" ht="8.25" hidden="1" customHeight="1"/>
    <row r="10105" ht="8.25" hidden="1" customHeight="1"/>
    <row r="10106" ht="8.25" hidden="1" customHeight="1"/>
    <row r="10107" ht="8.25" hidden="1" customHeight="1"/>
    <row r="10108" ht="8.25" hidden="1" customHeight="1"/>
    <row r="10109" ht="8.25" hidden="1" customHeight="1"/>
    <row r="10110" ht="8.25" hidden="1" customHeight="1"/>
    <row r="10111" ht="8.25" hidden="1" customHeight="1"/>
    <row r="10112" ht="8.25" hidden="1" customHeight="1"/>
    <row r="10113" ht="8.25" hidden="1" customHeight="1"/>
    <row r="10114" ht="8.25" hidden="1" customHeight="1"/>
    <row r="10115" ht="8.25" hidden="1" customHeight="1"/>
    <row r="10116" ht="8.25" hidden="1" customHeight="1"/>
    <row r="10117" ht="8.25" hidden="1" customHeight="1"/>
    <row r="10118" ht="8.25" hidden="1" customHeight="1"/>
    <row r="10119" ht="8.25" hidden="1" customHeight="1"/>
    <row r="10120" ht="8.25" hidden="1" customHeight="1"/>
    <row r="10121" ht="8.25" hidden="1" customHeight="1"/>
    <row r="10122" ht="8.25" hidden="1" customHeight="1"/>
    <row r="10123" ht="8.25" hidden="1" customHeight="1"/>
    <row r="10124" ht="8.25" hidden="1" customHeight="1"/>
    <row r="10125" ht="8.25" hidden="1" customHeight="1"/>
    <row r="10126" ht="8.25" hidden="1" customHeight="1"/>
    <row r="10127" ht="8.25" hidden="1" customHeight="1"/>
    <row r="10128" ht="8.25" hidden="1" customHeight="1"/>
    <row r="10129" ht="8.25" hidden="1" customHeight="1"/>
    <row r="10130" ht="8.25" hidden="1" customHeight="1"/>
    <row r="10131" ht="8.25" hidden="1" customHeight="1"/>
    <row r="10132" ht="8.25" hidden="1" customHeight="1"/>
    <row r="10133" ht="8.25" hidden="1" customHeight="1"/>
    <row r="10134" ht="8.25" hidden="1" customHeight="1"/>
    <row r="10135" ht="8.25" hidden="1" customHeight="1"/>
    <row r="10136" ht="8.25" hidden="1" customHeight="1"/>
    <row r="10137" ht="8.25" hidden="1" customHeight="1"/>
    <row r="10138" ht="8.25" hidden="1" customHeight="1"/>
    <row r="10139" ht="8.25" hidden="1" customHeight="1"/>
    <row r="10140" ht="8.25" hidden="1" customHeight="1"/>
    <row r="10141" ht="8.25" hidden="1" customHeight="1"/>
    <row r="10142" ht="8.25" hidden="1" customHeight="1"/>
    <row r="10143" ht="8.25" hidden="1" customHeight="1"/>
    <row r="10144" ht="8.25" hidden="1" customHeight="1"/>
    <row r="10145" ht="8.25" hidden="1" customHeight="1"/>
    <row r="10146" ht="8.25" hidden="1" customHeight="1"/>
    <row r="10147" ht="8.25" hidden="1" customHeight="1"/>
    <row r="10148" ht="8.25" hidden="1" customHeight="1"/>
    <row r="10149" ht="8.25" hidden="1" customHeight="1"/>
    <row r="10150" ht="8.25" hidden="1" customHeight="1"/>
    <row r="10151" ht="8.25" hidden="1" customHeight="1"/>
    <row r="10152" ht="8.25" hidden="1" customHeight="1"/>
    <row r="10153" ht="8.25" hidden="1" customHeight="1"/>
    <row r="10154" ht="8.25" hidden="1" customHeight="1"/>
    <row r="10155" ht="8.25" hidden="1" customHeight="1"/>
    <row r="10156" ht="8.25" hidden="1" customHeight="1"/>
    <row r="10157" ht="8.25" hidden="1" customHeight="1"/>
    <row r="10158" ht="8.25" hidden="1" customHeight="1"/>
    <row r="10159" ht="8.25" hidden="1" customHeight="1"/>
    <row r="10160" ht="8.25" hidden="1" customHeight="1"/>
    <row r="10161" ht="8.25" hidden="1" customHeight="1"/>
    <row r="10162" ht="8.25" hidden="1" customHeight="1"/>
    <row r="10163" ht="8.25" hidden="1" customHeight="1"/>
    <row r="10164" ht="8.25" hidden="1" customHeight="1"/>
    <row r="10165" ht="8.25" hidden="1" customHeight="1"/>
    <row r="10166" ht="8.25" hidden="1" customHeight="1"/>
    <row r="10167" ht="8.25" hidden="1" customHeight="1"/>
    <row r="10168" ht="8.25" hidden="1" customHeight="1"/>
    <row r="10169" ht="8.25" hidden="1" customHeight="1"/>
    <row r="10170" ht="8.25" hidden="1" customHeight="1"/>
    <row r="10171" ht="8.25" hidden="1" customHeight="1"/>
    <row r="10172" ht="8.25" hidden="1" customHeight="1"/>
    <row r="10173" ht="8.25" hidden="1" customHeight="1"/>
    <row r="10174" ht="8.25" hidden="1" customHeight="1"/>
    <row r="10175" ht="8.25" hidden="1" customHeight="1"/>
    <row r="10176" ht="8.25" hidden="1" customHeight="1"/>
    <row r="10177" ht="8.25" hidden="1" customHeight="1"/>
    <row r="10178" ht="8.25" hidden="1" customHeight="1"/>
    <row r="10179" ht="8.25" hidden="1" customHeight="1"/>
    <row r="10180" ht="8.25" hidden="1" customHeight="1"/>
    <row r="10181" ht="8.25" hidden="1" customHeight="1"/>
    <row r="10182" ht="8.25" hidden="1" customHeight="1"/>
    <row r="10183" ht="8.25" hidden="1" customHeight="1"/>
    <row r="10184" ht="8.25" hidden="1" customHeight="1"/>
    <row r="10185" ht="8.25" hidden="1" customHeight="1"/>
    <row r="10186" ht="8.25" hidden="1" customHeight="1"/>
    <row r="10187" ht="8.25" hidden="1" customHeight="1"/>
    <row r="10188" ht="8.25" hidden="1" customHeight="1"/>
    <row r="10189" ht="8.25" hidden="1" customHeight="1"/>
    <row r="10190" ht="8.25" hidden="1" customHeight="1"/>
    <row r="10191" ht="8.25" hidden="1" customHeight="1"/>
    <row r="10192" ht="8.25" hidden="1" customHeight="1"/>
    <row r="10193" ht="8.25" hidden="1" customHeight="1"/>
    <row r="10194" ht="8.25" hidden="1" customHeight="1"/>
    <row r="10195" ht="8.25" hidden="1" customHeight="1"/>
    <row r="10196" ht="8.25" hidden="1" customHeight="1"/>
    <row r="10197" ht="8.25" hidden="1" customHeight="1"/>
    <row r="10198" ht="8.25" hidden="1" customHeight="1"/>
    <row r="10199" ht="8.25" hidden="1" customHeight="1"/>
    <row r="10200" ht="8.25" hidden="1" customHeight="1"/>
    <row r="10201" ht="8.25" hidden="1" customHeight="1"/>
    <row r="10202" ht="8.25" hidden="1" customHeight="1"/>
    <row r="10203" ht="8.25" hidden="1" customHeight="1"/>
    <row r="10204" ht="8.25" hidden="1" customHeight="1"/>
    <row r="10205" ht="8.25" hidden="1" customHeight="1"/>
    <row r="10206" ht="8.25" hidden="1" customHeight="1"/>
    <row r="10207" ht="8.25" hidden="1" customHeight="1"/>
    <row r="10208" ht="8.25" hidden="1" customHeight="1"/>
    <row r="10209" ht="8.25" hidden="1" customHeight="1"/>
    <row r="10210" ht="8.25" hidden="1" customHeight="1"/>
    <row r="10211" ht="8.25" hidden="1" customHeight="1"/>
    <row r="10212" ht="8.25" hidden="1" customHeight="1"/>
    <row r="10213" ht="8.25" hidden="1" customHeight="1"/>
    <row r="10214" ht="8.25" hidden="1" customHeight="1"/>
    <row r="10215" ht="8.25" hidden="1" customHeight="1"/>
    <row r="10216" ht="8.25" hidden="1" customHeight="1"/>
    <row r="10217" ht="8.25" hidden="1" customHeight="1"/>
    <row r="10218" ht="8.25" hidden="1" customHeight="1"/>
    <row r="10219" ht="8.25" hidden="1" customHeight="1"/>
    <row r="10220" ht="8.25" hidden="1" customHeight="1"/>
    <row r="10221" ht="8.25" hidden="1" customHeight="1"/>
    <row r="10222" ht="8.25" hidden="1" customHeight="1"/>
    <row r="10223" ht="8.25" hidden="1" customHeight="1"/>
    <row r="10224" ht="8.25" hidden="1" customHeight="1"/>
    <row r="10225" ht="8.25" hidden="1" customHeight="1"/>
    <row r="10226" ht="8.25" hidden="1" customHeight="1"/>
    <row r="10227" ht="8.25" hidden="1" customHeight="1"/>
    <row r="10228" ht="8.25" hidden="1" customHeight="1"/>
    <row r="10229" ht="8.25" hidden="1" customHeight="1"/>
    <row r="10230" ht="8.25" hidden="1" customHeight="1"/>
    <row r="10231" ht="8.25" hidden="1" customHeight="1"/>
    <row r="10232" ht="8.25" hidden="1" customHeight="1"/>
    <row r="10233" ht="8.25" hidden="1" customHeight="1"/>
    <row r="10234" ht="8.25" hidden="1" customHeight="1"/>
    <row r="10235" ht="8.25" hidden="1" customHeight="1"/>
    <row r="10236" ht="8.25" hidden="1" customHeight="1"/>
    <row r="10237" ht="8.25" hidden="1" customHeight="1"/>
    <row r="10238" ht="8.25" hidden="1" customHeight="1"/>
    <row r="10239" ht="8.25" hidden="1" customHeight="1"/>
    <row r="10240" ht="8.25" hidden="1" customHeight="1"/>
    <row r="10241" ht="8.25" hidden="1" customHeight="1"/>
    <row r="10242" ht="8.25" hidden="1" customHeight="1"/>
    <row r="10243" ht="8.25" hidden="1" customHeight="1"/>
    <row r="10244" ht="8.25" hidden="1" customHeight="1"/>
    <row r="10245" ht="8.25" hidden="1" customHeight="1"/>
    <row r="10246" ht="8.25" hidden="1" customHeight="1"/>
    <row r="10247" ht="8.25" hidden="1" customHeight="1"/>
    <row r="10248" ht="8.25" hidden="1" customHeight="1"/>
    <row r="10249" ht="8.25" hidden="1" customHeight="1"/>
    <row r="10250" ht="8.25" hidden="1" customHeight="1"/>
    <row r="10251" ht="8.25" hidden="1" customHeight="1"/>
    <row r="10252" ht="8.25" hidden="1" customHeight="1"/>
    <row r="10253" ht="8.25" hidden="1" customHeight="1"/>
    <row r="10254" ht="8.25" hidden="1" customHeight="1"/>
    <row r="10255" ht="8.25" hidden="1" customHeight="1"/>
    <row r="10256" ht="8.25" hidden="1" customHeight="1"/>
    <row r="10257" ht="8.25" hidden="1" customHeight="1"/>
    <row r="10258" ht="8.25" hidden="1" customHeight="1"/>
    <row r="10259" ht="8.25" hidden="1" customHeight="1"/>
    <row r="10260" ht="8.25" hidden="1" customHeight="1"/>
    <row r="10261" ht="8.25" hidden="1" customHeight="1"/>
    <row r="10262" ht="8.25" hidden="1" customHeight="1"/>
    <row r="10263" ht="8.25" hidden="1" customHeight="1"/>
    <row r="10264" ht="8.25" hidden="1" customHeight="1"/>
    <row r="10265" ht="8.25" hidden="1" customHeight="1"/>
    <row r="10266" ht="8.25" hidden="1" customHeight="1"/>
    <row r="10267" ht="8.25" hidden="1" customHeight="1"/>
    <row r="10268" ht="8.25" hidden="1" customHeight="1"/>
    <row r="10269" ht="8.25" hidden="1" customHeight="1"/>
    <row r="10270" ht="8.25" hidden="1" customHeight="1"/>
    <row r="10271" ht="8.25" hidden="1" customHeight="1"/>
    <row r="10272" ht="8.25" hidden="1" customHeight="1"/>
    <row r="10273" ht="8.25" hidden="1" customHeight="1"/>
    <row r="10274" ht="8.25" hidden="1" customHeight="1"/>
    <row r="10275" ht="8.25" hidden="1" customHeight="1"/>
    <row r="10276" ht="8.25" hidden="1" customHeight="1"/>
    <row r="10277" ht="8.25" hidden="1" customHeight="1"/>
    <row r="10278" ht="8.25" hidden="1" customHeight="1"/>
    <row r="10279" ht="8.25" hidden="1" customHeight="1"/>
    <row r="10280" ht="8.25" hidden="1" customHeight="1"/>
    <row r="10281" ht="8.25" hidden="1" customHeight="1"/>
    <row r="10282" ht="8.25" hidden="1" customHeight="1"/>
    <row r="10283" ht="8.25" hidden="1" customHeight="1"/>
    <row r="10284" ht="8.25" hidden="1" customHeight="1"/>
    <row r="10285" ht="8.25" hidden="1" customHeight="1"/>
    <row r="10286" ht="8.25" hidden="1" customHeight="1"/>
    <row r="10287" ht="8.25" hidden="1" customHeight="1"/>
    <row r="10288" ht="8.25" hidden="1" customHeight="1"/>
    <row r="10289" ht="8.25" hidden="1" customHeight="1"/>
    <row r="10290" ht="8.25" hidden="1" customHeight="1"/>
    <row r="10291" ht="8.25" hidden="1" customHeight="1"/>
    <row r="10292" ht="8.25" hidden="1" customHeight="1"/>
    <row r="10293" ht="8.25" hidden="1" customHeight="1"/>
    <row r="10294" ht="8.25" hidden="1" customHeight="1"/>
    <row r="10295" ht="8.25" hidden="1" customHeight="1"/>
    <row r="10296" ht="8.25" hidden="1" customHeight="1"/>
    <row r="10297" ht="8.25" hidden="1" customHeight="1"/>
    <row r="10298" ht="8.25" hidden="1" customHeight="1"/>
    <row r="10299" ht="8.25" hidden="1" customHeight="1"/>
    <row r="10300" ht="8.25" hidden="1" customHeight="1"/>
    <row r="10301" ht="8.25" hidden="1" customHeight="1"/>
    <row r="10302" ht="8.25" hidden="1" customHeight="1"/>
    <row r="10303" ht="8.25" hidden="1" customHeight="1"/>
    <row r="10304" ht="8.25" hidden="1" customHeight="1"/>
    <row r="10305" ht="8.25" hidden="1" customHeight="1"/>
    <row r="10306" ht="8.25" hidden="1" customHeight="1"/>
    <row r="10307" ht="8.25" hidden="1" customHeight="1"/>
    <row r="10308" ht="8.25" hidden="1" customHeight="1"/>
    <row r="10309" ht="8.25" hidden="1" customHeight="1"/>
    <row r="10310" ht="8.25" hidden="1" customHeight="1"/>
    <row r="10311" ht="8.25" hidden="1" customHeight="1"/>
    <row r="10312" ht="8.25" hidden="1" customHeight="1"/>
    <row r="10313" ht="8.25" hidden="1" customHeight="1"/>
    <row r="10314" ht="8.25" hidden="1" customHeight="1"/>
    <row r="10315" ht="8.25" hidden="1" customHeight="1"/>
    <row r="10316" ht="8.25" hidden="1" customHeight="1"/>
    <row r="10317" ht="8.25" hidden="1" customHeight="1"/>
    <row r="10318" ht="8.25" hidden="1" customHeight="1"/>
    <row r="10319" ht="8.25" hidden="1" customHeight="1"/>
    <row r="10320" ht="8.25" hidden="1" customHeight="1"/>
    <row r="10321" ht="8.25" hidden="1" customHeight="1"/>
    <row r="10322" ht="8.25" hidden="1" customHeight="1"/>
    <row r="10323" ht="8.25" hidden="1" customHeight="1"/>
    <row r="10324" ht="8.25" hidden="1" customHeight="1"/>
    <row r="10325" ht="8.25" hidden="1" customHeight="1"/>
    <row r="10326" ht="8.25" hidden="1" customHeight="1"/>
    <row r="10327" ht="8.25" hidden="1" customHeight="1"/>
    <row r="10328" ht="8.25" hidden="1" customHeight="1"/>
    <row r="10329" ht="8.25" hidden="1" customHeight="1"/>
    <row r="10330" ht="8.25" hidden="1" customHeight="1"/>
    <row r="10331" ht="8.25" hidden="1" customHeight="1"/>
    <row r="10332" ht="8.25" hidden="1" customHeight="1"/>
    <row r="10333" ht="8.25" hidden="1" customHeight="1"/>
    <row r="10334" ht="8.25" hidden="1" customHeight="1"/>
    <row r="10335" ht="8.25" hidden="1" customHeight="1"/>
    <row r="10336" ht="8.25" hidden="1" customHeight="1"/>
    <row r="10337" ht="8.25" hidden="1" customHeight="1"/>
    <row r="10338" ht="8.25" hidden="1" customHeight="1"/>
    <row r="10339" ht="8.25" hidden="1" customHeight="1"/>
    <row r="10340" ht="8.25" hidden="1" customHeight="1"/>
    <row r="10341" ht="8.25" hidden="1" customHeight="1"/>
    <row r="10342" ht="8.25" hidden="1" customHeight="1"/>
    <row r="10343" ht="8.25" hidden="1" customHeight="1"/>
    <row r="10344" ht="8.25" hidden="1" customHeight="1"/>
    <row r="10345" ht="8.25" hidden="1" customHeight="1"/>
    <row r="10346" ht="8.25" hidden="1" customHeight="1"/>
    <row r="10347" ht="8.25" hidden="1" customHeight="1"/>
    <row r="10348" ht="8.25" hidden="1" customHeight="1"/>
    <row r="10349" ht="8.25" hidden="1" customHeight="1"/>
    <row r="10350" ht="8.25" hidden="1" customHeight="1"/>
    <row r="10351" ht="8.25" hidden="1" customHeight="1"/>
    <row r="10352" ht="8.25" hidden="1" customHeight="1"/>
    <row r="10353" ht="8.25" hidden="1" customHeight="1"/>
    <row r="10354" ht="8.25" hidden="1" customHeight="1"/>
    <row r="10355" ht="8.25" hidden="1" customHeight="1"/>
    <row r="10356" ht="8.25" hidden="1" customHeight="1"/>
    <row r="10357" ht="8.25" hidden="1" customHeight="1"/>
    <row r="10358" ht="8.25" hidden="1" customHeight="1"/>
    <row r="10359" ht="8.25" hidden="1" customHeight="1"/>
    <row r="10360" ht="8.25" hidden="1" customHeight="1"/>
    <row r="10361" ht="8.25" hidden="1" customHeight="1"/>
    <row r="10362" ht="8.25" hidden="1" customHeight="1"/>
    <row r="10363" ht="8.25" hidden="1" customHeight="1"/>
    <row r="10364" ht="8.25" hidden="1" customHeight="1"/>
    <row r="10365" ht="8.25" hidden="1" customHeight="1"/>
    <row r="10366" ht="8.25" hidden="1" customHeight="1"/>
    <row r="10367" ht="8.25" hidden="1" customHeight="1"/>
    <row r="10368" ht="8.25" hidden="1" customHeight="1"/>
    <row r="10369" ht="8.25" hidden="1" customHeight="1"/>
    <row r="10370" ht="8.25" hidden="1" customHeight="1"/>
    <row r="10371" ht="8.25" hidden="1" customHeight="1"/>
    <row r="10372" ht="8.25" hidden="1" customHeight="1"/>
    <row r="10373" ht="8.25" hidden="1" customHeight="1"/>
    <row r="10374" ht="8.25" hidden="1" customHeight="1"/>
    <row r="10375" ht="8.25" hidden="1" customHeight="1"/>
    <row r="10376" ht="8.25" hidden="1" customHeight="1"/>
    <row r="10377" ht="8.25" hidden="1" customHeight="1"/>
    <row r="10378" ht="8.25" hidden="1" customHeight="1"/>
    <row r="10379" ht="8.25" hidden="1" customHeight="1"/>
    <row r="10380" ht="8.25" hidden="1" customHeight="1"/>
    <row r="10381" ht="8.25" hidden="1" customHeight="1"/>
    <row r="10382" ht="8.25" hidden="1" customHeight="1"/>
    <row r="10383" ht="8.25" hidden="1" customHeight="1"/>
    <row r="10384" ht="8.25" hidden="1" customHeight="1"/>
    <row r="10385" ht="8.25" hidden="1" customHeight="1"/>
    <row r="10386" ht="8.25" hidden="1" customHeight="1"/>
    <row r="10387" ht="8.25" hidden="1" customHeight="1"/>
    <row r="10388" ht="8.25" hidden="1" customHeight="1"/>
    <row r="10389" ht="8.25" hidden="1" customHeight="1"/>
    <row r="10390" ht="8.25" hidden="1" customHeight="1"/>
    <row r="10391" ht="8.25" hidden="1" customHeight="1"/>
    <row r="10392" ht="8.25" hidden="1" customHeight="1"/>
    <row r="10393" ht="8.25" hidden="1" customHeight="1"/>
    <row r="10394" ht="8.25" hidden="1" customHeight="1"/>
    <row r="10395" ht="8.25" hidden="1" customHeight="1"/>
    <row r="10396" ht="8.25" hidden="1" customHeight="1"/>
    <row r="10397" ht="8.25" hidden="1" customHeight="1"/>
    <row r="10398" ht="8.25" hidden="1" customHeight="1"/>
    <row r="10399" ht="8.25" hidden="1" customHeight="1"/>
    <row r="10400" ht="8.25" hidden="1" customHeight="1"/>
    <row r="10401" ht="8.25" hidden="1" customHeight="1"/>
    <row r="10402" ht="8.25" hidden="1" customHeight="1"/>
    <row r="10403" ht="8.25" hidden="1" customHeight="1"/>
    <row r="10404" ht="8.25" hidden="1" customHeight="1"/>
    <row r="10405" ht="8.25" hidden="1" customHeight="1"/>
    <row r="10406" ht="8.25" hidden="1" customHeight="1"/>
    <row r="10407" ht="8.25" hidden="1" customHeight="1"/>
    <row r="10408" ht="8.25" hidden="1" customHeight="1"/>
    <row r="10409" ht="8.25" hidden="1" customHeight="1"/>
    <row r="10410" ht="8.25" hidden="1" customHeight="1"/>
    <row r="10411" ht="8.25" hidden="1" customHeight="1"/>
    <row r="10412" ht="8.25" hidden="1" customHeight="1"/>
    <row r="10413" ht="8.25" hidden="1" customHeight="1"/>
    <row r="10414" ht="8.25" hidden="1" customHeight="1"/>
    <row r="10415" ht="8.25" hidden="1" customHeight="1"/>
    <row r="10416" ht="8.25" hidden="1" customHeight="1"/>
    <row r="10417" ht="8.25" hidden="1" customHeight="1"/>
    <row r="10418" ht="8.25" hidden="1" customHeight="1"/>
    <row r="10419" ht="8.25" hidden="1" customHeight="1"/>
    <row r="10420" ht="8.25" hidden="1" customHeight="1"/>
    <row r="10421" ht="8.25" hidden="1" customHeight="1"/>
    <row r="10422" ht="8.25" hidden="1" customHeight="1"/>
    <row r="10423" ht="8.25" hidden="1" customHeight="1"/>
    <row r="10424" ht="8.25" hidden="1" customHeight="1"/>
    <row r="10425" ht="8.25" hidden="1" customHeight="1"/>
    <row r="10426" ht="8.25" hidden="1" customHeight="1"/>
    <row r="10427" ht="8.25" hidden="1" customHeight="1"/>
    <row r="10428" ht="8.25" hidden="1" customHeight="1"/>
    <row r="10429" ht="8.25" hidden="1" customHeight="1"/>
    <row r="10430" ht="8.25" hidden="1" customHeight="1"/>
    <row r="10431" ht="8.25" hidden="1" customHeight="1"/>
    <row r="10432" ht="8.25" hidden="1" customHeight="1"/>
    <row r="10433" ht="8.25" hidden="1" customHeight="1"/>
    <row r="10434" ht="8.25" hidden="1" customHeight="1"/>
    <row r="10435" ht="8.25" hidden="1" customHeight="1"/>
    <row r="10436" ht="8.25" hidden="1" customHeight="1"/>
    <row r="10437" ht="8.25" hidden="1" customHeight="1"/>
    <row r="10438" ht="8.25" hidden="1" customHeight="1"/>
    <row r="10439" ht="8.25" hidden="1" customHeight="1"/>
    <row r="10440" ht="8.25" hidden="1" customHeight="1"/>
    <row r="10441" ht="8.25" hidden="1" customHeight="1"/>
    <row r="10442" ht="8.25" hidden="1" customHeight="1"/>
    <row r="10443" ht="8.25" hidden="1" customHeight="1"/>
    <row r="10444" ht="8.25" hidden="1" customHeight="1"/>
    <row r="10445" ht="8.25" hidden="1" customHeight="1"/>
    <row r="10446" ht="8.25" hidden="1" customHeight="1"/>
    <row r="10447" ht="8.25" hidden="1" customHeight="1"/>
    <row r="10448" ht="8.25" hidden="1" customHeight="1"/>
    <row r="10449" ht="8.25" hidden="1" customHeight="1"/>
    <row r="10450" ht="8.25" hidden="1" customHeight="1"/>
    <row r="10451" ht="8.25" hidden="1" customHeight="1"/>
    <row r="10452" ht="8.25" hidden="1" customHeight="1"/>
    <row r="10453" ht="8.25" hidden="1" customHeight="1"/>
    <row r="10454" ht="8.25" hidden="1" customHeight="1"/>
    <row r="10455" ht="8.25" hidden="1" customHeight="1"/>
    <row r="10456" ht="8.25" hidden="1" customHeight="1"/>
    <row r="10457" ht="8.25" hidden="1" customHeight="1"/>
    <row r="10458" ht="8.25" hidden="1" customHeight="1"/>
    <row r="10459" ht="8.25" hidden="1" customHeight="1"/>
    <row r="10460" ht="8.25" hidden="1" customHeight="1"/>
    <row r="10461" ht="8.25" hidden="1" customHeight="1"/>
    <row r="10462" ht="8.25" hidden="1" customHeight="1"/>
    <row r="10463" ht="8.25" hidden="1" customHeight="1"/>
    <row r="10464" ht="8.25" hidden="1" customHeight="1"/>
    <row r="10465" ht="8.25" hidden="1" customHeight="1"/>
    <row r="10466" ht="8.25" hidden="1" customHeight="1"/>
    <row r="10467" ht="8.25" hidden="1" customHeight="1"/>
    <row r="10468" ht="8.25" hidden="1" customHeight="1"/>
    <row r="10469" ht="8.25" hidden="1" customHeight="1"/>
    <row r="10470" ht="8.25" hidden="1" customHeight="1"/>
    <row r="10471" ht="8.25" hidden="1" customHeight="1"/>
    <row r="10472" ht="8.25" hidden="1" customHeight="1"/>
    <row r="10473" ht="8.25" hidden="1" customHeight="1"/>
    <row r="10474" ht="8.25" hidden="1" customHeight="1"/>
    <row r="10475" ht="8.25" hidden="1" customHeight="1"/>
    <row r="10476" ht="8.25" hidden="1" customHeight="1"/>
    <row r="10477" ht="8.25" hidden="1" customHeight="1"/>
    <row r="10478" ht="8.25" hidden="1" customHeight="1"/>
    <row r="10479" ht="8.25" hidden="1" customHeight="1"/>
    <row r="10480" ht="8.25" hidden="1" customHeight="1"/>
    <row r="10481" ht="8.25" hidden="1" customHeight="1"/>
    <row r="10482" ht="8.25" hidden="1" customHeight="1"/>
    <row r="10483" ht="8.25" hidden="1" customHeight="1"/>
    <row r="10484" ht="8.25" hidden="1" customHeight="1"/>
    <row r="10485" ht="8.25" hidden="1" customHeight="1"/>
    <row r="10486" ht="8.25" hidden="1" customHeight="1"/>
    <row r="10487" ht="8.25" hidden="1" customHeight="1"/>
    <row r="10488" ht="8.25" hidden="1" customHeight="1"/>
    <row r="10489" ht="8.25" hidden="1" customHeight="1"/>
    <row r="10490" ht="8.25" hidden="1" customHeight="1"/>
    <row r="10491" ht="8.25" hidden="1" customHeight="1"/>
    <row r="10492" ht="8.25" hidden="1" customHeight="1"/>
    <row r="10493" ht="8.25" hidden="1" customHeight="1"/>
    <row r="10494" ht="8.25" hidden="1" customHeight="1"/>
    <row r="10495" ht="8.25" hidden="1" customHeight="1"/>
    <row r="10496" ht="8.25" hidden="1" customHeight="1"/>
    <row r="10497" ht="8.25" hidden="1" customHeight="1"/>
    <row r="10498" ht="8.25" hidden="1" customHeight="1"/>
    <row r="10499" ht="8.25" hidden="1" customHeight="1"/>
    <row r="10500" ht="8.25" hidden="1" customHeight="1"/>
    <row r="10501" ht="8.25" hidden="1" customHeight="1"/>
    <row r="10502" ht="8.25" hidden="1" customHeight="1"/>
    <row r="10503" ht="8.25" hidden="1" customHeight="1"/>
    <row r="10504" ht="8.25" hidden="1" customHeight="1"/>
    <row r="10505" ht="8.25" hidden="1" customHeight="1"/>
    <row r="10506" ht="8.25" hidden="1" customHeight="1"/>
    <row r="10507" ht="8.25" hidden="1" customHeight="1"/>
    <row r="10508" ht="8.25" hidden="1" customHeight="1"/>
    <row r="10509" ht="8.25" hidden="1" customHeight="1"/>
    <row r="10510" ht="8.25" hidden="1" customHeight="1"/>
    <row r="10511" ht="8.25" hidden="1" customHeight="1"/>
    <row r="10512" ht="8.25" hidden="1" customHeight="1"/>
    <row r="10513" ht="8.25" hidden="1" customHeight="1"/>
    <row r="10514" ht="8.25" hidden="1" customHeight="1"/>
    <row r="10515" ht="8.25" hidden="1" customHeight="1"/>
    <row r="10516" ht="8.25" hidden="1" customHeight="1"/>
    <row r="10517" ht="8.25" hidden="1" customHeight="1"/>
    <row r="10518" ht="8.25" hidden="1" customHeight="1"/>
    <row r="10519" ht="8.25" hidden="1" customHeight="1"/>
    <row r="10520" ht="8.25" hidden="1" customHeight="1"/>
    <row r="10521" ht="8.25" hidden="1" customHeight="1"/>
    <row r="10522" ht="8.25" hidden="1" customHeight="1"/>
    <row r="10523" ht="8.25" hidden="1" customHeight="1"/>
    <row r="10524" ht="8.25" hidden="1" customHeight="1"/>
    <row r="10525" ht="8.25" hidden="1" customHeight="1"/>
    <row r="10526" ht="8.25" hidden="1" customHeight="1"/>
    <row r="10527" ht="8.25" hidden="1" customHeight="1"/>
    <row r="10528" ht="8.25" hidden="1" customHeight="1"/>
    <row r="10529" ht="8.25" hidden="1" customHeight="1"/>
    <row r="10530" ht="8.25" hidden="1" customHeight="1"/>
    <row r="10531" ht="8.25" hidden="1" customHeight="1"/>
    <row r="10532" ht="8.25" hidden="1" customHeight="1"/>
    <row r="10533" ht="8.25" hidden="1" customHeight="1"/>
    <row r="10534" ht="8.25" hidden="1" customHeight="1"/>
    <row r="10535" ht="8.25" hidden="1" customHeight="1"/>
    <row r="10536" ht="8.25" hidden="1" customHeight="1"/>
    <row r="10537" ht="8.25" hidden="1" customHeight="1"/>
    <row r="10538" ht="8.25" hidden="1" customHeight="1"/>
    <row r="10539" ht="8.25" hidden="1" customHeight="1"/>
    <row r="10540" ht="8.25" hidden="1" customHeight="1"/>
    <row r="10541" ht="8.25" hidden="1" customHeight="1"/>
    <row r="10542" ht="8.25" hidden="1" customHeight="1"/>
    <row r="10543" ht="8.25" hidden="1" customHeight="1"/>
    <row r="10544" ht="8.25" hidden="1" customHeight="1"/>
    <row r="10545" ht="8.25" hidden="1" customHeight="1"/>
    <row r="10546" ht="8.25" hidden="1" customHeight="1"/>
    <row r="10547" ht="8.25" hidden="1" customHeight="1"/>
    <row r="10548" ht="8.25" hidden="1" customHeight="1"/>
    <row r="10549" ht="8.25" hidden="1" customHeight="1"/>
    <row r="10550" ht="8.25" hidden="1" customHeight="1"/>
    <row r="10551" ht="8.25" hidden="1" customHeight="1"/>
    <row r="10552" ht="8.25" hidden="1" customHeight="1"/>
    <row r="10553" ht="8.25" hidden="1" customHeight="1"/>
    <row r="10554" ht="8.25" hidden="1" customHeight="1"/>
    <row r="10555" ht="8.25" hidden="1" customHeight="1"/>
    <row r="10556" ht="8.25" hidden="1" customHeight="1"/>
    <row r="10557" ht="8.25" hidden="1" customHeight="1"/>
    <row r="10558" ht="8.25" hidden="1" customHeight="1"/>
    <row r="10559" ht="8.25" hidden="1" customHeight="1"/>
    <row r="10560" ht="8.25" hidden="1" customHeight="1"/>
    <row r="10561" ht="8.25" hidden="1" customHeight="1"/>
    <row r="10562" ht="8.25" hidden="1" customHeight="1"/>
    <row r="10563" ht="8.25" hidden="1" customHeight="1"/>
    <row r="10564" ht="8.25" hidden="1" customHeight="1"/>
    <row r="10565" ht="8.25" hidden="1" customHeight="1"/>
    <row r="10566" ht="8.25" hidden="1" customHeight="1"/>
    <row r="10567" ht="8.25" hidden="1" customHeight="1"/>
    <row r="10568" ht="8.25" hidden="1" customHeight="1"/>
    <row r="10569" ht="8.25" hidden="1" customHeight="1"/>
    <row r="10570" ht="8.25" hidden="1" customHeight="1"/>
    <row r="10571" ht="8.25" hidden="1" customHeight="1"/>
    <row r="10572" ht="8.25" hidden="1" customHeight="1"/>
    <row r="10573" ht="8.25" hidden="1" customHeight="1"/>
    <row r="10574" ht="8.25" hidden="1" customHeight="1"/>
    <row r="10575" ht="8.25" hidden="1" customHeight="1"/>
    <row r="10576" ht="8.25" hidden="1" customHeight="1"/>
    <row r="10577" ht="8.25" hidden="1" customHeight="1"/>
    <row r="10578" ht="8.25" hidden="1" customHeight="1"/>
    <row r="10579" ht="8.25" hidden="1" customHeight="1"/>
    <row r="10580" ht="8.25" hidden="1" customHeight="1"/>
    <row r="10581" ht="8.25" hidden="1" customHeight="1"/>
    <row r="10582" ht="8.25" hidden="1" customHeight="1"/>
    <row r="10583" ht="8.25" hidden="1" customHeight="1"/>
    <row r="10584" ht="8.25" hidden="1" customHeight="1"/>
    <row r="10585" ht="8.25" hidden="1" customHeight="1"/>
    <row r="10586" ht="8.25" hidden="1" customHeight="1"/>
    <row r="10587" ht="8.25" hidden="1" customHeight="1"/>
    <row r="10588" ht="8.25" hidden="1" customHeight="1"/>
    <row r="10589" ht="8.25" hidden="1" customHeight="1"/>
    <row r="10590" ht="8.25" hidden="1" customHeight="1"/>
    <row r="10591" ht="8.25" hidden="1" customHeight="1"/>
    <row r="10592" ht="8.25" hidden="1" customHeight="1"/>
    <row r="10593" ht="8.25" hidden="1" customHeight="1"/>
    <row r="10594" ht="8.25" hidden="1" customHeight="1"/>
    <row r="10595" ht="8.25" hidden="1" customHeight="1"/>
    <row r="10596" ht="8.25" hidden="1" customHeight="1"/>
    <row r="10597" ht="8.25" hidden="1" customHeight="1"/>
    <row r="10598" ht="8.25" hidden="1" customHeight="1"/>
    <row r="10599" ht="8.25" hidden="1" customHeight="1"/>
    <row r="10600" ht="8.25" hidden="1" customHeight="1"/>
    <row r="10601" ht="8.25" hidden="1" customHeight="1"/>
    <row r="10602" ht="8.25" hidden="1" customHeight="1"/>
    <row r="10603" ht="8.25" hidden="1" customHeight="1"/>
    <row r="10604" ht="8.25" hidden="1" customHeight="1"/>
    <row r="10605" ht="8.25" hidden="1" customHeight="1"/>
    <row r="10606" ht="8.25" hidden="1" customHeight="1"/>
    <row r="10607" ht="8.25" hidden="1" customHeight="1"/>
    <row r="10608" ht="8.25" hidden="1" customHeight="1"/>
    <row r="10609" ht="8.25" hidden="1" customHeight="1"/>
    <row r="10610" ht="8.25" hidden="1" customHeight="1"/>
    <row r="10611" ht="8.25" hidden="1" customHeight="1"/>
    <row r="10612" ht="8.25" hidden="1" customHeight="1"/>
    <row r="10613" ht="8.25" hidden="1" customHeight="1"/>
    <row r="10614" ht="8.25" hidden="1" customHeight="1"/>
    <row r="10615" ht="8.25" hidden="1" customHeight="1"/>
    <row r="10616" ht="8.25" hidden="1" customHeight="1"/>
    <row r="10617" ht="8.25" hidden="1" customHeight="1"/>
    <row r="10618" ht="8.25" hidden="1" customHeight="1"/>
    <row r="10619" ht="8.25" hidden="1" customHeight="1"/>
    <row r="10620" ht="8.25" hidden="1" customHeight="1"/>
    <row r="10621" ht="8.25" hidden="1" customHeight="1"/>
    <row r="10622" ht="8.25" hidden="1" customHeight="1"/>
    <row r="10623" ht="8.25" hidden="1" customHeight="1"/>
    <row r="10624" ht="8.25" hidden="1" customHeight="1"/>
    <row r="10625" ht="8.25" hidden="1" customHeight="1"/>
    <row r="10626" ht="8.25" hidden="1" customHeight="1"/>
    <row r="10627" ht="8.25" hidden="1" customHeight="1"/>
    <row r="10628" ht="8.25" hidden="1" customHeight="1"/>
    <row r="10629" ht="8.25" hidden="1" customHeight="1"/>
    <row r="10630" ht="8.25" hidden="1" customHeight="1"/>
    <row r="10631" ht="8.25" hidden="1" customHeight="1"/>
    <row r="10632" ht="8.25" hidden="1" customHeight="1"/>
    <row r="10633" ht="8.25" hidden="1" customHeight="1"/>
    <row r="10634" ht="8.25" hidden="1" customHeight="1"/>
    <row r="10635" ht="8.25" hidden="1" customHeight="1"/>
    <row r="10636" ht="8.25" hidden="1" customHeight="1"/>
    <row r="10637" ht="8.25" hidden="1" customHeight="1"/>
    <row r="10638" ht="8.25" hidden="1" customHeight="1"/>
    <row r="10639" ht="8.25" hidden="1" customHeight="1"/>
    <row r="10640" ht="8.25" hidden="1" customHeight="1"/>
    <row r="10641" ht="8.25" hidden="1" customHeight="1"/>
    <row r="10642" ht="8.25" hidden="1" customHeight="1"/>
    <row r="10643" ht="8.25" hidden="1" customHeight="1"/>
    <row r="10644" ht="8.25" hidden="1" customHeight="1"/>
    <row r="10645" ht="8.25" hidden="1" customHeight="1"/>
    <row r="10646" ht="8.25" hidden="1" customHeight="1"/>
    <row r="10647" ht="8.25" hidden="1" customHeight="1"/>
    <row r="10648" ht="8.25" hidden="1" customHeight="1"/>
    <row r="10649" ht="8.25" hidden="1" customHeight="1"/>
    <row r="10650" ht="8.25" hidden="1" customHeight="1"/>
    <row r="10651" ht="8.25" hidden="1" customHeight="1"/>
    <row r="10652" ht="8.25" hidden="1" customHeight="1"/>
    <row r="10653" ht="8.25" hidden="1" customHeight="1"/>
    <row r="10654" ht="8.25" hidden="1" customHeight="1"/>
    <row r="10655" ht="8.25" hidden="1" customHeight="1"/>
    <row r="10656" ht="8.25" hidden="1" customHeight="1"/>
    <row r="10657" ht="8.25" hidden="1" customHeight="1"/>
    <row r="10658" ht="8.25" hidden="1" customHeight="1"/>
    <row r="10659" ht="8.25" hidden="1" customHeight="1"/>
    <row r="10660" ht="8.25" hidden="1" customHeight="1"/>
    <row r="10661" ht="8.25" hidden="1" customHeight="1"/>
    <row r="10662" ht="8.25" hidden="1" customHeight="1"/>
    <row r="10663" ht="8.25" hidden="1" customHeight="1"/>
    <row r="10664" ht="8.25" hidden="1" customHeight="1"/>
    <row r="10665" ht="8.25" hidden="1" customHeight="1"/>
    <row r="10666" ht="8.25" hidden="1" customHeight="1"/>
    <row r="10667" ht="8.25" hidden="1" customHeight="1"/>
    <row r="10668" ht="8.25" hidden="1" customHeight="1"/>
    <row r="10669" ht="8.25" hidden="1" customHeight="1"/>
    <row r="10670" ht="8.25" hidden="1" customHeight="1"/>
    <row r="10671" ht="8.25" hidden="1" customHeight="1"/>
    <row r="10672" ht="8.25" hidden="1" customHeight="1"/>
    <row r="10673" ht="8.25" hidden="1" customHeight="1"/>
    <row r="10674" ht="8.25" hidden="1" customHeight="1"/>
    <row r="10675" ht="8.25" hidden="1" customHeight="1"/>
    <row r="10676" ht="8.25" hidden="1" customHeight="1"/>
    <row r="10677" ht="8.25" hidden="1" customHeight="1"/>
    <row r="10678" ht="8.25" hidden="1" customHeight="1"/>
    <row r="10679" ht="8.25" hidden="1" customHeight="1"/>
    <row r="10680" ht="8.25" hidden="1" customHeight="1"/>
    <row r="10681" ht="8.25" hidden="1" customHeight="1"/>
    <row r="10682" ht="8.25" hidden="1" customHeight="1"/>
    <row r="10683" ht="8.25" hidden="1" customHeight="1"/>
    <row r="10684" ht="8.25" hidden="1" customHeight="1"/>
    <row r="10685" ht="8.25" hidden="1" customHeight="1"/>
    <row r="10686" ht="8.25" hidden="1" customHeight="1"/>
    <row r="10687" ht="8.25" hidden="1" customHeight="1"/>
    <row r="10688" ht="8.25" hidden="1" customHeight="1"/>
    <row r="10689" ht="8.25" hidden="1" customHeight="1"/>
    <row r="10690" ht="8.25" hidden="1" customHeight="1"/>
    <row r="10691" ht="8.25" hidden="1" customHeight="1"/>
    <row r="10692" ht="8.25" hidden="1" customHeight="1"/>
    <row r="10693" ht="8.25" hidden="1" customHeight="1"/>
    <row r="10694" ht="8.25" hidden="1" customHeight="1"/>
    <row r="10695" ht="8.25" hidden="1" customHeight="1"/>
    <row r="10696" ht="8.25" hidden="1" customHeight="1"/>
    <row r="10697" ht="8.25" hidden="1" customHeight="1"/>
    <row r="10698" ht="8.25" hidden="1" customHeight="1"/>
    <row r="10699" ht="8.25" hidden="1" customHeight="1"/>
    <row r="10700" ht="8.25" hidden="1" customHeight="1"/>
    <row r="10701" ht="8.25" hidden="1" customHeight="1"/>
    <row r="10702" ht="8.25" hidden="1" customHeight="1"/>
    <row r="10703" ht="8.25" hidden="1" customHeight="1"/>
    <row r="10704" ht="8.25" hidden="1" customHeight="1"/>
    <row r="10705" ht="8.25" hidden="1" customHeight="1"/>
    <row r="10706" ht="8.25" hidden="1" customHeight="1"/>
    <row r="10707" ht="8.25" hidden="1" customHeight="1"/>
    <row r="10708" ht="8.25" hidden="1" customHeight="1"/>
    <row r="10709" ht="8.25" hidden="1" customHeight="1"/>
    <row r="10710" ht="8.25" hidden="1" customHeight="1"/>
    <row r="10711" ht="8.25" hidden="1" customHeight="1"/>
    <row r="10712" ht="8.25" hidden="1" customHeight="1"/>
    <row r="10713" ht="8.25" hidden="1" customHeight="1"/>
    <row r="10714" ht="8.25" hidden="1" customHeight="1"/>
    <row r="10715" ht="8.25" hidden="1" customHeight="1"/>
    <row r="10716" ht="8.25" hidden="1" customHeight="1"/>
    <row r="10717" ht="8.25" hidden="1" customHeight="1"/>
    <row r="10718" ht="8.25" hidden="1" customHeight="1"/>
    <row r="10719" ht="8.25" hidden="1" customHeight="1"/>
    <row r="10720" ht="8.25" hidden="1" customHeight="1"/>
    <row r="10721" ht="8.25" hidden="1" customHeight="1"/>
    <row r="10722" ht="8.25" hidden="1" customHeight="1"/>
    <row r="10723" ht="8.25" hidden="1" customHeight="1"/>
    <row r="10724" ht="8.25" hidden="1" customHeight="1"/>
    <row r="10725" ht="8.25" hidden="1" customHeight="1"/>
    <row r="10726" ht="8.25" hidden="1" customHeight="1"/>
    <row r="10727" ht="8.25" hidden="1" customHeight="1"/>
    <row r="10728" ht="8.25" hidden="1" customHeight="1"/>
    <row r="10729" ht="8.25" hidden="1" customHeight="1"/>
    <row r="10730" ht="8.25" hidden="1" customHeight="1"/>
    <row r="10731" ht="8.25" hidden="1" customHeight="1"/>
    <row r="10732" ht="8.25" hidden="1" customHeight="1"/>
    <row r="10733" ht="8.25" hidden="1" customHeight="1"/>
    <row r="10734" ht="8.25" hidden="1" customHeight="1"/>
    <row r="10735" ht="8.25" hidden="1" customHeight="1"/>
    <row r="10736" ht="8.25" hidden="1" customHeight="1"/>
    <row r="10737" ht="8.25" hidden="1" customHeight="1"/>
    <row r="10738" ht="8.25" hidden="1" customHeight="1"/>
    <row r="10739" ht="8.25" hidden="1" customHeight="1"/>
    <row r="10740" ht="8.25" hidden="1" customHeight="1"/>
    <row r="10741" ht="8.25" hidden="1" customHeight="1"/>
    <row r="10742" ht="8.25" hidden="1" customHeight="1"/>
    <row r="10743" ht="8.25" hidden="1" customHeight="1"/>
    <row r="10744" ht="8.25" hidden="1" customHeight="1"/>
    <row r="10745" ht="8.25" hidden="1" customHeight="1"/>
    <row r="10746" ht="8.25" hidden="1" customHeight="1"/>
    <row r="10747" ht="8.25" hidden="1" customHeight="1"/>
    <row r="10748" ht="8.25" hidden="1" customHeight="1"/>
    <row r="10749" ht="8.25" hidden="1" customHeight="1"/>
    <row r="10750" ht="8.25" hidden="1" customHeight="1"/>
    <row r="10751" ht="8.25" hidden="1" customHeight="1"/>
    <row r="10752" ht="8.25" hidden="1" customHeight="1"/>
    <row r="10753" ht="8.25" hidden="1" customHeight="1"/>
    <row r="10754" ht="8.25" hidden="1" customHeight="1"/>
    <row r="10755" ht="8.25" hidden="1" customHeight="1"/>
    <row r="10756" ht="8.25" hidden="1" customHeight="1"/>
    <row r="10757" ht="8.25" hidden="1" customHeight="1"/>
    <row r="10758" ht="8.25" hidden="1" customHeight="1"/>
    <row r="10759" ht="8.25" hidden="1" customHeight="1"/>
    <row r="10760" ht="8.25" hidden="1" customHeight="1"/>
    <row r="10761" ht="8.25" hidden="1" customHeight="1"/>
    <row r="10762" ht="8.25" hidden="1" customHeight="1"/>
    <row r="10763" ht="8.25" hidden="1" customHeight="1"/>
    <row r="10764" ht="8.25" hidden="1" customHeight="1"/>
    <row r="10765" ht="8.25" hidden="1" customHeight="1"/>
    <row r="10766" ht="8.25" hidden="1" customHeight="1"/>
    <row r="10767" ht="8.25" hidden="1" customHeight="1"/>
    <row r="10768" ht="8.25" hidden="1" customHeight="1"/>
    <row r="10769" ht="8.25" hidden="1" customHeight="1"/>
    <row r="10770" ht="8.25" hidden="1" customHeight="1"/>
    <row r="10771" ht="8.25" hidden="1" customHeight="1"/>
    <row r="10772" ht="8.25" hidden="1" customHeight="1"/>
    <row r="10773" ht="8.25" hidden="1" customHeight="1"/>
    <row r="10774" ht="8.25" hidden="1" customHeight="1"/>
    <row r="10775" ht="8.25" hidden="1" customHeight="1"/>
    <row r="10776" ht="8.25" hidden="1" customHeight="1"/>
    <row r="10777" ht="8.25" hidden="1" customHeight="1"/>
    <row r="10778" ht="8.25" hidden="1" customHeight="1"/>
    <row r="10779" ht="8.25" hidden="1" customHeight="1"/>
    <row r="10780" ht="8.25" hidden="1" customHeight="1"/>
    <row r="10781" ht="8.25" hidden="1" customHeight="1"/>
    <row r="10782" ht="8.25" hidden="1" customHeight="1"/>
    <row r="10783" ht="8.25" hidden="1" customHeight="1"/>
    <row r="10784" ht="8.25" hidden="1" customHeight="1"/>
    <row r="10785" ht="8.25" hidden="1" customHeight="1"/>
    <row r="10786" ht="8.25" hidden="1" customHeight="1"/>
    <row r="10787" ht="8.25" hidden="1" customHeight="1"/>
    <row r="10788" ht="8.25" hidden="1" customHeight="1"/>
    <row r="10789" ht="8.25" hidden="1" customHeight="1"/>
    <row r="10790" ht="8.25" hidden="1" customHeight="1"/>
    <row r="10791" ht="8.25" hidden="1" customHeight="1"/>
    <row r="10792" ht="8.25" hidden="1" customHeight="1"/>
    <row r="10793" ht="8.25" hidden="1" customHeight="1"/>
    <row r="10794" ht="8.25" hidden="1" customHeight="1"/>
    <row r="10795" ht="8.25" hidden="1" customHeight="1"/>
    <row r="10796" ht="8.25" hidden="1" customHeight="1"/>
    <row r="10797" ht="8.25" hidden="1" customHeight="1"/>
    <row r="10798" ht="8.25" hidden="1" customHeight="1"/>
    <row r="10799" ht="8.25" hidden="1" customHeight="1"/>
    <row r="10800" ht="8.25" hidden="1" customHeight="1"/>
    <row r="10801" ht="8.25" hidden="1" customHeight="1"/>
    <row r="10802" ht="8.25" hidden="1" customHeight="1"/>
    <row r="10803" ht="8.25" hidden="1" customHeight="1"/>
    <row r="10804" ht="8.25" hidden="1" customHeight="1"/>
    <row r="10805" ht="8.25" hidden="1" customHeight="1"/>
    <row r="10806" ht="8.25" hidden="1" customHeight="1"/>
    <row r="10807" ht="8.25" hidden="1" customHeight="1"/>
    <row r="10808" ht="8.25" hidden="1" customHeight="1"/>
    <row r="10809" ht="8.25" hidden="1" customHeight="1"/>
    <row r="10810" ht="8.25" hidden="1" customHeight="1"/>
    <row r="10811" ht="8.25" hidden="1" customHeight="1"/>
    <row r="10812" ht="8.25" hidden="1" customHeight="1"/>
    <row r="10813" ht="8.25" hidden="1" customHeight="1"/>
    <row r="10814" ht="8.25" hidden="1" customHeight="1"/>
    <row r="10815" ht="8.25" hidden="1" customHeight="1"/>
    <row r="10816" ht="8.25" hidden="1" customHeight="1"/>
    <row r="10817" ht="8.25" hidden="1" customHeight="1"/>
    <row r="10818" ht="8.25" hidden="1" customHeight="1"/>
    <row r="10819" ht="8.25" hidden="1" customHeight="1"/>
    <row r="10820" ht="8.25" hidden="1" customHeight="1"/>
    <row r="10821" ht="8.25" hidden="1" customHeight="1"/>
    <row r="10822" ht="8.25" hidden="1" customHeight="1"/>
    <row r="10823" ht="8.25" hidden="1" customHeight="1"/>
    <row r="10824" ht="8.25" hidden="1" customHeight="1"/>
    <row r="10825" ht="8.25" hidden="1" customHeight="1"/>
    <row r="10826" ht="8.25" hidden="1" customHeight="1"/>
    <row r="10827" ht="8.25" hidden="1" customHeight="1"/>
    <row r="10828" ht="8.25" hidden="1" customHeight="1"/>
    <row r="10829" ht="8.25" hidden="1" customHeight="1"/>
    <row r="10830" ht="8.25" hidden="1" customHeight="1"/>
    <row r="10831" ht="8.25" hidden="1" customHeight="1"/>
    <row r="10832" ht="8.25" hidden="1" customHeight="1"/>
    <row r="10833" ht="8.25" hidden="1" customHeight="1"/>
    <row r="10834" ht="8.25" hidden="1" customHeight="1"/>
    <row r="10835" ht="8.25" hidden="1" customHeight="1"/>
    <row r="10836" ht="8.25" hidden="1" customHeight="1"/>
    <row r="10837" ht="8.25" hidden="1" customHeight="1"/>
    <row r="10838" ht="8.25" hidden="1" customHeight="1"/>
    <row r="10839" ht="8.25" hidden="1" customHeight="1"/>
    <row r="10840" ht="8.25" hidden="1" customHeight="1"/>
    <row r="10841" ht="8.25" hidden="1" customHeight="1"/>
    <row r="10842" ht="8.25" hidden="1" customHeight="1"/>
    <row r="10843" ht="8.25" hidden="1" customHeight="1"/>
    <row r="10844" ht="8.25" hidden="1" customHeight="1"/>
    <row r="10845" ht="8.25" hidden="1" customHeight="1"/>
    <row r="10846" ht="8.25" hidden="1" customHeight="1"/>
    <row r="10847" ht="8.25" hidden="1" customHeight="1"/>
    <row r="10848" ht="8.25" hidden="1" customHeight="1"/>
    <row r="10849" ht="8.25" hidden="1" customHeight="1"/>
    <row r="10850" ht="8.25" hidden="1" customHeight="1"/>
    <row r="10851" ht="8.25" hidden="1" customHeight="1"/>
    <row r="10852" ht="8.25" hidden="1" customHeight="1"/>
    <row r="10853" ht="8.25" hidden="1" customHeight="1"/>
    <row r="10854" ht="8.25" hidden="1" customHeight="1"/>
    <row r="10855" ht="8.25" hidden="1" customHeight="1"/>
    <row r="10856" ht="8.25" hidden="1" customHeight="1"/>
    <row r="10857" ht="8.25" hidden="1" customHeight="1"/>
    <row r="10858" ht="8.25" hidden="1" customHeight="1"/>
    <row r="10859" ht="8.25" hidden="1" customHeight="1"/>
    <row r="10860" ht="8.25" hidden="1" customHeight="1"/>
    <row r="10861" ht="8.25" hidden="1" customHeight="1"/>
    <row r="10862" ht="8.25" hidden="1" customHeight="1"/>
    <row r="10863" ht="8.25" hidden="1" customHeight="1"/>
    <row r="10864" ht="8.25" hidden="1" customHeight="1"/>
    <row r="10865" ht="8.25" hidden="1" customHeight="1"/>
    <row r="10866" ht="8.25" hidden="1" customHeight="1"/>
    <row r="10867" ht="8.25" hidden="1" customHeight="1"/>
    <row r="10868" ht="8.25" hidden="1" customHeight="1"/>
    <row r="10869" ht="8.25" hidden="1" customHeight="1"/>
    <row r="10870" ht="8.25" hidden="1" customHeight="1"/>
    <row r="10871" ht="8.25" hidden="1" customHeight="1"/>
    <row r="10872" ht="8.25" hidden="1" customHeight="1"/>
    <row r="10873" ht="8.25" hidden="1" customHeight="1"/>
    <row r="10874" ht="8.25" hidden="1" customHeight="1"/>
    <row r="10875" ht="8.25" hidden="1" customHeight="1"/>
    <row r="10876" ht="8.25" hidden="1" customHeight="1"/>
    <row r="10877" ht="8.25" hidden="1" customHeight="1"/>
    <row r="10878" ht="8.25" hidden="1" customHeight="1"/>
    <row r="10879" ht="8.25" hidden="1" customHeight="1"/>
    <row r="10880" ht="8.25" hidden="1" customHeight="1"/>
    <row r="10881" ht="8.25" hidden="1" customHeight="1"/>
    <row r="10882" ht="8.25" hidden="1" customHeight="1"/>
    <row r="10883" ht="8.25" hidden="1" customHeight="1"/>
    <row r="10884" ht="8.25" hidden="1" customHeight="1"/>
    <row r="10885" ht="8.25" hidden="1" customHeight="1"/>
    <row r="10886" ht="8.25" hidden="1" customHeight="1"/>
    <row r="10887" ht="8.25" hidden="1" customHeight="1"/>
    <row r="10888" ht="8.25" hidden="1" customHeight="1"/>
    <row r="10889" ht="8.25" hidden="1" customHeight="1"/>
    <row r="10890" ht="8.25" hidden="1" customHeight="1"/>
    <row r="10891" ht="8.25" hidden="1" customHeight="1"/>
    <row r="10892" ht="8.25" hidden="1" customHeight="1"/>
    <row r="10893" ht="8.25" hidden="1" customHeight="1"/>
    <row r="10894" ht="8.25" hidden="1" customHeight="1"/>
    <row r="10895" ht="8.25" hidden="1" customHeight="1"/>
    <row r="10896" ht="8.25" hidden="1" customHeight="1"/>
    <row r="10897" ht="8.25" hidden="1" customHeight="1"/>
    <row r="10898" ht="8.25" hidden="1" customHeight="1"/>
    <row r="10899" ht="8.25" hidden="1" customHeight="1"/>
    <row r="10900" ht="8.25" hidden="1" customHeight="1"/>
    <row r="10901" ht="8.25" hidden="1" customHeight="1"/>
    <row r="10902" ht="8.25" hidden="1" customHeight="1"/>
    <row r="10903" ht="8.25" hidden="1" customHeight="1"/>
    <row r="10904" ht="8.25" hidden="1" customHeight="1"/>
    <row r="10905" ht="8.25" hidden="1" customHeight="1"/>
    <row r="10906" ht="8.25" hidden="1" customHeight="1"/>
    <row r="10907" ht="8.25" hidden="1" customHeight="1"/>
    <row r="10908" ht="8.25" hidden="1" customHeight="1"/>
    <row r="10909" ht="8.25" hidden="1" customHeight="1"/>
    <row r="10910" ht="8.25" hidden="1" customHeight="1"/>
    <row r="10911" ht="8.25" hidden="1" customHeight="1"/>
    <row r="10912" ht="8.25" hidden="1" customHeight="1"/>
    <row r="10913" ht="8.25" hidden="1" customHeight="1"/>
    <row r="10914" ht="8.25" hidden="1" customHeight="1"/>
    <row r="10915" ht="8.25" hidden="1" customHeight="1"/>
    <row r="10916" ht="8.25" hidden="1" customHeight="1"/>
    <row r="10917" ht="8.25" hidden="1" customHeight="1"/>
    <row r="10918" ht="8.25" hidden="1" customHeight="1"/>
    <row r="10919" ht="8.25" hidden="1" customHeight="1"/>
    <row r="10920" ht="8.25" hidden="1" customHeight="1"/>
    <row r="10921" ht="8.25" hidden="1" customHeight="1"/>
    <row r="10922" ht="8.25" hidden="1" customHeight="1"/>
    <row r="10923" ht="8.25" hidden="1" customHeight="1"/>
    <row r="10924" ht="8.25" hidden="1" customHeight="1"/>
    <row r="10925" ht="8.25" hidden="1" customHeight="1"/>
    <row r="10926" ht="8.25" hidden="1" customHeight="1"/>
    <row r="10927" ht="8.25" hidden="1" customHeight="1"/>
    <row r="10928" ht="8.25" hidden="1" customHeight="1"/>
    <row r="10929" ht="8.25" hidden="1" customHeight="1"/>
    <row r="10930" ht="8.25" hidden="1" customHeight="1"/>
    <row r="10931" ht="8.25" hidden="1" customHeight="1"/>
    <row r="10932" ht="8.25" hidden="1" customHeight="1"/>
    <row r="10933" ht="8.25" hidden="1" customHeight="1"/>
    <row r="10934" ht="8.25" hidden="1" customHeight="1"/>
    <row r="10935" ht="8.25" hidden="1" customHeight="1"/>
    <row r="10936" ht="8.25" hidden="1" customHeight="1"/>
    <row r="10937" ht="8.25" hidden="1" customHeight="1"/>
    <row r="10938" ht="8.25" hidden="1" customHeight="1"/>
    <row r="10939" ht="8.25" hidden="1" customHeight="1"/>
    <row r="10940" ht="8.25" hidden="1" customHeight="1"/>
    <row r="10941" ht="8.25" hidden="1" customHeight="1"/>
    <row r="10942" ht="8.25" hidden="1" customHeight="1"/>
    <row r="10943" ht="8.25" hidden="1" customHeight="1"/>
    <row r="10944" ht="8.25" hidden="1" customHeight="1"/>
    <row r="10945" ht="8.25" hidden="1" customHeight="1"/>
    <row r="10946" ht="8.25" hidden="1" customHeight="1"/>
    <row r="10947" ht="8.25" hidden="1" customHeight="1"/>
    <row r="10948" ht="8.25" hidden="1" customHeight="1"/>
    <row r="10949" ht="8.25" hidden="1" customHeight="1"/>
    <row r="10950" ht="8.25" hidden="1" customHeight="1"/>
    <row r="10951" ht="8.25" hidden="1" customHeight="1"/>
    <row r="10952" ht="8.25" hidden="1" customHeight="1"/>
    <row r="10953" ht="8.25" hidden="1" customHeight="1"/>
    <row r="10954" ht="8.25" hidden="1" customHeight="1"/>
    <row r="10955" ht="8.25" hidden="1" customHeight="1"/>
    <row r="10956" ht="8.25" hidden="1" customHeight="1"/>
    <row r="10957" ht="8.25" hidden="1" customHeight="1"/>
    <row r="10958" ht="8.25" hidden="1" customHeight="1"/>
    <row r="10959" ht="8.25" hidden="1" customHeight="1"/>
    <row r="10960" ht="8.25" hidden="1" customHeight="1"/>
    <row r="10961" ht="8.25" hidden="1" customHeight="1"/>
    <row r="10962" ht="8.25" hidden="1" customHeight="1"/>
    <row r="10963" ht="8.25" hidden="1" customHeight="1"/>
    <row r="10964" ht="8.25" hidden="1" customHeight="1"/>
    <row r="10965" ht="8.25" hidden="1" customHeight="1"/>
    <row r="10966" ht="8.25" hidden="1" customHeight="1"/>
    <row r="10967" ht="8.25" hidden="1" customHeight="1"/>
    <row r="10968" ht="8.25" hidden="1" customHeight="1"/>
    <row r="10969" ht="8.25" hidden="1" customHeight="1"/>
    <row r="10970" ht="8.25" hidden="1" customHeight="1"/>
    <row r="10971" ht="8.25" hidden="1" customHeight="1"/>
    <row r="10972" ht="8.25" hidden="1" customHeight="1"/>
    <row r="10973" ht="8.25" hidden="1" customHeight="1"/>
    <row r="10974" ht="8.25" hidden="1" customHeight="1"/>
    <row r="10975" ht="8.25" hidden="1" customHeight="1"/>
    <row r="10976" ht="8.25" hidden="1" customHeight="1"/>
    <row r="10977" ht="8.25" hidden="1" customHeight="1"/>
    <row r="10978" ht="8.25" hidden="1" customHeight="1"/>
    <row r="10979" ht="8.25" hidden="1" customHeight="1"/>
    <row r="10980" ht="8.25" hidden="1" customHeight="1"/>
    <row r="10981" ht="8.25" hidden="1" customHeight="1"/>
    <row r="10982" ht="8.25" hidden="1" customHeight="1"/>
    <row r="10983" ht="8.25" hidden="1" customHeight="1"/>
    <row r="10984" ht="8.25" hidden="1" customHeight="1"/>
    <row r="10985" ht="8.25" hidden="1" customHeight="1"/>
    <row r="10986" ht="8.25" hidden="1" customHeight="1"/>
    <row r="10987" ht="8.25" hidden="1" customHeight="1"/>
    <row r="10988" ht="8.25" hidden="1" customHeight="1"/>
    <row r="10989" ht="8.25" hidden="1" customHeight="1"/>
    <row r="10990" ht="8.25" hidden="1" customHeight="1"/>
    <row r="10991" ht="8.25" hidden="1" customHeight="1"/>
    <row r="10992" ht="8.25" hidden="1" customHeight="1"/>
    <row r="10993" ht="8.25" hidden="1" customHeight="1"/>
    <row r="10994" ht="8.25" hidden="1" customHeight="1"/>
    <row r="10995" ht="8.25" hidden="1" customHeight="1"/>
    <row r="10996" ht="8.25" hidden="1" customHeight="1"/>
    <row r="10997" ht="8.25" hidden="1" customHeight="1"/>
    <row r="10998" ht="8.25" hidden="1" customHeight="1"/>
    <row r="10999" ht="8.25" hidden="1" customHeight="1"/>
    <row r="11000" ht="8.25" hidden="1" customHeight="1"/>
    <row r="11001" ht="8.25" hidden="1" customHeight="1"/>
    <row r="11002" ht="8.25" hidden="1" customHeight="1"/>
    <row r="11003" ht="8.25" hidden="1" customHeight="1"/>
    <row r="11004" ht="8.25" hidden="1" customHeight="1"/>
    <row r="11005" ht="8.25" hidden="1" customHeight="1"/>
    <row r="11006" ht="8.25" hidden="1" customHeight="1"/>
    <row r="11007" ht="8.25" hidden="1" customHeight="1"/>
    <row r="11008" ht="8.25" hidden="1" customHeight="1"/>
    <row r="11009" ht="8.25" hidden="1" customHeight="1"/>
    <row r="11010" ht="8.25" hidden="1" customHeight="1"/>
    <row r="11011" ht="8.25" hidden="1" customHeight="1"/>
    <row r="11012" ht="8.25" hidden="1" customHeight="1"/>
    <row r="11013" ht="8.25" hidden="1" customHeight="1"/>
    <row r="11014" ht="8.25" hidden="1" customHeight="1"/>
    <row r="11015" ht="8.25" hidden="1" customHeight="1"/>
    <row r="11016" ht="8.25" hidden="1" customHeight="1"/>
    <row r="11017" ht="8.25" hidden="1" customHeight="1"/>
    <row r="11018" ht="8.25" hidden="1" customHeight="1"/>
    <row r="11019" ht="8.25" hidden="1" customHeight="1"/>
    <row r="11020" ht="8.25" hidden="1" customHeight="1"/>
    <row r="11021" ht="8.25" hidden="1" customHeight="1"/>
    <row r="11022" ht="8.25" hidden="1" customHeight="1"/>
    <row r="11023" ht="8.25" hidden="1" customHeight="1"/>
    <row r="11024" ht="8.25" hidden="1" customHeight="1"/>
    <row r="11025" ht="8.25" hidden="1" customHeight="1"/>
    <row r="11026" ht="8.25" hidden="1" customHeight="1"/>
    <row r="11027" ht="8.25" hidden="1" customHeight="1"/>
    <row r="11028" ht="8.25" hidden="1" customHeight="1"/>
    <row r="11029" ht="8.25" hidden="1" customHeight="1"/>
    <row r="11030" ht="8.25" hidden="1" customHeight="1"/>
    <row r="11031" ht="8.25" hidden="1" customHeight="1"/>
    <row r="11032" ht="8.25" hidden="1" customHeight="1"/>
    <row r="11033" ht="8.25" hidden="1" customHeight="1"/>
    <row r="11034" ht="8.25" hidden="1" customHeight="1"/>
    <row r="11035" ht="8.25" hidden="1" customHeight="1"/>
    <row r="11036" ht="8.25" hidden="1" customHeight="1"/>
    <row r="11037" ht="8.25" hidden="1" customHeight="1"/>
    <row r="11038" ht="8.25" hidden="1" customHeight="1"/>
    <row r="11039" ht="8.25" hidden="1" customHeight="1"/>
    <row r="11040" ht="8.25" hidden="1" customHeight="1"/>
    <row r="11041" ht="8.25" hidden="1" customHeight="1"/>
    <row r="11042" ht="8.25" hidden="1" customHeight="1"/>
    <row r="11043" ht="8.25" hidden="1" customHeight="1"/>
    <row r="11044" ht="8.25" hidden="1" customHeight="1"/>
    <row r="11045" ht="8.25" hidden="1" customHeight="1"/>
    <row r="11046" ht="8.25" hidden="1" customHeight="1"/>
    <row r="11047" ht="8.25" hidden="1" customHeight="1"/>
    <row r="11048" ht="8.25" hidden="1" customHeight="1"/>
    <row r="11049" ht="8.25" hidden="1" customHeight="1"/>
    <row r="11050" ht="8.25" hidden="1" customHeight="1"/>
    <row r="11051" ht="8.25" hidden="1" customHeight="1"/>
    <row r="11052" ht="8.25" hidden="1" customHeight="1"/>
    <row r="11053" ht="8.25" hidden="1" customHeight="1"/>
    <row r="11054" ht="8.25" hidden="1" customHeight="1"/>
    <row r="11055" ht="8.25" hidden="1" customHeight="1"/>
    <row r="11056" ht="8.25" hidden="1" customHeight="1"/>
    <row r="11057" ht="8.25" hidden="1" customHeight="1"/>
    <row r="11058" ht="8.25" hidden="1" customHeight="1"/>
    <row r="11059" ht="8.25" hidden="1" customHeight="1"/>
    <row r="11060" ht="8.25" hidden="1" customHeight="1"/>
    <row r="11061" ht="8.25" hidden="1" customHeight="1"/>
    <row r="11062" ht="8.25" hidden="1" customHeight="1"/>
    <row r="11063" ht="8.25" hidden="1" customHeight="1"/>
    <row r="11064" ht="8.25" hidden="1" customHeight="1"/>
    <row r="11065" ht="8.25" hidden="1" customHeight="1"/>
    <row r="11066" ht="8.25" hidden="1" customHeight="1"/>
    <row r="11067" ht="8.25" hidden="1" customHeight="1"/>
    <row r="11068" ht="8.25" hidden="1" customHeight="1"/>
    <row r="11069" ht="8.25" hidden="1" customHeight="1"/>
    <row r="11070" ht="8.25" hidden="1" customHeight="1"/>
    <row r="11071" ht="8.25" hidden="1" customHeight="1"/>
    <row r="11072" ht="8.25" hidden="1" customHeight="1"/>
    <row r="11073" ht="8.25" hidden="1" customHeight="1"/>
    <row r="11074" ht="8.25" hidden="1" customHeight="1"/>
    <row r="11075" ht="8.25" hidden="1" customHeight="1"/>
    <row r="11076" ht="8.25" hidden="1" customHeight="1"/>
    <row r="11077" ht="8.25" hidden="1" customHeight="1"/>
    <row r="11078" ht="8.25" hidden="1" customHeight="1"/>
    <row r="11079" ht="8.25" hidden="1" customHeight="1"/>
    <row r="11080" ht="8.25" hidden="1" customHeight="1"/>
    <row r="11081" ht="8.25" hidden="1" customHeight="1"/>
    <row r="11082" ht="8.25" hidden="1" customHeight="1"/>
    <row r="11083" ht="8.25" hidden="1" customHeight="1"/>
    <row r="11084" ht="8.25" hidden="1" customHeight="1"/>
    <row r="11085" ht="8.25" hidden="1" customHeight="1"/>
    <row r="11086" ht="8.25" hidden="1" customHeight="1"/>
    <row r="11087" ht="8.25" hidden="1" customHeight="1"/>
    <row r="11088" ht="8.25" hidden="1" customHeight="1"/>
    <row r="11089" ht="8.25" hidden="1" customHeight="1"/>
    <row r="11090" ht="8.25" hidden="1" customHeight="1"/>
    <row r="11091" ht="8.25" hidden="1" customHeight="1"/>
    <row r="11092" ht="8.25" hidden="1" customHeight="1"/>
    <row r="11093" ht="8.25" hidden="1" customHeight="1"/>
    <row r="11094" ht="8.25" hidden="1" customHeight="1"/>
    <row r="11095" ht="8.25" hidden="1" customHeight="1"/>
    <row r="11096" ht="8.25" hidden="1" customHeight="1"/>
    <row r="11097" ht="8.25" hidden="1" customHeight="1"/>
    <row r="11098" ht="8.25" hidden="1" customHeight="1"/>
    <row r="11099" ht="8.25" hidden="1" customHeight="1"/>
    <row r="11100" ht="8.25" hidden="1" customHeight="1"/>
    <row r="11101" ht="8.25" hidden="1" customHeight="1"/>
    <row r="11102" ht="8.25" hidden="1" customHeight="1"/>
    <row r="11103" ht="8.25" hidden="1" customHeight="1"/>
    <row r="11104" ht="8.25" hidden="1" customHeight="1"/>
    <row r="11105" ht="8.25" hidden="1" customHeight="1"/>
    <row r="11106" ht="8.25" hidden="1" customHeight="1"/>
    <row r="11107" ht="8.25" hidden="1" customHeight="1"/>
    <row r="11108" ht="8.25" hidden="1" customHeight="1"/>
    <row r="11109" ht="8.25" hidden="1" customHeight="1"/>
    <row r="11110" ht="8.25" hidden="1" customHeight="1"/>
    <row r="11111" ht="8.25" hidden="1" customHeight="1"/>
    <row r="11112" ht="8.25" hidden="1" customHeight="1"/>
    <row r="11113" ht="8.25" hidden="1" customHeight="1"/>
    <row r="11114" ht="8.25" hidden="1" customHeight="1"/>
    <row r="11115" ht="8.25" hidden="1" customHeight="1"/>
    <row r="11116" ht="8.25" hidden="1" customHeight="1"/>
    <row r="11117" ht="8.25" hidden="1" customHeight="1"/>
    <row r="11118" ht="8.25" hidden="1" customHeight="1"/>
    <row r="11119" ht="8.25" hidden="1" customHeight="1"/>
    <row r="11120" ht="8.25" hidden="1" customHeight="1"/>
    <row r="11121" ht="8.25" hidden="1" customHeight="1"/>
    <row r="11122" ht="8.25" hidden="1" customHeight="1"/>
    <row r="11123" ht="8.25" hidden="1" customHeight="1"/>
    <row r="11124" ht="8.25" hidden="1" customHeight="1"/>
    <row r="11125" ht="8.25" hidden="1" customHeight="1"/>
    <row r="11126" ht="8.25" hidden="1" customHeight="1"/>
    <row r="11127" ht="8.25" hidden="1" customHeight="1"/>
    <row r="11128" ht="8.25" hidden="1" customHeight="1"/>
    <row r="11129" ht="8.25" hidden="1" customHeight="1"/>
    <row r="11130" ht="8.25" hidden="1" customHeight="1"/>
    <row r="11131" ht="8.25" hidden="1" customHeight="1"/>
    <row r="11132" ht="8.25" hidden="1" customHeight="1"/>
    <row r="11133" ht="8.25" hidden="1" customHeight="1"/>
    <row r="11134" ht="8.25" hidden="1" customHeight="1"/>
    <row r="11135" ht="8.25" hidden="1" customHeight="1"/>
    <row r="11136" ht="8.25" hidden="1" customHeight="1"/>
    <row r="11137" ht="8.25" hidden="1" customHeight="1"/>
    <row r="11138" ht="8.25" hidden="1" customHeight="1"/>
    <row r="11139" ht="8.25" hidden="1" customHeight="1"/>
    <row r="11140" ht="8.25" hidden="1" customHeight="1"/>
    <row r="11141" ht="8.25" hidden="1" customHeight="1"/>
    <row r="11142" ht="8.25" hidden="1" customHeight="1"/>
    <row r="11143" ht="8.25" hidden="1" customHeight="1"/>
    <row r="11144" ht="8.25" hidden="1" customHeight="1"/>
    <row r="11145" ht="8.25" hidden="1" customHeight="1"/>
    <row r="11146" ht="8.25" hidden="1" customHeight="1"/>
    <row r="11147" ht="8.25" hidden="1" customHeight="1"/>
    <row r="11148" ht="8.25" hidden="1" customHeight="1"/>
    <row r="11149" ht="8.25" hidden="1" customHeight="1"/>
    <row r="11150" ht="8.25" hidden="1" customHeight="1"/>
    <row r="11151" ht="8.25" hidden="1" customHeight="1"/>
    <row r="11152" ht="8.25" hidden="1" customHeight="1"/>
    <row r="11153" ht="8.25" hidden="1" customHeight="1"/>
    <row r="11154" ht="8.25" hidden="1" customHeight="1"/>
    <row r="11155" ht="8.25" hidden="1" customHeight="1"/>
    <row r="11156" ht="8.25" hidden="1" customHeight="1"/>
    <row r="11157" ht="8.25" hidden="1" customHeight="1"/>
    <row r="11158" ht="8.25" hidden="1" customHeight="1"/>
    <row r="11159" ht="8.25" hidden="1" customHeight="1"/>
    <row r="11160" ht="8.25" hidden="1" customHeight="1"/>
    <row r="11161" ht="8.25" hidden="1" customHeight="1"/>
    <row r="11162" ht="8.25" hidden="1" customHeight="1"/>
    <row r="11163" ht="8.25" hidden="1" customHeight="1"/>
    <row r="11164" ht="8.25" hidden="1" customHeight="1"/>
    <row r="11165" ht="8.25" hidden="1" customHeight="1"/>
    <row r="11166" ht="8.25" hidden="1" customHeight="1"/>
    <row r="11167" ht="8.25" hidden="1" customHeight="1"/>
    <row r="11168" ht="8.25" hidden="1" customHeight="1"/>
    <row r="11169" ht="8.25" hidden="1" customHeight="1"/>
    <row r="11170" ht="8.25" hidden="1" customHeight="1"/>
    <row r="11171" ht="8.25" hidden="1" customHeight="1"/>
    <row r="11172" ht="8.25" hidden="1" customHeight="1"/>
    <row r="11173" ht="8.25" hidden="1" customHeight="1"/>
    <row r="11174" ht="8.25" hidden="1" customHeight="1"/>
    <row r="11175" ht="8.25" hidden="1" customHeight="1"/>
    <row r="11176" ht="8.25" hidden="1" customHeight="1"/>
    <row r="11177" ht="8.25" hidden="1" customHeight="1"/>
    <row r="11178" ht="8.25" hidden="1" customHeight="1"/>
    <row r="11179" ht="8.25" hidden="1" customHeight="1"/>
    <row r="11180" ht="8.25" hidden="1" customHeight="1"/>
    <row r="11181" ht="8.25" hidden="1" customHeight="1"/>
    <row r="11182" ht="8.25" hidden="1" customHeight="1"/>
    <row r="11183" ht="8.25" hidden="1" customHeight="1"/>
    <row r="11184" ht="8.25" hidden="1" customHeight="1"/>
    <row r="11185" ht="8.25" hidden="1" customHeight="1"/>
    <row r="11186" ht="8.25" hidden="1" customHeight="1"/>
    <row r="11187" ht="8.25" hidden="1" customHeight="1"/>
    <row r="11188" ht="8.25" hidden="1" customHeight="1"/>
    <row r="11189" ht="8.25" hidden="1" customHeight="1"/>
    <row r="11190" ht="8.25" hidden="1" customHeight="1"/>
    <row r="11191" ht="8.25" hidden="1" customHeight="1"/>
    <row r="11192" ht="8.25" hidden="1" customHeight="1"/>
    <row r="11193" ht="8.25" hidden="1" customHeight="1"/>
    <row r="11194" ht="8.25" hidden="1" customHeight="1"/>
    <row r="11195" ht="8.25" hidden="1" customHeight="1"/>
    <row r="11196" ht="8.25" hidden="1" customHeight="1"/>
    <row r="11197" ht="8.25" hidden="1" customHeight="1"/>
    <row r="11198" ht="8.25" hidden="1" customHeight="1"/>
    <row r="11199" ht="8.25" hidden="1" customHeight="1"/>
    <row r="11200" ht="8.25" hidden="1" customHeight="1"/>
    <row r="11201" ht="8.25" hidden="1" customHeight="1"/>
    <row r="11202" ht="8.25" hidden="1" customHeight="1"/>
    <row r="11203" ht="8.25" hidden="1" customHeight="1"/>
    <row r="11204" ht="8.25" hidden="1" customHeight="1"/>
    <row r="11205" ht="8.25" hidden="1" customHeight="1"/>
    <row r="11206" ht="8.25" hidden="1" customHeight="1"/>
    <row r="11207" ht="8.25" hidden="1" customHeight="1"/>
    <row r="11208" ht="8.25" hidden="1" customHeight="1"/>
    <row r="11209" ht="8.25" hidden="1" customHeight="1"/>
    <row r="11210" ht="8.25" hidden="1" customHeight="1"/>
    <row r="11211" ht="8.25" hidden="1" customHeight="1"/>
    <row r="11212" ht="8.25" hidden="1" customHeight="1"/>
    <row r="11213" ht="8.25" hidden="1" customHeight="1"/>
    <row r="11214" ht="8.25" hidden="1" customHeight="1"/>
    <row r="11215" ht="8.25" hidden="1" customHeight="1"/>
    <row r="11216" ht="8.25" hidden="1" customHeight="1"/>
    <row r="11217" ht="8.25" hidden="1" customHeight="1"/>
    <row r="11218" ht="8.25" hidden="1" customHeight="1"/>
    <row r="11219" ht="8.25" hidden="1" customHeight="1"/>
    <row r="11220" ht="8.25" hidden="1" customHeight="1"/>
    <row r="11221" ht="8.25" hidden="1" customHeight="1"/>
    <row r="11222" ht="8.25" hidden="1" customHeight="1"/>
    <row r="11223" ht="8.25" hidden="1" customHeight="1"/>
    <row r="11224" ht="8.25" hidden="1" customHeight="1"/>
    <row r="11225" ht="8.25" hidden="1" customHeight="1"/>
    <row r="11226" ht="8.25" hidden="1" customHeight="1"/>
    <row r="11227" ht="8.25" hidden="1" customHeight="1"/>
    <row r="11228" ht="8.25" hidden="1" customHeight="1"/>
    <row r="11229" ht="8.25" hidden="1" customHeight="1"/>
    <row r="11230" ht="8.25" hidden="1" customHeight="1"/>
    <row r="11231" ht="8.25" hidden="1" customHeight="1"/>
    <row r="11232" ht="8.25" hidden="1" customHeight="1"/>
    <row r="11233" ht="8.25" hidden="1" customHeight="1"/>
    <row r="11234" ht="8.25" hidden="1" customHeight="1"/>
    <row r="11235" ht="8.25" hidden="1" customHeight="1"/>
    <row r="11236" ht="8.25" hidden="1" customHeight="1"/>
    <row r="11237" ht="8.25" hidden="1" customHeight="1"/>
    <row r="11238" ht="8.25" hidden="1" customHeight="1"/>
    <row r="11239" ht="8.25" hidden="1" customHeight="1"/>
    <row r="11240" ht="8.25" hidden="1" customHeight="1"/>
    <row r="11241" ht="8.25" hidden="1" customHeight="1"/>
    <row r="11242" ht="8.25" hidden="1" customHeight="1"/>
    <row r="11243" ht="8.25" hidden="1" customHeight="1"/>
    <row r="11244" ht="8.25" hidden="1" customHeight="1"/>
    <row r="11245" ht="8.25" hidden="1" customHeight="1"/>
    <row r="11246" ht="8.25" hidden="1" customHeight="1"/>
    <row r="11247" ht="8.25" hidden="1" customHeight="1"/>
    <row r="11248" ht="8.25" hidden="1" customHeight="1"/>
    <row r="11249" ht="8.25" hidden="1" customHeight="1"/>
    <row r="11250" ht="8.25" hidden="1" customHeight="1"/>
    <row r="11251" ht="8.25" hidden="1" customHeight="1"/>
    <row r="11252" ht="8.25" hidden="1" customHeight="1"/>
    <row r="11253" ht="8.25" hidden="1" customHeight="1"/>
    <row r="11254" ht="8.25" hidden="1" customHeight="1"/>
    <row r="11255" ht="8.25" hidden="1" customHeight="1"/>
    <row r="11256" ht="8.25" hidden="1" customHeight="1"/>
    <row r="11257" ht="8.25" hidden="1" customHeight="1"/>
    <row r="11258" ht="8.25" hidden="1" customHeight="1"/>
    <row r="11259" ht="8.25" hidden="1" customHeight="1"/>
    <row r="11260" ht="8.25" hidden="1" customHeight="1"/>
    <row r="11261" ht="8.25" hidden="1" customHeight="1"/>
    <row r="11262" ht="8.25" hidden="1" customHeight="1"/>
    <row r="11263" ht="8.25" hidden="1" customHeight="1"/>
    <row r="11264" ht="8.25" hidden="1" customHeight="1"/>
    <row r="11265" ht="8.25" hidden="1" customHeight="1"/>
    <row r="11266" ht="8.25" hidden="1" customHeight="1"/>
    <row r="11267" ht="8.25" hidden="1" customHeight="1"/>
    <row r="11268" ht="8.25" hidden="1" customHeight="1"/>
    <row r="11269" ht="8.25" hidden="1" customHeight="1"/>
    <row r="11270" ht="8.25" hidden="1" customHeight="1"/>
    <row r="11271" ht="8.25" hidden="1" customHeight="1"/>
    <row r="11272" ht="8.25" hidden="1" customHeight="1"/>
    <row r="11273" ht="8.25" hidden="1" customHeight="1"/>
    <row r="11274" ht="8.25" hidden="1" customHeight="1"/>
    <row r="11275" ht="8.25" hidden="1" customHeight="1"/>
    <row r="11276" ht="8.25" hidden="1" customHeight="1"/>
    <row r="11277" ht="8.25" hidden="1" customHeight="1"/>
    <row r="11278" ht="8.25" hidden="1" customHeight="1"/>
    <row r="11279" ht="8.25" hidden="1" customHeight="1"/>
    <row r="11280" ht="8.25" hidden="1" customHeight="1"/>
    <row r="11281" ht="8.25" hidden="1" customHeight="1"/>
    <row r="11282" ht="8.25" hidden="1" customHeight="1"/>
    <row r="11283" ht="8.25" hidden="1" customHeight="1"/>
    <row r="11284" ht="8.25" hidden="1" customHeight="1"/>
    <row r="11285" ht="8.25" hidden="1" customHeight="1"/>
    <row r="11286" ht="8.25" hidden="1" customHeight="1"/>
    <row r="11287" ht="8.25" hidden="1" customHeight="1"/>
    <row r="11288" ht="8.25" hidden="1" customHeight="1"/>
    <row r="11289" ht="8.25" hidden="1" customHeight="1"/>
    <row r="11290" ht="8.25" hidden="1" customHeight="1"/>
    <row r="11291" ht="8.25" hidden="1" customHeight="1"/>
    <row r="11292" ht="8.25" hidden="1" customHeight="1"/>
    <row r="11293" ht="8.25" hidden="1" customHeight="1"/>
    <row r="11294" ht="8.25" hidden="1" customHeight="1"/>
    <row r="11295" ht="8.25" hidden="1" customHeight="1"/>
    <row r="11296" ht="8.25" hidden="1" customHeight="1"/>
    <row r="11297" ht="8.25" hidden="1" customHeight="1"/>
    <row r="11298" ht="8.25" hidden="1" customHeight="1"/>
    <row r="11299" ht="8.25" hidden="1" customHeight="1"/>
    <row r="11300" ht="8.25" hidden="1" customHeight="1"/>
    <row r="11301" ht="8.25" hidden="1" customHeight="1"/>
    <row r="11302" ht="8.25" hidden="1" customHeight="1"/>
    <row r="11303" ht="8.25" hidden="1" customHeight="1"/>
    <row r="11304" ht="8.25" hidden="1" customHeight="1"/>
    <row r="11305" ht="8.25" hidden="1" customHeight="1"/>
    <row r="11306" ht="8.25" hidden="1" customHeight="1"/>
    <row r="11307" ht="8.25" hidden="1" customHeight="1"/>
    <row r="11308" ht="8.25" hidden="1" customHeight="1"/>
    <row r="11309" ht="8.25" hidden="1" customHeight="1"/>
    <row r="11310" ht="8.25" hidden="1" customHeight="1"/>
    <row r="11311" ht="8.25" hidden="1" customHeight="1"/>
    <row r="11312" ht="8.25" hidden="1" customHeight="1"/>
    <row r="11313" ht="8.25" hidden="1" customHeight="1"/>
    <row r="11314" ht="8.25" hidden="1" customHeight="1"/>
    <row r="11315" ht="8.25" hidden="1" customHeight="1"/>
    <row r="11316" ht="8.25" hidden="1" customHeight="1"/>
    <row r="11317" ht="8.25" hidden="1" customHeight="1"/>
    <row r="11318" ht="8.25" hidden="1" customHeight="1"/>
    <row r="11319" ht="8.25" hidden="1" customHeight="1"/>
    <row r="11320" ht="8.25" hidden="1" customHeight="1"/>
    <row r="11321" ht="8.25" hidden="1" customHeight="1"/>
    <row r="11322" ht="8.25" hidden="1" customHeight="1"/>
    <row r="11323" ht="8.25" hidden="1" customHeight="1"/>
    <row r="11324" ht="8.25" hidden="1" customHeight="1"/>
    <row r="11325" ht="8.25" hidden="1" customHeight="1"/>
    <row r="11326" ht="8.25" hidden="1" customHeight="1"/>
    <row r="11327" ht="8.25" hidden="1" customHeight="1"/>
    <row r="11328" ht="8.25" hidden="1" customHeight="1"/>
    <row r="11329" ht="8.25" hidden="1" customHeight="1"/>
    <row r="11330" ht="8.25" hidden="1" customHeight="1"/>
    <row r="11331" ht="8.25" hidden="1" customHeight="1"/>
    <row r="11332" ht="8.25" hidden="1" customHeight="1"/>
    <row r="11333" ht="8.25" hidden="1" customHeight="1"/>
    <row r="11334" ht="8.25" hidden="1" customHeight="1"/>
    <row r="11335" ht="8.25" hidden="1" customHeight="1"/>
    <row r="11336" ht="8.25" hidden="1" customHeight="1"/>
    <row r="11337" ht="8.25" hidden="1" customHeight="1"/>
    <row r="11338" ht="8.25" hidden="1" customHeight="1"/>
    <row r="11339" ht="8.25" hidden="1" customHeight="1"/>
    <row r="11340" ht="8.25" hidden="1" customHeight="1"/>
    <row r="11341" ht="8.25" hidden="1" customHeight="1"/>
    <row r="11342" ht="8.25" hidden="1" customHeight="1"/>
    <row r="11343" ht="8.25" hidden="1" customHeight="1"/>
    <row r="11344" ht="8.25" hidden="1" customHeight="1"/>
    <row r="11345" ht="8.25" hidden="1" customHeight="1"/>
    <row r="11346" ht="8.25" hidden="1" customHeight="1"/>
    <row r="11347" ht="8.25" hidden="1" customHeight="1"/>
    <row r="11348" ht="8.25" hidden="1" customHeight="1"/>
    <row r="11349" ht="8.25" hidden="1" customHeight="1"/>
    <row r="11350" ht="8.25" hidden="1" customHeight="1"/>
    <row r="11351" ht="8.25" hidden="1" customHeight="1"/>
    <row r="11352" ht="8.25" hidden="1" customHeight="1"/>
    <row r="11353" ht="8.25" hidden="1" customHeight="1"/>
    <row r="11354" ht="8.25" hidden="1" customHeight="1"/>
    <row r="11355" ht="8.25" hidden="1" customHeight="1"/>
    <row r="11356" ht="8.25" hidden="1" customHeight="1"/>
    <row r="11357" ht="8.25" hidden="1" customHeight="1"/>
    <row r="11358" ht="8.25" hidden="1" customHeight="1"/>
    <row r="11359" ht="8.25" hidden="1" customHeight="1"/>
    <row r="11360" ht="8.25" hidden="1" customHeight="1"/>
    <row r="11361" ht="8.25" hidden="1" customHeight="1"/>
    <row r="11362" ht="8.25" hidden="1" customHeight="1"/>
    <row r="11363" ht="8.25" hidden="1" customHeight="1"/>
    <row r="11364" ht="8.25" hidden="1" customHeight="1"/>
    <row r="11365" ht="8.25" hidden="1" customHeight="1"/>
    <row r="11366" ht="8.25" hidden="1" customHeight="1"/>
    <row r="11367" ht="8.25" hidden="1" customHeight="1"/>
    <row r="11368" ht="8.25" hidden="1" customHeight="1"/>
    <row r="11369" ht="8.25" hidden="1" customHeight="1"/>
    <row r="11370" ht="8.25" hidden="1" customHeight="1"/>
    <row r="11371" ht="8.25" hidden="1" customHeight="1"/>
    <row r="11372" ht="8.25" hidden="1" customHeight="1"/>
    <row r="11373" ht="8.25" hidden="1" customHeight="1"/>
    <row r="11374" ht="8.25" hidden="1" customHeight="1"/>
    <row r="11375" ht="8.25" hidden="1" customHeight="1"/>
    <row r="11376" ht="8.25" hidden="1" customHeight="1"/>
    <row r="11377" ht="8.25" hidden="1" customHeight="1"/>
    <row r="11378" ht="8.25" hidden="1" customHeight="1"/>
    <row r="11379" ht="8.25" hidden="1" customHeight="1"/>
    <row r="11380" ht="8.25" hidden="1" customHeight="1"/>
    <row r="11381" ht="8.25" hidden="1" customHeight="1"/>
    <row r="11382" ht="8.25" hidden="1" customHeight="1"/>
    <row r="11383" ht="8.25" hidden="1" customHeight="1"/>
    <row r="11384" ht="8.25" hidden="1" customHeight="1"/>
    <row r="11385" ht="8.25" hidden="1" customHeight="1"/>
    <row r="11386" ht="8.25" hidden="1" customHeight="1"/>
    <row r="11387" ht="8.25" hidden="1" customHeight="1"/>
    <row r="11388" ht="8.25" hidden="1" customHeight="1"/>
    <row r="11389" ht="8.25" hidden="1" customHeight="1"/>
    <row r="11390" ht="8.25" hidden="1" customHeight="1"/>
    <row r="11391" ht="8.25" hidden="1" customHeight="1"/>
    <row r="11392" ht="8.25" hidden="1" customHeight="1"/>
    <row r="11393" ht="8.25" hidden="1" customHeight="1"/>
    <row r="11394" ht="8.25" hidden="1" customHeight="1"/>
    <row r="11395" ht="8.25" hidden="1" customHeight="1"/>
    <row r="11396" ht="8.25" hidden="1" customHeight="1"/>
    <row r="11397" ht="8.25" hidden="1" customHeight="1"/>
    <row r="11398" ht="8.25" hidden="1" customHeight="1"/>
    <row r="11399" ht="8.25" hidden="1" customHeight="1"/>
    <row r="11400" ht="8.25" hidden="1" customHeight="1"/>
    <row r="11401" ht="8.25" hidden="1" customHeight="1"/>
    <row r="11402" ht="8.25" hidden="1" customHeight="1"/>
    <row r="11403" ht="8.25" hidden="1" customHeight="1"/>
    <row r="11404" ht="8.25" hidden="1" customHeight="1"/>
    <row r="11405" ht="8.25" hidden="1" customHeight="1"/>
    <row r="11406" ht="8.25" hidden="1" customHeight="1"/>
    <row r="11407" ht="8.25" hidden="1" customHeight="1"/>
    <row r="11408" ht="8.25" hidden="1" customHeight="1"/>
    <row r="11409" ht="8.25" hidden="1" customHeight="1"/>
    <row r="11410" ht="8.25" hidden="1" customHeight="1"/>
    <row r="11411" ht="8.25" hidden="1" customHeight="1"/>
    <row r="11412" ht="8.25" hidden="1" customHeight="1"/>
    <row r="11413" ht="8.25" hidden="1" customHeight="1"/>
    <row r="11414" ht="8.25" hidden="1" customHeight="1"/>
    <row r="11415" ht="8.25" hidden="1" customHeight="1"/>
    <row r="11416" ht="8.25" hidden="1" customHeight="1"/>
    <row r="11417" ht="8.25" hidden="1" customHeight="1"/>
    <row r="11418" ht="8.25" hidden="1" customHeight="1"/>
    <row r="11419" ht="8.25" hidden="1" customHeight="1"/>
    <row r="11420" ht="8.25" hidden="1" customHeight="1"/>
    <row r="11421" ht="8.25" hidden="1" customHeight="1"/>
    <row r="11422" ht="8.25" hidden="1" customHeight="1"/>
    <row r="11423" ht="8.25" hidden="1" customHeight="1"/>
    <row r="11424" ht="8.25" hidden="1" customHeight="1"/>
    <row r="11425" ht="8.25" hidden="1" customHeight="1"/>
    <row r="11426" ht="8.25" hidden="1" customHeight="1"/>
    <row r="11427" ht="8.25" hidden="1" customHeight="1"/>
    <row r="11428" ht="8.25" hidden="1" customHeight="1"/>
    <row r="11429" ht="8.25" hidden="1" customHeight="1"/>
    <row r="11430" ht="8.25" hidden="1" customHeight="1"/>
    <row r="11431" ht="8.25" hidden="1" customHeight="1"/>
    <row r="11432" ht="8.25" hidden="1" customHeight="1"/>
    <row r="11433" ht="8.25" hidden="1" customHeight="1"/>
    <row r="11434" ht="8.25" hidden="1" customHeight="1"/>
    <row r="11435" ht="8.25" hidden="1" customHeight="1"/>
    <row r="11436" ht="8.25" hidden="1" customHeight="1"/>
    <row r="11437" ht="8.25" hidden="1" customHeight="1"/>
    <row r="11438" ht="8.25" hidden="1" customHeight="1"/>
    <row r="11439" ht="8.25" hidden="1" customHeight="1"/>
    <row r="11440" ht="8.25" hidden="1" customHeight="1"/>
    <row r="11441" ht="8.25" hidden="1" customHeight="1"/>
    <row r="11442" ht="8.25" hidden="1" customHeight="1"/>
    <row r="11443" ht="8.25" hidden="1" customHeight="1"/>
    <row r="11444" ht="8.25" hidden="1" customHeight="1"/>
    <row r="11445" ht="8.25" hidden="1" customHeight="1"/>
    <row r="11446" ht="8.25" hidden="1" customHeight="1"/>
    <row r="11447" ht="8.25" hidden="1" customHeight="1"/>
    <row r="11448" ht="8.25" hidden="1" customHeight="1"/>
    <row r="11449" ht="8.25" hidden="1" customHeight="1"/>
    <row r="11450" ht="8.25" hidden="1" customHeight="1"/>
    <row r="11451" ht="8.25" hidden="1" customHeight="1"/>
    <row r="11452" ht="8.25" hidden="1" customHeight="1"/>
    <row r="11453" ht="8.25" hidden="1" customHeight="1"/>
    <row r="11454" ht="8.25" hidden="1" customHeight="1"/>
    <row r="11455" ht="8.25" hidden="1" customHeight="1"/>
    <row r="11456" ht="8.25" hidden="1" customHeight="1"/>
    <row r="11457" ht="8.25" hidden="1" customHeight="1"/>
    <row r="11458" ht="8.25" hidden="1" customHeight="1"/>
    <row r="11459" ht="8.25" hidden="1" customHeight="1"/>
    <row r="11460" ht="8.25" hidden="1" customHeight="1"/>
    <row r="11461" ht="8.25" hidden="1" customHeight="1"/>
    <row r="11462" ht="8.25" hidden="1" customHeight="1"/>
    <row r="11463" ht="8.25" hidden="1" customHeight="1"/>
    <row r="11464" ht="8.25" hidden="1" customHeight="1"/>
    <row r="11465" ht="8.25" hidden="1" customHeight="1"/>
    <row r="11466" ht="8.25" hidden="1" customHeight="1"/>
    <row r="11467" ht="8.25" hidden="1" customHeight="1"/>
    <row r="11468" ht="8.25" hidden="1" customHeight="1"/>
    <row r="11469" ht="8.25" hidden="1" customHeight="1"/>
    <row r="11470" ht="8.25" hidden="1" customHeight="1"/>
    <row r="11471" ht="8.25" hidden="1" customHeight="1"/>
    <row r="11472" ht="8.25" hidden="1" customHeight="1"/>
    <row r="11473" ht="8.25" hidden="1" customHeight="1"/>
    <row r="11474" ht="8.25" hidden="1" customHeight="1"/>
    <row r="11475" ht="8.25" hidden="1" customHeight="1"/>
    <row r="11476" ht="8.25" hidden="1" customHeight="1"/>
    <row r="11477" ht="8.25" hidden="1" customHeight="1"/>
    <row r="11478" ht="8.25" hidden="1" customHeight="1"/>
    <row r="11479" ht="8.25" hidden="1" customHeight="1"/>
    <row r="11480" ht="8.25" hidden="1" customHeight="1"/>
    <row r="11481" ht="8.25" hidden="1" customHeight="1"/>
    <row r="11482" ht="8.25" hidden="1" customHeight="1"/>
    <row r="11483" ht="8.25" hidden="1" customHeight="1"/>
    <row r="11484" ht="8.25" hidden="1" customHeight="1"/>
    <row r="11485" ht="8.25" hidden="1" customHeight="1"/>
    <row r="11486" ht="8.25" hidden="1" customHeight="1"/>
    <row r="11487" ht="8.25" hidden="1" customHeight="1"/>
    <row r="11488" ht="8.25" hidden="1" customHeight="1"/>
    <row r="11489" ht="8.25" hidden="1" customHeight="1"/>
    <row r="11490" ht="8.25" hidden="1" customHeight="1"/>
    <row r="11491" ht="8.25" hidden="1" customHeight="1"/>
    <row r="11492" ht="8.25" hidden="1" customHeight="1"/>
    <row r="11493" ht="8.25" hidden="1" customHeight="1"/>
    <row r="11494" ht="8.25" hidden="1" customHeight="1"/>
    <row r="11495" ht="8.25" hidden="1" customHeight="1"/>
    <row r="11496" ht="8.25" hidden="1" customHeight="1"/>
    <row r="11497" ht="8.25" hidden="1" customHeight="1"/>
    <row r="11498" ht="8.25" hidden="1" customHeight="1"/>
    <row r="11499" ht="8.25" hidden="1" customHeight="1"/>
    <row r="11500" ht="8.25" hidden="1" customHeight="1"/>
    <row r="11501" ht="8.25" hidden="1" customHeight="1"/>
    <row r="11502" ht="8.25" hidden="1" customHeight="1"/>
    <row r="11503" ht="8.25" hidden="1" customHeight="1"/>
    <row r="11504" ht="8.25" hidden="1" customHeight="1"/>
    <row r="11505" ht="8.25" hidden="1" customHeight="1"/>
    <row r="11506" ht="8.25" hidden="1" customHeight="1"/>
    <row r="11507" ht="8.25" hidden="1" customHeight="1"/>
    <row r="11508" ht="8.25" hidden="1" customHeight="1"/>
    <row r="11509" ht="8.25" hidden="1" customHeight="1"/>
    <row r="11510" ht="8.25" hidden="1" customHeight="1"/>
    <row r="11511" ht="8.25" hidden="1" customHeight="1"/>
    <row r="11512" ht="8.25" hidden="1" customHeight="1"/>
    <row r="11513" ht="8.25" hidden="1" customHeight="1"/>
    <row r="11514" ht="8.25" hidden="1" customHeight="1"/>
    <row r="11515" ht="8.25" hidden="1" customHeight="1"/>
    <row r="11516" ht="8.25" hidden="1" customHeight="1"/>
    <row r="11517" ht="8.25" hidden="1" customHeight="1"/>
    <row r="11518" ht="8.25" hidden="1" customHeight="1"/>
    <row r="11519" ht="8.25" hidden="1" customHeight="1"/>
    <row r="11520" ht="8.25" hidden="1" customHeight="1"/>
    <row r="11521" ht="8.25" hidden="1" customHeight="1"/>
    <row r="11522" ht="8.25" hidden="1" customHeight="1"/>
    <row r="11523" ht="8.25" hidden="1" customHeight="1"/>
    <row r="11524" ht="8.25" hidden="1" customHeight="1"/>
    <row r="11525" ht="8.25" hidden="1" customHeight="1"/>
    <row r="11526" ht="8.25" hidden="1" customHeight="1"/>
    <row r="11527" ht="8.25" hidden="1" customHeight="1"/>
    <row r="11528" ht="8.25" hidden="1" customHeight="1"/>
    <row r="11529" ht="8.25" hidden="1" customHeight="1"/>
    <row r="11530" ht="8.25" hidden="1" customHeight="1"/>
    <row r="11531" ht="8.25" hidden="1" customHeight="1"/>
    <row r="11532" ht="8.25" hidden="1" customHeight="1"/>
    <row r="11533" ht="8.25" hidden="1" customHeight="1"/>
    <row r="11534" ht="8.25" hidden="1" customHeight="1"/>
    <row r="11535" ht="8.25" hidden="1" customHeight="1"/>
    <row r="11536" ht="8.25" hidden="1" customHeight="1"/>
    <row r="11537" ht="8.25" hidden="1" customHeight="1"/>
    <row r="11538" ht="8.25" hidden="1" customHeight="1"/>
    <row r="11539" ht="8.25" hidden="1" customHeight="1"/>
    <row r="11540" ht="8.25" hidden="1" customHeight="1"/>
    <row r="11541" ht="8.25" hidden="1" customHeight="1"/>
    <row r="11542" ht="8.25" hidden="1" customHeight="1"/>
    <row r="11543" ht="8.25" hidden="1" customHeight="1"/>
    <row r="11544" ht="8.25" hidden="1" customHeight="1"/>
    <row r="11545" ht="8.25" hidden="1" customHeight="1"/>
    <row r="11546" ht="8.25" hidden="1" customHeight="1"/>
    <row r="11547" ht="8.25" hidden="1" customHeight="1"/>
    <row r="11548" ht="8.25" hidden="1" customHeight="1"/>
    <row r="11549" ht="8.25" hidden="1" customHeight="1"/>
    <row r="11550" ht="8.25" hidden="1" customHeight="1"/>
    <row r="11551" ht="8.25" hidden="1" customHeight="1"/>
    <row r="11552" ht="8.25" hidden="1" customHeight="1"/>
    <row r="11553" ht="8.25" hidden="1" customHeight="1"/>
    <row r="11554" ht="8.25" hidden="1" customHeight="1"/>
    <row r="11555" ht="8.25" hidden="1" customHeight="1"/>
    <row r="11556" ht="8.25" hidden="1" customHeight="1"/>
    <row r="11557" ht="8.25" hidden="1" customHeight="1"/>
    <row r="11558" ht="8.25" hidden="1" customHeight="1"/>
    <row r="11559" ht="8.25" hidden="1" customHeight="1"/>
    <row r="11560" ht="8.25" hidden="1" customHeight="1"/>
    <row r="11561" ht="8.25" hidden="1" customHeight="1"/>
    <row r="11562" ht="8.25" hidden="1" customHeight="1"/>
    <row r="11563" ht="8.25" hidden="1" customHeight="1"/>
    <row r="11564" ht="8.25" hidden="1" customHeight="1"/>
    <row r="11565" ht="8.25" hidden="1" customHeight="1"/>
    <row r="11566" ht="8.25" hidden="1" customHeight="1"/>
    <row r="11567" ht="8.25" hidden="1" customHeight="1"/>
    <row r="11568" ht="8.25" hidden="1" customHeight="1"/>
    <row r="11569" ht="8.25" hidden="1" customHeight="1"/>
    <row r="11570" ht="8.25" hidden="1" customHeight="1"/>
    <row r="11571" ht="8.25" hidden="1" customHeight="1"/>
    <row r="11572" ht="8.25" hidden="1" customHeight="1"/>
    <row r="11573" ht="8.25" hidden="1" customHeight="1"/>
    <row r="11574" ht="8.25" hidden="1" customHeight="1"/>
    <row r="11575" ht="8.25" hidden="1" customHeight="1"/>
    <row r="11576" ht="8.25" hidden="1" customHeight="1"/>
    <row r="11577" ht="8.25" hidden="1" customHeight="1"/>
    <row r="11578" ht="8.25" hidden="1" customHeight="1"/>
    <row r="11579" ht="8.25" hidden="1" customHeight="1"/>
    <row r="11580" ht="8.25" hidden="1" customHeight="1"/>
    <row r="11581" ht="8.25" hidden="1" customHeight="1"/>
    <row r="11582" ht="8.25" hidden="1" customHeight="1"/>
    <row r="11583" ht="8.25" hidden="1" customHeight="1"/>
    <row r="11584" ht="8.25" hidden="1" customHeight="1"/>
    <row r="11585" ht="8.25" hidden="1" customHeight="1"/>
    <row r="11586" ht="8.25" hidden="1" customHeight="1"/>
    <row r="11587" ht="8.25" hidden="1" customHeight="1"/>
    <row r="11588" ht="8.25" hidden="1" customHeight="1"/>
    <row r="11589" ht="8.25" hidden="1" customHeight="1"/>
    <row r="11590" ht="8.25" hidden="1" customHeight="1"/>
    <row r="11591" ht="8.25" hidden="1" customHeight="1"/>
    <row r="11592" ht="8.25" hidden="1" customHeight="1"/>
    <row r="11593" ht="8.25" hidden="1" customHeight="1"/>
    <row r="11594" ht="8.25" hidden="1" customHeight="1"/>
    <row r="11595" ht="8.25" hidden="1" customHeight="1"/>
    <row r="11596" ht="8.25" hidden="1" customHeight="1"/>
    <row r="11597" ht="8.25" hidden="1" customHeight="1"/>
    <row r="11598" ht="8.25" hidden="1" customHeight="1"/>
    <row r="11599" ht="8.25" hidden="1" customHeight="1"/>
    <row r="11600" ht="8.25" hidden="1" customHeight="1"/>
    <row r="11601" ht="8.25" hidden="1" customHeight="1"/>
    <row r="11602" ht="8.25" hidden="1" customHeight="1"/>
    <row r="11603" ht="8.25" hidden="1" customHeight="1"/>
    <row r="11604" ht="8.25" hidden="1" customHeight="1"/>
    <row r="11605" ht="8.25" hidden="1" customHeight="1"/>
    <row r="11606" ht="8.25" hidden="1" customHeight="1"/>
    <row r="11607" ht="8.25" hidden="1" customHeight="1"/>
    <row r="11608" ht="8.25" hidden="1" customHeight="1"/>
    <row r="11609" ht="8.25" hidden="1" customHeight="1"/>
    <row r="11610" ht="8.25" hidden="1" customHeight="1"/>
    <row r="11611" ht="8.25" hidden="1" customHeight="1"/>
    <row r="11612" ht="8.25" hidden="1" customHeight="1"/>
    <row r="11613" ht="8.25" hidden="1" customHeight="1"/>
    <row r="11614" ht="8.25" hidden="1" customHeight="1"/>
    <row r="11615" ht="8.25" hidden="1" customHeight="1"/>
    <row r="11616" ht="8.25" hidden="1" customHeight="1"/>
    <row r="11617" ht="8.25" hidden="1" customHeight="1"/>
    <row r="11618" ht="8.25" hidden="1" customHeight="1"/>
    <row r="11619" ht="8.25" hidden="1" customHeight="1"/>
    <row r="11620" ht="8.25" hidden="1" customHeight="1"/>
    <row r="11621" ht="8.25" hidden="1" customHeight="1"/>
    <row r="11622" ht="8.25" hidden="1" customHeight="1"/>
    <row r="11623" ht="8.25" hidden="1" customHeight="1"/>
    <row r="11624" ht="8.25" hidden="1" customHeight="1"/>
    <row r="11625" ht="8.25" hidden="1" customHeight="1"/>
    <row r="11626" ht="8.25" hidden="1" customHeight="1"/>
    <row r="11627" ht="8.25" hidden="1" customHeight="1"/>
    <row r="11628" ht="8.25" hidden="1" customHeight="1"/>
    <row r="11629" ht="8.25" hidden="1" customHeight="1"/>
    <row r="11630" ht="8.25" hidden="1" customHeight="1"/>
    <row r="11631" ht="8.25" hidden="1" customHeight="1"/>
    <row r="11632" ht="8.25" hidden="1" customHeight="1"/>
    <row r="11633" ht="8.25" hidden="1" customHeight="1"/>
    <row r="11634" ht="8.25" hidden="1" customHeight="1"/>
    <row r="11635" ht="8.25" hidden="1" customHeight="1"/>
    <row r="11636" ht="8.25" hidden="1" customHeight="1"/>
    <row r="11637" ht="8.25" hidden="1" customHeight="1"/>
    <row r="11638" ht="8.25" hidden="1" customHeight="1"/>
    <row r="11639" ht="8.25" hidden="1" customHeight="1"/>
    <row r="11640" ht="8.25" hidden="1" customHeight="1"/>
    <row r="11641" ht="8.25" hidden="1" customHeight="1"/>
    <row r="11642" ht="8.25" hidden="1" customHeight="1"/>
    <row r="11643" ht="8.25" hidden="1" customHeight="1"/>
    <row r="11644" ht="8.25" hidden="1" customHeight="1"/>
    <row r="11645" ht="8.25" hidden="1" customHeight="1"/>
    <row r="11646" ht="8.25" hidden="1" customHeight="1"/>
    <row r="11647" ht="8.25" hidden="1" customHeight="1"/>
    <row r="11648" ht="8.25" hidden="1" customHeight="1"/>
    <row r="11649" ht="8.25" hidden="1" customHeight="1"/>
    <row r="11650" ht="8.25" hidden="1" customHeight="1"/>
    <row r="11651" ht="8.25" hidden="1" customHeight="1"/>
    <row r="11652" ht="8.25" hidden="1" customHeight="1"/>
    <row r="11653" ht="8.25" hidden="1" customHeight="1"/>
    <row r="11654" ht="8.25" hidden="1" customHeight="1"/>
    <row r="11655" ht="8.25" hidden="1" customHeight="1"/>
    <row r="11656" ht="8.25" hidden="1" customHeight="1"/>
    <row r="11657" ht="8.25" hidden="1" customHeight="1"/>
    <row r="11658" ht="8.25" hidden="1" customHeight="1"/>
    <row r="11659" ht="8.25" hidden="1" customHeight="1"/>
    <row r="11660" ht="8.25" hidden="1" customHeight="1"/>
    <row r="11661" ht="8.25" hidden="1" customHeight="1"/>
    <row r="11662" ht="8.25" hidden="1" customHeight="1"/>
    <row r="11663" ht="8.25" hidden="1" customHeight="1"/>
    <row r="11664" ht="8.25" hidden="1" customHeight="1"/>
    <row r="11665" ht="8.25" hidden="1" customHeight="1"/>
    <row r="11666" ht="8.25" hidden="1" customHeight="1"/>
    <row r="11667" ht="8.25" hidden="1" customHeight="1"/>
    <row r="11668" ht="8.25" hidden="1" customHeight="1"/>
    <row r="11669" ht="8.25" hidden="1" customHeight="1"/>
    <row r="11670" ht="8.25" hidden="1" customHeight="1"/>
    <row r="11671" ht="8.25" hidden="1" customHeight="1"/>
    <row r="11672" ht="8.25" hidden="1" customHeight="1"/>
    <row r="11673" ht="8.25" hidden="1" customHeight="1"/>
    <row r="11674" ht="8.25" hidden="1" customHeight="1"/>
    <row r="11675" ht="8.25" hidden="1" customHeight="1"/>
    <row r="11676" ht="8.25" hidden="1" customHeight="1"/>
    <row r="11677" ht="8.25" hidden="1" customHeight="1"/>
    <row r="11678" ht="8.25" hidden="1" customHeight="1"/>
    <row r="11679" ht="8.25" hidden="1" customHeight="1"/>
    <row r="11680" ht="8.25" hidden="1" customHeight="1"/>
    <row r="11681" ht="8.25" hidden="1" customHeight="1"/>
    <row r="11682" ht="8.25" hidden="1" customHeight="1"/>
    <row r="11683" ht="8.25" hidden="1" customHeight="1"/>
    <row r="11684" ht="8.25" hidden="1" customHeight="1"/>
    <row r="11685" ht="8.25" hidden="1" customHeight="1"/>
    <row r="11686" ht="8.25" hidden="1" customHeight="1"/>
    <row r="11687" ht="8.25" hidden="1" customHeight="1"/>
    <row r="11688" ht="8.25" hidden="1" customHeight="1"/>
    <row r="11689" ht="8.25" hidden="1" customHeight="1"/>
    <row r="11690" ht="8.25" hidden="1" customHeight="1"/>
    <row r="11691" ht="8.25" hidden="1" customHeight="1"/>
    <row r="11692" ht="8.25" hidden="1" customHeight="1"/>
    <row r="11693" ht="8.25" hidden="1" customHeight="1"/>
    <row r="11694" ht="8.25" hidden="1" customHeight="1"/>
    <row r="11695" ht="8.25" hidden="1" customHeight="1"/>
    <row r="11696" ht="8.25" hidden="1" customHeight="1"/>
    <row r="11697" ht="8.25" hidden="1" customHeight="1"/>
    <row r="11698" ht="8.25" hidden="1" customHeight="1"/>
    <row r="11699" ht="8.25" hidden="1" customHeight="1"/>
    <row r="11700" ht="8.25" hidden="1" customHeight="1"/>
    <row r="11701" ht="8.25" hidden="1" customHeight="1"/>
    <row r="11702" ht="8.25" hidden="1" customHeight="1"/>
    <row r="11703" ht="8.25" hidden="1" customHeight="1"/>
    <row r="11704" ht="8.25" hidden="1" customHeight="1"/>
    <row r="11705" ht="8.25" hidden="1" customHeight="1"/>
    <row r="11706" ht="8.25" hidden="1" customHeight="1"/>
    <row r="11707" ht="8.25" hidden="1" customHeight="1"/>
    <row r="11708" ht="8.25" hidden="1" customHeight="1"/>
    <row r="11709" ht="8.25" hidden="1" customHeight="1"/>
    <row r="11710" ht="8.25" hidden="1" customHeight="1"/>
    <row r="11711" ht="8.25" hidden="1" customHeight="1"/>
    <row r="11712" ht="8.25" hidden="1" customHeight="1"/>
    <row r="11713" ht="8.25" hidden="1" customHeight="1"/>
    <row r="11714" ht="8.25" hidden="1" customHeight="1"/>
    <row r="11715" ht="8.25" hidden="1" customHeight="1"/>
    <row r="11716" ht="8.25" hidden="1" customHeight="1"/>
    <row r="11717" ht="8.25" hidden="1" customHeight="1"/>
    <row r="11718" ht="8.25" hidden="1" customHeight="1"/>
    <row r="11719" ht="8.25" hidden="1" customHeight="1"/>
    <row r="11720" ht="8.25" hidden="1" customHeight="1"/>
    <row r="11721" ht="8.25" hidden="1" customHeight="1"/>
    <row r="11722" ht="8.25" hidden="1" customHeight="1"/>
    <row r="11723" ht="8.25" hidden="1" customHeight="1"/>
    <row r="11724" ht="8.25" hidden="1" customHeight="1"/>
    <row r="11725" ht="8.25" hidden="1" customHeight="1"/>
    <row r="11726" ht="8.25" hidden="1" customHeight="1"/>
    <row r="11727" ht="8.25" hidden="1" customHeight="1"/>
    <row r="11728" ht="8.25" hidden="1" customHeight="1"/>
    <row r="11729" ht="8.25" hidden="1" customHeight="1"/>
    <row r="11730" ht="8.25" hidden="1" customHeight="1"/>
    <row r="11731" ht="8.25" hidden="1" customHeight="1"/>
    <row r="11732" ht="8.25" hidden="1" customHeight="1"/>
    <row r="11733" ht="8.25" hidden="1" customHeight="1"/>
    <row r="11734" ht="8.25" hidden="1" customHeight="1"/>
    <row r="11735" ht="8.25" hidden="1" customHeight="1"/>
    <row r="11736" ht="8.25" hidden="1" customHeight="1"/>
    <row r="11737" ht="8.25" hidden="1" customHeight="1"/>
    <row r="11738" ht="8.25" hidden="1" customHeight="1"/>
    <row r="11739" ht="8.25" hidden="1" customHeight="1"/>
    <row r="11740" ht="8.25" hidden="1" customHeight="1"/>
    <row r="11741" ht="8.25" hidden="1" customHeight="1"/>
    <row r="11742" ht="8.25" hidden="1" customHeight="1"/>
    <row r="11743" ht="8.25" hidden="1" customHeight="1"/>
    <row r="11744" ht="8.25" hidden="1" customHeight="1"/>
    <row r="11745" ht="8.25" hidden="1" customHeight="1"/>
    <row r="11746" ht="8.25" hidden="1" customHeight="1"/>
    <row r="11747" ht="8.25" hidden="1" customHeight="1"/>
    <row r="11748" ht="8.25" hidden="1" customHeight="1"/>
    <row r="11749" ht="8.25" hidden="1" customHeight="1"/>
    <row r="11750" ht="8.25" hidden="1" customHeight="1"/>
    <row r="11751" ht="8.25" hidden="1" customHeight="1"/>
    <row r="11752" ht="8.25" hidden="1" customHeight="1"/>
    <row r="11753" ht="8.25" hidden="1" customHeight="1"/>
    <row r="11754" ht="8.25" hidden="1" customHeight="1"/>
    <row r="11755" ht="8.25" hidden="1" customHeight="1"/>
    <row r="11756" ht="8.25" hidden="1" customHeight="1"/>
    <row r="11757" ht="8.25" hidden="1" customHeight="1"/>
    <row r="11758" ht="8.25" hidden="1" customHeight="1"/>
    <row r="11759" ht="8.25" hidden="1" customHeight="1"/>
    <row r="11760" ht="8.25" hidden="1" customHeight="1"/>
    <row r="11761" ht="8.25" hidden="1" customHeight="1"/>
    <row r="11762" ht="8.25" hidden="1" customHeight="1"/>
    <row r="11763" ht="8.25" hidden="1" customHeight="1"/>
    <row r="11764" ht="8.25" hidden="1" customHeight="1"/>
    <row r="11765" ht="8.25" hidden="1" customHeight="1"/>
    <row r="11766" ht="8.25" hidden="1" customHeight="1"/>
    <row r="11767" ht="8.25" hidden="1" customHeight="1"/>
    <row r="11768" ht="8.25" hidden="1" customHeight="1"/>
    <row r="11769" ht="8.25" hidden="1" customHeight="1"/>
    <row r="11770" ht="8.25" hidden="1" customHeight="1"/>
    <row r="11771" ht="8.25" hidden="1" customHeight="1"/>
    <row r="11772" ht="8.25" hidden="1" customHeight="1"/>
    <row r="11773" ht="8.25" hidden="1" customHeight="1"/>
    <row r="11774" ht="8.25" hidden="1" customHeight="1"/>
    <row r="11775" ht="8.25" hidden="1" customHeight="1"/>
    <row r="11776" ht="8.25" hidden="1" customHeight="1"/>
    <row r="11777" ht="8.25" hidden="1" customHeight="1"/>
    <row r="11778" ht="8.25" hidden="1" customHeight="1"/>
    <row r="11779" ht="8.25" hidden="1" customHeight="1"/>
    <row r="11780" ht="8.25" hidden="1" customHeight="1"/>
    <row r="11781" ht="8.25" hidden="1" customHeight="1"/>
    <row r="11782" ht="8.25" hidden="1" customHeight="1"/>
    <row r="11783" ht="8.25" hidden="1" customHeight="1"/>
    <row r="11784" ht="8.25" hidden="1" customHeight="1"/>
    <row r="11785" ht="8.25" hidden="1" customHeight="1"/>
    <row r="11786" ht="8.25" hidden="1" customHeight="1"/>
    <row r="11787" ht="8.25" hidden="1" customHeight="1"/>
    <row r="11788" ht="8.25" hidden="1" customHeight="1"/>
    <row r="11789" ht="8.25" hidden="1" customHeight="1"/>
    <row r="11790" ht="8.25" hidden="1" customHeight="1"/>
    <row r="11791" ht="8.25" hidden="1" customHeight="1"/>
    <row r="11792" ht="8.25" hidden="1" customHeight="1"/>
    <row r="11793" ht="8.25" hidden="1" customHeight="1"/>
    <row r="11794" ht="8.25" hidden="1" customHeight="1"/>
    <row r="11795" ht="8.25" hidden="1" customHeight="1"/>
    <row r="11796" ht="8.25" hidden="1" customHeight="1"/>
    <row r="11797" ht="8.25" hidden="1" customHeight="1"/>
    <row r="11798" ht="8.25" hidden="1" customHeight="1"/>
    <row r="11799" ht="8.25" hidden="1" customHeight="1"/>
    <row r="11800" ht="8.25" hidden="1" customHeight="1"/>
    <row r="11801" ht="8.25" hidden="1" customHeight="1"/>
    <row r="11802" ht="8.25" hidden="1" customHeight="1"/>
    <row r="11803" ht="8.25" hidden="1" customHeight="1"/>
    <row r="11804" ht="8.25" hidden="1" customHeight="1"/>
    <row r="11805" ht="8.25" hidden="1" customHeight="1"/>
    <row r="11806" ht="8.25" hidden="1" customHeight="1"/>
    <row r="11807" ht="8.25" hidden="1" customHeight="1"/>
    <row r="11808" ht="8.25" hidden="1" customHeight="1"/>
    <row r="11809" ht="8.25" hidden="1" customHeight="1"/>
    <row r="11810" ht="8.25" hidden="1" customHeight="1"/>
    <row r="11811" ht="8.25" hidden="1" customHeight="1"/>
    <row r="11812" ht="8.25" hidden="1" customHeight="1"/>
    <row r="11813" ht="8.25" hidden="1" customHeight="1"/>
    <row r="11814" ht="8.25" hidden="1" customHeight="1"/>
    <row r="11815" ht="8.25" hidden="1" customHeight="1"/>
    <row r="11816" ht="8.25" hidden="1" customHeight="1"/>
    <row r="11817" ht="8.25" hidden="1" customHeight="1"/>
    <row r="11818" ht="8.25" hidden="1" customHeight="1"/>
    <row r="11819" ht="8.25" hidden="1" customHeight="1"/>
    <row r="11820" ht="8.25" hidden="1" customHeight="1"/>
    <row r="11821" ht="8.25" hidden="1" customHeight="1"/>
    <row r="11822" ht="8.25" hidden="1" customHeight="1"/>
    <row r="11823" ht="8.25" hidden="1" customHeight="1"/>
    <row r="11824" ht="8.25" hidden="1" customHeight="1"/>
    <row r="11825" ht="8.25" hidden="1" customHeight="1"/>
    <row r="11826" ht="8.25" hidden="1" customHeight="1"/>
    <row r="11827" ht="8.25" hidden="1" customHeight="1"/>
    <row r="11828" ht="8.25" hidden="1" customHeight="1"/>
    <row r="11829" ht="8.25" hidden="1" customHeight="1"/>
    <row r="11830" ht="8.25" hidden="1" customHeight="1"/>
    <row r="11831" ht="8.25" hidden="1" customHeight="1"/>
    <row r="11832" ht="8.25" hidden="1" customHeight="1"/>
    <row r="11833" ht="8.25" hidden="1" customHeight="1"/>
    <row r="11834" ht="8.25" hidden="1" customHeight="1"/>
    <row r="11835" ht="8.25" hidden="1" customHeight="1"/>
    <row r="11836" ht="8.25" hidden="1" customHeight="1"/>
    <row r="11837" ht="8.25" hidden="1" customHeight="1"/>
    <row r="11838" ht="8.25" hidden="1" customHeight="1"/>
    <row r="11839" ht="8.25" hidden="1" customHeight="1"/>
    <row r="11840" ht="8.25" hidden="1" customHeight="1"/>
    <row r="11841" ht="8.25" hidden="1" customHeight="1"/>
    <row r="11842" ht="8.25" hidden="1" customHeight="1"/>
    <row r="11843" ht="8.25" hidden="1" customHeight="1"/>
    <row r="11844" ht="8.25" hidden="1" customHeight="1"/>
    <row r="11845" ht="8.25" hidden="1" customHeight="1"/>
    <row r="11846" ht="8.25" hidden="1" customHeight="1"/>
    <row r="11847" ht="8.25" hidden="1" customHeight="1"/>
    <row r="11848" ht="8.25" hidden="1" customHeight="1"/>
    <row r="11849" ht="8.25" hidden="1" customHeight="1"/>
    <row r="11850" ht="8.25" hidden="1" customHeight="1"/>
    <row r="11851" ht="8.25" hidden="1" customHeight="1"/>
    <row r="11852" ht="8.25" hidden="1" customHeight="1"/>
    <row r="11853" ht="8.25" hidden="1" customHeight="1"/>
    <row r="11854" ht="8.25" hidden="1" customHeight="1"/>
    <row r="11855" ht="8.25" hidden="1" customHeight="1"/>
    <row r="11856" ht="8.25" hidden="1" customHeight="1"/>
    <row r="11857" ht="8.25" hidden="1" customHeight="1"/>
    <row r="11858" ht="8.25" hidden="1" customHeight="1"/>
    <row r="11859" ht="8.25" hidden="1" customHeight="1"/>
    <row r="11860" ht="8.25" hidden="1" customHeight="1"/>
    <row r="11861" ht="8.25" hidden="1" customHeight="1"/>
    <row r="11862" ht="8.25" hidden="1" customHeight="1"/>
    <row r="11863" ht="8.25" hidden="1" customHeight="1"/>
    <row r="11864" ht="8.25" hidden="1" customHeight="1"/>
    <row r="11865" ht="8.25" hidden="1" customHeight="1"/>
    <row r="11866" ht="8.25" hidden="1" customHeight="1"/>
    <row r="11867" ht="8.25" hidden="1" customHeight="1"/>
    <row r="11868" ht="8.25" hidden="1" customHeight="1"/>
    <row r="11869" ht="8.25" hidden="1" customHeight="1"/>
    <row r="11870" ht="8.25" hidden="1" customHeight="1"/>
    <row r="11871" ht="8.25" hidden="1" customHeight="1"/>
    <row r="11872" ht="8.25" hidden="1" customHeight="1"/>
    <row r="11873" ht="8.25" hidden="1" customHeight="1"/>
    <row r="11874" ht="8.25" hidden="1" customHeight="1"/>
    <row r="11875" ht="8.25" hidden="1" customHeight="1"/>
    <row r="11876" ht="8.25" hidden="1" customHeight="1"/>
    <row r="11877" ht="8.25" hidden="1" customHeight="1"/>
    <row r="11878" ht="8.25" hidden="1" customHeight="1"/>
    <row r="11879" ht="8.25" hidden="1" customHeight="1"/>
    <row r="11880" ht="8.25" hidden="1" customHeight="1"/>
    <row r="11881" ht="8.25" hidden="1" customHeight="1"/>
    <row r="11882" ht="8.25" hidden="1" customHeight="1"/>
    <row r="11883" ht="8.25" hidden="1" customHeight="1"/>
    <row r="11884" ht="8.25" hidden="1" customHeight="1"/>
    <row r="11885" ht="8.25" hidden="1" customHeight="1"/>
    <row r="11886" ht="8.25" hidden="1" customHeight="1"/>
    <row r="11887" ht="8.25" hidden="1" customHeight="1"/>
    <row r="11888" ht="8.25" hidden="1" customHeight="1"/>
    <row r="11889" ht="8.25" hidden="1" customHeight="1"/>
    <row r="11890" ht="8.25" hidden="1" customHeight="1"/>
    <row r="11891" ht="8.25" hidden="1" customHeight="1"/>
    <row r="11892" ht="8.25" hidden="1" customHeight="1"/>
    <row r="11893" ht="8.25" hidden="1" customHeight="1"/>
    <row r="11894" ht="8.25" hidden="1" customHeight="1"/>
    <row r="11895" ht="8.25" hidden="1" customHeight="1"/>
    <row r="11896" ht="8.25" hidden="1" customHeight="1"/>
    <row r="11897" ht="8.25" hidden="1" customHeight="1"/>
    <row r="11898" ht="8.25" hidden="1" customHeight="1"/>
    <row r="11899" ht="8.25" hidden="1" customHeight="1"/>
    <row r="11900" ht="8.25" hidden="1" customHeight="1"/>
    <row r="11901" ht="8.25" hidden="1" customHeight="1"/>
    <row r="11902" ht="8.25" hidden="1" customHeight="1"/>
    <row r="11903" ht="8.25" hidden="1" customHeight="1"/>
    <row r="11904" ht="8.25" hidden="1" customHeight="1"/>
    <row r="11905" ht="8.25" hidden="1" customHeight="1"/>
    <row r="11906" ht="8.25" hidden="1" customHeight="1"/>
    <row r="11907" ht="8.25" hidden="1" customHeight="1"/>
    <row r="11908" ht="8.25" hidden="1" customHeight="1"/>
    <row r="11909" ht="8.25" hidden="1" customHeight="1"/>
    <row r="11910" ht="8.25" hidden="1" customHeight="1"/>
    <row r="11911" ht="8.25" hidden="1" customHeight="1"/>
    <row r="11912" ht="8.25" hidden="1" customHeight="1"/>
    <row r="11913" ht="8.25" hidden="1" customHeight="1"/>
    <row r="11914" ht="8.25" hidden="1" customHeight="1"/>
    <row r="11915" ht="8.25" hidden="1" customHeight="1"/>
    <row r="11916" ht="8.25" hidden="1" customHeight="1"/>
    <row r="11917" ht="8.25" hidden="1" customHeight="1"/>
    <row r="11918" ht="8.25" hidden="1" customHeight="1"/>
    <row r="11919" ht="8.25" hidden="1" customHeight="1"/>
    <row r="11920" ht="8.25" hidden="1" customHeight="1"/>
    <row r="11921" ht="8.25" hidden="1" customHeight="1"/>
    <row r="11922" ht="8.25" hidden="1" customHeight="1"/>
    <row r="11923" ht="8.25" hidden="1" customHeight="1"/>
    <row r="11924" ht="8.25" hidden="1" customHeight="1"/>
    <row r="11925" ht="8.25" hidden="1" customHeight="1"/>
    <row r="11926" ht="8.25" hidden="1" customHeight="1"/>
    <row r="11927" ht="8.25" hidden="1" customHeight="1"/>
    <row r="11928" ht="8.25" hidden="1" customHeight="1"/>
    <row r="11929" ht="8.25" hidden="1" customHeight="1"/>
    <row r="11930" ht="8.25" hidden="1" customHeight="1"/>
    <row r="11931" ht="8.25" hidden="1" customHeight="1"/>
    <row r="11932" ht="8.25" hidden="1" customHeight="1"/>
    <row r="11933" ht="8.25" hidden="1" customHeight="1"/>
    <row r="11934" ht="8.25" hidden="1" customHeight="1"/>
    <row r="11935" ht="8.25" hidden="1" customHeight="1"/>
    <row r="11936" ht="8.25" hidden="1" customHeight="1"/>
    <row r="11937" ht="8.25" hidden="1" customHeight="1"/>
    <row r="11938" ht="8.25" hidden="1" customHeight="1"/>
    <row r="11939" ht="8.25" hidden="1" customHeight="1"/>
    <row r="11940" ht="8.25" hidden="1" customHeight="1"/>
    <row r="11941" ht="8.25" hidden="1" customHeight="1"/>
    <row r="11942" ht="8.25" hidden="1" customHeight="1"/>
    <row r="11943" ht="8.25" hidden="1" customHeight="1"/>
    <row r="11944" ht="8.25" hidden="1" customHeight="1"/>
    <row r="11945" ht="8.25" hidden="1" customHeight="1"/>
    <row r="11946" ht="8.25" hidden="1" customHeight="1"/>
    <row r="11947" ht="8.25" hidden="1" customHeight="1"/>
    <row r="11948" ht="8.25" hidden="1" customHeight="1"/>
    <row r="11949" ht="8.25" hidden="1" customHeight="1"/>
    <row r="11950" ht="8.25" hidden="1" customHeight="1"/>
    <row r="11951" ht="8.25" hidden="1" customHeight="1"/>
    <row r="11952" ht="8.25" hidden="1" customHeight="1"/>
    <row r="11953" ht="8.25" hidden="1" customHeight="1"/>
    <row r="11954" ht="8.25" hidden="1" customHeight="1"/>
    <row r="11955" ht="8.25" hidden="1" customHeight="1"/>
    <row r="11956" ht="8.25" hidden="1" customHeight="1"/>
    <row r="11957" ht="8.25" hidden="1" customHeight="1"/>
    <row r="11958" ht="8.25" hidden="1" customHeight="1"/>
    <row r="11959" ht="8.25" hidden="1" customHeight="1"/>
    <row r="11960" ht="8.25" hidden="1" customHeight="1"/>
    <row r="11961" ht="8.25" hidden="1" customHeight="1"/>
    <row r="11962" ht="8.25" hidden="1" customHeight="1"/>
    <row r="11963" ht="8.25" hidden="1" customHeight="1"/>
    <row r="11964" ht="8.25" hidden="1" customHeight="1"/>
    <row r="11965" ht="8.25" hidden="1" customHeight="1"/>
    <row r="11966" ht="8.25" hidden="1" customHeight="1"/>
    <row r="11967" ht="8.25" hidden="1" customHeight="1"/>
    <row r="11968" ht="8.25" hidden="1" customHeight="1"/>
    <row r="11969" ht="8.25" hidden="1" customHeight="1"/>
    <row r="11970" ht="8.25" hidden="1" customHeight="1"/>
    <row r="11971" ht="8.25" hidden="1" customHeight="1"/>
    <row r="11972" ht="8.25" hidden="1" customHeight="1"/>
    <row r="11973" ht="8.25" hidden="1" customHeight="1"/>
    <row r="11974" ht="8.25" hidden="1" customHeight="1"/>
    <row r="11975" ht="8.25" hidden="1" customHeight="1"/>
    <row r="11976" ht="8.25" hidden="1" customHeight="1"/>
    <row r="11977" ht="8.25" hidden="1" customHeight="1"/>
    <row r="11978" ht="8.25" hidden="1" customHeight="1"/>
    <row r="11979" ht="8.25" hidden="1" customHeight="1"/>
    <row r="11980" ht="8.25" hidden="1" customHeight="1"/>
    <row r="11981" ht="8.25" hidden="1" customHeight="1"/>
    <row r="11982" ht="8.25" hidden="1" customHeight="1"/>
    <row r="11983" ht="8.25" hidden="1" customHeight="1"/>
    <row r="11984" ht="8.25" hidden="1" customHeight="1"/>
    <row r="11985" ht="8.25" hidden="1" customHeight="1"/>
    <row r="11986" ht="8.25" hidden="1" customHeight="1"/>
    <row r="11987" ht="8.25" hidden="1" customHeight="1"/>
    <row r="11988" ht="8.25" hidden="1" customHeight="1"/>
    <row r="11989" ht="8.25" hidden="1" customHeight="1"/>
    <row r="11990" ht="8.25" hidden="1" customHeight="1"/>
    <row r="11991" ht="8.25" hidden="1" customHeight="1"/>
    <row r="11992" ht="8.25" hidden="1" customHeight="1"/>
    <row r="11993" ht="8.25" hidden="1" customHeight="1"/>
    <row r="11994" ht="8.25" hidden="1" customHeight="1"/>
    <row r="11995" ht="8.25" hidden="1" customHeight="1"/>
    <row r="11996" ht="8.25" hidden="1" customHeight="1"/>
    <row r="11997" ht="8.25" hidden="1" customHeight="1"/>
    <row r="11998" ht="8.25" hidden="1" customHeight="1"/>
    <row r="11999" ht="8.25" hidden="1" customHeight="1"/>
    <row r="12000" ht="8.25" hidden="1" customHeight="1"/>
    <row r="12001" ht="8.25" hidden="1" customHeight="1"/>
    <row r="12002" ht="8.25" hidden="1" customHeight="1"/>
    <row r="12003" ht="8.25" hidden="1" customHeight="1"/>
    <row r="12004" ht="8.25" hidden="1" customHeight="1"/>
    <row r="12005" ht="8.25" hidden="1" customHeight="1"/>
    <row r="12006" ht="8.25" hidden="1" customHeight="1"/>
    <row r="12007" ht="8.25" hidden="1" customHeight="1"/>
    <row r="12008" ht="8.25" hidden="1" customHeight="1"/>
    <row r="12009" ht="8.25" hidden="1" customHeight="1"/>
    <row r="12010" ht="8.25" hidden="1" customHeight="1"/>
    <row r="12011" ht="8.25" hidden="1" customHeight="1"/>
    <row r="12012" ht="8.25" hidden="1" customHeight="1"/>
    <row r="12013" ht="8.25" hidden="1" customHeight="1"/>
    <row r="12014" ht="8.25" hidden="1" customHeight="1"/>
    <row r="12015" ht="8.25" hidden="1" customHeight="1"/>
    <row r="12016" ht="8.25" hidden="1" customHeight="1"/>
    <row r="12017" ht="8.25" hidden="1" customHeight="1"/>
    <row r="12018" ht="8.25" hidden="1" customHeight="1"/>
    <row r="12019" ht="8.25" hidden="1" customHeight="1"/>
    <row r="12020" ht="8.25" hidden="1" customHeight="1"/>
    <row r="12021" ht="8.25" hidden="1" customHeight="1"/>
    <row r="12022" ht="8.25" hidden="1" customHeight="1"/>
    <row r="12023" ht="8.25" hidden="1" customHeight="1"/>
    <row r="12024" ht="8.25" hidden="1" customHeight="1"/>
    <row r="12025" ht="8.25" hidden="1" customHeight="1"/>
    <row r="12026" ht="8.25" hidden="1" customHeight="1"/>
    <row r="12027" ht="8.25" hidden="1" customHeight="1"/>
    <row r="12028" ht="8.25" hidden="1" customHeight="1"/>
    <row r="12029" ht="8.25" hidden="1" customHeight="1"/>
    <row r="12030" ht="8.25" hidden="1" customHeight="1"/>
    <row r="12031" ht="8.25" hidden="1" customHeight="1"/>
    <row r="12032" ht="8.25" hidden="1" customHeight="1"/>
    <row r="12033" ht="8.25" hidden="1" customHeight="1"/>
    <row r="12034" ht="8.25" hidden="1" customHeight="1"/>
    <row r="12035" ht="8.25" hidden="1" customHeight="1"/>
    <row r="12036" ht="8.25" hidden="1" customHeight="1"/>
    <row r="12037" ht="8.25" hidden="1" customHeight="1"/>
    <row r="12038" ht="8.25" hidden="1" customHeight="1"/>
    <row r="12039" ht="8.25" hidden="1" customHeight="1"/>
    <row r="12040" ht="8.25" hidden="1" customHeight="1"/>
    <row r="12041" ht="8.25" hidden="1" customHeight="1"/>
    <row r="12042" ht="8.25" hidden="1" customHeight="1"/>
    <row r="12043" ht="8.25" hidden="1" customHeight="1"/>
    <row r="12044" ht="8.25" hidden="1" customHeight="1"/>
    <row r="12045" ht="8.25" hidden="1" customHeight="1"/>
    <row r="12046" ht="8.25" hidden="1" customHeight="1"/>
    <row r="12047" ht="8.25" hidden="1" customHeight="1"/>
    <row r="12048" ht="8.25" hidden="1" customHeight="1"/>
    <row r="12049" ht="8.25" hidden="1" customHeight="1"/>
    <row r="12050" ht="8.25" hidden="1" customHeight="1"/>
    <row r="12051" ht="8.25" hidden="1" customHeight="1"/>
    <row r="12052" ht="8.25" hidden="1" customHeight="1"/>
    <row r="12053" ht="8.25" hidden="1" customHeight="1"/>
    <row r="12054" ht="8.25" hidden="1" customHeight="1"/>
    <row r="12055" ht="8.25" hidden="1" customHeight="1"/>
    <row r="12056" ht="8.25" hidden="1" customHeight="1"/>
    <row r="12057" ht="8.25" hidden="1" customHeight="1"/>
    <row r="12058" ht="8.25" hidden="1" customHeight="1"/>
    <row r="12059" ht="8.25" hidden="1" customHeight="1"/>
    <row r="12060" ht="8.25" hidden="1" customHeight="1"/>
    <row r="12061" ht="8.25" hidden="1" customHeight="1"/>
    <row r="12062" ht="8.25" hidden="1" customHeight="1"/>
    <row r="12063" ht="8.25" hidden="1" customHeight="1"/>
    <row r="12064" ht="8.25" hidden="1" customHeight="1"/>
    <row r="12065" ht="8.25" hidden="1" customHeight="1"/>
    <row r="12066" ht="8.25" hidden="1" customHeight="1"/>
    <row r="12067" ht="8.25" hidden="1" customHeight="1"/>
    <row r="12068" ht="8.25" hidden="1" customHeight="1"/>
    <row r="12069" ht="8.25" hidden="1" customHeight="1"/>
    <row r="12070" ht="8.25" hidden="1" customHeight="1"/>
    <row r="12071" ht="8.25" hidden="1" customHeight="1"/>
    <row r="12072" ht="8.25" hidden="1" customHeight="1"/>
    <row r="12073" ht="8.25" hidden="1" customHeight="1"/>
    <row r="12074" ht="8.25" hidden="1" customHeight="1"/>
    <row r="12075" ht="8.25" hidden="1" customHeight="1"/>
    <row r="12076" ht="8.25" hidden="1" customHeight="1"/>
    <row r="12077" ht="8.25" hidden="1" customHeight="1"/>
    <row r="12078" ht="8.25" hidden="1" customHeight="1"/>
    <row r="12079" ht="8.25" hidden="1" customHeight="1"/>
    <row r="12080" ht="8.25" hidden="1" customHeight="1"/>
    <row r="12081" ht="8.25" hidden="1" customHeight="1"/>
    <row r="12082" ht="8.25" hidden="1" customHeight="1"/>
    <row r="12083" ht="8.25" hidden="1" customHeight="1"/>
    <row r="12084" ht="8.25" hidden="1" customHeight="1"/>
    <row r="12085" ht="8.25" hidden="1" customHeight="1"/>
    <row r="12086" ht="8.25" hidden="1" customHeight="1"/>
    <row r="12087" ht="8.25" hidden="1" customHeight="1"/>
    <row r="12088" ht="8.25" hidden="1" customHeight="1"/>
    <row r="12089" ht="8.25" hidden="1" customHeight="1"/>
    <row r="12090" ht="8.25" hidden="1" customHeight="1"/>
    <row r="12091" ht="8.25" hidden="1" customHeight="1"/>
    <row r="12092" ht="8.25" hidden="1" customHeight="1"/>
    <row r="12093" ht="8.25" hidden="1" customHeight="1"/>
    <row r="12094" ht="8.25" hidden="1" customHeight="1"/>
    <row r="12095" ht="8.25" hidden="1" customHeight="1"/>
    <row r="12096" ht="8.25" hidden="1" customHeight="1"/>
    <row r="12097" ht="8.25" hidden="1" customHeight="1"/>
    <row r="12098" ht="8.25" hidden="1" customHeight="1"/>
    <row r="12099" ht="8.25" hidden="1" customHeight="1"/>
    <row r="12100" ht="8.25" hidden="1" customHeight="1"/>
    <row r="12101" ht="8.25" hidden="1" customHeight="1"/>
    <row r="12102" ht="8.25" hidden="1" customHeight="1"/>
    <row r="12103" ht="8.25" hidden="1" customHeight="1"/>
    <row r="12104" ht="8.25" hidden="1" customHeight="1"/>
    <row r="12105" ht="8.25" hidden="1" customHeight="1"/>
    <row r="12106" ht="8.25" hidden="1" customHeight="1"/>
    <row r="12107" ht="8.25" hidden="1" customHeight="1"/>
    <row r="12108" ht="8.25" hidden="1" customHeight="1"/>
    <row r="12109" ht="8.25" hidden="1" customHeight="1"/>
    <row r="12110" ht="8.25" hidden="1" customHeight="1"/>
    <row r="12111" ht="8.25" hidden="1" customHeight="1"/>
    <row r="12112" ht="8.25" hidden="1" customHeight="1"/>
    <row r="12113" ht="8.25" hidden="1" customHeight="1"/>
    <row r="12114" ht="8.25" hidden="1" customHeight="1"/>
    <row r="12115" ht="8.25" hidden="1" customHeight="1"/>
    <row r="12116" ht="8.25" hidden="1" customHeight="1"/>
    <row r="12117" ht="8.25" hidden="1" customHeight="1"/>
    <row r="12118" ht="8.25" hidden="1" customHeight="1"/>
    <row r="12119" ht="8.25" hidden="1" customHeight="1"/>
    <row r="12120" ht="8.25" hidden="1" customHeight="1"/>
    <row r="12121" ht="8.25" hidden="1" customHeight="1"/>
    <row r="12122" ht="8.25" hidden="1" customHeight="1"/>
    <row r="12123" ht="8.25" hidden="1" customHeight="1"/>
    <row r="12124" ht="8.25" hidden="1" customHeight="1"/>
    <row r="12125" ht="8.25" hidden="1" customHeight="1"/>
    <row r="12126" ht="8.25" hidden="1" customHeight="1"/>
    <row r="12127" ht="8.25" hidden="1" customHeight="1"/>
    <row r="12128" ht="8.25" hidden="1" customHeight="1"/>
    <row r="12129" ht="8.25" hidden="1" customHeight="1"/>
    <row r="12130" ht="8.25" hidden="1" customHeight="1"/>
    <row r="12131" ht="8.25" hidden="1" customHeight="1"/>
    <row r="12132" ht="8.25" hidden="1" customHeight="1"/>
    <row r="12133" ht="8.25" hidden="1" customHeight="1"/>
    <row r="12134" ht="8.25" hidden="1" customHeight="1"/>
    <row r="12135" ht="8.25" hidden="1" customHeight="1"/>
    <row r="12136" ht="8.25" hidden="1" customHeight="1"/>
    <row r="12137" ht="8.25" hidden="1" customHeight="1"/>
    <row r="12138" ht="8.25" hidden="1" customHeight="1"/>
    <row r="12139" ht="8.25" hidden="1" customHeight="1"/>
    <row r="12140" ht="8.25" hidden="1" customHeight="1"/>
    <row r="12141" ht="8.25" hidden="1" customHeight="1"/>
    <row r="12142" ht="8.25" hidden="1" customHeight="1"/>
    <row r="12143" ht="8.25" hidden="1" customHeight="1"/>
    <row r="12144" ht="8.25" hidden="1" customHeight="1"/>
    <row r="12145" ht="8.25" hidden="1" customHeight="1"/>
    <row r="12146" ht="8.25" hidden="1" customHeight="1"/>
    <row r="12147" ht="8.25" hidden="1" customHeight="1"/>
    <row r="12148" ht="8.25" hidden="1" customHeight="1"/>
    <row r="12149" ht="8.25" hidden="1" customHeight="1"/>
    <row r="12150" ht="8.25" hidden="1" customHeight="1"/>
    <row r="12151" ht="8.25" hidden="1" customHeight="1"/>
    <row r="12152" ht="8.25" hidden="1" customHeight="1"/>
    <row r="12153" ht="8.25" hidden="1" customHeight="1"/>
    <row r="12154" ht="8.25" hidden="1" customHeight="1"/>
    <row r="12155" ht="8.25" hidden="1" customHeight="1"/>
    <row r="12156" ht="8.25" hidden="1" customHeight="1"/>
    <row r="12157" ht="8.25" hidden="1" customHeight="1"/>
    <row r="12158" ht="8.25" hidden="1" customHeight="1"/>
    <row r="12159" ht="8.25" hidden="1" customHeight="1"/>
    <row r="12160" ht="8.25" hidden="1" customHeight="1"/>
    <row r="12161" ht="8.25" hidden="1" customHeight="1"/>
    <row r="12162" ht="8.25" hidden="1" customHeight="1"/>
    <row r="12163" ht="8.25" hidden="1" customHeight="1"/>
    <row r="12164" ht="8.25" hidden="1" customHeight="1"/>
    <row r="12165" ht="8.25" hidden="1" customHeight="1"/>
    <row r="12166" ht="8.25" hidden="1" customHeight="1"/>
    <row r="12167" ht="8.25" hidden="1" customHeight="1"/>
    <row r="12168" ht="8.25" hidden="1" customHeight="1"/>
    <row r="12169" ht="8.25" hidden="1" customHeight="1"/>
    <row r="12170" ht="8.25" hidden="1" customHeight="1"/>
    <row r="12171" ht="8.25" hidden="1" customHeight="1"/>
    <row r="12172" ht="8.25" hidden="1" customHeight="1"/>
    <row r="12173" ht="8.25" hidden="1" customHeight="1"/>
    <row r="12174" ht="8.25" hidden="1" customHeight="1"/>
    <row r="12175" ht="8.25" hidden="1" customHeight="1"/>
    <row r="12176" ht="8.25" hidden="1" customHeight="1"/>
    <row r="12177" ht="8.25" hidden="1" customHeight="1"/>
    <row r="12178" ht="8.25" hidden="1" customHeight="1"/>
    <row r="12179" ht="8.25" hidden="1" customHeight="1"/>
    <row r="12180" ht="8.25" hidden="1" customHeight="1"/>
    <row r="12181" ht="8.25" hidden="1" customHeight="1"/>
    <row r="12182" ht="8.25" hidden="1" customHeight="1"/>
    <row r="12183" ht="8.25" hidden="1" customHeight="1"/>
    <row r="12184" ht="8.25" hidden="1" customHeight="1"/>
    <row r="12185" ht="8.25" hidden="1" customHeight="1"/>
    <row r="12186" ht="8.25" hidden="1" customHeight="1"/>
    <row r="12187" ht="8.25" hidden="1" customHeight="1"/>
    <row r="12188" ht="8.25" hidden="1" customHeight="1"/>
    <row r="12189" ht="8.25" hidden="1" customHeight="1"/>
    <row r="12190" ht="8.25" hidden="1" customHeight="1"/>
    <row r="12191" ht="8.25" hidden="1" customHeight="1"/>
    <row r="12192" ht="8.25" hidden="1" customHeight="1"/>
    <row r="12193" ht="8.25" hidden="1" customHeight="1"/>
    <row r="12194" ht="8.25" hidden="1" customHeight="1"/>
    <row r="12195" ht="8.25" hidden="1" customHeight="1"/>
    <row r="12196" ht="8.25" hidden="1" customHeight="1"/>
    <row r="12197" ht="8.25" hidden="1" customHeight="1"/>
    <row r="12198" ht="8.25" hidden="1" customHeight="1"/>
    <row r="12199" ht="8.25" hidden="1" customHeight="1"/>
    <row r="12200" ht="8.25" hidden="1" customHeight="1"/>
    <row r="12201" ht="8.25" hidden="1" customHeight="1"/>
    <row r="12202" ht="8.25" hidden="1" customHeight="1"/>
    <row r="12203" ht="8.25" hidden="1" customHeight="1"/>
    <row r="12204" ht="8.25" hidden="1" customHeight="1"/>
    <row r="12205" ht="8.25" hidden="1" customHeight="1"/>
    <row r="12206" ht="8.25" hidden="1" customHeight="1"/>
    <row r="12207" ht="8.25" hidden="1" customHeight="1"/>
    <row r="12208" ht="8.25" hidden="1" customHeight="1"/>
    <row r="12209" ht="8.25" hidden="1" customHeight="1"/>
    <row r="12210" ht="8.25" hidden="1" customHeight="1"/>
    <row r="12211" ht="8.25" hidden="1" customHeight="1"/>
    <row r="12212" ht="8.25" hidden="1" customHeight="1"/>
    <row r="12213" ht="8.25" hidden="1" customHeight="1"/>
    <row r="12214" ht="8.25" hidden="1" customHeight="1"/>
    <row r="12215" ht="8.25" hidden="1" customHeight="1"/>
    <row r="12216" ht="8.25" hidden="1" customHeight="1"/>
    <row r="12217" ht="8.25" hidden="1" customHeight="1"/>
    <row r="12218" ht="8.25" hidden="1" customHeight="1"/>
    <row r="12219" ht="8.25" hidden="1" customHeight="1"/>
    <row r="12220" ht="8.25" hidden="1" customHeight="1"/>
    <row r="12221" ht="8.25" hidden="1" customHeight="1"/>
    <row r="12222" ht="8.25" hidden="1" customHeight="1"/>
    <row r="12223" ht="8.25" hidden="1" customHeight="1"/>
    <row r="12224" ht="8.25" hidden="1" customHeight="1"/>
    <row r="12225" ht="8.25" hidden="1" customHeight="1"/>
    <row r="12226" ht="8.25" hidden="1" customHeight="1"/>
    <row r="12227" ht="8.25" hidden="1" customHeight="1"/>
    <row r="12228" ht="8.25" hidden="1" customHeight="1"/>
    <row r="12229" ht="8.25" hidden="1" customHeight="1"/>
    <row r="12230" ht="8.25" hidden="1" customHeight="1"/>
    <row r="12231" ht="8.25" hidden="1" customHeight="1"/>
    <row r="12232" ht="8.25" hidden="1" customHeight="1"/>
    <row r="12233" ht="8.25" hidden="1" customHeight="1"/>
    <row r="12234" ht="8.25" hidden="1" customHeight="1"/>
    <row r="12235" ht="8.25" hidden="1" customHeight="1"/>
    <row r="12236" ht="8.25" hidden="1" customHeight="1"/>
    <row r="12237" ht="8.25" hidden="1" customHeight="1"/>
    <row r="12238" ht="8.25" hidden="1" customHeight="1"/>
    <row r="12239" ht="8.25" hidden="1" customHeight="1"/>
    <row r="12240" ht="8.25" hidden="1" customHeight="1"/>
    <row r="12241" ht="8.25" hidden="1" customHeight="1"/>
    <row r="12242" ht="8.25" hidden="1" customHeight="1"/>
    <row r="12243" ht="8.25" hidden="1" customHeight="1"/>
    <row r="12244" ht="8.25" hidden="1" customHeight="1"/>
    <row r="12245" ht="8.25" hidden="1" customHeight="1"/>
    <row r="12246" ht="8.25" hidden="1" customHeight="1"/>
    <row r="12247" ht="8.25" hidden="1" customHeight="1"/>
    <row r="12248" ht="8.25" hidden="1" customHeight="1"/>
    <row r="12249" ht="8.25" hidden="1" customHeight="1"/>
    <row r="12250" ht="8.25" hidden="1" customHeight="1"/>
    <row r="12251" ht="8.25" hidden="1" customHeight="1"/>
    <row r="12252" ht="8.25" hidden="1" customHeight="1"/>
    <row r="12253" ht="8.25" hidden="1" customHeight="1"/>
    <row r="12254" ht="8.25" hidden="1" customHeight="1"/>
    <row r="12255" ht="8.25" hidden="1" customHeight="1"/>
    <row r="12256" ht="8.25" hidden="1" customHeight="1"/>
    <row r="12257" ht="8.25" hidden="1" customHeight="1"/>
    <row r="12258" ht="8.25" hidden="1" customHeight="1"/>
    <row r="12259" ht="8.25" hidden="1" customHeight="1"/>
    <row r="12260" ht="8.25" hidden="1" customHeight="1"/>
    <row r="12261" ht="8.25" hidden="1" customHeight="1"/>
    <row r="12262" ht="8.25" hidden="1" customHeight="1"/>
    <row r="12263" ht="8.25" hidden="1" customHeight="1"/>
    <row r="12264" ht="8.25" hidden="1" customHeight="1"/>
    <row r="12265" ht="8.25" hidden="1" customHeight="1"/>
    <row r="12266" ht="8.25" hidden="1" customHeight="1"/>
    <row r="12267" ht="8.25" hidden="1" customHeight="1"/>
    <row r="12268" ht="8.25" hidden="1" customHeight="1"/>
    <row r="12269" ht="8.25" hidden="1" customHeight="1"/>
    <row r="12270" ht="8.25" hidden="1" customHeight="1"/>
    <row r="12271" ht="8.25" hidden="1" customHeight="1"/>
    <row r="12272" ht="8.25" hidden="1" customHeight="1"/>
    <row r="12273" ht="8.25" hidden="1" customHeight="1"/>
    <row r="12274" ht="8.25" hidden="1" customHeight="1"/>
    <row r="12275" ht="8.25" hidden="1" customHeight="1"/>
    <row r="12276" ht="8.25" hidden="1" customHeight="1"/>
    <row r="12277" ht="8.25" hidden="1" customHeight="1"/>
    <row r="12278" ht="8.25" hidden="1" customHeight="1"/>
    <row r="12279" ht="8.25" hidden="1" customHeight="1"/>
    <row r="12280" ht="8.25" hidden="1" customHeight="1"/>
    <row r="12281" ht="8.25" hidden="1" customHeight="1"/>
    <row r="12282" ht="8.25" hidden="1" customHeight="1"/>
    <row r="12283" ht="8.25" hidden="1" customHeight="1"/>
    <row r="12284" ht="8.25" hidden="1" customHeight="1"/>
    <row r="12285" ht="8.25" hidden="1" customHeight="1"/>
    <row r="12286" ht="8.25" hidden="1" customHeight="1"/>
    <row r="12287" ht="8.25" hidden="1" customHeight="1"/>
    <row r="12288" ht="8.25" hidden="1" customHeight="1"/>
    <row r="12289" ht="8.25" hidden="1" customHeight="1"/>
    <row r="12290" ht="8.25" hidden="1" customHeight="1"/>
    <row r="12291" ht="8.25" hidden="1" customHeight="1"/>
    <row r="12292" ht="8.25" hidden="1" customHeight="1"/>
    <row r="12293" ht="8.25" hidden="1" customHeight="1"/>
    <row r="12294" ht="8.25" hidden="1" customHeight="1"/>
    <row r="12295" ht="8.25" hidden="1" customHeight="1"/>
    <row r="12296" ht="8.25" hidden="1" customHeight="1"/>
    <row r="12297" ht="8.25" hidden="1" customHeight="1"/>
    <row r="12298" ht="8.25" hidden="1" customHeight="1"/>
    <row r="12299" ht="8.25" hidden="1" customHeight="1"/>
    <row r="12300" ht="8.25" hidden="1" customHeight="1"/>
    <row r="12301" ht="8.25" hidden="1" customHeight="1"/>
    <row r="12302" ht="8.25" hidden="1" customHeight="1"/>
    <row r="12303" ht="8.25" hidden="1" customHeight="1"/>
    <row r="12304" ht="8.25" hidden="1" customHeight="1"/>
    <row r="12305" ht="8.25" hidden="1" customHeight="1"/>
    <row r="12306" ht="8.25" hidden="1" customHeight="1"/>
    <row r="12307" ht="8.25" hidden="1" customHeight="1"/>
    <row r="12308" ht="8.25" hidden="1" customHeight="1"/>
    <row r="12309" ht="8.25" hidden="1" customHeight="1"/>
    <row r="12310" ht="8.25" hidden="1" customHeight="1"/>
    <row r="12311" ht="8.25" hidden="1" customHeight="1"/>
    <row r="12312" ht="8.25" hidden="1" customHeight="1"/>
    <row r="12313" ht="8.25" hidden="1" customHeight="1"/>
    <row r="12314" ht="8.25" hidden="1" customHeight="1"/>
    <row r="12315" ht="8.25" hidden="1" customHeight="1"/>
    <row r="12316" ht="8.25" hidden="1" customHeight="1"/>
    <row r="12317" ht="8.25" hidden="1" customHeight="1"/>
    <row r="12318" ht="8.25" hidden="1" customHeight="1"/>
    <row r="12319" ht="8.25" hidden="1" customHeight="1"/>
    <row r="12320" ht="8.25" hidden="1" customHeight="1"/>
    <row r="12321" ht="8.25" hidden="1" customHeight="1"/>
    <row r="12322" ht="8.25" hidden="1" customHeight="1"/>
    <row r="12323" ht="8.25" hidden="1" customHeight="1"/>
    <row r="12324" ht="8.25" hidden="1" customHeight="1"/>
    <row r="12325" ht="8.25" hidden="1" customHeight="1"/>
    <row r="12326" ht="8.25" hidden="1" customHeight="1"/>
    <row r="12327" ht="8.25" hidden="1" customHeight="1"/>
    <row r="12328" ht="8.25" hidden="1" customHeight="1"/>
    <row r="12329" ht="8.25" hidden="1" customHeight="1"/>
    <row r="12330" ht="8.25" hidden="1" customHeight="1"/>
    <row r="12331" ht="8.25" hidden="1" customHeight="1"/>
    <row r="12332" ht="8.25" hidden="1" customHeight="1"/>
    <row r="12333" ht="8.25" hidden="1" customHeight="1"/>
    <row r="12334" ht="8.25" hidden="1" customHeight="1"/>
    <row r="12335" ht="8.25" hidden="1" customHeight="1"/>
    <row r="12336" ht="8.25" hidden="1" customHeight="1"/>
    <row r="12337" ht="8.25" hidden="1" customHeight="1"/>
    <row r="12338" ht="8.25" hidden="1" customHeight="1"/>
    <row r="12339" ht="8.25" hidden="1" customHeight="1"/>
    <row r="12340" ht="8.25" hidden="1" customHeight="1"/>
    <row r="12341" ht="8.25" hidden="1" customHeight="1"/>
    <row r="12342" ht="8.25" hidden="1" customHeight="1"/>
    <row r="12343" ht="8.25" hidden="1" customHeight="1"/>
    <row r="12344" ht="8.25" hidden="1" customHeight="1"/>
    <row r="12345" ht="8.25" hidden="1" customHeight="1"/>
    <row r="12346" ht="8.25" hidden="1" customHeight="1"/>
    <row r="12347" ht="8.25" hidden="1" customHeight="1"/>
    <row r="12348" ht="8.25" hidden="1" customHeight="1"/>
    <row r="12349" ht="8.25" hidden="1" customHeight="1"/>
    <row r="12350" ht="8.25" hidden="1" customHeight="1"/>
    <row r="12351" ht="8.25" hidden="1" customHeight="1"/>
    <row r="12352" ht="8.25" hidden="1" customHeight="1"/>
    <row r="12353" ht="8.25" hidden="1" customHeight="1"/>
    <row r="12354" ht="8.25" hidden="1" customHeight="1"/>
    <row r="12355" ht="8.25" hidden="1" customHeight="1"/>
    <row r="12356" ht="8.25" hidden="1" customHeight="1"/>
    <row r="12357" ht="8.25" hidden="1" customHeight="1"/>
    <row r="12358" ht="8.25" hidden="1" customHeight="1"/>
    <row r="12359" ht="8.25" hidden="1" customHeight="1"/>
    <row r="12360" ht="8.25" hidden="1" customHeight="1"/>
    <row r="12361" ht="8.25" hidden="1" customHeight="1"/>
    <row r="12362" ht="8.25" hidden="1" customHeight="1"/>
    <row r="12363" ht="8.25" hidden="1" customHeight="1"/>
    <row r="12364" ht="8.25" hidden="1" customHeight="1"/>
    <row r="12365" ht="8.25" hidden="1" customHeight="1"/>
    <row r="12366" ht="8.25" hidden="1" customHeight="1"/>
    <row r="12367" ht="8.25" hidden="1" customHeight="1"/>
    <row r="12368" ht="8.25" hidden="1" customHeight="1"/>
    <row r="12369" ht="8.25" hidden="1" customHeight="1"/>
    <row r="12370" ht="8.25" hidden="1" customHeight="1"/>
    <row r="12371" ht="8.25" hidden="1" customHeight="1"/>
    <row r="12372" ht="8.25" hidden="1" customHeight="1"/>
    <row r="12373" ht="8.25" hidden="1" customHeight="1"/>
    <row r="12374" ht="8.25" hidden="1" customHeight="1"/>
    <row r="12375" ht="8.25" hidden="1" customHeight="1"/>
    <row r="12376" ht="8.25" hidden="1" customHeight="1"/>
    <row r="12377" ht="8.25" hidden="1" customHeight="1"/>
    <row r="12378" ht="8.25" hidden="1" customHeight="1"/>
    <row r="12379" ht="8.25" hidden="1" customHeight="1"/>
    <row r="12380" ht="8.25" hidden="1" customHeight="1"/>
    <row r="12381" ht="8.25" hidden="1" customHeight="1"/>
    <row r="12382" ht="8.25" hidden="1" customHeight="1"/>
    <row r="12383" ht="8.25" hidden="1" customHeight="1"/>
    <row r="12384" ht="8.25" hidden="1" customHeight="1"/>
    <row r="12385" ht="8.25" hidden="1" customHeight="1"/>
    <row r="12386" ht="8.25" hidden="1" customHeight="1"/>
    <row r="12387" ht="8.25" hidden="1" customHeight="1"/>
    <row r="12388" ht="8.25" hidden="1" customHeight="1"/>
    <row r="12389" ht="8.25" hidden="1" customHeight="1"/>
    <row r="12390" ht="8.25" hidden="1" customHeight="1"/>
    <row r="12391" ht="8.25" hidden="1" customHeight="1"/>
    <row r="12392" ht="8.25" hidden="1" customHeight="1"/>
    <row r="12393" ht="8.25" hidden="1" customHeight="1"/>
    <row r="12394" ht="8.25" hidden="1" customHeight="1"/>
    <row r="12395" ht="8.25" hidden="1" customHeight="1"/>
    <row r="12396" ht="8.25" hidden="1" customHeight="1"/>
    <row r="12397" ht="8.25" hidden="1" customHeight="1"/>
    <row r="12398" ht="8.25" hidden="1" customHeight="1"/>
    <row r="12399" ht="8.25" hidden="1" customHeight="1"/>
    <row r="12400" ht="8.25" hidden="1" customHeight="1"/>
    <row r="12401" ht="8.25" hidden="1" customHeight="1"/>
    <row r="12402" ht="8.25" hidden="1" customHeight="1"/>
    <row r="12403" ht="8.25" hidden="1" customHeight="1"/>
    <row r="12404" ht="8.25" hidden="1" customHeight="1"/>
    <row r="12405" ht="8.25" hidden="1" customHeight="1"/>
    <row r="12406" ht="8.25" hidden="1" customHeight="1"/>
    <row r="12407" ht="8.25" hidden="1" customHeight="1"/>
    <row r="12408" ht="8.25" hidden="1" customHeight="1"/>
    <row r="12409" ht="8.25" hidden="1" customHeight="1"/>
    <row r="12410" ht="8.25" hidden="1" customHeight="1"/>
    <row r="12411" ht="8.25" hidden="1" customHeight="1"/>
    <row r="12412" ht="8.25" hidden="1" customHeight="1"/>
    <row r="12413" ht="8.25" hidden="1" customHeight="1"/>
    <row r="12414" ht="8.25" hidden="1" customHeight="1"/>
    <row r="12415" ht="8.25" hidden="1" customHeight="1"/>
    <row r="12416" ht="8.25" hidden="1" customHeight="1"/>
    <row r="12417" ht="8.25" hidden="1" customHeight="1"/>
    <row r="12418" ht="8.25" hidden="1" customHeight="1"/>
    <row r="12419" ht="8.25" hidden="1" customHeight="1"/>
    <row r="12420" ht="8.25" hidden="1" customHeight="1"/>
    <row r="12421" ht="8.25" hidden="1" customHeight="1"/>
    <row r="12422" ht="8.25" hidden="1" customHeight="1"/>
    <row r="12423" ht="8.25" hidden="1" customHeight="1"/>
    <row r="12424" ht="8.25" hidden="1" customHeight="1"/>
    <row r="12425" ht="8.25" hidden="1" customHeight="1"/>
    <row r="12426" ht="8.25" hidden="1" customHeight="1"/>
    <row r="12427" ht="8.25" hidden="1" customHeight="1"/>
    <row r="12428" ht="8.25" hidden="1" customHeight="1"/>
    <row r="12429" ht="8.25" hidden="1" customHeight="1"/>
    <row r="12430" ht="8.25" hidden="1" customHeight="1"/>
    <row r="12431" ht="8.25" hidden="1" customHeight="1"/>
    <row r="12432" ht="8.25" hidden="1" customHeight="1"/>
    <row r="12433" ht="8.25" hidden="1" customHeight="1"/>
    <row r="12434" ht="8.25" hidden="1" customHeight="1"/>
    <row r="12435" ht="8.25" hidden="1" customHeight="1"/>
    <row r="12436" ht="8.25" hidden="1" customHeight="1"/>
    <row r="12437" ht="8.25" hidden="1" customHeight="1"/>
    <row r="12438" ht="8.25" hidden="1" customHeight="1"/>
    <row r="12439" ht="8.25" hidden="1" customHeight="1"/>
    <row r="12440" ht="8.25" hidden="1" customHeight="1"/>
    <row r="12441" ht="8.25" hidden="1" customHeight="1"/>
    <row r="12442" ht="8.25" hidden="1" customHeight="1"/>
    <row r="12443" ht="8.25" hidden="1" customHeight="1"/>
    <row r="12444" ht="8.25" hidden="1" customHeight="1"/>
    <row r="12445" ht="8.25" hidden="1" customHeight="1"/>
    <row r="12446" ht="8.25" hidden="1" customHeight="1"/>
    <row r="12447" ht="8.25" hidden="1" customHeight="1"/>
    <row r="12448" ht="8.25" hidden="1" customHeight="1"/>
    <row r="12449" ht="8.25" hidden="1" customHeight="1"/>
    <row r="12450" ht="8.25" hidden="1" customHeight="1"/>
    <row r="12451" ht="8.25" hidden="1" customHeight="1"/>
    <row r="12452" ht="8.25" hidden="1" customHeight="1"/>
    <row r="12453" ht="8.25" hidden="1" customHeight="1"/>
    <row r="12454" ht="8.25" hidden="1" customHeight="1"/>
    <row r="12455" ht="8.25" hidden="1" customHeight="1"/>
    <row r="12456" ht="8.25" hidden="1" customHeight="1"/>
    <row r="12457" ht="8.25" hidden="1" customHeight="1"/>
    <row r="12458" ht="8.25" hidden="1" customHeight="1"/>
    <row r="12459" ht="8.25" hidden="1" customHeight="1"/>
    <row r="12460" ht="8.25" hidden="1" customHeight="1"/>
    <row r="12461" ht="8.25" hidden="1" customHeight="1"/>
    <row r="12462" ht="8.25" hidden="1" customHeight="1"/>
    <row r="12463" ht="8.25" hidden="1" customHeight="1"/>
    <row r="12464" ht="8.25" hidden="1" customHeight="1"/>
    <row r="12465" ht="8.25" hidden="1" customHeight="1"/>
    <row r="12466" ht="8.25" hidden="1" customHeight="1"/>
    <row r="12467" ht="8.25" hidden="1" customHeight="1"/>
    <row r="12468" ht="8.25" hidden="1" customHeight="1"/>
    <row r="12469" ht="8.25" hidden="1" customHeight="1"/>
    <row r="12470" ht="8.25" hidden="1" customHeight="1"/>
    <row r="12471" ht="8.25" hidden="1" customHeight="1"/>
    <row r="12472" ht="8.25" hidden="1" customHeight="1"/>
    <row r="12473" ht="8.25" hidden="1" customHeight="1"/>
    <row r="12474" ht="8.25" hidden="1" customHeight="1"/>
    <row r="12475" ht="8.25" hidden="1" customHeight="1"/>
    <row r="12476" ht="8.25" hidden="1" customHeight="1"/>
    <row r="12477" ht="8.25" hidden="1" customHeight="1"/>
    <row r="12478" ht="8.25" hidden="1" customHeight="1"/>
    <row r="12479" ht="8.25" hidden="1" customHeight="1"/>
    <row r="12480" ht="8.25" hidden="1" customHeight="1"/>
    <row r="12481" ht="8.25" hidden="1" customHeight="1"/>
    <row r="12482" ht="8.25" hidden="1" customHeight="1"/>
    <row r="12483" ht="8.25" hidden="1" customHeight="1"/>
    <row r="12484" ht="8.25" hidden="1" customHeight="1"/>
    <row r="12485" ht="8.25" hidden="1" customHeight="1"/>
    <row r="12486" ht="8.25" hidden="1" customHeight="1"/>
    <row r="12487" ht="8.25" hidden="1" customHeight="1"/>
    <row r="12488" ht="8.25" hidden="1" customHeight="1"/>
    <row r="12489" ht="8.25" hidden="1" customHeight="1"/>
    <row r="12490" ht="8.25" hidden="1" customHeight="1"/>
    <row r="12491" ht="8.25" hidden="1" customHeight="1"/>
    <row r="12492" ht="8.25" hidden="1" customHeight="1"/>
    <row r="12493" ht="8.25" hidden="1" customHeight="1"/>
    <row r="12494" ht="8.25" hidden="1" customHeight="1"/>
    <row r="12495" ht="8.25" hidden="1" customHeight="1"/>
    <row r="12496" ht="8.25" hidden="1" customHeight="1"/>
    <row r="12497" ht="8.25" hidden="1" customHeight="1"/>
    <row r="12498" ht="8.25" hidden="1" customHeight="1"/>
    <row r="12499" ht="8.25" hidden="1" customHeight="1"/>
    <row r="12500" ht="8.25" hidden="1" customHeight="1"/>
    <row r="12501" ht="8.25" hidden="1" customHeight="1"/>
    <row r="12502" ht="8.25" hidden="1" customHeight="1"/>
    <row r="12503" ht="8.25" hidden="1" customHeight="1"/>
    <row r="12504" ht="8.25" hidden="1" customHeight="1"/>
    <row r="12505" ht="8.25" hidden="1" customHeight="1"/>
    <row r="12506" ht="8.25" hidden="1" customHeight="1"/>
    <row r="12507" ht="8.25" hidden="1" customHeight="1"/>
    <row r="12508" ht="8.25" hidden="1" customHeight="1"/>
    <row r="12509" ht="8.25" hidden="1" customHeight="1"/>
    <row r="12510" ht="8.25" hidden="1" customHeight="1"/>
    <row r="12511" ht="8.25" hidden="1" customHeight="1"/>
    <row r="12512" ht="8.25" hidden="1" customHeight="1"/>
    <row r="12513" ht="8.25" hidden="1" customHeight="1"/>
    <row r="12514" ht="8.25" hidden="1" customHeight="1"/>
    <row r="12515" ht="8.25" hidden="1" customHeight="1"/>
    <row r="12516" ht="8.25" hidden="1" customHeight="1"/>
    <row r="12517" ht="8.25" hidden="1" customHeight="1"/>
    <row r="12518" ht="8.25" hidden="1" customHeight="1"/>
    <row r="12519" ht="8.25" hidden="1" customHeight="1"/>
    <row r="12520" ht="8.25" hidden="1" customHeight="1"/>
    <row r="12521" ht="8.25" hidden="1" customHeight="1"/>
    <row r="12522" ht="8.25" hidden="1" customHeight="1"/>
    <row r="12523" ht="8.25" hidden="1" customHeight="1"/>
    <row r="12524" ht="8.25" hidden="1" customHeight="1"/>
    <row r="12525" ht="8.25" hidden="1" customHeight="1"/>
    <row r="12526" ht="8.25" hidden="1" customHeight="1"/>
    <row r="12527" ht="8.25" hidden="1" customHeight="1"/>
    <row r="12528" ht="8.25" hidden="1" customHeight="1"/>
    <row r="12529" ht="8.25" hidden="1" customHeight="1"/>
    <row r="12530" ht="8.25" hidden="1" customHeight="1"/>
    <row r="12531" ht="8.25" hidden="1" customHeight="1"/>
    <row r="12532" ht="8.25" hidden="1" customHeight="1"/>
    <row r="12533" ht="8.25" hidden="1" customHeight="1"/>
    <row r="12534" ht="8.25" hidden="1" customHeight="1"/>
    <row r="12535" ht="8.25" hidden="1" customHeight="1"/>
    <row r="12536" ht="8.25" hidden="1" customHeight="1"/>
    <row r="12537" ht="8.25" hidden="1" customHeight="1"/>
    <row r="12538" ht="8.25" hidden="1" customHeight="1"/>
    <row r="12539" ht="8.25" hidden="1" customHeight="1"/>
    <row r="12540" ht="8.25" hidden="1" customHeight="1"/>
    <row r="12541" ht="8.25" hidden="1" customHeight="1"/>
    <row r="12542" ht="8.25" hidden="1" customHeight="1"/>
    <row r="12543" ht="8.25" hidden="1" customHeight="1"/>
    <row r="12544" ht="8.25" hidden="1" customHeight="1"/>
    <row r="12545" ht="8.25" hidden="1" customHeight="1"/>
    <row r="12546" ht="8.25" hidden="1" customHeight="1"/>
    <row r="12547" ht="8.25" hidden="1" customHeight="1"/>
    <row r="12548" ht="8.25" hidden="1" customHeight="1"/>
    <row r="12549" ht="8.25" hidden="1" customHeight="1"/>
    <row r="12550" ht="8.25" hidden="1" customHeight="1"/>
    <row r="12551" ht="8.25" hidden="1" customHeight="1"/>
    <row r="12552" ht="8.25" hidden="1" customHeight="1"/>
    <row r="12553" ht="8.25" hidden="1" customHeight="1"/>
    <row r="12554" ht="8.25" hidden="1" customHeight="1"/>
    <row r="12555" ht="8.25" hidden="1" customHeight="1"/>
    <row r="12556" ht="8.25" hidden="1" customHeight="1"/>
    <row r="12557" ht="8.25" hidden="1" customHeight="1"/>
    <row r="12558" ht="8.25" hidden="1" customHeight="1"/>
    <row r="12559" ht="8.25" hidden="1" customHeight="1"/>
    <row r="12560" ht="8.25" hidden="1" customHeight="1"/>
    <row r="12561" ht="8.25" hidden="1" customHeight="1"/>
    <row r="12562" ht="8.25" hidden="1" customHeight="1"/>
    <row r="12563" ht="8.25" hidden="1" customHeight="1"/>
    <row r="12564" ht="8.25" hidden="1" customHeight="1"/>
    <row r="12565" ht="8.25" hidden="1" customHeight="1"/>
    <row r="12566" ht="8.25" hidden="1" customHeight="1"/>
    <row r="12567" ht="8.25" hidden="1" customHeight="1"/>
    <row r="12568" ht="8.25" hidden="1" customHeight="1"/>
    <row r="12569" ht="8.25" hidden="1" customHeight="1"/>
    <row r="12570" ht="8.25" hidden="1" customHeight="1"/>
    <row r="12571" ht="8.25" hidden="1" customHeight="1"/>
    <row r="12572" ht="8.25" hidden="1" customHeight="1"/>
    <row r="12573" ht="8.25" hidden="1" customHeight="1"/>
    <row r="12574" ht="8.25" hidden="1" customHeight="1"/>
    <row r="12575" ht="8.25" hidden="1" customHeight="1"/>
    <row r="12576" ht="8.25" hidden="1" customHeight="1"/>
    <row r="12577" ht="8.25" hidden="1" customHeight="1"/>
    <row r="12578" ht="8.25" hidden="1" customHeight="1"/>
    <row r="12579" ht="8.25" hidden="1" customHeight="1"/>
    <row r="12580" ht="8.25" hidden="1" customHeight="1"/>
    <row r="12581" ht="8.25" hidden="1" customHeight="1"/>
    <row r="12582" ht="8.25" hidden="1" customHeight="1"/>
    <row r="12583" ht="8.25" hidden="1" customHeight="1"/>
    <row r="12584" ht="8.25" hidden="1" customHeight="1"/>
    <row r="12585" ht="8.25" hidden="1" customHeight="1"/>
    <row r="12586" ht="8.25" hidden="1" customHeight="1"/>
    <row r="12587" ht="8.25" hidden="1" customHeight="1"/>
    <row r="12588" ht="8.25" hidden="1" customHeight="1"/>
    <row r="12589" ht="8.25" hidden="1" customHeight="1"/>
    <row r="12590" ht="8.25" hidden="1" customHeight="1"/>
    <row r="12591" ht="8.25" hidden="1" customHeight="1"/>
    <row r="12592" ht="8.25" hidden="1" customHeight="1"/>
    <row r="12593" ht="8.25" hidden="1" customHeight="1"/>
    <row r="12594" ht="8.25" hidden="1" customHeight="1"/>
    <row r="12595" ht="8.25" hidden="1" customHeight="1"/>
    <row r="12596" ht="8.25" hidden="1" customHeight="1"/>
    <row r="12597" ht="8.25" hidden="1" customHeight="1"/>
    <row r="12598" ht="8.25" hidden="1" customHeight="1"/>
    <row r="12599" ht="8.25" hidden="1" customHeight="1"/>
    <row r="12600" ht="8.25" hidden="1" customHeight="1"/>
    <row r="12601" ht="8.25" hidden="1" customHeight="1"/>
    <row r="12602" ht="8.25" hidden="1" customHeight="1"/>
    <row r="12603" ht="8.25" hidden="1" customHeight="1"/>
    <row r="12604" ht="8.25" hidden="1" customHeight="1"/>
    <row r="12605" ht="8.25" hidden="1" customHeight="1"/>
    <row r="12606" ht="8.25" hidden="1" customHeight="1"/>
    <row r="12607" ht="8.25" hidden="1" customHeight="1"/>
    <row r="12608" ht="8.25" hidden="1" customHeight="1"/>
    <row r="12609" ht="8.25" hidden="1" customHeight="1"/>
    <row r="12610" ht="8.25" hidden="1" customHeight="1"/>
    <row r="12611" ht="8.25" hidden="1" customHeight="1"/>
    <row r="12612" ht="8.25" hidden="1" customHeight="1"/>
    <row r="12613" ht="8.25" hidden="1" customHeight="1"/>
    <row r="12614" ht="8.25" hidden="1" customHeight="1"/>
    <row r="12615" ht="8.25" hidden="1" customHeight="1"/>
    <row r="12616" ht="8.25" hidden="1" customHeight="1"/>
    <row r="12617" ht="8.25" hidden="1" customHeight="1"/>
    <row r="12618" ht="8.25" hidden="1" customHeight="1"/>
    <row r="12619" ht="8.25" hidden="1" customHeight="1"/>
    <row r="12620" ht="8.25" hidden="1" customHeight="1"/>
    <row r="12621" ht="8.25" hidden="1" customHeight="1"/>
    <row r="12622" ht="8.25" hidden="1" customHeight="1"/>
    <row r="12623" ht="8.25" hidden="1" customHeight="1"/>
    <row r="12624" ht="8.25" hidden="1" customHeight="1"/>
    <row r="12625" ht="8.25" hidden="1" customHeight="1"/>
    <row r="12626" ht="8.25" hidden="1" customHeight="1"/>
    <row r="12627" ht="8.25" hidden="1" customHeight="1"/>
    <row r="12628" ht="8.25" hidden="1" customHeight="1"/>
    <row r="12629" ht="8.25" hidden="1" customHeight="1"/>
    <row r="12630" ht="8.25" hidden="1" customHeight="1"/>
    <row r="12631" ht="8.25" hidden="1" customHeight="1"/>
    <row r="12632" ht="8.25" hidden="1" customHeight="1"/>
    <row r="12633" ht="8.25" hidden="1" customHeight="1"/>
    <row r="12634" ht="8.25" hidden="1" customHeight="1"/>
    <row r="12635" ht="8.25" hidden="1" customHeight="1"/>
    <row r="12636" ht="8.25" hidden="1" customHeight="1"/>
    <row r="12637" ht="8.25" hidden="1" customHeight="1"/>
    <row r="12638" ht="8.25" hidden="1" customHeight="1"/>
    <row r="12639" ht="8.25" hidden="1" customHeight="1"/>
    <row r="12640" ht="8.25" hidden="1" customHeight="1"/>
    <row r="12641" ht="8.25" hidden="1" customHeight="1"/>
    <row r="12642" ht="8.25" hidden="1" customHeight="1"/>
    <row r="12643" ht="8.25" hidden="1" customHeight="1"/>
    <row r="12644" ht="8.25" hidden="1" customHeight="1"/>
    <row r="12645" ht="8.25" hidden="1" customHeight="1"/>
    <row r="12646" ht="8.25" hidden="1" customHeight="1"/>
    <row r="12647" ht="8.25" hidden="1" customHeight="1"/>
    <row r="12648" ht="8.25" hidden="1" customHeight="1"/>
    <row r="12649" ht="8.25" hidden="1" customHeight="1"/>
    <row r="12650" ht="8.25" hidden="1" customHeight="1"/>
    <row r="12651" ht="8.25" hidden="1" customHeight="1"/>
    <row r="12652" ht="8.25" hidden="1" customHeight="1"/>
    <row r="12653" ht="8.25" hidden="1" customHeight="1"/>
    <row r="12654" ht="8.25" hidden="1" customHeight="1"/>
    <row r="12655" ht="8.25" hidden="1" customHeight="1"/>
    <row r="12656" ht="8.25" hidden="1" customHeight="1"/>
    <row r="12657" ht="8.25" hidden="1" customHeight="1"/>
    <row r="12658" ht="8.25" hidden="1" customHeight="1"/>
    <row r="12659" ht="8.25" hidden="1" customHeight="1"/>
    <row r="12660" ht="8.25" hidden="1" customHeight="1"/>
    <row r="12661" ht="8.25" hidden="1" customHeight="1"/>
    <row r="12662" ht="8.25" hidden="1" customHeight="1"/>
    <row r="12663" ht="8.25" hidden="1" customHeight="1"/>
    <row r="12664" ht="8.25" hidden="1" customHeight="1"/>
    <row r="12665" ht="8.25" hidden="1" customHeight="1"/>
    <row r="12666" ht="8.25" hidden="1" customHeight="1"/>
    <row r="12667" ht="8.25" hidden="1" customHeight="1"/>
    <row r="12668" ht="8.25" hidden="1" customHeight="1"/>
    <row r="12669" ht="8.25" hidden="1" customHeight="1"/>
    <row r="12670" ht="8.25" hidden="1" customHeight="1"/>
    <row r="12671" ht="8.25" hidden="1" customHeight="1"/>
    <row r="12672" ht="8.25" hidden="1" customHeight="1"/>
    <row r="12673" ht="8.25" hidden="1" customHeight="1"/>
    <row r="12674" ht="8.25" hidden="1" customHeight="1"/>
    <row r="12675" ht="8.25" hidden="1" customHeight="1"/>
    <row r="12676" ht="8.25" hidden="1" customHeight="1"/>
    <row r="12677" ht="8.25" hidden="1" customHeight="1"/>
    <row r="12678" ht="8.25" hidden="1" customHeight="1"/>
    <row r="12679" ht="8.25" hidden="1" customHeight="1"/>
    <row r="12680" ht="8.25" hidden="1" customHeight="1"/>
    <row r="12681" ht="8.25" hidden="1" customHeight="1"/>
    <row r="12682" ht="8.25" hidden="1" customHeight="1"/>
    <row r="12683" ht="8.25" hidden="1" customHeight="1"/>
    <row r="12684" ht="8.25" hidden="1" customHeight="1"/>
    <row r="12685" ht="8.25" hidden="1" customHeight="1"/>
    <row r="12686" ht="8.25" hidden="1" customHeight="1"/>
    <row r="12687" ht="8.25" hidden="1" customHeight="1"/>
    <row r="12688" ht="8.25" hidden="1" customHeight="1"/>
    <row r="12689" ht="8.25" hidden="1" customHeight="1"/>
    <row r="12690" ht="8.25" hidden="1" customHeight="1"/>
    <row r="12691" ht="8.25" hidden="1" customHeight="1"/>
    <row r="12692" ht="8.25" hidden="1" customHeight="1"/>
    <row r="12693" ht="8.25" hidden="1" customHeight="1"/>
    <row r="12694" ht="8.25" hidden="1" customHeight="1"/>
    <row r="12695" ht="8.25" hidden="1" customHeight="1"/>
    <row r="12696" ht="8.25" hidden="1" customHeight="1"/>
    <row r="12697" ht="8.25" hidden="1" customHeight="1"/>
    <row r="12698" ht="8.25" hidden="1" customHeight="1"/>
    <row r="12699" ht="8.25" hidden="1" customHeight="1"/>
    <row r="12700" ht="8.25" hidden="1" customHeight="1"/>
    <row r="12701" ht="8.25" hidden="1" customHeight="1"/>
    <row r="12702" ht="8.25" hidden="1" customHeight="1"/>
    <row r="12703" ht="8.25" hidden="1" customHeight="1"/>
    <row r="12704" ht="8.25" hidden="1" customHeight="1"/>
    <row r="12705" ht="8.25" hidden="1" customHeight="1"/>
    <row r="12706" ht="8.25" hidden="1" customHeight="1"/>
    <row r="12707" ht="8.25" hidden="1" customHeight="1"/>
    <row r="12708" ht="8.25" hidden="1" customHeight="1"/>
    <row r="12709" ht="8.25" hidden="1" customHeight="1"/>
    <row r="12710" ht="8.25" hidden="1" customHeight="1"/>
    <row r="12711" ht="8.25" hidden="1" customHeight="1"/>
    <row r="12712" ht="8.25" hidden="1" customHeight="1"/>
    <row r="12713" ht="8.25" hidden="1" customHeight="1"/>
    <row r="12714" ht="8.25" hidden="1" customHeight="1"/>
    <row r="12715" ht="8.25" hidden="1" customHeight="1"/>
    <row r="12716" ht="8.25" hidden="1" customHeight="1"/>
    <row r="12717" ht="8.25" hidden="1" customHeight="1"/>
    <row r="12718" ht="8.25" hidden="1" customHeight="1"/>
    <row r="12719" ht="8.25" hidden="1" customHeight="1"/>
    <row r="12720" ht="8.25" hidden="1" customHeight="1"/>
    <row r="12721" ht="8.25" hidden="1" customHeight="1"/>
    <row r="12722" ht="8.25" hidden="1" customHeight="1"/>
    <row r="12723" ht="8.25" hidden="1" customHeight="1"/>
    <row r="12724" ht="8.25" hidden="1" customHeight="1"/>
    <row r="12725" ht="8.25" hidden="1" customHeight="1"/>
    <row r="12726" ht="8.25" hidden="1" customHeight="1"/>
    <row r="12727" ht="8.25" hidden="1" customHeight="1"/>
    <row r="12728" ht="8.25" hidden="1" customHeight="1"/>
    <row r="12729" ht="8.25" hidden="1" customHeight="1"/>
    <row r="12730" ht="8.25" hidden="1" customHeight="1"/>
    <row r="12731" ht="8.25" hidden="1" customHeight="1"/>
    <row r="12732" ht="8.25" hidden="1" customHeight="1"/>
    <row r="12733" ht="8.25" hidden="1" customHeight="1"/>
    <row r="12734" ht="8.25" hidden="1" customHeight="1"/>
    <row r="12735" ht="8.25" hidden="1" customHeight="1"/>
    <row r="12736" ht="8.25" hidden="1" customHeight="1"/>
    <row r="12737" ht="8.25" hidden="1" customHeight="1"/>
    <row r="12738" ht="8.25" hidden="1" customHeight="1"/>
    <row r="12739" ht="8.25" hidden="1" customHeight="1"/>
    <row r="12740" ht="8.25" hidden="1" customHeight="1"/>
    <row r="12741" ht="8.25" hidden="1" customHeight="1"/>
    <row r="12742" ht="8.25" hidden="1" customHeight="1"/>
    <row r="12743" ht="8.25" hidden="1" customHeight="1"/>
    <row r="12744" ht="8.25" hidden="1" customHeight="1"/>
    <row r="12745" ht="8.25" hidden="1" customHeight="1"/>
    <row r="12746" ht="8.25" hidden="1" customHeight="1"/>
    <row r="12747" ht="8.25" hidden="1" customHeight="1"/>
    <row r="12748" ht="8.25" hidden="1" customHeight="1"/>
    <row r="12749" ht="8.25" hidden="1" customHeight="1"/>
    <row r="12750" ht="8.25" hidden="1" customHeight="1"/>
    <row r="12751" ht="8.25" hidden="1" customHeight="1"/>
    <row r="12752" ht="8.25" hidden="1" customHeight="1"/>
    <row r="12753" ht="8.25" hidden="1" customHeight="1"/>
    <row r="12754" ht="8.25" hidden="1" customHeight="1"/>
    <row r="12755" ht="8.25" hidden="1" customHeight="1"/>
    <row r="12756" ht="8.25" hidden="1" customHeight="1"/>
    <row r="12757" ht="8.25" hidden="1" customHeight="1"/>
    <row r="12758" ht="8.25" hidden="1" customHeight="1"/>
    <row r="12759" ht="8.25" hidden="1" customHeight="1"/>
    <row r="12760" ht="8.25" hidden="1" customHeight="1"/>
    <row r="12761" ht="8.25" hidden="1" customHeight="1"/>
    <row r="12762" ht="8.25" hidden="1" customHeight="1"/>
    <row r="12763" ht="8.25" hidden="1" customHeight="1"/>
    <row r="12764" ht="8.25" hidden="1" customHeight="1"/>
    <row r="12765" ht="8.25" hidden="1" customHeight="1"/>
    <row r="12766" ht="8.25" hidden="1" customHeight="1"/>
    <row r="12767" ht="8.25" hidden="1" customHeight="1"/>
    <row r="12768" ht="8.25" hidden="1" customHeight="1"/>
    <row r="12769" ht="8.25" hidden="1" customHeight="1"/>
    <row r="12770" ht="8.25" hidden="1" customHeight="1"/>
    <row r="12771" ht="8.25" hidden="1" customHeight="1"/>
    <row r="12772" ht="8.25" hidden="1" customHeight="1"/>
    <row r="12773" ht="8.25" hidden="1" customHeight="1"/>
    <row r="12774" ht="8.25" hidden="1" customHeight="1"/>
    <row r="12775" ht="8.25" hidden="1" customHeight="1"/>
    <row r="12776" ht="8.25" hidden="1" customHeight="1"/>
    <row r="12777" ht="8.25" hidden="1" customHeight="1"/>
    <row r="12778" ht="8.25" hidden="1" customHeight="1"/>
    <row r="12779" ht="8.25" hidden="1" customHeight="1"/>
    <row r="12780" ht="8.25" hidden="1" customHeight="1"/>
    <row r="12781" ht="8.25" hidden="1" customHeight="1"/>
    <row r="12782" ht="8.25" hidden="1" customHeight="1"/>
    <row r="12783" ht="8.25" hidden="1" customHeight="1"/>
    <row r="12784" ht="8.25" hidden="1" customHeight="1"/>
    <row r="12785" ht="8.25" hidden="1" customHeight="1"/>
    <row r="12786" ht="8.25" hidden="1" customHeight="1"/>
    <row r="12787" ht="8.25" hidden="1" customHeight="1"/>
    <row r="12788" ht="8.25" hidden="1" customHeight="1"/>
    <row r="12789" ht="8.25" hidden="1" customHeight="1"/>
    <row r="12790" ht="8.25" hidden="1" customHeight="1"/>
    <row r="12791" ht="8.25" hidden="1" customHeight="1"/>
    <row r="12792" ht="8.25" hidden="1" customHeight="1"/>
    <row r="12793" ht="8.25" hidden="1" customHeight="1"/>
    <row r="12794" ht="8.25" hidden="1" customHeight="1"/>
    <row r="12795" ht="8.25" hidden="1" customHeight="1"/>
    <row r="12796" ht="8.25" hidden="1" customHeight="1"/>
    <row r="12797" ht="8.25" hidden="1" customHeight="1"/>
    <row r="12798" ht="8.25" hidden="1" customHeight="1"/>
    <row r="12799" ht="8.25" hidden="1" customHeight="1"/>
    <row r="12800" ht="8.25" hidden="1" customHeight="1"/>
    <row r="12801" ht="8.25" hidden="1" customHeight="1"/>
    <row r="12802" ht="8.25" hidden="1" customHeight="1"/>
    <row r="12803" ht="8.25" hidden="1" customHeight="1"/>
    <row r="12804" ht="8.25" hidden="1" customHeight="1"/>
    <row r="12805" ht="8.25" hidden="1" customHeight="1"/>
    <row r="12806" ht="8.25" hidden="1" customHeight="1"/>
    <row r="12807" ht="8.25" hidden="1" customHeight="1"/>
    <row r="12808" ht="8.25" hidden="1" customHeight="1"/>
    <row r="12809" ht="8.25" hidden="1" customHeight="1"/>
    <row r="12810" ht="8.25" hidden="1" customHeight="1"/>
    <row r="12811" ht="8.25" hidden="1" customHeight="1"/>
    <row r="12812" ht="8.25" hidden="1" customHeight="1"/>
    <row r="12813" ht="8.25" hidden="1" customHeight="1"/>
    <row r="12814" ht="8.25" hidden="1" customHeight="1"/>
    <row r="12815" ht="8.25" hidden="1" customHeight="1"/>
    <row r="12816" ht="8.25" hidden="1" customHeight="1"/>
    <row r="12817" ht="8.25" hidden="1" customHeight="1"/>
    <row r="12818" ht="8.25" hidden="1" customHeight="1"/>
    <row r="12819" ht="8.25" hidden="1" customHeight="1"/>
    <row r="12820" ht="8.25" hidden="1" customHeight="1"/>
    <row r="12821" ht="8.25" hidden="1" customHeight="1"/>
    <row r="12822" ht="8.25" hidden="1" customHeight="1"/>
    <row r="12823" ht="8.25" hidden="1" customHeight="1"/>
    <row r="12824" ht="8.25" hidden="1" customHeight="1"/>
    <row r="12825" ht="8.25" hidden="1" customHeight="1"/>
    <row r="12826" ht="8.25" hidden="1" customHeight="1"/>
    <row r="12827" ht="8.25" hidden="1" customHeight="1"/>
    <row r="12828" ht="8.25" hidden="1" customHeight="1"/>
    <row r="12829" ht="8.25" hidden="1" customHeight="1"/>
    <row r="12830" ht="8.25" hidden="1" customHeight="1"/>
    <row r="12831" ht="8.25" hidden="1" customHeight="1"/>
    <row r="12832" ht="8.25" hidden="1" customHeight="1"/>
    <row r="12833" ht="8.25" hidden="1" customHeight="1"/>
    <row r="12834" ht="8.25" hidden="1" customHeight="1"/>
    <row r="12835" ht="8.25" hidden="1" customHeight="1"/>
    <row r="12836" ht="8.25" hidden="1" customHeight="1"/>
    <row r="12837" ht="8.25" hidden="1" customHeight="1"/>
    <row r="12838" ht="8.25" hidden="1" customHeight="1"/>
    <row r="12839" ht="8.25" hidden="1" customHeight="1"/>
    <row r="12840" ht="8.25" hidden="1" customHeight="1"/>
    <row r="12841" ht="8.25" hidden="1" customHeight="1"/>
    <row r="12842" ht="8.25" hidden="1" customHeight="1"/>
    <row r="12843" ht="8.25" hidden="1" customHeight="1"/>
    <row r="12844" ht="8.25" hidden="1" customHeight="1"/>
    <row r="12845" ht="8.25" hidden="1" customHeight="1"/>
    <row r="12846" ht="8.25" hidden="1" customHeight="1"/>
    <row r="12847" ht="8.25" hidden="1" customHeight="1"/>
    <row r="12848" ht="8.25" hidden="1" customHeight="1"/>
    <row r="12849" ht="8.25" hidden="1" customHeight="1"/>
    <row r="12850" ht="8.25" hidden="1" customHeight="1"/>
    <row r="12851" ht="8.25" hidden="1" customHeight="1"/>
    <row r="12852" ht="8.25" hidden="1" customHeight="1"/>
    <row r="12853" ht="8.25" hidden="1" customHeight="1"/>
    <row r="12854" ht="8.25" hidden="1" customHeight="1"/>
    <row r="12855" ht="8.25" hidden="1" customHeight="1"/>
    <row r="12856" ht="8.25" hidden="1" customHeight="1"/>
    <row r="12857" ht="8.25" hidden="1" customHeight="1"/>
    <row r="12858" ht="8.25" hidden="1" customHeight="1"/>
    <row r="12859" ht="8.25" hidden="1" customHeight="1"/>
    <row r="12860" ht="8.25" hidden="1" customHeight="1"/>
    <row r="12861" ht="8.25" hidden="1" customHeight="1"/>
    <row r="12862" ht="8.25" hidden="1" customHeight="1"/>
    <row r="12863" ht="8.25" hidden="1" customHeight="1"/>
    <row r="12864" ht="8.25" hidden="1" customHeight="1"/>
    <row r="12865" ht="8.25" hidden="1" customHeight="1"/>
    <row r="12866" ht="8.25" hidden="1" customHeight="1"/>
    <row r="12867" ht="8.25" hidden="1" customHeight="1"/>
    <row r="12868" ht="8.25" hidden="1" customHeight="1"/>
    <row r="12869" ht="8.25" hidden="1" customHeight="1"/>
    <row r="12870" ht="8.25" hidden="1" customHeight="1"/>
    <row r="12871" ht="8.25" hidden="1" customHeight="1"/>
    <row r="12872" ht="8.25" hidden="1" customHeight="1"/>
    <row r="12873" ht="8.25" hidden="1" customHeight="1"/>
    <row r="12874" ht="8.25" hidden="1" customHeight="1"/>
    <row r="12875" ht="8.25" hidden="1" customHeight="1"/>
    <row r="12876" ht="8.25" hidden="1" customHeight="1"/>
    <row r="12877" ht="8.25" hidden="1" customHeight="1"/>
    <row r="12878" ht="8.25" hidden="1" customHeight="1"/>
    <row r="12879" ht="8.25" hidden="1" customHeight="1"/>
    <row r="12880" ht="8.25" hidden="1" customHeight="1"/>
    <row r="12881" ht="8.25" hidden="1" customHeight="1"/>
    <row r="12882" ht="8.25" hidden="1" customHeight="1"/>
    <row r="12883" ht="8.25" hidden="1" customHeight="1"/>
    <row r="12884" ht="8.25" hidden="1" customHeight="1"/>
    <row r="12885" ht="8.25" hidden="1" customHeight="1"/>
    <row r="12886" ht="8.25" hidden="1" customHeight="1"/>
    <row r="12887" ht="8.25" hidden="1" customHeight="1"/>
    <row r="12888" ht="8.25" hidden="1" customHeight="1"/>
    <row r="12889" ht="8.25" hidden="1" customHeight="1"/>
    <row r="12890" ht="8.25" hidden="1" customHeight="1"/>
    <row r="12891" ht="8.25" hidden="1" customHeight="1"/>
    <row r="12892" ht="8.25" hidden="1" customHeight="1"/>
    <row r="12893" ht="8.25" hidden="1" customHeight="1"/>
    <row r="12894" ht="8.25" hidden="1" customHeight="1"/>
    <row r="12895" ht="8.25" hidden="1" customHeight="1"/>
    <row r="12896" ht="8.25" hidden="1" customHeight="1"/>
    <row r="12897" ht="8.25" hidden="1" customHeight="1"/>
    <row r="12898" ht="8.25" hidden="1" customHeight="1"/>
    <row r="12899" ht="8.25" hidden="1" customHeight="1"/>
    <row r="12900" ht="8.25" hidden="1" customHeight="1"/>
    <row r="12901" ht="8.25" hidden="1" customHeight="1"/>
    <row r="12902" ht="8.25" hidden="1" customHeight="1"/>
    <row r="12903" ht="8.25" hidden="1" customHeight="1"/>
    <row r="12904" ht="8.25" hidden="1" customHeight="1"/>
    <row r="12905" ht="8.25" hidden="1" customHeight="1"/>
    <row r="12906" ht="8.25" hidden="1" customHeight="1"/>
    <row r="12907" ht="8.25" hidden="1" customHeight="1"/>
    <row r="12908" ht="8.25" hidden="1" customHeight="1"/>
    <row r="12909" ht="8.25" hidden="1" customHeight="1"/>
    <row r="12910" ht="8.25" hidden="1" customHeight="1"/>
    <row r="12911" ht="8.25" hidden="1" customHeight="1"/>
    <row r="12912" ht="8.25" hidden="1" customHeight="1"/>
    <row r="12913" ht="8.25" hidden="1" customHeight="1"/>
    <row r="12914" ht="8.25" hidden="1" customHeight="1"/>
    <row r="12915" ht="8.25" hidden="1" customHeight="1"/>
    <row r="12916" ht="8.25" hidden="1" customHeight="1"/>
    <row r="12917" ht="8.25" hidden="1" customHeight="1"/>
    <row r="12918" ht="8.25" hidden="1" customHeight="1"/>
    <row r="12919" ht="8.25" hidden="1" customHeight="1"/>
    <row r="12920" ht="8.25" hidden="1" customHeight="1"/>
    <row r="12921" ht="8.25" hidden="1" customHeight="1"/>
    <row r="12922" ht="8.25" hidden="1" customHeight="1"/>
    <row r="12923" ht="8.25" hidden="1" customHeight="1"/>
    <row r="12924" ht="8.25" hidden="1" customHeight="1"/>
    <row r="12925" ht="8.25" hidden="1" customHeight="1"/>
    <row r="12926" ht="8.25" hidden="1" customHeight="1"/>
    <row r="12927" ht="8.25" hidden="1" customHeight="1"/>
    <row r="12928" ht="8.25" hidden="1" customHeight="1"/>
    <row r="12929" ht="8.25" hidden="1" customHeight="1"/>
    <row r="12930" ht="8.25" hidden="1" customHeight="1"/>
    <row r="12931" ht="8.25" hidden="1" customHeight="1"/>
    <row r="12932" ht="8.25" hidden="1" customHeight="1"/>
    <row r="12933" ht="8.25" hidden="1" customHeight="1"/>
    <row r="12934" ht="8.25" hidden="1" customHeight="1"/>
    <row r="12935" ht="8.25" hidden="1" customHeight="1"/>
    <row r="12936" ht="8.25" hidden="1" customHeight="1"/>
    <row r="12937" ht="8.25" hidden="1" customHeight="1"/>
    <row r="12938" ht="8.25" hidden="1" customHeight="1"/>
    <row r="12939" ht="8.25" hidden="1" customHeight="1"/>
    <row r="12940" ht="8.25" hidden="1" customHeight="1"/>
    <row r="12941" ht="8.25" hidden="1" customHeight="1"/>
    <row r="12942" ht="8.25" hidden="1" customHeight="1"/>
    <row r="12943" ht="8.25" hidden="1" customHeight="1"/>
    <row r="12944" ht="8.25" hidden="1" customHeight="1"/>
    <row r="12945" ht="8.25" hidden="1" customHeight="1"/>
    <row r="12946" ht="8.25" hidden="1" customHeight="1"/>
    <row r="12947" ht="8.25" hidden="1" customHeight="1"/>
    <row r="12948" ht="8.25" hidden="1" customHeight="1"/>
    <row r="12949" ht="8.25" hidden="1" customHeight="1"/>
    <row r="12950" ht="8.25" hidden="1" customHeight="1"/>
    <row r="12951" ht="8.25" hidden="1" customHeight="1"/>
    <row r="12952" ht="8.25" hidden="1" customHeight="1"/>
    <row r="12953" ht="8.25" hidden="1" customHeight="1"/>
    <row r="12954" ht="8.25" hidden="1" customHeight="1"/>
    <row r="12955" ht="8.25" hidden="1" customHeight="1"/>
    <row r="12956" ht="8.25" hidden="1" customHeight="1"/>
    <row r="12957" ht="8.25" hidden="1" customHeight="1"/>
    <row r="12958" ht="8.25" hidden="1" customHeight="1"/>
    <row r="12959" ht="8.25" hidden="1" customHeight="1"/>
    <row r="12960" ht="8.25" hidden="1" customHeight="1"/>
    <row r="12961" ht="8.25" hidden="1" customHeight="1"/>
    <row r="12962" ht="8.25" hidden="1" customHeight="1"/>
    <row r="12963" ht="8.25" hidden="1" customHeight="1"/>
    <row r="12964" ht="8.25" hidden="1" customHeight="1"/>
    <row r="12965" ht="8.25" hidden="1" customHeight="1"/>
    <row r="12966" ht="8.25" hidden="1" customHeight="1"/>
    <row r="12967" ht="8.25" hidden="1" customHeight="1"/>
    <row r="12968" ht="8.25" hidden="1" customHeight="1"/>
    <row r="12969" ht="8.25" hidden="1" customHeight="1"/>
    <row r="12970" ht="8.25" hidden="1" customHeight="1"/>
    <row r="12971" ht="8.25" hidden="1" customHeight="1"/>
    <row r="12972" ht="8.25" hidden="1" customHeight="1"/>
    <row r="12973" ht="8.25" hidden="1" customHeight="1"/>
    <row r="12974" ht="8.25" hidden="1" customHeight="1"/>
    <row r="12975" ht="8.25" hidden="1" customHeight="1"/>
    <row r="12976" ht="8.25" hidden="1" customHeight="1"/>
    <row r="12977" ht="8.25" hidden="1" customHeight="1"/>
    <row r="12978" ht="8.25" hidden="1" customHeight="1"/>
    <row r="12979" ht="8.25" hidden="1" customHeight="1"/>
    <row r="12980" ht="8.25" hidden="1" customHeight="1"/>
    <row r="12981" ht="8.25" hidden="1" customHeight="1"/>
    <row r="12982" ht="8.25" hidden="1" customHeight="1"/>
    <row r="12983" ht="8.25" hidden="1" customHeight="1"/>
    <row r="12984" ht="8.25" hidden="1" customHeight="1"/>
    <row r="12985" ht="8.25" hidden="1" customHeight="1"/>
    <row r="12986" ht="8.25" hidden="1" customHeight="1"/>
    <row r="12987" ht="8.25" hidden="1" customHeight="1"/>
    <row r="12988" ht="8.25" hidden="1" customHeight="1"/>
    <row r="12989" ht="8.25" hidden="1" customHeight="1"/>
    <row r="12990" ht="8.25" hidden="1" customHeight="1"/>
    <row r="12991" ht="8.25" hidden="1" customHeight="1"/>
    <row r="12992" ht="8.25" hidden="1" customHeight="1"/>
    <row r="12993" ht="8.25" hidden="1" customHeight="1"/>
    <row r="12994" ht="8.25" hidden="1" customHeight="1"/>
    <row r="12995" ht="8.25" hidden="1" customHeight="1"/>
    <row r="12996" ht="8.25" hidden="1" customHeight="1"/>
    <row r="12997" ht="8.25" hidden="1" customHeight="1"/>
    <row r="12998" ht="8.25" hidden="1" customHeight="1"/>
    <row r="12999" ht="8.25" hidden="1" customHeight="1"/>
    <row r="13000" ht="8.25" hidden="1" customHeight="1"/>
    <row r="13001" ht="8.25" hidden="1" customHeight="1"/>
    <row r="13002" ht="8.25" hidden="1" customHeight="1"/>
    <row r="13003" ht="8.25" hidden="1" customHeight="1"/>
    <row r="13004" ht="8.25" hidden="1" customHeight="1"/>
    <row r="13005" ht="8.25" hidden="1" customHeight="1"/>
    <row r="13006" ht="8.25" hidden="1" customHeight="1"/>
    <row r="13007" ht="8.25" hidden="1" customHeight="1"/>
    <row r="13008" ht="8.25" hidden="1" customHeight="1"/>
    <row r="13009" ht="8.25" hidden="1" customHeight="1"/>
    <row r="13010" ht="8.25" hidden="1" customHeight="1"/>
    <row r="13011" ht="8.25" hidden="1" customHeight="1"/>
    <row r="13012" ht="8.25" hidden="1" customHeight="1"/>
    <row r="13013" ht="8.25" hidden="1" customHeight="1"/>
    <row r="13014" ht="8.25" hidden="1" customHeight="1"/>
    <row r="13015" ht="8.25" hidden="1" customHeight="1"/>
    <row r="13016" ht="8.25" hidden="1" customHeight="1"/>
    <row r="13017" ht="8.25" hidden="1" customHeight="1"/>
    <row r="13018" ht="8.25" hidden="1" customHeight="1"/>
    <row r="13019" ht="8.25" hidden="1" customHeight="1"/>
    <row r="13020" ht="8.25" hidden="1" customHeight="1"/>
    <row r="13021" ht="8.25" hidden="1" customHeight="1"/>
    <row r="13022" ht="8.25" hidden="1" customHeight="1"/>
    <row r="13023" ht="8.25" hidden="1" customHeight="1"/>
    <row r="13024" ht="8.25" hidden="1" customHeight="1"/>
    <row r="13025" ht="8.25" hidden="1" customHeight="1"/>
    <row r="13026" ht="8.25" hidden="1" customHeight="1"/>
    <row r="13027" ht="8.25" hidden="1" customHeight="1"/>
    <row r="13028" ht="8.25" hidden="1" customHeight="1"/>
    <row r="13029" ht="8.25" hidden="1" customHeight="1"/>
    <row r="13030" ht="8.25" hidden="1" customHeight="1"/>
    <row r="13031" ht="8.25" hidden="1" customHeight="1"/>
    <row r="13032" ht="8.25" hidden="1" customHeight="1"/>
    <row r="13033" ht="8.25" hidden="1" customHeight="1"/>
    <row r="13034" ht="8.25" hidden="1" customHeight="1"/>
    <row r="13035" ht="8.25" hidden="1" customHeight="1"/>
    <row r="13036" ht="8.25" hidden="1" customHeight="1"/>
    <row r="13037" ht="8.25" hidden="1" customHeight="1"/>
    <row r="13038" ht="8.25" hidden="1" customHeight="1"/>
    <row r="13039" ht="8.25" hidden="1" customHeight="1"/>
    <row r="13040" ht="8.25" hidden="1" customHeight="1"/>
    <row r="13041" ht="8.25" hidden="1" customHeight="1"/>
    <row r="13042" ht="8.25" hidden="1" customHeight="1"/>
    <row r="13043" ht="8.25" hidden="1" customHeight="1"/>
    <row r="13044" ht="8.25" hidden="1" customHeight="1"/>
    <row r="13045" ht="8.25" hidden="1" customHeight="1"/>
    <row r="13046" ht="8.25" hidden="1" customHeight="1"/>
    <row r="13047" ht="8.25" hidden="1" customHeight="1"/>
    <row r="13048" ht="8.25" hidden="1" customHeight="1"/>
    <row r="13049" ht="8.25" hidden="1" customHeight="1"/>
    <row r="13050" ht="8.25" hidden="1" customHeight="1"/>
    <row r="13051" ht="8.25" hidden="1" customHeight="1"/>
    <row r="13052" ht="8.25" hidden="1" customHeight="1"/>
    <row r="13053" ht="8.25" hidden="1" customHeight="1"/>
    <row r="13054" ht="8.25" hidden="1" customHeight="1"/>
    <row r="13055" ht="8.25" hidden="1" customHeight="1"/>
    <row r="13056" ht="8.25" hidden="1" customHeight="1"/>
    <row r="13057" ht="8.25" hidden="1" customHeight="1"/>
    <row r="13058" ht="8.25" hidden="1" customHeight="1"/>
    <row r="13059" ht="8.25" hidden="1" customHeight="1"/>
    <row r="13060" ht="8.25" hidden="1" customHeight="1"/>
    <row r="13061" ht="8.25" hidden="1" customHeight="1"/>
    <row r="13062" ht="8.25" hidden="1" customHeight="1"/>
    <row r="13063" ht="8.25" hidden="1" customHeight="1"/>
    <row r="13064" ht="8.25" hidden="1" customHeight="1"/>
    <row r="13065" ht="8.25" hidden="1" customHeight="1"/>
    <row r="13066" ht="8.25" hidden="1" customHeight="1"/>
    <row r="13067" ht="8.25" hidden="1" customHeight="1"/>
    <row r="13068" ht="8.25" hidden="1" customHeight="1"/>
    <row r="13069" ht="8.25" hidden="1" customHeight="1"/>
    <row r="13070" ht="8.25" hidden="1" customHeight="1"/>
    <row r="13071" ht="8.25" hidden="1" customHeight="1"/>
    <row r="13072" ht="8.25" hidden="1" customHeight="1"/>
    <row r="13073" ht="8.25" hidden="1" customHeight="1"/>
    <row r="13074" ht="8.25" hidden="1" customHeight="1"/>
    <row r="13075" ht="8.25" hidden="1" customHeight="1"/>
    <row r="13076" ht="8.25" hidden="1" customHeight="1"/>
    <row r="13077" ht="8.25" hidden="1" customHeight="1"/>
    <row r="13078" ht="8.25" hidden="1" customHeight="1"/>
    <row r="13079" ht="8.25" hidden="1" customHeight="1"/>
    <row r="13080" ht="8.25" hidden="1" customHeight="1"/>
    <row r="13081" ht="8.25" hidden="1" customHeight="1"/>
    <row r="13082" ht="8.25" hidden="1" customHeight="1"/>
    <row r="13083" ht="8.25" hidden="1" customHeight="1"/>
    <row r="13084" ht="8.25" hidden="1" customHeight="1"/>
    <row r="13085" ht="8.25" hidden="1" customHeight="1"/>
    <row r="13086" ht="8.25" hidden="1" customHeight="1"/>
    <row r="13087" ht="8.25" hidden="1" customHeight="1"/>
    <row r="13088" ht="8.25" hidden="1" customHeight="1"/>
    <row r="13089" ht="8.25" hidden="1" customHeight="1"/>
    <row r="13090" ht="8.25" hidden="1" customHeight="1"/>
    <row r="13091" ht="8.25" hidden="1" customHeight="1"/>
    <row r="13092" ht="8.25" hidden="1" customHeight="1"/>
    <row r="13093" ht="8.25" hidden="1" customHeight="1"/>
    <row r="13094" ht="8.25" hidden="1" customHeight="1"/>
    <row r="13095" ht="8.25" hidden="1" customHeight="1"/>
    <row r="13096" ht="8.25" hidden="1" customHeight="1"/>
    <row r="13097" ht="8.25" hidden="1" customHeight="1"/>
    <row r="13098" ht="8.25" hidden="1" customHeight="1"/>
    <row r="13099" ht="8.25" hidden="1" customHeight="1"/>
    <row r="13100" ht="8.25" hidden="1" customHeight="1"/>
    <row r="13101" ht="8.25" hidden="1" customHeight="1"/>
    <row r="13102" ht="8.25" hidden="1" customHeight="1"/>
    <row r="13103" ht="8.25" hidden="1" customHeight="1"/>
    <row r="13104" ht="8.25" hidden="1" customHeight="1"/>
    <row r="13105" ht="8.25" hidden="1" customHeight="1"/>
    <row r="13106" ht="8.25" hidden="1" customHeight="1"/>
    <row r="13107" ht="8.25" hidden="1" customHeight="1"/>
    <row r="13108" ht="8.25" hidden="1" customHeight="1"/>
    <row r="13109" ht="8.25" hidden="1" customHeight="1"/>
    <row r="13110" ht="8.25" hidden="1" customHeight="1"/>
    <row r="13111" ht="8.25" hidden="1" customHeight="1"/>
    <row r="13112" ht="8.25" hidden="1" customHeight="1"/>
    <row r="13113" ht="8.25" hidden="1" customHeight="1"/>
    <row r="13114" ht="8.25" hidden="1" customHeight="1"/>
    <row r="13115" ht="8.25" hidden="1" customHeight="1"/>
    <row r="13116" ht="8.25" hidden="1" customHeight="1"/>
    <row r="13117" ht="8.25" hidden="1" customHeight="1"/>
    <row r="13118" ht="8.25" hidden="1" customHeight="1"/>
    <row r="13119" ht="8.25" hidden="1" customHeight="1"/>
    <row r="13120" ht="8.25" hidden="1" customHeight="1"/>
    <row r="13121" ht="8.25" hidden="1" customHeight="1"/>
    <row r="13122" ht="8.25" hidden="1" customHeight="1"/>
    <row r="13123" ht="8.25" hidden="1" customHeight="1"/>
    <row r="13124" ht="8.25" hidden="1" customHeight="1"/>
    <row r="13125" ht="8.25" hidden="1" customHeight="1"/>
    <row r="13126" ht="8.25" hidden="1" customHeight="1"/>
    <row r="13127" ht="8.25" hidden="1" customHeight="1"/>
    <row r="13128" ht="8.25" hidden="1" customHeight="1"/>
    <row r="13129" ht="8.25" hidden="1" customHeight="1"/>
    <row r="13130" ht="8.25" hidden="1" customHeight="1"/>
    <row r="13131" ht="8.25" hidden="1" customHeight="1"/>
    <row r="13132" ht="8.25" hidden="1" customHeight="1"/>
    <row r="13133" ht="8.25" hidden="1" customHeight="1"/>
    <row r="13134" ht="8.25" hidden="1" customHeight="1"/>
    <row r="13135" ht="8.25" hidden="1" customHeight="1"/>
    <row r="13136" ht="8.25" hidden="1" customHeight="1"/>
    <row r="13137" ht="8.25" hidden="1" customHeight="1"/>
    <row r="13138" ht="8.25" hidden="1" customHeight="1"/>
    <row r="13139" ht="8.25" hidden="1" customHeight="1"/>
    <row r="13140" ht="8.25" hidden="1" customHeight="1"/>
    <row r="13141" ht="8.25" hidden="1" customHeight="1"/>
    <row r="13142" ht="8.25" hidden="1" customHeight="1"/>
    <row r="13143" ht="8.25" hidden="1" customHeight="1"/>
    <row r="13144" ht="8.25" hidden="1" customHeight="1"/>
    <row r="13145" ht="8.25" hidden="1" customHeight="1"/>
    <row r="13146" ht="8.25" hidden="1" customHeight="1"/>
    <row r="13147" ht="8.25" hidden="1" customHeight="1"/>
    <row r="13148" ht="8.25" hidden="1" customHeight="1"/>
    <row r="13149" ht="8.25" hidden="1" customHeight="1"/>
    <row r="13150" ht="8.25" hidden="1" customHeight="1"/>
    <row r="13151" ht="8.25" hidden="1" customHeight="1"/>
    <row r="13152" ht="8.25" hidden="1" customHeight="1"/>
    <row r="13153" ht="8.25" hidden="1" customHeight="1"/>
    <row r="13154" ht="8.25" hidden="1" customHeight="1"/>
    <row r="13155" ht="8.25" hidden="1" customHeight="1"/>
    <row r="13156" ht="8.25" hidden="1" customHeight="1"/>
    <row r="13157" ht="8.25" hidden="1" customHeight="1"/>
    <row r="13158" ht="8.25" hidden="1" customHeight="1"/>
    <row r="13159" ht="8.25" hidden="1" customHeight="1"/>
    <row r="13160" ht="8.25" hidden="1" customHeight="1"/>
    <row r="13161" ht="8.25" hidden="1" customHeight="1"/>
    <row r="13162" ht="8.25" hidden="1" customHeight="1"/>
    <row r="13163" ht="8.25" hidden="1" customHeight="1"/>
    <row r="13164" ht="8.25" hidden="1" customHeight="1"/>
    <row r="13165" ht="8.25" hidden="1" customHeight="1"/>
    <row r="13166" ht="8.25" hidden="1" customHeight="1"/>
    <row r="13167" ht="8.25" hidden="1" customHeight="1"/>
    <row r="13168" ht="8.25" hidden="1" customHeight="1"/>
    <row r="13169" ht="8.25" hidden="1" customHeight="1"/>
    <row r="13170" ht="8.25" hidden="1" customHeight="1"/>
    <row r="13171" ht="8.25" hidden="1" customHeight="1"/>
    <row r="13172" ht="8.25" hidden="1" customHeight="1"/>
    <row r="13173" ht="8.25" hidden="1" customHeight="1"/>
    <row r="13174" ht="8.25" hidden="1" customHeight="1"/>
    <row r="13175" ht="8.25" hidden="1" customHeight="1"/>
    <row r="13176" ht="8.25" hidden="1" customHeight="1"/>
    <row r="13177" ht="8.25" hidden="1" customHeight="1"/>
    <row r="13178" ht="8.25" hidden="1" customHeight="1"/>
    <row r="13179" ht="8.25" hidden="1" customHeight="1"/>
    <row r="13180" ht="8.25" hidden="1" customHeight="1"/>
    <row r="13181" ht="8.25" hidden="1" customHeight="1"/>
    <row r="13182" ht="8.25" hidden="1" customHeight="1"/>
    <row r="13183" ht="8.25" hidden="1" customHeight="1"/>
    <row r="13184" ht="8.25" hidden="1" customHeight="1"/>
    <row r="13185" ht="8.25" hidden="1" customHeight="1"/>
    <row r="13186" ht="8.25" hidden="1" customHeight="1"/>
    <row r="13187" ht="8.25" hidden="1" customHeight="1"/>
    <row r="13188" ht="8.25" hidden="1" customHeight="1"/>
    <row r="13189" ht="8.25" hidden="1" customHeight="1"/>
    <row r="13190" ht="8.25" hidden="1" customHeight="1"/>
    <row r="13191" ht="8.25" hidden="1" customHeight="1"/>
    <row r="13192" ht="8.25" hidden="1" customHeight="1"/>
    <row r="13193" ht="8.25" hidden="1" customHeight="1"/>
    <row r="13194" ht="8.25" hidden="1" customHeight="1"/>
    <row r="13195" ht="8.25" hidden="1" customHeight="1"/>
    <row r="13196" ht="8.25" hidden="1" customHeight="1"/>
    <row r="13197" ht="8.25" hidden="1" customHeight="1"/>
    <row r="13198" ht="8.25" hidden="1" customHeight="1"/>
    <row r="13199" ht="8.25" hidden="1" customHeight="1"/>
    <row r="13200" ht="8.25" hidden="1" customHeight="1"/>
    <row r="13201" ht="8.25" hidden="1" customHeight="1"/>
    <row r="13202" ht="8.25" hidden="1" customHeight="1"/>
    <row r="13203" ht="8.25" hidden="1" customHeight="1"/>
    <row r="13204" ht="8.25" hidden="1" customHeight="1"/>
    <row r="13205" ht="8.25" hidden="1" customHeight="1"/>
    <row r="13206" ht="8.25" hidden="1" customHeight="1"/>
    <row r="13207" ht="8.25" hidden="1" customHeight="1"/>
    <row r="13208" ht="8.25" hidden="1" customHeight="1"/>
    <row r="13209" ht="8.25" hidden="1" customHeight="1"/>
    <row r="13210" ht="8.25" hidden="1" customHeight="1"/>
    <row r="13211" ht="8.25" hidden="1" customHeight="1"/>
    <row r="13212" ht="8.25" hidden="1" customHeight="1"/>
    <row r="13213" ht="8.25" hidden="1" customHeight="1"/>
    <row r="13214" ht="8.25" hidden="1" customHeight="1"/>
    <row r="13215" ht="8.25" hidden="1" customHeight="1"/>
    <row r="13216" ht="8.25" hidden="1" customHeight="1"/>
    <row r="13217" ht="8.25" hidden="1" customHeight="1"/>
    <row r="13218" ht="8.25" hidden="1" customHeight="1"/>
    <row r="13219" ht="8.25" hidden="1" customHeight="1"/>
    <row r="13220" ht="8.25" hidden="1" customHeight="1"/>
    <row r="13221" ht="8.25" hidden="1" customHeight="1"/>
    <row r="13222" ht="8.25" hidden="1" customHeight="1"/>
    <row r="13223" ht="8.25" hidden="1" customHeight="1"/>
    <row r="13224" ht="8.25" hidden="1" customHeight="1"/>
    <row r="13225" ht="8.25" hidden="1" customHeight="1"/>
    <row r="13226" ht="8.25" hidden="1" customHeight="1"/>
    <row r="13227" ht="8.25" hidden="1" customHeight="1"/>
    <row r="13228" ht="8.25" hidden="1" customHeight="1"/>
    <row r="13229" ht="8.25" hidden="1" customHeight="1"/>
    <row r="13230" ht="8.25" hidden="1" customHeight="1"/>
    <row r="13231" ht="8.25" hidden="1" customHeight="1"/>
    <row r="13232" ht="8.25" hidden="1" customHeight="1"/>
    <row r="13233" ht="8.25" hidden="1" customHeight="1"/>
    <row r="13234" ht="8.25" hidden="1" customHeight="1"/>
    <row r="13235" ht="8.25" hidden="1" customHeight="1"/>
    <row r="13236" ht="8.25" hidden="1" customHeight="1"/>
    <row r="13237" ht="8.25" hidden="1" customHeight="1"/>
    <row r="13238" ht="8.25" hidden="1" customHeight="1"/>
    <row r="13239" ht="8.25" hidden="1" customHeight="1"/>
    <row r="13240" ht="8.25" hidden="1" customHeight="1"/>
    <row r="13241" ht="8.25" hidden="1" customHeight="1"/>
    <row r="13242" ht="8.25" hidden="1" customHeight="1"/>
    <row r="13243" ht="8.25" hidden="1" customHeight="1"/>
    <row r="13244" ht="8.25" hidden="1" customHeight="1"/>
    <row r="13245" ht="8.25" hidden="1" customHeight="1"/>
    <row r="13246" ht="8.25" hidden="1" customHeight="1"/>
    <row r="13247" ht="8.25" hidden="1" customHeight="1"/>
    <row r="13248" ht="8.25" hidden="1" customHeight="1"/>
    <row r="13249" ht="8.25" hidden="1" customHeight="1"/>
    <row r="13250" ht="8.25" hidden="1" customHeight="1"/>
    <row r="13251" ht="8.25" hidden="1" customHeight="1"/>
    <row r="13252" ht="8.25" hidden="1" customHeight="1"/>
    <row r="13253" ht="8.25" hidden="1" customHeight="1"/>
    <row r="13254" ht="8.25" hidden="1" customHeight="1"/>
    <row r="13255" ht="8.25" hidden="1" customHeight="1"/>
    <row r="13256" ht="8.25" hidden="1" customHeight="1"/>
    <row r="13257" ht="8.25" hidden="1" customHeight="1"/>
    <row r="13258" ht="8.25" hidden="1" customHeight="1"/>
    <row r="13259" ht="8.25" hidden="1" customHeight="1"/>
    <row r="13260" ht="8.25" hidden="1" customHeight="1"/>
    <row r="13261" ht="8.25" hidden="1" customHeight="1"/>
    <row r="13262" ht="8.25" hidden="1" customHeight="1"/>
    <row r="13263" ht="8.25" hidden="1" customHeight="1"/>
    <row r="13264" ht="8.25" hidden="1" customHeight="1"/>
    <row r="13265" ht="8.25" hidden="1" customHeight="1"/>
    <row r="13266" ht="8.25" hidden="1" customHeight="1"/>
    <row r="13267" ht="8.25" hidden="1" customHeight="1"/>
    <row r="13268" ht="8.25" hidden="1" customHeight="1"/>
    <row r="13269" ht="8.25" hidden="1" customHeight="1"/>
    <row r="13270" ht="8.25" hidden="1" customHeight="1"/>
    <row r="13271" ht="8.25" hidden="1" customHeight="1"/>
    <row r="13272" ht="8.25" hidden="1" customHeight="1"/>
    <row r="13273" ht="8.25" hidden="1" customHeight="1"/>
    <row r="13274" ht="8.25" hidden="1" customHeight="1"/>
    <row r="13275" ht="8.25" hidden="1" customHeight="1"/>
    <row r="13276" ht="8.25" hidden="1" customHeight="1"/>
    <row r="13277" ht="8.25" hidden="1" customHeight="1"/>
    <row r="13278" ht="8.25" hidden="1" customHeight="1"/>
    <row r="13279" ht="8.25" hidden="1" customHeight="1"/>
    <row r="13280" ht="8.25" hidden="1" customHeight="1"/>
    <row r="13281" ht="8.25" hidden="1" customHeight="1"/>
    <row r="13282" ht="8.25" hidden="1" customHeight="1"/>
    <row r="13283" ht="8.25" hidden="1" customHeight="1"/>
    <row r="13284" ht="8.25" hidden="1" customHeight="1"/>
    <row r="13285" ht="8.25" hidden="1" customHeight="1"/>
    <row r="13286" ht="8.25" hidden="1" customHeight="1"/>
    <row r="13287" ht="8.25" hidden="1" customHeight="1"/>
    <row r="13288" ht="8.25" hidden="1" customHeight="1"/>
    <row r="13289" ht="8.25" hidden="1" customHeight="1"/>
    <row r="13290" ht="8.25" hidden="1" customHeight="1"/>
    <row r="13291" ht="8.25" hidden="1" customHeight="1"/>
    <row r="13292" ht="8.25" hidden="1" customHeight="1"/>
    <row r="13293" ht="8.25" hidden="1" customHeight="1"/>
    <row r="13294" ht="8.25" hidden="1" customHeight="1"/>
    <row r="13295" ht="8.25" hidden="1" customHeight="1"/>
    <row r="13296" ht="8.25" hidden="1" customHeight="1"/>
    <row r="13297" ht="8.25" hidden="1" customHeight="1"/>
    <row r="13298" ht="8.25" hidden="1" customHeight="1"/>
    <row r="13299" ht="8.25" hidden="1" customHeight="1"/>
    <row r="13300" ht="8.25" hidden="1" customHeight="1"/>
    <row r="13301" ht="8.25" hidden="1" customHeight="1"/>
    <row r="13302" ht="8.25" hidden="1" customHeight="1"/>
    <row r="13303" ht="8.25" hidden="1" customHeight="1"/>
    <row r="13304" ht="8.25" hidden="1" customHeight="1"/>
    <row r="13305" ht="8.25" hidden="1" customHeight="1"/>
    <row r="13306" ht="8.25" hidden="1" customHeight="1"/>
    <row r="13307" ht="8.25" hidden="1" customHeight="1"/>
    <row r="13308" ht="8.25" hidden="1" customHeight="1"/>
    <row r="13309" ht="8.25" hidden="1" customHeight="1"/>
    <row r="13310" ht="8.25" hidden="1" customHeight="1"/>
    <row r="13311" ht="8.25" hidden="1" customHeight="1"/>
    <row r="13312" ht="8.25" hidden="1" customHeight="1"/>
    <row r="13313" ht="8.25" hidden="1" customHeight="1"/>
    <row r="13314" ht="8.25" hidden="1" customHeight="1"/>
    <row r="13315" ht="8.25" hidden="1" customHeight="1"/>
    <row r="13316" ht="8.25" hidden="1" customHeight="1"/>
    <row r="13317" ht="8.25" hidden="1" customHeight="1"/>
    <row r="13318" ht="8.25" hidden="1" customHeight="1"/>
    <row r="13319" ht="8.25" hidden="1" customHeight="1"/>
    <row r="13320" ht="8.25" hidden="1" customHeight="1"/>
    <row r="13321" ht="8.25" hidden="1" customHeight="1"/>
    <row r="13322" ht="8.25" hidden="1" customHeight="1"/>
    <row r="13323" ht="8.25" hidden="1" customHeight="1"/>
    <row r="13324" ht="8.25" hidden="1" customHeight="1"/>
    <row r="13325" ht="8.25" hidden="1" customHeight="1"/>
    <row r="13326" ht="8.25" hidden="1" customHeight="1"/>
    <row r="13327" ht="8.25" hidden="1" customHeight="1"/>
    <row r="13328" ht="8.25" hidden="1" customHeight="1"/>
    <row r="13329" ht="8.25" hidden="1" customHeight="1"/>
    <row r="13330" ht="8.25" hidden="1" customHeight="1"/>
    <row r="13331" ht="8.25" hidden="1" customHeight="1"/>
    <row r="13332" ht="8.25" hidden="1" customHeight="1"/>
    <row r="13333" ht="8.25" hidden="1" customHeight="1"/>
    <row r="13334" ht="8.25" hidden="1" customHeight="1"/>
    <row r="13335" ht="8.25" hidden="1" customHeight="1"/>
    <row r="13336" ht="8.25" hidden="1" customHeight="1"/>
    <row r="13337" ht="8.25" hidden="1" customHeight="1"/>
    <row r="13338" ht="8.25" hidden="1" customHeight="1"/>
    <row r="13339" ht="8.25" hidden="1" customHeight="1"/>
    <row r="13340" ht="8.25" hidden="1" customHeight="1"/>
    <row r="13341" ht="8.25" hidden="1" customHeight="1"/>
    <row r="13342" ht="8.25" hidden="1" customHeight="1"/>
    <row r="13343" ht="8.25" hidden="1" customHeight="1"/>
    <row r="13344" ht="8.25" hidden="1" customHeight="1"/>
    <row r="13345" ht="8.25" hidden="1" customHeight="1"/>
    <row r="13346" ht="8.25" hidden="1" customHeight="1"/>
    <row r="13347" ht="8.25" hidden="1" customHeight="1"/>
    <row r="13348" ht="8.25" hidden="1" customHeight="1"/>
    <row r="13349" ht="8.25" hidden="1" customHeight="1"/>
    <row r="13350" ht="8.25" hidden="1" customHeight="1"/>
    <row r="13351" ht="8.25" hidden="1" customHeight="1"/>
    <row r="13352" ht="8.25" hidden="1" customHeight="1"/>
    <row r="13353" ht="8.25" hidden="1" customHeight="1"/>
    <row r="13354" ht="8.25" hidden="1" customHeight="1"/>
    <row r="13355" ht="8.25" hidden="1" customHeight="1"/>
    <row r="13356" ht="8.25" hidden="1" customHeight="1"/>
    <row r="13357" ht="8.25" hidden="1" customHeight="1"/>
    <row r="13358" ht="8.25" hidden="1" customHeight="1"/>
    <row r="13359" ht="8.25" hidden="1" customHeight="1"/>
    <row r="13360" ht="8.25" hidden="1" customHeight="1"/>
    <row r="13361" ht="8.25" hidden="1" customHeight="1"/>
    <row r="13362" ht="8.25" hidden="1" customHeight="1"/>
    <row r="13363" ht="8.25" hidden="1" customHeight="1"/>
    <row r="13364" ht="8.25" hidden="1" customHeight="1"/>
    <row r="13365" ht="8.25" hidden="1" customHeight="1"/>
    <row r="13366" ht="8.25" hidden="1" customHeight="1"/>
    <row r="13367" ht="8.25" hidden="1" customHeight="1"/>
    <row r="13368" ht="8.25" hidden="1" customHeight="1"/>
    <row r="13369" ht="8.25" hidden="1" customHeight="1"/>
    <row r="13370" ht="8.25" hidden="1" customHeight="1"/>
    <row r="13371" ht="8.25" hidden="1" customHeight="1"/>
    <row r="13372" ht="8.25" hidden="1" customHeight="1"/>
    <row r="13373" ht="8.25" hidden="1" customHeight="1"/>
    <row r="13374" ht="8.25" hidden="1" customHeight="1"/>
    <row r="13375" ht="8.25" hidden="1" customHeight="1"/>
    <row r="13376" ht="8.25" hidden="1" customHeight="1"/>
    <row r="13377" ht="8.25" hidden="1" customHeight="1"/>
    <row r="13378" ht="8.25" hidden="1" customHeight="1"/>
    <row r="13379" ht="8.25" hidden="1" customHeight="1"/>
    <row r="13380" ht="8.25" hidden="1" customHeight="1"/>
    <row r="13381" ht="8.25" hidden="1" customHeight="1"/>
    <row r="13382" ht="8.25" hidden="1" customHeight="1"/>
    <row r="13383" ht="8.25" hidden="1" customHeight="1"/>
    <row r="13384" ht="8.25" hidden="1" customHeight="1"/>
    <row r="13385" ht="8.25" hidden="1" customHeight="1"/>
    <row r="13386" ht="8.25" hidden="1" customHeight="1"/>
    <row r="13387" ht="8.25" hidden="1" customHeight="1"/>
    <row r="13388" ht="8.25" hidden="1" customHeight="1"/>
    <row r="13389" ht="8.25" hidden="1" customHeight="1"/>
    <row r="13390" ht="8.25" hidden="1" customHeight="1"/>
    <row r="13391" ht="8.25" hidden="1" customHeight="1"/>
    <row r="13392" ht="8.25" hidden="1" customHeight="1"/>
    <row r="13393" ht="8.25" hidden="1" customHeight="1"/>
    <row r="13394" ht="8.25" hidden="1" customHeight="1"/>
    <row r="13395" ht="8.25" hidden="1" customHeight="1"/>
    <row r="13396" ht="8.25" hidden="1" customHeight="1"/>
    <row r="13397" ht="8.25" hidden="1" customHeight="1"/>
    <row r="13398" ht="8.25" hidden="1" customHeight="1"/>
    <row r="13399" ht="8.25" hidden="1" customHeight="1"/>
    <row r="13400" ht="8.25" hidden="1" customHeight="1"/>
    <row r="13401" ht="8.25" hidden="1" customHeight="1"/>
    <row r="13402" ht="8.25" hidden="1" customHeight="1"/>
    <row r="13403" ht="8.25" hidden="1" customHeight="1"/>
    <row r="13404" ht="8.25" hidden="1" customHeight="1"/>
    <row r="13405" ht="8.25" hidden="1" customHeight="1"/>
    <row r="13406" ht="8.25" hidden="1" customHeight="1"/>
    <row r="13407" ht="8.25" hidden="1" customHeight="1"/>
    <row r="13408" ht="8.25" hidden="1" customHeight="1"/>
    <row r="13409" ht="8.25" hidden="1" customHeight="1"/>
    <row r="13410" ht="8.25" hidden="1" customHeight="1"/>
    <row r="13411" ht="8.25" hidden="1" customHeight="1"/>
    <row r="13412" ht="8.25" hidden="1" customHeight="1"/>
    <row r="13413" ht="8.25" hidden="1" customHeight="1"/>
    <row r="13414" ht="8.25" hidden="1" customHeight="1"/>
    <row r="13415" ht="8.25" hidden="1" customHeight="1"/>
    <row r="13416" ht="8.25" hidden="1" customHeight="1"/>
    <row r="13417" ht="8.25" hidden="1" customHeight="1"/>
    <row r="13418" ht="8.25" hidden="1" customHeight="1"/>
    <row r="13419" ht="8.25" hidden="1" customHeight="1"/>
    <row r="13420" ht="8.25" hidden="1" customHeight="1"/>
    <row r="13421" ht="8.25" hidden="1" customHeight="1"/>
    <row r="13422" ht="8.25" hidden="1" customHeight="1"/>
    <row r="13423" ht="8.25" hidden="1" customHeight="1"/>
    <row r="13424" ht="8.25" hidden="1" customHeight="1"/>
    <row r="13425" ht="8.25" hidden="1" customHeight="1"/>
    <row r="13426" ht="8.25" hidden="1" customHeight="1"/>
    <row r="13427" ht="8.25" hidden="1" customHeight="1"/>
    <row r="13428" ht="8.25" hidden="1" customHeight="1"/>
    <row r="13429" ht="8.25" hidden="1" customHeight="1"/>
    <row r="13430" ht="8.25" hidden="1" customHeight="1"/>
    <row r="13431" ht="8.25" hidden="1" customHeight="1"/>
    <row r="13432" ht="8.25" hidden="1" customHeight="1"/>
    <row r="13433" ht="8.25" hidden="1" customHeight="1"/>
    <row r="13434" ht="8.25" hidden="1" customHeight="1"/>
    <row r="13435" ht="8.25" hidden="1" customHeight="1"/>
    <row r="13436" ht="8.25" hidden="1" customHeight="1"/>
    <row r="13437" ht="8.25" hidden="1" customHeight="1"/>
    <row r="13438" ht="8.25" hidden="1" customHeight="1"/>
    <row r="13439" ht="8.25" hidden="1" customHeight="1"/>
    <row r="13440" ht="8.25" hidden="1" customHeight="1"/>
    <row r="13441" ht="8.25" hidden="1" customHeight="1"/>
    <row r="13442" ht="8.25" hidden="1" customHeight="1"/>
    <row r="13443" ht="8.25" hidden="1" customHeight="1"/>
    <row r="13444" ht="8.25" hidden="1" customHeight="1"/>
    <row r="13445" ht="8.25" hidden="1" customHeight="1"/>
    <row r="13446" ht="8.25" hidden="1" customHeight="1"/>
    <row r="13447" ht="8.25" hidden="1" customHeight="1"/>
    <row r="13448" ht="8.25" hidden="1" customHeight="1"/>
    <row r="13449" ht="8.25" hidden="1" customHeight="1"/>
    <row r="13450" ht="8.25" hidden="1" customHeight="1"/>
    <row r="13451" ht="8.25" hidden="1" customHeight="1"/>
    <row r="13452" ht="8.25" hidden="1" customHeight="1"/>
    <row r="13453" ht="8.25" hidden="1" customHeight="1"/>
    <row r="13454" ht="8.25" hidden="1" customHeight="1"/>
    <row r="13455" ht="8.25" hidden="1" customHeight="1"/>
    <row r="13456" ht="8.25" hidden="1" customHeight="1"/>
    <row r="13457" ht="8.25" hidden="1" customHeight="1"/>
    <row r="13458" ht="8.25" hidden="1" customHeight="1"/>
    <row r="13459" ht="8.25" hidden="1" customHeight="1"/>
    <row r="13460" ht="8.25" hidden="1" customHeight="1"/>
    <row r="13461" ht="8.25" hidden="1" customHeight="1"/>
    <row r="13462" ht="8.25" hidden="1" customHeight="1"/>
    <row r="13463" ht="8.25" hidden="1" customHeight="1"/>
    <row r="13464" ht="8.25" hidden="1" customHeight="1"/>
    <row r="13465" ht="8.25" hidden="1" customHeight="1"/>
    <row r="13466" ht="8.25" hidden="1" customHeight="1"/>
    <row r="13467" ht="8.25" hidden="1" customHeight="1"/>
    <row r="13468" ht="8.25" hidden="1" customHeight="1"/>
    <row r="13469" ht="8.25" hidden="1" customHeight="1"/>
    <row r="13470" ht="8.25" hidden="1" customHeight="1"/>
    <row r="13471" ht="8.25" hidden="1" customHeight="1"/>
    <row r="13472" ht="8.25" hidden="1" customHeight="1"/>
    <row r="13473" ht="8.25" hidden="1" customHeight="1"/>
    <row r="13474" ht="8.25" hidden="1" customHeight="1"/>
    <row r="13475" ht="8.25" hidden="1" customHeight="1"/>
    <row r="13476" ht="8.25" hidden="1" customHeight="1"/>
    <row r="13477" ht="8.25" hidden="1" customHeight="1"/>
    <row r="13478" ht="8.25" hidden="1" customHeight="1"/>
    <row r="13479" ht="8.25" hidden="1" customHeight="1"/>
    <row r="13480" ht="8.25" hidden="1" customHeight="1"/>
    <row r="13481" ht="8.25" hidden="1" customHeight="1"/>
    <row r="13482" ht="8.25" hidden="1" customHeight="1"/>
    <row r="13483" ht="8.25" hidden="1" customHeight="1"/>
    <row r="13484" ht="8.25" hidden="1" customHeight="1"/>
    <row r="13485" ht="8.25" hidden="1" customHeight="1"/>
    <row r="13486" ht="8.25" hidden="1" customHeight="1"/>
    <row r="13487" ht="8.25" hidden="1" customHeight="1"/>
    <row r="13488" ht="8.25" hidden="1" customHeight="1"/>
    <row r="13489" ht="8.25" hidden="1" customHeight="1"/>
    <row r="13490" ht="8.25" hidden="1" customHeight="1"/>
    <row r="13491" ht="8.25" hidden="1" customHeight="1"/>
    <row r="13492" ht="8.25" hidden="1" customHeight="1"/>
    <row r="13493" ht="8.25" hidden="1" customHeight="1"/>
    <row r="13494" ht="8.25" hidden="1" customHeight="1"/>
    <row r="13495" ht="8.25" hidden="1" customHeight="1"/>
    <row r="13496" ht="8.25" hidden="1" customHeight="1"/>
    <row r="13497" ht="8.25" hidden="1" customHeight="1"/>
    <row r="13498" ht="8.25" hidden="1" customHeight="1"/>
    <row r="13499" ht="8.25" hidden="1" customHeight="1"/>
    <row r="13500" ht="8.25" hidden="1" customHeight="1"/>
    <row r="13501" ht="8.25" hidden="1" customHeight="1"/>
    <row r="13502" ht="8.25" hidden="1" customHeight="1"/>
    <row r="13503" ht="8.25" hidden="1" customHeight="1"/>
    <row r="13504" ht="8.25" hidden="1" customHeight="1"/>
    <row r="13505" ht="8.25" hidden="1" customHeight="1"/>
    <row r="13506" ht="8.25" hidden="1" customHeight="1"/>
    <row r="13507" ht="8.25" hidden="1" customHeight="1"/>
    <row r="13508" ht="8.25" hidden="1" customHeight="1"/>
    <row r="13509" ht="8.25" hidden="1" customHeight="1"/>
    <row r="13510" ht="8.25" hidden="1" customHeight="1"/>
    <row r="13511" ht="8.25" hidden="1" customHeight="1"/>
    <row r="13512" ht="8.25" hidden="1" customHeight="1"/>
    <row r="13513" ht="8.25" hidden="1" customHeight="1"/>
    <row r="13514" ht="8.25" hidden="1" customHeight="1"/>
    <row r="13515" ht="8.25" hidden="1" customHeight="1"/>
    <row r="13516" ht="8.25" hidden="1" customHeight="1"/>
    <row r="13517" ht="8.25" hidden="1" customHeight="1"/>
    <row r="13518" ht="8.25" hidden="1" customHeight="1"/>
    <row r="13519" ht="8.25" hidden="1" customHeight="1"/>
    <row r="13520" ht="8.25" hidden="1" customHeight="1"/>
    <row r="13521" ht="8.25" hidden="1" customHeight="1"/>
    <row r="13522" ht="8.25" hidden="1" customHeight="1"/>
    <row r="13523" ht="8.25" hidden="1" customHeight="1"/>
    <row r="13524" ht="8.25" hidden="1" customHeight="1"/>
    <row r="13525" ht="8.25" hidden="1" customHeight="1"/>
    <row r="13526" ht="8.25" hidden="1" customHeight="1"/>
    <row r="13527" ht="8.25" hidden="1" customHeight="1"/>
    <row r="13528" ht="8.25" hidden="1" customHeight="1"/>
    <row r="13529" ht="8.25" hidden="1" customHeight="1"/>
    <row r="13530" ht="8.25" hidden="1" customHeight="1"/>
    <row r="13531" ht="8.25" hidden="1" customHeight="1"/>
    <row r="13532" ht="8.25" hidden="1" customHeight="1"/>
    <row r="13533" ht="8.25" hidden="1" customHeight="1"/>
    <row r="13534" ht="8.25" hidden="1" customHeight="1"/>
    <row r="13535" ht="8.25" hidden="1" customHeight="1"/>
    <row r="13536" ht="8.25" hidden="1" customHeight="1"/>
    <row r="13537" ht="8.25" hidden="1" customHeight="1"/>
    <row r="13538" ht="8.25" hidden="1" customHeight="1"/>
    <row r="13539" ht="8.25" hidden="1" customHeight="1"/>
    <row r="13540" ht="8.25" hidden="1" customHeight="1"/>
    <row r="13541" ht="8.25" hidden="1" customHeight="1"/>
    <row r="13542" ht="8.25" hidden="1" customHeight="1"/>
    <row r="13543" ht="8.25" hidden="1" customHeight="1"/>
    <row r="13544" ht="8.25" hidden="1" customHeight="1"/>
    <row r="13545" ht="8.25" hidden="1" customHeight="1"/>
    <row r="13546" ht="8.25" hidden="1" customHeight="1"/>
    <row r="13547" ht="8.25" hidden="1" customHeight="1"/>
    <row r="13548" ht="8.25" hidden="1" customHeight="1"/>
    <row r="13549" ht="8.25" hidden="1" customHeight="1"/>
    <row r="13550" ht="8.25" hidden="1" customHeight="1"/>
    <row r="13551" ht="8.25" hidden="1" customHeight="1"/>
    <row r="13552" ht="8.25" hidden="1" customHeight="1"/>
    <row r="13553" ht="8.25" hidden="1" customHeight="1"/>
    <row r="13554" ht="8.25" hidden="1" customHeight="1"/>
    <row r="13555" ht="8.25" hidden="1" customHeight="1"/>
    <row r="13556" ht="8.25" hidden="1" customHeight="1"/>
    <row r="13557" ht="8.25" hidden="1" customHeight="1"/>
    <row r="13558" ht="8.25" hidden="1" customHeight="1"/>
    <row r="13559" ht="8.25" hidden="1" customHeight="1"/>
    <row r="13560" ht="8.25" hidden="1" customHeight="1"/>
    <row r="13561" ht="8.25" hidden="1" customHeight="1"/>
    <row r="13562" ht="8.25" hidden="1" customHeight="1"/>
    <row r="13563" ht="8.25" hidden="1" customHeight="1"/>
    <row r="13564" ht="8.25" hidden="1" customHeight="1"/>
    <row r="13565" ht="8.25" hidden="1" customHeight="1"/>
    <row r="13566" ht="8.25" hidden="1" customHeight="1"/>
    <row r="13567" ht="8.25" hidden="1" customHeight="1"/>
    <row r="13568" ht="8.25" hidden="1" customHeight="1"/>
    <row r="13569" ht="8.25" hidden="1" customHeight="1"/>
    <row r="13570" ht="8.25" hidden="1" customHeight="1"/>
    <row r="13571" ht="8.25" hidden="1" customHeight="1"/>
    <row r="13572" ht="8.25" hidden="1" customHeight="1"/>
    <row r="13573" ht="8.25" hidden="1" customHeight="1"/>
    <row r="13574" ht="8.25" hidden="1" customHeight="1"/>
    <row r="13575" ht="8.25" hidden="1" customHeight="1"/>
    <row r="13576" ht="8.25" hidden="1" customHeight="1"/>
    <row r="13577" ht="8.25" hidden="1" customHeight="1"/>
    <row r="13578" ht="8.25" hidden="1" customHeight="1"/>
    <row r="13579" ht="8.25" hidden="1" customHeight="1"/>
    <row r="13580" ht="8.25" hidden="1" customHeight="1"/>
    <row r="13581" ht="8.25" hidden="1" customHeight="1"/>
    <row r="13582" ht="8.25" hidden="1" customHeight="1"/>
    <row r="13583" ht="8.25" hidden="1" customHeight="1"/>
    <row r="13584" ht="8.25" hidden="1" customHeight="1"/>
    <row r="13585" ht="8.25" hidden="1" customHeight="1"/>
    <row r="13586" ht="8.25" hidden="1" customHeight="1"/>
    <row r="13587" ht="8.25" hidden="1" customHeight="1"/>
    <row r="13588" ht="8.25" hidden="1" customHeight="1"/>
    <row r="13589" ht="8.25" hidden="1" customHeight="1"/>
    <row r="13590" ht="8.25" hidden="1" customHeight="1"/>
    <row r="13591" ht="8.25" hidden="1" customHeight="1"/>
    <row r="13592" ht="8.25" hidden="1" customHeight="1"/>
    <row r="13593" ht="8.25" hidden="1" customHeight="1"/>
    <row r="13594" ht="8.25" hidden="1" customHeight="1"/>
    <row r="13595" ht="8.25" hidden="1" customHeight="1"/>
    <row r="13596" ht="8.25" hidden="1" customHeight="1"/>
    <row r="13597" ht="8.25" hidden="1" customHeight="1"/>
    <row r="13598" ht="8.25" hidden="1" customHeight="1"/>
    <row r="13599" ht="8.25" hidden="1" customHeight="1"/>
    <row r="13600" ht="8.25" hidden="1" customHeight="1"/>
    <row r="13601" ht="8.25" hidden="1" customHeight="1"/>
    <row r="13602" ht="8.25" hidden="1" customHeight="1"/>
    <row r="13603" ht="8.25" hidden="1" customHeight="1"/>
    <row r="13604" ht="8.25" hidden="1" customHeight="1"/>
    <row r="13605" ht="8.25" hidden="1" customHeight="1"/>
    <row r="13606" ht="8.25" hidden="1" customHeight="1"/>
    <row r="13607" ht="8.25" hidden="1" customHeight="1"/>
    <row r="13608" ht="8.25" hidden="1" customHeight="1"/>
    <row r="13609" ht="8.25" hidden="1" customHeight="1"/>
    <row r="13610" ht="8.25" hidden="1" customHeight="1"/>
    <row r="13611" ht="8.25" hidden="1" customHeight="1"/>
    <row r="13612" ht="8.25" hidden="1" customHeight="1"/>
    <row r="13613" ht="8.25" hidden="1" customHeight="1"/>
    <row r="13614" ht="8.25" hidden="1" customHeight="1"/>
    <row r="13615" ht="8.25" hidden="1" customHeight="1"/>
    <row r="13616" ht="8.25" hidden="1" customHeight="1"/>
    <row r="13617" ht="8.25" hidden="1" customHeight="1"/>
    <row r="13618" ht="8.25" hidden="1" customHeight="1"/>
    <row r="13619" ht="8.25" hidden="1" customHeight="1"/>
    <row r="13620" ht="8.25" hidden="1" customHeight="1"/>
    <row r="13621" ht="8.25" hidden="1" customHeight="1"/>
    <row r="13622" ht="8.25" hidden="1" customHeight="1"/>
    <row r="13623" ht="8.25" hidden="1" customHeight="1"/>
    <row r="13624" ht="8.25" hidden="1" customHeight="1"/>
    <row r="13625" ht="8.25" hidden="1" customHeight="1"/>
    <row r="13626" ht="8.25" hidden="1" customHeight="1"/>
    <row r="13627" ht="8.25" hidden="1" customHeight="1"/>
    <row r="13628" ht="8.25" hidden="1" customHeight="1"/>
    <row r="13629" ht="8.25" hidden="1" customHeight="1"/>
    <row r="13630" ht="8.25" hidden="1" customHeight="1"/>
    <row r="13631" ht="8.25" hidden="1" customHeight="1"/>
    <row r="13632" ht="8.25" hidden="1" customHeight="1"/>
    <row r="13633" ht="8.25" hidden="1" customHeight="1"/>
    <row r="13634" ht="8.25" hidden="1" customHeight="1"/>
    <row r="13635" ht="8.25" hidden="1" customHeight="1"/>
    <row r="13636" ht="8.25" hidden="1" customHeight="1"/>
    <row r="13637" ht="8.25" hidden="1" customHeight="1"/>
    <row r="13638" ht="8.25" hidden="1" customHeight="1"/>
    <row r="13639" ht="8.25" hidden="1" customHeight="1"/>
    <row r="13640" ht="8.25" hidden="1" customHeight="1"/>
    <row r="13641" ht="8.25" hidden="1" customHeight="1"/>
    <row r="13642" ht="8.25" hidden="1" customHeight="1"/>
    <row r="13643" ht="8.25" hidden="1" customHeight="1"/>
    <row r="13644" ht="8.25" hidden="1" customHeight="1"/>
    <row r="13645" ht="8.25" hidden="1" customHeight="1"/>
    <row r="13646" ht="8.25" hidden="1" customHeight="1"/>
    <row r="13647" ht="8.25" hidden="1" customHeight="1"/>
    <row r="13648" ht="8.25" hidden="1" customHeight="1"/>
    <row r="13649" ht="8.25" hidden="1" customHeight="1"/>
    <row r="13650" ht="8.25" hidden="1" customHeight="1"/>
    <row r="13651" ht="8.25" hidden="1" customHeight="1"/>
    <row r="13652" ht="8.25" hidden="1" customHeight="1"/>
    <row r="13653" ht="8.25" hidden="1" customHeight="1"/>
    <row r="13654" ht="8.25" hidden="1" customHeight="1"/>
    <row r="13655" ht="8.25" hidden="1" customHeight="1"/>
    <row r="13656" ht="8.25" hidden="1" customHeight="1"/>
    <row r="13657" ht="8.25" hidden="1" customHeight="1"/>
    <row r="13658" ht="8.25" hidden="1" customHeight="1"/>
    <row r="13659" ht="8.25" hidden="1" customHeight="1"/>
    <row r="13660" ht="8.25" hidden="1" customHeight="1"/>
    <row r="13661" ht="8.25" hidden="1" customHeight="1"/>
    <row r="13662" ht="8.25" hidden="1" customHeight="1"/>
    <row r="13663" ht="8.25" hidden="1" customHeight="1"/>
    <row r="13664" ht="8.25" hidden="1" customHeight="1"/>
    <row r="13665" ht="8.25" hidden="1" customHeight="1"/>
    <row r="13666" ht="8.25" hidden="1" customHeight="1"/>
    <row r="13667" ht="8.25" hidden="1" customHeight="1"/>
    <row r="13668" ht="8.25" hidden="1" customHeight="1"/>
    <row r="13669" ht="8.25" hidden="1" customHeight="1"/>
    <row r="13670" ht="8.25" hidden="1" customHeight="1"/>
    <row r="13671" ht="8.25" hidden="1" customHeight="1"/>
    <row r="13672" ht="8.25" hidden="1" customHeight="1"/>
    <row r="13673" ht="8.25" hidden="1" customHeight="1"/>
    <row r="13674" ht="8.25" hidden="1" customHeight="1"/>
    <row r="13675" ht="8.25" hidden="1" customHeight="1"/>
    <row r="13676" ht="8.25" hidden="1" customHeight="1"/>
    <row r="13677" ht="8.25" hidden="1" customHeight="1"/>
    <row r="13678" ht="8.25" hidden="1" customHeight="1"/>
    <row r="13679" ht="8.25" hidden="1" customHeight="1"/>
    <row r="13680" ht="8.25" hidden="1" customHeight="1"/>
    <row r="13681" ht="8.25" hidden="1" customHeight="1"/>
    <row r="13682" ht="8.25" hidden="1" customHeight="1"/>
    <row r="13683" ht="8.25" hidden="1" customHeight="1"/>
    <row r="13684" ht="8.25" hidden="1" customHeight="1"/>
    <row r="13685" ht="8.25" hidden="1" customHeight="1"/>
    <row r="13686" ht="8.25" hidden="1" customHeight="1"/>
    <row r="13687" ht="8.25" hidden="1" customHeight="1"/>
    <row r="13688" ht="8.25" hidden="1" customHeight="1"/>
    <row r="13689" ht="8.25" hidden="1" customHeight="1"/>
    <row r="13690" ht="8.25" hidden="1" customHeight="1"/>
    <row r="13691" ht="8.25" hidden="1" customHeight="1"/>
    <row r="13692" ht="8.25" hidden="1" customHeight="1"/>
    <row r="13693" ht="8.25" hidden="1" customHeight="1"/>
    <row r="13694" ht="8.25" hidden="1" customHeight="1"/>
    <row r="13695" ht="8.25" hidden="1" customHeight="1"/>
    <row r="13696" ht="8.25" hidden="1" customHeight="1"/>
    <row r="13697" ht="8.25" hidden="1" customHeight="1"/>
    <row r="13698" ht="8.25" hidden="1" customHeight="1"/>
    <row r="13699" ht="8.25" hidden="1" customHeight="1"/>
    <row r="13700" ht="8.25" hidden="1" customHeight="1"/>
    <row r="13701" ht="8.25" hidden="1" customHeight="1"/>
    <row r="13702" ht="8.25" hidden="1" customHeight="1"/>
    <row r="13703" ht="8.25" hidden="1" customHeight="1"/>
    <row r="13704" ht="8.25" hidden="1" customHeight="1"/>
    <row r="13705" ht="8.25" hidden="1" customHeight="1"/>
    <row r="13706" ht="8.25" hidden="1" customHeight="1"/>
    <row r="13707" ht="8.25" hidden="1" customHeight="1"/>
    <row r="13708" ht="8.25" hidden="1" customHeight="1"/>
    <row r="13709" ht="8.25" hidden="1" customHeight="1"/>
    <row r="13710" ht="8.25" hidden="1" customHeight="1"/>
    <row r="13711" ht="8.25" hidden="1" customHeight="1"/>
    <row r="13712" ht="8.25" hidden="1" customHeight="1"/>
    <row r="13713" ht="8.25" hidden="1" customHeight="1"/>
    <row r="13714" ht="8.25" hidden="1" customHeight="1"/>
    <row r="13715" ht="8.25" hidden="1" customHeight="1"/>
    <row r="13716" ht="8.25" hidden="1" customHeight="1"/>
    <row r="13717" ht="8.25" hidden="1" customHeight="1"/>
    <row r="13718" ht="8.25" hidden="1" customHeight="1"/>
    <row r="13719" ht="8.25" hidden="1" customHeight="1"/>
    <row r="13720" ht="8.25" hidden="1" customHeight="1"/>
    <row r="13721" ht="8.25" hidden="1" customHeight="1"/>
    <row r="13722" ht="8.25" hidden="1" customHeight="1"/>
    <row r="13723" ht="8.25" hidden="1" customHeight="1"/>
    <row r="13724" ht="8.25" hidden="1" customHeight="1"/>
    <row r="13725" ht="8.25" hidden="1" customHeight="1"/>
    <row r="13726" ht="8.25" hidden="1" customHeight="1"/>
    <row r="13727" ht="8.25" hidden="1" customHeight="1"/>
    <row r="13728" ht="8.25" hidden="1" customHeight="1"/>
    <row r="13729" ht="8.25" hidden="1" customHeight="1"/>
    <row r="13730" ht="8.25" hidden="1" customHeight="1"/>
    <row r="13731" ht="8.25" hidden="1" customHeight="1"/>
    <row r="13732" ht="8.25" hidden="1" customHeight="1"/>
    <row r="13733" ht="8.25" hidden="1" customHeight="1"/>
    <row r="13734" ht="8.25" hidden="1" customHeight="1"/>
    <row r="13735" ht="8.25" hidden="1" customHeight="1"/>
    <row r="13736" ht="8.25" hidden="1" customHeight="1"/>
    <row r="13737" ht="8.25" hidden="1" customHeight="1"/>
    <row r="13738" ht="8.25" hidden="1" customHeight="1"/>
    <row r="13739" ht="8.25" hidden="1" customHeight="1"/>
    <row r="13740" ht="8.25" hidden="1" customHeight="1"/>
    <row r="13741" ht="8.25" hidden="1" customHeight="1"/>
    <row r="13742" ht="8.25" hidden="1" customHeight="1"/>
    <row r="13743" ht="8.25" hidden="1" customHeight="1"/>
    <row r="13744" ht="8.25" hidden="1" customHeight="1"/>
    <row r="13745" ht="8.25" hidden="1" customHeight="1"/>
    <row r="13746" ht="8.25" hidden="1" customHeight="1"/>
    <row r="13747" ht="8.25" hidden="1" customHeight="1"/>
    <row r="13748" ht="8.25" hidden="1" customHeight="1"/>
    <row r="13749" ht="8.25" hidden="1" customHeight="1"/>
    <row r="13750" ht="8.25" hidden="1" customHeight="1"/>
    <row r="13751" ht="8.25" hidden="1" customHeight="1"/>
    <row r="13752" ht="8.25" hidden="1" customHeight="1"/>
    <row r="13753" ht="8.25" hidden="1" customHeight="1"/>
    <row r="13754" ht="8.25" hidden="1" customHeight="1"/>
    <row r="13755" ht="8.25" hidden="1" customHeight="1"/>
    <row r="13756" ht="8.25" hidden="1" customHeight="1"/>
    <row r="13757" ht="8.25" hidden="1" customHeight="1"/>
    <row r="13758" ht="8.25" hidden="1" customHeight="1"/>
    <row r="13759" ht="8.25" hidden="1" customHeight="1"/>
    <row r="13760" ht="8.25" hidden="1" customHeight="1"/>
    <row r="13761" ht="8.25" hidden="1" customHeight="1"/>
    <row r="13762" ht="8.25" hidden="1" customHeight="1"/>
    <row r="13763" ht="8.25" hidden="1" customHeight="1"/>
    <row r="13764" ht="8.25" hidden="1" customHeight="1"/>
    <row r="13765" ht="8.25" hidden="1" customHeight="1"/>
    <row r="13766" ht="8.25" hidden="1" customHeight="1"/>
    <row r="13767" ht="8.25" hidden="1" customHeight="1"/>
    <row r="13768" ht="8.25" hidden="1" customHeight="1"/>
    <row r="13769" ht="8.25" hidden="1" customHeight="1"/>
    <row r="13770" ht="8.25" hidden="1" customHeight="1"/>
    <row r="13771" ht="8.25" hidden="1" customHeight="1"/>
    <row r="13772" ht="8.25" hidden="1" customHeight="1"/>
    <row r="13773" ht="8.25" hidden="1" customHeight="1"/>
    <row r="13774" ht="8.25" hidden="1" customHeight="1"/>
    <row r="13775" ht="8.25" hidden="1" customHeight="1"/>
    <row r="13776" ht="8.25" hidden="1" customHeight="1"/>
    <row r="13777" ht="8.25" hidden="1" customHeight="1"/>
    <row r="13778" ht="8.25" hidden="1" customHeight="1"/>
    <row r="13779" ht="8.25" hidden="1" customHeight="1"/>
    <row r="13780" ht="8.25" hidden="1" customHeight="1"/>
    <row r="13781" ht="8.25" hidden="1" customHeight="1"/>
    <row r="13782" ht="8.25" hidden="1" customHeight="1"/>
    <row r="13783" ht="8.25" hidden="1" customHeight="1"/>
    <row r="13784" ht="8.25" hidden="1" customHeight="1"/>
    <row r="13785" ht="8.25" hidden="1" customHeight="1"/>
    <row r="13786" ht="8.25" hidden="1" customHeight="1"/>
    <row r="13787" ht="8.25" hidden="1" customHeight="1"/>
    <row r="13788" ht="8.25" hidden="1" customHeight="1"/>
    <row r="13789" ht="8.25" hidden="1" customHeight="1"/>
    <row r="13790" ht="8.25" hidden="1" customHeight="1"/>
    <row r="13791" ht="8.25" hidden="1" customHeight="1"/>
    <row r="13792" ht="8.25" hidden="1" customHeight="1"/>
    <row r="13793" ht="8.25" hidden="1" customHeight="1"/>
    <row r="13794" ht="8.25" hidden="1" customHeight="1"/>
    <row r="13795" ht="8.25" hidden="1" customHeight="1"/>
    <row r="13796" ht="8.25" hidden="1" customHeight="1"/>
    <row r="13797" ht="8.25" hidden="1" customHeight="1"/>
    <row r="13798" ht="8.25" hidden="1" customHeight="1"/>
    <row r="13799" ht="8.25" hidden="1" customHeight="1"/>
    <row r="13800" ht="8.25" hidden="1" customHeight="1"/>
    <row r="13801" ht="8.25" hidden="1" customHeight="1"/>
    <row r="13802" ht="8.25" hidden="1" customHeight="1"/>
    <row r="13803" ht="8.25" hidden="1" customHeight="1"/>
    <row r="13804" ht="8.25" hidden="1" customHeight="1"/>
    <row r="13805" ht="8.25" hidden="1" customHeight="1"/>
    <row r="13806" ht="8.25" hidden="1" customHeight="1"/>
    <row r="13807" ht="8.25" hidden="1" customHeight="1"/>
    <row r="13808" ht="8.25" hidden="1" customHeight="1"/>
    <row r="13809" ht="8.25" hidden="1" customHeight="1"/>
    <row r="13810" ht="8.25" hidden="1" customHeight="1"/>
    <row r="13811" ht="8.25" hidden="1" customHeight="1"/>
    <row r="13812" ht="8.25" hidden="1" customHeight="1"/>
    <row r="13813" ht="8.25" hidden="1" customHeight="1"/>
    <row r="13814" ht="8.25" hidden="1" customHeight="1"/>
    <row r="13815" ht="8.25" hidden="1" customHeight="1"/>
    <row r="13816" ht="8.25" hidden="1" customHeight="1"/>
    <row r="13817" ht="8.25" hidden="1" customHeight="1"/>
    <row r="13818" ht="8.25" hidden="1" customHeight="1"/>
    <row r="13819" ht="8.25" hidden="1" customHeight="1"/>
    <row r="13820" ht="8.25" hidden="1" customHeight="1"/>
    <row r="13821" ht="8.25" hidden="1" customHeight="1"/>
    <row r="13822" ht="8.25" hidden="1" customHeight="1"/>
    <row r="13823" ht="8.25" hidden="1" customHeight="1"/>
    <row r="13824" ht="8.25" hidden="1" customHeight="1"/>
    <row r="13825" ht="8.25" hidden="1" customHeight="1"/>
    <row r="13826" ht="8.25" hidden="1" customHeight="1"/>
    <row r="13827" ht="8.25" hidden="1" customHeight="1"/>
    <row r="13828" ht="8.25" hidden="1" customHeight="1"/>
    <row r="13829" ht="8.25" hidden="1" customHeight="1"/>
    <row r="13830" ht="8.25" hidden="1" customHeight="1"/>
    <row r="13831" ht="8.25" hidden="1" customHeight="1"/>
    <row r="13832" ht="8.25" hidden="1" customHeight="1"/>
    <row r="13833" ht="8.25" hidden="1" customHeight="1"/>
    <row r="13834" ht="8.25" hidden="1" customHeight="1"/>
    <row r="13835" ht="8.25" hidden="1" customHeight="1"/>
    <row r="13836" ht="8.25" hidden="1" customHeight="1"/>
    <row r="13837" ht="8.25" hidden="1" customHeight="1"/>
    <row r="13838" ht="8.25" hidden="1" customHeight="1"/>
    <row r="13839" ht="8.25" hidden="1" customHeight="1"/>
    <row r="13840" ht="8.25" hidden="1" customHeight="1"/>
    <row r="13841" ht="8.25" hidden="1" customHeight="1"/>
    <row r="13842" ht="8.25" hidden="1" customHeight="1"/>
    <row r="13843" ht="8.25" hidden="1" customHeight="1"/>
    <row r="13844" ht="8.25" hidden="1" customHeight="1"/>
    <row r="13845" ht="8.25" hidden="1" customHeight="1"/>
    <row r="13846" ht="8.25" hidden="1" customHeight="1"/>
    <row r="13847" ht="8.25" hidden="1" customHeight="1"/>
    <row r="13848" ht="8.25" hidden="1" customHeight="1"/>
    <row r="13849" ht="8.25" hidden="1" customHeight="1"/>
    <row r="13850" ht="8.25" hidden="1" customHeight="1"/>
    <row r="13851" ht="8.25" hidden="1" customHeight="1"/>
    <row r="13852" ht="8.25" hidden="1" customHeight="1"/>
    <row r="13853" ht="8.25" hidden="1" customHeight="1"/>
    <row r="13854" ht="8.25" hidden="1" customHeight="1"/>
    <row r="13855" ht="8.25" hidden="1" customHeight="1"/>
    <row r="13856" ht="8.25" hidden="1" customHeight="1"/>
    <row r="13857" ht="8.25" hidden="1" customHeight="1"/>
    <row r="13858" ht="8.25" hidden="1" customHeight="1"/>
    <row r="13859" ht="8.25" hidden="1" customHeight="1"/>
    <row r="13860" ht="8.25" hidden="1" customHeight="1"/>
    <row r="13861" ht="8.25" hidden="1" customHeight="1"/>
    <row r="13862" ht="8.25" hidden="1" customHeight="1"/>
    <row r="13863" ht="8.25" hidden="1" customHeight="1"/>
    <row r="13864" ht="8.25" hidden="1" customHeight="1"/>
    <row r="13865" ht="8.25" hidden="1" customHeight="1"/>
    <row r="13866" ht="8.25" hidden="1" customHeight="1"/>
    <row r="13867" ht="8.25" hidden="1" customHeight="1"/>
    <row r="13868" ht="8.25" hidden="1" customHeight="1"/>
    <row r="13869" ht="8.25" hidden="1" customHeight="1"/>
    <row r="13870" ht="8.25" hidden="1" customHeight="1"/>
    <row r="13871" ht="8.25" hidden="1" customHeight="1"/>
    <row r="13872" ht="8.25" hidden="1" customHeight="1"/>
    <row r="13873" ht="8.25" hidden="1" customHeight="1"/>
    <row r="13874" ht="8.25" hidden="1" customHeight="1"/>
    <row r="13875" ht="8.25" hidden="1" customHeight="1"/>
    <row r="13876" ht="8.25" hidden="1" customHeight="1"/>
    <row r="13877" ht="8.25" hidden="1" customHeight="1"/>
    <row r="13878" ht="8.25" hidden="1" customHeight="1"/>
    <row r="13879" ht="8.25" hidden="1" customHeight="1"/>
    <row r="13880" ht="8.25" hidden="1" customHeight="1"/>
    <row r="13881" ht="8.25" hidden="1" customHeight="1"/>
    <row r="13882" ht="8.25" hidden="1" customHeight="1"/>
    <row r="13883" ht="8.25" hidden="1" customHeight="1"/>
    <row r="13884" ht="8.25" hidden="1" customHeight="1"/>
    <row r="13885" ht="8.25" hidden="1" customHeight="1"/>
    <row r="13886" ht="8.25" hidden="1" customHeight="1"/>
    <row r="13887" ht="8.25" hidden="1" customHeight="1"/>
    <row r="13888" ht="8.25" hidden="1" customHeight="1"/>
    <row r="13889" ht="8.25" hidden="1" customHeight="1"/>
    <row r="13890" ht="8.25" hidden="1" customHeight="1"/>
    <row r="13891" ht="8.25" hidden="1" customHeight="1"/>
    <row r="13892" ht="8.25" hidden="1" customHeight="1"/>
    <row r="13893" ht="8.25" hidden="1" customHeight="1"/>
    <row r="13894" ht="8.25" hidden="1" customHeight="1"/>
    <row r="13895" ht="8.25" hidden="1" customHeight="1"/>
    <row r="13896" ht="8.25" hidden="1" customHeight="1"/>
    <row r="13897" ht="8.25" hidden="1" customHeight="1"/>
    <row r="13898" ht="8.25" hidden="1" customHeight="1"/>
    <row r="13899" ht="8.25" hidden="1" customHeight="1"/>
    <row r="13900" ht="8.25" hidden="1" customHeight="1"/>
    <row r="13901" ht="8.25" hidden="1" customHeight="1"/>
    <row r="13902" ht="8.25" hidden="1" customHeight="1"/>
    <row r="13903" ht="8.25" hidden="1" customHeight="1"/>
    <row r="13904" ht="8.25" hidden="1" customHeight="1"/>
    <row r="13905" ht="8.25" hidden="1" customHeight="1"/>
    <row r="13906" ht="8.25" hidden="1" customHeight="1"/>
    <row r="13907" ht="8.25" hidden="1" customHeight="1"/>
    <row r="13908" ht="8.25" hidden="1" customHeight="1"/>
    <row r="13909" ht="8.25" hidden="1" customHeight="1"/>
    <row r="13910" ht="8.25" hidden="1" customHeight="1"/>
    <row r="13911" ht="8.25" hidden="1" customHeight="1"/>
    <row r="13912" ht="8.25" hidden="1" customHeight="1"/>
    <row r="13913" ht="8.25" hidden="1" customHeight="1"/>
    <row r="13914" ht="8.25" hidden="1" customHeight="1"/>
    <row r="13915" ht="8.25" hidden="1" customHeight="1"/>
    <row r="13916" ht="8.25" hidden="1" customHeight="1"/>
    <row r="13917" ht="8.25" hidden="1" customHeight="1"/>
    <row r="13918" ht="8.25" hidden="1" customHeight="1"/>
    <row r="13919" ht="8.25" hidden="1" customHeight="1"/>
    <row r="13920" ht="8.25" hidden="1" customHeight="1"/>
    <row r="13921" ht="8.25" hidden="1" customHeight="1"/>
    <row r="13922" ht="8.25" hidden="1" customHeight="1"/>
    <row r="13923" ht="8.25" hidden="1" customHeight="1"/>
    <row r="13924" ht="8.25" hidden="1" customHeight="1"/>
    <row r="13925" ht="8.25" hidden="1" customHeight="1"/>
    <row r="13926" ht="8.25" hidden="1" customHeight="1"/>
    <row r="13927" ht="8.25" hidden="1" customHeight="1"/>
    <row r="13928" ht="8.25" hidden="1" customHeight="1"/>
    <row r="13929" ht="8.25" hidden="1" customHeight="1"/>
    <row r="13930" ht="8.25" hidden="1" customHeight="1"/>
    <row r="13931" ht="8.25" hidden="1" customHeight="1"/>
    <row r="13932" ht="8.25" hidden="1" customHeight="1"/>
    <row r="13933" ht="8.25" hidden="1" customHeight="1"/>
    <row r="13934" ht="8.25" hidden="1" customHeight="1"/>
    <row r="13935" ht="8.25" hidden="1" customHeight="1"/>
    <row r="13936" ht="8.25" hidden="1" customHeight="1"/>
    <row r="13937" ht="8.25" hidden="1" customHeight="1"/>
    <row r="13938" ht="8.25" hidden="1" customHeight="1"/>
    <row r="13939" ht="8.25" hidden="1" customHeight="1"/>
    <row r="13940" ht="8.25" hidden="1" customHeight="1"/>
    <row r="13941" ht="8.25" hidden="1" customHeight="1"/>
    <row r="13942" ht="8.25" hidden="1" customHeight="1"/>
    <row r="13943" ht="8.25" hidden="1" customHeight="1"/>
    <row r="13944" ht="8.25" hidden="1" customHeight="1"/>
    <row r="13945" ht="8.25" hidden="1" customHeight="1"/>
    <row r="13946" ht="8.25" hidden="1" customHeight="1"/>
    <row r="13947" ht="8.25" hidden="1" customHeight="1"/>
    <row r="13948" ht="8.25" hidden="1" customHeight="1"/>
    <row r="13949" ht="8.25" hidden="1" customHeight="1"/>
    <row r="13950" ht="8.25" hidden="1" customHeight="1"/>
    <row r="13951" ht="8.25" hidden="1" customHeight="1"/>
    <row r="13952" ht="8.25" hidden="1" customHeight="1"/>
    <row r="13953" ht="8.25" hidden="1" customHeight="1"/>
    <row r="13954" ht="8.25" hidden="1" customHeight="1"/>
    <row r="13955" ht="8.25" hidden="1" customHeight="1"/>
    <row r="13956" ht="8.25" hidden="1" customHeight="1"/>
    <row r="13957" ht="8.25" hidden="1" customHeight="1"/>
    <row r="13958" ht="8.25" hidden="1" customHeight="1"/>
    <row r="13959" ht="8.25" hidden="1" customHeight="1"/>
    <row r="13960" ht="8.25" hidden="1" customHeight="1"/>
    <row r="13961" ht="8.25" hidden="1" customHeight="1"/>
    <row r="13962" ht="8.25" hidden="1" customHeight="1"/>
    <row r="13963" ht="8.25" hidden="1" customHeight="1"/>
    <row r="13964" ht="8.25" hidden="1" customHeight="1"/>
    <row r="13965" ht="8.25" hidden="1" customHeight="1"/>
    <row r="13966" ht="8.25" hidden="1" customHeight="1"/>
    <row r="13967" ht="8.25" hidden="1" customHeight="1"/>
    <row r="13968" ht="8.25" hidden="1" customHeight="1"/>
    <row r="13969" ht="8.25" hidden="1" customHeight="1"/>
    <row r="13970" ht="8.25" hidden="1" customHeight="1"/>
    <row r="13971" ht="8.25" hidden="1" customHeight="1"/>
    <row r="13972" ht="8.25" hidden="1" customHeight="1"/>
    <row r="13973" ht="8.25" hidden="1" customHeight="1"/>
    <row r="13974" ht="8.25" hidden="1" customHeight="1"/>
    <row r="13975" ht="8.25" hidden="1" customHeight="1"/>
    <row r="13976" ht="8.25" hidden="1" customHeight="1"/>
    <row r="13977" ht="8.25" hidden="1" customHeight="1"/>
    <row r="13978" ht="8.25" hidden="1" customHeight="1"/>
    <row r="13979" ht="8.25" hidden="1" customHeight="1"/>
    <row r="13980" ht="8.25" hidden="1" customHeight="1"/>
    <row r="13981" ht="8.25" hidden="1" customHeight="1"/>
    <row r="13982" ht="8.25" hidden="1" customHeight="1"/>
    <row r="13983" ht="8.25" hidden="1" customHeight="1"/>
    <row r="13984" ht="8.25" hidden="1" customHeight="1"/>
    <row r="13985" ht="8.25" hidden="1" customHeight="1"/>
    <row r="13986" ht="8.25" hidden="1" customHeight="1"/>
    <row r="13987" ht="8.25" hidden="1" customHeight="1"/>
    <row r="13988" ht="8.25" hidden="1" customHeight="1"/>
    <row r="13989" ht="8.25" hidden="1" customHeight="1"/>
    <row r="13990" ht="8.25" hidden="1" customHeight="1"/>
    <row r="13991" ht="8.25" hidden="1" customHeight="1"/>
    <row r="13992" ht="8.25" hidden="1" customHeight="1"/>
    <row r="13993" ht="8.25" hidden="1" customHeight="1"/>
    <row r="13994" ht="8.25" hidden="1" customHeight="1"/>
    <row r="13995" ht="8.25" hidden="1" customHeight="1"/>
    <row r="13996" ht="8.25" hidden="1" customHeight="1"/>
    <row r="13997" ht="8.25" hidden="1" customHeight="1"/>
    <row r="13998" ht="8.25" hidden="1" customHeight="1"/>
    <row r="13999" ht="8.25" hidden="1" customHeight="1"/>
    <row r="14000" ht="8.25" hidden="1" customHeight="1"/>
    <row r="14001" ht="8.25" hidden="1" customHeight="1"/>
    <row r="14002" ht="8.25" hidden="1" customHeight="1"/>
    <row r="14003" ht="8.25" hidden="1" customHeight="1"/>
    <row r="14004" ht="8.25" hidden="1" customHeight="1"/>
    <row r="14005" ht="8.25" hidden="1" customHeight="1"/>
    <row r="14006" ht="8.25" hidden="1" customHeight="1"/>
    <row r="14007" ht="8.25" hidden="1" customHeight="1"/>
    <row r="14008" ht="8.25" hidden="1" customHeight="1"/>
    <row r="14009" ht="8.25" hidden="1" customHeight="1"/>
    <row r="14010" ht="8.25" hidden="1" customHeight="1"/>
    <row r="14011" ht="8.25" hidden="1" customHeight="1"/>
    <row r="14012" ht="8.25" hidden="1" customHeight="1"/>
    <row r="14013" ht="8.25" hidden="1" customHeight="1"/>
    <row r="14014" ht="8.25" hidden="1" customHeight="1"/>
    <row r="14015" ht="8.25" hidden="1" customHeight="1"/>
    <row r="14016" ht="8.25" hidden="1" customHeight="1"/>
    <row r="14017" ht="8.25" hidden="1" customHeight="1"/>
    <row r="14018" ht="8.25" hidden="1" customHeight="1"/>
    <row r="14019" ht="8.25" hidden="1" customHeight="1"/>
    <row r="14020" ht="8.25" hidden="1" customHeight="1"/>
    <row r="14021" ht="8.25" hidden="1" customHeight="1"/>
    <row r="14022" ht="8.25" hidden="1" customHeight="1"/>
    <row r="14023" ht="8.25" hidden="1" customHeight="1"/>
    <row r="14024" ht="8.25" hidden="1" customHeight="1"/>
    <row r="14025" ht="8.25" hidden="1" customHeight="1"/>
    <row r="14026" ht="8.25" hidden="1" customHeight="1"/>
    <row r="14027" ht="8.25" hidden="1" customHeight="1"/>
    <row r="14028" ht="8.25" hidden="1" customHeight="1"/>
    <row r="14029" ht="8.25" hidden="1" customHeight="1"/>
    <row r="14030" ht="8.25" hidden="1" customHeight="1"/>
    <row r="14031" ht="8.25" hidden="1" customHeight="1"/>
    <row r="14032" ht="8.25" hidden="1" customHeight="1"/>
    <row r="14033" ht="8.25" hidden="1" customHeight="1"/>
    <row r="14034" ht="8.25" hidden="1" customHeight="1"/>
    <row r="14035" ht="8.25" hidden="1" customHeight="1"/>
    <row r="14036" ht="8.25" hidden="1" customHeight="1"/>
    <row r="14037" ht="8.25" hidden="1" customHeight="1"/>
    <row r="14038" ht="8.25" hidden="1" customHeight="1"/>
    <row r="14039" ht="8.25" hidden="1" customHeight="1"/>
    <row r="14040" ht="8.25" hidden="1" customHeight="1"/>
    <row r="14041" ht="8.25" hidden="1" customHeight="1"/>
    <row r="14042" ht="8.25" hidden="1" customHeight="1"/>
    <row r="14043" ht="8.25" hidden="1" customHeight="1"/>
    <row r="14044" ht="8.25" hidden="1" customHeight="1"/>
    <row r="14045" ht="8.25" hidden="1" customHeight="1"/>
    <row r="14046" ht="8.25" hidden="1" customHeight="1"/>
    <row r="14047" ht="8.25" hidden="1" customHeight="1"/>
    <row r="14048" ht="8.25" hidden="1" customHeight="1"/>
    <row r="14049" ht="8.25" hidden="1" customHeight="1"/>
    <row r="14050" ht="8.25" hidden="1" customHeight="1"/>
    <row r="14051" ht="8.25" hidden="1" customHeight="1"/>
    <row r="14052" ht="8.25" hidden="1" customHeight="1"/>
    <row r="14053" ht="8.25" hidden="1" customHeight="1"/>
    <row r="14054" ht="8.25" hidden="1" customHeight="1"/>
    <row r="14055" ht="8.25" hidden="1" customHeight="1"/>
    <row r="14056" ht="8.25" hidden="1" customHeight="1"/>
    <row r="14057" ht="8.25" hidden="1" customHeight="1"/>
    <row r="14058" ht="8.25" hidden="1" customHeight="1"/>
    <row r="14059" ht="8.25" hidden="1" customHeight="1"/>
    <row r="14060" ht="8.25" hidden="1" customHeight="1"/>
    <row r="14061" ht="8.25" hidden="1" customHeight="1"/>
    <row r="14062" ht="8.25" hidden="1" customHeight="1"/>
    <row r="14063" ht="8.25" hidden="1" customHeight="1"/>
    <row r="14064" ht="8.25" hidden="1" customHeight="1"/>
    <row r="14065" ht="8.25" hidden="1" customHeight="1"/>
    <row r="14066" ht="8.25" hidden="1" customHeight="1"/>
    <row r="14067" ht="8.25" hidden="1" customHeight="1"/>
    <row r="14068" ht="8.25" hidden="1" customHeight="1"/>
    <row r="14069" ht="8.25" hidden="1" customHeight="1"/>
    <row r="14070" ht="8.25" hidden="1" customHeight="1"/>
    <row r="14071" ht="8.25" hidden="1" customHeight="1"/>
    <row r="14072" ht="8.25" hidden="1" customHeight="1"/>
    <row r="14073" ht="8.25" hidden="1" customHeight="1"/>
    <row r="14074" ht="8.25" hidden="1" customHeight="1"/>
    <row r="14075" ht="8.25" hidden="1" customHeight="1"/>
    <row r="14076" ht="8.25" hidden="1" customHeight="1"/>
    <row r="14077" ht="8.25" hidden="1" customHeight="1"/>
    <row r="14078" ht="8.25" hidden="1" customHeight="1"/>
    <row r="14079" ht="8.25" hidden="1" customHeight="1"/>
    <row r="14080" ht="8.25" hidden="1" customHeight="1"/>
    <row r="14081" ht="8.25" hidden="1" customHeight="1"/>
    <row r="14082" ht="8.25" hidden="1" customHeight="1"/>
    <row r="14083" ht="8.25" hidden="1" customHeight="1"/>
    <row r="14084" ht="8.25" hidden="1" customHeight="1"/>
    <row r="14085" ht="8.25" hidden="1" customHeight="1"/>
    <row r="14086" ht="8.25" hidden="1" customHeight="1"/>
    <row r="14087" ht="8.25" hidden="1" customHeight="1"/>
    <row r="14088" ht="8.25" hidden="1" customHeight="1"/>
    <row r="14089" ht="8.25" hidden="1" customHeight="1"/>
    <row r="14090" ht="8.25" hidden="1" customHeight="1"/>
    <row r="14091" ht="8.25" hidden="1" customHeight="1"/>
    <row r="14092" ht="8.25" hidden="1" customHeight="1"/>
    <row r="14093" ht="8.25" hidden="1" customHeight="1"/>
    <row r="14094" ht="8.25" hidden="1" customHeight="1"/>
    <row r="14095" ht="8.25" hidden="1" customHeight="1"/>
    <row r="14096" ht="8.25" hidden="1" customHeight="1"/>
    <row r="14097" ht="8.25" hidden="1" customHeight="1"/>
    <row r="14098" ht="8.25" hidden="1" customHeight="1"/>
    <row r="14099" ht="8.25" hidden="1" customHeight="1"/>
    <row r="14100" ht="8.25" hidden="1" customHeight="1"/>
    <row r="14101" ht="8.25" hidden="1" customHeight="1"/>
    <row r="14102" ht="8.25" hidden="1" customHeight="1"/>
    <row r="14103" ht="8.25" hidden="1" customHeight="1"/>
    <row r="14104" ht="8.25" hidden="1" customHeight="1"/>
    <row r="14105" ht="8.25" hidden="1" customHeight="1"/>
    <row r="14106" ht="8.25" hidden="1" customHeight="1"/>
    <row r="14107" ht="8.25" hidden="1" customHeight="1"/>
    <row r="14108" ht="8.25" hidden="1" customHeight="1"/>
    <row r="14109" ht="8.25" hidden="1" customHeight="1"/>
    <row r="14110" ht="8.25" hidden="1" customHeight="1"/>
    <row r="14111" ht="8.25" hidden="1" customHeight="1"/>
    <row r="14112" ht="8.25" hidden="1" customHeight="1"/>
    <row r="14113" ht="8.25" hidden="1" customHeight="1"/>
    <row r="14114" ht="8.25" hidden="1" customHeight="1"/>
    <row r="14115" ht="8.25" hidden="1" customHeight="1"/>
    <row r="14116" ht="8.25" hidden="1" customHeight="1"/>
    <row r="14117" ht="8.25" hidden="1" customHeight="1"/>
    <row r="14118" ht="8.25" hidden="1" customHeight="1"/>
    <row r="14119" ht="8.25" hidden="1" customHeight="1"/>
    <row r="14120" ht="8.25" hidden="1" customHeight="1"/>
    <row r="14121" ht="8.25" hidden="1" customHeight="1"/>
    <row r="14122" ht="8.25" hidden="1" customHeight="1"/>
    <row r="14123" ht="8.25" hidden="1" customHeight="1"/>
    <row r="14124" ht="8.25" hidden="1" customHeight="1"/>
    <row r="14125" ht="8.25" hidden="1" customHeight="1"/>
    <row r="14126" ht="8.25" hidden="1" customHeight="1"/>
    <row r="14127" ht="8.25" hidden="1" customHeight="1"/>
    <row r="14128" ht="8.25" hidden="1" customHeight="1"/>
    <row r="14129" ht="8.25" hidden="1" customHeight="1"/>
    <row r="14130" ht="8.25" hidden="1" customHeight="1"/>
    <row r="14131" ht="8.25" hidden="1" customHeight="1"/>
    <row r="14132" ht="8.25" hidden="1" customHeight="1"/>
    <row r="14133" ht="8.25" hidden="1" customHeight="1"/>
    <row r="14134" ht="8.25" hidden="1" customHeight="1"/>
    <row r="14135" ht="8.25" hidden="1" customHeight="1"/>
    <row r="14136" ht="8.25" hidden="1" customHeight="1"/>
    <row r="14137" ht="8.25" hidden="1" customHeight="1"/>
    <row r="14138" ht="8.25" hidden="1" customHeight="1"/>
    <row r="14139" ht="8.25" hidden="1" customHeight="1"/>
    <row r="14140" ht="8.25" hidden="1" customHeight="1"/>
    <row r="14141" ht="8.25" hidden="1" customHeight="1"/>
    <row r="14142" ht="8.25" hidden="1" customHeight="1"/>
    <row r="14143" ht="8.25" hidden="1" customHeight="1"/>
    <row r="14144" ht="8.25" hidden="1" customHeight="1"/>
    <row r="14145" ht="8.25" hidden="1" customHeight="1"/>
    <row r="14146" ht="8.25" hidden="1" customHeight="1"/>
    <row r="14147" ht="8.25" hidden="1" customHeight="1"/>
    <row r="14148" ht="8.25" hidden="1" customHeight="1"/>
    <row r="14149" ht="8.25" hidden="1" customHeight="1"/>
    <row r="14150" ht="8.25" hidden="1" customHeight="1"/>
    <row r="14151" ht="8.25" hidden="1" customHeight="1"/>
    <row r="14152" ht="8.25" hidden="1" customHeight="1"/>
    <row r="14153" ht="8.25" hidden="1" customHeight="1"/>
    <row r="14154" ht="8.25" hidden="1" customHeight="1"/>
    <row r="14155" ht="8.25" hidden="1" customHeight="1"/>
    <row r="14156" ht="8.25" hidden="1" customHeight="1"/>
    <row r="14157" ht="8.25" hidden="1" customHeight="1"/>
    <row r="14158" ht="8.25" hidden="1" customHeight="1"/>
    <row r="14159" ht="8.25" hidden="1" customHeight="1"/>
    <row r="14160" ht="8.25" hidden="1" customHeight="1"/>
    <row r="14161" ht="8.25" hidden="1" customHeight="1"/>
    <row r="14162" ht="8.25" hidden="1" customHeight="1"/>
    <row r="14163" ht="8.25" hidden="1" customHeight="1"/>
    <row r="14164" ht="8.25" hidden="1" customHeight="1"/>
    <row r="14165" ht="8.25" hidden="1" customHeight="1"/>
    <row r="14166" ht="8.25" hidden="1" customHeight="1"/>
    <row r="14167" ht="8.25" hidden="1" customHeight="1"/>
    <row r="14168" ht="8.25" hidden="1" customHeight="1"/>
    <row r="14169" ht="8.25" hidden="1" customHeight="1"/>
    <row r="14170" ht="8.25" hidden="1" customHeight="1"/>
    <row r="14171" ht="8.25" hidden="1" customHeight="1"/>
    <row r="14172" ht="8.25" hidden="1" customHeight="1"/>
    <row r="14173" ht="8.25" hidden="1" customHeight="1"/>
    <row r="14174" ht="8.25" hidden="1" customHeight="1"/>
    <row r="14175" ht="8.25" hidden="1" customHeight="1"/>
    <row r="14176" ht="8.25" hidden="1" customHeight="1"/>
    <row r="14177" ht="8.25" hidden="1" customHeight="1"/>
    <row r="14178" ht="8.25" hidden="1" customHeight="1"/>
    <row r="14179" ht="8.25" hidden="1" customHeight="1"/>
    <row r="14180" ht="8.25" hidden="1" customHeight="1"/>
    <row r="14181" ht="8.25" hidden="1" customHeight="1"/>
    <row r="14182" ht="8.25" hidden="1" customHeight="1"/>
    <row r="14183" ht="8.25" hidden="1" customHeight="1"/>
    <row r="14184" ht="8.25" hidden="1" customHeight="1"/>
    <row r="14185" ht="8.25" hidden="1" customHeight="1"/>
    <row r="14186" ht="8.25" hidden="1" customHeight="1"/>
    <row r="14187" ht="8.25" hidden="1" customHeight="1"/>
    <row r="14188" ht="8.25" hidden="1" customHeight="1"/>
    <row r="14189" ht="8.25" hidden="1" customHeight="1"/>
    <row r="14190" ht="8.25" hidden="1" customHeight="1"/>
    <row r="14191" ht="8.25" hidden="1" customHeight="1"/>
    <row r="14192" ht="8.25" hidden="1" customHeight="1"/>
    <row r="14193" ht="8.25" hidden="1" customHeight="1"/>
    <row r="14194" ht="8.25" hidden="1" customHeight="1"/>
    <row r="14195" ht="8.25" hidden="1" customHeight="1"/>
    <row r="14196" ht="8.25" hidden="1" customHeight="1"/>
    <row r="14197" ht="8.25" hidden="1" customHeight="1"/>
    <row r="14198" ht="8.25" hidden="1" customHeight="1"/>
    <row r="14199" ht="8.25" hidden="1" customHeight="1"/>
    <row r="14200" ht="8.25" hidden="1" customHeight="1"/>
    <row r="14201" ht="8.25" hidden="1" customHeight="1"/>
    <row r="14202" ht="8.25" hidden="1" customHeight="1"/>
    <row r="14203" ht="8.25" hidden="1" customHeight="1"/>
    <row r="14204" ht="8.25" hidden="1" customHeight="1"/>
    <row r="14205" ht="8.25" hidden="1" customHeight="1"/>
    <row r="14206" ht="8.25" hidden="1" customHeight="1"/>
    <row r="14207" ht="8.25" hidden="1" customHeight="1"/>
    <row r="14208" ht="8.25" hidden="1" customHeight="1"/>
    <row r="14209" ht="8.25" hidden="1" customHeight="1"/>
    <row r="14210" ht="8.25" hidden="1" customHeight="1"/>
    <row r="14211" ht="8.25" hidden="1" customHeight="1"/>
    <row r="14212" ht="8.25" hidden="1" customHeight="1"/>
    <row r="14213" ht="8.25" hidden="1" customHeight="1"/>
    <row r="14214" ht="8.25" hidden="1" customHeight="1"/>
    <row r="14215" ht="8.25" hidden="1" customHeight="1"/>
    <row r="14216" ht="8.25" hidden="1" customHeight="1"/>
    <row r="14217" ht="8.25" hidden="1" customHeight="1"/>
    <row r="14218" ht="8.25" hidden="1" customHeight="1"/>
    <row r="14219" ht="8.25" hidden="1" customHeight="1"/>
    <row r="14220" ht="8.25" hidden="1" customHeight="1"/>
    <row r="14221" ht="8.25" hidden="1" customHeight="1"/>
    <row r="14222" ht="8.25" hidden="1" customHeight="1"/>
    <row r="14223" ht="8.25" hidden="1" customHeight="1"/>
    <row r="14224" ht="8.25" hidden="1" customHeight="1"/>
    <row r="14225" ht="8.25" hidden="1" customHeight="1"/>
    <row r="14226" ht="8.25" hidden="1" customHeight="1"/>
    <row r="14227" ht="8.25" hidden="1" customHeight="1"/>
    <row r="14228" ht="8.25" hidden="1" customHeight="1"/>
    <row r="14229" ht="8.25" hidden="1" customHeight="1"/>
    <row r="14230" ht="8.25" hidden="1" customHeight="1"/>
    <row r="14231" ht="8.25" hidden="1" customHeight="1"/>
    <row r="14232" ht="8.25" hidden="1" customHeight="1"/>
    <row r="14233" ht="8.25" hidden="1" customHeight="1"/>
    <row r="14234" ht="8.25" hidden="1" customHeight="1"/>
    <row r="14235" ht="8.25" hidden="1" customHeight="1"/>
    <row r="14236" ht="8.25" hidden="1" customHeight="1"/>
    <row r="14237" ht="8.25" hidden="1" customHeight="1"/>
    <row r="14238" ht="8.25" hidden="1" customHeight="1"/>
    <row r="14239" ht="8.25" hidden="1" customHeight="1"/>
    <row r="14240" ht="8.25" hidden="1" customHeight="1"/>
    <row r="14241" ht="8.25" hidden="1" customHeight="1"/>
    <row r="14242" ht="8.25" hidden="1" customHeight="1"/>
    <row r="14243" ht="8.25" hidden="1" customHeight="1"/>
    <row r="14244" ht="8.25" hidden="1" customHeight="1"/>
    <row r="14245" ht="8.25" hidden="1" customHeight="1"/>
    <row r="14246" ht="8.25" hidden="1" customHeight="1"/>
    <row r="14247" ht="8.25" hidden="1" customHeight="1"/>
    <row r="14248" ht="8.25" hidden="1" customHeight="1"/>
    <row r="14249" ht="8.25" hidden="1" customHeight="1"/>
    <row r="14250" ht="8.25" hidden="1" customHeight="1"/>
    <row r="14251" ht="8.25" hidden="1" customHeight="1"/>
    <row r="14252" ht="8.25" hidden="1" customHeight="1"/>
    <row r="14253" ht="8.25" hidden="1" customHeight="1"/>
    <row r="14254" ht="8.25" hidden="1" customHeight="1"/>
    <row r="14255" ht="8.25" hidden="1" customHeight="1"/>
    <row r="14256" ht="8.25" hidden="1" customHeight="1"/>
    <row r="14257" ht="8.25" hidden="1" customHeight="1"/>
    <row r="14258" ht="8.25" hidden="1" customHeight="1"/>
    <row r="14259" ht="8.25" hidden="1" customHeight="1"/>
    <row r="14260" ht="8.25" hidden="1" customHeight="1"/>
    <row r="14261" ht="8.25" hidden="1" customHeight="1"/>
    <row r="14262" ht="8.25" hidden="1" customHeight="1"/>
    <row r="14263" ht="8.25" hidden="1" customHeight="1"/>
    <row r="14264" ht="8.25" hidden="1" customHeight="1"/>
    <row r="14265" ht="8.25" hidden="1" customHeight="1"/>
    <row r="14266" ht="8.25" hidden="1" customHeight="1"/>
    <row r="14267" ht="8.25" hidden="1" customHeight="1"/>
    <row r="14268" ht="8.25" hidden="1" customHeight="1"/>
    <row r="14269" ht="8.25" hidden="1" customHeight="1"/>
    <row r="14270" ht="8.25" hidden="1" customHeight="1"/>
    <row r="14271" ht="8.25" hidden="1" customHeight="1"/>
    <row r="14272" ht="8.25" hidden="1" customHeight="1"/>
    <row r="14273" ht="8.25" hidden="1" customHeight="1"/>
    <row r="14274" ht="8.25" hidden="1" customHeight="1"/>
    <row r="14275" ht="8.25" hidden="1" customHeight="1"/>
    <row r="14276" ht="8.25" hidden="1" customHeight="1"/>
    <row r="14277" ht="8.25" hidden="1" customHeight="1"/>
    <row r="14278" ht="8.25" hidden="1" customHeight="1"/>
    <row r="14279" ht="8.25" hidden="1" customHeight="1"/>
    <row r="14280" ht="8.25" hidden="1" customHeight="1"/>
    <row r="14281" ht="8.25" hidden="1" customHeight="1"/>
    <row r="14282" ht="8.25" hidden="1" customHeight="1"/>
    <row r="14283" ht="8.25" hidden="1" customHeight="1"/>
    <row r="14284" ht="8.25" hidden="1" customHeight="1"/>
    <row r="14285" ht="8.25" hidden="1" customHeight="1"/>
    <row r="14286" ht="8.25" hidden="1" customHeight="1"/>
    <row r="14287" ht="8.25" hidden="1" customHeight="1"/>
    <row r="14288" ht="8.25" hidden="1" customHeight="1"/>
    <row r="14289" ht="8.25" hidden="1" customHeight="1"/>
    <row r="14290" ht="8.25" hidden="1" customHeight="1"/>
    <row r="14291" ht="8.25" hidden="1" customHeight="1"/>
    <row r="14292" ht="8.25" hidden="1" customHeight="1"/>
    <row r="14293" ht="8.25" hidden="1" customHeight="1"/>
    <row r="14294" ht="8.25" hidden="1" customHeight="1"/>
    <row r="14295" ht="8.25" hidden="1" customHeight="1"/>
    <row r="14296" ht="8.25" hidden="1" customHeight="1"/>
    <row r="14297" ht="8.25" hidden="1" customHeight="1"/>
    <row r="14298" ht="8.25" hidden="1" customHeight="1"/>
    <row r="14299" ht="8.25" hidden="1" customHeight="1"/>
    <row r="14300" ht="8.25" hidden="1" customHeight="1"/>
    <row r="14301" ht="8.25" hidden="1" customHeight="1"/>
    <row r="14302" ht="8.25" hidden="1" customHeight="1"/>
    <row r="14303" ht="8.25" hidden="1" customHeight="1"/>
    <row r="14304" ht="8.25" hidden="1" customHeight="1"/>
    <row r="14305" ht="8.25" hidden="1" customHeight="1"/>
    <row r="14306" ht="8.25" hidden="1" customHeight="1"/>
    <row r="14307" ht="8.25" hidden="1" customHeight="1"/>
    <row r="14308" ht="8.25" hidden="1" customHeight="1"/>
    <row r="14309" ht="8.25" hidden="1" customHeight="1"/>
    <row r="14310" ht="8.25" hidden="1" customHeight="1"/>
    <row r="14311" ht="8.25" hidden="1" customHeight="1"/>
    <row r="14312" ht="8.25" hidden="1" customHeight="1"/>
    <row r="14313" ht="8.25" hidden="1" customHeight="1"/>
    <row r="14314" ht="8.25" hidden="1" customHeight="1"/>
    <row r="14315" ht="8.25" hidden="1" customHeight="1"/>
    <row r="14316" ht="8.25" hidden="1" customHeight="1"/>
    <row r="14317" ht="8.25" hidden="1" customHeight="1"/>
    <row r="14318" ht="8.25" hidden="1" customHeight="1"/>
    <row r="14319" ht="8.25" hidden="1" customHeight="1"/>
    <row r="14320" ht="8.25" hidden="1" customHeight="1"/>
    <row r="14321" ht="8.25" hidden="1" customHeight="1"/>
    <row r="14322" ht="8.25" hidden="1" customHeight="1"/>
    <row r="14323" ht="8.25" hidden="1" customHeight="1"/>
    <row r="14324" ht="8.25" hidden="1" customHeight="1"/>
    <row r="14325" ht="8.25" hidden="1" customHeight="1"/>
    <row r="14326" ht="8.25" hidden="1" customHeight="1"/>
    <row r="14327" ht="8.25" hidden="1" customHeight="1"/>
    <row r="14328" ht="8.25" hidden="1" customHeight="1"/>
    <row r="14329" ht="8.25" hidden="1" customHeight="1"/>
    <row r="14330" ht="8.25" hidden="1" customHeight="1"/>
    <row r="14331" ht="8.25" hidden="1" customHeight="1"/>
    <row r="14332" ht="8.25" hidden="1" customHeight="1"/>
    <row r="14333" ht="8.25" hidden="1" customHeight="1"/>
    <row r="14334" ht="8.25" hidden="1" customHeight="1"/>
    <row r="14335" ht="8.25" hidden="1" customHeight="1"/>
    <row r="14336" ht="8.25" hidden="1" customHeight="1"/>
    <row r="14337" ht="8.25" hidden="1" customHeight="1"/>
    <row r="14338" ht="8.25" hidden="1" customHeight="1"/>
    <row r="14339" ht="8.25" hidden="1" customHeight="1"/>
    <row r="14340" ht="8.25" hidden="1" customHeight="1"/>
    <row r="14341" ht="8.25" hidden="1" customHeight="1"/>
    <row r="14342" ht="8.25" hidden="1" customHeight="1"/>
    <row r="14343" ht="8.25" hidden="1" customHeight="1"/>
    <row r="14344" ht="8.25" hidden="1" customHeight="1"/>
    <row r="14345" ht="8.25" hidden="1" customHeight="1"/>
    <row r="14346" ht="8.25" hidden="1" customHeight="1"/>
    <row r="14347" ht="8.25" hidden="1" customHeight="1"/>
    <row r="14348" ht="8.25" hidden="1" customHeight="1"/>
    <row r="14349" ht="8.25" hidden="1" customHeight="1"/>
    <row r="14350" ht="8.25" hidden="1" customHeight="1"/>
    <row r="14351" ht="8.25" hidden="1" customHeight="1"/>
    <row r="14352" ht="8.25" hidden="1" customHeight="1"/>
    <row r="14353" ht="8.25" hidden="1" customHeight="1"/>
    <row r="14354" ht="8.25" hidden="1" customHeight="1"/>
    <row r="14355" ht="8.25" hidden="1" customHeight="1"/>
    <row r="14356" ht="8.25" hidden="1" customHeight="1"/>
    <row r="14357" ht="8.25" hidden="1" customHeight="1"/>
    <row r="14358" ht="8.25" hidden="1" customHeight="1"/>
    <row r="14359" ht="8.25" hidden="1" customHeight="1"/>
    <row r="14360" ht="8.25" hidden="1" customHeight="1"/>
    <row r="14361" ht="8.25" hidden="1" customHeight="1"/>
    <row r="14362" ht="8.25" hidden="1" customHeight="1"/>
    <row r="14363" ht="8.25" hidden="1" customHeight="1"/>
    <row r="14364" ht="8.25" hidden="1" customHeight="1"/>
    <row r="14365" ht="8.25" hidden="1" customHeight="1"/>
    <row r="14366" ht="8.25" hidden="1" customHeight="1"/>
    <row r="14367" ht="8.25" hidden="1" customHeight="1"/>
    <row r="14368" ht="8.25" hidden="1" customHeight="1"/>
    <row r="14369" ht="8.25" hidden="1" customHeight="1"/>
    <row r="14370" ht="8.25" hidden="1" customHeight="1"/>
    <row r="14371" ht="8.25" hidden="1" customHeight="1"/>
    <row r="14372" ht="8.25" hidden="1" customHeight="1"/>
    <row r="14373" ht="8.25" hidden="1" customHeight="1"/>
    <row r="14374" ht="8.25" hidden="1" customHeight="1"/>
    <row r="14375" ht="8.25" hidden="1" customHeight="1"/>
    <row r="14376" ht="8.25" hidden="1" customHeight="1"/>
    <row r="14377" ht="8.25" hidden="1" customHeight="1"/>
    <row r="14378" ht="8.25" hidden="1" customHeight="1"/>
    <row r="14379" ht="8.25" hidden="1" customHeight="1"/>
    <row r="14380" ht="8.25" hidden="1" customHeight="1"/>
    <row r="14381" ht="8.25" hidden="1" customHeight="1"/>
    <row r="14382" ht="8.25" hidden="1" customHeight="1"/>
    <row r="14383" ht="8.25" hidden="1" customHeight="1"/>
    <row r="14384" ht="8.25" hidden="1" customHeight="1"/>
    <row r="14385" ht="8.25" hidden="1" customHeight="1"/>
    <row r="14386" ht="8.25" hidden="1" customHeight="1"/>
    <row r="14387" ht="8.25" hidden="1" customHeight="1"/>
    <row r="14388" ht="8.25" hidden="1" customHeight="1"/>
    <row r="14389" ht="8.25" hidden="1" customHeight="1"/>
    <row r="14390" ht="8.25" hidden="1" customHeight="1"/>
    <row r="14391" ht="8.25" hidden="1" customHeight="1"/>
    <row r="14392" ht="8.25" hidden="1" customHeight="1"/>
    <row r="14393" ht="8.25" hidden="1" customHeight="1"/>
    <row r="14394" ht="8.25" hidden="1" customHeight="1"/>
    <row r="14395" ht="8.25" hidden="1" customHeight="1"/>
    <row r="14396" ht="8.25" hidden="1" customHeight="1"/>
    <row r="14397" ht="8.25" hidden="1" customHeight="1"/>
    <row r="14398" ht="8.25" hidden="1" customHeight="1"/>
    <row r="14399" ht="8.25" hidden="1" customHeight="1"/>
    <row r="14400" ht="8.25" hidden="1" customHeight="1"/>
    <row r="14401" ht="8.25" hidden="1" customHeight="1"/>
    <row r="14402" ht="8.25" hidden="1" customHeight="1"/>
    <row r="14403" ht="8.25" hidden="1" customHeight="1"/>
    <row r="14404" ht="8.25" hidden="1" customHeight="1"/>
    <row r="14405" ht="8.25" hidden="1" customHeight="1"/>
    <row r="14406" ht="8.25" hidden="1" customHeight="1"/>
    <row r="14407" ht="8.25" hidden="1" customHeight="1"/>
    <row r="14408" ht="8.25" hidden="1" customHeight="1"/>
    <row r="14409" ht="8.25" hidden="1" customHeight="1"/>
    <row r="14410" ht="8.25" hidden="1" customHeight="1"/>
    <row r="14411" ht="8.25" hidden="1" customHeight="1"/>
    <row r="14412" ht="8.25" hidden="1" customHeight="1"/>
    <row r="14413" ht="8.25" hidden="1" customHeight="1"/>
    <row r="14414" ht="8.25" hidden="1" customHeight="1"/>
    <row r="14415" ht="8.25" hidden="1" customHeight="1"/>
    <row r="14416" ht="8.25" hidden="1" customHeight="1"/>
    <row r="14417" ht="8.25" hidden="1" customHeight="1"/>
    <row r="14418" ht="8.25" hidden="1" customHeight="1"/>
    <row r="14419" ht="8.25" hidden="1" customHeight="1"/>
    <row r="14420" ht="8.25" hidden="1" customHeight="1"/>
    <row r="14421" ht="8.25" hidden="1" customHeight="1"/>
    <row r="14422" ht="8.25" hidden="1" customHeight="1"/>
    <row r="14423" ht="8.25" hidden="1" customHeight="1"/>
    <row r="14424" ht="8.25" hidden="1" customHeight="1"/>
    <row r="14425" ht="8.25" hidden="1" customHeight="1"/>
    <row r="14426" ht="8.25" hidden="1" customHeight="1"/>
    <row r="14427" ht="8.25" hidden="1" customHeight="1"/>
    <row r="14428" ht="8.25" hidden="1" customHeight="1"/>
    <row r="14429" ht="8.25" hidden="1" customHeight="1"/>
    <row r="14430" ht="8.25" hidden="1" customHeight="1"/>
    <row r="14431" ht="8.25" hidden="1" customHeight="1"/>
    <row r="14432" ht="8.25" hidden="1" customHeight="1"/>
    <row r="14433" ht="8.25" hidden="1" customHeight="1"/>
    <row r="14434" ht="8.25" hidden="1" customHeight="1"/>
    <row r="14435" ht="8.25" hidden="1" customHeight="1"/>
    <row r="14436" ht="8.25" hidden="1" customHeight="1"/>
    <row r="14437" ht="8.25" hidden="1" customHeight="1"/>
    <row r="14438" ht="8.25" hidden="1" customHeight="1"/>
    <row r="14439" ht="8.25" hidden="1" customHeight="1"/>
    <row r="14440" ht="8.25" hidden="1" customHeight="1"/>
    <row r="14441" ht="8.25" hidden="1" customHeight="1"/>
    <row r="14442" ht="8.25" hidden="1" customHeight="1"/>
    <row r="14443" ht="8.25" hidden="1" customHeight="1"/>
    <row r="14444" ht="8.25" hidden="1" customHeight="1"/>
    <row r="14445" ht="8.25" hidden="1" customHeight="1"/>
    <row r="14446" ht="8.25" hidden="1" customHeight="1"/>
    <row r="14447" ht="8.25" hidden="1" customHeight="1"/>
    <row r="14448" ht="8.25" hidden="1" customHeight="1"/>
    <row r="14449" ht="8.25" hidden="1" customHeight="1"/>
    <row r="14450" ht="8.25" hidden="1" customHeight="1"/>
    <row r="14451" ht="8.25" hidden="1" customHeight="1"/>
    <row r="14452" ht="8.25" hidden="1" customHeight="1"/>
    <row r="14453" ht="8.25" hidden="1" customHeight="1"/>
    <row r="14454" ht="8.25" hidden="1" customHeight="1"/>
    <row r="14455" ht="8.25" hidden="1" customHeight="1"/>
    <row r="14456" ht="8.25" hidden="1" customHeight="1"/>
    <row r="14457" ht="8.25" hidden="1" customHeight="1"/>
    <row r="14458" ht="8.25" hidden="1" customHeight="1"/>
    <row r="14459" ht="8.25" hidden="1" customHeight="1"/>
    <row r="14460" ht="8.25" hidden="1" customHeight="1"/>
    <row r="14461" ht="8.25" hidden="1" customHeight="1"/>
    <row r="14462" ht="8.25" hidden="1" customHeight="1"/>
    <row r="14463" ht="8.25" hidden="1" customHeight="1"/>
    <row r="14464" ht="8.25" hidden="1" customHeight="1"/>
    <row r="14465" ht="8.25" hidden="1" customHeight="1"/>
    <row r="14466" ht="8.25" hidden="1" customHeight="1"/>
    <row r="14467" ht="8.25" hidden="1" customHeight="1"/>
    <row r="14468" ht="8.25" hidden="1" customHeight="1"/>
    <row r="14469" ht="8.25" hidden="1" customHeight="1"/>
    <row r="14470" ht="8.25" hidden="1" customHeight="1"/>
    <row r="14471" ht="8.25" hidden="1" customHeight="1"/>
    <row r="14472" ht="8.25" hidden="1" customHeight="1"/>
    <row r="14473" ht="8.25" hidden="1" customHeight="1"/>
    <row r="14474" ht="8.25" hidden="1" customHeight="1"/>
    <row r="14475" ht="8.25" hidden="1" customHeight="1"/>
    <row r="14476" ht="8.25" hidden="1" customHeight="1"/>
    <row r="14477" ht="8.25" hidden="1" customHeight="1"/>
    <row r="14478" ht="8.25" hidden="1" customHeight="1"/>
    <row r="14479" ht="8.25" hidden="1" customHeight="1"/>
    <row r="14480" ht="8.25" hidden="1" customHeight="1"/>
    <row r="14481" ht="8.25" hidden="1" customHeight="1"/>
    <row r="14482" ht="8.25" hidden="1" customHeight="1"/>
    <row r="14483" ht="8.25" hidden="1" customHeight="1"/>
    <row r="14484" ht="8.25" hidden="1" customHeight="1"/>
    <row r="14485" ht="8.25" hidden="1" customHeight="1"/>
    <row r="14486" ht="8.25" hidden="1" customHeight="1"/>
    <row r="14487" ht="8.25" hidden="1" customHeight="1"/>
    <row r="14488" ht="8.25" hidden="1" customHeight="1"/>
    <row r="14489" ht="8.25" hidden="1" customHeight="1"/>
    <row r="14490" ht="8.25" hidden="1" customHeight="1"/>
    <row r="14491" ht="8.25" hidden="1" customHeight="1"/>
    <row r="14492" ht="8.25" hidden="1" customHeight="1"/>
    <row r="14493" ht="8.25" hidden="1" customHeight="1"/>
    <row r="14494" ht="8.25" hidden="1" customHeight="1"/>
    <row r="14495" ht="8.25" hidden="1" customHeight="1"/>
    <row r="14496" ht="8.25" hidden="1" customHeight="1"/>
    <row r="14497" ht="8.25" hidden="1" customHeight="1"/>
    <row r="14498" ht="8.25" hidden="1" customHeight="1"/>
    <row r="14499" ht="8.25" hidden="1" customHeight="1"/>
    <row r="14500" ht="8.25" hidden="1" customHeight="1"/>
    <row r="14501" ht="8.25" hidden="1" customHeight="1"/>
    <row r="14502" ht="8.25" hidden="1" customHeight="1"/>
    <row r="14503" ht="8.25" hidden="1" customHeight="1"/>
    <row r="14504" ht="8.25" hidden="1" customHeight="1"/>
    <row r="14505" ht="8.25" hidden="1" customHeight="1"/>
    <row r="14506" ht="8.25" hidden="1" customHeight="1"/>
    <row r="14507" ht="8.25" hidden="1" customHeight="1"/>
    <row r="14508" ht="8.25" hidden="1" customHeight="1"/>
    <row r="14509" ht="8.25" hidden="1" customHeight="1"/>
    <row r="14510" ht="8.25" hidden="1" customHeight="1"/>
    <row r="14511" ht="8.25" hidden="1" customHeight="1"/>
    <row r="14512" ht="8.25" hidden="1" customHeight="1"/>
    <row r="14513" ht="8.25" hidden="1" customHeight="1"/>
    <row r="14514" ht="8.25" hidden="1" customHeight="1"/>
    <row r="14515" ht="8.25" hidden="1" customHeight="1"/>
    <row r="14516" ht="8.25" hidden="1" customHeight="1"/>
    <row r="14517" ht="8.25" hidden="1" customHeight="1"/>
    <row r="14518" ht="8.25" hidden="1" customHeight="1"/>
    <row r="14519" ht="8.25" hidden="1" customHeight="1"/>
    <row r="14520" ht="8.25" hidden="1" customHeight="1"/>
    <row r="14521" ht="8.25" hidden="1" customHeight="1"/>
    <row r="14522" ht="8.25" hidden="1" customHeight="1"/>
    <row r="14523" ht="8.25" hidden="1" customHeight="1"/>
    <row r="14524" ht="8.25" hidden="1" customHeight="1"/>
    <row r="14525" ht="8.25" hidden="1" customHeight="1"/>
    <row r="14526" ht="8.25" hidden="1" customHeight="1"/>
    <row r="14527" ht="8.25" hidden="1" customHeight="1"/>
    <row r="14528" ht="8.25" hidden="1" customHeight="1"/>
    <row r="14529" ht="8.25" hidden="1" customHeight="1"/>
    <row r="14530" ht="8.25" hidden="1" customHeight="1"/>
    <row r="14531" ht="8.25" hidden="1" customHeight="1"/>
    <row r="14532" ht="8.25" hidden="1" customHeight="1"/>
    <row r="14533" ht="8.25" hidden="1" customHeight="1"/>
    <row r="14534" ht="8.25" hidden="1" customHeight="1"/>
    <row r="14535" ht="8.25" hidden="1" customHeight="1"/>
    <row r="14536" ht="8.25" hidden="1" customHeight="1"/>
    <row r="14537" ht="8.25" hidden="1" customHeight="1"/>
    <row r="14538" ht="8.25" hidden="1" customHeight="1"/>
    <row r="14539" ht="8.25" hidden="1" customHeight="1"/>
    <row r="14540" ht="8.25" hidden="1" customHeight="1"/>
    <row r="14541" ht="8.25" hidden="1" customHeight="1"/>
    <row r="14542" ht="8.25" hidden="1" customHeight="1"/>
    <row r="14543" ht="8.25" hidden="1" customHeight="1"/>
    <row r="14544" ht="8.25" hidden="1" customHeight="1"/>
    <row r="14545" ht="8.25" hidden="1" customHeight="1"/>
    <row r="14546" ht="8.25" hidden="1" customHeight="1"/>
    <row r="14547" ht="8.25" hidden="1" customHeight="1"/>
    <row r="14548" ht="8.25" hidden="1" customHeight="1"/>
    <row r="14549" ht="8.25" hidden="1" customHeight="1"/>
    <row r="14550" ht="8.25" hidden="1" customHeight="1"/>
    <row r="14551" ht="8.25" hidden="1" customHeight="1"/>
    <row r="14552" ht="8.25" hidden="1" customHeight="1"/>
    <row r="14553" ht="8.25" hidden="1" customHeight="1"/>
    <row r="14554" ht="8.25" hidden="1" customHeight="1"/>
    <row r="14555" ht="8.25" hidden="1" customHeight="1"/>
    <row r="14556" ht="8.25" hidden="1" customHeight="1"/>
    <row r="14557" ht="8.25" hidden="1" customHeight="1"/>
    <row r="14558" ht="8.25" hidden="1" customHeight="1"/>
    <row r="14559" ht="8.25" hidden="1" customHeight="1"/>
    <row r="14560" ht="8.25" hidden="1" customHeight="1"/>
    <row r="14561" ht="8.25" hidden="1" customHeight="1"/>
    <row r="14562" ht="8.25" hidden="1" customHeight="1"/>
    <row r="14563" ht="8.25" hidden="1" customHeight="1"/>
    <row r="14564" ht="8.25" hidden="1" customHeight="1"/>
    <row r="14565" ht="8.25" hidden="1" customHeight="1"/>
    <row r="14566" ht="8.25" hidden="1" customHeight="1"/>
    <row r="14567" ht="8.25" hidden="1" customHeight="1"/>
    <row r="14568" ht="8.25" hidden="1" customHeight="1"/>
    <row r="14569" ht="8.25" hidden="1" customHeight="1"/>
    <row r="14570" ht="8.25" hidden="1" customHeight="1"/>
    <row r="14571" ht="8.25" hidden="1" customHeight="1"/>
    <row r="14572" ht="8.25" hidden="1" customHeight="1"/>
    <row r="14573" ht="8.25" hidden="1" customHeight="1"/>
    <row r="14574" ht="8.25" hidden="1" customHeight="1"/>
    <row r="14575" ht="8.25" hidden="1" customHeight="1"/>
    <row r="14576" ht="8.25" hidden="1" customHeight="1"/>
    <row r="14577" ht="8.25" hidden="1" customHeight="1"/>
    <row r="14578" ht="8.25" hidden="1" customHeight="1"/>
    <row r="14579" ht="8.25" hidden="1" customHeight="1"/>
    <row r="14580" ht="8.25" hidden="1" customHeight="1"/>
    <row r="14581" ht="8.25" hidden="1" customHeight="1"/>
    <row r="14582" ht="8.25" hidden="1" customHeight="1"/>
    <row r="14583" ht="8.25" hidden="1" customHeight="1"/>
    <row r="14584" ht="8.25" hidden="1" customHeight="1"/>
    <row r="14585" ht="8.25" hidden="1" customHeight="1"/>
    <row r="14586" ht="8.25" hidden="1" customHeight="1"/>
    <row r="14587" ht="8.25" hidden="1" customHeight="1"/>
    <row r="14588" ht="8.25" hidden="1" customHeight="1"/>
    <row r="14589" ht="8.25" hidden="1" customHeight="1"/>
    <row r="14590" ht="8.25" hidden="1" customHeight="1"/>
    <row r="14591" ht="8.25" hidden="1" customHeight="1"/>
    <row r="14592" ht="8.25" hidden="1" customHeight="1"/>
    <row r="14593" ht="8.25" hidden="1" customHeight="1"/>
    <row r="14594" ht="8.25" hidden="1" customHeight="1"/>
    <row r="14595" ht="8.25" hidden="1" customHeight="1"/>
    <row r="14596" ht="8.25" hidden="1" customHeight="1"/>
    <row r="14597" ht="8.25" hidden="1" customHeight="1"/>
    <row r="14598" ht="8.25" hidden="1" customHeight="1"/>
    <row r="14599" ht="8.25" hidden="1" customHeight="1"/>
    <row r="14600" ht="8.25" hidden="1" customHeight="1"/>
    <row r="14601" ht="8.25" hidden="1" customHeight="1"/>
    <row r="14602" ht="8.25" hidden="1" customHeight="1"/>
    <row r="14603" ht="8.25" hidden="1" customHeight="1"/>
    <row r="14604" ht="8.25" hidden="1" customHeight="1"/>
    <row r="14605" ht="8.25" hidden="1" customHeight="1"/>
    <row r="14606" ht="8.25" hidden="1" customHeight="1"/>
    <row r="14607" ht="8.25" hidden="1" customHeight="1"/>
    <row r="14608" ht="8.25" hidden="1" customHeight="1"/>
    <row r="14609" ht="8.25" hidden="1" customHeight="1"/>
    <row r="14610" ht="8.25" hidden="1" customHeight="1"/>
    <row r="14611" ht="8.25" hidden="1" customHeight="1"/>
    <row r="14612" ht="8.25" hidden="1" customHeight="1"/>
    <row r="14613" ht="8.25" hidden="1" customHeight="1"/>
    <row r="14614" ht="8.25" hidden="1" customHeight="1"/>
    <row r="14615" ht="8.25" hidden="1" customHeight="1"/>
    <row r="14616" ht="8.25" hidden="1" customHeight="1"/>
    <row r="14617" ht="8.25" hidden="1" customHeight="1"/>
    <row r="14618" ht="8.25" hidden="1" customHeight="1"/>
    <row r="14619" ht="8.25" hidden="1" customHeight="1"/>
    <row r="14620" ht="8.25" hidden="1" customHeight="1"/>
    <row r="14621" ht="8.25" hidden="1" customHeight="1"/>
    <row r="14622" ht="8.25" hidden="1" customHeight="1"/>
    <row r="14623" ht="8.25" hidden="1" customHeight="1"/>
    <row r="14624" ht="8.25" hidden="1" customHeight="1"/>
    <row r="14625" ht="8.25" hidden="1" customHeight="1"/>
    <row r="14626" ht="8.25" hidden="1" customHeight="1"/>
    <row r="14627" ht="8.25" hidden="1" customHeight="1"/>
    <row r="14628" ht="8.25" hidden="1" customHeight="1"/>
    <row r="14629" ht="8.25" hidden="1" customHeight="1"/>
    <row r="14630" ht="8.25" hidden="1" customHeight="1"/>
    <row r="14631" ht="8.25" hidden="1" customHeight="1"/>
    <row r="14632" ht="8.25" hidden="1" customHeight="1"/>
    <row r="14633" ht="8.25" hidden="1" customHeight="1"/>
    <row r="14634" ht="8.25" hidden="1" customHeight="1"/>
    <row r="14635" ht="8.25" hidden="1" customHeight="1"/>
    <row r="14636" ht="8.25" hidden="1" customHeight="1"/>
    <row r="14637" ht="8.25" hidden="1" customHeight="1"/>
    <row r="14638" ht="8.25" hidden="1" customHeight="1"/>
    <row r="14639" ht="8.25" hidden="1" customHeight="1"/>
    <row r="14640" ht="8.25" hidden="1" customHeight="1"/>
    <row r="14641" ht="8.25" hidden="1" customHeight="1"/>
    <row r="14642" ht="8.25" hidden="1" customHeight="1"/>
    <row r="14643" ht="8.25" hidden="1" customHeight="1"/>
    <row r="14644" ht="8.25" hidden="1" customHeight="1"/>
    <row r="14645" ht="8.25" hidden="1" customHeight="1"/>
    <row r="14646" ht="8.25" hidden="1" customHeight="1"/>
    <row r="14647" ht="8.25" hidden="1" customHeight="1"/>
    <row r="14648" ht="8.25" hidden="1" customHeight="1"/>
    <row r="14649" ht="8.25" hidden="1" customHeight="1"/>
    <row r="14650" ht="8.25" hidden="1" customHeight="1"/>
    <row r="14651" ht="8.25" hidden="1" customHeight="1"/>
    <row r="14652" ht="8.25" hidden="1" customHeight="1"/>
    <row r="14653" ht="8.25" hidden="1" customHeight="1"/>
    <row r="14654" ht="8.25" hidden="1" customHeight="1"/>
    <row r="14655" ht="8.25" hidden="1" customHeight="1"/>
    <row r="14656" ht="8.25" hidden="1" customHeight="1"/>
    <row r="14657" ht="8.25" hidden="1" customHeight="1"/>
    <row r="14658" ht="8.25" hidden="1" customHeight="1"/>
    <row r="14659" ht="8.25" hidden="1" customHeight="1"/>
    <row r="14660" ht="8.25" hidden="1" customHeight="1"/>
    <row r="14661" ht="8.25" hidden="1" customHeight="1"/>
    <row r="14662" ht="8.25" hidden="1" customHeight="1"/>
    <row r="14663" ht="8.25" hidden="1" customHeight="1"/>
    <row r="14664" ht="8.25" hidden="1" customHeight="1"/>
    <row r="14665" ht="8.25" hidden="1" customHeight="1"/>
    <row r="14666" ht="8.25" hidden="1" customHeight="1"/>
    <row r="14667" ht="8.25" hidden="1" customHeight="1"/>
    <row r="14668" ht="8.25" hidden="1" customHeight="1"/>
    <row r="14669" ht="8.25" hidden="1" customHeight="1"/>
    <row r="14670" ht="8.25" hidden="1" customHeight="1"/>
    <row r="14671" ht="8.25" hidden="1" customHeight="1"/>
    <row r="14672" ht="8.25" hidden="1" customHeight="1"/>
    <row r="14673" ht="8.25" hidden="1" customHeight="1"/>
    <row r="14674" ht="8.25" hidden="1" customHeight="1"/>
    <row r="14675" ht="8.25" hidden="1" customHeight="1"/>
    <row r="14676" ht="8.25" hidden="1" customHeight="1"/>
    <row r="14677" ht="8.25" hidden="1" customHeight="1"/>
    <row r="14678" ht="8.25" hidden="1" customHeight="1"/>
    <row r="14679" ht="8.25" hidden="1" customHeight="1"/>
    <row r="14680" ht="8.25" hidden="1" customHeight="1"/>
    <row r="14681" ht="8.25" hidden="1" customHeight="1"/>
    <row r="14682" ht="8.25" hidden="1" customHeight="1"/>
    <row r="14683" ht="8.25" hidden="1" customHeight="1"/>
    <row r="14684" ht="8.25" hidden="1" customHeight="1"/>
    <row r="14685" ht="8.25" hidden="1" customHeight="1"/>
    <row r="14686" ht="8.25" hidden="1" customHeight="1"/>
    <row r="14687" ht="8.25" hidden="1" customHeight="1"/>
    <row r="14688" ht="8.25" hidden="1" customHeight="1"/>
    <row r="14689" ht="8.25" hidden="1" customHeight="1"/>
    <row r="14690" ht="8.25" hidden="1" customHeight="1"/>
    <row r="14691" ht="8.25" hidden="1" customHeight="1"/>
    <row r="14692" ht="8.25" hidden="1" customHeight="1"/>
    <row r="14693" ht="8.25" hidden="1" customHeight="1"/>
    <row r="14694" ht="8.25" hidden="1" customHeight="1"/>
    <row r="14695" ht="8.25" hidden="1" customHeight="1"/>
    <row r="14696" ht="8.25" hidden="1" customHeight="1"/>
    <row r="14697" ht="8.25" hidden="1" customHeight="1"/>
    <row r="14698" ht="8.25" hidden="1" customHeight="1"/>
    <row r="14699" ht="8.25" hidden="1" customHeight="1"/>
    <row r="14700" ht="8.25" hidden="1" customHeight="1"/>
    <row r="14701" ht="8.25" hidden="1" customHeight="1"/>
    <row r="14702" ht="8.25" hidden="1" customHeight="1"/>
    <row r="14703" ht="8.25" hidden="1" customHeight="1"/>
    <row r="14704" ht="8.25" hidden="1" customHeight="1"/>
    <row r="14705" ht="8.25" hidden="1" customHeight="1"/>
    <row r="14706" ht="8.25" hidden="1" customHeight="1"/>
    <row r="14707" ht="8.25" hidden="1" customHeight="1"/>
    <row r="14708" ht="8.25" hidden="1" customHeight="1"/>
    <row r="14709" ht="8.25" hidden="1" customHeight="1"/>
    <row r="14710" ht="8.25" hidden="1" customHeight="1"/>
    <row r="14711" ht="8.25" hidden="1" customHeight="1"/>
    <row r="14712" ht="8.25" hidden="1" customHeight="1"/>
    <row r="14713" ht="8.25" hidden="1" customHeight="1"/>
    <row r="14714" ht="8.25" hidden="1" customHeight="1"/>
    <row r="14715" ht="8.25" hidden="1" customHeight="1"/>
    <row r="14716" ht="8.25" hidden="1" customHeight="1"/>
    <row r="14717" ht="8.25" hidden="1" customHeight="1"/>
    <row r="14718" ht="8.25" hidden="1" customHeight="1"/>
    <row r="14719" ht="8.25" hidden="1" customHeight="1"/>
    <row r="14720" ht="8.25" hidden="1" customHeight="1"/>
    <row r="14721" ht="8.25" hidden="1" customHeight="1"/>
    <row r="14722" ht="8.25" hidden="1" customHeight="1"/>
    <row r="14723" ht="8.25" hidden="1" customHeight="1"/>
    <row r="14724" ht="8.25" hidden="1" customHeight="1"/>
    <row r="14725" ht="8.25" hidden="1" customHeight="1"/>
    <row r="14726" ht="8.25" hidden="1" customHeight="1"/>
    <row r="14727" ht="8.25" hidden="1" customHeight="1"/>
    <row r="14728" ht="8.25" hidden="1" customHeight="1"/>
    <row r="14729" ht="8.25" hidden="1" customHeight="1"/>
    <row r="14730" ht="8.25" hidden="1" customHeight="1"/>
    <row r="14731" ht="8.25" hidden="1" customHeight="1"/>
    <row r="14732" ht="8.25" hidden="1" customHeight="1"/>
    <row r="14733" ht="8.25" hidden="1" customHeight="1"/>
    <row r="14734" ht="8.25" hidden="1" customHeight="1"/>
    <row r="14735" ht="8.25" hidden="1" customHeight="1"/>
    <row r="14736" ht="8.25" hidden="1" customHeight="1"/>
    <row r="14737" ht="8.25" hidden="1" customHeight="1"/>
    <row r="14738" ht="8.25" hidden="1" customHeight="1"/>
    <row r="14739" ht="8.25" hidden="1" customHeight="1"/>
    <row r="14740" ht="8.25" hidden="1" customHeight="1"/>
    <row r="14741" ht="8.25" hidden="1" customHeight="1"/>
    <row r="14742" ht="8.25" hidden="1" customHeight="1"/>
    <row r="14743" ht="8.25" hidden="1" customHeight="1"/>
    <row r="14744" ht="8.25" hidden="1" customHeight="1"/>
    <row r="14745" ht="8.25" hidden="1" customHeight="1"/>
    <row r="14746" ht="8.25" hidden="1" customHeight="1"/>
    <row r="14747" ht="8.25" hidden="1" customHeight="1"/>
    <row r="14748" ht="8.25" hidden="1" customHeight="1"/>
    <row r="14749" ht="8.25" hidden="1" customHeight="1"/>
    <row r="14750" ht="8.25" hidden="1" customHeight="1"/>
    <row r="14751" ht="8.25" hidden="1" customHeight="1"/>
    <row r="14752" ht="8.25" hidden="1" customHeight="1"/>
    <row r="14753" ht="8.25" hidden="1" customHeight="1"/>
    <row r="14754" ht="8.25" hidden="1" customHeight="1"/>
    <row r="14755" ht="8.25" hidden="1" customHeight="1"/>
    <row r="14756" ht="8.25" hidden="1" customHeight="1"/>
    <row r="14757" ht="8.25" hidden="1" customHeight="1"/>
    <row r="14758" ht="8.25" hidden="1" customHeight="1"/>
    <row r="14759" ht="8.25" hidden="1" customHeight="1"/>
    <row r="14760" ht="8.25" hidden="1" customHeight="1"/>
    <row r="14761" ht="8.25" hidden="1" customHeight="1"/>
    <row r="14762" ht="8.25" hidden="1" customHeight="1"/>
    <row r="14763" ht="8.25" hidden="1" customHeight="1"/>
    <row r="14764" ht="8.25" hidden="1" customHeight="1"/>
    <row r="14765" ht="8.25" hidden="1" customHeight="1"/>
    <row r="14766" ht="8.25" hidden="1" customHeight="1"/>
    <row r="14767" ht="8.25" hidden="1" customHeight="1"/>
    <row r="14768" ht="8.25" hidden="1" customHeight="1"/>
    <row r="14769" ht="8.25" hidden="1" customHeight="1"/>
    <row r="14770" ht="8.25" hidden="1" customHeight="1"/>
    <row r="14771" ht="8.25" hidden="1" customHeight="1"/>
    <row r="14772" ht="8.25" hidden="1" customHeight="1"/>
    <row r="14773" ht="8.25" hidden="1" customHeight="1"/>
    <row r="14774" ht="8.25" hidden="1" customHeight="1"/>
    <row r="14775" ht="8.25" hidden="1" customHeight="1"/>
    <row r="14776" ht="8.25" hidden="1" customHeight="1"/>
    <row r="14777" ht="8.25" hidden="1" customHeight="1"/>
    <row r="14778" ht="8.25" hidden="1" customHeight="1"/>
    <row r="14779" ht="8.25" hidden="1" customHeight="1"/>
    <row r="14780" ht="8.25" hidden="1" customHeight="1"/>
    <row r="14781" ht="8.25" hidden="1" customHeight="1"/>
    <row r="14782" ht="8.25" hidden="1" customHeight="1"/>
    <row r="14783" ht="8.25" hidden="1" customHeight="1"/>
    <row r="14784" ht="8.25" hidden="1" customHeight="1"/>
    <row r="14785" ht="8.25" hidden="1" customHeight="1"/>
    <row r="14786" ht="8.25" hidden="1" customHeight="1"/>
    <row r="14787" ht="8.25" hidden="1" customHeight="1"/>
    <row r="14788" ht="8.25" hidden="1" customHeight="1"/>
    <row r="14789" ht="8.25" hidden="1" customHeight="1"/>
    <row r="14790" ht="8.25" hidden="1" customHeight="1"/>
    <row r="14791" ht="8.25" hidden="1" customHeight="1"/>
    <row r="14792" ht="8.25" hidden="1" customHeight="1"/>
    <row r="14793" ht="8.25" hidden="1" customHeight="1"/>
    <row r="14794" ht="8.25" hidden="1" customHeight="1"/>
    <row r="14795" ht="8.25" hidden="1" customHeight="1"/>
    <row r="14796" ht="8.25" hidden="1" customHeight="1"/>
    <row r="14797" ht="8.25" hidden="1" customHeight="1"/>
    <row r="14798" ht="8.25" hidden="1" customHeight="1"/>
    <row r="14799" ht="8.25" hidden="1" customHeight="1"/>
    <row r="14800" ht="8.25" hidden="1" customHeight="1"/>
    <row r="14801" ht="8.25" hidden="1" customHeight="1"/>
    <row r="14802" ht="8.25" hidden="1" customHeight="1"/>
    <row r="14803" ht="8.25" hidden="1" customHeight="1"/>
    <row r="14804" ht="8.25" hidden="1" customHeight="1"/>
    <row r="14805" ht="8.25" hidden="1" customHeight="1"/>
    <row r="14806" ht="8.25" hidden="1" customHeight="1"/>
    <row r="14807" ht="8.25" hidden="1" customHeight="1"/>
    <row r="14808" ht="8.25" hidden="1" customHeight="1"/>
    <row r="14809" ht="8.25" hidden="1" customHeight="1"/>
    <row r="14810" ht="8.25" hidden="1" customHeight="1"/>
    <row r="14811" ht="8.25" hidden="1" customHeight="1"/>
    <row r="14812" ht="8.25" hidden="1" customHeight="1"/>
    <row r="14813" ht="8.25" hidden="1" customHeight="1"/>
    <row r="14814" ht="8.25" hidden="1" customHeight="1"/>
    <row r="14815" ht="8.25" hidden="1" customHeight="1"/>
    <row r="14816" ht="8.25" hidden="1" customHeight="1"/>
    <row r="14817" ht="8.25" hidden="1" customHeight="1"/>
    <row r="14818" ht="8.25" hidden="1" customHeight="1"/>
    <row r="14819" ht="8.25" hidden="1" customHeight="1"/>
    <row r="14820" ht="8.25" hidden="1" customHeight="1"/>
    <row r="14821" ht="8.25" hidden="1" customHeight="1"/>
    <row r="14822" ht="8.25" hidden="1" customHeight="1"/>
    <row r="14823" ht="8.25" hidden="1" customHeight="1"/>
    <row r="14824" ht="8.25" hidden="1" customHeight="1"/>
    <row r="14825" ht="8.25" hidden="1" customHeight="1"/>
    <row r="14826" ht="8.25" hidden="1" customHeight="1"/>
    <row r="14827" ht="8.25" hidden="1" customHeight="1"/>
    <row r="14828" ht="8.25" hidden="1" customHeight="1"/>
    <row r="14829" ht="8.25" hidden="1" customHeight="1"/>
    <row r="14830" ht="8.25" hidden="1" customHeight="1"/>
    <row r="14831" ht="8.25" hidden="1" customHeight="1"/>
    <row r="14832" ht="8.25" hidden="1" customHeight="1"/>
    <row r="14833" ht="8.25" hidden="1" customHeight="1"/>
    <row r="14834" ht="8.25" hidden="1" customHeight="1"/>
    <row r="14835" ht="8.25" hidden="1" customHeight="1"/>
    <row r="14836" ht="8.25" hidden="1" customHeight="1"/>
    <row r="14837" ht="8.25" hidden="1" customHeight="1"/>
    <row r="14838" ht="8.25" hidden="1" customHeight="1"/>
    <row r="14839" ht="8.25" hidden="1" customHeight="1"/>
    <row r="14840" ht="8.25" hidden="1" customHeight="1"/>
    <row r="14841" ht="8.25" hidden="1" customHeight="1"/>
    <row r="14842" ht="8.25" hidden="1" customHeight="1"/>
    <row r="14843" ht="8.25" hidden="1" customHeight="1"/>
    <row r="14844" ht="8.25" hidden="1" customHeight="1"/>
    <row r="14845" ht="8.25" hidden="1" customHeight="1"/>
    <row r="14846" ht="8.25" hidden="1" customHeight="1"/>
    <row r="14847" ht="8.25" hidden="1" customHeight="1"/>
    <row r="14848" ht="8.25" hidden="1" customHeight="1"/>
    <row r="14849" ht="8.25" hidden="1" customHeight="1"/>
    <row r="14850" ht="8.25" hidden="1" customHeight="1"/>
    <row r="14851" ht="8.25" hidden="1" customHeight="1"/>
    <row r="14852" ht="8.25" hidden="1" customHeight="1"/>
    <row r="14853" ht="8.25" hidden="1" customHeight="1"/>
    <row r="14854" ht="8.25" hidden="1" customHeight="1"/>
    <row r="14855" ht="8.25" hidden="1" customHeight="1"/>
    <row r="14856" ht="8.25" hidden="1" customHeight="1"/>
    <row r="14857" ht="8.25" hidden="1" customHeight="1"/>
    <row r="14858" ht="8.25" hidden="1" customHeight="1"/>
    <row r="14859" ht="8.25" hidden="1" customHeight="1"/>
    <row r="14860" ht="8.25" hidden="1" customHeight="1"/>
    <row r="14861" ht="8.25" hidden="1" customHeight="1"/>
    <row r="14862" ht="8.25" hidden="1" customHeight="1"/>
    <row r="14863" ht="8.25" hidden="1" customHeight="1"/>
    <row r="14864" ht="8.25" hidden="1" customHeight="1"/>
    <row r="14865" ht="8.25" hidden="1" customHeight="1"/>
    <row r="14866" ht="8.25" hidden="1" customHeight="1"/>
    <row r="14867" ht="8.25" hidden="1" customHeight="1"/>
    <row r="14868" ht="8.25" hidden="1" customHeight="1"/>
    <row r="14869" ht="8.25" hidden="1" customHeight="1"/>
    <row r="14870" ht="8.25" hidden="1" customHeight="1"/>
    <row r="14871" ht="8.25" hidden="1" customHeight="1"/>
    <row r="14872" ht="8.25" hidden="1" customHeight="1"/>
    <row r="14873" ht="8.25" hidden="1" customHeight="1"/>
    <row r="14874" ht="8.25" hidden="1" customHeight="1"/>
    <row r="14875" ht="8.25" hidden="1" customHeight="1"/>
    <row r="14876" ht="8.25" hidden="1" customHeight="1"/>
    <row r="14877" ht="8.25" hidden="1" customHeight="1"/>
    <row r="14878" ht="8.25" hidden="1" customHeight="1"/>
    <row r="14879" ht="8.25" hidden="1" customHeight="1"/>
    <row r="14880" ht="8.25" hidden="1" customHeight="1"/>
    <row r="14881" ht="8.25" hidden="1" customHeight="1"/>
    <row r="14882" ht="8.25" hidden="1" customHeight="1"/>
    <row r="14883" ht="8.25" hidden="1" customHeight="1"/>
    <row r="14884" ht="8.25" hidden="1" customHeight="1"/>
    <row r="14885" ht="8.25" hidden="1" customHeight="1"/>
    <row r="14886" ht="8.25" hidden="1" customHeight="1"/>
    <row r="14887" ht="8.25" hidden="1" customHeight="1"/>
    <row r="14888" ht="8.25" hidden="1" customHeight="1"/>
    <row r="14889" ht="8.25" hidden="1" customHeight="1"/>
    <row r="14890" ht="8.25" hidden="1" customHeight="1"/>
    <row r="14891" ht="8.25" hidden="1" customHeight="1"/>
    <row r="14892" ht="8.25" hidden="1" customHeight="1"/>
    <row r="14893" ht="8.25" hidden="1" customHeight="1"/>
    <row r="14894" ht="8.25" hidden="1" customHeight="1"/>
    <row r="14895" ht="8.25" hidden="1" customHeight="1"/>
    <row r="14896" ht="8.25" hidden="1" customHeight="1"/>
    <row r="14897" ht="8.25" hidden="1" customHeight="1"/>
    <row r="14898" ht="8.25" hidden="1" customHeight="1"/>
    <row r="14899" ht="8.25" hidden="1" customHeight="1"/>
    <row r="14900" ht="8.25" hidden="1" customHeight="1"/>
    <row r="14901" ht="8.25" hidden="1" customHeight="1"/>
    <row r="14902" ht="8.25" hidden="1" customHeight="1"/>
    <row r="14903" ht="8.25" hidden="1" customHeight="1"/>
    <row r="14904" ht="8.25" hidden="1" customHeight="1"/>
    <row r="14905" ht="8.25" hidden="1" customHeight="1"/>
    <row r="14906" ht="8.25" hidden="1" customHeight="1"/>
    <row r="14907" ht="8.25" hidden="1" customHeight="1"/>
    <row r="14908" ht="8.25" hidden="1" customHeight="1"/>
    <row r="14909" ht="8.25" hidden="1" customHeight="1"/>
    <row r="14910" ht="8.25" hidden="1" customHeight="1"/>
    <row r="14911" ht="8.25" hidden="1" customHeight="1"/>
    <row r="14912" ht="8.25" hidden="1" customHeight="1"/>
    <row r="14913" ht="8.25" hidden="1" customHeight="1"/>
    <row r="14914" ht="8.25" hidden="1" customHeight="1"/>
    <row r="14915" ht="8.25" hidden="1" customHeight="1"/>
    <row r="14916" ht="8.25" hidden="1" customHeight="1"/>
    <row r="14917" ht="8.25" hidden="1" customHeight="1"/>
    <row r="14918" ht="8.25" hidden="1" customHeight="1"/>
    <row r="14919" ht="8.25" hidden="1" customHeight="1"/>
    <row r="14920" ht="8.25" hidden="1" customHeight="1"/>
    <row r="14921" ht="8.25" hidden="1" customHeight="1"/>
    <row r="14922" ht="8.25" hidden="1" customHeight="1"/>
    <row r="14923" ht="8.25" hidden="1" customHeight="1"/>
    <row r="14924" ht="8.25" hidden="1" customHeight="1"/>
    <row r="14925" ht="8.25" hidden="1" customHeight="1"/>
    <row r="14926" ht="8.25" hidden="1" customHeight="1"/>
    <row r="14927" ht="8.25" hidden="1" customHeight="1"/>
    <row r="14928" ht="8.25" hidden="1" customHeight="1"/>
    <row r="14929" ht="8.25" hidden="1" customHeight="1"/>
    <row r="14930" ht="8.25" hidden="1" customHeight="1"/>
    <row r="14931" ht="8.25" hidden="1" customHeight="1"/>
    <row r="14932" ht="8.25" hidden="1" customHeight="1"/>
    <row r="14933" ht="8.25" hidden="1" customHeight="1"/>
    <row r="14934" ht="8.25" hidden="1" customHeight="1"/>
    <row r="14935" ht="8.25" hidden="1" customHeight="1"/>
    <row r="14936" ht="8.25" hidden="1" customHeight="1"/>
    <row r="14937" ht="8.25" hidden="1" customHeight="1"/>
    <row r="14938" ht="8.25" hidden="1" customHeight="1"/>
    <row r="14939" ht="8.25" hidden="1" customHeight="1"/>
    <row r="14940" ht="8.25" hidden="1" customHeight="1"/>
    <row r="14941" ht="8.25" hidden="1" customHeight="1"/>
    <row r="14942" ht="8.25" hidden="1" customHeight="1"/>
    <row r="14943" ht="8.25" hidden="1" customHeight="1"/>
    <row r="14944" ht="8.25" hidden="1" customHeight="1"/>
    <row r="14945" ht="8.25" hidden="1" customHeight="1"/>
    <row r="14946" ht="8.25" hidden="1" customHeight="1"/>
    <row r="14947" ht="8.25" hidden="1" customHeight="1"/>
    <row r="14948" ht="8.25" hidden="1" customHeight="1"/>
    <row r="14949" ht="8.25" hidden="1" customHeight="1"/>
    <row r="14950" ht="8.25" hidden="1" customHeight="1"/>
    <row r="14951" ht="8.25" hidden="1" customHeight="1"/>
    <row r="14952" ht="8.25" hidden="1" customHeight="1"/>
    <row r="14953" ht="8.25" hidden="1" customHeight="1"/>
    <row r="14954" ht="8.25" hidden="1" customHeight="1"/>
    <row r="14955" ht="8.25" hidden="1" customHeight="1"/>
    <row r="14956" ht="8.25" hidden="1" customHeight="1"/>
    <row r="14957" ht="8.25" hidden="1" customHeight="1"/>
    <row r="14958" ht="8.25" hidden="1" customHeight="1"/>
    <row r="14959" ht="8.25" hidden="1" customHeight="1"/>
    <row r="14960" ht="8.25" hidden="1" customHeight="1"/>
    <row r="14961" ht="8.25" hidden="1" customHeight="1"/>
    <row r="14962" ht="8.25" hidden="1" customHeight="1"/>
    <row r="14963" ht="8.25" hidden="1" customHeight="1"/>
    <row r="14964" ht="8.25" hidden="1" customHeight="1"/>
    <row r="14965" ht="8.25" hidden="1" customHeight="1"/>
    <row r="14966" ht="8.25" hidden="1" customHeight="1"/>
    <row r="14967" ht="8.25" hidden="1" customHeight="1"/>
    <row r="14968" ht="8.25" hidden="1" customHeight="1"/>
    <row r="14969" ht="8.25" hidden="1" customHeight="1"/>
    <row r="14970" ht="8.25" hidden="1" customHeight="1"/>
    <row r="14971" ht="8.25" hidden="1" customHeight="1"/>
    <row r="14972" ht="8.25" hidden="1" customHeight="1"/>
    <row r="14973" ht="8.25" hidden="1" customHeight="1"/>
    <row r="14974" ht="8.25" hidden="1" customHeight="1"/>
    <row r="14975" ht="8.25" hidden="1" customHeight="1"/>
    <row r="14976" ht="8.25" hidden="1" customHeight="1"/>
    <row r="14977" ht="8.25" hidden="1" customHeight="1"/>
    <row r="14978" ht="8.25" hidden="1" customHeight="1"/>
    <row r="14979" ht="8.25" hidden="1" customHeight="1"/>
    <row r="14980" ht="8.25" hidden="1" customHeight="1"/>
    <row r="14981" ht="8.25" hidden="1" customHeight="1"/>
    <row r="14982" ht="8.25" hidden="1" customHeight="1"/>
    <row r="14983" ht="8.25" hidden="1" customHeight="1"/>
    <row r="14984" ht="8.25" hidden="1" customHeight="1"/>
    <row r="14985" ht="8.25" hidden="1" customHeight="1"/>
    <row r="14986" ht="8.25" hidden="1" customHeight="1"/>
    <row r="14987" ht="8.25" hidden="1" customHeight="1"/>
    <row r="14988" ht="8.25" hidden="1" customHeight="1"/>
    <row r="14989" ht="8.25" hidden="1" customHeight="1"/>
    <row r="14990" ht="8.25" hidden="1" customHeight="1"/>
    <row r="14991" ht="8.25" hidden="1" customHeight="1"/>
    <row r="14992" ht="8.25" hidden="1" customHeight="1"/>
    <row r="14993" ht="8.25" hidden="1" customHeight="1"/>
    <row r="14994" ht="8.25" hidden="1" customHeight="1"/>
    <row r="14995" ht="8.25" hidden="1" customHeight="1"/>
    <row r="14996" ht="8.25" hidden="1" customHeight="1"/>
    <row r="14997" ht="8.25" hidden="1" customHeight="1"/>
    <row r="14998" ht="8.25" hidden="1" customHeight="1"/>
    <row r="14999" ht="8.25" hidden="1" customHeight="1"/>
    <row r="15000" ht="8.25" hidden="1" customHeight="1"/>
    <row r="15001" ht="8.25" hidden="1" customHeight="1"/>
    <row r="15002" ht="8.25" hidden="1" customHeight="1"/>
    <row r="15003" ht="8.25" hidden="1" customHeight="1"/>
    <row r="15004" ht="8.25" hidden="1" customHeight="1"/>
    <row r="15005" ht="8.25" hidden="1" customHeight="1"/>
    <row r="15006" ht="8.25" hidden="1" customHeight="1"/>
    <row r="15007" ht="8.25" hidden="1" customHeight="1"/>
    <row r="15008" ht="8.25" hidden="1" customHeight="1"/>
    <row r="15009" ht="8.25" hidden="1" customHeight="1"/>
    <row r="15010" ht="8.25" hidden="1" customHeight="1"/>
    <row r="15011" ht="8.25" hidden="1" customHeight="1"/>
    <row r="15012" ht="8.25" hidden="1" customHeight="1"/>
    <row r="15013" ht="8.25" hidden="1" customHeight="1"/>
    <row r="15014" ht="8.25" hidden="1" customHeight="1"/>
    <row r="15015" ht="8.25" hidden="1" customHeight="1"/>
    <row r="15016" ht="8.25" hidden="1" customHeight="1"/>
    <row r="15017" ht="8.25" hidden="1" customHeight="1"/>
    <row r="15018" ht="8.25" hidden="1" customHeight="1"/>
    <row r="15019" ht="8.25" hidden="1" customHeight="1"/>
    <row r="15020" ht="8.25" hidden="1" customHeight="1"/>
    <row r="15021" ht="8.25" hidden="1" customHeight="1"/>
    <row r="15022" ht="8.25" hidden="1" customHeight="1"/>
    <row r="15023" ht="8.25" hidden="1" customHeight="1"/>
    <row r="15024" ht="8.25" hidden="1" customHeight="1"/>
    <row r="15025" ht="8.25" hidden="1" customHeight="1"/>
    <row r="15026" ht="8.25" hidden="1" customHeight="1"/>
    <row r="15027" ht="8.25" hidden="1" customHeight="1"/>
    <row r="15028" ht="8.25" hidden="1" customHeight="1"/>
    <row r="15029" ht="8.25" hidden="1" customHeight="1"/>
    <row r="15030" ht="8.25" hidden="1" customHeight="1"/>
    <row r="15031" ht="8.25" hidden="1" customHeight="1"/>
    <row r="15032" ht="8.25" hidden="1" customHeight="1"/>
    <row r="15033" ht="8.25" hidden="1" customHeight="1"/>
    <row r="15034" ht="8.25" hidden="1" customHeight="1"/>
    <row r="15035" ht="8.25" hidden="1" customHeight="1"/>
    <row r="15036" ht="8.25" hidden="1" customHeight="1"/>
    <row r="15037" ht="8.25" hidden="1" customHeight="1"/>
    <row r="15038" ht="8.25" hidden="1" customHeight="1"/>
    <row r="15039" ht="8.25" hidden="1" customHeight="1"/>
    <row r="15040" ht="8.25" hidden="1" customHeight="1"/>
    <row r="15041" ht="8.25" hidden="1" customHeight="1"/>
    <row r="15042" ht="8.25" hidden="1" customHeight="1"/>
    <row r="15043" ht="8.25" hidden="1" customHeight="1"/>
    <row r="15044" ht="8.25" hidden="1" customHeight="1"/>
    <row r="15045" ht="8.25" hidden="1" customHeight="1"/>
    <row r="15046" ht="8.25" hidden="1" customHeight="1"/>
    <row r="15047" ht="8.25" hidden="1" customHeight="1"/>
    <row r="15048" ht="8.25" hidden="1" customHeight="1"/>
    <row r="15049" ht="8.25" hidden="1" customHeight="1"/>
    <row r="15050" ht="8.25" hidden="1" customHeight="1"/>
    <row r="15051" ht="8.25" hidden="1" customHeight="1"/>
    <row r="15052" ht="8.25" hidden="1" customHeight="1"/>
    <row r="15053" ht="8.25" hidden="1" customHeight="1"/>
    <row r="15054" ht="8.25" hidden="1" customHeight="1"/>
    <row r="15055" ht="8.25" hidden="1" customHeight="1"/>
    <row r="15056" ht="8.25" hidden="1" customHeight="1"/>
    <row r="15057" ht="8.25" hidden="1" customHeight="1"/>
    <row r="15058" ht="8.25" hidden="1" customHeight="1"/>
    <row r="15059" ht="8.25" hidden="1" customHeight="1"/>
    <row r="15060" ht="8.25" hidden="1" customHeight="1"/>
    <row r="15061" ht="8.25" hidden="1" customHeight="1"/>
    <row r="15062" ht="8.25" hidden="1" customHeight="1"/>
    <row r="15063" ht="8.25" hidden="1" customHeight="1"/>
    <row r="15064" ht="8.25" hidden="1" customHeight="1"/>
    <row r="15065" ht="8.25" hidden="1" customHeight="1"/>
    <row r="15066" ht="8.25" hidden="1" customHeight="1"/>
    <row r="15067" ht="8.25" hidden="1" customHeight="1"/>
    <row r="15068" ht="8.25" hidden="1" customHeight="1"/>
    <row r="15069" ht="8.25" hidden="1" customHeight="1"/>
    <row r="15070" ht="8.25" hidden="1" customHeight="1"/>
    <row r="15071" ht="8.25" hidden="1" customHeight="1"/>
    <row r="15072" ht="8.25" hidden="1" customHeight="1"/>
    <row r="15073" ht="8.25" hidden="1" customHeight="1"/>
    <row r="15074" ht="8.25" hidden="1" customHeight="1"/>
    <row r="15075" ht="8.25" hidden="1" customHeight="1"/>
    <row r="15076" ht="8.25" hidden="1" customHeight="1"/>
    <row r="15077" ht="8.25" hidden="1" customHeight="1"/>
    <row r="15078" ht="8.25" hidden="1" customHeight="1"/>
    <row r="15079" ht="8.25" hidden="1" customHeight="1"/>
    <row r="15080" ht="8.25" hidden="1" customHeight="1"/>
    <row r="15081" ht="8.25" hidden="1" customHeight="1"/>
    <row r="15082" ht="8.25" hidden="1" customHeight="1"/>
    <row r="15083" ht="8.25" hidden="1" customHeight="1"/>
    <row r="15084" ht="8.25" hidden="1" customHeight="1"/>
    <row r="15085" ht="8.25" hidden="1" customHeight="1"/>
    <row r="15086" ht="8.25" hidden="1" customHeight="1"/>
    <row r="15087" ht="8.25" hidden="1" customHeight="1"/>
    <row r="15088" ht="8.25" hidden="1" customHeight="1"/>
    <row r="15089" ht="8.25" hidden="1" customHeight="1"/>
    <row r="15090" ht="8.25" hidden="1" customHeight="1"/>
    <row r="15091" ht="8.25" hidden="1" customHeight="1"/>
    <row r="15092" ht="8.25" hidden="1" customHeight="1"/>
    <row r="15093" ht="8.25" hidden="1" customHeight="1"/>
    <row r="15094" ht="8.25" hidden="1" customHeight="1"/>
    <row r="15095" ht="8.25" hidden="1" customHeight="1"/>
    <row r="15096" ht="8.25" hidden="1" customHeight="1"/>
    <row r="15097" ht="8.25" hidden="1" customHeight="1"/>
    <row r="15098" ht="8.25" hidden="1" customHeight="1"/>
    <row r="15099" ht="8.25" hidden="1" customHeight="1"/>
    <row r="15100" ht="8.25" hidden="1" customHeight="1"/>
    <row r="15101" ht="8.25" hidden="1" customHeight="1"/>
    <row r="15102" ht="8.25" hidden="1" customHeight="1"/>
    <row r="15103" ht="8.25" hidden="1" customHeight="1"/>
    <row r="15104" ht="8.25" hidden="1" customHeight="1"/>
    <row r="15105" ht="8.25" hidden="1" customHeight="1"/>
    <row r="15106" ht="8.25" hidden="1" customHeight="1"/>
    <row r="15107" ht="8.25" hidden="1" customHeight="1"/>
    <row r="15108" ht="8.25" hidden="1" customHeight="1"/>
    <row r="15109" ht="8.25" hidden="1" customHeight="1"/>
    <row r="15110" ht="8.25" hidden="1" customHeight="1"/>
    <row r="15111" ht="8.25" hidden="1" customHeight="1"/>
    <row r="15112" ht="8.25" hidden="1" customHeight="1"/>
    <row r="15113" ht="8.25" hidden="1" customHeight="1"/>
    <row r="15114" ht="8.25" hidden="1" customHeight="1"/>
    <row r="15115" ht="8.25" hidden="1" customHeight="1"/>
    <row r="15116" ht="8.25" hidden="1" customHeight="1"/>
    <row r="15117" ht="8.25" hidden="1" customHeight="1"/>
    <row r="15118" ht="8.25" hidden="1" customHeight="1"/>
    <row r="15119" ht="8.25" hidden="1" customHeight="1"/>
    <row r="15120" ht="8.25" hidden="1" customHeight="1"/>
    <row r="15121" ht="8.25" hidden="1" customHeight="1"/>
    <row r="15122" ht="8.25" hidden="1" customHeight="1"/>
    <row r="15123" ht="8.25" hidden="1" customHeight="1"/>
    <row r="15124" ht="8.25" hidden="1" customHeight="1"/>
    <row r="15125" ht="8.25" hidden="1" customHeight="1"/>
    <row r="15126" ht="8.25" hidden="1" customHeight="1"/>
    <row r="15127" ht="8.25" hidden="1" customHeight="1"/>
    <row r="15128" ht="8.25" hidden="1" customHeight="1"/>
    <row r="15129" ht="8.25" hidden="1" customHeight="1"/>
    <row r="15130" ht="8.25" hidden="1" customHeight="1"/>
    <row r="15131" ht="8.25" hidden="1" customHeight="1"/>
    <row r="15132" ht="8.25" hidden="1" customHeight="1"/>
    <row r="15133" ht="8.25" hidden="1" customHeight="1"/>
    <row r="15134" ht="8.25" hidden="1" customHeight="1"/>
    <row r="15135" ht="8.25" hidden="1" customHeight="1"/>
    <row r="15136" ht="8.25" hidden="1" customHeight="1"/>
    <row r="15137" ht="8.25" hidden="1" customHeight="1"/>
    <row r="15138" ht="8.25" hidden="1" customHeight="1"/>
    <row r="15139" ht="8.25" hidden="1" customHeight="1"/>
    <row r="15140" ht="8.25" hidden="1" customHeight="1"/>
    <row r="15141" ht="8.25" hidden="1" customHeight="1"/>
    <row r="15142" ht="8.25" hidden="1" customHeight="1"/>
    <row r="15143" ht="8.25" hidden="1" customHeight="1"/>
    <row r="15144" ht="8.25" hidden="1" customHeight="1"/>
    <row r="15145" ht="8.25" hidden="1" customHeight="1"/>
    <row r="15146" ht="8.25" hidden="1" customHeight="1"/>
    <row r="15147" ht="8.25" hidden="1" customHeight="1"/>
    <row r="15148" ht="8.25" hidden="1" customHeight="1"/>
    <row r="15149" ht="8.25" hidden="1" customHeight="1"/>
    <row r="15150" ht="8.25" hidden="1" customHeight="1"/>
    <row r="15151" ht="8.25" hidden="1" customHeight="1"/>
    <row r="15152" ht="8.25" hidden="1" customHeight="1"/>
    <row r="15153" ht="8.25" hidden="1" customHeight="1"/>
    <row r="15154" ht="8.25" hidden="1" customHeight="1"/>
    <row r="15155" ht="8.25" hidden="1" customHeight="1"/>
    <row r="15156" ht="8.25" hidden="1" customHeight="1"/>
    <row r="15157" ht="8.25" hidden="1" customHeight="1"/>
    <row r="15158" ht="8.25" hidden="1" customHeight="1"/>
    <row r="15159" ht="8.25" hidden="1" customHeight="1"/>
    <row r="15160" ht="8.25" hidden="1" customHeight="1"/>
    <row r="15161" ht="8.25" hidden="1" customHeight="1"/>
    <row r="15162" ht="8.25" hidden="1" customHeight="1"/>
    <row r="15163" ht="8.25" hidden="1" customHeight="1"/>
    <row r="15164" ht="8.25" hidden="1" customHeight="1"/>
    <row r="15165" ht="8.25" hidden="1" customHeight="1"/>
    <row r="15166" ht="8.25" hidden="1" customHeight="1"/>
    <row r="15167" ht="8.25" hidden="1" customHeight="1"/>
    <row r="15168" ht="8.25" hidden="1" customHeight="1"/>
    <row r="15169" ht="8.25" hidden="1" customHeight="1"/>
    <row r="15170" ht="8.25" hidden="1" customHeight="1"/>
    <row r="15171" ht="8.25" hidden="1" customHeight="1"/>
    <row r="15172" ht="8.25" hidden="1" customHeight="1"/>
    <row r="15173" ht="8.25" hidden="1" customHeight="1"/>
    <row r="15174" ht="8.25" hidden="1" customHeight="1"/>
    <row r="15175" ht="8.25" hidden="1" customHeight="1"/>
    <row r="15176" ht="8.25" hidden="1" customHeight="1"/>
    <row r="15177" ht="8.25" hidden="1" customHeight="1"/>
    <row r="15178" ht="8.25" hidden="1" customHeight="1"/>
    <row r="15179" ht="8.25" hidden="1" customHeight="1"/>
    <row r="15180" ht="8.25" hidden="1" customHeight="1"/>
    <row r="15181" ht="8.25" hidden="1" customHeight="1"/>
    <row r="15182" ht="8.25" hidden="1" customHeight="1"/>
    <row r="15183" ht="8.25" hidden="1" customHeight="1"/>
    <row r="15184" ht="8.25" hidden="1" customHeight="1"/>
    <row r="15185" ht="8.25" hidden="1" customHeight="1"/>
    <row r="15186" ht="8.25" hidden="1" customHeight="1"/>
    <row r="15187" ht="8.25" hidden="1" customHeight="1"/>
    <row r="15188" ht="8.25" hidden="1" customHeight="1"/>
    <row r="15189" ht="8.25" hidden="1" customHeight="1"/>
    <row r="15190" ht="8.25" hidden="1" customHeight="1"/>
    <row r="15191" ht="8.25" hidden="1" customHeight="1"/>
    <row r="15192" ht="8.25" hidden="1" customHeight="1"/>
    <row r="15193" ht="8.25" hidden="1" customHeight="1"/>
    <row r="15194" ht="8.25" hidden="1" customHeight="1"/>
    <row r="15195" ht="8.25" hidden="1" customHeight="1"/>
    <row r="15196" ht="8.25" hidden="1" customHeight="1"/>
    <row r="15197" ht="8.25" hidden="1" customHeight="1"/>
    <row r="15198" ht="8.25" hidden="1" customHeight="1"/>
    <row r="15199" ht="8.25" hidden="1" customHeight="1"/>
    <row r="15200" ht="8.25" hidden="1" customHeight="1"/>
    <row r="15201" ht="8.25" hidden="1" customHeight="1"/>
    <row r="15202" ht="8.25" hidden="1" customHeight="1"/>
    <row r="15203" ht="8.25" hidden="1" customHeight="1"/>
    <row r="15204" ht="8.25" hidden="1" customHeight="1"/>
    <row r="15205" ht="8.25" hidden="1" customHeight="1"/>
    <row r="15206" ht="8.25" hidden="1" customHeight="1"/>
    <row r="15207" ht="8.25" hidden="1" customHeight="1"/>
    <row r="15208" ht="8.25" hidden="1" customHeight="1"/>
    <row r="15209" ht="8.25" hidden="1" customHeight="1"/>
    <row r="15210" ht="8.25" hidden="1" customHeight="1"/>
    <row r="15211" ht="8.25" hidden="1" customHeight="1"/>
    <row r="15212" ht="8.25" hidden="1" customHeight="1"/>
    <row r="15213" ht="8.25" hidden="1" customHeight="1"/>
    <row r="15214" ht="8.25" hidden="1" customHeight="1"/>
    <row r="15215" ht="8.25" hidden="1" customHeight="1"/>
    <row r="15216" ht="8.25" hidden="1" customHeight="1"/>
    <row r="15217" ht="8.25" hidden="1" customHeight="1"/>
    <row r="15218" ht="8.25" hidden="1" customHeight="1"/>
    <row r="15219" ht="8.25" hidden="1" customHeight="1"/>
    <row r="15220" ht="8.25" hidden="1" customHeight="1"/>
    <row r="15221" ht="8.25" hidden="1" customHeight="1"/>
    <row r="15222" ht="8.25" hidden="1" customHeight="1"/>
    <row r="15223" ht="8.25" hidden="1" customHeight="1"/>
    <row r="15224" ht="8.25" hidden="1" customHeight="1"/>
    <row r="15225" ht="8.25" hidden="1" customHeight="1"/>
    <row r="15226" ht="8.25" hidden="1" customHeight="1"/>
    <row r="15227" ht="8.25" hidden="1" customHeight="1"/>
    <row r="15228" ht="8.25" hidden="1" customHeight="1"/>
    <row r="15229" ht="8.25" hidden="1" customHeight="1"/>
    <row r="15230" ht="8.25" hidden="1" customHeight="1"/>
    <row r="15231" ht="8.25" hidden="1" customHeight="1"/>
    <row r="15232" ht="8.25" hidden="1" customHeight="1"/>
    <row r="15233" ht="8.25" hidden="1" customHeight="1"/>
    <row r="15234" ht="8.25" hidden="1" customHeight="1"/>
    <row r="15235" ht="8.25" hidden="1" customHeight="1"/>
    <row r="15236" ht="8.25" hidden="1" customHeight="1"/>
    <row r="15237" ht="8.25" hidden="1" customHeight="1"/>
    <row r="15238" ht="8.25" hidden="1" customHeight="1"/>
    <row r="15239" ht="8.25" hidden="1" customHeight="1"/>
    <row r="15240" ht="8.25" hidden="1" customHeight="1"/>
    <row r="15241" ht="8.25" hidden="1" customHeight="1"/>
    <row r="15242" ht="8.25" hidden="1" customHeight="1"/>
    <row r="15243" ht="8.25" hidden="1" customHeight="1"/>
    <row r="15244" ht="8.25" hidden="1" customHeight="1"/>
    <row r="15245" ht="8.25" hidden="1" customHeight="1"/>
    <row r="15246" ht="8.25" hidden="1" customHeight="1"/>
    <row r="15247" ht="8.25" hidden="1" customHeight="1"/>
    <row r="15248" ht="8.25" hidden="1" customHeight="1"/>
    <row r="15249" ht="8.25" hidden="1" customHeight="1"/>
    <row r="15250" ht="8.25" hidden="1" customHeight="1"/>
    <row r="15251" ht="8.25" hidden="1" customHeight="1"/>
    <row r="15252" ht="8.25" hidden="1" customHeight="1"/>
    <row r="15253" ht="8.25" hidden="1" customHeight="1"/>
    <row r="15254" ht="8.25" hidden="1" customHeight="1"/>
    <row r="15255" ht="8.25" hidden="1" customHeight="1"/>
    <row r="15256" ht="8.25" hidden="1" customHeight="1"/>
    <row r="15257" ht="8.25" hidden="1" customHeight="1"/>
    <row r="15258" ht="8.25" hidden="1" customHeight="1"/>
    <row r="15259" ht="8.25" hidden="1" customHeight="1"/>
    <row r="15260" ht="8.25" hidden="1" customHeight="1"/>
    <row r="15261" ht="8.25" hidden="1" customHeight="1"/>
    <row r="15262" ht="8.25" hidden="1" customHeight="1"/>
    <row r="15263" ht="8.25" hidden="1" customHeight="1"/>
    <row r="15264" ht="8.25" hidden="1" customHeight="1"/>
    <row r="15265" ht="8.25" hidden="1" customHeight="1"/>
    <row r="15266" ht="8.25" hidden="1" customHeight="1"/>
    <row r="15267" ht="8.25" hidden="1" customHeight="1"/>
    <row r="15268" ht="8.25" hidden="1" customHeight="1"/>
    <row r="15269" ht="8.25" hidden="1" customHeight="1"/>
    <row r="15270" ht="8.25" hidden="1" customHeight="1"/>
    <row r="15271" ht="8.25" hidden="1" customHeight="1"/>
    <row r="15272" ht="8.25" hidden="1" customHeight="1"/>
    <row r="15273" ht="8.25" hidden="1" customHeight="1"/>
    <row r="15274" ht="8.25" hidden="1" customHeight="1"/>
    <row r="15275" ht="8.25" hidden="1" customHeight="1"/>
    <row r="15276" ht="8.25" hidden="1" customHeight="1"/>
    <row r="15277" ht="8.25" hidden="1" customHeight="1"/>
    <row r="15278" ht="8.25" hidden="1" customHeight="1"/>
    <row r="15279" ht="8.25" hidden="1" customHeight="1"/>
    <row r="15280" ht="8.25" hidden="1" customHeight="1"/>
    <row r="15281" ht="8.25" hidden="1" customHeight="1"/>
    <row r="15282" ht="8.25" hidden="1" customHeight="1"/>
    <row r="15283" ht="8.25" hidden="1" customHeight="1"/>
    <row r="15284" ht="8.25" hidden="1" customHeight="1"/>
    <row r="15285" ht="8.25" hidden="1" customHeight="1"/>
    <row r="15286" ht="8.25" hidden="1" customHeight="1"/>
    <row r="15287" ht="8.25" hidden="1" customHeight="1"/>
    <row r="15288" ht="8.25" hidden="1" customHeight="1"/>
    <row r="15289" ht="8.25" hidden="1" customHeight="1"/>
    <row r="15290" ht="8.25" hidden="1" customHeight="1"/>
    <row r="15291" ht="8.25" hidden="1" customHeight="1"/>
    <row r="15292" ht="8.25" hidden="1" customHeight="1"/>
    <row r="15293" ht="8.25" hidden="1" customHeight="1"/>
    <row r="15294" ht="8.25" hidden="1" customHeight="1"/>
    <row r="15295" ht="8.25" hidden="1" customHeight="1"/>
    <row r="15296" ht="8.25" hidden="1" customHeight="1"/>
    <row r="15297" ht="8.25" hidden="1" customHeight="1"/>
    <row r="15298" ht="8.25" hidden="1" customHeight="1"/>
    <row r="15299" ht="8.25" hidden="1" customHeight="1"/>
    <row r="15300" ht="8.25" hidden="1" customHeight="1"/>
    <row r="15301" ht="8.25" hidden="1" customHeight="1"/>
    <row r="15302" ht="8.25" hidden="1" customHeight="1"/>
    <row r="15303" ht="8.25" hidden="1" customHeight="1"/>
    <row r="15304" ht="8.25" hidden="1" customHeight="1"/>
    <row r="15305" ht="8.25" hidden="1" customHeight="1"/>
    <row r="15306" ht="8.25" hidden="1" customHeight="1"/>
    <row r="15307" ht="8.25" hidden="1" customHeight="1"/>
    <row r="15308" ht="8.25" hidden="1" customHeight="1"/>
    <row r="15309" ht="8.25" hidden="1" customHeight="1"/>
    <row r="15310" ht="8.25" hidden="1" customHeight="1"/>
    <row r="15311" ht="8.25" hidden="1" customHeight="1"/>
    <row r="15312" ht="8.25" hidden="1" customHeight="1"/>
    <row r="15313" ht="8.25" hidden="1" customHeight="1"/>
    <row r="15314" ht="8.25" hidden="1" customHeight="1"/>
    <row r="15315" ht="8.25" hidden="1" customHeight="1"/>
    <row r="15316" ht="8.25" hidden="1" customHeight="1"/>
    <row r="15317" ht="8.25" hidden="1" customHeight="1"/>
    <row r="15318" ht="8.25" hidden="1" customHeight="1"/>
    <row r="15319" ht="8.25" hidden="1" customHeight="1"/>
    <row r="15320" ht="8.25" hidden="1" customHeight="1"/>
    <row r="15321" ht="8.25" hidden="1" customHeight="1"/>
    <row r="15322" ht="8.25" hidden="1" customHeight="1"/>
    <row r="15323" ht="8.25" hidden="1" customHeight="1"/>
    <row r="15324" ht="8.25" hidden="1" customHeight="1"/>
    <row r="15325" ht="8.25" hidden="1" customHeight="1"/>
    <row r="15326" ht="8.25" hidden="1" customHeight="1"/>
    <row r="15327" ht="8.25" hidden="1" customHeight="1"/>
    <row r="15328" ht="8.25" hidden="1" customHeight="1"/>
    <row r="15329" ht="8.25" hidden="1" customHeight="1"/>
    <row r="15330" ht="8.25" hidden="1" customHeight="1"/>
    <row r="15331" ht="8.25" hidden="1" customHeight="1"/>
    <row r="15332" ht="8.25" hidden="1" customHeight="1"/>
    <row r="15333" ht="8.25" hidden="1" customHeight="1"/>
    <row r="15334" ht="8.25" hidden="1" customHeight="1"/>
    <row r="15335" ht="8.25" hidden="1" customHeight="1"/>
    <row r="15336" ht="8.25" hidden="1" customHeight="1"/>
    <row r="15337" ht="8.25" hidden="1" customHeight="1"/>
    <row r="15338" ht="8.25" hidden="1" customHeight="1"/>
    <row r="15339" ht="8.25" hidden="1" customHeight="1"/>
    <row r="15340" ht="8.25" hidden="1" customHeight="1"/>
    <row r="15341" ht="8.25" hidden="1" customHeight="1"/>
    <row r="15342" ht="8.25" hidden="1" customHeight="1"/>
    <row r="15343" ht="8.25" hidden="1" customHeight="1"/>
    <row r="15344" ht="8.25" hidden="1" customHeight="1"/>
    <row r="15345" ht="8.25" hidden="1" customHeight="1"/>
    <row r="15346" ht="8.25" hidden="1" customHeight="1"/>
    <row r="15347" ht="8.25" hidden="1" customHeight="1"/>
    <row r="15348" ht="8.25" hidden="1" customHeight="1"/>
    <row r="15349" ht="8.25" hidden="1" customHeight="1"/>
    <row r="15350" ht="8.25" hidden="1" customHeight="1"/>
    <row r="15351" ht="8.25" hidden="1" customHeight="1"/>
    <row r="15352" ht="8.25" hidden="1" customHeight="1"/>
    <row r="15353" ht="8.25" hidden="1" customHeight="1"/>
    <row r="15354" ht="8.25" hidden="1" customHeight="1"/>
    <row r="15355" ht="8.25" hidden="1" customHeight="1"/>
    <row r="15356" ht="8.25" hidden="1" customHeight="1"/>
    <row r="15357" ht="8.25" hidden="1" customHeight="1"/>
    <row r="15358" ht="8.25" hidden="1" customHeight="1"/>
    <row r="15359" ht="8.25" hidden="1" customHeight="1"/>
    <row r="15360" ht="8.25" hidden="1" customHeight="1"/>
    <row r="15361" ht="8.25" hidden="1" customHeight="1"/>
    <row r="15362" ht="8.25" hidden="1" customHeight="1"/>
    <row r="15363" ht="8.25" hidden="1" customHeight="1"/>
    <row r="15364" ht="8.25" hidden="1" customHeight="1"/>
    <row r="15365" ht="8.25" hidden="1" customHeight="1"/>
    <row r="15366" ht="8.25" hidden="1" customHeight="1"/>
    <row r="15367" ht="8.25" hidden="1" customHeight="1"/>
    <row r="15368" ht="8.25" hidden="1" customHeight="1"/>
    <row r="15369" ht="8.25" hidden="1" customHeight="1"/>
    <row r="15370" ht="8.25" hidden="1" customHeight="1"/>
    <row r="15371" ht="8.25" hidden="1" customHeight="1"/>
    <row r="15372" ht="8.25" hidden="1" customHeight="1"/>
    <row r="15373" ht="8.25" hidden="1" customHeight="1"/>
    <row r="15374" ht="8.25" hidden="1" customHeight="1"/>
    <row r="15375" ht="8.25" hidden="1" customHeight="1"/>
    <row r="15376" ht="8.25" hidden="1" customHeight="1"/>
    <row r="15377" ht="8.25" hidden="1" customHeight="1"/>
    <row r="15378" ht="8.25" hidden="1" customHeight="1"/>
    <row r="15379" ht="8.25" hidden="1" customHeight="1"/>
    <row r="15380" ht="8.25" hidden="1" customHeight="1"/>
    <row r="15381" ht="8.25" hidden="1" customHeight="1"/>
    <row r="15382" ht="8.25" hidden="1" customHeight="1"/>
    <row r="15383" ht="8.25" hidden="1" customHeight="1"/>
    <row r="15384" ht="8.25" hidden="1" customHeight="1"/>
    <row r="15385" ht="8.25" hidden="1" customHeight="1"/>
    <row r="15386" ht="8.25" hidden="1" customHeight="1"/>
    <row r="15387" ht="8.25" hidden="1" customHeight="1"/>
    <row r="15388" ht="8.25" hidden="1" customHeight="1"/>
    <row r="15389" ht="8.25" hidden="1" customHeight="1"/>
    <row r="15390" ht="8.25" hidden="1" customHeight="1"/>
    <row r="15391" ht="8.25" hidden="1" customHeight="1"/>
    <row r="15392" ht="8.25" hidden="1" customHeight="1"/>
    <row r="15393" ht="8.25" hidden="1" customHeight="1"/>
    <row r="15394" ht="8.25" hidden="1" customHeight="1"/>
    <row r="15395" ht="8.25" hidden="1" customHeight="1"/>
    <row r="15396" ht="8.25" hidden="1" customHeight="1"/>
    <row r="15397" ht="8.25" hidden="1" customHeight="1"/>
    <row r="15398" ht="8.25" hidden="1" customHeight="1"/>
    <row r="15399" ht="8.25" hidden="1" customHeight="1"/>
    <row r="15400" ht="8.25" hidden="1" customHeight="1"/>
    <row r="15401" ht="8.25" hidden="1" customHeight="1"/>
    <row r="15402" ht="8.25" hidden="1" customHeight="1"/>
    <row r="15403" ht="8.25" hidden="1" customHeight="1"/>
    <row r="15404" ht="8.25" hidden="1" customHeight="1"/>
    <row r="15405" ht="8.25" hidden="1" customHeight="1"/>
    <row r="15406" ht="8.25" hidden="1" customHeight="1"/>
    <row r="15407" ht="8.25" hidden="1" customHeight="1"/>
    <row r="15408" ht="8.25" hidden="1" customHeight="1"/>
    <row r="15409" ht="8.25" hidden="1" customHeight="1"/>
    <row r="15410" ht="8.25" hidden="1" customHeight="1"/>
    <row r="15411" ht="8.25" hidden="1" customHeight="1"/>
    <row r="15412" ht="8.25" hidden="1" customHeight="1"/>
    <row r="15413" ht="8.25" hidden="1" customHeight="1"/>
    <row r="15414" ht="8.25" hidden="1" customHeight="1"/>
    <row r="15415" ht="8.25" hidden="1" customHeight="1"/>
    <row r="15416" ht="8.25" hidden="1" customHeight="1"/>
    <row r="15417" ht="8.25" hidden="1" customHeight="1"/>
    <row r="15418" ht="8.25" hidden="1" customHeight="1"/>
    <row r="15419" ht="8.25" hidden="1" customHeight="1"/>
    <row r="15420" ht="8.25" hidden="1" customHeight="1"/>
    <row r="15421" ht="8.25" hidden="1" customHeight="1"/>
    <row r="15422" ht="8.25" hidden="1" customHeight="1"/>
    <row r="15423" ht="8.25" hidden="1" customHeight="1"/>
    <row r="15424" ht="8.25" hidden="1" customHeight="1"/>
    <row r="15425" ht="8.25" hidden="1" customHeight="1"/>
    <row r="15426" ht="8.25" hidden="1" customHeight="1"/>
    <row r="15427" ht="8.25" hidden="1" customHeight="1"/>
    <row r="15428" ht="8.25" hidden="1" customHeight="1"/>
    <row r="15429" ht="8.25" hidden="1" customHeight="1"/>
    <row r="15430" ht="8.25" hidden="1" customHeight="1"/>
    <row r="15431" ht="8.25" hidden="1" customHeight="1"/>
    <row r="15432" ht="8.25" hidden="1" customHeight="1"/>
    <row r="15433" ht="8.25" hidden="1" customHeight="1"/>
    <row r="15434" ht="8.25" hidden="1" customHeight="1"/>
    <row r="15435" ht="8.25" hidden="1" customHeight="1"/>
    <row r="15436" ht="8.25" hidden="1" customHeight="1"/>
    <row r="15437" ht="8.25" hidden="1" customHeight="1"/>
    <row r="15438" ht="8.25" hidden="1" customHeight="1"/>
    <row r="15439" ht="8.25" hidden="1" customHeight="1"/>
    <row r="15440" ht="8.25" hidden="1" customHeight="1"/>
    <row r="15441" ht="8.25" hidden="1" customHeight="1"/>
    <row r="15442" ht="8.25" hidden="1" customHeight="1"/>
    <row r="15443" ht="8.25" hidden="1" customHeight="1"/>
    <row r="15444" ht="8.25" hidden="1" customHeight="1"/>
    <row r="15445" ht="8.25" hidden="1" customHeight="1"/>
    <row r="15446" ht="8.25" hidden="1" customHeight="1"/>
    <row r="15447" ht="8.25" hidden="1" customHeight="1"/>
    <row r="15448" ht="8.25" hidden="1" customHeight="1"/>
    <row r="15449" ht="8.25" hidden="1" customHeight="1"/>
    <row r="15450" ht="8.25" hidden="1" customHeight="1"/>
    <row r="15451" ht="8.25" hidden="1" customHeight="1"/>
    <row r="15452" ht="8.25" hidden="1" customHeight="1"/>
    <row r="15453" ht="8.25" hidden="1" customHeight="1"/>
    <row r="15454" ht="8.25" hidden="1" customHeight="1"/>
    <row r="15455" ht="8.25" hidden="1" customHeight="1"/>
    <row r="15456" ht="8.25" hidden="1" customHeight="1"/>
    <row r="15457" ht="8.25" hidden="1" customHeight="1"/>
    <row r="15458" ht="8.25" hidden="1" customHeight="1"/>
    <row r="15459" ht="8.25" hidden="1" customHeight="1"/>
    <row r="15460" ht="8.25" hidden="1" customHeight="1"/>
    <row r="15461" ht="8.25" hidden="1" customHeight="1"/>
    <row r="15462" ht="8.25" hidden="1" customHeight="1"/>
    <row r="15463" ht="8.25" hidden="1" customHeight="1"/>
    <row r="15464" ht="8.25" hidden="1" customHeight="1"/>
    <row r="15465" ht="8.25" hidden="1" customHeight="1"/>
    <row r="15466" ht="8.25" hidden="1" customHeight="1"/>
    <row r="15467" ht="8.25" hidden="1" customHeight="1"/>
    <row r="15468" ht="8.25" hidden="1" customHeight="1"/>
    <row r="15469" ht="8.25" hidden="1" customHeight="1"/>
    <row r="15470" ht="8.25" hidden="1" customHeight="1"/>
    <row r="15471" ht="8.25" hidden="1" customHeight="1"/>
    <row r="15472" ht="8.25" hidden="1" customHeight="1"/>
    <row r="15473" ht="8.25" hidden="1" customHeight="1"/>
    <row r="15474" ht="8.25" hidden="1" customHeight="1"/>
    <row r="15475" ht="8.25" hidden="1" customHeight="1"/>
    <row r="15476" ht="8.25" hidden="1" customHeight="1"/>
    <row r="15477" ht="8.25" hidden="1" customHeight="1"/>
    <row r="15478" ht="8.25" hidden="1" customHeight="1"/>
    <row r="15479" ht="8.25" hidden="1" customHeight="1"/>
    <row r="15480" ht="8.25" hidden="1" customHeight="1"/>
    <row r="15481" ht="8.25" hidden="1" customHeight="1"/>
    <row r="15482" ht="8.25" hidden="1" customHeight="1"/>
    <row r="15483" ht="8.25" hidden="1" customHeight="1"/>
    <row r="15484" ht="8.25" hidden="1" customHeight="1"/>
    <row r="15485" ht="8.25" hidden="1" customHeight="1"/>
    <row r="15486" ht="8.25" hidden="1" customHeight="1"/>
    <row r="15487" ht="8.25" hidden="1" customHeight="1"/>
    <row r="15488" ht="8.25" hidden="1" customHeight="1"/>
    <row r="15489" ht="8.25" hidden="1" customHeight="1"/>
    <row r="15490" ht="8.25" hidden="1" customHeight="1"/>
    <row r="15491" ht="8.25" hidden="1" customHeight="1"/>
    <row r="15492" ht="8.25" hidden="1" customHeight="1"/>
    <row r="15493" ht="8.25" hidden="1" customHeight="1"/>
    <row r="15494" ht="8.25" hidden="1" customHeight="1"/>
    <row r="15495" ht="8.25" hidden="1" customHeight="1"/>
    <row r="15496" ht="8.25" hidden="1" customHeight="1"/>
    <row r="15497" ht="8.25" hidden="1" customHeight="1"/>
    <row r="15498" ht="8.25" hidden="1" customHeight="1"/>
    <row r="15499" ht="8.25" hidden="1" customHeight="1"/>
    <row r="15500" ht="8.25" hidden="1" customHeight="1"/>
    <row r="15501" ht="8.25" hidden="1" customHeight="1"/>
    <row r="15502" ht="8.25" hidden="1" customHeight="1"/>
    <row r="15503" ht="8.25" hidden="1" customHeight="1"/>
    <row r="15504" ht="8.25" hidden="1" customHeight="1"/>
    <row r="15505" ht="8.25" hidden="1" customHeight="1"/>
    <row r="15506" ht="8.25" hidden="1" customHeight="1"/>
    <row r="15507" ht="8.25" hidden="1" customHeight="1"/>
    <row r="15508" ht="8.25" hidden="1" customHeight="1"/>
    <row r="15509" ht="8.25" hidden="1" customHeight="1"/>
    <row r="15510" ht="8.25" hidden="1" customHeight="1"/>
    <row r="15511" ht="8.25" hidden="1" customHeight="1"/>
    <row r="15512" ht="8.25" hidden="1" customHeight="1"/>
    <row r="15513" ht="8.25" hidden="1" customHeight="1"/>
    <row r="15514" ht="8.25" hidden="1" customHeight="1"/>
    <row r="15515" ht="8.25" hidden="1" customHeight="1"/>
    <row r="15516" ht="8.25" hidden="1" customHeight="1"/>
    <row r="15517" ht="8.25" hidden="1" customHeight="1"/>
    <row r="15518" ht="8.25" hidden="1" customHeight="1"/>
    <row r="15519" ht="8.25" hidden="1" customHeight="1"/>
    <row r="15520" ht="8.25" hidden="1" customHeight="1"/>
    <row r="15521" ht="8.25" hidden="1" customHeight="1"/>
    <row r="15522" ht="8.25" hidden="1" customHeight="1"/>
    <row r="15523" ht="8.25" hidden="1" customHeight="1"/>
    <row r="15524" ht="8.25" hidden="1" customHeight="1"/>
    <row r="15525" ht="8.25" hidden="1" customHeight="1"/>
    <row r="15526" ht="8.25" hidden="1" customHeight="1"/>
    <row r="15527" ht="8.25" hidden="1" customHeight="1"/>
    <row r="15528" ht="8.25" hidden="1" customHeight="1"/>
    <row r="15529" ht="8.25" hidden="1" customHeight="1"/>
    <row r="15530" ht="8.25" hidden="1" customHeight="1"/>
    <row r="15531" ht="8.25" hidden="1" customHeight="1"/>
    <row r="15532" ht="8.25" hidden="1" customHeight="1"/>
    <row r="15533" ht="8.25" hidden="1" customHeight="1"/>
    <row r="15534" ht="8.25" hidden="1" customHeight="1"/>
    <row r="15535" ht="8.25" hidden="1" customHeight="1"/>
    <row r="15536" ht="8.25" hidden="1" customHeight="1"/>
    <row r="15537" ht="8.25" hidden="1" customHeight="1"/>
    <row r="15538" ht="8.25" hidden="1" customHeight="1"/>
    <row r="15539" ht="8.25" hidden="1" customHeight="1"/>
    <row r="15540" ht="8.25" hidden="1" customHeight="1"/>
    <row r="15541" ht="8.25" hidden="1" customHeight="1"/>
    <row r="15542" ht="8.25" hidden="1" customHeight="1"/>
    <row r="15543" ht="8.25" hidden="1" customHeight="1"/>
    <row r="15544" ht="8.25" hidden="1" customHeight="1"/>
    <row r="15545" ht="8.25" hidden="1" customHeight="1"/>
    <row r="15546" ht="8.25" hidden="1" customHeight="1"/>
    <row r="15547" ht="8.25" hidden="1" customHeight="1"/>
    <row r="15548" ht="8.25" hidden="1" customHeight="1"/>
    <row r="15549" ht="8.25" hidden="1" customHeight="1"/>
    <row r="15550" ht="8.25" hidden="1" customHeight="1"/>
    <row r="15551" ht="8.25" hidden="1" customHeight="1"/>
    <row r="15552" ht="8.25" hidden="1" customHeight="1"/>
    <row r="15553" ht="8.25" hidden="1" customHeight="1"/>
    <row r="15554" ht="8.25" hidden="1" customHeight="1"/>
    <row r="15555" ht="8.25" hidden="1" customHeight="1"/>
    <row r="15556" ht="8.25" hidden="1" customHeight="1"/>
    <row r="15557" ht="8.25" hidden="1" customHeight="1"/>
    <row r="15558" ht="8.25" hidden="1" customHeight="1"/>
    <row r="15559" ht="8.25" hidden="1" customHeight="1"/>
    <row r="15560" ht="8.25" hidden="1" customHeight="1"/>
    <row r="15561" ht="8.25" hidden="1" customHeight="1"/>
    <row r="15562" ht="8.25" hidden="1" customHeight="1"/>
    <row r="15563" ht="8.25" hidden="1" customHeight="1"/>
    <row r="15564" ht="8.25" hidden="1" customHeight="1"/>
    <row r="15565" ht="8.25" hidden="1" customHeight="1"/>
    <row r="15566" ht="8.25" hidden="1" customHeight="1"/>
    <row r="15567" ht="8.25" hidden="1" customHeight="1"/>
    <row r="15568" ht="8.25" hidden="1" customHeight="1"/>
    <row r="15569" ht="8.25" hidden="1" customHeight="1"/>
    <row r="15570" ht="8.25" hidden="1" customHeight="1"/>
    <row r="15571" ht="8.25" hidden="1" customHeight="1"/>
    <row r="15572" ht="8.25" hidden="1" customHeight="1"/>
    <row r="15573" ht="8.25" hidden="1" customHeight="1"/>
    <row r="15574" ht="8.25" hidden="1" customHeight="1"/>
    <row r="15575" ht="8.25" hidden="1" customHeight="1"/>
    <row r="15576" ht="8.25" hidden="1" customHeight="1"/>
    <row r="15577" ht="8.25" hidden="1" customHeight="1"/>
    <row r="15578" ht="8.25" hidden="1" customHeight="1"/>
    <row r="15579" ht="8.25" hidden="1" customHeight="1"/>
    <row r="15580" ht="8.25" hidden="1" customHeight="1"/>
    <row r="15581" ht="8.25" hidden="1" customHeight="1"/>
    <row r="15582" ht="8.25" hidden="1" customHeight="1"/>
    <row r="15583" ht="8.25" hidden="1" customHeight="1"/>
    <row r="15584" ht="8.25" hidden="1" customHeight="1"/>
    <row r="15585" ht="8.25" hidden="1" customHeight="1"/>
    <row r="15586" ht="8.25" hidden="1" customHeight="1"/>
    <row r="15587" ht="8.25" hidden="1" customHeight="1"/>
    <row r="15588" ht="8.25" hidden="1" customHeight="1"/>
    <row r="15589" ht="8.25" hidden="1" customHeight="1"/>
    <row r="15590" ht="8.25" hidden="1" customHeight="1"/>
    <row r="15591" ht="8.25" hidden="1" customHeight="1"/>
    <row r="15592" ht="8.25" hidden="1" customHeight="1"/>
    <row r="15593" ht="8.25" hidden="1" customHeight="1"/>
    <row r="15594" ht="8.25" hidden="1" customHeight="1"/>
    <row r="15595" ht="8.25" hidden="1" customHeight="1"/>
    <row r="15596" ht="8.25" hidden="1" customHeight="1"/>
    <row r="15597" ht="8.25" hidden="1" customHeight="1"/>
    <row r="15598" ht="8.25" hidden="1" customHeight="1"/>
    <row r="15599" ht="8.25" hidden="1" customHeight="1"/>
    <row r="15600" ht="8.25" hidden="1" customHeight="1"/>
    <row r="15601" ht="8.25" hidden="1" customHeight="1"/>
    <row r="15602" ht="8.25" hidden="1" customHeight="1"/>
    <row r="15603" ht="8.25" hidden="1" customHeight="1"/>
    <row r="15604" ht="8.25" hidden="1" customHeight="1"/>
    <row r="15605" ht="8.25" hidden="1" customHeight="1"/>
    <row r="15606" ht="8.25" hidden="1" customHeight="1"/>
    <row r="15607" ht="8.25" hidden="1" customHeight="1"/>
    <row r="15608" ht="8.25" hidden="1" customHeight="1"/>
    <row r="15609" ht="8.25" hidden="1" customHeight="1"/>
    <row r="15610" ht="8.25" hidden="1" customHeight="1"/>
    <row r="15611" ht="8.25" hidden="1" customHeight="1"/>
    <row r="15612" ht="8.25" hidden="1" customHeight="1"/>
    <row r="15613" ht="8.25" hidden="1" customHeight="1"/>
    <row r="15614" ht="8.25" hidden="1" customHeight="1"/>
    <row r="15615" ht="8.25" hidden="1" customHeight="1"/>
    <row r="15616" ht="8.25" hidden="1" customHeight="1"/>
    <row r="15617" ht="8.25" hidden="1" customHeight="1"/>
    <row r="15618" ht="8.25" hidden="1" customHeight="1"/>
    <row r="15619" ht="8.25" hidden="1" customHeight="1"/>
    <row r="15620" ht="8.25" hidden="1" customHeight="1"/>
    <row r="15621" ht="8.25" hidden="1" customHeight="1"/>
    <row r="15622" ht="8.25" hidden="1" customHeight="1"/>
    <row r="15623" ht="8.25" hidden="1" customHeight="1"/>
    <row r="15624" ht="8.25" hidden="1" customHeight="1"/>
    <row r="15625" ht="8.25" hidden="1" customHeight="1"/>
    <row r="15626" ht="8.25" hidden="1" customHeight="1"/>
    <row r="15627" ht="8.25" hidden="1" customHeight="1"/>
    <row r="15628" ht="8.25" hidden="1" customHeight="1"/>
    <row r="15629" ht="8.25" hidden="1" customHeight="1"/>
    <row r="15630" ht="8.25" hidden="1" customHeight="1"/>
    <row r="15631" ht="8.25" hidden="1" customHeight="1"/>
    <row r="15632" ht="8.25" hidden="1" customHeight="1"/>
    <row r="15633" ht="8.25" hidden="1" customHeight="1"/>
    <row r="15634" ht="8.25" hidden="1" customHeight="1"/>
    <row r="15635" ht="8.25" hidden="1" customHeight="1"/>
    <row r="15636" ht="8.25" hidden="1" customHeight="1"/>
    <row r="15637" ht="8.25" hidden="1" customHeight="1"/>
    <row r="15638" ht="8.25" hidden="1" customHeight="1"/>
    <row r="15639" ht="8.25" hidden="1" customHeight="1"/>
    <row r="15640" ht="8.25" hidden="1" customHeight="1"/>
    <row r="15641" ht="8.25" hidden="1" customHeight="1"/>
    <row r="15642" ht="8.25" hidden="1" customHeight="1"/>
    <row r="15643" ht="8.25" hidden="1" customHeight="1"/>
    <row r="15644" ht="8.25" hidden="1" customHeight="1"/>
    <row r="15645" ht="8.25" hidden="1" customHeight="1"/>
    <row r="15646" ht="8.25" hidden="1" customHeight="1"/>
    <row r="15647" ht="8.25" hidden="1" customHeight="1"/>
    <row r="15648" ht="8.25" hidden="1" customHeight="1"/>
    <row r="15649" ht="8.25" hidden="1" customHeight="1"/>
    <row r="15650" ht="8.25" hidden="1" customHeight="1"/>
    <row r="15651" ht="8.25" hidden="1" customHeight="1"/>
    <row r="15652" ht="8.25" hidden="1" customHeight="1"/>
    <row r="15653" ht="8.25" hidden="1" customHeight="1"/>
    <row r="15654" ht="8.25" hidden="1" customHeight="1"/>
    <row r="15655" ht="8.25" hidden="1" customHeight="1"/>
    <row r="15656" ht="8.25" hidden="1" customHeight="1"/>
    <row r="15657" ht="8.25" hidden="1" customHeight="1"/>
    <row r="15658" ht="8.25" hidden="1" customHeight="1"/>
    <row r="15659" ht="8.25" hidden="1" customHeight="1"/>
    <row r="15660" ht="8.25" hidden="1" customHeight="1"/>
    <row r="15661" ht="8.25" hidden="1" customHeight="1"/>
    <row r="15662" ht="8.25" hidden="1" customHeight="1"/>
    <row r="15663" ht="8.25" hidden="1" customHeight="1"/>
    <row r="15664" ht="8.25" hidden="1" customHeight="1"/>
    <row r="15665" ht="8.25" hidden="1" customHeight="1"/>
    <row r="15666" ht="8.25" hidden="1" customHeight="1"/>
    <row r="15667" ht="8.25" hidden="1" customHeight="1"/>
    <row r="15668" ht="8.25" hidden="1" customHeight="1"/>
    <row r="15669" ht="8.25" hidden="1" customHeight="1"/>
    <row r="15670" ht="8.25" hidden="1" customHeight="1"/>
    <row r="15671" ht="8.25" hidden="1" customHeight="1"/>
    <row r="15672" ht="8.25" hidden="1" customHeight="1"/>
    <row r="15673" ht="8.25" hidden="1" customHeight="1"/>
    <row r="15674" ht="8.25" hidden="1" customHeight="1"/>
    <row r="15675" ht="8.25" hidden="1" customHeight="1"/>
    <row r="15676" ht="8.25" hidden="1" customHeight="1"/>
    <row r="15677" ht="8.25" hidden="1" customHeight="1"/>
    <row r="15678" ht="8.25" hidden="1" customHeight="1"/>
    <row r="15679" ht="8.25" hidden="1" customHeight="1"/>
    <row r="15680" ht="8.25" hidden="1" customHeight="1"/>
    <row r="15681" ht="8.25" hidden="1" customHeight="1"/>
    <row r="15682" ht="8.25" hidden="1" customHeight="1"/>
    <row r="15683" ht="8.25" hidden="1" customHeight="1"/>
    <row r="15684" ht="8.25" hidden="1" customHeight="1"/>
    <row r="15685" ht="8.25" hidden="1" customHeight="1"/>
    <row r="15686" ht="8.25" hidden="1" customHeight="1"/>
    <row r="15687" ht="8.25" hidden="1" customHeight="1"/>
    <row r="15688" ht="8.25" hidden="1" customHeight="1"/>
    <row r="15689" ht="8.25" hidden="1" customHeight="1"/>
    <row r="15690" ht="8.25" hidden="1" customHeight="1"/>
    <row r="15691" ht="8.25" hidden="1" customHeight="1"/>
    <row r="15692" ht="8.25" hidden="1" customHeight="1"/>
    <row r="15693" ht="8.25" hidden="1" customHeight="1"/>
    <row r="15694" ht="8.25" hidden="1" customHeight="1"/>
    <row r="15695" ht="8.25" hidden="1" customHeight="1"/>
    <row r="15696" ht="8.25" hidden="1" customHeight="1"/>
    <row r="15697" ht="8.25" hidden="1" customHeight="1"/>
    <row r="15698" ht="8.25" hidden="1" customHeight="1"/>
    <row r="15699" ht="8.25" hidden="1" customHeight="1"/>
    <row r="15700" ht="8.25" hidden="1" customHeight="1"/>
    <row r="15701" ht="8.25" hidden="1" customHeight="1"/>
    <row r="15702" ht="8.25" hidden="1" customHeight="1"/>
    <row r="15703" ht="8.25" hidden="1" customHeight="1"/>
    <row r="15704" ht="8.25" hidden="1" customHeight="1"/>
    <row r="15705" ht="8.25" hidden="1" customHeight="1"/>
    <row r="15706" ht="8.25" hidden="1" customHeight="1"/>
    <row r="15707" ht="8.25" hidden="1" customHeight="1"/>
    <row r="15708" ht="8.25" hidden="1" customHeight="1"/>
    <row r="15709" ht="8.25" hidden="1" customHeight="1"/>
    <row r="15710" ht="8.25" hidden="1" customHeight="1"/>
    <row r="15711" ht="8.25" hidden="1" customHeight="1"/>
    <row r="15712" ht="8.25" hidden="1" customHeight="1"/>
    <row r="15713" ht="8.25" hidden="1" customHeight="1"/>
    <row r="15714" ht="8.25" hidden="1" customHeight="1"/>
    <row r="15715" ht="8.25" hidden="1" customHeight="1"/>
    <row r="15716" ht="8.25" hidden="1" customHeight="1"/>
    <row r="15717" ht="8.25" hidden="1" customHeight="1"/>
    <row r="15718" ht="8.25" hidden="1" customHeight="1"/>
    <row r="15719" ht="8.25" hidden="1" customHeight="1"/>
    <row r="15720" ht="8.25" hidden="1" customHeight="1"/>
    <row r="15721" ht="8.25" hidden="1" customHeight="1"/>
    <row r="15722" ht="8.25" hidden="1" customHeight="1"/>
    <row r="15723" ht="8.25" hidden="1" customHeight="1"/>
    <row r="15724" ht="8.25" hidden="1" customHeight="1"/>
    <row r="15725" ht="8.25" hidden="1" customHeight="1"/>
    <row r="15726" ht="8.25" hidden="1" customHeight="1"/>
    <row r="15727" ht="8.25" hidden="1" customHeight="1"/>
    <row r="15728" ht="8.25" hidden="1" customHeight="1"/>
    <row r="15729" ht="8.25" hidden="1" customHeight="1"/>
    <row r="15730" ht="8.25" hidden="1" customHeight="1"/>
    <row r="15731" ht="8.25" hidden="1" customHeight="1"/>
    <row r="15732" ht="8.25" hidden="1" customHeight="1"/>
    <row r="15733" ht="8.25" hidden="1" customHeight="1"/>
    <row r="15734" ht="8.25" hidden="1" customHeight="1"/>
    <row r="15735" ht="8.25" hidden="1" customHeight="1"/>
    <row r="15736" ht="8.25" hidden="1" customHeight="1"/>
    <row r="15737" ht="8.25" hidden="1" customHeight="1"/>
    <row r="15738" ht="8.25" hidden="1" customHeight="1"/>
    <row r="15739" ht="8.25" hidden="1" customHeight="1"/>
    <row r="15740" ht="8.25" hidden="1" customHeight="1"/>
    <row r="15741" ht="8.25" hidden="1" customHeight="1"/>
    <row r="15742" ht="8.25" hidden="1" customHeight="1"/>
    <row r="15743" ht="8.25" hidden="1" customHeight="1"/>
    <row r="15744" ht="8.25" hidden="1" customHeight="1"/>
    <row r="15745" ht="8.25" hidden="1" customHeight="1"/>
    <row r="15746" ht="8.25" hidden="1" customHeight="1"/>
    <row r="15747" ht="8.25" hidden="1" customHeight="1"/>
    <row r="15748" ht="8.25" hidden="1" customHeight="1"/>
    <row r="15749" ht="8.25" hidden="1" customHeight="1"/>
    <row r="15750" ht="8.25" hidden="1" customHeight="1"/>
    <row r="15751" ht="8.25" hidden="1" customHeight="1"/>
    <row r="15752" ht="8.25" hidden="1" customHeight="1"/>
    <row r="15753" ht="8.25" hidden="1" customHeight="1"/>
    <row r="15754" ht="8.25" hidden="1" customHeight="1"/>
    <row r="15755" ht="8.25" hidden="1" customHeight="1"/>
    <row r="15756" ht="8.25" hidden="1" customHeight="1"/>
    <row r="15757" ht="8.25" hidden="1" customHeight="1"/>
    <row r="15758" ht="8.25" hidden="1" customHeight="1"/>
    <row r="15759" ht="8.25" hidden="1" customHeight="1"/>
    <row r="15760" ht="8.25" hidden="1" customHeight="1"/>
    <row r="15761" ht="8.25" hidden="1" customHeight="1"/>
    <row r="15762" ht="8.25" hidden="1" customHeight="1"/>
    <row r="15763" ht="8.25" hidden="1" customHeight="1"/>
    <row r="15764" ht="8.25" hidden="1" customHeight="1"/>
    <row r="15765" ht="8.25" hidden="1" customHeight="1"/>
    <row r="15766" ht="8.25" hidden="1" customHeight="1"/>
    <row r="15767" ht="8.25" hidden="1" customHeight="1"/>
    <row r="15768" ht="8.25" hidden="1" customHeight="1"/>
    <row r="15769" ht="8.25" hidden="1" customHeight="1"/>
    <row r="15770" ht="8.25" hidden="1" customHeight="1"/>
    <row r="15771" ht="8.25" hidden="1" customHeight="1"/>
    <row r="15772" ht="8.25" hidden="1" customHeight="1"/>
    <row r="15773" ht="8.25" hidden="1" customHeight="1"/>
    <row r="15774" ht="8.25" hidden="1" customHeight="1"/>
    <row r="15775" ht="8.25" hidden="1" customHeight="1"/>
    <row r="15776" ht="8.25" hidden="1" customHeight="1"/>
    <row r="15777" ht="8.25" hidden="1" customHeight="1"/>
    <row r="15778" ht="8.25" hidden="1" customHeight="1"/>
    <row r="15779" ht="8.25" hidden="1" customHeight="1"/>
    <row r="15780" ht="8.25" hidden="1" customHeight="1"/>
    <row r="15781" ht="8.25" hidden="1" customHeight="1"/>
    <row r="15782" ht="8.25" hidden="1" customHeight="1"/>
    <row r="15783" ht="8.25" hidden="1" customHeight="1"/>
    <row r="15784" ht="8.25" hidden="1" customHeight="1"/>
    <row r="15785" ht="8.25" hidden="1" customHeight="1"/>
    <row r="15786" ht="8.25" hidden="1" customHeight="1"/>
    <row r="15787" ht="8.25" hidden="1" customHeight="1"/>
    <row r="15788" ht="8.25" hidden="1" customHeight="1"/>
    <row r="15789" ht="8.25" hidden="1" customHeight="1"/>
    <row r="15790" ht="8.25" hidden="1" customHeight="1"/>
    <row r="15791" ht="8.25" hidden="1" customHeight="1"/>
    <row r="15792" ht="8.25" hidden="1" customHeight="1"/>
    <row r="15793" ht="8.25" hidden="1" customHeight="1"/>
    <row r="15794" ht="8.25" hidden="1" customHeight="1"/>
    <row r="15795" ht="8.25" hidden="1" customHeight="1"/>
    <row r="15796" ht="8.25" hidden="1" customHeight="1"/>
    <row r="15797" ht="8.25" hidden="1" customHeight="1"/>
    <row r="15798" ht="8.25" hidden="1" customHeight="1"/>
    <row r="15799" ht="8.25" hidden="1" customHeight="1"/>
    <row r="15800" ht="8.25" hidden="1" customHeight="1"/>
    <row r="15801" ht="8.25" hidden="1" customHeight="1"/>
    <row r="15802" ht="8.25" hidden="1" customHeight="1"/>
    <row r="15803" ht="8.25" hidden="1" customHeight="1"/>
    <row r="15804" ht="8.25" hidden="1" customHeight="1"/>
    <row r="15805" ht="8.25" hidden="1" customHeight="1"/>
    <row r="15806" ht="8.25" hidden="1" customHeight="1"/>
    <row r="15807" ht="8.25" hidden="1" customHeight="1"/>
    <row r="15808" ht="8.25" hidden="1" customHeight="1"/>
    <row r="15809" ht="8.25" hidden="1" customHeight="1"/>
    <row r="15810" ht="8.25" hidden="1" customHeight="1"/>
    <row r="15811" ht="8.25" hidden="1" customHeight="1"/>
    <row r="15812" ht="8.25" hidden="1" customHeight="1"/>
    <row r="15813" ht="8.25" hidden="1" customHeight="1"/>
    <row r="15814" ht="8.25" hidden="1" customHeight="1"/>
    <row r="15815" ht="8.25" hidden="1" customHeight="1"/>
    <row r="15816" ht="8.25" hidden="1" customHeight="1"/>
    <row r="15817" ht="8.25" hidden="1" customHeight="1"/>
    <row r="15818" ht="8.25" hidden="1" customHeight="1"/>
    <row r="15819" ht="8.25" hidden="1" customHeight="1"/>
    <row r="15820" ht="8.25" hidden="1" customHeight="1"/>
    <row r="15821" ht="8.25" hidden="1" customHeight="1"/>
    <row r="15822" ht="8.25" hidden="1" customHeight="1"/>
    <row r="15823" ht="8.25" hidden="1" customHeight="1"/>
    <row r="15824" ht="8.25" hidden="1" customHeight="1"/>
    <row r="15825" ht="8.25" hidden="1" customHeight="1"/>
    <row r="15826" ht="8.25" hidden="1" customHeight="1"/>
    <row r="15827" ht="8.25" hidden="1" customHeight="1"/>
    <row r="15828" ht="8.25" hidden="1" customHeight="1"/>
    <row r="15829" ht="8.25" hidden="1" customHeight="1"/>
    <row r="15830" ht="8.25" hidden="1" customHeight="1"/>
    <row r="15831" ht="8.25" hidden="1" customHeight="1"/>
    <row r="15832" ht="8.25" hidden="1" customHeight="1"/>
    <row r="15833" ht="8.25" hidden="1" customHeight="1"/>
    <row r="15834" ht="8.25" hidden="1" customHeight="1"/>
    <row r="15835" ht="8.25" hidden="1" customHeight="1"/>
    <row r="15836" ht="8.25" hidden="1" customHeight="1"/>
    <row r="15837" ht="8.25" hidden="1" customHeight="1"/>
    <row r="15838" ht="8.25" hidden="1" customHeight="1"/>
    <row r="15839" ht="8.25" hidden="1" customHeight="1"/>
    <row r="15840" ht="8.25" hidden="1" customHeight="1"/>
    <row r="15841" ht="8.25" hidden="1" customHeight="1"/>
    <row r="15842" ht="8.25" hidden="1" customHeight="1"/>
    <row r="15843" ht="8.25" hidden="1" customHeight="1"/>
    <row r="15844" ht="8.25" hidden="1" customHeight="1"/>
    <row r="15845" ht="8.25" hidden="1" customHeight="1"/>
    <row r="15846" ht="8.25" hidden="1" customHeight="1"/>
    <row r="15847" ht="8.25" hidden="1" customHeight="1"/>
    <row r="15848" ht="8.25" hidden="1" customHeight="1"/>
    <row r="15849" ht="8.25" hidden="1" customHeight="1"/>
    <row r="15850" ht="8.25" hidden="1" customHeight="1"/>
    <row r="15851" ht="8.25" hidden="1" customHeight="1"/>
    <row r="15852" ht="8.25" hidden="1" customHeight="1"/>
    <row r="15853" ht="8.25" hidden="1" customHeight="1"/>
    <row r="15854" ht="8.25" hidden="1" customHeight="1"/>
    <row r="15855" ht="8.25" hidden="1" customHeight="1"/>
    <row r="15856" ht="8.25" hidden="1" customHeight="1"/>
    <row r="15857" ht="8.25" hidden="1" customHeight="1"/>
    <row r="15858" ht="8.25" hidden="1" customHeight="1"/>
    <row r="15859" ht="8.25" hidden="1" customHeight="1"/>
    <row r="15860" ht="8.25" hidden="1" customHeight="1"/>
    <row r="15861" ht="8.25" hidden="1" customHeight="1"/>
    <row r="15862" ht="8.25" hidden="1" customHeight="1"/>
    <row r="15863" ht="8.25" hidden="1" customHeight="1"/>
    <row r="15864" ht="8.25" hidden="1" customHeight="1"/>
    <row r="15865" ht="8.25" hidden="1" customHeight="1"/>
    <row r="15866" ht="8.25" hidden="1" customHeight="1"/>
    <row r="15867" ht="8.25" hidden="1" customHeight="1"/>
    <row r="15868" ht="8.25" hidden="1" customHeight="1"/>
    <row r="15869" ht="8.25" hidden="1" customHeight="1"/>
    <row r="15870" ht="8.25" hidden="1" customHeight="1"/>
    <row r="15871" ht="8.25" hidden="1" customHeight="1"/>
    <row r="15872" ht="8.25" hidden="1" customHeight="1"/>
    <row r="15873" ht="8.25" hidden="1" customHeight="1"/>
    <row r="15874" ht="8.25" hidden="1" customHeight="1"/>
    <row r="15875" ht="8.25" hidden="1" customHeight="1"/>
    <row r="15876" ht="8.25" hidden="1" customHeight="1"/>
    <row r="15877" ht="8.25" hidden="1" customHeight="1"/>
    <row r="15878" ht="8.25" hidden="1" customHeight="1"/>
    <row r="15879" ht="8.25" hidden="1" customHeight="1"/>
    <row r="15880" ht="8.25" hidden="1" customHeight="1"/>
    <row r="15881" ht="8.25" hidden="1" customHeight="1"/>
    <row r="15882" ht="8.25" hidden="1" customHeight="1"/>
    <row r="15883" ht="8.25" hidden="1" customHeight="1"/>
    <row r="15884" ht="8.25" hidden="1" customHeight="1"/>
    <row r="15885" ht="8.25" hidden="1" customHeight="1"/>
    <row r="15886" ht="8.25" hidden="1" customHeight="1"/>
    <row r="15887" ht="8.25" hidden="1" customHeight="1"/>
    <row r="15888" ht="8.25" hidden="1" customHeight="1"/>
    <row r="15889" ht="8.25" hidden="1" customHeight="1"/>
    <row r="15890" ht="8.25" hidden="1" customHeight="1"/>
    <row r="15891" ht="8.25" hidden="1" customHeight="1"/>
    <row r="15892" ht="8.25" hidden="1" customHeight="1"/>
    <row r="15893" ht="8.25" hidden="1" customHeight="1"/>
    <row r="15894" ht="8.25" hidden="1" customHeight="1"/>
    <row r="15895" ht="8.25" hidden="1" customHeight="1"/>
    <row r="15896" ht="8.25" hidden="1" customHeight="1"/>
    <row r="15897" ht="8.25" hidden="1" customHeight="1"/>
    <row r="15898" ht="8.25" hidden="1" customHeight="1"/>
    <row r="15899" ht="8.25" hidden="1" customHeight="1"/>
    <row r="15900" ht="8.25" hidden="1" customHeight="1"/>
    <row r="15901" ht="8.25" hidden="1" customHeight="1"/>
    <row r="15902" ht="8.25" hidden="1" customHeight="1"/>
    <row r="15903" ht="8.25" hidden="1" customHeight="1"/>
    <row r="15904" ht="8.25" hidden="1" customHeight="1"/>
    <row r="15905" ht="8.25" hidden="1" customHeight="1"/>
    <row r="15906" ht="8.25" hidden="1" customHeight="1"/>
    <row r="15907" ht="8.25" hidden="1" customHeight="1"/>
    <row r="15908" ht="8.25" hidden="1" customHeight="1"/>
    <row r="15909" ht="8.25" hidden="1" customHeight="1"/>
    <row r="15910" ht="8.25" hidden="1" customHeight="1"/>
    <row r="15911" ht="8.25" hidden="1" customHeight="1"/>
    <row r="15912" ht="8.25" hidden="1" customHeight="1"/>
    <row r="15913" ht="8.25" hidden="1" customHeight="1"/>
    <row r="15914" ht="8.25" hidden="1" customHeight="1"/>
    <row r="15915" ht="8.25" hidden="1" customHeight="1"/>
    <row r="15916" ht="8.25" hidden="1" customHeight="1"/>
    <row r="15917" ht="8.25" hidden="1" customHeight="1"/>
    <row r="15918" ht="8.25" hidden="1" customHeight="1"/>
    <row r="15919" ht="8.25" hidden="1" customHeight="1"/>
    <row r="15920" ht="8.25" hidden="1" customHeight="1"/>
    <row r="15921" ht="8.25" hidden="1" customHeight="1"/>
    <row r="15922" ht="8.25" hidden="1" customHeight="1"/>
    <row r="15923" ht="8.25" hidden="1" customHeight="1"/>
    <row r="15924" ht="8.25" hidden="1" customHeight="1"/>
    <row r="15925" ht="8.25" hidden="1" customHeight="1"/>
    <row r="15926" ht="8.25" hidden="1" customHeight="1"/>
    <row r="15927" ht="8.25" hidden="1" customHeight="1"/>
    <row r="15928" ht="8.25" hidden="1" customHeight="1"/>
    <row r="15929" ht="8.25" hidden="1" customHeight="1"/>
    <row r="15930" ht="8.25" hidden="1" customHeight="1"/>
    <row r="15931" ht="8.25" hidden="1" customHeight="1"/>
    <row r="15932" ht="8.25" hidden="1" customHeight="1"/>
    <row r="15933" ht="8.25" hidden="1" customHeight="1"/>
    <row r="15934" ht="8.25" hidden="1" customHeight="1"/>
    <row r="15935" ht="8.25" hidden="1" customHeight="1"/>
    <row r="15936" ht="8.25" hidden="1" customHeight="1"/>
    <row r="15937" ht="8.25" hidden="1" customHeight="1"/>
    <row r="15938" ht="8.25" hidden="1" customHeight="1"/>
    <row r="15939" ht="8.25" hidden="1" customHeight="1"/>
    <row r="15940" ht="8.25" hidden="1" customHeight="1"/>
    <row r="15941" ht="8.25" hidden="1" customHeight="1"/>
    <row r="15942" ht="8.25" hidden="1" customHeight="1"/>
    <row r="15943" ht="8.25" hidden="1" customHeight="1"/>
    <row r="15944" ht="8.25" hidden="1" customHeight="1"/>
    <row r="15945" ht="8.25" hidden="1" customHeight="1"/>
    <row r="15946" ht="8.25" hidden="1" customHeight="1"/>
    <row r="15947" ht="8.25" hidden="1" customHeight="1"/>
    <row r="15948" ht="8.25" hidden="1" customHeight="1"/>
    <row r="15949" ht="8.25" hidden="1" customHeight="1"/>
    <row r="15950" ht="8.25" hidden="1" customHeight="1"/>
    <row r="15951" ht="8.25" hidden="1" customHeight="1"/>
    <row r="15952" ht="8.25" hidden="1" customHeight="1"/>
    <row r="15953" ht="8.25" hidden="1" customHeight="1"/>
    <row r="15954" ht="8.25" hidden="1" customHeight="1"/>
    <row r="15955" ht="8.25" hidden="1" customHeight="1"/>
    <row r="15956" ht="8.25" hidden="1" customHeight="1"/>
    <row r="15957" ht="8.25" hidden="1" customHeight="1"/>
    <row r="15958" ht="8.25" hidden="1" customHeight="1"/>
    <row r="15959" ht="8.25" hidden="1" customHeight="1"/>
    <row r="15960" ht="8.25" hidden="1" customHeight="1"/>
    <row r="15961" ht="8.25" hidden="1" customHeight="1"/>
    <row r="15962" ht="8.25" hidden="1" customHeight="1"/>
    <row r="15963" ht="8.25" hidden="1" customHeight="1"/>
    <row r="15964" ht="8.25" hidden="1" customHeight="1"/>
    <row r="15965" ht="8.25" hidden="1" customHeight="1"/>
    <row r="15966" ht="8.25" hidden="1" customHeight="1"/>
    <row r="15967" ht="8.25" hidden="1" customHeight="1"/>
    <row r="15968" ht="8.25" hidden="1" customHeight="1"/>
    <row r="15969" ht="8.25" hidden="1" customHeight="1"/>
    <row r="15970" ht="8.25" hidden="1" customHeight="1"/>
    <row r="15971" ht="8.25" hidden="1" customHeight="1"/>
    <row r="15972" ht="8.25" hidden="1" customHeight="1"/>
    <row r="15973" ht="8.25" hidden="1" customHeight="1"/>
    <row r="15974" ht="8.25" hidden="1" customHeight="1"/>
    <row r="15975" ht="8.25" hidden="1" customHeight="1"/>
    <row r="15976" ht="8.25" hidden="1" customHeight="1"/>
    <row r="15977" ht="8.25" hidden="1" customHeight="1"/>
    <row r="15978" ht="8.25" hidden="1" customHeight="1"/>
    <row r="15979" ht="8.25" hidden="1" customHeight="1"/>
    <row r="15980" ht="8.25" hidden="1" customHeight="1"/>
    <row r="15981" ht="8.25" hidden="1" customHeight="1"/>
    <row r="15982" ht="8.25" hidden="1" customHeight="1"/>
    <row r="15983" ht="8.25" hidden="1" customHeight="1"/>
    <row r="15984" ht="8.25" hidden="1" customHeight="1"/>
    <row r="15985" ht="8.25" hidden="1" customHeight="1"/>
    <row r="15986" ht="8.25" hidden="1" customHeight="1"/>
    <row r="15987" ht="8.25" hidden="1" customHeight="1"/>
    <row r="15988" ht="8.25" hidden="1" customHeight="1"/>
    <row r="15989" ht="8.25" hidden="1" customHeight="1"/>
    <row r="15990" ht="8.25" hidden="1" customHeight="1"/>
    <row r="15991" ht="8.25" hidden="1" customHeight="1"/>
    <row r="15992" ht="8.25" hidden="1" customHeight="1"/>
    <row r="15993" ht="8.25" hidden="1" customHeight="1"/>
    <row r="15994" ht="8.25" hidden="1" customHeight="1"/>
    <row r="15995" ht="8.25" hidden="1" customHeight="1"/>
    <row r="15996" ht="8.25" hidden="1" customHeight="1"/>
    <row r="15997" ht="8.25" hidden="1" customHeight="1"/>
    <row r="15998" ht="8.25" hidden="1" customHeight="1"/>
    <row r="15999" ht="8.25" hidden="1" customHeight="1"/>
    <row r="16000" ht="8.25" hidden="1" customHeight="1"/>
    <row r="16001" ht="8.25" hidden="1" customHeight="1"/>
    <row r="16002" ht="8.25" hidden="1" customHeight="1"/>
    <row r="16003" ht="8.25" hidden="1" customHeight="1"/>
    <row r="16004" ht="8.25" hidden="1" customHeight="1"/>
    <row r="16005" ht="8.25" hidden="1" customHeight="1"/>
    <row r="16006" ht="8.25" hidden="1" customHeight="1"/>
    <row r="16007" ht="8.25" hidden="1" customHeight="1"/>
    <row r="16008" ht="8.25" hidden="1" customHeight="1"/>
    <row r="16009" ht="8.25" hidden="1" customHeight="1"/>
    <row r="16010" ht="8.25" hidden="1" customHeight="1"/>
    <row r="16011" ht="8.25" hidden="1" customHeight="1"/>
    <row r="16012" ht="8.25" hidden="1" customHeight="1"/>
    <row r="16013" ht="8.25" hidden="1" customHeight="1"/>
    <row r="16014" ht="8.25" hidden="1" customHeight="1"/>
    <row r="16015" ht="8.25" hidden="1" customHeight="1"/>
    <row r="16016" ht="8.25" hidden="1" customHeight="1"/>
    <row r="16017" ht="8.25" hidden="1" customHeight="1"/>
    <row r="16018" ht="8.25" hidden="1" customHeight="1"/>
    <row r="16019" ht="8.25" hidden="1" customHeight="1"/>
    <row r="16020" ht="8.25" hidden="1" customHeight="1"/>
    <row r="16021" ht="8.25" hidden="1" customHeight="1"/>
    <row r="16022" ht="8.25" hidden="1" customHeight="1"/>
    <row r="16023" ht="8.25" hidden="1" customHeight="1"/>
    <row r="16024" ht="8.25" hidden="1" customHeight="1"/>
    <row r="16025" ht="8.25" hidden="1" customHeight="1"/>
    <row r="16026" ht="8.25" hidden="1" customHeight="1"/>
    <row r="16027" ht="8.25" hidden="1" customHeight="1"/>
    <row r="16028" ht="8.25" hidden="1" customHeight="1"/>
    <row r="16029" ht="8.25" hidden="1" customHeight="1"/>
    <row r="16030" ht="8.25" hidden="1" customHeight="1"/>
    <row r="16031" ht="8.25" hidden="1" customHeight="1"/>
    <row r="16032" ht="8.25" hidden="1" customHeight="1"/>
    <row r="16033" ht="8.25" hidden="1" customHeight="1"/>
    <row r="16034" ht="8.25" hidden="1" customHeight="1"/>
    <row r="16035" ht="8.25" hidden="1" customHeight="1"/>
    <row r="16036" ht="8.25" hidden="1" customHeight="1"/>
    <row r="16037" ht="8.25" hidden="1" customHeight="1"/>
    <row r="16038" ht="8.25" hidden="1" customHeight="1"/>
    <row r="16039" ht="8.25" hidden="1" customHeight="1"/>
    <row r="16040" ht="8.25" hidden="1" customHeight="1"/>
    <row r="16041" ht="8.25" hidden="1" customHeight="1"/>
    <row r="16042" ht="8.25" hidden="1" customHeight="1"/>
    <row r="16043" ht="8.25" hidden="1" customHeight="1"/>
    <row r="16044" ht="8.25" hidden="1" customHeight="1"/>
    <row r="16045" ht="8.25" hidden="1" customHeight="1"/>
    <row r="16046" ht="8.25" hidden="1" customHeight="1"/>
    <row r="16047" ht="8.25" hidden="1" customHeight="1"/>
    <row r="16048" ht="8.25" hidden="1" customHeight="1"/>
    <row r="16049" ht="8.25" hidden="1" customHeight="1"/>
    <row r="16050" ht="8.25" hidden="1" customHeight="1"/>
    <row r="16051" ht="8.25" hidden="1" customHeight="1"/>
    <row r="16052" ht="8.25" hidden="1" customHeight="1"/>
    <row r="16053" ht="8.25" hidden="1" customHeight="1"/>
    <row r="16054" ht="8.25" hidden="1" customHeight="1"/>
    <row r="16055" ht="8.25" hidden="1" customHeight="1"/>
    <row r="16056" ht="8.25" hidden="1" customHeight="1"/>
    <row r="16057" ht="8.25" hidden="1" customHeight="1"/>
    <row r="16058" ht="8.25" hidden="1" customHeight="1"/>
    <row r="16059" ht="8.25" hidden="1" customHeight="1"/>
    <row r="16060" ht="8.25" hidden="1" customHeight="1"/>
    <row r="16061" ht="8.25" hidden="1" customHeight="1"/>
    <row r="16062" ht="8.25" hidden="1" customHeight="1"/>
    <row r="16063" ht="8.25" hidden="1" customHeight="1"/>
    <row r="16064" ht="8.25" hidden="1" customHeight="1"/>
    <row r="16065" ht="8.25" hidden="1" customHeight="1"/>
    <row r="16066" ht="8.25" hidden="1" customHeight="1"/>
    <row r="16067" ht="8.25" hidden="1" customHeight="1"/>
    <row r="16068" ht="8.25" hidden="1" customHeight="1"/>
    <row r="16069" ht="8.25" hidden="1" customHeight="1"/>
    <row r="16070" ht="8.25" hidden="1" customHeight="1"/>
    <row r="16071" ht="8.25" hidden="1" customHeight="1"/>
    <row r="16072" ht="8.25" hidden="1" customHeight="1"/>
    <row r="16073" ht="8.25" hidden="1" customHeight="1"/>
    <row r="16074" ht="8.25" hidden="1" customHeight="1"/>
    <row r="16075" ht="8.25" hidden="1" customHeight="1"/>
    <row r="16076" ht="8.25" hidden="1" customHeight="1"/>
    <row r="16077" ht="8.25" hidden="1" customHeight="1"/>
    <row r="16078" ht="8.25" hidden="1" customHeight="1"/>
    <row r="16079" ht="8.25" hidden="1" customHeight="1"/>
    <row r="16080" ht="8.25" hidden="1" customHeight="1"/>
    <row r="16081" ht="8.25" hidden="1" customHeight="1"/>
    <row r="16082" ht="8.25" hidden="1" customHeight="1"/>
    <row r="16083" ht="8.25" hidden="1" customHeight="1"/>
    <row r="16084" ht="8.25" hidden="1" customHeight="1"/>
    <row r="16085" ht="8.25" hidden="1" customHeight="1"/>
    <row r="16086" ht="8.25" hidden="1" customHeight="1"/>
    <row r="16087" ht="8.25" hidden="1" customHeight="1"/>
    <row r="16088" ht="8.25" hidden="1" customHeight="1"/>
    <row r="16089" ht="8.25" hidden="1" customHeight="1"/>
    <row r="16090" ht="8.25" hidden="1" customHeight="1"/>
    <row r="16091" ht="8.25" hidden="1" customHeight="1"/>
    <row r="16092" ht="8.25" hidden="1" customHeight="1"/>
    <row r="16093" ht="8.25" hidden="1" customHeight="1"/>
    <row r="16094" ht="8.25" hidden="1" customHeight="1"/>
    <row r="16095" ht="8.25" hidden="1" customHeight="1"/>
    <row r="16096" ht="8.25" hidden="1" customHeight="1"/>
    <row r="16097" ht="8.25" hidden="1" customHeight="1"/>
    <row r="16098" ht="8.25" hidden="1" customHeight="1"/>
    <row r="16099" ht="8.25" hidden="1" customHeight="1"/>
    <row r="16100" ht="8.25" hidden="1" customHeight="1"/>
    <row r="16101" ht="8.25" hidden="1" customHeight="1"/>
    <row r="16102" ht="8.25" hidden="1" customHeight="1"/>
    <row r="16103" ht="8.25" hidden="1" customHeight="1"/>
    <row r="16104" ht="8.25" hidden="1" customHeight="1"/>
    <row r="16105" ht="8.25" hidden="1" customHeight="1"/>
    <row r="16106" ht="8.25" hidden="1" customHeight="1"/>
    <row r="16107" ht="8.25" hidden="1" customHeight="1"/>
    <row r="16108" ht="8.25" hidden="1" customHeight="1"/>
    <row r="16109" ht="8.25" hidden="1" customHeight="1"/>
    <row r="16110" ht="8.25" hidden="1" customHeight="1"/>
    <row r="16111" ht="8.25" hidden="1" customHeight="1"/>
    <row r="16112" ht="8.25" hidden="1" customHeight="1"/>
    <row r="16113" ht="8.25" hidden="1" customHeight="1"/>
    <row r="16114" ht="8.25" hidden="1" customHeight="1"/>
    <row r="16115" ht="8.25" hidden="1" customHeight="1"/>
    <row r="16116" ht="8.25" hidden="1" customHeight="1"/>
    <row r="16117" ht="8.25" hidden="1" customHeight="1"/>
    <row r="16118" ht="8.25" hidden="1" customHeight="1"/>
    <row r="16119" ht="8.25" hidden="1" customHeight="1"/>
    <row r="16120" ht="8.25" hidden="1" customHeight="1"/>
    <row r="16121" ht="8.25" hidden="1" customHeight="1"/>
    <row r="16122" ht="8.25" hidden="1" customHeight="1"/>
    <row r="16123" ht="8.25" hidden="1" customHeight="1"/>
    <row r="16124" ht="8.25" hidden="1" customHeight="1"/>
    <row r="16125" ht="8.25" hidden="1" customHeight="1"/>
    <row r="16126" ht="8.25" hidden="1" customHeight="1"/>
    <row r="16127" ht="8.25" hidden="1" customHeight="1"/>
    <row r="16128" ht="8.25" hidden="1" customHeight="1"/>
    <row r="16129" ht="8.25" hidden="1" customHeight="1"/>
    <row r="16130" ht="8.25" hidden="1" customHeight="1"/>
    <row r="16131" ht="8.25" hidden="1" customHeight="1"/>
    <row r="16132" ht="8.25" hidden="1" customHeight="1"/>
    <row r="16133" ht="8.25" hidden="1" customHeight="1"/>
    <row r="16134" ht="8.25" hidden="1" customHeight="1"/>
    <row r="16135" ht="8.25" hidden="1" customHeight="1"/>
    <row r="16136" ht="8.25" hidden="1" customHeight="1"/>
    <row r="16137" ht="8.25" hidden="1" customHeight="1"/>
    <row r="16138" ht="8.25" hidden="1" customHeight="1"/>
    <row r="16139" ht="8.25" hidden="1" customHeight="1"/>
    <row r="16140" ht="8.25" hidden="1" customHeight="1"/>
    <row r="16141" ht="8.25" hidden="1" customHeight="1"/>
    <row r="16142" ht="8.25" hidden="1" customHeight="1"/>
    <row r="16143" ht="8.25" hidden="1" customHeight="1"/>
    <row r="16144" ht="8.25" hidden="1" customHeight="1"/>
    <row r="16145" ht="8.25" hidden="1" customHeight="1"/>
    <row r="16146" ht="8.25" hidden="1" customHeight="1"/>
    <row r="16147" ht="8.25" hidden="1" customHeight="1"/>
    <row r="16148" ht="8.25" hidden="1" customHeight="1"/>
    <row r="16149" ht="8.25" hidden="1" customHeight="1"/>
    <row r="16150" ht="8.25" hidden="1" customHeight="1"/>
    <row r="16151" ht="8.25" hidden="1" customHeight="1"/>
    <row r="16152" ht="8.25" hidden="1" customHeight="1"/>
    <row r="16153" ht="8.25" hidden="1" customHeight="1"/>
    <row r="16154" ht="8.25" hidden="1" customHeight="1"/>
    <row r="16155" ht="8.25" hidden="1" customHeight="1"/>
    <row r="16156" ht="8.25" hidden="1" customHeight="1"/>
    <row r="16157" ht="8.25" hidden="1" customHeight="1"/>
    <row r="16158" ht="8.25" hidden="1" customHeight="1"/>
    <row r="16159" ht="8.25" hidden="1" customHeight="1"/>
    <row r="16160" ht="8.25" hidden="1" customHeight="1"/>
    <row r="16161" ht="8.25" hidden="1" customHeight="1"/>
    <row r="16162" ht="8.25" hidden="1" customHeight="1"/>
    <row r="16163" ht="8.25" hidden="1" customHeight="1"/>
    <row r="16164" ht="8.25" hidden="1" customHeight="1"/>
    <row r="16165" ht="8.25" hidden="1" customHeight="1"/>
    <row r="16166" ht="8.25" hidden="1" customHeight="1"/>
    <row r="16167" ht="8.25" hidden="1" customHeight="1"/>
    <row r="16168" ht="8.25" hidden="1" customHeight="1"/>
    <row r="16169" ht="8.25" hidden="1" customHeight="1"/>
    <row r="16170" ht="8.25" hidden="1" customHeight="1"/>
    <row r="16171" ht="8.25" hidden="1" customHeight="1"/>
    <row r="16172" ht="8.25" hidden="1" customHeight="1"/>
    <row r="16173" ht="8.25" hidden="1" customHeight="1"/>
    <row r="16174" ht="8.25" hidden="1" customHeight="1"/>
    <row r="16175" ht="8.25" hidden="1" customHeight="1"/>
    <row r="16176" ht="8.25" hidden="1" customHeight="1"/>
    <row r="16177" ht="8.25" hidden="1" customHeight="1"/>
    <row r="16178" ht="8.25" hidden="1" customHeight="1"/>
    <row r="16179" ht="8.25" hidden="1" customHeight="1"/>
    <row r="16180" ht="8.25" hidden="1" customHeight="1"/>
    <row r="16181" ht="8.25" hidden="1" customHeight="1"/>
    <row r="16182" ht="8.25" hidden="1" customHeight="1"/>
    <row r="16183" ht="8.25" hidden="1" customHeight="1"/>
    <row r="16184" ht="8.25" hidden="1" customHeight="1"/>
    <row r="16185" ht="8.25" hidden="1" customHeight="1"/>
    <row r="16186" ht="8.25" hidden="1" customHeight="1"/>
    <row r="16187" ht="8.25" hidden="1" customHeight="1"/>
    <row r="16188" ht="8.25" hidden="1" customHeight="1"/>
    <row r="16189" ht="8.25" hidden="1" customHeight="1"/>
    <row r="16190" ht="8.25" hidden="1" customHeight="1"/>
    <row r="16191" ht="8.25" hidden="1" customHeight="1"/>
    <row r="16192" ht="8.25" hidden="1" customHeight="1"/>
    <row r="16193" ht="8.25" hidden="1" customHeight="1"/>
    <row r="16194" ht="8.25" hidden="1" customHeight="1"/>
    <row r="16195" ht="8.25" hidden="1" customHeight="1"/>
    <row r="16196" ht="8.25" hidden="1" customHeight="1"/>
    <row r="16197" ht="8.25" hidden="1" customHeight="1"/>
    <row r="16198" ht="8.25" hidden="1" customHeight="1"/>
    <row r="16199" ht="8.25" hidden="1" customHeight="1"/>
    <row r="16200" ht="8.25" hidden="1" customHeight="1"/>
    <row r="16201" ht="8.25" hidden="1" customHeight="1"/>
    <row r="16202" ht="8.25" hidden="1" customHeight="1"/>
    <row r="16203" ht="8.25" hidden="1" customHeight="1"/>
    <row r="16204" ht="8.25" hidden="1" customHeight="1"/>
    <row r="16205" ht="8.25" hidden="1" customHeight="1"/>
    <row r="16206" ht="8.25" hidden="1" customHeight="1"/>
    <row r="16207" ht="8.25" hidden="1" customHeight="1"/>
    <row r="16208" ht="8.25" hidden="1" customHeight="1"/>
    <row r="16209" ht="8.25" hidden="1" customHeight="1"/>
    <row r="16210" ht="8.25" hidden="1" customHeight="1"/>
    <row r="16211" ht="8.25" hidden="1" customHeight="1"/>
    <row r="16212" ht="8.25" hidden="1" customHeight="1"/>
    <row r="16213" ht="8.25" hidden="1" customHeight="1"/>
    <row r="16214" ht="8.25" hidden="1" customHeight="1"/>
    <row r="16215" ht="8.25" hidden="1" customHeight="1"/>
    <row r="16216" ht="8.25" hidden="1" customHeight="1"/>
    <row r="16217" ht="8.25" hidden="1" customHeight="1"/>
    <row r="16218" ht="8.25" hidden="1" customHeight="1"/>
    <row r="16219" ht="8.25" hidden="1" customHeight="1"/>
    <row r="16220" ht="8.25" hidden="1" customHeight="1"/>
    <row r="16221" ht="8.25" hidden="1" customHeight="1"/>
    <row r="16222" ht="8.25" hidden="1" customHeight="1"/>
    <row r="16223" ht="8.25" hidden="1" customHeight="1"/>
    <row r="16224" ht="8.25" hidden="1" customHeight="1"/>
    <row r="16225" ht="8.25" hidden="1" customHeight="1"/>
    <row r="16226" ht="8.25" hidden="1" customHeight="1"/>
    <row r="16227" ht="8.25" hidden="1" customHeight="1"/>
    <row r="16228" ht="8.25" hidden="1" customHeight="1"/>
    <row r="16229" ht="8.25" hidden="1" customHeight="1"/>
    <row r="16230" ht="8.25" hidden="1" customHeight="1"/>
    <row r="16231" ht="8.25" hidden="1" customHeight="1"/>
    <row r="16232" ht="8.25" hidden="1" customHeight="1"/>
    <row r="16233" ht="8.25" hidden="1" customHeight="1"/>
    <row r="16234" ht="8.25" hidden="1" customHeight="1"/>
    <row r="16235" ht="8.25" hidden="1" customHeight="1"/>
    <row r="16236" ht="8.25" hidden="1" customHeight="1"/>
    <row r="16237" ht="8.25" hidden="1" customHeight="1"/>
    <row r="16238" ht="8.25" hidden="1" customHeight="1"/>
    <row r="16239" ht="8.25" hidden="1" customHeight="1"/>
    <row r="16240" ht="8.25" hidden="1" customHeight="1"/>
    <row r="16241" ht="8.25" hidden="1" customHeight="1"/>
    <row r="16242" ht="8.25" hidden="1" customHeight="1"/>
    <row r="16243" ht="8.25" hidden="1" customHeight="1"/>
    <row r="16244" ht="8.25" hidden="1" customHeight="1"/>
    <row r="16245" ht="8.25" hidden="1" customHeight="1"/>
    <row r="16246" ht="8.25" hidden="1" customHeight="1"/>
    <row r="16247" ht="8.25" hidden="1" customHeight="1"/>
    <row r="16248" ht="8.25" hidden="1" customHeight="1"/>
    <row r="16249" ht="8.25" hidden="1" customHeight="1"/>
    <row r="16250" ht="8.25" hidden="1" customHeight="1"/>
    <row r="16251" ht="8.25" hidden="1" customHeight="1"/>
    <row r="16252" ht="8.25" hidden="1" customHeight="1"/>
    <row r="16253" ht="8.25" hidden="1" customHeight="1"/>
    <row r="16254" ht="8.25" hidden="1" customHeight="1"/>
    <row r="16255" ht="8.25" hidden="1" customHeight="1"/>
    <row r="16256" ht="8.25" hidden="1" customHeight="1"/>
    <row r="16257" ht="8.25" hidden="1" customHeight="1"/>
    <row r="16258" ht="8.25" hidden="1" customHeight="1"/>
    <row r="16259" ht="8.25" hidden="1" customHeight="1"/>
    <row r="16260" ht="8.25" hidden="1" customHeight="1"/>
    <row r="16261" ht="8.25" hidden="1" customHeight="1"/>
    <row r="16262" ht="8.25" hidden="1" customHeight="1"/>
    <row r="16263" ht="8.25" hidden="1" customHeight="1"/>
    <row r="16264" ht="8.25" hidden="1" customHeight="1"/>
    <row r="16265" ht="8.25" hidden="1" customHeight="1"/>
    <row r="16266" ht="8.25" hidden="1" customHeight="1"/>
    <row r="16267" ht="8.25" hidden="1" customHeight="1"/>
    <row r="16268" ht="8.25" hidden="1" customHeight="1"/>
    <row r="16269" ht="8.25" hidden="1" customHeight="1"/>
    <row r="16270" ht="8.25" hidden="1" customHeight="1"/>
    <row r="16271" ht="8.25" hidden="1" customHeight="1"/>
    <row r="16272" ht="8.25" hidden="1" customHeight="1"/>
    <row r="16273" ht="8.25" hidden="1" customHeight="1"/>
    <row r="16274" ht="8.25" hidden="1" customHeight="1"/>
    <row r="16275" ht="8.25" hidden="1" customHeight="1"/>
    <row r="16276" ht="8.25" hidden="1" customHeight="1"/>
    <row r="16277" ht="8.25" hidden="1" customHeight="1"/>
    <row r="16278" ht="8.25" hidden="1" customHeight="1"/>
    <row r="16279" ht="8.25" hidden="1" customHeight="1"/>
    <row r="16280" ht="8.25" hidden="1" customHeight="1"/>
    <row r="16281" ht="8.25" hidden="1" customHeight="1"/>
    <row r="16282" ht="8.25" hidden="1" customHeight="1"/>
    <row r="16283" ht="8.25" hidden="1" customHeight="1"/>
    <row r="16284" ht="8.25" hidden="1" customHeight="1"/>
    <row r="16285" ht="8.25" hidden="1" customHeight="1"/>
    <row r="16286" ht="8.25" hidden="1" customHeight="1"/>
    <row r="16287" ht="8.25" hidden="1" customHeight="1"/>
    <row r="16288" ht="8.25" hidden="1" customHeight="1"/>
    <row r="16289" ht="8.25" hidden="1" customHeight="1"/>
    <row r="16290" ht="8.25" hidden="1" customHeight="1"/>
    <row r="16291" ht="8.25" hidden="1" customHeight="1"/>
    <row r="16292" ht="8.25" hidden="1" customHeight="1"/>
    <row r="16293" ht="8.25" hidden="1" customHeight="1"/>
    <row r="16294" ht="8.25" hidden="1" customHeight="1"/>
    <row r="16295" ht="8.25" hidden="1" customHeight="1"/>
    <row r="16296" ht="8.25" hidden="1" customHeight="1"/>
    <row r="16297" ht="8.25" hidden="1" customHeight="1"/>
    <row r="16298" ht="8.25" hidden="1" customHeight="1"/>
    <row r="16299" ht="8.25" hidden="1" customHeight="1"/>
    <row r="16300" ht="8.25" hidden="1" customHeight="1"/>
    <row r="16301" ht="8.25" hidden="1" customHeight="1"/>
    <row r="16302" ht="8.25" hidden="1" customHeight="1"/>
    <row r="16303" ht="8.25" hidden="1" customHeight="1"/>
    <row r="16304" ht="8.25" hidden="1" customHeight="1"/>
    <row r="16305" ht="8.25" hidden="1" customHeight="1"/>
    <row r="16306" ht="8.25" hidden="1" customHeight="1"/>
    <row r="16307" ht="8.25" hidden="1" customHeight="1"/>
    <row r="16308" ht="8.25" hidden="1" customHeight="1"/>
    <row r="16309" ht="8.25" hidden="1" customHeight="1"/>
    <row r="16310" ht="8.25" hidden="1" customHeight="1"/>
    <row r="16311" ht="8.25" hidden="1" customHeight="1"/>
    <row r="16312" ht="8.25" hidden="1" customHeight="1"/>
    <row r="16313" ht="8.25" hidden="1" customHeight="1"/>
    <row r="16314" ht="8.25" hidden="1" customHeight="1"/>
    <row r="16315" ht="8.25" hidden="1" customHeight="1"/>
    <row r="16316" ht="8.25" hidden="1" customHeight="1"/>
    <row r="16317" ht="8.25" hidden="1" customHeight="1"/>
    <row r="16318" ht="8.25" hidden="1" customHeight="1"/>
    <row r="16319" ht="8.25" hidden="1" customHeight="1"/>
    <row r="16320" ht="8.25" hidden="1" customHeight="1"/>
    <row r="16321" ht="8.25" hidden="1" customHeight="1"/>
    <row r="16322" ht="8.25" hidden="1" customHeight="1"/>
    <row r="16323" ht="8.25" hidden="1" customHeight="1"/>
    <row r="16324" ht="8.25" hidden="1" customHeight="1"/>
    <row r="16325" ht="8.25" hidden="1" customHeight="1"/>
    <row r="16326" ht="8.25" hidden="1" customHeight="1"/>
    <row r="16327" ht="8.25" hidden="1" customHeight="1"/>
    <row r="16328" ht="8.25" hidden="1" customHeight="1"/>
    <row r="16329" ht="8.25" hidden="1" customHeight="1"/>
    <row r="16330" ht="8.25" hidden="1" customHeight="1"/>
    <row r="16331" ht="8.25" hidden="1" customHeight="1"/>
    <row r="16332" ht="8.25" hidden="1" customHeight="1"/>
    <row r="16333" ht="8.25" hidden="1" customHeight="1"/>
    <row r="16334" ht="8.25" hidden="1" customHeight="1"/>
    <row r="16335" ht="8.25" hidden="1" customHeight="1"/>
    <row r="16336" ht="8.25" hidden="1" customHeight="1"/>
    <row r="16337" ht="8.25" hidden="1" customHeight="1"/>
    <row r="16338" ht="8.25" hidden="1" customHeight="1"/>
    <row r="16339" ht="8.25" hidden="1" customHeight="1"/>
    <row r="16340" ht="8.25" hidden="1" customHeight="1"/>
    <row r="16341" ht="8.25" hidden="1" customHeight="1"/>
    <row r="16342" ht="8.25" hidden="1" customHeight="1"/>
    <row r="16343" ht="8.25" hidden="1" customHeight="1"/>
    <row r="16344" ht="8.25" hidden="1" customHeight="1"/>
    <row r="16345" ht="8.25" hidden="1" customHeight="1"/>
    <row r="16346" ht="8.25" hidden="1" customHeight="1"/>
    <row r="16347" ht="8.25" hidden="1" customHeight="1"/>
    <row r="16348" ht="8.25" hidden="1" customHeight="1"/>
    <row r="16349" ht="8.25" hidden="1" customHeight="1"/>
    <row r="16350" ht="8.25" hidden="1" customHeight="1"/>
    <row r="16351" ht="8.25" hidden="1" customHeight="1"/>
    <row r="16352" ht="8.25" hidden="1" customHeight="1"/>
    <row r="16353" ht="8.25" hidden="1" customHeight="1"/>
    <row r="16354" ht="8.25" hidden="1" customHeight="1"/>
    <row r="16355" ht="8.25" hidden="1" customHeight="1"/>
    <row r="16356" ht="8.25" hidden="1" customHeight="1"/>
    <row r="16357" ht="8.25" hidden="1" customHeight="1"/>
    <row r="16358" ht="8.25" hidden="1" customHeight="1"/>
    <row r="16359" ht="8.25" hidden="1" customHeight="1"/>
    <row r="16360" ht="8.25" hidden="1" customHeight="1"/>
    <row r="16361" ht="8.25" hidden="1" customHeight="1"/>
    <row r="16362" ht="8.25" hidden="1" customHeight="1"/>
    <row r="16363" ht="8.25" hidden="1" customHeight="1"/>
    <row r="16364" ht="8.25" hidden="1" customHeight="1"/>
    <row r="16365" ht="8.25" hidden="1" customHeight="1"/>
    <row r="16366" ht="8.25" hidden="1" customHeight="1"/>
    <row r="16367" ht="8.25" hidden="1" customHeight="1"/>
    <row r="16368" ht="8.25" hidden="1" customHeight="1"/>
    <row r="16369" ht="8.25" hidden="1" customHeight="1"/>
    <row r="16370" ht="8.25" hidden="1" customHeight="1"/>
    <row r="16371" ht="8.25" hidden="1" customHeight="1"/>
    <row r="16372" ht="8.25" hidden="1" customHeight="1"/>
    <row r="16373" ht="8.25" hidden="1" customHeight="1"/>
    <row r="16374" ht="8.25" hidden="1" customHeight="1"/>
    <row r="16375" ht="8.25" hidden="1" customHeight="1"/>
    <row r="16376" ht="8.25" hidden="1" customHeight="1"/>
    <row r="16377" ht="8.25" hidden="1" customHeight="1"/>
    <row r="16378" ht="8.25" hidden="1" customHeight="1"/>
    <row r="16379" ht="8.25" hidden="1" customHeight="1"/>
    <row r="16380" ht="8.25" hidden="1" customHeight="1"/>
    <row r="16381" ht="8.25" hidden="1" customHeight="1"/>
    <row r="16382" ht="8.25" hidden="1" customHeight="1"/>
    <row r="16383" ht="8.25" hidden="1" customHeight="1"/>
    <row r="16384" ht="8.25" hidden="1" customHeight="1"/>
    <row r="16385" ht="8.25" hidden="1" customHeight="1"/>
    <row r="16386" ht="8.25" hidden="1" customHeight="1"/>
    <row r="16387" ht="8.25" hidden="1" customHeight="1"/>
    <row r="16388" ht="8.25" hidden="1" customHeight="1"/>
    <row r="16389" ht="8.25" hidden="1" customHeight="1"/>
    <row r="16390" ht="8.25" hidden="1" customHeight="1"/>
    <row r="16391" ht="8.25" hidden="1" customHeight="1"/>
    <row r="16392" ht="8.25" hidden="1" customHeight="1"/>
    <row r="16393" ht="8.25" hidden="1" customHeight="1"/>
    <row r="16394" ht="8.25" hidden="1" customHeight="1"/>
    <row r="16395" ht="8.25" hidden="1" customHeight="1"/>
    <row r="16396" ht="8.25" hidden="1" customHeight="1"/>
    <row r="16397" ht="8.25" hidden="1" customHeight="1"/>
    <row r="16398" ht="8.25" hidden="1" customHeight="1"/>
    <row r="16399" ht="8.25" hidden="1" customHeight="1"/>
    <row r="16400" ht="8.25" hidden="1" customHeight="1"/>
    <row r="16401" ht="8.25" hidden="1" customHeight="1"/>
    <row r="16402" ht="8.25" hidden="1" customHeight="1"/>
    <row r="16403" ht="8.25" hidden="1" customHeight="1"/>
    <row r="16404" ht="8.25" hidden="1" customHeight="1"/>
    <row r="16405" ht="8.25" hidden="1" customHeight="1"/>
    <row r="16406" ht="8.25" hidden="1" customHeight="1"/>
    <row r="16407" ht="8.25" hidden="1" customHeight="1"/>
    <row r="16408" ht="8.25" hidden="1" customHeight="1"/>
    <row r="16409" ht="8.25" hidden="1" customHeight="1"/>
    <row r="16410" ht="8.25" hidden="1" customHeight="1"/>
    <row r="16411" ht="8.25" hidden="1" customHeight="1"/>
    <row r="16412" ht="8.25" hidden="1" customHeight="1"/>
    <row r="16413" ht="8.25" hidden="1" customHeight="1"/>
    <row r="16414" ht="8.25" hidden="1" customHeight="1"/>
    <row r="16415" ht="8.25" hidden="1" customHeight="1"/>
    <row r="16416" ht="8.25" hidden="1" customHeight="1"/>
    <row r="16417" ht="8.25" hidden="1" customHeight="1"/>
    <row r="16418" ht="8.25" hidden="1" customHeight="1"/>
    <row r="16419" ht="8.25" hidden="1" customHeight="1"/>
    <row r="16420" ht="8.25" hidden="1" customHeight="1"/>
    <row r="16421" ht="8.25" hidden="1" customHeight="1"/>
    <row r="16422" ht="8.25" hidden="1" customHeight="1"/>
    <row r="16423" ht="8.25" hidden="1" customHeight="1"/>
    <row r="16424" ht="8.25" hidden="1" customHeight="1"/>
    <row r="16425" ht="8.25" hidden="1" customHeight="1"/>
    <row r="16426" ht="8.25" hidden="1" customHeight="1"/>
    <row r="16427" ht="8.25" hidden="1" customHeight="1"/>
    <row r="16428" ht="8.25" hidden="1" customHeight="1"/>
    <row r="16429" ht="8.25" hidden="1" customHeight="1"/>
    <row r="16430" ht="8.25" hidden="1" customHeight="1"/>
    <row r="16431" ht="8.25" hidden="1" customHeight="1"/>
    <row r="16432" ht="8.25" hidden="1" customHeight="1"/>
    <row r="16433" ht="8.25" hidden="1" customHeight="1"/>
    <row r="16434" ht="8.25" hidden="1" customHeight="1"/>
    <row r="16435" ht="8.25" hidden="1" customHeight="1"/>
    <row r="16436" ht="8.25" hidden="1" customHeight="1"/>
    <row r="16437" ht="8.25" hidden="1" customHeight="1"/>
    <row r="16438" ht="8.25" hidden="1" customHeight="1"/>
    <row r="16439" ht="8.25" hidden="1" customHeight="1"/>
    <row r="16440" ht="8.25" hidden="1" customHeight="1"/>
    <row r="16441" ht="8.25" hidden="1" customHeight="1"/>
    <row r="16442" ht="8.25" hidden="1" customHeight="1"/>
    <row r="16443" ht="8.25" hidden="1" customHeight="1"/>
    <row r="16444" ht="8.25" hidden="1" customHeight="1"/>
    <row r="16445" ht="8.25" hidden="1" customHeight="1"/>
    <row r="16446" ht="8.25" hidden="1" customHeight="1"/>
    <row r="16447" ht="8.25" hidden="1" customHeight="1"/>
    <row r="16448" ht="8.25" hidden="1" customHeight="1"/>
    <row r="16449" ht="8.25" hidden="1" customHeight="1"/>
    <row r="16450" ht="8.25" hidden="1" customHeight="1"/>
    <row r="16451" ht="8.25" hidden="1" customHeight="1"/>
    <row r="16452" ht="8.25" hidden="1" customHeight="1"/>
    <row r="16453" ht="8.25" hidden="1" customHeight="1"/>
    <row r="16454" ht="8.25" hidden="1" customHeight="1"/>
    <row r="16455" ht="8.25" hidden="1" customHeight="1"/>
    <row r="16456" ht="8.25" hidden="1" customHeight="1"/>
    <row r="16457" ht="8.25" hidden="1" customHeight="1"/>
    <row r="16458" ht="8.25" hidden="1" customHeight="1"/>
    <row r="16459" ht="8.25" hidden="1" customHeight="1"/>
    <row r="16460" ht="8.25" hidden="1" customHeight="1"/>
    <row r="16461" ht="8.25" hidden="1" customHeight="1"/>
    <row r="16462" ht="8.25" hidden="1" customHeight="1"/>
    <row r="16463" ht="8.25" hidden="1" customHeight="1"/>
    <row r="16464" ht="8.25" hidden="1" customHeight="1"/>
    <row r="16465" ht="8.25" hidden="1" customHeight="1"/>
    <row r="16466" ht="8.25" hidden="1" customHeight="1"/>
    <row r="16467" ht="8.25" hidden="1" customHeight="1"/>
    <row r="16468" ht="8.25" hidden="1" customHeight="1"/>
    <row r="16469" ht="8.25" hidden="1" customHeight="1"/>
    <row r="16470" ht="8.25" hidden="1" customHeight="1"/>
    <row r="16471" ht="8.25" hidden="1" customHeight="1"/>
    <row r="16472" ht="8.25" hidden="1" customHeight="1"/>
    <row r="16473" ht="8.25" hidden="1" customHeight="1"/>
    <row r="16474" ht="8.25" hidden="1" customHeight="1"/>
    <row r="16475" ht="8.25" hidden="1" customHeight="1"/>
    <row r="16476" ht="8.25" hidden="1" customHeight="1"/>
    <row r="16477" ht="8.25" hidden="1" customHeight="1"/>
    <row r="16478" ht="8.25" hidden="1" customHeight="1"/>
    <row r="16479" ht="8.25" hidden="1" customHeight="1"/>
    <row r="16480" ht="8.25" hidden="1" customHeight="1"/>
    <row r="16481" ht="8.25" hidden="1" customHeight="1"/>
    <row r="16482" ht="8.25" hidden="1" customHeight="1"/>
    <row r="16483" ht="8.25" hidden="1" customHeight="1"/>
    <row r="16484" ht="8.25" hidden="1" customHeight="1"/>
    <row r="16485" ht="8.25" hidden="1" customHeight="1"/>
    <row r="16486" ht="8.25" hidden="1" customHeight="1"/>
    <row r="16487" ht="8.25" hidden="1" customHeight="1"/>
    <row r="16488" ht="8.25" hidden="1" customHeight="1"/>
    <row r="16489" ht="8.25" hidden="1" customHeight="1"/>
    <row r="16490" ht="8.25" hidden="1" customHeight="1"/>
    <row r="16491" ht="8.25" hidden="1" customHeight="1"/>
    <row r="16492" ht="8.25" hidden="1" customHeight="1"/>
    <row r="16493" ht="8.25" hidden="1" customHeight="1"/>
    <row r="16494" ht="8.25" hidden="1" customHeight="1"/>
    <row r="16495" ht="8.25" hidden="1" customHeight="1"/>
    <row r="16496" ht="8.25" hidden="1" customHeight="1"/>
    <row r="16497" ht="8.25" hidden="1" customHeight="1"/>
    <row r="16498" ht="8.25" hidden="1" customHeight="1"/>
    <row r="16499" ht="8.25" hidden="1" customHeight="1"/>
    <row r="16500" ht="8.25" hidden="1" customHeight="1"/>
    <row r="16501" ht="8.25" hidden="1" customHeight="1"/>
    <row r="16502" ht="8.25" hidden="1" customHeight="1"/>
    <row r="16503" ht="8.25" hidden="1" customHeight="1"/>
    <row r="16504" ht="8.25" hidden="1" customHeight="1"/>
    <row r="16505" ht="8.25" hidden="1" customHeight="1"/>
    <row r="16506" ht="8.25" hidden="1" customHeight="1"/>
    <row r="16507" ht="8.25" hidden="1" customHeight="1"/>
    <row r="16508" ht="8.25" hidden="1" customHeight="1"/>
    <row r="16509" ht="8.25" hidden="1" customHeight="1"/>
    <row r="16510" ht="8.25" hidden="1" customHeight="1"/>
    <row r="16511" ht="8.25" hidden="1" customHeight="1"/>
    <row r="16512" ht="8.25" hidden="1" customHeight="1"/>
    <row r="16513" ht="8.25" hidden="1" customHeight="1"/>
    <row r="16514" ht="8.25" hidden="1" customHeight="1"/>
    <row r="16515" ht="8.25" hidden="1" customHeight="1"/>
    <row r="16516" ht="8.25" hidden="1" customHeight="1"/>
    <row r="16517" ht="8.25" hidden="1" customHeight="1"/>
    <row r="16518" ht="8.25" hidden="1" customHeight="1"/>
    <row r="16519" ht="8.25" hidden="1" customHeight="1"/>
    <row r="16520" ht="8.25" hidden="1" customHeight="1"/>
    <row r="16521" ht="8.25" hidden="1" customHeight="1"/>
    <row r="16522" ht="8.25" hidden="1" customHeight="1"/>
    <row r="16523" ht="8.25" hidden="1" customHeight="1"/>
    <row r="16524" ht="8.25" hidden="1" customHeight="1"/>
    <row r="16525" ht="8.25" hidden="1" customHeight="1"/>
    <row r="16526" ht="8.25" hidden="1" customHeight="1"/>
    <row r="16527" ht="8.25" hidden="1" customHeight="1"/>
    <row r="16528" ht="8.25" hidden="1" customHeight="1"/>
    <row r="16529" ht="8.25" hidden="1" customHeight="1"/>
    <row r="16530" ht="8.25" hidden="1" customHeight="1"/>
    <row r="16531" ht="8.25" hidden="1" customHeight="1"/>
    <row r="16532" ht="8.25" hidden="1" customHeight="1"/>
    <row r="16533" ht="8.25" hidden="1" customHeight="1"/>
    <row r="16534" ht="8.25" hidden="1" customHeight="1"/>
    <row r="16535" ht="8.25" hidden="1" customHeight="1"/>
    <row r="16536" ht="8.25" hidden="1" customHeight="1"/>
    <row r="16537" ht="8.25" hidden="1" customHeight="1"/>
    <row r="16538" ht="8.25" hidden="1" customHeight="1"/>
    <row r="16539" ht="8.25" hidden="1" customHeight="1"/>
    <row r="16540" ht="8.25" hidden="1" customHeight="1"/>
    <row r="16541" ht="8.25" hidden="1" customHeight="1"/>
    <row r="16542" ht="8.25" hidden="1" customHeight="1"/>
    <row r="16543" ht="8.25" hidden="1" customHeight="1"/>
    <row r="16544" ht="8.25" hidden="1" customHeight="1"/>
    <row r="16545" ht="8.25" hidden="1" customHeight="1"/>
    <row r="16546" ht="8.25" hidden="1" customHeight="1"/>
    <row r="16547" ht="8.25" hidden="1" customHeight="1"/>
    <row r="16548" ht="8.25" hidden="1" customHeight="1"/>
    <row r="16549" ht="8.25" hidden="1" customHeight="1"/>
    <row r="16550" ht="8.25" hidden="1" customHeight="1"/>
    <row r="16551" ht="8.25" hidden="1" customHeight="1"/>
    <row r="16552" ht="8.25" hidden="1" customHeight="1"/>
    <row r="16553" ht="8.25" hidden="1" customHeight="1"/>
    <row r="16554" ht="8.25" hidden="1" customHeight="1"/>
    <row r="16555" ht="8.25" hidden="1" customHeight="1"/>
    <row r="16556" ht="8.25" hidden="1" customHeight="1"/>
    <row r="16557" ht="8.25" hidden="1" customHeight="1"/>
    <row r="16558" ht="8.25" hidden="1" customHeight="1"/>
    <row r="16559" ht="8.25" hidden="1" customHeight="1"/>
    <row r="16560" ht="8.25" hidden="1" customHeight="1"/>
    <row r="16561" ht="8.25" hidden="1" customHeight="1"/>
    <row r="16562" ht="8.25" hidden="1" customHeight="1"/>
    <row r="16563" ht="8.25" hidden="1" customHeight="1"/>
    <row r="16564" ht="8.25" hidden="1" customHeight="1"/>
    <row r="16565" ht="8.25" hidden="1" customHeight="1"/>
    <row r="16566" ht="8.25" hidden="1" customHeight="1"/>
    <row r="16567" ht="8.25" hidden="1" customHeight="1"/>
    <row r="16568" ht="8.25" hidden="1" customHeight="1"/>
    <row r="16569" ht="8.25" hidden="1" customHeight="1"/>
    <row r="16570" ht="8.25" hidden="1" customHeight="1"/>
    <row r="16571" ht="8.25" hidden="1" customHeight="1"/>
    <row r="16572" ht="8.25" hidden="1" customHeight="1"/>
    <row r="16573" ht="8.25" hidden="1" customHeight="1"/>
    <row r="16574" ht="8.25" hidden="1" customHeight="1"/>
    <row r="16575" ht="8.25" hidden="1" customHeight="1"/>
    <row r="16576" ht="8.25" hidden="1" customHeight="1"/>
    <row r="16577" ht="8.25" hidden="1" customHeight="1"/>
    <row r="16578" ht="8.25" hidden="1" customHeight="1"/>
    <row r="16579" ht="8.25" hidden="1" customHeight="1"/>
    <row r="16580" ht="8.25" hidden="1" customHeight="1"/>
    <row r="16581" ht="8.25" hidden="1" customHeight="1"/>
    <row r="16582" ht="8.25" hidden="1" customHeight="1"/>
    <row r="16583" ht="8.25" hidden="1" customHeight="1"/>
    <row r="16584" ht="8.25" hidden="1" customHeight="1"/>
    <row r="16585" ht="8.25" hidden="1" customHeight="1"/>
    <row r="16586" ht="8.25" hidden="1" customHeight="1"/>
    <row r="16587" ht="8.25" hidden="1" customHeight="1"/>
    <row r="16588" ht="8.25" hidden="1" customHeight="1"/>
    <row r="16589" ht="8.25" hidden="1" customHeight="1"/>
    <row r="16590" ht="8.25" hidden="1" customHeight="1"/>
    <row r="16591" ht="8.25" hidden="1" customHeight="1"/>
    <row r="16592" ht="8.25" hidden="1" customHeight="1"/>
    <row r="16593" ht="8.25" hidden="1" customHeight="1"/>
    <row r="16594" ht="8.25" hidden="1" customHeight="1"/>
    <row r="16595" ht="8.25" hidden="1" customHeight="1"/>
    <row r="16596" ht="8.25" hidden="1" customHeight="1"/>
    <row r="16597" ht="8.25" hidden="1" customHeight="1"/>
    <row r="16598" ht="8.25" hidden="1" customHeight="1"/>
    <row r="16599" ht="8.25" hidden="1" customHeight="1"/>
    <row r="16600" ht="8.25" hidden="1" customHeight="1"/>
    <row r="16601" ht="8.25" hidden="1" customHeight="1"/>
    <row r="16602" ht="8.25" hidden="1" customHeight="1"/>
    <row r="16603" ht="8.25" hidden="1" customHeight="1"/>
    <row r="16604" ht="8.25" hidden="1" customHeight="1"/>
    <row r="16605" ht="8.25" hidden="1" customHeight="1"/>
    <row r="16606" ht="8.25" hidden="1" customHeight="1"/>
    <row r="16607" ht="8.25" hidden="1" customHeight="1"/>
    <row r="16608" ht="8.25" hidden="1" customHeight="1"/>
    <row r="16609" ht="8.25" hidden="1" customHeight="1"/>
    <row r="16610" ht="8.25" hidden="1" customHeight="1"/>
    <row r="16611" ht="8.25" hidden="1" customHeight="1"/>
    <row r="16612" ht="8.25" hidden="1" customHeight="1"/>
    <row r="16613" ht="8.25" hidden="1" customHeight="1"/>
    <row r="16614" ht="8.25" hidden="1" customHeight="1"/>
    <row r="16615" ht="8.25" hidden="1" customHeight="1"/>
    <row r="16616" ht="8.25" hidden="1" customHeight="1"/>
    <row r="16617" ht="8.25" hidden="1" customHeight="1"/>
    <row r="16618" ht="8.25" hidden="1" customHeight="1"/>
    <row r="16619" ht="8.25" hidden="1" customHeight="1"/>
    <row r="16620" ht="8.25" hidden="1" customHeight="1"/>
    <row r="16621" ht="8.25" hidden="1" customHeight="1"/>
    <row r="16622" ht="8.25" hidden="1" customHeight="1"/>
    <row r="16623" ht="8.25" hidden="1" customHeight="1"/>
    <row r="16624" ht="8.25" hidden="1" customHeight="1"/>
    <row r="16625" ht="8.25" hidden="1" customHeight="1"/>
    <row r="16626" ht="8.25" hidden="1" customHeight="1"/>
    <row r="16627" ht="8.25" hidden="1" customHeight="1"/>
    <row r="16628" ht="8.25" hidden="1" customHeight="1"/>
    <row r="16629" ht="8.25" hidden="1" customHeight="1"/>
    <row r="16630" ht="8.25" hidden="1" customHeight="1"/>
    <row r="16631" ht="8.25" hidden="1" customHeight="1"/>
    <row r="16632" ht="8.25" hidden="1" customHeight="1"/>
    <row r="16633" ht="8.25" hidden="1" customHeight="1"/>
    <row r="16634" ht="8.25" hidden="1" customHeight="1"/>
    <row r="16635" ht="8.25" hidden="1" customHeight="1"/>
    <row r="16636" ht="8.25" hidden="1" customHeight="1"/>
    <row r="16637" ht="8.25" hidden="1" customHeight="1"/>
    <row r="16638" ht="8.25" hidden="1" customHeight="1"/>
    <row r="16639" ht="8.25" hidden="1" customHeight="1"/>
    <row r="16640" ht="8.25" hidden="1" customHeight="1"/>
    <row r="16641" ht="8.25" hidden="1" customHeight="1"/>
    <row r="16642" ht="8.25" hidden="1" customHeight="1"/>
    <row r="16643" ht="8.25" hidden="1" customHeight="1"/>
    <row r="16644" ht="8.25" hidden="1" customHeight="1"/>
    <row r="16645" ht="8.25" hidden="1" customHeight="1"/>
    <row r="16646" ht="8.25" hidden="1" customHeight="1"/>
    <row r="16647" ht="8.25" hidden="1" customHeight="1"/>
    <row r="16648" ht="8.25" hidden="1" customHeight="1"/>
    <row r="16649" ht="8.25" hidden="1" customHeight="1"/>
    <row r="16650" ht="8.25" hidden="1" customHeight="1"/>
    <row r="16651" ht="8.25" hidden="1" customHeight="1"/>
    <row r="16652" ht="8.25" hidden="1" customHeight="1"/>
    <row r="16653" ht="8.25" hidden="1" customHeight="1"/>
    <row r="16654" ht="8.25" hidden="1" customHeight="1"/>
    <row r="16655" ht="8.25" hidden="1" customHeight="1"/>
    <row r="16656" ht="8.25" hidden="1" customHeight="1"/>
    <row r="16657" ht="8.25" hidden="1" customHeight="1"/>
    <row r="16658" ht="8.25" hidden="1" customHeight="1"/>
    <row r="16659" ht="8.25" hidden="1" customHeight="1"/>
    <row r="16660" ht="8.25" hidden="1" customHeight="1"/>
    <row r="16661" ht="8.25" hidden="1" customHeight="1"/>
    <row r="16662" ht="8.25" hidden="1" customHeight="1"/>
    <row r="16663" ht="8.25" hidden="1" customHeight="1"/>
    <row r="16664" ht="8.25" hidden="1" customHeight="1"/>
    <row r="16665" ht="8.25" hidden="1" customHeight="1"/>
    <row r="16666" ht="8.25" hidden="1" customHeight="1"/>
    <row r="16667" ht="8.25" hidden="1" customHeight="1"/>
    <row r="16668" ht="8.25" hidden="1" customHeight="1"/>
    <row r="16669" ht="8.25" hidden="1" customHeight="1"/>
    <row r="16670" ht="8.25" hidden="1" customHeight="1"/>
    <row r="16671" ht="8.25" hidden="1" customHeight="1"/>
    <row r="16672" ht="8.25" hidden="1" customHeight="1"/>
    <row r="16673" ht="8.25" hidden="1" customHeight="1"/>
    <row r="16674" ht="8.25" hidden="1" customHeight="1"/>
    <row r="16675" ht="8.25" hidden="1" customHeight="1"/>
    <row r="16676" ht="8.25" hidden="1" customHeight="1"/>
    <row r="16677" ht="8.25" hidden="1" customHeight="1"/>
    <row r="16678" ht="8.25" hidden="1" customHeight="1"/>
    <row r="16679" ht="8.25" hidden="1" customHeight="1"/>
    <row r="16680" ht="8.25" hidden="1" customHeight="1"/>
    <row r="16681" ht="8.25" hidden="1" customHeight="1"/>
    <row r="16682" ht="8.25" hidden="1" customHeight="1"/>
    <row r="16683" ht="8.25" hidden="1" customHeight="1"/>
    <row r="16684" ht="8.25" hidden="1" customHeight="1"/>
    <row r="16685" ht="8.25" hidden="1" customHeight="1"/>
    <row r="16686" ht="8.25" hidden="1" customHeight="1"/>
    <row r="16687" ht="8.25" hidden="1" customHeight="1"/>
    <row r="16688" ht="8.25" hidden="1" customHeight="1"/>
    <row r="16689" ht="8.25" hidden="1" customHeight="1"/>
    <row r="16690" ht="8.25" hidden="1" customHeight="1"/>
    <row r="16691" ht="8.25" hidden="1" customHeight="1"/>
    <row r="16692" ht="8.25" hidden="1" customHeight="1"/>
    <row r="16693" ht="8.25" hidden="1" customHeight="1"/>
    <row r="16694" ht="8.25" hidden="1" customHeight="1"/>
    <row r="16695" ht="8.25" hidden="1" customHeight="1"/>
    <row r="16696" ht="8.25" hidden="1" customHeight="1"/>
    <row r="16697" ht="8.25" hidden="1" customHeight="1"/>
    <row r="16698" ht="8.25" hidden="1" customHeight="1"/>
    <row r="16699" ht="8.25" hidden="1" customHeight="1"/>
    <row r="16700" ht="8.25" hidden="1" customHeight="1"/>
    <row r="16701" ht="8.25" hidden="1" customHeight="1"/>
    <row r="16702" ht="8.25" hidden="1" customHeight="1"/>
    <row r="16703" ht="8.25" hidden="1" customHeight="1"/>
    <row r="16704" ht="8.25" hidden="1" customHeight="1"/>
    <row r="16705" ht="8.25" hidden="1" customHeight="1"/>
    <row r="16706" ht="8.25" hidden="1" customHeight="1"/>
    <row r="16707" ht="8.25" hidden="1" customHeight="1"/>
    <row r="16708" ht="8.25" hidden="1" customHeight="1"/>
    <row r="16709" ht="8.25" hidden="1" customHeight="1"/>
    <row r="16710" ht="8.25" hidden="1" customHeight="1"/>
    <row r="16711" ht="8.25" hidden="1" customHeight="1"/>
    <row r="16712" ht="8.25" hidden="1" customHeight="1"/>
    <row r="16713" ht="8.25" hidden="1" customHeight="1"/>
    <row r="16714" ht="8.25" hidden="1" customHeight="1"/>
    <row r="16715" ht="8.25" hidden="1" customHeight="1"/>
    <row r="16716" ht="8.25" hidden="1" customHeight="1"/>
    <row r="16717" ht="8.25" hidden="1" customHeight="1"/>
    <row r="16718" ht="8.25" hidden="1" customHeight="1"/>
    <row r="16719" ht="8.25" hidden="1" customHeight="1"/>
    <row r="16720" ht="8.25" hidden="1" customHeight="1"/>
    <row r="16721" ht="8.25" hidden="1" customHeight="1"/>
    <row r="16722" ht="8.25" hidden="1" customHeight="1"/>
    <row r="16723" ht="8.25" hidden="1" customHeight="1"/>
    <row r="16724" ht="8.25" hidden="1" customHeight="1"/>
    <row r="16725" ht="8.25" hidden="1" customHeight="1"/>
    <row r="16726" ht="8.25" hidden="1" customHeight="1"/>
    <row r="16727" ht="8.25" hidden="1" customHeight="1"/>
    <row r="16728" ht="8.25" hidden="1" customHeight="1"/>
    <row r="16729" ht="8.25" hidden="1" customHeight="1"/>
    <row r="16730" ht="8.25" hidden="1" customHeight="1"/>
    <row r="16731" ht="8.25" hidden="1" customHeight="1"/>
    <row r="16732" ht="8.25" hidden="1" customHeight="1"/>
    <row r="16733" ht="8.25" hidden="1" customHeight="1"/>
    <row r="16734" ht="8.25" hidden="1" customHeight="1"/>
    <row r="16735" ht="8.25" hidden="1" customHeight="1"/>
    <row r="16736" ht="8.25" hidden="1" customHeight="1"/>
    <row r="16737" ht="8.25" hidden="1" customHeight="1"/>
    <row r="16738" ht="8.25" hidden="1" customHeight="1"/>
    <row r="16739" ht="8.25" hidden="1" customHeight="1"/>
    <row r="16740" ht="8.25" hidden="1" customHeight="1"/>
    <row r="16741" ht="8.25" hidden="1" customHeight="1"/>
    <row r="16742" ht="8.25" hidden="1" customHeight="1"/>
    <row r="16743" ht="8.25" hidden="1" customHeight="1"/>
    <row r="16744" ht="8.25" hidden="1" customHeight="1"/>
    <row r="16745" ht="8.25" hidden="1" customHeight="1"/>
    <row r="16746" ht="8.25" hidden="1" customHeight="1"/>
    <row r="16747" ht="8.25" hidden="1" customHeight="1"/>
    <row r="16748" ht="8.25" hidden="1" customHeight="1"/>
    <row r="16749" ht="8.25" hidden="1" customHeight="1"/>
    <row r="16750" ht="8.25" hidden="1" customHeight="1"/>
    <row r="16751" ht="8.25" hidden="1" customHeight="1"/>
    <row r="16752" ht="8.25" hidden="1" customHeight="1"/>
    <row r="16753" ht="8.25" hidden="1" customHeight="1"/>
    <row r="16754" ht="8.25" hidden="1" customHeight="1"/>
    <row r="16755" ht="8.25" hidden="1" customHeight="1"/>
    <row r="16756" ht="8.25" hidden="1" customHeight="1"/>
    <row r="16757" ht="8.25" hidden="1" customHeight="1"/>
    <row r="16758" ht="8.25" hidden="1" customHeight="1"/>
    <row r="16759" ht="8.25" hidden="1" customHeight="1"/>
    <row r="16760" ht="8.25" hidden="1" customHeight="1"/>
    <row r="16761" ht="8.25" hidden="1" customHeight="1"/>
    <row r="16762" ht="8.25" hidden="1" customHeight="1"/>
    <row r="16763" ht="8.25" hidden="1" customHeight="1"/>
    <row r="16764" ht="8.25" hidden="1" customHeight="1"/>
    <row r="16765" ht="8.25" hidden="1" customHeight="1"/>
    <row r="16766" ht="8.25" hidden="1" customHeight="1"/>
    <row r="16767" ht="8.25" hidden="1" customHeight="1"/>
    <row r="16768" ht="8.25" hidden="1" customHeight="1"/>
    <row r="16769" ht="8.25" hidden="1" customHeight="1"/>
    <row r="16770" ht="8.25" hidden="1" customHeight="1"/>
    <row r="16771" ht="8.25" hidden="1" customHeight="1"/>
    <row r="16772" ht="8.25" hidden="1" customHeight="1"/>
    <row r="16773" ht="8.25" hidden="1" customHeight="1"/>
    <row r="16774" ht="8.25" hidden="1" customHeight="1"/>
    <row r="16775" ht="8.25" hidden="1" customHeight="1"/>
    <row r="16776" ht="8.25" hidden="1" customHeight="1"/>
    <row r="16777" ht="8.25" hidden="1" customHeight="1"/>
    <row r="16778" ht="8.25" hidden="1" customHeight="1"/>
    <row r="16779" ht="8.25" hidden="1" customHeight="1"/>
    <row r="16780" ht="8.25" hidden="1" customHeight="1"/>
    <row r="16781" ht="8.25" hidden="1" customHeight="1"/>
    <row r="16782" ht="8.25" hidden="1" customHeight="1"/>
    <row r="16783" ht="8.25" hidden="1" customHeight="1"/>
    <row r="16784" ht="8.25" hidden="1" customHeight="1"/>
    <row r="16785" ht="8.25" hidden="1" customHeight="1"/>
    <row r="16786" ht="8.25" hidden="1" customHeight="1"/>
    <row r="16787" ht="8.25" hidden="1" customHeight="1"/>
    <row r="16788" ht="8.25" hidden="1" customHeight="1"/>
    <row r="16789" ht="8.25" hidden="1" customHeight="1"/>
    <row r="16790" ht="8.25" hidden="1" customHeight="1"/>
    <row r="16791" ht="8.25" hidden="1" customHeight="1"/>
    <row r="16792" ht="8.25" hidden="1" customHeight="1"/>
    <row r="16793" ht="8.25" hidden="1" customHeight="1"/>
    <row r="16794" ht="8.25" hidden="1" customHeight="1"/>
    <row r="16795" ht="8.25" hidden="1" customHeight="1"/>
    <row r="16796" ht="8.25" hidden="1" customHeight="1"/>
    <row r="16797" ht="8.25" hidden="1" customHeight="1"/>
    <row r="16798" ht="8.25" hidden="1" customHeight="1"/>
    <row r="16799" ht="8.25" hidden="1" customHeight="1"/>
    <row r="16800" ht="8.25" hidden="1" customHeight="1"/>
    <row r="16801" ht="8.25" hidden="1" customHeight="1"/>
    <row r="16802" ht="8.25" hidden="1" customHeight="1"/>
    <row r="16803" ht="8.25" hidden="1" customHeight="1"/>
    <row r="16804" ht="8.25" hidden="1" customHeight="1"/>
    <row r="16805" ht="8.25" hidden="1" customHeight="1"/>
    <row r="16806" ht="8.25" hidden="1" customHeight="1"/>
    <row r="16807" ht="8.25" hidden="1" customHeight="1"/>
    <row r="16808" ht="8.25" hidden="1" customHeight="1"/>
    <row r="16809" ht="8.25" hidden="1" customHeight="1"/>
    <row r="16810" ht="8.25" hidden="1" customHeight="1"/>
    <row r="16811" ht="8.25" hidden="1" customHeight="1"/>
    <row r="16812" ht="8.25" hidden="1" customHeight="1"/>
    <row r="16813" ht="8.25" hidden="1" customHeight="1"/>
    <row r="16814" ht="8.25" hidden="1" customHeight="1"/>
    <row r="16815" ht="8.25" hidden="1" customHeight="1"/>
    <row r="16816" ht="8.25" hidden="1" customHeight="1"/>
    <row r="16817" ht="8.25" hidden="1" customHeight="1"/>
    <row r="16818" ht="8.25" hidden="1" customHeight="1"/>
    <row r="16819" ht="8.25" hidden="1" customHeight="1"/>
    <row r="16820" ht="8.25" hidden="1" customHeight="1"/>
    <row r="16821" ht="8.25" hidden="1" customHeight="1"/>
    <row r="16822" ht="8.25" hidden="1" customHeight="1"/>
    <row r="16823" ht="8.25" hidden="1" customHeight="1"/>
    <row r="16824" ht="8.25" hidden="1" customHeight="1"/>
    <row r="16825" ht="8.25" hidden="1" customHeight="1"/>
    <row r="16826" ht="8.25" hidden="1" customHeight="1"/>
    <row r="16827" ht="8.25" hidden="1" customHeight="1"/>
    <row r="16828" ht="8.25" hidden="1" customHeight="1"/>
    <row r="16829" ht="8.25" hidden="1" customHeight="1"/>
    <row r="16830" ht="8.25" hidden="1" customHeight="1"/>
    <row r="16831" ht="8.25" hidden="1" customHeight="1"/>
    <row r="16832" ht="8.25" hidden="1" customHeight="1"/>
    <row r="16833" ht="8.25" hidden="1" customHeight="1"/>
    <row r="16834" ht="8.25" hidden="1" customHeight="1"/>
    <row r="16835" ht="8.25" hidden="1" customHeight="1"/>
    <row r="16836" ht="8.25" hidden="1" customHeight="1"/>
    <row r="16837" ht="8.25" hidden="1" customHeight="1"/>
    <row r="16838" ht="8.25" hidden="1" customHeight="1"/>
    <row r="16839" ht="8.25" hidden="1" customHeight="1"/>
    <row r="16840" ht="8.25" hidden="1" customHeight="1"/>
    <row r="16841" ht="8.25" hidden="1" customHeight="1"/>
    <row r="16842" ht="8.25" hidden="1" customHeight="1"/>
    <row r="16843" ht="8.25" hidden="1" customHeight="1"/>
    <row r="16844" ht="8.25" hidden="1" customHeight="1"/>
    <row r="16845" ht="8.25" hidden="1" customHeight="1"/>
    <row r="16846" ht="8.25" hidden="1" customHeight="1"/>
    <row r="16847" ht="8.25" hidden="1" customHeight="1"/>
    <row r="16848" ht="8.25" hidden="1" customHeight="1"/>
    <row r="16849" ht="8.25" hidden="1" customHeight="1"/>
    <row r="16850" ht="8.25" hidden="1" customHeight="1"/>
    <row r="16851" ht="8.25" hidden="1" customHeight="1"/>
    <row r="16852" ht="8.25" hidden="1" customHeight="1"/>
    <row r="16853" ht="8.25" hidden="1" customHeight="1"/>
    <row r="16854" ht="8.25" hidden="1" customHeight="1"/>
    <row r="16855" ht="8.25" hidden="1" customHeight="1"/>
    <row r="16856" ht="8.25" hidden="1" customHeight="1"/>
    <row r="16857" ht="8.25" hidden="1" customHeight="1"/>
    <row r="16858" ht="8.25" hidden="1" customHeight="1"/>
    <row r="16859" ht="8.25" hidden="1" customHeight="1"/>
    <row r="16860" ht="8.25" hidden="1" customHeight="1"/>
    <row r="16861" ht="8.25" hidden="1" customHeight="1"/>
    <row r="16862" ht="8.25" hidden="1" customHeight="1"/>
    <row r="16863" ht="8.25" hidden="1" customHeight="1"/>
    <row r="16864" ht="8.25" hidden="1" customHeight="1"/>
    <row r="16865" ht="8.25" hidden="1" customHeight="1"/>
    <row r="16866" ht="8.25" hidden="1" customHeight="1"/>
    <row r="16867" ht="8.25" hidden="1" customHeight="1"/>
    <row r="16868" ht="8.25" hidden="1" customHeight="1"/>
    <row r="16869" ht="8.25" hidden="1" customHeight="1"/>
    <row r="16870" ht="8.25" hidden="1" customHeight="1"/>
    <row r="16871" ht="8.25" hidden="1" customHeight="1"/>
    <row r="16872" ht="8.25" hidden="1" customHeight="1"/>
    <row r="16873" ht="8.25" hidden="1" customHeight="1"/>
    <row r="16874" ht="8.25" hidden="1" customHeight="1"/>
    <row r="16875" ht="8.25" hidden="1" customHeight="1"/>
    <row r="16876" ht="8.25" hidden="1" customHeight="1"/>
    <row r="16877" ht="8.25" hidden="1" customHeight="1"/>
    <row r="16878" ht="8.25" hidden="1" customHeight="1"/>
    <row r="16879" ht="8.25" hidden="1" customHeight="1"/>
    <row r="16880" ht="8.25" hidden="1" customHeight="1"/>
    <row r="16881" ht="8.25" hidden="1" customHeight="1"/>
    <row r="16882" ht="8.25" hidden="1" customHeight="1"/>
    <row r="16883" ht="8.25" hidden="1" customHeight="1"/>
    <row r="16884" ht="8.25" hidden="1" customHeight="1"/>
    <row r="16885" ht="8.25" hidden="1" customHeight="1"/>
    <row r="16886" ht="8.25" hidden="1" customHeight="1"/>
    <row r="16887" ht="8.25" hidden="1" customHeight="1"/>
    <row r="16888" ht="8.25" hidden="1" customHeight="1"/>
    <row r="16889" ht="8.25" hidden="1" customHeight="1"/>
    <row r="16890" ht="8.25" hidden="1" customHeight="1"/>
    <row r="16891" ht="8.25" hidden="1" customHeight="1"/>
    <row r="16892" ht="8.25" hidden="1" customHeight="1"/>
    <row r="16893" ht="8.25" hidden="1" customHeight="1"/>
    <row r="16894" ht="8.25" hidden="1" customHeight="1"/>
    <row r="16895" ht="8.25" hidden="1" customHeight="1"/>
    <row r="16896" ht="8.25" hidden="1" customHeight="1"/>
    <row r="16897" ht="8.25" hidden="1" customHeight="1"/>
    <row r="16898" ht="8.25" hidden="1" customHeight="1"/>
    <row r="16899" ht="8.25" hidden="1" customHeight="1"/>
    <row r="16900" ht="8.25" hidden="1" customHeight="1"/>
    <row r="16901" ht="8.25" hidden="1" customHeight="1"/>
    <row r="16902" ht="8.25" hidden="1" customHeight="1"/>
    <row r="16903" ht="8.25" hidden="1" customHeight="1"/>
    <row r="16904" ht="8.25" hidden="1" customHeight="1"/>
    <row r="16905" ht="8.25" hidden="1" customHeight="1"/>
    <row r="16906" ht="8.25" hidden="1" customHeight="1"/>
    <row r="16907" ht="8.25" hidden="1" customHeight="1"/>
    <row r="16908" ht="8.25" hidden="1" customHeight="1"/>
    <row r="16909" ht="8.25" hidden="1" customHeight="1"/>
    <row r="16910" ht="8.25" hidden="1" customHeight="1"/>
    <row r="16911" ht="8.25" hidden="1" customHeight="1"/>
    <row r="16912" ht="8.25" hidden="1" customHeight="1"/>
    <row r="16913" ht="8.25" hidden="1" customHeight="1"/>
    <row r="16914" ht="8.25" hidden="1" customHeight="1"/>
    <row r="16915" ht="8.25" hidden="1" customHeight="1"/>
    <row r="16916" ht="8.25" hidden="1" customHeight="1"/>
    <row r="16917" ht="8.25" hidden="1" customHeight="1"/>
    <row r="16918" ht="8.25" hidden="1" customHeight="1"/>
    <row r="16919" ht="8.25" hidden="1" customHeight="1"/>
    <row r="16920" ht="8.25" hidden="1" customHeight="1"/>
    <row r="16921" ht="8.25" hidden="1" customHeight="1"/>
    <row r="16922" ht="8.25" hidden="1" customHeight="1"/>
    <row r="16923" ht="8.25" hidden="1" customHeight="1"/>
    <row r="16924" ht="8.25" hidden="1" customHeight="1"/>
    <row r="16925" ht="8.25" hidden="1" customHeight="1"/>
    <row r="16926" ht="8.25" hidden="1" customHeight="1"/>
    <row r="16927" ht="8.25" hidden="1" customHeight="1"/>
    <row r="16928" ht="8.25" hidden="1" customHeight="1"/>
    <row r="16929" ht="8.25" hidden="1" customHeight="1"/>
    <row r="16930" ht="8.25" hidden="1" customHeight="1"/>
    <row r="16931" ht="8.25" hidden="1" customHeight="1"/>
    <row r="16932" ht="8.25" hidden="1" customHeight="1"/>
    <row r="16933" ht="8.25" hidden="1" customHeight="1"/>
    <row r="16934" ht="8.25" hidden="1" customHeight="1"/>
    <row r="16935" ht="8.25" hidden="1" customHeight="1"/>
    <row r="16936" ht="8.25" hidden="1" customHeight="1"/>
    <row r="16937" ht="8.25" hidden="1" customHeight="1"/>
    <row r="16938" ht="8.25" hidden="1" customHeight="1"/>
    <row r="16939" ht="8.25" hidden="1" customHeight="1"/>
    <row r="16940" ht="8.25" hidden="1" customHeight="1"/>
    <row r="16941" ht="8.25" hidden="1" customHeight="1"/>
    <row r="16942" ht="8.25" hidden="1" customHeight="1"/>
    <row r="16943" ht="8.25" hidden="1" customHeight="1"/>
    <row r="16944" ht="8.25" hidden="1" customHeight="1"/>
    <row r="16945" ht="8.25" hidden="1" customHeight="1"/>
    <row r="16946" ht="8.25" hidden="1" customHeight="1"/>
    <row r="16947" ht="8.25" hidden="1" customHeight="1"/>
    <row r="16948" ht="8.25" hidden="1" customHeight="1"/>
    <row r="16949" ht="8.25" hidden="1" customHeight="1"/>
    <row r="16950" ht="8.25" hidden="1" customHeight="1"/>
    <row r="16951" ht="8.25" hidden="1" customHeight="1"/>
    <row r="16952" ht="8.25" hidden="1" customHeight="1"/>
    <row r="16953" ht="8.25" hidden="1" customHeight="1"/>
    <row r="16954" ht="8.25" hidden="1" customHeight="1"/>
    <row r="16955" ht="8.25" hidden="1" customHeight="1"/>
    <row r="16956" ht="8.25" hidden="1" customHeight="1"/>
    <row r="16957" ht="8.25" hidden="1" customHeight="1"/>
    <row r="16958" ht="8.25" hidden="1" customHeight="1"/>
    <row r="16959" ht="8.25" hidden="1" customHeight="1"/>
    <row r="16960" ht="8.25" hidden="1" customHeight="1"/>
    <row r="16961" ht="8.25" hidden="1" customHeight="1"/>
    <row r="16962" ht="8.25" hidden="1" customHeight="1"/>
    <row r="16963" ht="8.25" hidden="1" customHeight="1"/>
    <row r="16964" ht="8.25" hidden="1" customHeight="1"/>
    <row r="16965" ht="8.25" hidden="1" customHeight="1"/>
    <row r="16966" ht="8.25" hidden="1" customHeight="1"/>
    <row r="16967" ht="8.25" hidden="1" customHeight="1"/>
    <row r="16968" ht="8.25" hidden="1" customHeight="1"/>
    <row r="16969" ht="8.25" hidden="1" customHeight="1"/>
    <row r="16970" ht="8.25" hidden="1" customHeight="1"/>
    <row r="16971" ht="8.25" hidden="1" customHeight="1"/>
    <row r="16972" ht="8.25" hidden="1" customHeight="1"/>
    <row r="16973" ht="8.25" hidden="1" customHeight="1"/>
    <row r="16974" ht="8.25" hidden="1" customHeight="1"/>
    <row r="16975" ht="8.25" hidden="1" customHeight="1"/>
    <row r="16976" ht="8.25" hidden="1" customHeight="1"/>
    <row r="16977" ht="8.25" hidden="1" customHeight="1"/>
    <row r="16978" ht="8.25" hidden="1" customHeight="1"/>
    <row r="16979" ht="8.25" hidden="1" customHeight="1"/>
    <row r="16980" ht="8.25" hidden="1" customHeight="1"/>
    <row r="16981" ht="8.25" hidden="1" customHeight="1"/>
    <row r="16982" ht="8.25" hidden="1" customHeight="1"/>
    <row r="16983" ht="8.25" hidden="1" customHeight="1"/>
    <row r="16984" ht="8.25" hidden="1" customHeight="1"/>
    <row r="16985" ht="8.25" hidden="1" customHeight="1"/>
    <row r="16986" ht="8.25" hidden="1" customHeight="1"/>
    <row r="16987" ht="8.25" hidden="1" customHeight="1"/>
    <row r="16988" ht="8.25" hidden="1" customHeight="1"/>
    <row r="16989" ht="8.25" hidden="1" customHeight="1"/>
    <row r="16990" ht="8.25" hidden="1" customHeight="1"/>
    <row r="16991" ht="8.25" hidden="1" customHeight="1"/>
    <row r="16992" ht="8.25" hidden="1" customHeight="1"/>
    <row r="16993" ht="8.25" hidden="1" customHeight="1"/>
    <row r="16994" ht="8.25" hidden="1" customHeight="1"/>
    <row r="16995" ht="8.25" hidden="1" customHeight="1"/>
    <row r="16996" ht="8.25" hidden="1" customHeight="1"/>
    <row r="16997" ht="8.25" hidden="1" customHeight="1"/>
    <row r="16998" ht="8.25" hidden="1" customHeight="1"/>
    <row r="16999" ht="8.25" hidden="1" customHeight="1"/>
    <row r="17000" ht="8.25" hidden="1" customHeight="1"/>
    <row r="17001" ht="8.25" hidden="1" customHeight="1"/>
    <row r="17002" ht="8.25" hidden="1" customHeight="1"/>
    <row r="17003" ht="8.25" hidden="1" customHeight="1"/>
    <row r="17004" ht="8.25" hidden="1" customHeight="1"/>
    <row r="17005" ht="8.25" hidden="1" customHeight="1"/>
    <row r="17006" ht="8.25" hidden="1" customHeight="1"/>
    <row r="17007" ht="8.25" hidden="1" customHeight="1"/>
    <row r="17008" ht="8.25" hidden="1" customHeight="1"/>
    <row r="17009" ht="8.25" hidden="1" customHeight="1"/>
    <row r="17010" ht="8.25" hidden="1" customHeight="1"/>
    <row r="17011" ht="8.25" hidden="1" customHeight="1"/>
    <row r="17012" ht="8.25" hidden="1" customHeight="1"/>
    <row r="17013" ht="8.25" hidden="1" customHeight="1"/>
    <row r="17014" ht="8.25" hidden="1" customHeight="1"/>
    <row r="17015" ht="8.25" hidden="1" customHeight="1"/>
    <row r="17016" ht="8.25" hidden="1" customHeight="1"/>
    <row r="17017" ht="8.25" hidden="1" customHeight="1"/>
    <row r="17018" ht="8.25" hidden="1" customHeight="1"/>
    <row r="17019" ht="8.25" hidden="1" customHeight="1"/>
    <row r="17020" ht="8.25" hidden="1" customHeight="1"/>
    <row r="17021" ht="8.25" hidden="1" customHeight="1"/>
    <row r="17022" ht="8.25" hidden="1" customHeight="1"/>
    <row r="17023" ht="8.25" hidden="1" customHeight="1"/>
    <row r="17024" ht="8.25" hidden="1" customHeight="1"/>
    <row r="17025" ht="8.25" hidden="1" customHeight="1"/>
    <row r="17026" ht="8.25" hidden="1" customHeight="1"/>
    <row r="17027" ht="8.25" hidden="1" customHeight="1"/>
    <row r="17028" ht="8.25" hidden="1" customHeight="1"/>
    <row r="17029" ht="8.25" hidden="1" customHeight="1"/>
    <row r="17030" ht="8.25" hidden="1" customHeight="1"/>
    <row r="17031" ht="8.25" hidden="1" customHeight="1"/>
    <row r="17032" ht="8.25" hidden="1" customHeight="1"/>
    <row r="17033" ht="8.25" hidden="1" customHeight="1"/>
    <row r="17034" ht="8.25" hidden="1" customHeight="1"/>
    <row r="17035" ht="8.25" hidden="1" customHeight="1"/>
    <row r="17036" ht="8.25" hidden="1" customHeight="1"/>
    <row r="17037" ht="8.25" hidden="1" customHeight="1"/>
    <row r="17038" ht="8.25" hidden="1" customHeight="1"/>
    <row r="17039" ht="8.25" hidden="1" customHeight="1"/>
    <row r="17040" ht="8.25" hidden="1" customHeight="1"/>
    <row r="17041" ht="8.25" hidden="1" customHeight="1"/>
    <row r="17042" ht="8.25" hidden="1" customHeight="1"/>
    <row r="17043" ht="8.25" hidden="1" customHeight="1"/>
    <row r="17044" ht="8.25" hidden="1" customHeight="1"/>
    <row r="17045" ht="8.25" hidden="1" customHeight="1"/>
    <row r="17046" ht="8.25" hidden="1" customHeight="1"/>
    <row r="17047" ht="8.25" hidden="1" customHeight="1"/>
    <row r="17048" ht="8.25" hidden="1" customHeight="1"/>
    <row r="17049" ht="8.25" hidden="1" customHeight="1"/>
    <row r="17050" ht="8.25" hidden="1" customHeight="1"/>
    <row r="17051" ht="8.25" hidden="1" customHeight="1"/>
    <row r="17052" ht="8.25" hidden="1" customHeight="1"/>
    <row r="17053" ht="8.25" hidden="1" customHeight="1"/>
    <row r="17054" ht="8.25" hidden="1" customHeight="1"/>
    <row r="17055" ht="8.25" hidden="1" customHeight="1"/>
    <row r="17056" ht="8.25" hidden="1" customHeight="1"/>
    <row r="17057" ht="8.25" hidden="1" customHeight="1"/>
    <row r="17058" ht="8.25" hidden="1" customHeight="1"/>
    <row r="17059" ht="8.25" hidden="1" customHeight="1"/>
    <row r="17060" ht="8.25" hidden="1" customHeight="1"/>
    <row r="17061" ht="8.25" hidden="1" customHeight="1"/>
    <row r="17062" ht="8.25" hidden="1" customHeight="1"/>
    <row r="17063" ht="8.25" hidden="1" customHeight="1"/>
    <row r="17064" ht="8.25" hidden="1" customHeight="1"/>
    <row r="17065" ht="8.25" hidden="1" customHeight="1"/>
    <row r="17066" ht="8.25" hidden="1" customHeight="1"/>
    <row r="17067" ht="8.25" hidden="1" customHeight="1"/>
    <row r="17068" ht="8.25" hidden="1" customHeight="1"/>
    <row r="17069" ht="8.25" hidden="1" customHeight="1"/>
    <row r="17070" ht="8.25" hidden="1" customHeight="1"/>
    <row r="17071" ht="8.25" hidden="1" customHeight="1"/>
    <row r="17072" ht="8.25" hidden="1" customHeight="1"/>
    <row r="17073" ht="8.25" hidden="1" customHeight="1"/>
    <row r="17074" ht="8.25" hidden="1" customHeight="1"/>
    <row r="17075" ht="8.25" hidden="1" customHeight="1"/>
    <row r="17076" ht="8.25" hidden="1" customHeight="1"/>
    <row r="17077" ht="8.25" hidden="1" customHeight="1"/>
    <row r="17078" ht="8.25" hidden="1" customHeight="1"/>
    <row r="17079" ht="8.25" hidden="1" customHeight="1"/>
    <row r="17080" ht="8.25" hidden="1" customHeight="1"/>
    <row r="17081" ht="8.25" hidden="1" customHeight="1"/>
    <row r="17082" ht="8.25" hidden="1" customHeight="1"/>
    <row r="17083" ht="8.25" hidden="1" customHeight="1"/>
    <row r="17084" ht="8.25" hidden="1" customHeight="1"/>
    <row r="17085" ht="8.25" hidden="1" customHeight="1"/>
    <row r="17086" ht="8.25" hidden="1" customHeight="1"/>
    <row r="17087" ht="8.25" hidden="1" customHeight="1"/>
    <row r="17088" ht="8.25" hidden="1" customHeight="1"/>
    <row r="17089" ht="8.25" hidden="1" customHeight="1"/>
    <row r="17090" ht="8.25" hidden="1" customHeight="1"/>
    <row r="17091" ht="8.25" hidden="1" customHeight="1"/>
    <row r="17092" ht="8.25" hidden="1" customHeight="1"/>
    <row r="17093" ht="8.25" hidden="1" customHeight="1"/>
    <row r="17094" ht="8.25" hidden="1" customHeight="1"/>
    <row r="17095" ht="8.25" hidden="1" customHeight="1"/>
    <row r="17096" ht="8.25" hidden="1" customHeight="1"/>
    <row r="17097" ht="8.25" hidden="1" customHeight="1"/>
    <row r="17098" ht="8.25" hidden="1" customHeight="1"/>
    <row r="17099" ht="8.25" hidden="1" customHeight="1"/>
    <row r="17100" ht="8.25" hidden="1" customHeight="1"/>
    <row r="17101" ht="8.25" hidden="1" customHeight="1"/>
    <row r="17102" ht="8.25" hidden="1" customHeight="1"/>
    <row r="17103" ht="8.25" hidden="1" customHeight="1"/>
    <row r="17104" ht="8.25" hidden="1" customHeight="1"/>
    <row r="17105" ht="8.25" hidden="1" customHeight="1"/>
    <row r="17106" ht="8.25" hidden="1" customHeight="1"/>
    <row r="17107" ht="8.25" hidden="1" customHeight="1"/>
    <row r="17108" ht="8.25" hidden="1" customHeight="1"/>
    <row r="17109" ht="8.25" hidden="1" customHeight="1"/>
    <row r="17110" ht="8.25" hidden="1" customHeight="1"/>
    <row r="17111" ht="8.25" hidden="1" customHeight="1"/>
    <row r="17112" ht="8.25" hidden="1" customHeight="1"/>
    <row r="17113" ht="8.25" hidden="1" customHeight="1"/>
    <row r="17114" ht="8.25" hidden="1" customHeight="1"/>
    <row r="17115" ht="8.25" hidden="1" customHeight="1"/>
    <row r="17116" ht="8.25" hidden="1" customHeight="1"/>
    <row r="17117" ht="8.25" hidden="1" customHeight="1"/>
    <row r="17118" ht="8.25" hidden="1" customHeight="1"/>
    <row r="17119" ht="8.25" hidden="1" customHeight="1"/>
    <row r="17120" ht="8.25" hidden="1" customHeight="1"/>
    <row r="17121" ht="8.25" hidden="1" customHeight="1"/>
    <row r="17122" ht="8.25" hidden="1" customHeight="1"/>
    <row r="17123" ht="8.25" hidden="1" customHeight="1"/>
    <row r="17124" ht="8.25" hidden="1" customHeight="1"/>
    <row r="17125" ht="8.25" hidden="1" customHeight="1"/>
    <row r="17126" ht="8.25" hidden="1" customHeight="1"/>
    <row r="17127" ht="8.25" hidden="1" customHeight="1"/>
    <row r="17128" ht="8.25" hidden="1" customHeight="1"/>
    <row r="17129" ht="8.25" hidden="1" customHeight="1"/>
    <row r="17130" ht="8.25" hidden="1" customHeight="1"/>
    <row r="17131" ht="8.25" hidden="1" customHeight="1"/>
    <row r="17132" ht="8.25" hidden="1" customHeight="1"/>
    <row r="17133" ht="8.25" hidden="1" customHeight="1"/>
    <row r="17134" ht="8.25" hidden="1" customHeight="1"/>
    <row r="17135" ht="8.25" hidden="1" customHeight="1"/>
    <row r="17136" ht="8.25" hidden="1" customHeight="1"/>
    <row r="17137" ht="8.25" hidden="1" customHeight="1"/>
    <row r="17138" ht="8.25" hidden="1" customHeight="1"/>
    <row r="17139" ht="8.25" hidden="1" customHeight="1"/>
    <row r="17140" ht="8.25" hidden="1" customHeight="1"/>
    <row r="17141" ht="8.25" hidden="1" customHeight="1"/>
    <row r="17142" ht="8.25" hidden="1" customHeight="1"/>
    <row r="17143" ht="8.25" hidden="1" customHeight="1"/>
    <row r="17144" ht="8.25" hidden="1" customHeight="1"/>
    <row r="17145" ht="8.25" hidden="1" customHeight="1"/>
    <row r="17146" ht="8.25" hidden="1" customHeight="1"/>
    <row r="17147" ht="8.25" hidden="1" customHeight="1"/>
    <row r="17148" ht="8.25" hidden="1" customHeight="1"/>
    <row r="17149" ht="8.25" hidden="1" customHeight="1"/>
    <row r="17150" ht="8.25" hidden="1" customHeight="1"/>
    <row r="17151" ht="8.25" hidden="1" customHeight="1"/>
    <row r="17152" ht="8.25" hidden="1" customHeight="1"/>
    <row r="17153" ht="8.25" hidden="1" customHeight="1"/>
    <row r="17154" ht="8.25" hidden="1" customHeight="1"/>
    <row r="17155" ht="8.25" hidden="1" customHeight="1"/>
    <row r="17156" ht="8.25" hidden="1" customHeight="1"/>
    <row r="17157" ht="8.25" hidden="1" customHeight="1"/>
    <row r="17158" ht="8.25" hidden="1" customHeight="1"/>
    <row r="17159" ht="8.25" hidden="1" customHeight="1"/>
    <row r="17160" ht="8.25" hidden="1" customHeight="1"/>
    <row r="17161" ht="8.25" hidden="1" customHeight="1"/>
    <row r="17162" ht="8.25" hidden="1" customHeight="1"/>
    <row r="17163" ht="8.25" hidden="1" customHeight="1"/>
    <row r="17164" ht="8.25" hidden="1" customHeight="1"/>
    <row r="17165" ht="8.25" hidden="1" customHeight="1"/>
    <row r="17166" ht="8.25" hidden="1" customHeight="1"/>
    <row r="17167" ht="8.25" hidden="1" customHeight="1"/>
    <row r="17168" ht="8.25" hidden="1" customHeight="1"/>
    <row r="17169" ht="8.25" hidden="1" customHeight="1"/>
    <row r="17170" ht="8.25" hidden="1" customHeight="1"/>
    <row r="17171" ht="8.25" hidden="1" customHeight="1"/>
    <row r="17172" ht="8.25" hidden="1" customHeight="1"/>
    <row r="17173" ht="8.25" hidden="1" customHeight="1"/>
    <row r="17174" ht="8.25" hidden="1" customHeight="1"/>
    <row r="17175" ht="8.25" hidden="1" customHeight="1"/>
    <row r="17176" ht="8.25" hidden="1" customHeight="1"/>
    <row r="17177" ht="8.25" hidden="1" customHeight="1"/>
    <row r="17178" ht="8.25" hidden="1" customHeight="1"/>
    <row r="17179" ht="8.25" hidden="1" customHeight="1"/>
    <row r="17180" ht="8.25" hidden="1" customHeight="1"/>
    <row r="17181" ht="8.25" hidden="1" customHeight="1"/>
    <row r="17182" ht="8.25" hidden="1" customHeight="1"/>
    <row r="17183" ht="8.25" hidden="1" customHeight="1"/>
    <row r="17184" ht="8.25" hidden="1" customHeight="1"/>
    <row r="17185" ht="8.25" hidden="1" customHeight="1"/>
    <row r="17186" ht="8.25" hidden="1" customHeight="1"/>
    <row r="17187" ht="8.25" hidden="1" customHeight="1"/>
    <row r="17188" ht="8.25" hidden="1" customHeight="1"/>
    <row r="17189" ht="8.25" hidden="1" customHeight="1"/>
    <row r="17190" ht="8.25" hidden="1" customHeight="1"/>
    <row r="17191" ht="8.25" hidden="1" customHeight="1"/>
    <row r="17192" ht="8.25" hidden="1" customHeight="1"/>
    <row r="17193" ht="8.25" hidden="1" customHeight="1"/>
    <row r="17194" ht="8.25" hidden="1" customHeight="1"/>
    <row r="17195" ht="8.25" hidden="1" customHeight="1"/>
    <row r="17196" ht="8.25" hidden="1" customHeight="1"/>
    <row r="17197" ht="8.25" hidden="1" customHeight="1"/>
    <row r="17198" ht="8.25" hidden="1" customHeight="1"/>
    <row r="17199" ht="8.25" hidden="1" customHeight="1"/>
    <row r="17200" ht="8.25" hidden="1" customHeight="1"/>
    <row r="17201" ht="8.25" hidden="1" customHeight="1"/>
    <row r="17202" ht="8.25" hidden="1" customHeight="1"/>
    <row r="17203" ht="8.25" hidden="1" customHeight="1"/>
    <row r="17204" ht="8.25" hidden="1" customHeight="1"/>
    <row r="17205" ht="8.25" hidden="1" customHeight="1"/>
    <row r="17206" ht="8.25" hidden="1" customHeight="1"/>
    <row r="17207" ht="8.25" hidden="1" customHeight="1"/>
    <row r="17208" ht="8.25" hidden="1" customHeight="1"/>
    <row r="17209" ht="8.25" hidden="1" customHeight="1"/>
    <row r="17210" ht="8.25" hidden="1" customHeight="1"/>
    <row r="17211" ht="8.25" hidden="1" customHeight="1"/>
    <row r="17212" ht="8.25" hidden="1" customHeight="1"/>
    <row r="17213" ht="8.25" hidden="1" customHeight="1"/>
    <row r="17214" ht="8.25" hidden="1" customHeight="1"/>
    <row r="17215" ht="8.25" hidden="1" customHeight="1"/>
    <row r="17216" ht="8.25" hidden="1" customHeight="1"/>
    <row r="17217" ht="8.25" hidden="1" customHeight="1"/>
    <row r="17218" ht="8.25" hidden="1" customHeight="1"/>
    <row r="17219" ht="8.25" hidden="1" customHeight="1"/>
    <row r="17220" ht="8.25" hidden="1" customHeight="1"/>
    <row r="17221" ht="8.25" hidden="1" customHeight="1"/>
    <row r="17222" ht="8.25" hidden="1" customHeight="1"/>
    <row r="17223" ht="8.25" hidden="1" customHeight="1"/>
    <row r="17224" ht="8.25" hidden="1" customHeight="1"/>
    <row r="17225" ht="8.25" hidden="1" customHeight="1"/>
    <row r="17226" ht="8.25" hidden="1" customHeight="1"/>
    <row r="17227" ht="8.25" hidden="1" customHeight="1"/>
    <row r="17228" ht="8.25" hidden="1" customHeight="1"/>
    <row r="17229" ht="8.25" hidden="1" customHeight="1"/>
    <row r="17230" ht="8.25" hidden="1" customHeight="1"/>
    <row r="17231" ht="8.25" hidden="1" customHeight="1"/>
    <row r="17232" ht="8.25" hidden="1" customHeight="1"/>
    <row r="17233" ht="8.25" hidden="1" customHeight="1"/>
    <row r="17234" ht="8.25" hidden="1" customHeight="1"/>
    <row r="17235" ht="8.25" hidden="1" customHeight="1"/>
    <row r="17236" ht="8.25" hidden="1" customHeight="1"/>
    <row r="17237" ht="8.25" hidden="1" customHeight="1"/>
    <row r="17238" ht="8.25" hidden="1" customHeight="1"/>
    <row r="17239" ht="8.25" hidden="1" customHeight="1"/>
    <row r="17240" ht="8.25" hidden="1" customHeight="1"/>
    <row r="17241" ht="8.25" hidden="1" customHeight="1"/>
    <row r="17242" ht="8.25" hidden="1" customHeight="1"/>
    <row r="17243" ht="8.25" hidden="1" customHeight="1"/>
    <row r="17244" ht="8.25" hidden="1" customHeight="1"/>
    <row r="17245" ht="8.25" hidden="1" customHeight="1"/>
    <row r="17246" ht="8.25" hidden="1" customHeight="1"/>
    <row r="17247" ht="8.25" hidden="1" customHeight="1"/>
    <row r="17248" ht="8.25" hidden="1" customHeight="1"/>
    <row r="17249" ht="8.25" hidden="1" customHeight="1"/>
    <row r="17250" ht="8.25" hidden="1" customHeight="1"/>
    <row r="17251" ht="8.25" hidden="1" customHeight="1"/>
    <row r="17252" ht="8.25" hidden="1" customHeight="1"/>
    <row r="17253" ht="8.25" hidden="1" customHeight="1"/>
    <row r="17254" ht="8.25" hidden="1" customHeight="1"/>
    <row r="17255" ht="8.25" hidden="1" customHeight="1"/>
    <row r="17256" ht="8.25" hidden="1" customHeight="1"/>
    <row r="17257" ht="8.25" hidden="1" customHeight="1"/>
    <row r="17258" ht="8.25" hidden="1" customHeight="1"/>
    <row r="17259" ht="8.25" hidden="1" customHeight="1"/>
    <row r="17260" ht="8.25" hidden="1" customHeight="1"/>
    <row r="17261" ht="8.25" hidden="1" customHeight="1"/>
    <row r="17262" ht="8.25" hidden="1" customHeight="1"/>
    <row r="17263" ht="8.25" hidden="1" customHeight="1"/>
    <row r="17264" ht="8.25" hidden="1" customHeight="1"/>
    <row r="17265" ht="8.25" hidden="1" customHeight="1"/>
    <row r="17266" ht="8.25" hidden="1" customHeight="1"/>
    <row r="17267" ht="8.25" hidden="1" customHeight="1"/>
    <row r="17268" ht="8.25" hidden="1" customHeight="1"/>
    <row r="17269" ht="8.25" hidden="1" customHeight="1"/>
    <row r="17270" ht="8.25" hidden="1" customHeight="1"/>
    <row r="17271" ht="8.25" hidden="1" customHeight="1"/>
    <row r="17272" ht="8.25" hidden="1" customHeight="1"/>
    <row r="17273" ht="8.25" hidden="1" customHeight="1"/>
    <row r="17274" ht="8.25" hidden="1" customHeight="1"/>
    <row r="17275" ht="8.25" hidden="1" customHeight="1"/>
    <row r="17276" ht="8.25" hidden="1" customHeight="1"/>
    <row r="17277" ht="8.25" hidden="1" customHeight="1"/>
    <row r="17278" ht="8.25" hidden="1" customHeight="1"/>
    <row r="17279" ht="8.25" hidden="1" customHeight="1"/>
    <row r="17280" ht="8.25" hidden="1" customHeight="1"/>
    <row r="17281" ht="8.25" hidden="1" customHeight="1"/>
    <row r="17282" ht="8.25" hidden="1" customHeight="1"/>
    <row r="17283" ht="8.25" hidden="1" customHeight="1"/>
    <row r="17284" ht="8.25" hidden="1" customHeight="1"/>
    <row r="17285" ht="8.25" hidden="1" customHeight="1"/>
    <row r="17286" ht="8.25" hidden="1" customHeight="1"/>
    <row r="17287" ht="8.25" hidden="1" customHeight="1"/>
    <row r="17288" ht="8.25" hidden="1" customHeight="1"/>
    <row r="17289" ht="8.25" hidden="1" customHeight="1"/>
    <row r="17290" ht="8.25" hidden="1" customHeight="1"/>
    <row r="17291" ht="8.25" hidden="1" customHeight="1"/>
    <row r="17292" ht="8.25" hidden="1" customHeight="1"/>
    <row r="17293" ht="8.25" hidden="1" customHeight="1"/>
    <row r="17294" ht="8.25" hidden="1" customHeight="1"/>
    <row r="17295" ht="8.25" hidden="1" customHeight="1"/>
    <row r="17296" ht="8.25" hidden="1" customHeight="1"/>
    <row r="17297" ht="8.25" hidden="1" customHeight="1"/>
    <row r="17298" ht="8.25" hidden="1" customHeight="1"/>
    <row r="17299" ht="8.25" hidden="1" customHeight="1"/>
    <row r="17300" ht="8.25" hidden="1" customHeight="1"/>
    <row r="17301" ht="8.25" hidden="1" customHeight="1"/>
    <row r="17302" ht="8.25" hidden="1" customHeight="1"/>
    <row r="17303" ht="8.25" hidden="1" customHeight="1"/>
    <row r="17304" ht="8.25" hidden="1" customHeight="1"/>
    <row r="17305" ht="8.25" hidden="1" customHeight="1"/>
    <row r="17306" ht="8.25" hidden="1" customHeight="1"/>
    <row r="17307" ht="8.25" hidden="1" customHeight="1"/>
    <row r="17308" ht="8.25" hidden="1" customHeight="1"/>
    <row r="17309" ht="8.25" hidden="1" customHeight="1"/>
    <row r="17310" ht="8.25" hidden="1" customHeight="1"/>
    <row r="17311" ht="8.25" hidden="1" customHeight="1"/>
    <row r="17312" ht="8.25" hidden="1" customHeight="1"/>
    <row r="17313" ht="8.25" hidden="1" customHeight="1"/>
    <row r="17314" ht="8.25" hidden="1" customHeight="1"/>
    <row r="17315" ht="8.25" hidden="1" customHeight="1"/>
    <row r="17316" ht="8.25" hidden="1" customHeight="1"/>
    <row r="17317" ht="8.25" hidden="1" customHeight="1"/>
    <row r="17318" ht="8.25" hidden="1" customHeight="1"/>
    <row r="17319" ht="8.25" hidden="1" customHeight="1"/>
    <row r="17320" ht="8.25" hidden="1" customHeight="1"/>
    <row r="17321" ht="8.25" hidden="1" customHeight="1"/>
    <row r="17322" ht="8.25" hidden="1" customHeight="1"/>
    <row r="17323" ht="8.25" hidden="1" customHeight="1"/>
    <row r="17324" ht="8.25" hidden="1" customHeight="1"/>
    <row r="17325" ht="8.25" hidden="1" customHeight="1"/>
    <row r="17326" ht="8.25" hidden="1" customHeight="1"/>
    <row r="17327" ht="8.25" hidden="1" customHeight="1"/>
    <row r="17328" ht="8.25" hidden="1" customHeight="1"/>
    <row r="17329" ht="8.25" hidden="1" customHeight="1"/>
    <row r="17330" ht="8.25" hidden="1" customHeight="1"/>
    <row r="17331" ht="8.25" hidden="1" customHeight="1"/>
    <row r="17332" ht="8.25" hidden="1" customHeight="1"/>
    <row r="17333" ht="8.25" hidden="1" customHeight="1"/>
    <row r="17334" ht="8.25" hidden="1" customHeight="1"/>
    <row r="17335" ht="8.25" hidden="1" customHeight="1"/>
    <row r="17336" ht="8.25" hidden="1" customHeight="1"/>
    <row r="17337" ht="8.25" hidden="1" customHeight="1"/>
    <row r="17338" ht="8.25" hidden="1" customHeight="1"/>
    <row r="17339" ht="8.25" hidden="1" customHeight="1"/>
    <row r="17340" ht="8.25" hidden="1" customHeight="1"/>
    <row r="17341" ht="8.25" hidden="1" customHeight="1"/>
    <row r="17342" ht="8.25" hidden="1" customHeight="1"/>
    <row r="17343" ht="8.25" hidden="1" customHeight="1"/>
    <row r="17344" ht="8.25" hidden="1" customHeight="1"/>
    <row r="17345" ht="8.25" hidden="1" customHeight="1"/>
    <row r="17346" ht="8.25" hidden="1" customHeight="1"/>
    <row r="17347" ht="8.25" hidden="1" customHeight="1"/>
    <row r="17348" ht="8.25" hidden="1" customHeight="1"/>
    <row r="17349" ht="8.25" hidden="1" customHeight="1"/>
    <row r="17350" ht="8.25" hidden="1" customHeight="1"/>
    <row r="17351" ht="8.25" hidden="1" customHeight="1"/>
    <row r="17352" ht="8.25" hidden="1" customHeight="1"/>
    <row r="17353" ht="8.25" hidden="1" customHeight="1"/>
    <row r="17354" ht="8.25" hidden="1" customHeight="1"/>
    <row r="17355" ht="8.25" hidden="1" customHeight="1"/>
    <row r="17356" ht="8.25" hidden="1" customHeight="1"/>
    <row r="17357" ht="8.25" hidden="1" customHeight="1"/>
    <row r="17358" ht="8.25" hidden="1" customHeight="1"/>
    <row r="17359" ht="8.25" hidden="1" customHeight="1"/>
    <row r="17360" ht="8.25" hidden="1" customHeight="1"/>
    <row r="17361" ht="8.25" hidden="1" customHeight="1"/>
    <row r="17362" ht="8.25" hidden="1" customHeight="1"/>
    <row r="17363" ht="8.25" hidden="1" customHeight="1"/>
    <row r="17364" ht="8.25" hidden="1" customHeight="1"/>
    <row r="17365" ht="8.25" hidden="1" customHeight="1"/>
    <row r="17366" ht="8.25" hidden="1" customHeight="1"/>
    <row r="17367" ht="8.25" hidden="1" customHeight="1"/>
    <row r="17368" ht="8.25" hidden="1" customHeight="1"/>
    <row r="17369" ht="8.25" hidden="1" customHeight="1"/>
    <row r="17370" ht="8.25" hidden="1" customHeight="1"/>
    <row r="17371" ht="8.25" hidden="1" customHeight="1"/>
    <row r="17372" ht="8.25" hidden="1" customHeight="1"/>
    <row r="17373" ht="8.25" hidden="1" customHeight="1"/>
    <row r="17374" ht="8.25" hidden="1" customHeight="1"/>
    <row r="17375" ht="8.25" hidden="1" customHeight="1"/>
    <row r="17376" ht="8.25" hidden="1" customHeight="1"/>
    <row r="17377" ht="8.25" hidden="1" customHeight="1"/>
    <row r="17378" ht="8.25" hidden="1" customHeight="1"/>
    <row r="17379" ht="8.25" hidden="1" customHeight="1"/>
    <row r="17380" ht="8.25" hidden="1" customHeight="1"/>
    <row r="17381" ht="8.25" hidden="1" customHeight="1"/>
    <row r="17382" ht="8.25" hidden="1" customHeight="1"/>
    <row r="17383" ht="8.25" hidden="1" customHeight="1"/>
    <row r="17384" ht="8.25" hidden="1" customHeight="1"/>
    <row r="17385" ht="8.25" hidden="1" customHeight="1"/>
    <row r="17386" ht="8.25" hidden="1" customHeight="1"/>
    <row r="17387" ht="8.25" hidden="1" customHeight="1"/>
    <row r="17388" ht="8.25" hidden="1" customHeight="1"/>
    <row r="17389" ht="8.25" hidden="1" customHeight="1"/>
    <row r="17390" ht="8.25" hidden="1" customHeight="1"/>
    <row r="17391" ht="8.25" hidden="1" customHeight="1"/>
    <row r="17392" ht="8.25" hidden="1" customHeight="1"/>
    <row r="17393" ht="8.25" hidden="1" customHeight="1"/>
    <row r="17394" ht="8.25" hidden="1" customHeight="1"/>
    <row r="17395" ht="8.25" hidden="1" customHeight="1"/>
    <row r="17396" ht="8.25" hidden="1" customHeight="1"/>
    <row r="17397" ht="8.25" hidden="1" customHeight="1"/>
    <row r="17398" ht="8.25" hidden="1" customHeight="1"/>
    <row r="17399" ht="8.25" hidden="1" customHeight="1"/>
    <row r="17400" ht="8.25" hidden="1" customHeight="1"/>
    <row r="17401" ht="8.25" hidden="1" customHeight="1"/>
    <row r="17402" ht="8.25" hidden="1" customHeight="1"/>
    <row r="17403" ht="8.25" hidden="1" customHeight="1"/>
    <row r="17404" ht="8.25" hidden="1" customHeight="1"/>
    <row r="17405" ht="8.25" hidden="1" customHeight="1"/>
    <row r="17406" ht="8.25" hidden="1" customHeight="1"/>
    <row r="17407" ht="8.25" hidden="1" customHeight="1"/>
    <row r="17408" ht="8.25" hidden="1" customHeight="1"/>
    <row r="17409" ht="8.25" hidden="1" customHeight="1"/>
    <row r="17410" ht="8.25" hidden="1" customHeight="1"/>
    <row r="17411" ht="8.25" hidden="1" customHeight="1"/>
    <row r="17412" ht="8.25" hidden="1" customHeight="1"/>
    <row r="17413" ht="8.25" hidden="1" customHeight="1"/>
    <row r="17414" ht="8.25" hidden="1" customHeight="1"/>
    <row r="17415" ht="8.25" hidden="1" customHeight="1"/>
    <row r="17416" ht="8.25" hidden="1" customHeight="1"/>
    <row r="17417" ht="8.25" hidden="1" customHeight="1"/>
    <row r="17418" ht="8.25" hidden="1" customHeight="1"/>
    <row r="17419" ht="8.25" hidden="1" customHeight="1"/>
    <row r="17420" ht="8.25" hidden="1" customHeight="1"/>
    <row r="17421" ht="8.25" hidden="1" customHeight="1"/>
    <row r="17422" ht="8.25" hidden="1" customHeight="1"/>
    <row r="17423" ht="8.25" hidden="1" customHeight="1"/>
    <row r="17424" ht="8.25" hidden="1" customHeight="1"/>
    <row r="17425" ht="8.25" hidden="1" customHeight="1"/>
    <row r="17426" ht="8.25" hidden="1" customHeight="1"/>
    <row r="17427" ht="8.25" hidden="1" customHeight="1"/>
    <row r="17428" ht="8.25" hidden="1" customHeight="1"/>
    <row r="17429" ht="8.25" hidden="1" customHeight="1"/>
    <row r="17430" ht="8.25" hidden="1" customHeight="1"/>
    <row r="17431" ht="8.25" hidden="1" customHeight="1"/>
    <row r="17432" ht="8.25" hidden="1" customHeight="1"/>
    <row r="17433" ht="8.25" hidden="1" customHeight="1"/>
    <row r="17434" ht="8.25" hidden="1" customHeight="1"/>
    <row r="17435" ht="8.25" hidden="1" customHeight="1"/>
    <row r="17436" ht="8.25" hidden="1" customHeight="1"/>
    <row r="17437" ht="8.25" hidden="1" customHeight="1"/>
    <row r="17438" ht="8.25" hidden="1" customHeight="1"/>
    <row r="17439" ht="8.25" hidden="1" customHeight="1"/>
    <row r="17440" ht="8.25" hidden="1" customHeight="1"/>
    <row r="17441" ht="8.25" hidden="1" customHeight="1"/>
    <row r="17442" ht="8.25" hidden="1" customHeight="1"/>
    <row r="17443" ht="8.25" hidden="1" customHeight="1"/>
    <row r="17444" ht="8.25" hidden="1" customHeight="1"/>
    <row r="17445" ht="8.25" hidden="1" customHeight="1"/>
    <row r="17446" ht="8.25" hidden="1" customHeight="1"/>
    <row r="17447" ht="8.25" hidden="1" customHeight="1"/>
    <row r="17448" ht="8.25" hidden="1" customHeight="1"/>
    <row r="17449" ht="8.25" hidden="1" customHeight="1"/>
    <row r="17450" ht="8.25" hidden="1" customHeight="1"/>
    <row r="17451" ht="8.25" hidden="1" customHeight="1"/>
    <row r="17452" ht="8.25" hidden="1" customHeight="1"/>
    <row r="17453" ht="8.25" hidden="1" customHeight="1"/>
    <row r="17454" ht="8.25" hidden="1" customHeight="1"/>
    <row r="17455" ht="8.25" hidden="1" customHeight="1"/>
    <row r="17456" ht="8.25" hidden="1" customHeight="1"/>
    <row r="17457" ht="8.25" hidden="1" customHeight="1"/>
    <row r="17458" ht="8.25" hidden="1" customHeight="1"/>
    <row r="17459" ht="8.25" hidden="1" customHeight="1"/>
    <row r="17460" ht="8.25" hidden="1" customHeight="1"/>
    <row r="17461" ht="8.25" hidden="1" customHeight="1"/>
    <row r="17462" ht="8.25" hidden="1" customHeight="1"/>
    <row r="17463" ht="8.25" hidden="1" customHeight="1"/>
    <row r="17464" ht="8.25" hidden="1" customHeight="1"/>
    <row r="17465" ht="8.25" hidden="1" customHeight="1"/>
    <row r="17466" ht="8.25" hidden="1" customHeight="1"/>
    <row r="17467" ht="8.25" hidden="1" customHeight="1"/>
    <row r="17468" ht="8.25" hidden="1" customHeight="1"/>
    <row r="17469" ht="8.25" hidden="1" customHeight="1"/>
    <row r="17470" ht="8.25" hidden="1" customHeight="1"/>
    <row r="17471" ht="8.25" hidden="1" customHeight="1"/>
    <row r="17472" ht="8.25" hidden="1" customHeight="1"/>
    <row r="17473" ht="8.25" hidden="1" customHeight="1"/>
    <row r="17474" ht="8.25" hidden="1" customHeight="1"/>
    <row r="17475" ht="8.25" hidden="1" customHeight="1"/>
    <row r="17476" ht="8.25" hidden="1" customHeight="1"/>
    <row r="17477" ht="8.25" hidden="1" customHeight="1"/>
    <row r="17478" ht="8.25" hidden="1" customHeight="1"/>
    <row r="17479" ht="8.25" hidden="1" customHeight="1"/>
    <row r="17480" ht="8.25" hidden="1" customHeight="1"/>
    <row r="17481" ht="8.25" hidden="1" customHeight="1"/>
    <row r="17482" ht="8.25" hidden="1" customHeight="1"/>
    <row r="17483" ht="8.25" hidden="1" customHeight="1"/>
    <row r="17484" ht="8.25" hidden="1" customHeight="1"/>
    <row r="17485" ht="8.25" hidden="1" customHeight="1"/>
    <row r="17486" ht="8.25" hidden="1" customHeight="1"/>
    <row r="17487" ht="8.25" hidden="1" customHeight="1"/>
    <row r="17488" ht="8.25" hidden="1" customHeight="1"/>
    <row r="17489" ht="8.25" hidden="1" customHeight="1"/>
    <row r="17490" ht="8.25" hidden="1" customHeight="1"/>
    <row r="17491" ht="8.25" hidden="1" customHeight="1"/>
    <row r="17492" ht="8.25" hidden="1" customHeight="1"/>
    <row r="17493" ht="8.25" hidden="1" customHeight="1"/>
    <row r="17494" ht="8.25" hidden="1" customHeight="1"/>
    <row r="17495" ht="8.25" hidden="1" customHeight="1"/>
    <row r="17496" ht="8.25" hidden="1" customHeight="1"/>
    <row r="17497" ht="8.25" hidden="1" customHeight="1"/>
    <row r="17498" ht="8.25" hidden="1" customHeight="1"/>
    <row r="17499" ht="8.25" hidden="1" customHeight="1"/>
    <row r="17500" ht="8.25" hidden="1" customHeight="1"/>
    <row r="17501" ht="8.25" hidden="1" customHeight="1"/>
    <row r="17502" ht="8.25" hidden="1" customHeight="1"/>
    <row r="17503" ht="8.25" hidden="1" customHeight="1"/>
    <row r="17504" ht="8.25" hidden="1" customHeight="1"/>
    <row r="17505" ht="8.25" hidden="1" customHeight="1"/>
    <row r="17506" ht="8.25" hidden="1" customHeight="1"/>
    <row r="17507" ht="8.25" hidden="1" customHeight="1"/>
    <row r="17508" ht="8.25" hidden="1" customHeight="1"/>
    <row r="17509" ht="8.25" hidden="1" customHeight="1"/>
    <row r="17510" ht="8.25" hidden="1" customHeight="1"/>
    <row r="17511" ht="8.25" hidden="1" customHeight="1"/>
    <row r="17512" ht="8.25" hidden="1" customHeight="1"/>
    <row r="17513" ht="8.25" hidden="1" customHeight="1"/>
    <row r="17514" ht="8.25" hidden="1" customHeight="1"/>
    <row r="17515" ht="8.25" hidden="1" customHeight="1"/>
    <row r="17516" ht="8.25" hidden="1" customHeight="1"/>
    <row r="17517" ht="8.25" hidden="1" customHeight="1"/>
    <row r="17518" ht="8.25" hidden="1" customHeight="1"/>
    <row r="17519" ht="8.25" hidden="1" customHeight="1"/>
    <row r="17520" ht="8.25" hidden="1" customHeight="1"/>
    <row r="17521" ht="8.25" hidden="1" customHeight="1"/>
    <row r="17522" ht="8.25" hidden="1" customHeight="1"/>
    <row r="17523" ht="8.25" hidden="1" customHeight="1"/>
    <row r="17524" ht="8.25" hidden="1" customHeight="1"/>
    <row r="17525" ht="8.25" hidden="1" customHeight="1"/>
    <row r="17526" ht="8.25" hidden="1" customHeight="1"/>
    <row r="17527" ht="8.25" hidden="1" customHeight="1"/>
    <row r="17528" ht="8.25" hidden="1" customHeight="1"/>
    <row r="17529" ht="8.25" hidden="1" customHeight="1"/>
    <row r="17530" ht="8.25" hidden="1" customHeight="1"/>
    <row r="17531" ht="8.25" hidden="1" customHeight="1"/>
    <row r="17532" ht="8.25" hidden="1" customHeight="1"/>
    <row r="17533" ht="8.25" hidden="1" customHeight="1"/>
    <row r="17534" ht="8.25" hidden="1" customHeight="1"/>
    <row r="17535" ht="8.25" hidden="1" customHeight="1"/>
    <row r="17536" ht="8.25" hidden="1" customHeight="1"/>
    <row r="17537" ht="8.25" hidden="1" customHeight="1"/>
    <row r="17538" ht="8.25" hidden="1" customHeight="1"/>
    <row r="17539" ht="8.25" hidden="1" customHeight="1"/>
    <row r="17540" ht="8.25" hidden="1" customHeight="1"/>
    <row r="17541" ht="8.25" hidden="1" customHeight="1"/>
    <row r="17542" ht="8.25" hidden="1" customHeight="1"/>
    <row r="17543" ht="8.25" hidden="1" customHeight="1"/>
    <row r="17544" ht="8.25" hidden="1" customHeight="1"/>
    <row r="17545" ht="8.25" hidden="1" customHeight="1"/>
    <row r="17546" ht="8.25" hidden="1" customHeight="1"/>
    <row r="17547" ht="8.25" hidden="1" customHeight="1"/>
    <row r="17548" ht="8.25" hidden="1" customHeight="1"/>
    <row r="17549" ht="8.25" hidden="1" customHeight="1"/>
    <row r="17550" ht="8.25" hidden="1" customHeight="1"/>
    <row r="17551" ht="8.25" hidden="1" customHeight="1"/>
    <row r="17552" ht="8.25" hidden="1" customHeight="1"/>
    <row r="17553" ht="8.25" hidden="1" customHeight="1"/>
    <row r="17554" ht="8.25" hidden="1" customHeight="1"/>
    <row r="17555" ht="8.25" hidden="1" customHeight="1"/>
    <row r="17556" ht="8.25" hidden="1" customHeight="1"/>
    <row r="17557" ht="8.25" hidden="1" customHeight="1"/>
    <row r="17558" ht="8.25" hidden="1" customHeight="1"/>
    <row r="17559" ht="8.25" hidden="1" customHeight="1"/>
    <row r="17560" ht="8.25" hidden="1" customHeight="1"/>
    <row r="17561" ht="8.25" hidden="1" customHeight="1"/>
    <row r="17562" ht="8.25" hidden="1" customHeight="1"/>
    <row r="17563" ht="8.25" hidden="1" customHeight="1"/>
    <row r="17564" ht="8.25" hidden="1" customHeight="1"/>
    <row r="17565" ht="8.25" hidden="1" customHeight="1"/>
    <row r="17566" ht="8.25" hidden="1" customHeight="1"/>
    <row r="17567" ht="8.25" hidden="1" customHeight="1"/>
    <row r="17568" ht="8.25" hidden="1" customHeight="1"/>
    <row r="17569" ht="8.25" hidden="1" customHeight="1"/>
    <row r="17570" ht="8.25" hidden="1" customHeight="1"/>
    <row r="17571" ht="8.25" hidden="1" customHeight="1"/>
    <row r="17572" ht="8.25" hidden="1" customHeight="1"/>
    <row r="17573" ht="8.25" hidden="1" customHeight="1"/>
    <row r="17574" ht="8.25" hidden="1" customHeight="1"/>
    <row r="17575" ht="8.25" hidden="1" customHeight="1"/>
    <row r="17576" ht="8.25" hidden="1" customHeight="1"/>
    <row r="17577" ht="8.25" hidden="1" customHeight="1"/>
    <row r="17578" ht="8.25" hidden="1" customHeight="1"/>
    <row r="17579" ht="8.25" hidden="1" customHeight="1"/>
    <row r="17580" ht="8.25" hidden="1" customHeight="1"/>
    <row r="17581" ht="8.25" hidden="1" customHeight="1"/>
    <row r="17582" ht="8.25" hidden="1" customHeight="1"/>
    <row r="17583" ht="8.25" hidden="1" customHeight="1"/>
    <row r="17584" ht="8.25" hidden="1" customHeight="1"/>
    <row r="17585" ht="8.25" hidden="1" customHeight="1"/>
    <row r="17586" ht="8.25" hidden="1" customHeight="1"/>
    <row r="17587" ht="8.25" hidden="1" customHeight="1"/>
    <row r="17588" ht="8.25" hidden="1" customHeight="1"/>
    <row r="17589" ht="8.25" hidden="1" customHeight="1"/>
    <row r="17590" ht="8.25" hidden="1" customHeight="1"/>
    <row r="17591" ht="8.25" hidden="1" customHeight="1"/>
    <row r="17592" ht="8.25" hidden="1" customHeight="1"/>
    <row r="17593" ht="8.25" hidden="1" customHeight="1"/>
    <row r="17594" ht="8.25" hidden="1" customHeight="1"/>
    <row r="17595" ht="8.25" hidden="1" customHeight="1"/>
    <row r="17596" ht="8.25" hidden="1" customHeight="1"/>
    <row r="17597" ht="8.25" hidden="1" customHeight="1"/>
    <row r="17598" ht="8.25" hidden="1" customHeight="1"/>
    <row r="17599" ht="8.25" hidden="1" customHeight="1"/>
    <row r="17600" ht="8.25" hidden="1" customHeight="1"/>
    <row r="17601" ht="8.25" hidden="1" customHeight="1"/>
    <row r="17602" ht="8.25" hidden="1" customHeight="1"/>
    <row r="17603" ht="8.25" hidden="1" customHeight="1"/>
    <row r="17604" ht="8.25" hidden="1" customHeight="1"/>
    <row r="17605" ht="8.25" hidden="1" customHeight="1"/>
    <row r="17606" ht="8.25" hidden="1" customHeight="1"/>
    <row r="17607" ht="8.25" hidden="1" customHeight="1"/>
    <row r="17608" ht="8.25" hidden="1" customHeight="1"/>
    <row r="17609" ht="8.25" hidden="1" customHeight="1"/>
    <row r="17610" ht="8.25" hidden="1" customHeight="1"/>
    <row r="17611" ht="8.25" hidden="1" customHeight="1"/>
    <row r="17612" ht="8.25" hidden="1" customHeight="1"/>
    <row r="17613" ht="8.25" hidden="1" customHeight="1"/>
    <row r="17614" ht="8.25" hidden="1" customHeight="1"/>
    <row r="17615" ht="8.25" hidden="1" customHeight="1"/>
    <row r="17616" ht="8.25" hidden="1" customHeight="1"/>
    <row r="17617" ht="8.25" hidden="1" customHeight="1"/>
    <row r="17618" ht="8.25" hidden="1" customHeight="1"/>
    <row r="17619" ht="8.25" hidden="1" customHeight="1"/>
    <row r="17620" ht="8.25" hidden="1" customHeight="1"/>
    <row r="17621" ht="8.25" hidden="1" customHeight="1"/>
    <row r="17622" ht="8.25" hidden="1" customHeight="1"/>
    <row r="17623" ht="8.25" hidden="1" customHeight="1"/>
    <row r="17624" ht="8.25" hidden="1" customHeight="1"/>
    <row r="17625" ht="8.25" hidden="1" customHeight="1"/>
    <row r="17626" ht="8.25" hidden="1" customHeight="1"/>
    <row r="17627" ht="8.25" hidden="1" customHeight="1"/>
    <row r="17628" ht="8.25" hidden="1" customHeight="1"/>
    <row r="17629" ht="8.25" hidden="1" customHeight="1"/>
    <row r="17630" ht="8.25" hidden="1" customHeight="1"/>
    <row r="17631" ht="8.25" hidden="1" customHeight="1"/>
    <row r="17632" ht="8.25" hidden="1" customHeight="1"/>
    <row r="17633" ht="8.25" hidden="1" customHeight="1"/>
    <row r="17634" ht="8.25" hidden="1" customHeight="1"/>
    <row r="17635" ht="8.25" hidden="1" customHeight="1"/>
    <row r="17636" ht="8.25" hidden="1" customHeight="1"/>
    <row r="17637" ht="8.25" hidden="1" customHeight="1"/>
    <row r="17638" ht="8.25" hidden="1" customHeight="1"/>
    <row r="17639" ht="8.25" hidden="1" customHeight="1"/>
    <row r="17640" ht="8.25" hidden="1" customHeight="1"/>
    <row r="17641" ht="8.25" hidden="1" customHeight="1"/>
    <row r="17642" ht="8.25" hidden="1" customHeight="1"/>
    <row r="17643" ht="8.25" hidden="1" customHeight="1"/>
    <row r="17644" ht="8.25" hidden="1" customHeight="1"/>
    <row r="17645" ht="8.25" hidden="1" customHeight="1"/>
    <row r="17646" ht="8.25" hidden="1" customHeight="1"/>
    <row r="17647" ht="8.25" hidden="1" customHeight="1"/>
    <row r="17648" ht="8.25" hidden="1" customHeight="1"/>
    <row r="17649" ht="8.25" hidden="1" customHeight="1"/>
    <row r="17650" ht="8.25" hidden="1" customHeight="1"/>
    <row r="17651" ht="8.25" hidden="1" customHeight="1"/>
    <row r="17652" ht="8.25" hidden="1" customHeight="1"/>
    <row r="17653" ht="8.25" hidden="1" customHeight="1"/>
    <row r="17654" ht="8.25" hidden="1" customHeight="1"/>
    <row r="17655" ht="8.25" hidden="1" customHeight="1"/>
    <row r="17656" ht="8.25" hidden="1" customHeight="1"/>
    <row r="17657" ht="8.25" hidden="1" customHeight="1"/>
    <row r="17658" ht="8.25" hidden="1" customHeight="1"/>
    <row r="17659" ht="8.25" hidden="1" customHeight="1"/>
    <row r="17660" ht="8.25" hidden="1" customHeight="1"/>
    <row r="17661" ht="8.25" hidden="1" customHeight="1"/>
    <row r="17662" ht="8.25" hidden="1" customHeight="1"/>
    <row r="17663" ht="8.25" hidden="1" customHeight="1"/>
    <row r="17664" ht="8.25" hidden="1" customHeight="1"/>
    <row r="17665" ht="8.25" hidden="1" customHeight="1"/>
    <row r="17666" ht="8.25" hidden="1" customHeight="1"/>
    <row r="17667" ht="8.25" hidden="1" customHeight="1"/>
    <row r="17668" ht="8.25" hidden="1" customHeight="1"/>
    <row r="17669" ht="8.25" hidden="1" customHeight="1"/>
    <row r="17670" ht="8.25" hidden="1" customHeight="1"/>
    <row r="17671" ht="8.25" hidden="1" customHeight="1"/>
    <row r="17672" ht="8.25" hidden="1" customHeight="1"/>
    <row r="17673" ht="8.25" hidden="1" customHeight="1"/>
    <row r="17674" ht="8.25" hidden="1" customHeight="1"/>
    <row r="17675" ht="8.25" hidden="1" customHeight="1"/>
    <row r="17676" ht="8.25" hidden="1" customHeight="1"/>
    <row r="17677" ht="8.25" hidden="1" customHeight="1"/>
    <row r="17678" ht="8.25" hidden="1" customHeight="1"/>
    <row r="17679" ht="8.25" hidden="1" customHeight="1"/>
    <row r="17680" ht="8.25" hidden="1" customHeight="1"/>
    <row r="17681" ht="8.25" hidden="1" customHeight="1"/>
    <row r="17682" ht="8.25" hidden="1" customHeight="1"/>
    <row r="17683" ht="8.25" hidden="1" customHeight="1"/>
    <row r="17684" ht="8.25" hidden="1" customHeight="1"/>
    <row r="17685" ht="8.25" hidden="1" customHeight="1"/>
    <row r="17686" ht="8.25" hidden="1" customHeight="1"/>
    <row r="17687" ht="8.25" hidden="1" customHeight="1"/>
    <row r="17688" ht="8.25" hidden="1" customHeight="1"/>
    <row r="17689" ht="8.25" hidden="1" customHeight="1"/>
    <row r="17690" ht="8.25" hidden="1" customHeight="1"/>
    <row r="17691" ht="8.25" hidden="1" customHeight="1"/>
    <row r="17692" ht="8.25" hidden="1" customHeight="1"/>
    <row r="17693" ht="8.25" hidden="1" customHeight="1"/>
    <row r="17694" ht="8.25" hidden="1" customHeight="1"/>
    <row r="17695" ht="8.25" hidden="1" customHeight="1"/>
    <row r="17696" ht="8.25" hidden="1" customHeight="1"/>
    <row r="17697" ht="8.25" hidden="1" customHeight="1"/>
    <row r="17698" ht="8.25" hidden="1" customHeight="1"/>
    <row r="17699" ht="8.25" hidden="1" customHeight="1"/>
    <row r="17700" ht="8.25" hidden="1" customHeight="1"/>
    <row r="17701" ht="8.25" hidden="1" customHeight="1"/>
    <row r="17702" ht="8.25" hidden="1" customHeight="1"/>
    <row r="17703" ht="8.25" hidden="1" customHeight="1"/>
    <row r="17704" ht="8.25" hidden="1" customHeight="1"/>
    <row r="17705" ht="8.25" hidden="1" customHeight="1"/>
    <row r="17706" ht="8.25" hidden="1" customHeight="1"/>
    <row r="17707" ht="8.25" hidden="1" customHeight="1"/>
    <row r="17708" ht="8.25" hidden="1" customHeight="1"/>
    <row r="17709" ht="8.25" hidden="1" customHeight="1"/>
    <row r="17710" ht="8.25" hidden="1" customHeight="1"/>
    <row r="17711" ht="8.25" hidden="1" customHeight="1"/>
    <row r="17712" ht="8.25" hidden="1" customHeight="1"/>
    <row r="17713" ht="8.25" hidden="1" customHeight="1"/>
    <row r="17714" ht="8.25" hidden="1" customHeight="1"/>
    <row r="17715" ht="8.25" hidden="1" customHeight="1"/>
    <row r="17716" ht="8.25" hidden="1" customHeight="1"/>
    <row r="17717" ht="8.25" hidden="1" customHeight="1"/>
    <row r="17718" ht="8.25" hidden="1" customHeight="1"/>
    <row r="17719" ht="8.25" hidden="1" customHeight="1"/>
    <row r="17720" ht="8.25" hidden="1" customHeight="1"/>
    <row r="17721" ht="8.25" hidden="1" customHeight="1"/>
    <row r="17722" ht="8.25" hidden="1" customHeight="1"/>
    <row r="17723" ht="8.25" hidden="1" customHeight="1"/>
    <row r="17724" ht="8.25" hidden="1" customHeight="1"/>
    <row r="17725" ht="8.25" hidden="1" customHeight="1"/>
    <row r="17726" ht="8.25" hidden="1" customHeight="1"/>
    <row r="17727" ht="8.25" hidden="1" customHeight="1"/>
    <row r="17728" ht="8.25" hidden="1" customHeight="1"/>
    <row r="17729" ht="8.25" hidden="1" customHeight="1"/>
    <row r="17730" ht="8.25" hidden="1" customHeight="1"/>
    <row r="17731" ht="8.25" hidden="1" customHeight="1"/>
    <row r="17732" ht="8.25" hidden="1" customHeight="1"/>
    <row r="17733" ht="8.25" hidden="1" customHeight="1"/>
    <row r="17734" ht="8.25" hidden="1" customHeight="1"/>
    <row r="17735" ht="8.25" hidden="1" customHeight="1"/>
    <row r="17736" ht="8.25" hidden="1" customHeight="1"/>
    <row r="17737" ht="8.25" hidden="1" customHeight="1"/>
    <row r="17738" ht="8.25" hidden="1" customHeight="1"/>
    <row r="17739" ht="8.25" hidden="1" customHeight="1"/>
    <row r="17740" ht="8.25" hidden="1" customHeight="1"/>
    <row r="17741" ht="8.25" hidden="1" customHeight="1"/>
    <row r="17742" ht="8.25" hidden="1" customHeight="1"/>
    <row r="17743" ht="8.25" hidden="1" customHeight="1"/>
    <row r="17744" ht="8.25" hidden="1" customHeight="1"/>
    <row r="17745" ht="8.25" hidden="1" customHeight="1"/>
    <row r="17746" ht="8.25" hidden="1" customHeight="1"/>
    <row r="17747" ht="8.25" hidden="1" customHeight="1"/>
    <row r="17748" ht="8.25" hidden="1" customHeight="1"/>
    <row r="17749" ht="8.25" hidden="1" customHeight="1"/>
    <row r="17750" ht="8.25" hidden="1" customHeight="1"/>
    <row r="17751" ht="8.25" hidden="1" customHeight="1"/>
    <row r="17752" ht="8.25" hidden="1" customHeight="1"/>
    <row r="17753" ht="8.25" hidden="1" customHeight="1"/>
    <row r="17754" ht="8.25" hidden="1" customHeight="1"/>
    <row r="17755" ht="8.25" hidden="1" customHeight="1"/>
    <row r="17756" ht="8.25" hidden="1" customHeight="1"/>
    <row r="17757" ht="8.25" hidden="1" customHeight="1"/>
    <row r="17758" ht="8.25" hidden="1" customHeight="1"/>
    <row r="17759" ht="8.25" hidden="1" customHeight="1"/>
    <row r="17760" ht="8.25" hidden="1" customHeight="1"/>
    <row r="17761" ht="8.25" hidden="1" customHeight="1"/>
    <row r="17762" ht="8.25" hidden="1" customHeight="1"/>
    <row r="17763" ht="8.25" hidden="1" customHeight="1"/>
    <row r="17764" ht="8.25" hidden="1" customHeight="1"/>
    <row r="17765" ht="8.25" hidden="1" customHeight="1"/>
    <row r="17766" ht="8.25" hidden="1" customHeight="1"/>
    <row r="17767" ht="8.25" hidden="1" customHeight="1"/>
    <row r="17768" ht="8.25" hidden="1" customHeight="1"/>
    <row r="17769" ht="8.25" hidden="1" customHeight="1"/>
    <row r="17770" ht="8.25" hidden="1" customHeight="1"/>
    <row r="17771" ht="8.25" hidden="1" customHeight="1"/>
    <row r="17772" ht="8.25" hidden="1" customHeight="1"/>
    <row r="17773" ht="8.25" hidden="1" customHeight="1"/>
    <row r="17774" ht="8.25" hidden="1" customHeight="1"/>
    <row r="17775" ht="8.25" hidden="1" customHeight="1"/>
    <row r="17776" ht="8.25" hidden="1" customHeight="1"/>
    <row r="17777" ht="8.25" hidden="1" customHeight="1"/>
    <row r="17778" ht="8.25" hidden="1" customHeight="1"/>
    <row r="17779" ht="8.25" hidden="1" customHeight="1"/>
    <row r="17780" ht="8.25" hidden="1" customHeight="1"/>
    <row r="17781" ht="8.25" hidden="1" customHeight="1"/>
    <row r="17782" ht="8.25" hidden="1" customHeight="1"/>
    <row r="17783" ht="8.25" hidden="1" customHeight="1"/>
    <row r="17784" ht="8.25" hidden="1" customHeight="1"/>
    <row r="17785" ht="8.25" hidden="1" customHeight="1"/>
    <row r="17786" ht="8.25" hidden="1" customHeight="1"/>
    <row r="17787" ht="8.25" hidden="1" customHeight="1"/>
    <row r="17788" ht="8.25" hidden="1" customHeight="1"/>
    <row r="17789" ht="8.25" hidden="1" customHeight="1"/>
    <row r="17790" ht="8.25" hidden="1" customHeight="1"/>
    <row r="17791" ht="8.25" hidden="1" customHeight="1"/>
    <row r="17792" ht="8.25" hidden="1" customHeight="1"/>
    <row r="17793" ht="8.25" hidden="1" customHeight="1"/>
    <row r="17794" ht="8.25" hidden="1" customHeight="1"/>
    <row r="17795" ht="8.25" hidden="1" customHeight="1"/>
    <row r="17796" ht="8.25" hidden="1" customHeight="1"/>
    <row r="17797" ht="8.25" hidden="1" customHeight="1"/>
    <row r="17798" ht="8.25" hidden="1" customHeight="1"/>
    <row r="17799" ht="8.25" hidden="1" customHeight="1"/>
    <row r="17800" ht="8.25" hidden="1" customHeight="1"/>
    <row r="17801" ht="8.25" hidden="1" customHeight="1"/>
    <row r="17802" ht="8.25" hidden="1" customHeight="1"/>
    <row r="17803" ht="8.25" hidden="1" customHeight="1"/>
    <row r="17804" ht="8.25" hidden="1" customHeight="1"/>
    <row r="17805" ht="8.25" hidden="1" customHeight="1"/>
    <row r="17806" ht="8.25" hidden="1" customHeight="1"/>
    <row r="17807" ht="8.25" hidden="1" customHeight="1"/>
    <row r="17808" ht="8.25" hidden="1" customHeight="1"/>
    <row r="17809" ht="8.25" hidden="1" customHeight="1"/>
    <row r="17810" ht="8.25" hidden="1" customHeight="1"/>
    <row r="17811" ht="8.25" hidden="1" customHeight="1"/>
    <row r="17812" ht="8.25" hidden="1" customHeight="1"/>
    <row r="17813" ht="8.25" hidden="1" customHeight="1"/>
    <row r="17814" ht="8.25" hidden="1" customHeight="1"/>
    <row r="17815" ht="8.25" hidden="1" customHeight="1"/>
    <row r="17816" ht="8.25" hidden="1" customHeight="1"/>
    <row r="17817" ht="8.25" hidden="1" customHeight="1"/>
    <row r="17818" ht="8.25" hidden="1" customHeight="1"/>
    <row r="17819" ht="8.25" hidden="1" customHeight="1"/>
    <row r="17820" ht="8.25" hidden="1" customHeight="1"/>
    <row r="17821" ht="8.25" hidden="1" customHeight="1"/>
    <row r="17822" ht="8.25" hidden="1" customHeight="1"/>
    <row r="17823" ht="8.25" hidden="1" customHeight="1"/>
    <row r="17824" ht="8.25" hidden="1" customHeight="1"/>
    <row r="17825" ht="8.25" hidden="1" customHeight="1"/>
    <row r="17826" ht="8.25" hidden="1" customHeight="1"/>
    <row r="17827" ht="8.25" hidden="1" customHeight="1"/>
    <row r="17828" ht="8.25" hidden="1" customHeight="1"/>
    <row r="17829" ht="8.25" hidden="1" customHeight="1"/>
    <row r="17830" ht="8.25" hidden="1" customHeight="1"/>
    <row r="17831" ht="8.25" hidden="1" customHeight="1"/>
    <row r="17832" ht="8.25" hidden="1" customHeight="1"/>
    <row r="17833" ht="8.25" hidden="1" customHeight="1"/>
    <row r="17834" ht="8.25" hidden="1" customHeight="1"/>
    <row r="17835" ht="8.25" hidden="1" customHeight="1"/>
    <row r="17836" ht="8.25" hidden="1" customHeight="1"/>
    <row r="17837" ht="8.25" hidden="1" customHeight="1"/>
    <row r="17838" ht="8.25" hidden="1" customHeight="1"/>
    <row r="17839" ht="8.25" hidden="1" customHeight="1"/>
    <row r="17840" ht="8.25" hidden="1" customHeight="1"/>
    <row r="17841" ht="8.25" hidden="1" customHeight="1"/>
    <row r="17842" ht="8.25" hidden="1" customHeight="1"/>
    <row r="17843" ht="8.25" hidden="1" customHeight="1"/>
    <row r="17844" ht="8.25" hidden="1" customHeight="1"/>
    <row r="17845" ht="8.25" hidden="1" customHeight="1"/>
    <row r="17846" ht="8.25" hidden="1" customHeight="1"/>
    <row r="17847" ht="8.25" hidden="1" customHeight="1"/>
    <row r="17848" ht="8.25" hidden="1" customHeight="1"/>
    <row r="17849" ht="8.25" hidden="1" customHeight="1"/>
    <row r="17850" ht="8.25" hidden="1" customHeight="1"/>
    <row r="17851" ht="8.25" hidden="1" customHeight="1"/>
    <row r="17852" ht="8.25" hidden="1" customHeight="1"/>
    <row r="17853" ht="8.25" hidden="1" customHeight="1"/>
    <row r="17854" ht="8.25" hidden="1" customHeight="1"/>
    <row r="17855" ht="8.25" hidden="1" customHeight="1"/>
    <row r="17856" ht="8.25" hidden="1" customHeight="1"/>
    <row r="17857" ht="8.25" hidden="1" customHeight="1"/>
    <row r="17858" ht="8.25" hidden="1" customHeight="1"/>
    <row r="17859" ht="8.25" hidden="1" customHeight="1"/>
    <row r="17860" ht="8.25" hidden="1" customHeight="1"/>
    <row r="17861" ht="8.25" hidden="1" customHeight="1"/>
    <row r="17862" ht="8.25" hidden="1" customHeight="1"/>
    <row r="17863" ht="8.25" hidden="1" customHeight="1"/>
    <row r="17864" ht="8.25" hidden="1" customHeight="1"/>
    <row r="17865" ht="8.25" hidden="1" customHeight="1"/>
    <row r="17866" ht="8.25" hidden="1" customHeight="1"/>
    <row r="17867" ht="8.25" hidden="1" customHeight="1"/>
    <row r="17868" ht="8.25" hidden="1" customHeight="1"/>
    <row r="17869" ht="8.25" hidden="1" customHeight="1"/>
    <row r="17870" ht="8.25" hidden="1" customHeight="1"/>
    <row r="17871" ht="8.25" hidden="1" customHeight="1"/>
    <row r="17872" ht="8.25" hidden="1" customHeight="1"/>
    <row r="17873" ht="8.25" hidden="1" customHeight="1"/>
    <row r="17874" ht="8.25" hidden="1" customHeight="1"/>
    <row r="17875" ht="8.25" hidden="1" customHeight="1"/>
    <row r="17876" ht="8.25" hidden="1" customHeight="1"/>
    <row r="17877" ht="8.25" hidden="1" customHeight="1"/>
    <row r="17878" ht="8.25" hidden="1" customHeight="1"/>
    <row r="17879" ht="8.25" hidden="1" customHeight="1"/>
    <row r="17880" ht="8.25" hidden="1" customHeight="1"/>
    <row r="17881" ht="8.25" hidden="1" customHeight="1"/>
    <row r="17882" ht="8.25" hidden="1" customHeight="1"/>
    <row r="17883" ht="8.25" hidden="1" customHeight="1"/>
    <row r="17884" ht="8.25" hidden="1" customHeight="1"/>
    <row r="17885" ht="8.25" hidden="1" customHeight="1"/>
    <row r="17886" ht="8.25" hidden="1" customHeight="1"/>
    <row r="17887" ht="8.25" hidden="1" customHeight="1"/>
    <row r="17888" ht="8.25" hidden="1" customHeight="1"/>
    <row r="17889" ht="8.25" hidden="1" customHeight="1"/>
    <row r="17890" ht="8.25" hidden="1" customHeight="1"/>
    <row r="17891" ht="8.25" hidden="1" customHeight="1"/>
    <row r="17892" ht="8.25" hidden="1" customHeight="1"/>
    <row r="17893" ht="8.25" hidden="1" customHeight="1"/>
    <row r="17894" ht="8.25" hidden="1" customHeight="1"/>
    <row r="17895" ht="8.25" hidden="1" customHeight="1"/>
    <row r="17896" ht="8.25" hidden="1" customHeight="1"/>
    <row r="17897" ht="8.25" hidden="1" customHeight="1"/>
    <row r="17898" ht="8.25" hidden="1" customHeight="1"/>
    <row r="17899" ht="8.25" hidden="1" customHeight="1"/>
    <row r="17900" ht="8.25" hidden="1" customHeight="1"/>
    <row r="17901" ht="8.25" hidden="1" customHeight="1"/>
    <row r="17902" ht="8.25" hidden="1" customHeight="1"/>
    <row r="17903" ht="8.25" hidden="1" customHeight="1"/>
    <row r="17904" ht="8.25" hidden="1" customHeight="1"/>
    <row r="17905" ht="8.25" hidden="1" customHeight="1"/>
    <row r="17906" ht="8.25" hidden="1" customHeight="1"/>
    <row r="17907" ht="8.25" hidden="1" customHeight="1"/>
    <row r="17908" ht="8.25" hidden="1" customHeight="1"/>
    <row r="17909" ht="8.25" hidden="1" customHeight="1"/>
    <row r="17910" ht="8.25" hidden="1" customHeight="1"/>
    <row r="17911" ht="8.25" hidden="1" customHeight="1"/>
    <row r="17912" ht="8.25" hidden="1" customHeight="1"/>
    <row r="17913" ht="8.25" hidden="1" customHeight="1"/>
    <row r="17914" ht="8.25" hidden="1" customHeight="1"/>
    <row r="17915" ht="8.25" hidden="1" customHeight="1"/>
    <row r="17916" ht="8.25" hidden="1" customHeight="1"/>
    <row r="17917" ht="8.25" hidden="1" customHeight="1"/>
    <row r="17918" ht="8.25" hidden="1" customHeight="1"/>
    <row r="17919" ht="8.25" hidden="1" customHeight="1"/>
    <row r="17920" ht="8.25" hidden="1" customHeight="1"/>
    <row r="17921" ht="8.25" hidden="1" customHeight="1"/>
    <row r="17922" ht="8.25" hidden="1" customHeight="1"/>
    <row r="17923" ht="8.25" hidden="1" customHeight="1"/>
    <row r="17924" ht="8.25" hidden="1" customHeight="1"/>
    <row r="17925" ht="8.25" hidden="1" customHeight="1"/>
    <row r="17926" ht="8.25" hidden="1" customHeight="1"/>
    <row r="17927" ht="8.25" hidden="1" customHeight="1"/>
    <row r="17928" ht="8.25" hidden="1" customHeight="1"/>
    <row r="17929" ht="8.25" hidden="1" customHeight="1"/>
    <row r="17930" ht="8.25" hidden="1" customHeight="1"/>
    <row r="17931" ht="8.25" hidden="1" customHeight="1"/>
    <row r="17932" ht="8.25" hidden="1" customHeight="1"/>
    <row r="17933" ht="8.25" hidden="1" customHeight="1"/>
    <row r="17934" ht="8.25" hidden="1" customHeight="1"/>
    <row r="17935" ht="8.25" hidden="1" customHeight="1"/>
    <row r="17936" ht="8.25" hidden="1" customHeight="1"/>
    <row r="17937" ht="8.25" hidden="1" customHeight="1"/>
    <row r="17938" ht="8.25" hidden="1" customHeight="1"/>
    <row r="17939" ht="8.25" hidden="1" customHeight="1"/>
    <row r="17940" ht="8.25" hidden="1" customHeight="1"/>
    <row r="17941" ht="8.25" hidden="1" customHeight="1"/>
    <row r="17942" ht="8.25" hidden="1" customHeight="1"/>
    <row r="17943" ht="8.25" hidden="1" customHeight="1"/>
    <row r="17944" ht="8.25" hidden="1" customHeight="1"/>
    <row r="17945" ht="8.25" hidden="1" customHeight="1"/>
    <row r="17946" ht="8.25" hidden="1" customHeight="1"/>
    <row r="17947" ht="8.25" hidden="1" customHeight="1"/>
    <row r="17948" ht="8.25" hidden="1" customHeight="1"/>
    <row r="17949" ht="8.25" hidden="1" customHeight="1"/>
    <row r="17950" ht="8.25" hidden="1" customHeight="1"/>
    <row r="17951" ht="8.25" hidden="1" customHeight="1"/>
    <row r="17952" ht="8.25" hidden="1" customHeight="1"/>
    <row r="17953" ht="8.25" hidden="1" customHeight="1"/>
    <row r="17954" ht="8.25" hidden="1" customHeight="1"/>
    <row r="17955" ht="8.25" hidden="1" customHeight="1"/>
    <row r="17956" ht="8.25" hidden="1" customHeight="1"/>
    <row r="17957" ht="8.25" hidden="1" customHeight="1"/>
    <row r="17958" ht="8.25" hidden="1" customHeight="1"/>
    <row r="17959" ht="8.25" hidden="1" customHeight="1"/>
    <row r="17960" ht="8.25" hidden="1" customHeight="1"/>
    <row r="17961" ht="8.25" hidden="1" customHeight="1"/>
    <row r="17962" ht="8.25" hidden="1" customHeight="1"/>
    <row r="17963" ht="8.25" hidden="1" customHeight="1"/>
    <row r="17964" ht="8.25" hidden="1" customHeight="1"/>
    <row r="17965" ht="8.25" hidden="1" customHeight="1"/>
    <row r="17966" ht="8.25" hidden="1" customHeight="1"/>
    <row r="17967" ht="8.25" hidden="1" customHeight="1"/>
    <row r="17968" ht="8.25" hidden="1" customHeight="1"/>
    <row r="17969" ht="8.25" hidden="1" customHeight="1"/>
    <row r="17970" ht="8.25" hidden="1" customHeight="1"/>
    <row r="17971" ht="8.25" hidden="1" customHeight="1"/>
    <row r="17972" ht="8.25" hidden="1" customHeight="1"/>
    <row r="17973" ht="8.25" hidden="1" customHeight="1"/>
    <row r="17974" ht="8.25" hidden="1" customHeight="1"/>
    <row r="17975" ht="8.25" hidden="1" customHeight="1"/>
    <row r="17976" ht="8.25" hidden="1" customHeight="1"/>
    <row r="17977" ht="8.25" hidden="1" customHeight="1"/>
    <row r="17978" ht="8.25" hidden="1" customHeight="1"/>
    <row r="17979" ht="8.25" hidden="1" customHeight="1"/>
    <row r="17980" ht="8.25" hidden="1" customHeight="1"/>
    <row r="17981" ht="8.25" hidden="1" customHeight="1"/>
    <row r="17982" ht="8.25" hidden="1" customHeight="1"/>
    <row r="17983" ht="8.25" hidden="1" customHeight="1"/>
    <row r="17984" ht="8.25" hidden="1" customHeight="1"/>
    <row r="17985" ht="8.25" hidden="1" customHeight="1"/>
    <row r="17986" ht="8.25" hidden="1" customHeight="1"/>
    <row r="17987" ht="8.25" hidden="1" customHeight="1"/>
    <row r="17988" ht="8.25" hidden="1" customHeight="1"/>
    <row r="17989" ht="8.25" hidden="1" customHeight="1"/>
    <row r="17990" ht="8.25" hidden="1" customHeight="1"/>
    <row r="17991" ht="8.25" hidden="1" customHeight="1"/>
    <row r="17992" ht="8.25" hidden="1" customHeight="1"/>
    <row r="17993" ht="8.25" hidden="1" customHeight="1"/>
    <row r="17994" ht="8.25" hidden="1" customHeight="1"/>
    <row r="17995" ht="8.25" hidden="1" customHeight="1"/>
    <row r="17996" ht="8.25" hidden="1" customHeight="1"/>
    <row r="17997" ht="8.25" hidden="1" customHeight="1"/>
    <row r="17998" ht="8.25" hidden="1" customHeight="1"/>
    <row r="17999" ht="8.25" hidden="1" customHeight="1"/>
    <row r="18000" ht="8.25" hidden="1" customHeight="1"/>
    <row r="18001" ht="8.25" hidden="1" customHeight="1"/>
    <row r="18002" ht="8.25" hidden="1" customHeight="1"/>
    <row r="18003" ht="8.25" hidden="1" customHeight="1"/>
    <row r="18004" ht="8.25" hidden="1" customHeight="1"/>
    <row r="18005" ht="8.25" hidden="1" customHeight="1"/>
    <row r="18006" ht="8.25" hidden="1" customHeight="1"/>
    <row r="18007" ht="8.25" hidden="1" customHeight="1"/>
    <row r="18008" ht="8.25" hidden="1" customHeight="1"/>
    <row r="18009" ht="8.25" hidden="1" customHeight="1"/>
    <row r="18010" ht="8.25" hidden="1" customHeight="1"/>
    <row r="18011" ht="8.25" hidden="1" customHeight="1"/>
    <row r="18012" ht="8.25" hidden="1" customHeight="1"/>
    <row r="18013" ht="8.25" hidden="1" customHeight="1"/>
    <row r="18014" ht="8.25" hidden="1" customHeight="1"/>
    <row r="18015" ht="8.25" hidden="1" customHeight="1"/>
    <row r="18016" ht="8.25" hidden="1" customHeight="1"/>
    <row r="18017" ht="8.25" hidden="1" customHeight="1"/>
    <row r="18018" ht="8.25" hidden="1" customHeight="1"/>
    <row r="18019" ht="8.25" hidden="1" customHeight="1"/>
    <row r="18020" ht="8.25" hidden="1" customHeight="1"/>
    <row r="18021" ht="8.25" hidden="1" customHeight="1"/>
    <row r="18022" ht="8.25" hidden="1" customHeight="1"/>
    <row r="18023" ht="8.25" hidden="1" customHeight="1"/>
    <row r="18024" ht="8.25" hidden="1" customHeight="1"/>
    <row r="18025" ht="8.25" hidden="1" customHeight="1"/>
    <row r="18026" ht="8.25" hidden="1" customHeight="1"/>
    <row r="18027" ht="8.25" hidden="1" customHeight="1"/>
    <row r="18028" ht="8.25" hidden="1" customHeight="1"/>
    <row r="18029" ht="8.25" hidden="1" customHeight="1"/>
    <row r="18030" ht="8.25" hidden="1" customHeight="1"/>
    <row r="18031" ht="8.25" hidden="1" customHeight="1"/>
    <row r="18032" ht="8.25" hidden="1" customHeight="1"/>
    <row r="18033" ht="8.25" hidden="1" customHeight="1"/>
    <row r="18034" ht="8.25" hidden="1" customHeight="1"/>
    <row r="18035" ht="8.25" hidden="1" customHeight="1"/>
    <row r="18036" ht="8.25" hidden="1" customHeight="1"/>
    <row r="18037" ht="8.25" hidden="1" customHeight="1"/>
    <row r="18038" ht="8.25" hidden="1" customHeight="1"/>
    <row r="18039" ht="8.25" hidden="1" customHeight="1"/>
    <row r="18040" ht="8.25" hidden="1" customHeight="1"/>
    <row r="18041" ht="8.25" hidden="1" customHeight="1"/>
    <row r="18042" ht="8.25" hidden="1" customHeight="1"/>
    <row r="18043" ht="8.25" hidden="1" customHeight="1"/>
    <row r="18044" ht="8.25" hidden="1" customHeight="1"/>
    <row r="18045" ht="8.25" hidden="1" customHeight="1"/>
    <row r="18046" ht="8.25" hidden="1" customHeight="1"/>
    <row r="18047" ht="8.25" hidden="1" customHeight="1"/>
    <row r="18048" ht="8.25" hidden="1" customHeight="1"/>
    <row r="18049" ht="8.25" hidden="1" customHeight="1"/>
    <row r="18050" ht="8.25" hidden="1" customHeight="1"/>
    <row r="18051" ht="8.25" hidden="1" customHeight="1"/>
    <row r="18052" ht="8.25" hidden="1" customHeight="1"/>
    <row r="18053" ht="8.25" hidden="1" customHeight="1"/>
    <row r="18054" ht="8.25" hidden="1" customHeight="1"/>
    <row r="18055" ht="8.25" hidden="1" customHeight="1"/>
    <row r="18056" ht="8.25" hidden="1" customHeight="1"/>
    <row r="18057" ht="8.25" hidden="1" customHeight="1"/>
    <row r="18058" ht="8.25" hidden="1" customHeight="1"/>
    <row r="18059" ht="8.25" hidden="1" customHeight="1"/>
    <row r="18060" ht="8.25" hidden="1" customHeight="1"/>
    <row r="18061" ht="8.25" hidden="1" customHeight="1"/>
    <row r="18062" ht="8.25" hidden="1" customHeight="1"/>
    <row r="18063" ht="8.25" hidden="1" customHeight="1"/>
    <row r="18064" ht="8.25" hidden="1" customHeight="1"/>
    <row r="18065" ht="8.25" hidden="1" customHeight="1"/>
    <row r="18066" ht="8.25" hidden="1" customHeight="1"/>
    <row r="18067" ht="8.25" hidden="1" customHeight="1"/>
    <row r="18068" ht="8.25" hidden="1" customHeight="1"/>
    <row r="18069" ht="8.25" hidden="1" customHeight="1"/>
    <row r="18070" ht="8.25" hidden="1" customHeight="1"/>
    <row r="18071" ht="8.25" hidden="1" customHeight="1"/>
    <row r="18072" ht="8.25" hidden="1" customHeight="1"/>
    <row r="18073" ht="8.25" hidden="1" customHeight="1"/>
    <row r="18074" ht="8.25" hidden="1" customHeight="1"/>
    <row r="18075" ht="8.25" hidden="1" customHeight="1"/>
    <row r="18076" ht="8.25" hidden="1" customHeight="1"/>
    <row r="18077" ht="8.25" hidden="1" customHeight="1"/>
    <row r="18078" ht="8.25" hidden="1" customHeight="1"/>
    <row r="18079" ht="8.25" hidden="1" customHeight="1"/>
    <row r="18080" ht="8.25" hidden="1" customHeight="1"/>
    <row r="18081" ht="8.25" hidden="1" customHeight="1"/>
    <row r="18082" ht="8.25" hidden="1" customHeight="1"/>
    <row r="18083" ht="8.25" hidden="1" customHeight="1"/>
    <row r="18084" ht="8.25" hidden="1" customHeight="1"/>
    <row r="18085" ht="8.25" hidden="1" customHeight="1"/>
    <row r="18086" ht="8.25" hidden="1" customHeight="1"/>
    <row r="18087" ht="8.25" hidden="1" customHeight="1"/>
    <row r="18088" ht="8.25" hidden="1" customHeight="1"/>
    <row r="18089" ht="8.25" hidden="1" customHeight="1"/>
    <row r="18090" ht="8.25" hidden="1" customHeight="1"/>
    <row r="18091" ht="8.25" hidden="1" customHeight="1"/>
    <row r="18092" ht="8.25" hidden="1" customHeight="1"/>
    <row r="18093" ht="8.25" hidden="1" customHeight="1"/>
    <row r="18094" ht="8.25" hidden="1" customHeight="1"/>
    <row r="18095" ht="8.25" hidden="1" customHeight="1"/>
    <row r="18096" ht="8.25" hidden="1" customHeight="1"/>
    <row r="18097" ht="8.25" hidden="1" customHeight="1"/>
    <row r="18098" ht="8.25" hidden="1" customHeight="1"/>
    <row r="18099" ht="8.25" hidden="1" customHeight="1"/>
    <row r="18100" ht="8.25" hidden="1" customHeight="1"/>
    <row r="18101" ht="8.25" hidden="1" customHeight="1"/>
    <row r="18102" ht="8.25" hidden="1" customHeight="1"/>
    <row r="18103" ht="8.25" hidden="1" customHeight="1"/>
    <row r="18104" ht="8.25" hidden="1" customHeight="1"/>
    <row r="18105" ht="8.25" hidden="1" customHeight="1"/>
    <row r="18106" ht="8.25" hidden="1" customHeight="1"/>
    <row r="18107" ht="8.25" hidden="1" customHeight="1"/>
    <row r="18108" ht="8.25" hidden="1" customHeight="1"/>
    <row r="18109" ht="8.25" hidden="1" customHeight="1"/>
    <row r="18110" ht="8.25" hidden="1" customHeight="1"/>
    <row r="18111" ht="8.25" hidden="1" customHeight="1"/>
    <row r="18112" ht="8.25" hidden="1" customHeight="1"/>
    <row r="18113" ht="8.25" hidden="1" customHeight="1"/>
    <row r="18114" ht="8.25" hidden="1" customHeight="1"/>
    <row r="18115" ht="8.25" hidden="1" customHeight="1"/>
    <row r="18116" ht="8.25" hidden="1" customHeight="1"/>
    <row r="18117" ht="8.25" hidden="1" customHeight="1"/>
    <row r="18118" ht="8.25" hidden="1" customHeight="1"/>
    <row r="18119" ht="8.25" hidden="1" customHeight="1"/>
    <row r="18120" ht="8.25" hidden="1" customHeight="1"/>
    <row r="18121" ht="8.25" hidden="1" customHeight="1"/>
    <row r="18122" ht="8.25" hidden="1" customHeight="1"/>
    <row r="18123" ht="8.25" hidden="1" customHeight="1"/>
    <row r="18124" ht="8.25" hidden="1" customHeight="1"/>
    <row r="18125" ht="8.25" hidden="1" customHeight="1"/>
    <row r="18126" ht="8.25" hidden="1" customHeight="1"/>
    <row r="18127" ht="8.25" hidden="1" customHeight="1"/>
    <row r="18128" ht="8.25" hidden="1" customHeight="1"/>
    <row r="18129" ht="8.25" hidden="1" customHeight="1"/>
    <row r="18130" ht="8.25" hidden="1" customHeight="1"/>
    <row r="18131" ht="8.25" hidden="1" customHeight="1"/>
    <row r="18132" ht="8.25" hidden="1" customHeight="1"/>
    <row r="18133" ht="8.25" hidden="1" customHeight="1"/>
    <row r="18134" ht="8.25" hidden="1" customHeight="1"/>
    <row r="18135" ht="8.25" hidden="1" customHeight="1"/>
    <row r="18136" ht="8.25" hidden="1" customHeight="1"/>
    <row r="18137" ht="8.25" hidden="1" customHeight="1"/>
    <row r="18138" ht="8.25" hidden="1" customHeight="1"/>
    <row r="18139" ht="8.25" hidden="1" customHeight="1"/>
    <row r="18140" ht="8.25" hidden="1" customHeight="1"/>
    <row r="18141" ht="8.25" hidden="1" customHeight="1"/>
    <row r="18142" ht="8.25" hidden="1" customHeight="1"/>
    <row r="18143" ht="8.25" hidden="1" customHeight="1"/>
    <row r="18144" ht="8.25" hidden="1" customHeight="1"/>
    <row r="18145" ht="8.25" hidden="1" customHeight="1"/>
    <row r="18146" ht="8.25" hidden="1" customHeight="1"/>
    <row r="18147" ht="8.25" hidden="1" customHeight="1"/>
    <row r="18148" ht="8.25" hidden="1" customHeight="1"/>
    <row r="18149" ht="8.25" hidden="1" customHeight="1"/>
    <row r="18150" ht="8.25" hidden="1" customHeight="1"/>
    <row r="18151" ht="8.25" hidden="1" customHeight="1"/>
    <row r="18152" ht="8.25" hidden="1" customHeight="1"/>
    <row r="18153" ht="8.25" hidden="1" customHeight="1"/>
    <row r="18154" ht="8.25" hidden="1" customHeight="1"/>
    <row r="18155" ht="8.25" hidden="1" customHeight="1"/>
    <row r="18156" ht="8.25" hidden="1" customHeight="1"/>
    <row r="18157" ht="8.25" hidden="1" customHeight="1"/>
    <row r="18158" ht="8.25" hidden="1" customHeight="1"/>
    <row r="18159" ht="8.25" hidden="1" customHeight="1"/>
    <row r="18160" ht="8.25" hidden="1" customHeight="1"/>
    <row r="18161" ht="8.25" hidden="1" customHeight="1"/>
    <row r="18162" ht="8.25" hidden="1" customHeight="1"/>
    <row r="18163" ht="8.25" hidden="1" customHeight="1"/>
    <row r="18164" ht="8.25" hidden="1" customHeight="1"/>
    <row r="18165" ht="8.25" hidden="1" customHeight="1"/>
    <row r="18166" ht="8.25" hidden="1" customHeight="1"/>
    <row r="18167" ht="8.25" hidden="1" customHeight="1"/>
    <row r="18168" ht="8.25" hidden="1" customHeight="1"/>
    <row r="18169" ht="8.25" hidden="1" customHeight="1"/>
    <row r="18170" ht="8.25" hidden="1" customHeight="1"/>
    <row r="18171" ht="8.25" hidden="1" customHeight="1"/>
    <row r="18172" ht="8.25" hidden="1" customHeight="1"/>
    <row r="18173" ht="8.25" hidden="1" customHeight="1"/>
    <row r="18174" ht="8.25" hidden="1" customHeight="1"/>
    <row r="18175" ht="8.25" hidden="1" customHeight="1"/>
    <row r="18176" ht="8.25" hidden="1" customHeight="1"/>
    <row r="18177" ht="8.25" hidden="1" customHeight="1"/>
    <row r="18178" ht="8.25" hidden="1" customHeight="1"/>
    <row r="18179" ht="8.25" hidden="1" customHeight="1"/>
    <row r="18180" ht="8.25" hidden="1" customHeight="1"/>
    <row r="18181" ht="8.25" hidden="1" customHeight="1"/>
    <row r="18182" ht="8.25" hidden="1" customHeight="1"/>
    <row r="18183" ht="8.25" hidden="1" customHeight="1"/>
    <row r="18184" ht="8.25" hidden="1" customHeight="1"/>
    <row r="18185" ht="8.25" hidden="1" customHeight="1"/>
    <row r="18186" ht="8.25" hidden="1" customHeight="1"/>
    <row r="18187" ht="8.25" hidden="1" customHeight="1"/>
    <row r="18188" ht="8.25" hidden="1" customHeight="1"/>
    <row r="18189" ht="8.25" hidden="1" customHeight="1"/>
    <row r="18190" ht="8.25" hidden="1" customHeight="1"/>
    <row r="18191" ht="8.25" hidden="1" customHeight="1"/>
    <row r="18192" ht="8.25" hidden="1" customHeight="1"/>
    <row r="18193" ht="8.25" hidden="1" customHeight="1"/>
    <row r="18194" ht="8.25" hidden="1" customHeight="1"/>
    <row r="18195" ht="8.25" hidden="1" customHeight="1"/>
    <row r="18196" ht="8.25" hidden="1" customHeight="1"/>
    <row r="18197" ht="8.25" hidden="1" customHeight="1"/>
    <row r="18198" ht="8.25" hidden="1" customHeight="1"/>
    <row r="18199" ht="8.25" hidden="1" customHeight="1"/>
    <row r="18200" ht="8.25" hidden="1" customHeight="1"/>
    <row r="18201" ht="8.25" hidden="1" customHeight="1"/>
    <row r="18202" ht="8.25" hidden="1" customHeight="1"/>
    <row r="18203" ht="8.25" hidden="1" customHeight="1"/>
    <row r="18204" ht="8.25" hidden="1" customHeight="1"/>
    <row r="18205" ht="8.25" hidden="1" customHeight="1"/>
    <row r="18206" ht="8.25" hidden="1" customHeight="1"/>
    <row r="18207" ht="8.25" hidden="1" customHeight="1"/>
    <row r="18208" ht="8.25" hidden="1" customHeight="1"/>
    <row r="18209" ht="8.25" hidden="1" customHeight="1"/>
    <row r="18210" ht="8.25" hidden="1" customHeight="1"/>
    <row r="18211" ht="8.25" hidden="1" customHeight="1"/>
    <row r="18212" ht="8.25" hidden="1" customHeight="1"/>
    <row r="18213" ht="8.25" hidden="1" customHeight="1"/>
    <row r="18214" ht="8.25" hidden="1" customHeight="1"/>
    <row r="18215" ht="8.25" hidden="1" customHeight="1"/>
    <row r="18216" ht="8.25" hidden="1" customHeight="1"/>
    <row r="18217" ht="8.25" hidden="1" customHeight="1"/>
    <row r="18218" ht="8.25" hidden="1" customHeight="1"/>
    <row r="18219" ht="8.25" hidden="1" customHeight="1"/>
    <row r="18220" ht="8.25" hidden="1" customHeight="1"/>
    <row r="18221" ht="8.25" hidden="1" customHeight="1"/>
    <row r="18222" ht="8.25" hidden="1" customHeight="1"/>
    <row r="18223" ht="8.25" hidden="1" customHeight="1"/>
    <row r="18224" ht="8.25" hidden="1" customHeight="1"/>
    <row r="18225" ht="8.25" hidden="1" customHeight="1"/>
    <row r="18226" ht="8.25" hidden="1" customHeight="1"/>
    <row r="18227" ht="8.25" hidden="1" customHeight="1"/>
    <row r="18228" ht="8.25" hidden="1" customHeight="1"/>
    <row r="18229" ht="8.25" hidden="1" customHeight="1"/>
    <row r="18230" ht="8.25" hidden="1" customHeight="1"/>
    <row r="18231" ht="8.25" hidden="1" customHeight="1"/>
    <row r="18232" ht="8.25" hidden="1" customHeight="1"/>
    <row r="18233" ht="8.25" hidden="1" customHeight="1"/>
    <row r="18234" ht="8.25" hidden="1" customHeight="1"/>
    <row r="18235" ht="8.25" hidden="1" customHeight="1"/>
    <row r="18236" ht="8.25" hidden="1" customHeight="1"/>
    <row r="18237" ht="8.25" hidden="1" customHeight="1"/>
    <row r="18238" ht="8.25" hidden="1" customHeight="1"/>
    <row r="18239" ht="8.25" hidden="1" customHeight="1"/>
    <row r="18240" ht="8.25" hidden="1" customHeight="1"/>
    <row r="18241" ht="8.25" hidden="1" customHeight="1"/>
    <row r="18242" ht="8.25" hidden="1" customHeight="1"/>
    <row r="18243" ht="8.25" hidden="1" customHeight="1"/>
    <row r="18244" ht="8.25" hidden="1" customHeight="1"/>
    <row r="18245" ht="8.25" hidden="1" customHeight="1"/>
    <row r="18246" ht="8.25" hidden="1" customHeight="1"/>
    <row r="18247" ht="8.25" hidden="1" customHeight="1"/>
    <row r="18248" ht="8.25" hidden="1" customHeight="1"/>
    <row r="18249" ht="8.25" hidden="1" customHeight="1"/>
    <row r="18250" ht="8.25" hidden="1" customHeight="1"/>
    <row r="18251" ht="8.25" hidden="1" customHeight="1"/>
    <row r="18252" ht="8.25" hidden="1" customHeight="1"/>
    <row r="18253" ht="8.25" hidden="1" customHeight="1"/>
    <row r="18254" ht="8.25" hidden="1" customHeight="1"/>
    <row r="18255" ht="8.25" hidden="1" customHeight="1"/>
    <row r="18256" ht="8.25" hidden="1" customHeight="1"/>
    <row r="18257" ht="8.25" hidden="1" customHeight="1"/>
    <row r="18258" ht="8.25" hidden="1" customHeight="1"/>
    <row r="18259" ht="8.25" hidden="1" customHeight="1"/>
    <row r="18260" ht="8.25" hidden="1" customHeight="1"/>
    <row r="18261" ht="8.25" hidden="1" customHeight="1"/>
    <row r="18262" ht="8.25" hidden="1" customHeight="1"/>
    <row r="18263" ht="8.25" hidden="1" customHeight="1"/>
    <row r="18264" ht="8.25" hidden="1" customHeight="1"/>
    <row r="18265" ht="8.25" hidden="1" customHeight="1"/>
    <row r="18266" ht="8.25" hidden="1" customHeight="1"/>
    <row r="18267" ht="8.25" hidden="1" customHeight="1"/>
    <row r="18268" ht="8.25" hidden="1" customHeight="1"/>
    <row r="18269" ht="8.25" hidden="1" customHeight="1"/>
    <row r="18270" ht="8.25" hidden="1" customHeight="1"/>
    <row r="18271" ht="8.25" hidden="1" customHeight="1"/>
    <row r="18272" ht="8.25" hidden="1" customHeight="1"/>
    <row r="18273" ht="8.25" hidden="1" customHeight="1"/>
    <row r="18274" ht="8.25" hidden="1" customHeight="1"/>
    <row r="18275" ht="8.25" hidden="1" customHeight="1"/>
    <row r="18276" ht="8.25" hidden="1" customHeight="1"/>
    <row r="18277" ht="8.25" hidden="1" customHeight="1"/>
    <row r="18278" ht="8.25" hidden="1" customHeight="1"/>
    <row r="18279" ht="8.25" hidden="1" customHeight="1"/>
    <row r="18280" ht="8.25" hidden="1" customHeight="1"/>
    <row r="18281" ht="8.25" hidden="1" customHeight="1"/>
    <row r="18282" ht="8.25" hidden="1" customHeight="1"/>
    <row r="18283" ht="8.25" hidden="1" customHeight="1"/>
    <row r="18284" ht="8.25" hidden="1" customHeight="1"/>
    <row r="18285" ht="8.25" hidden="1" customHeight="1"/>
    <row r="18286" ht="8.25" hidden="1" customHeight="1"/>
    <row r="18287" ht="8.25" hidden="1" customHeight="1"/>
    <row r="18288" ht="8.25" hidden="1" customHeight="1"/>
    <row r="18289" ht="8.25" hidden="1" customHeight="1"/>
    <row r="18290" ht="8.25" hidden="1" customHeight="1"/>
    <row r="18291" ht="8.25" hidden="1" customHeight="1"/>
    <row r="18292" ht="8.25" hidden="1" customHeight="1"/>
    <row r="18293" ht="8.25" hidden="1" customHeight="1"/>
    <row r="18294" ht="8.25" hidden="1" customHeight="1"/>
    <row r="18295" ht="8.25" hidden="1" customHeight="1"/>
    <row r="18296" ht="8.25" hidden="1" customHeight="1"/>
    <row r="18297" ht="8.25" hidden="1" customHeight="1"/>
    <row r="18298" ht="8.25" hidden="1" customHeight="1"/>
    <row r="18299" ht="8.25" hidden="1" customHeight="1"/>
    <row r="18300" ht="8.25" hidden="1" customHeight="1"/>
    <row r="18301" ht="8.25" hidden="1" customHeight="1"/>
    <row r="18302" ht="8.25" hidden="1" customHeight="1"/>
    <row r="18303" ht="8.25" hidden="1" customHeight="1"/>
    <row r="18304" ht="8.25" hidden="1" customHeight="1"/>
    <row r="18305" ht="8.25" hidden="1" customHeight="1"/>
    <row r="18306" ht="8.25" hidden="1" customHeight="1"/>
    <row r="18307" ht="8.25" hidden="1" customHeight="1"/>
    <row r="18308" ht="8.25" hidden="1" customHeight="1"/>
    <row r="18309" ht="8.25" hidden="1" customHeight="1"/>
    <row r="18310" ht="8.25" hidden="1" customHeight="1"/>
    <row r="18311" ht="8.25" hidden="1" customHeight="1"/>
    <row r="18312" ht="8.25" hidden="1" customHeight="1"/>
    <row r="18313" ht="8.25" hidden="1" customHeight="1"/>
    <row r="18314" ht="8.25" hidden="1" customHeight="1"/>
    <row r="18315" ht="8.25" hidden="1" customHeight="1"/>
    <row r="18316" ht="8.25" hidden="1" customHeight="1"/>
    <row r="18317" ht="8.25" hidden="1" customHeight="1"/>
    <row r="18318" ht="8.25" hidden="1" customHeight="1"/>
    <row r="18319" ht="8.25" hidden="1" customHeight="1"/>
    <row r="18320" ht="8.25" hidden="1" customHeight="1"/>
    <row r="18321" ht="8.25" hidden="1" customHeight="1"/>
    <row r="18322" ht="8.25" hidden="1" customHeight="1"/>
    <row r="18323" ht="8.25" hidden="1" customHeight="1"/>
    <row r="18324" ht="8.25" hidden="1" customHeight="1"/>
    <row r="18325" ht="8.25" hidden="1" customHeight="1"/>
    <row r="18326" ht="8.25" hidden="1" customHeight="1"/>
    <row r="18327" ht="8.25" hidden="1" customHeight="1"/>
    <row r="18328" ht="8.25" hidden="1" customHeight="1"/>
    <row r="18329" ht="8.25" hidden="1" customHeight="1"/>
    <row r="18330" ht="8.25" hidden="1" customHeight="1"/>
    <row r="18331" ht="8.25" hidden="1" customHeight="1"/>
    <row r="18332" ht="8.25" hidden="1" customHeight="1"/>
    <row r="18333" ht="8.25" hidden="1" customHeight="1"/>
    <row r="18334" ht="8.25" hidden="1" customHeight="1"/>
    <row r="18335" ht="8.25" hidden="1" customHeight="1"/>
    <row r="18336" ht="8.25" hidden="1" customHeight="1"/>
    <row r="18337" ht="8.25" hidden="1" customHeight="1"/>
    <row r="18338" ht="8.25" hidden="1" customHeight="1"/>
    <row r="18339" ht="8.25" hidden="1" customHeight="1"/>
    <row r="18340" ht="8.25" hidden="1" customHeight="1"/>
    <row r="18341" ht="8.25" hidden="1" customHeight="1"/>
    <row r="18342" ht="8.25" hidden="1" customHeight="1"/>
    <row r="18343" ht="8.25" hidden="1" customHeight="1"/>
    <row r="18344" ht="8.25" hidden="1" customHeight="1"/>
    <row r="18345" ht="8.25" hidden="1" customHeight="1"/>
    <row r="18346" ht="8.25" hidden="1" customHeight="1"/>
    <row r="18347" ht="8.25" hidden="1" customHeight="1"/>
    <row r="18348" ht="8.25" hidden="1" customHeight="1"/>
    <row r="18349" ht="8.25" hidden="1" customHeight="1"/>
    <row r="18350" ht="8.25" hidden="1" customHeight="1"/>
    <row r="18351" ht="8.25" hidden="1" customHeight="1"/>
    <row r="18352" ht="8.25" hidden="1" customHeight="1"/>
    <row r="18353" ht="8.25" hidden="1" customHeight="1"/>
    <row r="18354" ht="8.25" hidden="1" customHeight="1"/>
    <row r="18355" ht="8.25" hidden="1" customHeight="1"/>
    <row r="18356" ht="8.25" hidden="1" customHeight="1"/>
    <row r="18357" ht="8.25" hidden="1" customHeight="1"/>
    <row r="18358" ht="8.25" hidden="1" customHeight="1"/>
    <row r="18359" ht="8.25" hidden="1" customHeight="1"/>
    <row r="18360" ht="8.25" hidden="1" customHeight="1"/>
    <row r="18361" ht="8.25" hidden="1" customHeight="1"/>
    <row r="18362" ht="8.25" hidden="1" customHeight="1"/>
    <row r="18363" ht="8.25" hidden="1" customHeight="1"/>
    <row r="18364" ht="8.25" hidden="1" customHeight="1"/>
    <row r="18365" ht="8.25" hidden="1" customHeight="1"/>
    <row r="18366" ht="8.25" hidden="1" customHeight="1"/>
    <row r="18367" ht="8.25" hidden="1" customHeight="1"/>
    <row r="18368" ht="8.25" hidden="1" customHeight="1"/>
    <row r="18369" ht="8.25" hidden="1" customHeight="1"/>
    <row r="18370" ht="8.25" hidden="1" customHeight="1"/>
    <row r="18371" ht="8.25" hidden="1" customHeight="1"/>
    <row r="18372" ht="8.25" hidden="1" customHeight="1"/>
    <row r="18373" ht="8.25" hidden="1" customHeight="1"/>
    <row r="18374" ht="8.25" hidden="1" customHeight="1"/>
    <row r="18375" ht="8.25" hidden="1" customHeight="1"/>
    <row r="18376" ht="8.25" hidden="1" customHeight="1"/>
    <row r="18377" ht="8.25" hidden="1" customHeight="1"/>
    <row r="18378" ht="8.25" hidden="1" customHeight="1"/>
    <row r="18379" ht="8.25" hidden="1" customHeight="1"/>
    <row r="18380" ht="8.25" hidden="1" customHeight="1"/>
    <row r="18381" ht="8.25" hidden="1" customHeight="1"/>
    <row r="18382" ht="8.25" hidden="1" customHeight="1"/>
    <row r="18383" ht="8.25" hidden="1" customHeight="1"/>
    <row r="18384" ht="8.25" hidden="1" customHeight="1"/>
    <row r="18385" ht="8.25" hidden="1" customHeight="1"/>
    <row r="18386" ht="8.25" hidden="1" customHeight="1"/>
    <row r="18387" ht="8.25" hidden="1" customHeight="1"/>
    <row r="18388" ht="8.25" hidden="1" customHeight="1"/>
    <row r="18389" ht="8.25" hidden="1" customHeight="1"/>
    <row r="18390" ht="8.25" hidden="1" customHeight="1"/>
    <row r="18391" ht="8.25" hidden="1" customHeight="1"/>
    <row r="18392" ht="8.25" hidden="1" customHeight="1"/>
    <row r="18393" ht="8.25" hidden="1" customHeight="1"/>
    <row r="18394" ht="8.25" hidden="1" customHeight="1"/>
    <row r="18395" ht="8.25" hidden="1" customHeight="1"/>
    <row r="18396" ht="8.25" hidden="1" customHeight="1"/>
    <row r="18397" ht="8.25" hidden="1" customHeight="1"/>
    <row r="18398" ht="8.25" hidden="1" customHeight="1"/>
    <row r="18399" ht="8.25" hidden="1" customHeight="1"/>
    <row r="18400" ht="8.25" hidden="1" customHeight="1"/>
    <row r="18401" ht="8.25" hidden="1" customHeight="1"/>
    <row r="18402" ht="8.25" hidden="1" customHeight="1"/>
    <row r="18403" ht="8.25" hidden="1" customHeight="1"/>
    <row r="18404" ht="8.25" hidden="1" customHeight="1"/>
    <row r="18405" ht="8.25" hidden="1" customHeight="1"/>
    <row r="18406" ht="8.25" hidden="1" customHeight="1"/>
    <row r="18407" ht="8.25" hidden="1" customHeight="1"/>
    <row r="18408" ht="8.25" hidden="1" customHeight="1"/>
    <row r="18409" ht="8.25" hidden="1" customHeight="1"/>
    <row r="18410" ht="8.25" hidden="1" customHeight="1"/>
    <row r="18411" ht="8.25" hidden="1" customHeight="1"/>
    <row r="18412" ht="8.25" hidden="1" customHeight="1"/>
    <row r="18413" ht="8.25" hidden="1" customHeight="1"/>
    <row r="18414" ht="8.25" hidden="1" customHeight="1"/>
    <row r="18415" ht="8.25" hidden="1" customHeight="1"/>
    <row r="18416" ht="8.25" hidden="1" customHeight="1"/>
    <row r="18417" ht="8.25" hidden="1" customHeight="1"/>
    <row r="18418" ht="8.25" hidden="1" customHeight="1"/>
    <row r="18419" ht="8.25" hidden="1" customHeight="1"/>
    <row r="18420" ht="8.25" hidden="1" customHeight="1"/>
    <row r="18421" ht="8.25" hidden="1" customHeight="1"/>
    <row r="18422" ht="8.25" hidden="1" customHeight="1"/>
    <row r="18423" ht="8.25" hidden="1" customHeight="1"/>
    <row r="18424" ht="8.25" hidden="1" customHeight="1"/>
    <row r="18425" ht="8.25" hidden="1" customHeight="1"/>
    <row r="18426" ht="8.25" hidden="1" customHeight="1"/>
    <row r="18427" ht="8.25" hidden="1" customHeight="1"/>
    <row r="18428" ht="8.25" hidden="1" customHeight="1"/>
    <row r="18429" ht="8.25" hidden="1" customHeight="1"/>
    <row r="18430" ht="8.25" hidden="1" customHeight="1"/>
    <row r="18431" ht="8.25" hidden="1" customHeight="1"/>
    <row r="18432" ht="8.25" hidden="1" customHeight="1"/>
    <row r="18433" ht="8.25" hidden="1" customHeight="1"/>
    <row r="18434" ht="8.25" hidden="1" customHeight="1"/>
    <row r="18435" ht="8.25" hidden="1" customHeight="1"/>
    <row r="18436" ht="8.25" hidden="1" customHeight="1"/>
    <row r="18437" ht="8.25" hidden="1" customHeight="1"/>
    <row r="18438" ht="8.25" hidden="1" customHeight="1"/>
    <row r="18439" ht="8.25" hidden="1" customHeight="1"/>
    <row r="18440" ht="8.25" hidden="1" customHeight="1"/>
    <row r="18441" ht="8.25" hidden="1" customHeight="1"/>
    <row r="18442" ht="8.25" hidden="1" customHeight="1"/>
    <row r="18443" ht="8.25" hidden="1" customHeight="1"/>
    <row r="18444" ht="8.25" hidden="1" customHeight="1"/>
    <row r="18445" ht="8.25" hidden="1" customHeight="1"/>
    <row r="18446" ht="8.25" hidden="1" customHeight="1"/>
    <row r="18447" ht="8.25" hidden="1" customHeight="1"/>
    <row r="18448" ht="8.25" hidden="1" customHeight="1"/>
    <row r="18449" ht="8.25" hidden="1" customHeight="1"/>
    <row r="18450" ht="8.25" hidden="1" customHeight="1"/>
    <row r="18451" ht="8.25" hidden="1" customHeight="1"/>
    <row r="18452" ht="8.25" hidden="1" customHeight="1"/>
    <row r="18453" ht="8.25" hidden="1" customHeight="1"/>
    <row r="18454" ht="8.25" hidden="1" customHeight="1"/>
    <row r="18455" ht="8.25" hidden="1" customHeight="1"/>
    <row r="18456" ht="8.25" hidden="1" customHeight="1"/>
    <row r="18457" ht="8.25" hidden="1" customHeight="1"/>
    <row r="18458" ht="8.25" hidden="1" customHeight="1"/>
    <row r="18459" ht="8.25" hidden="1" customHeight="1"/>
    <row r="18460" ht="8.25" hidden="1" customHeight="1"/>
    <row r="18461" ht="8.25" hidden="1" customHeight="1"/>
    <row r="18462" ht="8.25" hidden="1" customHeight="1"/>
    <row r="18463" ht="8.25" hidden="1" customHeight="1"/>
    <row r="18464" ht="8.25" hidden="1" customHeight="1"/>
    <row r="18465" ht="8.25" hidden="1" customHeight="1"/>
    <row r="18466" ht="8.25" hidden="1" customHeight="1"/>
    <row r="18467" ht="8.25" hidden="1" customHeight="1"/>
    <row r="18468" ht="8.25" hidden="1" customHeight="1"/>
    <row r="18469" ht="8.25" hidden="1" customHeight="1"/>
    <row r="18470" ht="8.25" hidden="1" customHeight="1"/>
    <row r="18471" ht="8.25" hidden="1" customHeight="1"/>
    <row r="18472" ht="8.25" hidden="1" customHeight="1"/>
    <row r="18473" ht="8.25" hidden="1" customHeight="1"/>
    <row r="18474" ht="8.25" hidden="1" customHeight="1"/>
    <row r="18475" ht="8.25" hidden="1" customHeight="1"/>
    <row r="18476" ht="8.25" hidden="1" customHeight="1"/>
    <row r="18477" ht="8.25" hidden="1" customHeight="1"/>
    <row r="18478" ht="8.25" hidden="1" customHeight="1"/>
    <row r="18479" ht="8.25" hidden="1" customHeight="1"/>
    <row r="18480" ht="8.25" hidden="1" customHeight="1"/>
    <row r="18481" ht="8.25" hidden="1" customHeight="1"/>
    <row r="18482" ht="8.25" hidden="1" customHeight="1"/>
    <row r="18483" ht="8.25" hidden="1" customHeight="1"/>
    <row r="18484" ht="8.25" hidden="1" customHeight="1"/>
    <row r="18485" ht="8.25" hidden="1" customHeight="1"/>
    <row r="18486" ht="8.25" hidden="1" customHeight="1"/>
    <row r="18487" ht="8.25" hidden="1" customHeight="1"/>
    <row r="18488" ht="8.25" hidden="1" customHeight="1"/>
    <row r="18489" ht="8.25" hidden="1" customHeight="1"/>
    <row r="18490" ht="8.25" hidden="1" customHeight="1"/>
    <row r="18491" ht="8.25" hidden="1" customHeight="1"/>
    <row r="18492" ht="8.25" hidden="1" customHeight="1"/>
    <row r="18493" ht="8.25" hidden="1" customHeight="1"/>
    <row r="18494" ht="8.25" hidden="1" customHeight="1"/>
    <row r="18495" ht="8.25" hidden="1" customHeight="1"/>
    <row r="18496" ht="8.25" hidden="1" customHeight="1"/>
    <row r="18497" ht="8.25" hidden="1" customHeight="1"/>
    <row r="18498" ht="8.25" hidden="1" customHeight="1"/>
    <row r="18499" ht="8.25" hidden="1" customHeight="1"/>
    <row r="18500" ht="8.25" hidden="1" customHeight="1"/>
    <row r="18501" ht="8.25" hidden="1" customHeight="1"/>
    <row r="18502" ht="8.25" hidden="1" customHeight="1"/>
    <row r="18503" ht="8.25" hidden="1" customHeight="1"/>
    <row r="18504" ht="8.25" hidden="1" customHeight="1"/>
    <row r="18505" ht="8.25" hidden="1" customHeight="1"/>
    <row r="18506" ht="8.25" hidden="1" customHeight="1"/>
    <row r="18507" ht="8.25" hidden="1" customHeight="1"/>
    <row r="18508" ht="8.25" hidden="1" customHeight="1"/>
    <row r="18509" ht="8.25" hidden="1" customHeight="1"/>
    <row r="18510" ht="8.25" hidden="1" customHeight="1"/>
    <row r="18511" ht="8.25" hidden="1" customHeight="1"/>
    <row r="18512" ht="8.25" hidden="1" customHeight="1"/>
    <row r="18513" ht="8.25" hidden="1" customHeight="1"/>
    <row r="18514" ht="8.25" hidden="1" customHeight="1"/>
    <row r="18515" ht="8.25" hidden="1" customHeight="1"/>
    <row r="18516" ht="8.25" hidden="1" customHeight="1"/>
    <row r="18517" ht="8.25" hidden="1" customHeight="1"/>
    <row r="18518" ht="8.25" hidden="1" customHeight="1"/>
    <row r="18519" ht="8.25" hidden="1" customHeight="1"/>
    <row r="18520" ht="8.25" hidden="1" customHeight="1"/>
    <row r="18521" ht="8.25" hidden="1" customHeight="1"/>
    <row r="18522" ht="8.25" hidden="1" customHeight="1"/>
    <row r="18523" ht="8.25" hidden="1" customHeight="1"/>
    <row r="18524" ht="8.25" hidden="1" customHeight="1"/>
    <row r="18525" ht="8.25" hidden="1" customHeight="1"/>
    <row r="18526" ht="8.25" hidden="1" customHeight="1"/>
    <row r="18527" ht="8.25" hidden="1" customHeight="1"/>
    <row r="18528" ht="8.25" hidden="1" customHeight="1"/>
    <row r="18529" ht="8.25" hidden="1" customHeight="1"/>
    <row r="18530" ht="8.25" hidden="1" customHeight="1"/>
    <row r="18531" ht="8.25" hidden="1" customHeight="1"/>
    <row r="18532" ht="8.25" hidden="1" customHeight="1"/>
    <row r="18533" ht="8.25" hidden="1" customHeight="1"/>
    <row r="18534" ht="8.25" hidden="1" customHeight="1"/>
    <row r="18535" ht="8.25" hidden="1" customHeight="1"/>
    <row r="18536" ht="8.25" hidden="1" customHeight="1"/>
    <row r="18537" ht="8.25" hidden="1" customHeight="1"/>
    <row r="18538" ht="8.25" hidden="1" customHeight="1"/>
    <row r="18539" ht="8.25" hidden="1" customHeight="1"/>
    <row r="18540" ht="8.25" hidden="1" customHeight="1"/>
    <row r="18541" ht="8.25" hidden="1" customHeight="1"/>
    <row r="18542" ht="8.25" hidden="1" customHeight="1"/>
    <row r="18543" ht="8.25" hidden="1" customHeight="1"/>
    <row r="18544" ht="8.25" hidden="1" customHeight="1"/>
    <row r="18545" ht="8.25" hidden="1" customHeight="1"/>
    <row r="18546" ht="8.25" hidden="1" customHeight="1"/>
    <row r="18547" ht="8.25" hidden="1" customHeight="1"/>
    <row r="18548" ht="8.25" hidden="1" customHeight="1"/>
    <row r="18549" ht="8.25" hidden="1" customHeight="1"/>
    <row r="18550" ht="8.25" hidden="1" customHeight="1"/>
    <row r="18551" ht="8.25" hidden="1" customHeight="1"/>
    <row r="18552" ht="8.25" hidden="1" customHeight="1"/>
    <row r="18553" ht="8.25" hidden="1" customHeight="1"/>
    <row r="18554" ht="8.25" hidden="1" customHeight="1"/>
    <row r="18555" ht="8.25" hidden="1" customHeight="1"/>
    <row r="18556" ht="8.25" hidden="1" customHeight="1"/>
    <row r="18557" ht="8.25" hidden="1" customHeight="1"/>
    <row r="18558" ht="8.25" hidden="1" customHeight="1"/>
    <row r="18559" ht="8.25" hidden="1" customHeight="1"/>
    <row r="18560" ht="8.25" hidden="1" customHeight="1"/>
    <row r="18561" ht="8.25" hidden="1" customHeight="1"/>
    <row r="18562" ht="8.25" hidden="1" customHeight="1"/>
    <row r="18563" ht="8.25" hidden="1" customHeight="1"/>
    <row r="18564" ht="8.25" hidden="1" customHeight="1"/>
    <row r="18565" ht="8.25" hidden="1" customHeight="1"/>
    <row r="18566" ht="8.25" hidden="1" customHeight="1"/>
    <row r="18567" ht="8.25" hidden="1" customHeight="1"/>
    <row r="18568" ht="8.25" hidden="1" customHeight="1"/>
    <row r="18569" ht="8.25" hidden="1" customHeight="1"/>
    <row r="18570" ht="8.25" hidden="1" customHeight="1"/>
    <row r="18571" ht="8.25" hidden="1" customHeight="1"/>
    <row r="18572" ht="8.25" hidden="1" customHeight="1"/>
    <row r="18573" ht="8.25" hidden="1" customHeight="1"/>
    <row r="18574" ht="8.25" hidden="1" customHeight="1"/>
    <row r="18575" ht="8.25" hidden="1" customHeight="1"/>
    <row r="18576" ht="8.25" hidden="1" customHeight="1"/>
    <row r="18577" ht="8.25" hidden="1" customHeight="1"/>
    <row r="18578" ht="8.25" hidden="1" customHeight="1"/>
    <row r="18579" ht="8.25" hidden="1" customHeight="1"/>
    <row r="18580" ht="8.25" hidden="1" customHeight="1"/>
    <row r="18581" ht="8.25" hidden="1" customHeight="1"/>
    <row r="18582" ht="8.25" hidden="1" customHeight="1"/>
    <row r="18583" ht="8.25" hidden="1" customHeight="1"/>
    <row r="18584" ht="8.25" hidden="1" customHeight="1"/>
    <row r="18585" ht="8.25" hidden="1" customHeight="1"/>
    <row r="18586" ht="8.25" hidden="1" customHeight="1"/>
    <row r="18587" ht="8.25" hidden="1" customHeight="1"/>
    <row r="18588" ht="8.25" hidden="1" customHeight="1"/>
    <row r="18589" ht="8.25" hidden="1" customHeight="1"/>
    <row r="18590" ht="8.25" hidden="1" customHeight="1"/>
    <row r="18591" ht="8.25" hidden="1" customHeight="1"/>
    <row r="18592" ht="8.25" hidden="1" customHeight="1"/>
    <row r="18593" ht="8.25" hidden="1" customHeight="1"/>
    <row r="18594" ht="8.25" hidden="1" customHeight="1"/>
    <row r="18595" ht="8.25" hidden="1" customHeight="1"/>
    <row r="18596" ht="8.25" hidden="1" customHeight="1"/>
    <row r="18597" ht="8.25" hidden="1" customHeight="1"/>
    <row r="18598" ht="8.25" hidden="1" customHeight="1"/>
    <row r="18599" ht="8.25" hidden="1" customHeight="1"/>
    <row r="18600" ht="8.25" hidden="1" customHeight="1"/>
    <row r="18601" ht="8.25" hidden="1" customHeight="1"/>
    <row r="18602" ht="8.25" hidden="1" customHeight="1"/>
    <row r="18603" ht="8.25" hidden="1" customHeight="1"/>
    <row r="18604" ht="8.25" hidden="1" customHeight="1"/>
    <row r="18605" ht="8.25" hidden="1" customHeight="1"/>
    <row r="18606" ht="8.25" hidden="1" customHeight="1"/>
    <row r="18607" ht="8.25" hidden="1" customHeight="1"/>
    <row r="18608" ht="8.25" hidden="1" customHeight="1"/>
    <row r="18609" ht="8.25" hidden="1" customHeight="1"/>
    <row r="18610" ht="8.25" hidden="1" customHeight="1"/>
    <row r="18611" ht="8.25" hidden="1" customHeight="1"/>
    <row r="18612" ht="8.25" hidden="1" customHeight="1"/>
    <row r="18613" ht="8.25" hidden="1" customHeight="1"/>
    <row r="18614" ht="8.25" hidden="1" customHeight="1"/>
    <row r="18615" ht="8.25" hidden="1" customHeight="1"/>
    <row r="18616" ht="8.25" hidden="1" customHeight="1"/>
    <row r="18617" ht="8.25" hidden="1" customHeight="1"/>
    <row r="18618" ht="8.25" hidden="1" customHeight="1"/>
    <row r="18619" ht="8.25" hidden="1" customHeight="1"/>
    <row r="18620" ht="8.25" hidden="1" customHeight="1"/>
    <row r="18621" ht="8.25" hidden="1" customHeight="1"/>
    <row r="18622" ht="8.25" hidden="1" customHeight="1"/>
    <row r="18623" ht="8.25" hidden="1" customHeight="1"/>
    <row r="18624" ht="8.25" hidden="1" customHeight="1"/>
    <row r="18625" ht="8.25" hidden="1" customHeight="1"/>
    <row r="18626" ht="8.25" hidden="1" customHeight="1"/>
    <row r="18627" ht="8.25" hidden="1" customHeight="1"/>
    <row r="18628" ht="8.25" hidden="1" customHeight="1"/>
    <row r="18629" ht="8.25" hidden="1" customHeight="1"/>
    <row r="18630" ht="8.25" hidden="1" customHeight="1"/>
    <row r="18631" ht="8.25" hidden="1" customHeight="1"/>
    <row r="18632" ht="8.25" hidden="1" customHeight="1"/>
    <row r="18633" ht="8.25" hidden="1" customHeight="1"/>
    <row r="18634" ht="8.25" hidden="1" customHeight="1"/>
    <row r="18635" ht="8.25" hidden="1" customHeight="1"/>
    <row r="18636" ht="8.25" hidden="1" customHeight="1"/>
    <row r="18637" ht="8.25" hidden="1" customHeight="1"/>
    <row r="18638" ht="8.25" hidden="1" customHeight="1"/>
    <row r="18639" ht="8.25" hidden="1" customHeight="1"/>
    <row r="18640" ht="8.25" hidden="1" customHeight="1"/>
    <row r="18641" ht="8.25" hidden="1" customHeight="1"/>
    <row r="18642" ht="8.25" hidden="1" customHeight="1"/>
    <row r="18643" ht="8.25" hidden="1" customHeight="1"/>
    <row r="18644" ht="8.25" hidden="1" customHeight="1"/>
    <row r="18645" ht="8.25" hidden="1" customHeight="1"/>
    <row r="18646" ht="8.25" hidden="1" customHeight="1"/>
    <row r="18647" ht="8.25" hidden="1" customHeight="1"/>
    <row r="18648" ht="8.25" hidden="1" customHeight="1"/>
    <row r="18649" ht="8.25" hidden="1" customHeight="1"/>
    <row r="18650" ht="8.25" hidden="1" customHeight="1"/>
    <row r="18651" ht="8.25" hidden="1" customHeight="1"/>
    <row r="18652" ht="8.25" hidden="1" customHeight="1"/>
    <row r="18653" ht="8.25" hidden="1" customHeight="1"/>
    <row r="18654" ht="8.25" hidden="1" customHeight="1"/>
    <row r="18655" ht="8.25" hidden="1" customHeight="1"/>
    <row r="18656" ht="8.25" hidden="1" customHeight="1"/>
    <row r="18657" ht="8.25" hidden="1" customHeight="1"/>
    <row r="18658" ht="8.25" hidden="1" customHeight="1"/>
    <row r="18659" ht="8.25" hidden="1" customHeight="1"/>
    <row r="18660" ht="8.25" hidden="1" customHeight="1"/>
    <row r="18661" ht="8.25" hidden="1" customHeight="1"/>
    <row r="18662" ht="8.25" hidden="1" customHeight="1"/>
    <row r="18663" ht="8.25" hidden="1" customHeight="1"/>
    <row r="18664" ht="8.25" hidden="1" customHeight="1"/>
    <row r="18665" ht="8.25" hidden="1" customHeight="1"/>
    <row r="18666" ht="8.25" hidden="1" customHeight="1"/>
    <row r="18667" ht="8.25" hidden="1" customHeight="1"/>
    <row r="18668" ht="8.25" hidden="1" customHeight="1"/>
    <row r="18669" ht="8.25" hidden="1" customHeight="1"/>
    <row r="18670" ht="8.25" hidden="1" customHeight="1"/>
    <row r="18671" ht="8.25" hidden="1" customHeight="1"/>
    <row r="18672" ht="8.25" hidden="1" customHeight="1"/>
    <row r="18673" ht="8.25" hidden="1" customHeight="1"/>
    <row r="18674" ht="8.25" hidden="1" customHeight="1"/>
    <row r="18675" ht="8.25" hidden="1" customHeight="1"/>
    <row r="18676" ht="8.25" hidden="1" customHeight="1"/>
    <row r="18677" ht="8.25" hidden="1" customHeight="1"/>
    <row r="18678" ht="8.25" hidden="1" customHeight="1"/>
    <row r="18679" ht="8.25" hidden="1" customHeight="1"/>
    <row r="18680" ht="8.25" hidden="1" customHeight="1"/>
    <row r="18681" ht="8.25" hidden="1" customHeight="1"/>
    <row r="18682" ht="8.25" hidden="1" customHeight="1"/>
    <row r="18683" ht="8.25" hidden="1" customHeight="1"/>
    <row r="18684" ht="8.25" hidden="1" customHeight="1"/>
    <row r="18685" ht="8.25" hidden="1" customHeight="1"/>
    <row r="18686" ht="8.25" hidden="1" customHeight="1"/>
    <row r="18687" ht="8.25" hidden="1" customHeight="1"/>
    <row r="18688" ht="8.25" hidden="1" customHeight="1"/>
    <row r="18689" ht="8.25" hidden="1" customHeight="1"/>
    <row r="18690" ht="8.25" hidden="1" customHeight="1"/>
    <row r="18691" ht="8.25" hidden="1" customHeight="1"/>
    <row r="18692" ht="8.25" hidden="1" customHeight="1"/>
    <row r="18693" ht="8.25" hidden="1" customHeight="1"/>
    <row r="18694" ht="8.25" hidden="1" customHeight="1"/>
    <row r="18695" ht="8.25" hidden="1" customHeight="1"/>
    <row r="18696" ht="8.25" hidden="1" customHeight="1"/>
    <row r="18697" ht="8.25" hidden="1" customHeight="1"/>
    <row r="18698" ht="8.25" hidden="1" customHeight="1"/>
    <row r="18699" ht="8.25" hidden="1" customHeight="1"/>
    <row r="18700" ht="8.25" hidden="1" customHeight="1"/>
    <row r="18701" ht="8.25" hidden="1" customHeight="1"/>
    <row r="18702" ht="8.25" hidden="1" customHeight="1"/>
    <row r="18703" ht="8.25" hidden="1" customHeight="1"/>
    <row r="18704" ht="8.25" hidden="1" customHeight="1"/>
    <row r="18705" ht="8.25" hidden="1" customHeight="1"/>
    <row r="18706" ht="8.25" hidden="1" customHeight="1"/>
    <row r="18707" ht="8.25" hidden="1" customHeight="1"/>
    <row r="18708" ht="8.25" hidden="1" customHeight="1"/>
    <row r="18709" ht="8.25" hidden="1" customHeight="1"/>
    <row r="18710" ht="8.25" hidden="1" customHeight="1"/>
    <row r="18711" ht="8.25" hidden="1" customHeight="1"/>
    <row r="18712" ht="8.25" hidden="1" customHeight="1"/>
    <row r="18713" ht="8.25" hidden="1" customHeight="1"/>
    <row r="18714" ht="8.25" hidden="1" customHeight="1"/>
    <row r="18715" ht="8.25" hidden="1" customHeight="1"/>
    <row r="18716" ht="8.25" hidden="1" customHeight="1"/>
    <row r="18717" ht="8.25" hidden="1" customHeight="1"/>
    <row r="18718" ht="8.25" hidden="1" customHeight="1"/>
    <row r="18719" ht="8.25" hidden="1" customHeight="1"/>
    <row r="18720" ht="8.25" hidden="1" customHeight="1"/>
    <row r="18721" ht="8.25" hidden="1" customHeight="1"/>
    <row r="18722" ht="8.25" hidden="1" customHeight="1"/>
    <row r="18723" ht="8.25" hidden="1" customHeight="1"/>
    <row r="18724" ht="8.25" hidden="1" customHeight="1"/>
    <row r="18725" ht="8.25" hidden="1" customHeight="1"/>
    <row r="18726" ht="8.25" hidden="1" customHeight="1"/>
    <row r="18727" ht="8.25" hidden="1" customHeight="1"/>
    <row r="18728" ht="8.25" hidden="1" customHeight="1"/>
    <row r="18729" ht="8.25" hidden="1" customHeight="1"/>
    <row r="18730" ht="8.25" hidden="1" customHeight="1"/>
    <row r="18731" ht="8.25" hidden="1" customHeight="1"/>
    <row r="18732" ht="8.25" hidden="1" customHeight="1"/>
    <row r="18733" ht="8.25" hidden="1" customHeight="1"/>
    <row r="18734" ht="8.25" hidden="1" customHeight="1"/>
    <row r="18735" ht="8.25" hidden="1" customHeight="1"/>
    <row r="18736" ht="8.25" hidden="1" customHeight="1"/>
    <row r="18737" ht="8.25" hidden="1" customHeight="1"/>
    <row r="18738" ht="8.25" hidden="1" customHeight="1"/>
    <row r="18739" ht="8.25" hidden="1" customHeight="1"/>
    <row r="18740" ht="8.25" hidden="1" customHeight="1"/>
    <row r="18741" ht="8.25" hidden="1" customHeight="1"/>
    <row r="18742" ht="8.25" hidden="1" customHeight="1"/>
    <row r="18743" ht="8.25" hidden="1" customHeight="1"/>
    <row r="18744" ht="8.25" hidden="1" customHeight="1"/>
    <row r="18745" ht="8.25" hidden="1" customHeight="1"/>
    <row r="18746" ht="8.25" hidden="1" customHeight="1"/>
    <row r="18747" ht="8.25" hidden="1" customHeight="1"/>
    <row r="18748" ht="8.25" hidden="1" customHeight="1"/>
    <row r="18749" ht="8.25" hidden="1" customHeight="1"/>
    <row r="18750" ht="8.25" hidden="1" customHeight="1"/>
    <row r="18751" ht="8.25" hidden="1" customHeight="1"/>
    <row r="18752" ht="8.25" hidden="1" customHeight="1"/>
    <row r="18753" ht="8.25" hidden="1" customHeight="1"/>
    <row r="18754" ht="8.25" hidden="1" customHeight="1"/>
    <row r="18755" ht="8.25" hidden="1" customHeight="1"/>
    <row r="18756" ht="8.25" hidden="1" customHeight="1"/>
    <row r="18757" ht="8.25" hidden="1" customHeight="1"/>
    <row r="18758" ht="8.25" hidden="1" customHeight="1"/>
    <row r="18759" ht="8.25" hidden="1" customHeight="1"/>
    <row r="18760" ht="8.25" hidden="1" customHeight="1"/>
    <row r="18761" ht="8.25" hidden="1" customHeight="1"/>
    <row r="18762" ht="8.25" hidden="1" customHeight="1"/>
    <row r="18763" ht="8.25" hidden="1" customHeight="1"/>
    <row r="18764" ht="8.25" hidden="1" customHeight="1"/>
    <row r="18765" ht="8.25" hidden="1" customHeight="1"/>
    <row r="18766" ht="8.25" hidden="1" customHeight="1"/>
    <row r="18767" ht="8.25" hidden="1" customHeight="1"/>
    <row r="18768" ht="8.25" hidden="1" customHeight="1"/>
    <row r="18769" ht="8.25" hidden="1" customHeight="1"/>
    <row r="18770" ht="8.25" hidden="1" customHeight="1"/>
    <row r="18771" ht="8.25" hidden="1" customHeight="1"/>
    <row r="18772" ht="8.25" hidden="1" customHeight="1"/>
    <row r="18773" ht="8.25" hidden="1" customHeight="1"/>
    <row r="18774" ht="8.25" hidden="1" customHeight="1"/>
    <row r="18775" ht="8.25" hidden="1" customHeight="1"/>
    <row r="18776" ht="8.25" hidden="1" customHeight="1"/>
    <row r="18777" ht="8.25" hidden="1" customHeight="1"/>
    <row r="18778" ht="8.25" hidden="1" customHeight="1"/>
    <row r="18779" ht="8.25" hidden="1" customHeight="1"/>
    <row r="18780" ht="8.25" hidden="1" customHeight="1"/>
    <row r="18781" ht="8.25" hidden="1" customHeight="1"/>
    <row r="18782" ht="8.25" hidden="1" customHeight="1"/>
    <row r="18783" ht="8.25" hidden="1" customHeight="1"/>
    <row r="18784" ht="8.25" hidden="1" customHeight="1"/>
    <row r="18785" ht="8.25" hidden="1" customHeight="1"/>
    <row r="18786" ht="8.25" hidden="1" customHeight="1"/>
    <row r="18787" ht="8.25" hidden="1" customHeight="1"/>
    <row r="18788" ht="8.25" hidden="1" customHeight="1"/>
    <row r="18789" ht="8.25" hidden="1" customHeight="1"/>
    <row r="18790" ht="8.25" hidden="1" customHeight="1"/>
    <row r="18791" ht="8.25" hidden="1" customHeight="1"/>
    <row r="18792" ht="8.25" hidden="1" customHeight="1"/>
    <row r="18793" ht="8.25" hidden="1" customHeight="1"/>
    <row r="18794" ht="8.25" hidden="1" customHeight="1"/>
    <row r="18795" ht="8.25" hidden="1" customHeight="1"/>
    <row r="18796" ht="8.25" hidden="1" customHeight="1"/>
    <row r="18797" ht="8.25" hidden="1" customHeight="1"/>
    <row r="18798" ht="8.25" hidden="1" customHeight="1"/>
    <row r="18799" ht="8.25" hidden="1" customHeight="1"/>
    <row r="18800" ht="8.25" hidden="1" customHeight="1"/>
    <row r="18801" ht="8.25" hidden="1" customHeight="1"/>
    <row r="18802" ht="8.25" hidden="1" customHeight="1"/>
    <row r="18803" ht="8.25" hidden="1" customHeight="1"/>
    <row r="18804" ht="8.25" hidden="1" customHeight="1"/>
    <row r="18805" ht="8.25" hidden="1" customHeight="1"/>
    <row r="18806" ht="8.25" hidden="1" customHeight="1"/>
    <row r="18807" ht="8.25" hidden="1" customHeight="1"/>
    <row r="18808" ht="8.25" hidden="1" customHeight="1"/>
    <row r="18809" ht="8.25" hidden="1" customHeight="1"/>
    <row r="18810" ht="8.25" hidden="1" customHeight="1"/>
    <row r="18811" ht="8.25" hidden="1" customHeight="1"/>
    <row r="18812" ht="8.25" hidden="1" customHeight="1"/>
    <row r="18813" ht="8.25" hidden="1" customHeight="1"/>
    <row r="18814" ht="8.25" hidden="1" customHeight="1"/>
    <row r="18815" ht="8.25" hidden="1" customHeight="1"/>
    <row r="18816" ht="8.25" hidden="1" customHeight="1"/>
    <row r="18817" ht="8.25" hidden="1" customHeight="1"/>
    <row r="18818" ht="8.25" hidden="1" customHeight="1"/>
    <row r="18819" ht="8.25" hidden="1" customHeight="1"/>
    <row r="18820" ht="8.25" hidden="1" customHeight="1"/>
    <row r="18821" ht="8.25" hidden="1" customHeight="1"/>
    <row r="18822" ht="8.25" hidden="1" customHeight="1"/>
    <row r="18823" ht="8.25" hidden="1" customHeight="1"/>
    <row r="18824" ht="8.25" hidden="1" customHeight="1"/>
    <row r="18825" ht="8.25" hidden="1" customHeight="1"/>
    <row r="18826" ht="8.25" hidden="1" customHeight="1"/>
    <row r="18827" ht="8.25" hidden="1" customHeight="1"/>
    <row r="18828" ht="8.25" hidden="1" customHeight="1"/>
    <row r="18829" ht="8.25" hidden="1" customHeight="1"/>
    <row r="18830" ht="8.25" hidden="1" customHeight="1"/>
    <row r="18831" ht="8.25" hidden="1" customHeight="1"/>
    <row r="18832" ht="8.25" hidden="1" customHeight="1"/>
    <row r="18833" ht="8.25" hidden="1" customHeight="1"/>
    <row r="18834" ht="8.25" hidden="1" customHeight="1"/>
    <row r="18835" ht="8.25" hidden="1" customHeight="1"/>
    <row r="18836" ht="8.25" hidden="1" customHeight="1"/>
    <row r="18837" ht="8.25" hidden="1" customHeight="1"/>
    <row r="18838" ht="8.25" hidden="1" customHeight="1"/>
    <row r="18839" ht="8.25" hidden="1" customHeight="1"/>
    <row r="18840" ht="8.25" hidden="1" customHeight="1"/>
    <row r="18841" ht="8.25" hidden="1" customHeight="1"/>
    <row r="18842" ht="8.25" hidden="1" customHeight="1"/>
    <row r="18843" ht="8.25" hidden="1" customHeight="1"/>
    <row r="18844" ht="8.25" hidden="1" customHeight="1"/>
    <row r="18845" ht="8.25" hidden="1" customHeight="1"/>
    <row r="18846" ht="8.25" hidden="1" customHeight="1"/>
    <row r="18847" ht="8.25" hidden="1" customHeight="1"/>
    <row r="18848" ht="8.25" hidden="1" customHeight="1"/>
    <row r="18849" ht="8.25" hidden="1" customHeight="1"/>
    <row r="18850" ht="8.25" hidden="1" customHeight="1"/>
    <row r="18851" ht="8.25" hidden="1" customHeight="1"/>
    <row r="18852" ht="8.25" hidden="1" customHeight="1"/>
    <row r="18853" ht="8.25" hidden="1" customHeight="1"/>
    <row r="18854" ht="8.25" hidden="1" customHeight="1"/>
    <row r="18855" ht="8.25" hidden="1" customHeight="1"/>
    <row r="18856" ht="8.25" hidden="1" customHeight="1"/>
    <row r="18857" ht="8.25" hidden="1" customHeight="1"/>
    <row r="18858" ht="8.25" hidden="1" customHeight="1"/>
    <row r="18859" ht="8.25" hidden="1" customHeight="1"/>
    <row r="18860" ht="8.25" hidden="1" customHeight="1"/>
    <row r="18861" ht="8.25" hidden="1" customHeight="1"/>
    <row r="18862" ht="8.25" hidden="1" customHeight="1"/>
    <row r="18863" ht="8.25" hidden="1" customHeight="1"/>
    <row r="18864" ht="8.25" hidden="1" customHeight="1"/>
    <row r="18865" ht="8.25" hidden="1" customHeight="1"/>
    <row r="18866" ht="8.25" hidden="1" customHeight="1"/>
    <row r="18867" ht="8.25" hidden="1" customHeight="1"/>
    <row r="18868" ht="8.25" hidden="1" customHeight="1"/>
    <row r="18869" ht="8.25" hidden="1" customHeight="1"/>
    <row r="18870" ht="8.25" hidden="1" customHeight="1"/>
    <row r="18871" ht="8.25" hidden="1" customHeight="1"/>
    <row r="18872" ht="8.25" hidden="1" customHeight="1"/>
    <row r="18873" ht="8.25" hidden="1" customHeight="1"/>
    <row r="18874" ht="8.25" hidden="1" customHeight="1"/>
    <row r="18875" ht="8.25" hidden="1" customHeight="1"/>
    <row r="18876" ht="8.25" hidden="1" customHeight="1"/>
    <row r="18877" ht="8.25" hidden="1" customHeight="1"/>
    <row r="18878" ht="8.25" hidden="1" customHeight="1"/>
    <row r="18879" ht="8.25" hidden="1" customHeight="1"/>
    <row r="18880" ht="8.25" hidden="1" customHeight="1"/>
    <row r="18881" ht="8.25" hidden="1" customHeight="1"/>
    <row r="18882" ht="8.25" hidden="1" customHeight="1"/>
    <row r="18883" ht="8.25" hidden="1" customHeight="1"/>
    <row r="18884" ht="8.25" hidden="1" customHeight="1"/>
    <row r="18885" ht="8.25" hidden="1" customHeight="1"/>
    <row r="18886" ht="8.25" hidden="1" customHeight="1"/>
    <row r="18887" ht="8.25" hidden="1" customHeight="1"/>
    <row r="18888" ht="8.25" hidden="1" customHeight="1"/>
    <row r="18889" ht="8.25" hidden="1" customHeight="1"/>
    <row r="18890" ht="8.25" hidden="1" customHeight="1"/>
    <row r="18891" ht="8.25" hidden="1" customHeight="1"/>
    <row r="18892" ht="8.25" hidden="1" customHeight="1"/>
    <row r="18893" ht="8.25" hidden="1" customHeight="1"/>
    <row r="18894" ht="8.25" hidden="1" customHeight="1"/>
    <row r="18895" ht="8.25" hidden="1" customHeight="1"/>
    <row r="18896" ht="8.25" hidden="1" customHeight="1"/>
    <row r="18897" ht="8.25" hidden="1" customHeight="1"/>
    <row r="18898" ht="8.25" hidden="1" customHeight="1"/>
    <row r="18899" ht="8.25" hidden="1" customHeight="1"/>
    <row r="18900" ht="8.25" hidden="1" customHeight="1"/>
    <row r="18901" ht="8.25" hidden="1" customHeight="1"/>
    <row r="18902" ht="8.25" hidden="1" customHeight="1"/>
    <row r="18903" ht="8.25" hidden="1" customHeight="1"/>
    <row r="18904" ht="8.25" hidden="1" customHeight="1"/>
    <row r="18905" ht="8.25" hidden="1" customHeight="1"/>
    <row r="18906" ht="8.25" hidden="1" customHeight="1"/>
    <row r="18907" ht="8.25" hidden="1" customHeight="1"/>
    <row r="18908" ht="8.25" hidden="1" customHeight="1"/>
    <row r="18909" ht="8.25" hidden="1" customHeight="1"/>
    <row r="18910" ht="8.25" hidden="1" customHeight="1"/>
    <row r="18911" ht="8.25" hidden="1" customHeight="1"/>
    <row r="18912" ht="8.25" hidden="1" customHeight="1"/>
    <row r="18913" ht="8.25" hidden="1" customHeight="1"/>
    <row r="18914" ht="8.25" hidden="1" customHeight="1"/>
    <row r="18915" ht="8.25" hidden="1" customHeight="1"/>
    <row r="18916" ht="8.25" hidden="1" customHeight="1"/>
    <row r="18917" ht="8.25" hidden="1" customHeight="1"/>
    <row r="18918" ht="8.25" hidden="1" customHeight="1"/>
    <row r="18919" ht="8.25" hidden="1" customHeight="1"/>
    <row r="18920" ht="8.25" hidden="1" customHeight="1"/>
    <row r="18921" ht="8.25" hidden="1" customHeight="1"/>
    <row r="18922" ht="8.25" hidden="1" customHeight="1"/>
    <row r="18923" ht="8.25" hidden="1" customHeight="1"/>
    <row r="18924" ht="8.25" hidden="1" customHeight="1"/>
    <row r="18925" ht="8.25" hidden="1" customHeight="1"/>
    <row r="18926" ht="8.25" hidden="1" customHeight="1"/>
    <row r="18927" ht="8.25" hidden="1" customHeight="1"/>
    <row r="18928" ht="8.25" hidden="1" customHeight="1"/>
    <row r="18929" ht="8.25" hidden="1" customHeight="1"/>
    <row r="18930" ht="8.25" hidden="1" customHeight="1"/>
    <row r="18931" ht="8.25" hidden="1" customHeight="1"/>
    <row r="18932" ht="8.25" hidden="1" customHeight="1"/>
    <row r="18933" ht="8.25" hidden="1" customHeight="1"/>
    <row r="18934" ht="8.25" hidden="1" customHeight="1"/>
    <row r="18935" ht="8.25" hidden="1" customHeight="1"/>
    <row r="18936" ht="8.25" hidden="1" customHeight="1"/>
    <row r="18937" ht="8.25" hidden="1" customHeight="1"/>
    <row r="18938" ht="8.25" hidden="1" customHeight="1"/>
    <row r="18939" ht="8.25" hidden="1" customHeight="1"/>
    <row r="18940" ht="8.25" hidden="1" customHeight="1"/>
    <row r="18941" ht="8.25" hidden="1" customHeight="1"/>
    <row r="18942" ht="8.25" hidden="1" customHeight="1"/>
    <row r="18943" ht="8.25" hidden="1" customHeight="1"/>
    <row r="18944" ht="8.25" hidden="1" customHeight="1"/>
    <row r="18945" ht="8.25" hidden="1" customHeight="1"/>
    <row r="18946" ht="8.25" hidden="1" customHeight="1"/>
    <row r="18947" ht="8.25" hidden="1" customHeight="1"/>
    <row r="18948" ht="8.25" hidden="1" customHeight="1"/>
    <row r="18949" ht="8.25" hidden="1" customHeight="1"/>
    <row r="18950" ht="8.25" hidden="1" customHeight="1"/>
    <row r="18951" ht="8.25" hidden="1" customHeight="1"/>
    <row r="18952" ht="8.25" hidden="1" customHeight="1"/>
    <row r="18953" ht="8.25" hidden="1" customHeight="1"/>
    <row r="18954" ht="8.25" hidden="1" customHeight="1"/>
    <row r="18955" ht="8.25" hidden="1" customHeight="1"/>
    <row r="18956" ht="8.25" hidden="1" customHeight="1"/>
    <row r="18957" ht="8.25" hidden="1" customHeight="1"/>
    <row r="18958" ht="8.25" hidden="1" customHeight="1"/>
    <row r="18959" ht="8.25" hidden="1" customHeight="1"/>
    <row r="18960" ht="8.25" hidden="1" customHeight="1"/>
    <row r="18961" ht="8.25" hidden="1" customHeight="1"/>
    <row r="18962" ht="8.25" hidden="1" customHeight="1"/>
    <row r="18963" ht="8.25" hidden="1" customHeight="1"/>
    <row r="18964" ht="8.25" hidden="1" customHeight="1"/>
    <row r="18965" ht="8.25" hidden="1" customHeight="1"/>
    <row r="18966" ht="8.25" hidden="1" customHeight="1"/>
    <row r="18967" ht="8.25" hidden="1" customHeight="1"/>
    <row r="18968" ht="8.25" hidden="1" customHeight="1"/>
    <row r="18969" ht="8.25" hidden="1" customHeight="1"/>
    <row r="18970" ht="8.25" hidden="1" customHeight="1"/>
    <row r="18971" ht="8.25" hidden="1" customHeight="1"/>
    <row r="18972" ht="8.25" hidden="1" customHeight="1"/>
    <row r="18973" ht="8.25" hidden="1" customHeight="1"/>
    <row r="18974" ht="8.25" hidden="1" customHeight="1"/>
    <row r="18975" ht="8.25" hidden="1" customHeight="1"/>
    <row r="18976" ht="8.25" hidden="1" customHeight="1"/>
    <row r="18977" ht="8.25" hidden="1" customHeight="1"/>
    <row r="18978" ht="8.25" hidden="1" customHeight="1"/>
    <row r="18979" ht="8.25" hidden="1" customHeight="1"/>
    <row r="18980" ht="8.25" hidden="1" customHeight="1"/>
    <row r="18981" ht="8.25" hidden="1" customHeight="1"/>
    <row r="18982" ht="8.25" hidden="1" customHeight="1"/>
    <row r="18983" ht="8.25" hidden="1" customHeight="1"/>
    <row r="18984" ht="8.25" hidden="1" customHeight="1"/>
    <row r="18985" ht="8.25" hidden="1" customHeight="1"/>
    <row r="18986" ht="8.25" hidden="1" customHeight="1"/>
    <row r="18987" ht="8.25" hidden="1" customHeight="1"/>
    <row r="18988" ht="8.25" hidden="1" customHeight="1"/>
    <row r="18989" ht="8.25" hidden="1" customHeight="1"/>
    <row r="18990" ht="8.25" hidden="1" customHeight="1"/>
    <row r="18991" ht="8.25" hidden="1" customHeight="1"/>
    <row r="18992" ht="8.25" hidden="1" customHeight="1"/>
    <row r="18993" ht="8.25" hidden="1" customHeight="1"/>
    <row r="18994" ht="8.25" hidden="1" customHeight="1"/>
    <row r="18995" ht="8.25" hidden="1" customHeight="1"/>
    <row r="18996" ht="8.25" hidden="1" customHeight="1"/>
    <row r="18997" ht="8.25" hidden="1" customHeight="1"/>
    <row r="18998" ht="8.25" hidden="1" customHeight="1"/>
    <row r="18999" ht="8.25" hidden="1" customHeight="1"/>
    <row r="19000" ht="8.25" hidden="1" customHeight="1"/>
    <row r="19001" ht="8.25" hidden="1" customHeight="1"/>
    <row r="19002" ht="8.25" hidden="1" customHeight="1"/>
    <row r="19003" ht="8.25" hidden="1" customHeight="1"/>
    <row r="19004" ht="8.25" hidden="1" customHeight="1"/>
    <row r="19005" ht="8.25" hidden="1" customHeight="1"/>
    <row r="19006" ht="8.25" hidden="1" customHeight="1"/>
    <row r="19007" ht="8.25" hidden="1" customHeight="1"/>
    <row r="19008" ht="8.25" hidden="1" customHeight="1"/>
    <row r="19009" ht="8.25" hidden="1" customHeight="1"/>
    <row r="19010" ht="8.25" hidden="1" customHeight="1"/>
    <row r="19011" ht="8.25" hidden="1" customHeight="1"/>
    <row r="19012" ht="8.25" hidden="1" customHeight="1"/>
    <row r="19013" ht="8.25" hidden="1" customHeight="1"/>
    <row r="19014" ht="8.25" hidden="1" customHeight="1"/>
    <row r="19015" ht="8.25" hidden="1" customHeight="1"/>
    <row r="19016" ht="8.25" hidden="1" customHeight="1"/>
    <row r="19017" ht="8.25" hidden="1" customHeight="1"/>
    <row r="19018" ht="8.25" hidden="1" customHeight="1"/>
    <row r="19019" ht="8.25" hidden="1" customHeight="1"/>
    <row r="19020" ht="8.25" hidden="1" customHeight="1"/>
    <row r="19021" ht="8.25" hidden="1" customHeight="1"/>
    <row r="19022" ht="8.25" hidden="1" customHeight="1"/>
    <row r="19023" ht="8.25" hidden="1" customHeight="1"/>
    <row r="19024" ht="8.25" hidden="1" customHeight="1"/>
    <row r="19025" ht="8.25" hidden="1" customHeight="1"/>
    <row r="19026" ht="8.25" hidden="1" customHeight="1"/>
    <row r="19027" ht="8.25" hidden="1" customHeight="1"/>
    <row r="19028" ht="8.25" hidden="1" customHeight="1"/>
    <row r="19029" ht="8.25" hidden="1" customHeight="1"/>
    <row r="19030" ht="8.25" hidden="1" customHeight="1"/>
    <row r="19031" ht="8.25" hidden="1" customHeight="1"/>
    <row r="19032" ht="8.25" hidden="1" customHeight="1"/>
    <row r="19033" ht="8.25" hidden="1" customHeight="1"/>
    <row r="19034" ht="8.25" hidden="1" customHeight="1"/>
    <row r="19035" ht="8.25" hidden="1" customHeight="1"/>
    <row r="19036" ht="8.25" hidden="1" customHeight="1"/>
    <row r="19037" ht="8.25" hidden="1" customHeight="1"/>
    <row r="19038" ht="8.25" hidden="1" customHeight="1"/>
    <row r="19039" ht="8.25" hidden="1" customHeight="1"/>
    <row r="19040" ht="8.25" hidden="1" customHeight="1"/>
    <row r="19041" ht="8.25" hidden="1" customHeight="1"/>
    <row r="19042" ht="8.25" hidden="1" customHeight="1"/>
    <row r="19043" ht="8.25" hidden="1" customHeight="1"/>
    <row r="19044" ht="8.25" hidden="1" customHeight="1"/>
    <row r="19045" ht="8.25" hidden="1" customHeight="1"/>
    <row r="19046" ht="8.25" hidden="1" customHeight="1"/>
    <row r="19047" ht="8.25" hidden="1" customHeight="1"/>
    <row r="19048" ht="8.25" hidden="1" customHeight="1"/>
    <row r="19049" ht="8.25" hidden="1" customHeight="1"/>
    <row r="19050" ht="8.25" hidden="1" customHeight="1"/>
    <row r="19051" ht="8.25" hidden="1" customHeight="1"/>
    <row r="19052" ht="8.25" hidden="1" customHeight="1"/>
    <row r="19053" ht="8.25" hidden="1" customHeight="1"/>
    <row r="19054" ht="8.25" hidden="1" customHeight="1"/>
    <row r="19055" ht="8.25" hidden="1" customHeight="1"/>
    <row r="19056" ht="8.25" hidden="1" customHeight="1"/>
    <row r="19057" ht="8.25" hidden="1" customHeight="1"/>
    <row r="19058" ht="8.25" hidden="1" customHeight="1"/>
    <row r="19059" ht="8.25" hidden="1" customHeight="1"/>
    <row r="19060" ht="8.25" hidden="1" customHeight="1"/>
    <row r="19061" ht="8.25" hidden="1" customHeight="1"/>
    <row r="19062" ht="8.25" hidden="1" customHeight="1"/>
    <row r="19063" ht="8.25" hidden="1" customHeight="1"/>
    <row r="19064" ht="8.25" hidden="1" customHeight="1"/>
    <row r="19065" ht="8.25" hidden="1" customHeight="1"/>
    <row r="19066" ht="8.25" hidden="1" customHeight="1"/>
    <row r="19067" ht="8.25" hidden="1" customHeight="1"/>
    <row r="19068" ht="8.25" hidden="1" customHeight="1"/>
    <row r="19069" ht="8.25" hidden="1" customHeight="1"/>
    <row r="19070" ht="8.25" hidden="1" customHeight="1"/>
    <row r="19071" ht="8.25" hidden="1" customHeight="1"/>
    <row r="19072" ht="8.25" hidden="1" customHeight="1"/>
    <row r="19073" ht="8.25" hidden="1" customHeight="1"/>
    <row r="19074" ht="8.25" hidden="1" customHeight="1"/>
    <row r="19075" ht="8.25" hidden="1" customHeight="1"/>
    <row r="19076" ht="8.25" hidden="1" customHeight="1"/>
    <row r="19077" ht="8.25" hidden="1" customHeight="1"/>
    <row r="19078" ht="8.25" hidden="1" customHeight="1"/>
    <row r="19079" ht="8.25" hidden="1" customHeight="1"/>
    <row r="19080" ht="8.25" hidden="1" customHeight="1"/>
    <row r="19081" ht="8.25" hidden="1" customHeight="1"/>
    <row r="19082" ht="8.25" hidden="1" customHeight="1"/>
    <row r="19083" ht="8.25" hidden="1" customHeight="1"/>
    <row r="19084" ht="8.25" hidden="1" customHeight="1"/>
    <row r="19085" ht="8.25" hidden="1" customHeight="1"/>
    <row r="19086" ht="8.25" hidden="1" customHeight="1"/>
    <row r="19087" ht="8.25" hidden="1" customHeight="1"/>
    <row r="19088" ht="8.25" hidden="1" customHeight="1"/>
    <row r="19089" ht="8.25" hidden="1" customHeight="1"/>
    <row r="19090" ht="8.25" hidden="1" customHeight="1"/>
    <row r="19091" ht="8.25" hidden="1" customHeight="1"/>
    <row r="19092" ht="8.25" hidden="1" customHeight="1"/>
    <row r="19093" ht="8.25" hidden="1" customHeight="1"/>
    <row r="19094" ht="8.25" hidden="1" customHeight="1"/>
    <row r="19095" ht="8.25" hidden="1" customHeight="1"/>
    <row r="19096" ht="8.25" hidden="1" customHeight="1"/>
    <row r="19097" ht="8.25" hidden="1" customHeight="1"/>
    <row r="19098" ht="8.25" hidden="1" customHeight="1"/>
    <row r="19099" ht="8.25" hidden="1" customHeight="1"/>
    <row r="19100" ht="8.25" hidden="1" customHeight="1"/>
    <row r="19101" ht="8.25" hidden="1" customHeight="1"/>
    <row r="19102" ht="8.25" hidden="1" customHeight="1"/>
    <row r="19103" ht="8.25" hidden="1" customHeight="1"/>
    <row r="19104" ht="8.25" hidden="1" customHeight="1"/>
    <row r="19105" ht="8.25" hidden="1" customHeight="1"/>
    <row r="19106" ht="8.25" hidden="1" customHeight="1"/>
    <row r="19107" ht="8.25" hidden="1" customHeight="1"/>
    <row r="19108" ht="8.25" hidden="1" customHeight="1"/>
    <row r="19109" ht="8.25" hidden="1" customHeight="1"/>
    <row r="19110" ht="8.25" hidden="1" customHeight="1"/>
    <row r="19111" ht="8.25" hidden="1" customHeight="1"/>
    <row r="19112" ht="8.25" hidden="1" customHeight="1"/>
    <row r="19113" ht="8.25" hidden="1" customHeight="1"/>
    <row r="19114" ht="8.25" hidden="1" customHeight="1"/>
    <row r="19115" ht="8.25" hidden="1" customHeight="1"/>
    <row r="19116" ht="8.25" hidden="1" customHeight="1"/>
    <row r="19117" ht="8.25" hidden="1" customHeight="1"/>
    <row r="19118" ht="8.25" hidden="1" customHeight="1"/>
    <row r="19119" ht="8.25" hidden="1" customHeight="1"/>
    <row r="19120" ht="8.25" hidden="1" customHeight="1"/>
    <row r="19121" ht="8.25" hidden="1" customHeight="1"/>
    <row r="19122" ht="8.25" hidden="1" customHeight="1"/>
    <row r="19123" ht="8.25" hidden="1" customHeight="1"/>
    <row r="19124" ht="8.25" hidden="1" customHeight="1"/>
    <row r="19125" ht="8.25" hidden="1" customHeight="1"/>
    <row r="19126" ht="8.25" hidden="1" customHeight="1"/>
    <row r="19127" ht="8.25" hidden="1" customHeight="1"/>
    <row r="19128" ht="8.25" hidden="1" customHeight="1"/>
    <row r="19129" ht="8.25" hidden="1" customHeight="1"/>
    <row r="19130" ht="8.25" hidden="1" customHeight="1"/>
    <row r="19131" ht="8.25" hidden="1" customHeight="1"/>
    <row r="19132" ht="8.25" hidden="1" customHeight="1"/>
    <row r="19133" ht="8.25" hidden="1" customHeight="1"/>
    <row r="19134" ht="8.25" hidden="1" customHeight="1"/>
    <row r="19135" ht="8.25" hidden="1" customHeight="1"/>
    <row r="19136" ht="8.25" hidden="1" customHeight="1"/>
    <row r="19137" ht="8.25" hidden="1" customHeight="1"/>
    <row r="19138" ht="8.25" hidden="1" customHeight="1"/>
    <row r="19139" ht="8.25" hidden="1" customHeight="1"/>
    <row r="19140" ht="8.25" hidden="1" customHeight="1"/>
    <row r="19141" ht="8.25" hidden="1" customHeight="1"/>
    <row r="19142" ht="8.25" hidden="1" customHeight="1"/>
    <row r="19143" ht="8.25" hidden="1" customHeight="1"/>
    <row r="19144" ht="8.25" hidden="1" customHeight="1"/>
    <row r="19145" ht="8.25" hidden="1" customHeight="1"/>
    <row r="19146" ht="8.25" hidden="1" customHeight="1"/>
    <row r="19147" ht="8.25" hidden="1" customHeight="1"/>
    <row r="19148" ht="8.25" hidden="1" customHeight="1"/>
    <row r="19149" ht="8.25" hidden="1" customHeight="1"/>
    <row r="19150" ht="8.25" hidden="1" customHeight="1"/>
    <row r="19151" ht="8.25" hidden="1" customHeight="1"/>
    <row r="19152" ht="8.25" hidden="1" customHeight="1"/>
    <row r="19153" ht="8.25" hidden="1" customHeight="1"/>
    <row r="19154" ht="8.25" hidden="1" customHeight="1"/>
    <row r="19155" ht="8.25" hidden="1" customHeight="1"/>
    <row r="19156" ht="8.25" hidden="1" customHeight="1"/>
    <row r="19157" ht="8.25" hidden="1" customHeight="1"/>
    <row r="19158" ht="8.25" hidden="1" customHeight="1"/>
    <row r="19159" ht="8.25" hidden="1" customHeight="1"/>
    <row r="19160" ht="8.25" hidden="1" customHeight="1"/>
    <row r="19161" ht="8.25" hidden="1" customHeight="1"/>
    <row r="19162" ht="8.25" hidden="1" customHeight="1"/>
    <row r="19163" ht="8.25" hidden="1" customHeight="1"/>
    <row r="19164" ht="8.25" hidden="1" customHeight="1"/>
    <row r="19165" ht="8.25" hidden="1" customHeight="1"/>
    <row r="19166" ht="8.25" hidden="1" customHeight="1"/>
    <row r="19167" ht="8.25" hidden="1" customHeight="1"/>
    <row r="19168" ht="8.25" hidden="1" customHeight="1"/>
    <row r="19169" ht="8.25" hidden="1" customHeight="1"/>
    <row r="19170" ht="8.25" hidden="1" customHeight="1"/>
    <row r="19171" ht="8.25" hidden="1" customHeight="1"/>
    <row r="19172" ht="8.25" hidden="1" customHeight="1"/>
    <row r="19173" ht="8.25" hidden="1" customHeight="1"/>
    <row r="19174" ht="8.25" hidden="1" customHeight="1"/>
    <row r="19175" ht="8.25" hidden="1" customHeight="1"/>
    <row r="19176" ht="8.25" hidden="1" customHeight="1"/>
    <row r="19177" ht="8.25" hidden="1" customHeight="1"/>
    <row r="19178" ht="8.25" hidden="1" customHeight="1"/>
    <row r="19179" ht="8.25" hidden="1" customHeight="1"/>
    <row r="19180" ht="8.25" hidden="1" customHeight="1"/>
    <row r="19181" ht="8.25" hidden="1" customHeight="1"/>
    <row r="19182" ht="8.25" hidden="1" customHeight="1"/>
    <row r="19183" ht="8.25" hidden="1" customHeight="1"/>
    <row r="19184" ht="8.25" hidden="1" customHeight="1"/>
    <row r="19185" ht="8.25" hidden="1" customHeight="1"/>
    <row r="19186" ht="8.25" hidden="1" customHeight="1"/>
    <row r="19187" ht="8.25" hidden="1" customHeight="1"/>
    <row r="19188" ht="8.25" hidden="1" customHeight="1"/>
    <row r="19189" ht="8.25" hidden="1" customHeight="1"/>
    <row r="19190" ht="8.25" hidden="1" customHeight="1"/>
    <row r="19191" ht="8.25" hidden="1" customHeight="1"/>
    <row r="19192" ht="8.25" hidden="1" customHeight="1"/>
    <row r="19193" ht="8.25" hidden="1" customHeight="1"/>
    <row r="19194" ht="8.25" hidden="1" customHeight="1"/>
    <row r="19195" ht="8.25" hidden="1" customHeight="1"/>
    <row r="19196" ht="8.25" hidden="1" customHeight="1"/>
    <row r="19197" ht="8.25" hidden="1" customHeight="1"/>
    <row r="19198" ht="8.25" hidden="1" customHeight="1"/>
    <row r="19199" ht="8.25" hidden="1" customHeight="1"/>
    <row r="19200" ht="8.25" hidden="1" customHeight="1"/>
    <row r="19201" ht="8.25" hidden="1" customHeight="1"/>
    <row r="19202" ht="8.25" hidden="1" customHeight="1"/>
    <row r="19203" ht="8.25" hidden="1" customHeight="1"/>
    <row r="19204" ht="8.25" hidden="1" customHeight="1"/>
    <row r="19205" ht="8.25" hidden="1" customHeight="1"/>
    <row r="19206" ht="8.25" hidden="1" customHeight="1"/>
    <row r="19207" ht="8.25" hidden="1" customHeight="1"/>
    <row r="19208" ht="8.25" hidden="1" customHeight="1"/>
    <row r="19209" ht="8.25" hidden="1" customHeight="1"/>
    <row r="19210" ht="8.25" hidden="1" customHeight="1"/>
    <row r="19211" ht="8.25" hidden="1" customHeight="1"/>
    <row r="19212" ht="8.25" hidden="1" customHeight="1"/>
    <row r="19213" ht="8.25" hidden="1" customHeight="1"/>
    <row r="19214" ht="8.25" hidden="1" customHeight="1"/>
    <row r="19215" ht="8.25" hidden="1" customHeight="1"/>
    <row r="19216" ht="8.25" hidden="1" customHeight="1"/>
    <row r="19217" ht="8.25" hidden="1" customHeight="1"/>
    <row r="19218" ht="8.25" hidden="1" customHeight="1"/>
    <row r="19219" ht="8.25" hidden="1" customHeight="1"/>
    <row r="19220" ht="8.25" hidden="1" customHeight="1"/>
    <row r="19221" ht="8.25" hidden="1" customHeight="1"/>
    <row r="19222" ht="8.25" hidden="1" customHeight="1"/>
    <row r="19223" ht="8.25" hidden="1" customHeight="1"/>
    <row r="19224" ht="8.25" hidden="1" customHeight="1"/>
    <row r="19225" ht="8.25" hidden="1" customHeight="1"/>
    <row r="19226" ht="8.25" hidden="1" customHeight="1"/>
    <row r="19227" ht="8.25" hidden="1" customHeight="1"/>
    <row r="19228" ht="8.25" hidden="1" customHeight="1"/>
    <row r="19229" ht="8.25" hidden="1" customHeight="1"/>
    <row r="19230" ht="8.25" hidden="1" customHeight="1"/>
    <row r="19231" ht="8.25" hidden="1" customHeight="1"/>
    <row r="19232" ht="8.25" hidden="1" customHeight="1"/>
    <row r="19233" ht="8.25" hidden="1" customHeight="1"/>
    <row r="19234" ht="8.25" hidden="1" customHeight="1"/>
    <row r="19235" ht="8.25" hidden="1" customHeight="1"/>
    <row r="19236" ht="8.25" hidden="1" customHeight="1"/>
    <row r="19237" ht="8.25" hidden="1" customHeight="1"/>
    <row r="19238" ht="8.25" hidden="1" customHeight="1"/>
    <row r="19239" ht="8.25" hidden="1" customHeight="1"/>
    <row r="19240" ht="8.25" hidden="1" customHeight="1"/>
    <row r="19241" ht="8.25" hidden="1" customHeight="1"/>
    <row r="19242" ht="8.25" hidden="1" customHeight="1"/>
    <row r="19243" ht="8.25" hidden="1" customHeight="1"/>
    <row r="19244" ht="8.25" hidden="1" customHeight="1"/>
    <row r="19245" ht="8.25" hidden="1" customHeight="1"/>
    <row r="19246" ht="8.25" hidden="1" customHeight="1"/>
    <row r="19247" ht="8.25" hidden="1" customHeight="1"/>
    <row r="19248" ht="8.25" hidden="1" customHeight="1"/>
    <row r="19249" ht="8.25" hidden="1" customHeight="1"/>
    <row r="19250" ht="8.25" hidden="1" customHeight="1"/>
    <row r="19251" ht="8.25" hidden="1" customHeight="1"/>
    <row r="19252" ht="8.25" hidden="1" customHeight="1"/>
    <row r="19253" ht="8.25" hidden="1" customHeight="1"/>
    <row r="19254" ht="8.25" hidden="1" customHeight="1"/>
    <row r="19255" ht="8.25" hidden="1" customHeight="1"/>
    <row r="19256" ht="8.25" hidden="1" customHeight="1"/>
    <row r="19257" ht="8.25" hidden="1" customHeight="1"/>
    <row r="19258" ht="8.25" hidden="1" customHeight="1"/>
    <row r="19259" ht="8.25" hidden="1" customHeight="1"/>
    <row r="19260" ht="8.25" hidden="1" customHeight="1"/>
    <row r="19261" ht="8.25" hidden="1" customHeight="1"/>
    <row r="19262" ht="8.25" hidden="1" customHeight="1"/>
    <row r="19263" ht="8.25" hidden="1" customHeight="1"/>
    <row r="19264" ht="8.25" hidden="1" customHeight="1"/>
    <row r="19265" ht="8.25" hidden="1" customHeight="1"/>
    <row r="19266" ht="8.25" hidden="1" customHeight="1"/>
    <row r="19267" ht="8.25" hidden="1" customHeight="1"/>
    <row r="19268" ht="8.25" hidden="1" customHeight="1"/>
    <row r="19269" ht="8.25" hidden="1" customHeight="1"/>
    <row r="19270" ht="8.25" hidden="1" customHeight="1"/>
    <row r="19271" ht="8.25" hidden="1" customHeight="1"/>
    <row r="19272" ht="8.25" hidden="1" customHeight="1"/>
    <row r="19273" ht="8.25" hidden="1" customHeight="1"/>
    <row r="19274" ht="8.25" hidden="1" customHeight="1"/>
    <row r="19275" ht="8.25" hidden="1" customHeight="1"/>
    <row r="19276" ht="8.25" hidden="1" customHeight="1"/>
    <row r="19277" ht="8.25" hidden="1" customHeight="1"/>
    <row r="19278" ht="8.25" hidden="1" customHeight="1"/>
    <row r="19279" ht="8.25" hidden="1" customHeight="1"/>
    <row r="19280" ht="8.25" hidden="1" customHeight="1"/>
    <row r="19281" ht="8.25" hidden="1" customHeight="1"/>
    <row r="19282" ht="8.25" hidden="1" customHeight="1"/>
    <row r="19283" ht="8.25" hidden="1" customHeight="1"/>
    <row r="19284" ht="8.25" hidden="1" customHeight="1"/>
    <row r="19285" ht="8.25" hidden="1" customHeight="1"/>
    <row r="19286" ht="8.25" hidden="1" customHeight="1"/>
    <row r="19287" ht="8.25" hidden="1" customHeight="1"/>
    <row r="19288" ht="8.25" hidden="1" customHeight="1"/>
    <row r="19289" ht="8.25" hidden="1" customHeight="1"/>
    <row r="19290" ht="8.25" hidden="1" customHeight="1"/>
    <row r="19291" ht="8.25" hidden="1" customHeight="1"/>
    <row r="19292" ht="8.25" hidden="1" customHeight="1"/>
    <row r="19293" ht="8.25" hidden="1" customHeight="1"/>
    <row r="19294" ht="8.25" hidden="1" customHeight="1"/>
    <row r="19295" ht="8.25" hidden="1" customHeight="1"/>
    <row r="19296" ht="8.25" hidden="1" customHeight="1"/>
    <row r="19297" ht="8.25" hidden="1" customHeight="1"/>
    <row r="19298" ht="8.25" hidden="1" customHeight="1"/>
    <row r="19299" ht="8.25" hidden="1" customHeight="1"/>
    <row r="19300" ht="8.25" hidden="1" customHeight="1"/>
    <row r="19301" ht="8.25" hidden="1" customHeight="1"/>
    <row r="19302" ht="8.25" hidden="1" customHeight="1"/>
    <row r="19303" ht="8.25" hidden="1" customHeight="1"/>
    <row r="19304" ht="8.25" hidden="1" customHeight="1"/>
    <row r="19305" ht="8.25" hidden="1" customHeight="1"/>
    <row r="19306" ht="8.25" hidden="1" customHeight="1"/>
    <row r="19307" ht="8.25" hidden="1" customHeight="1"/>
    <row r="19308" ht="8.25" hidden="1" customHeight="1"/>
    <row r="19309" ht="8.25" hidden="1" customHeight="1"/>
    <row r="19310" ht="8.25" hidden="1" customHeight="1"/>
    <row r="19311" ht="8.25" hidden="1" customHeight="1"/>
    <row r="19312" ht="8.25" hidden="1" customHeight="1"/>
    <row r="19313" ht="8.25" hidden="1" customHeight="1"/>
    <row r="19314" ht="8.25" hidden="1" customHeight="1"/>
    <row r="19315" ht="8.25" hidden="1" customHeight="1"/>
    <row r="19316" ht="8.25" hidden="1" customHeight="1"/>
    <row r="19317" ht="8.25" hidden="1" customHeight="1"/>
    <row r="19318" ht="8.25" hidden="1" customHeight="1"/>
    <row r="19319" ht="8.25" hidden="1" customHeight="1"/>
    <row r="19320" ht="8.25" hidden="1" customHeight="1"/>
    <row r="19321" ht="8.25" hidden="1" customHeight="1"/>
    <row r="19322" ht="8.25" hidden="1" customHeight="1"/>
    <row r="19323" ht="8.25" hidden="1" customHeight="1"/>
    <row r="19324" ht="8.25" hidden="1" customHeight="1"/>
    <row r="19325" ht="8.25" hidden="1" customHeight="1"/>
    <row r="19326" ht="8.25" hidden="1" customHeight="1"/>
    <row r="19327" ht="8.25" hidden="1" customHeight="1"/>
    <row r="19328" ht="8.25" hidden="1" customHeight="1"/>
    <row r="19329" ht="8.25" hidden="1" customHeight="1"/>
    <row r="19330" ht="8.25" hidden="1" customHeight="1"/>
    <row r="19331" ht="8.25" hidden="1" customHeight="1"/>
    <row r="19332" ht="8.25" hidden="1" customHeight="1"/>
    <row r="19333" ht="8.25" hidden="1" customHeight="1"/>
    <row r="19334" ht="8.25" hidden="1" customHeight="1"/>
    <row r="19335" ht="8.25" hidden="1" customHeight="1"/>
    <row r="19336" ht="8.25" hidden="1" customHeight="1"/>
    <row r="19337" ht="8.25" hidden="1" customHeight="1"/>
    <row r="19338" ht="8.25" hidden="1" customHeight="1"/>
    <row r="19339" ht="8.25" hidden="1" customHeight="1"/>
    <row r="19340" ht="8.25" hidden="1" customHeight="1"/>
    <row r="19341" ht="8.25" hidden="1" customHeight="1"/>
    <row r="19342" ht="8.25" hidden="1" customHeight="1"/>
    <row r="19343" ht="8.25" hidden="1" customHeight="1"/>
    <row r="19344" ht="8.25" hidden="1" customHeight="1"/>
    <row r="19345" ht="8.25" hidden="1" customHeight="1"/>
    <row r="19346" ht="8.25" hidden="1" customHeight="1"/>
    <row r="19347" ht="8.25" hidden="1" customHeight="1"/>
    <row r="19348" ht="8.25" hidden="1" customHeight="1"/>
    <row r="19349" ht="8.25" hidden="1" customHeight="1"/>
    <row r="19350" ht="8.25" hidden="1" customHeight="1"/>
    <row r="19351" ht="8.25" hidden="1" customHeight="1"/>
    <row r="19352" ht="8.25" hidden="1" customHeight="1"/>
    <row r="19353" ht="8.25" hidden="1" customHeight="1"/>
    <row r="19354" ht="8.25" hidden="1" customHeight="1"/>
    <row r="19355" ht="8.25" hidden="1" customHeight="1"/>
    <row r="19356" ht="8.25" hidden="1" customHeight="1"/>
    <row r="19357" ht="8.25" hidden="1" customHeight="1"/>
    <row r="19358" ht="8.25" hidden="1" customHeight="1"/>
    <row r="19359" ht="8.25" hidden="1" customHeight="1"/>
    <row r="19360" ht="8.25" hidden="1" customHeight="1"/>
    <row r="19361" ht="8.25" hidden="1" customHeight="1"/>
    <row r="19362" ht="8.25" hidden="1" customHeight="1"/>
    <row r="19363" ht="8.25" hidden="1" customHeight="1"/>
    <row r="19364" ht="8.25" hidden="1" customHeight="1"/>
    <row r="19365" ht="8.25" hidden="1" customHeight="1"/>
    <row r="19366" ht="8.25" hidden="1" customHeight="1"/>
    <row r="19367" ht="8.25" hidden="1" customHeight="1"/>
    <row r="19368" ht="8.25" hidden="1" customHeight="1"/>
    <row r="19369" ht="8.25" hidden="1" customHeight="1"/>
    <row r="19370" ht="8.25" hidden="1" customHeight="1"/>
    <row r="19371" ht="8.25" hidden="1" customHeight="1"/>
    <row r="19372" ht="8.25" hidden="1" customHeight="1"/>
    <row r="19373" ht="8.25" hidden="1" customHeight="1"/>
    <row r="19374" ht="8.25" hidden="1" customHeight="1"/>
    <row r="19375" ht="8.25" hidden="1" customHeight="1"/>
    <row r="19376" ht="8.25" hidden="1" customHeight="1"/>
    <row r="19377" ht="8.25" hidden="1" customHeight="1"/>
    <row r="19378" ht="8.25" hidden="1" customHeight="1"/>
    <row r="19379" ht="8.25" hidden="1" customHeight="1"/>
    <row r="19380" ht="8.25" hidden="1" customHeight="1"/>
    <row r="19381" ht="8.25" hidden="1" customHeight="1"/>
    <row r="19382" ht="8.25" hidden="1" customHeight="1"/>
    <row r="19383" ht="8.25" hidden="1" customHeight="1"/>
    <row r="19384" ht="8.25" hidden="1" customHeight="1"/>
    <row r="19385" ht="8.25" hidden="1" customHeight="1"/>
    <row r="19386" ht="8.25" hidden="1" customHeight="1"/>
    <row r="19387" ht="8.25" hidden="1" customHeight="1"/>
    <row r="19388" ht="8.25" hidden="1" customHeight="1"/>
    <row r="19389" ht="8.25" hidden="1" customHeight="1"/>
    <row r="19390" ht="8.25" hidden="1" customHeight="1"/>
    <row r="19391" ht="8.25" hidden="1" customHeight="1"/>
    <row r="19392" ht="8.25" hidden="1" customHeight="1"/>
    <row r="19393" ht="8.25" hidden="1" customHeight="1"/>
    <row r="19394" ht="8.25" hidden="1" customHeight="1"/>
    <row r="19395" ht="8.25" hidden="1" customHeight="1"/>
    <row r="19396" ht="8.25" hidden="1" customHeight="1"/>
    <row r="19397" ht="8.25" hidden="1" customHeight="1"/>
    <row r="19398" ht="8.25" hidden="1" customHeight="1"/>
    <row r="19399" ht="8.25" hidden="1" customHeight="1"/>
    <row r="19400" ht="8.25" hidden="1" customHeight="1"/>
    <row r="19401" ht="8.25" hidden="1" customHeight="1"/>
    <row r="19402" ht="8.25" hidden="1" customHeight="1"/>
    <row r="19403" ht="8.25" hidden="1" customHeight="1"/>
    <row r="19404" ht="8.25" hidden="1" customHeight="1"/>
    <row r="19405" ht="8.25" hidden="1" customHeight="1"/>
    <row r="19406" ht="8.25" hidden="1" customHeight="1"/>
    <row r="19407" ht="8.25" hidden="1" customHeight="1"/>
    <row r="19408" ht="8.25" hidden="1" customHeight="1"/>
    <row r="19409" ht="8.25" hidden="1" customHeight="1"/>
    <row r="19410" ht="8.25" hidden="1" customHeight="1"/>
    <row r="19411" ht="8.25" hidden="1" customHeight="1"/>
    <row r="19412" ht="8.25" hidden="1" customHeight="1"/>
    <row r="19413" ht="8.25" hidden="1" customHeight="1"/>
    <row r="19414" ht="8.25" hidden="1" customHeight="1"/>
    <row r="19415" ht="8.25" hidden="1" customHeight="1"/>
    <row r="19416" ht="8.25" hidden="1" customHeight="1"/>
    <row r="19417" ht="8.25" hidden="1" customHeight="1"/>
    <row r="19418" ht="8.25" hidden="1" customHeight="1"/>
    <row r="19419" ht="8.25" hidden="1" customHeight="1"/>
    <row r="19420" ht="8.25" hidden="1" customHeight="1"/>
    <row r="19421" ht="8.25" hidden="1" customHeight="1"/>
    <row r="19422" ht="8.25" hidden="1" customHeight="1"/>
    <row r="19423" ht="8.25" hidden="1" customHeight="1"/>
    <row r="19424" ht="8.25" hidden="1" customHeight="1"/>
    <row r="19425" ht="8.25" hidden="1" customHeight="1"/>
    <row r="19426" ht="8.25" hidden="1" customHeight="1"/>
    <row r="19427" ht="8.25" hidden="1" customHeight="1"/>
    <row r="19428" ht="8.25" hidden="1" customHeight="1"/>
    <row r="19429" ht="8.25" hidden="1" customHeight="1"/>
    <row r="19430" ht="8.25" hidden="1" customHeight="1"/>
    <row r="19431" ht="8.25" hidden="1" customHeight="1"/>
    <row r="19432" ht="8.25" hidden="1" customHeight="1"/>
    <row r="19433" ht="8.25" hidden="1" customHeight="1"/>
    <row r="19434" ht="8.25" hidden="1" customHeight="1"/>
    <row r="19435" ht="8.25" hidden="1" customHeight="1"/>
    <row r="19436" ht="8.25" hidden="1" customHeight="1"/>
    <row r="19437" ht="8.25" hidden="1" customHeight="1"/>
    <row r="19438" ht="8.25" hidden="1" customHeight="1"/>
    <row r="19439" ht="8.25" hidden="1" customHeight="1"/>
    <row r="19440" ht="8.25" hidden="1" customHeight="1"/>
    <row r="19441" ht="8.25" hidden="1" customHeight="1"/>
    <row r="19442" ht="8.25" hidden="1" customHeight="1"/>
    <row r="19443" ht="8.25" hidden="1" customHeight="1"/>
    <row r="19444" ht="8.25" hidden="1" customHeight="1"/>
    <row r="19445" ht="8.25" hidden="1" customHeight="1"/>
    <row r="19446" ht="8.25" hidden="1" customHeight="1"/>
    <row r="19447" ht="8.25" hidden="1" customHeight="1"/>
    <row r="19448" ht="8.25" hidden="1" customHeight="1"/>
    <row r="19449" ht="8.25" hidden="1" customHeight="1"/>
    <row r="19450" ht="8.25" hidden="1" customHeight="1"/>
    <row r="19451" ht="8.25" hidden="1" customHeight="1"/>
    <row r="19452" ht="8.25" hidden="1" customHeight="1"/>
    <row r="19453" ht="8.25" hidden="1" customHeight="1"/>
    <row r="19454" ht="8.25" hidden="1" customHeight="1"/>
    <row r="19455" ht="8.25" hidden="1" customHeight="1"/>
    <row r="19456" ht="8.25" hidden="1" customHeight="1"/>
    <row r="19457" ht="8.25" hidden="1" customHeight="1"/>
    <row r="19458" ht="8.25" hidden="1" customHeight="1"/>
    <row r="19459" ht="8.25" hidden="1" customHeight="1"/>
    <row r="19460" ht="8.25" hidden="1" customHeight="1"/>
    <row r="19461" ht="8.25" hidden="1" customHeight="1"/>
    <row r="19462" ht="8.25" hidden="1" customHeight="1"/>
    <row r="19463" ht="8.25" hidden="1" customHeight="1"/>
    <row r="19464" ht="8.25" hidden="1" customHeight="1"/>
    <row r="19465" ht="8.25" hidden="1" customHeight="1"/>
    <row r="19466" ht="8.25" hidden="1" customHeight="1"/>
    <row r="19467" ht="8.25" hidden="1" customHeight="1"/>
    <row r="19468" ht="8.25" hidden="1" customHeight="1"/>
    <row r="19469" ht="8.25" hidden="1" customHeight="1"/>
    <row r="19470" ht="8.25" hidden="1" customHeight="1"/>
    <row r="19471" ht="8.25" hidden="1" customHeight="1"/>
    <row r="19472" ht="8.25" hidden="1" customHeight="1"/>
    <row r="19473" ht="8.25" hidden="1" customHeight="1"/>
    <row r="19474" ht="8.25" hidden="1" customHeight="1"/>
    <row r="19475" ht="8.25" hidden="1" customHeight="1"/>
    <row r="19476" ht="8.25" hidden="1" customHeight="1"/>
    <row r="19477" ht="8.25" hidden="1" customHeight="1"/>
    <row r="19478" ht="8.25" hidden="1" customHeight="1"/>
    <row r="19479" ht="8.25" hidden="1" customHeight="1"/>
    <row r="19480" ht="8.25" hidden="1" customHeight="1"/>
    <row r="19481" ht="8.25" hidden="1" customHeight="1"/>
    <row r="19482" ht="8.25" hidden="1" customHeight="1"/>
    <row r="19483" ht="8.25" hidden="1" customHeight="1"/>
    <row r="19484" ht="8.25" hidden="1" customHeight="1"/>
    <row r="19485" ht="8.25" hidden="1" customHeight="1"/>
    <row r="19486" ht="8.25" hidden="1" customHeight="1"/>
    <row r="19487" ht="8.25" hidden="1" customHeight="1"/>
    <row r="19488" ht="8.25" hidden="1" customHeight="1"/>
    <row r="19489" ht="8.25" hidden="1" customHeight="1"/>
    <row r="19490" ht="8.25" hidden="1" customHeight="1"/>
    <row r="19491" ht="8.25" hidden="1" customHeight="1"/>
    <row r="19492" ht="8.25" hidden="1" customHeight="1"/>
    <row r="19493" ht="8.25" hidden="1" customHeight="1"/>
    <row r="19494" ht="8.25" hidden="1" customHeight="1"/>
    <row r="19495" ht="8.25" hidden="1" customHeight="1"/>
    <row r="19496" ht="8.25" hidden="1" customHeight="1"/>
    <row r="19497" ht="8.25" hidden="1" customHeight="1"/>
    <row r="19498" ht="8.25" hidden="1" customHeight="1"/>
    <row r="19499" ht="8.25" hidden="1" customHeight="1"/>
    <row r="19500" ht="8.25" hidden="1" customHeight="1"/>
    <row r="19501" ht="8.25" hidden="1" customHeight="1"/>
    <row r="19502" ht="8.25" hidden="1" customHeight="1"/>
    <row r="19503" ht="8.25" hidden="1" customHeight="1"/>
    <row r="19504" ht="8.25" hidden="1" customHeight="1"/>
    <row r="19505" ht="8.25" hidden="1" customHeight="1"/>
    <row r="19506" ht="8.25" hidden="1" customHeight="1"/>
    <row r="19507" ht="8.25" hidden="1" customHeight="1"/>
    <row r="19508" ht="8.25" hidden="1" customHeight="1"/>
    <row r="19509" ht="8.25" hidden="1" customHeight="1"/>
    <row r="19510" ht="8.25" hidden="1" customHeight="1"/>
    <row r="19511" ht="8.25" hidden="1" customHeight="1"/>
    <row r="19512" ht="8.25" hidden="1" customHeight="1"/>
    <row r="19513" ht="8.25" hidden="1" customHeight="1"/>
    <row r="19514" ht="8.25" hidden="1" customHeight="1"/>
    <row r="19515" ht="8.25" hidden="1" customHeight="1"/>
    <row r="19516" ht="8.25" hidden="1" customHeight="1"/>
    <row r="19517" ht="8.25" hidden="1" customHeight="1"/>
    <row r="19518" ht="8.25" hidden="1" customHeight="1"/>
    <row r="19519" ht="8.25" hidden="1" customHeight="1"/>
    <row r="19520" ht="8.25" hidden="1" customHeight="1"/>
    <row r="19521" ht="8.25" hidden="1" customHeight="1"/>
    <row r="19522" ht="8.25" hidden="1" customHeight="1"/>
    <row r="19523" ht="8.25" hidden="1" customHeight="1"/>
    <row r="19524" ht="8.25" hidden="1" customHeight="1"/>
    <row r="19525" ht="8.25" hidden="1" customHeight="1"/>
    <row r="19526" ht="8.25" hidden="1" customHeight="1"/>
    <row r="19527" ht="8.25" hidden="1" customHeight="1"/>
    <row r="19528" ht="8.25" hidden="1" customHeight="1"/>
    <row r="19529" ht="8.25" hidden="1" customHeight="1"/>
    <row r="19530" ht="8.25" hidden="1" customHeight="1"/>
    <row r="19531" ht="8.25" hidden="1" customHeight="1"/>
    <row r="19532" ht="8.25" hidden="1" customHeight="1"/>
    <row r="19533" ht="8.25" hidden="1" customHeight="1"/>
    <row r="19534" ht="8.25" hidden="1" customHeight="1"/>
    <row r="19535" ht="8.25" hidden="1" customHeight="1"/>
    <row r="19536" ht="8.25" hidden="1" customHeight="1"/>
    <row r="19537" ht="8.25" hidden="1" customHeight="1"/>
    <row r="19538" ht="8.25" hidden="1" customHeight="1"/>
    <row r="19539" ht="8.25" hidden="1" customHeight="1"/>
    <row r="19540" ht="8.25" hidden="1" customHeight="1"/>
    <row r="19541" ht="8.25" hidden="1" customHeight="1"/>
    <row r="19542" ht="8.25" hidden="1" customHeight="1"/>
    <row r="19543" ht="8.25" hidden="1" customHeight="1"/>
    <row r="19544" ht="8.25" hidden="1" customHeight="1"/>
    <row r="19545" ht="8.25" hidden="1" customHeight="1"/>
    <row r="19546" ht="8.25" hidden="1" customHeight="1"/>
    <row r="19547" ht="8.25" hidden="1" customHeight="1"/>
    <row r="19548" ht="8.25" hidden="1" customHeight="1"/>
    <row r="19549" ht="8.25" hidden="1" customHeight="1"/>
    <row r="19550" ht="8.25" hidden="1" customHeight="1"/>
    <row r="19551" ht="8.25" hidden="1" customHeight="1"/>
    <row r="19552" ht="8.25" hidden="1" customHeight="1"/>
    <row r="19553" ht="8.25" hidden="1" customHeight="1"/>
    <row r="19554" ht="8.25" hidden="1" customHeight="1"/>
    <row r="19555" ht="8.25" hidden="1" customHeight="1"/>
    <row r="19556" ht="8.25" hidden="1" customHeight="1"/>
    <row r="19557" ht="8.25" hidden="1" customHeight="1"/>
    <row r="19558" ht="8.25" hidden="1" customHeight="1"/>
    <row r="19559" ht="8.25" hidden="1" customHeight="1"/>
    <row r="19560" ht="8.25" hidden="1" customHeight="1"/>
    <row r="19561" ht="8.25" hidden="1" customHeight="1"/>
    <row r="19562" ht="8.25" hidden="1" customHeight="1"/>
    <row r="19563" ht="8.25" hidden="1" customHeight="1"/>
    <row r="19564" ht="8.25" hidden="1" customHeight="1"/>
    <row r="19565" ht="8.25" hidden="1" customHeight="1"/>
    <row r="19566" ht="8.25" hidden="1" customHeight="1"/>
    <row r="19567" ht="8.25" hidden="1" customHeight="1"/>
    <row r="19568" ht="8.25" hidden="1" customHeight="1"/>
    <row r="19569" ht="8.25" hidden="1" customHeight="1"/>
    <row r="19570" ht="8.25" hidden="1" customHeight="1"/>
    <row r="19571" ht="8.25" hidden="1" customHeight="1"/>
    <row r="19572" ht="8.25" hidden="1" customHeight="1"/>
    <row r="19573" ht="8.25" hidden="1" customHeight="1"/>
    <row r="19574" ht="8.25" hidden="1" customHeight="1"/>
    <row r="19575" ht="8.25" hidden="1" customHeight="1"/>
    <row r="19576" ht="8.25" hidden="1" customHeight="1"/>
    <row r="19577" ht="8.25" hidden="1" customHeight="1"/>
    <row r="19578" ht="8.25" hidden="1" customHeight="1"/>
    <row r="19579" ht="8.25" hidden="1" customHeight="1"/>
    <row r="19580" ht="8.25" hidden="1" customHeight="1"/>
    <row r="19581" ht="8.25" hidden="1" customHeight="1"/>
    <row r="19582" ht="8.25" hidden="1" customHeight="1"/>
    <row r="19583" ht="8.25" hidden="1" customHeight="1"/>
    <row r="19584" ht="8.25" hidden="1" customHeight="1"/>
    <row r="19585" ht="8.25" hidden="1" customHeight="1"/>
    <row r="19586" ht="8.25" hidden="1" customHeight="1"/>
    <row r="19587" ht="8.25" hidden="1" customHeight="1"/>
    <row r="19588" ht="8.25" hidden="1" customHeight="1"/>
    <row r="19589" ht="8.25" hidden="1" customHeight="1"/>
    <row r="19590" ht="8.25" hidden="1" customHeight="1"/>
    <row r="19591" ht="8.25" hidden="1" customHeight="1"/>
    <row r="19592" ht="8.25" hidden="1" customHeight="1"/>
    <row r="19593" ht="8.25" hidden="1" customHeight="1"/>
    <row r="19594" ht="8.25" hidden="1" customHeight="1"/>
    <row r="19595" ht="8.25" hidden="1" customHeight="1"/>
    <row r="19596" ht="8.25" hidden="1" customHeight="1"/>
    <row r="19597" ht="8.25" hidden="1" customHeight="1"/>
    <row r="19598" ht="8.25" hidden="1" customHeight="1"/>
    <row r="19599" ht="8.25" hidden="1" customHeight="1"/>
    <row r="19600" ht="8.25" hidden="1" customHeight="1"/>
    <row r="19601" ht="8.25" hidden="1" customHeight="1"/>
    <row r="19602" ht="8.25" hidden="1" customHeight="1"/>
    <row r="19603" ht="8.25" hidden="1" customHeight="1"/>
    <row r="19604" ht="8.25" hidden="1" customHeight="1"/>
    <row r="19605" ht="8.25" hidden="1" customHeight="1"/>
    <row r="19606" ht="8.25" hidden="1" customHeight="1"/>
    <row r="19607" ht="8.25" hidden="1" customHeight="1"/>
    <row r="19608" ht="8.25" hidden="1" customHeight="1"/>
    <row r="19609" ht="8.25" hidden="1" customHeight="1"/>
    <row r="19610" ht="8.25" hidden="1" customHeight="1"/>
    <row r="19611" ht="8.25" hidden="1" customHeight="1"/>
    <row r="19612" ht="8.25" hidden="1" customHeight="1"/>
    <row r="19613" ht="8.25" hidden="1" customHeight="1"/>
    <row r="19614" ht="8.25" hidden="1" customHeight="1"/>
    <row r="19615" ht="8.25" hidden="1" customHeight="1"/>
    <row r="19616" ht="8.25" hidden="1" customHeight="1"/>
    <row r="19617" ht="8.25" hidden="1" customHeight="1"/>
    <row r="19618" ht="8.25" hidden="1" customHeight="1"/>
    <row r="19619" ht="8.25" hidden="1" customHeight="1"/>
    <row r="19620" ht="8.25" hidden="1" customHeight="1"/>
    <row r="19621" ht="8.25" hidden="1" customHeight="1"/>
    <row r="19622" ht="8.25" hidden="1" customHeight="1"/>
    <row r="19623" ht="8.25" hidden="1" customHeight="1"/>
    <row r="19624" ht="8.25" hidden="1" customHeight="1"/>
    <row r="19625" ht="8.25" hidden="1" customHeight="1"/>
    <row r="19626" ht="8.25" hidden="1" customHeight="1"/>
    <row r="19627" ht="8.25" hidden="1" customHeight="1"/>
    <row r="19628" ht="8.25" hidden="1" customHeight="1"/>
    <row r="19629" ht="8.25" hidden="1" customHeight="1"/>
    <row r="19630" ht="8.25" hidden="1" customHeight="1"/>
    <row r="19631" ht="8.25" hidden="1" customHeight="1"/>
    <row r="19632" ht="8.25" hidden="1" customHeight="1"/>
    <row r="19633" ht="8.25" hidden="1" customHeight="1"/>
    <row r="19634" ht="8.25" hidden="1" customHeight="1"/>
    <row r="19635" ht="8.25" hidden="1" customHeight="1"/>
    <row r="19636" ht="8.25" hidden="1" customHeight="1"/>
    <row r="19637" ht="8.25" hidden="1" customHeight="1"/>
    <row r="19638" ht="8.25" hidden="1" customHeight="1"/>
    <row r="19639" ht="8.25" hidden="1" customHeight="1"/>
    <row r="19640" ht="8.25" hidden="1" customHeight="1"/>
    <row r="19641" ht="8.25" hidden="1" customHeight="1"/>
    <row r="19642" ht="8.25" hidden="1" customHeight="1"/>
    <row r="19643" ht="8.25" hidden="1" customHeight="1"/>
    <row r="19644" ht="8.25" hidden="1" customHeight="1"/>
    <row r="19645" ht="8.25" hidden="1" customHeight="1"/>
    <row r="19646" ht="8.25" hidden="1" customHeight="1"/>
    <row r="19647" ht="8.25" hidden="1" customHeight="1"/>
    <row r="19648" ht="8.25" hidden="1" customHeight="1"/>
    <row r="19649" ht="8.25" hidden="1" customHeight="1"/>
    <row r="19650" ht="8.25" hidden="1" customHeight="1"/>
    <row r="19651" ht="8.25" hidden="1" customHeight="1"/>
    <row r="19652" ht="8.25" hidden="1" customHeight="1"/>
    <row r="19653" ht="8.25" hidden="1" customHeight="1"/>
    <row r="19654" ht="8.25" hidden="1" customHeight="1"/>
    <row r="19655" ht="8.25" hidden="1" customHeight="1"/>
    <row r="19656" ht="8.25" hidden="1" customHeight="1"/>
    <row r="19657" ht="8.25" hidden="1" customHeight="1"/>
    <row r="19658" ht="8.25" hidden="1" customHeight="1"/>
    <row r="19659" ht="8.25" hidden="1" customHeight="1"/>
    <row r="19660" ht="8.25" hidden="1" customHeight="1"/>
    <row r="19661" ht="8.25" hidden="1" customHeight="1"/>
    <row r="19662" ht="8.25" hidden="1" customHeight="1"/>
    <row r="19663" ht="8.25" hidden="1" customHeight="1"/>
    <row r="19664" ht="8.25" hidden="1" customHeight="1"/>
    <row r="19665" ht="8.25" hidden="1" customHeight="1"/>
    <row r="19666" ht="8.25" hidden="1" customHeight="1"/>
    <row r="19667" ht="8.25" hidden="1" customHeight="1"/>
    <row r="19668" ht="8.25" hidden="1" customHeight="1"/>
    <row r="19669" ht="8.25" hidden="1" customHeight="1"/>
    <row r="19670" ht="8.25" hidden="1" customHeight="1"/>
    <row r="19671" ht="8.25" hidden="1" customHeight="1"/>
    <row r="19672" ht="8.25" hidden="1" customHeight="1"/>
    <row r="19673" ht="8.25" hidden="1" customHeight="1"/>
    <row r="19674" ht="8.25" hidden="1" customHeight="1"/>
    <row r="19675" ht="8.25" hidden="1" customHeight="1"/>
    <row r="19676" ht="8.25" hidden="1" customHeight="1"/>
    <row r="19677" ht="8.25" hidden="1" customHeight="1"/>
    <row r="19678" ht="8.25" hidden="1" customHeight="1"/>
    <row r="19679" ht="8.25" hidden="1" customHeight="1"/>
    <row r="19680" ht="8.25" hidden="1" customHeight="1"/>
    <row r="19681" ht="8.25" hidden="1" customHeight="1"/>
    <row r="19682" ht="8.25" hidden="1" customHeight="1"/>
    <row r="19683" ht="8.25" hidden="1" customHeight="1"/>
    <row r="19684" ht="8.25" hidden="1" customHeight="1"/>
    <row r="19685" ht="8.25" hidden="1" customHeight="1"/>
    <row r="19686" ht="8.25" hidden="1" customHeight="1"/>
    <row r="19687" ht="8.25" hidden="1" customHeight="1"/>
    <row r="19688" ht="8.25" hidden="1" customHeight="1"/>
    <row r="19689" ht="8.25" hidden="1" customHeight="1"/>
    <row r="19690" ht="8.25" hidden="1" customHeight="1"/>
    <row r="19691" ht="8.25" hidden="1" customHeight="1"/>
    <row r="19692" ht="8.25" hidden="1" customHeight="1"/>
    <row r="19693" ht="8.25" hidden="1" customHeight="1"/>
    <row r="19694" ht="8.25" hidden="1" customHeight="1"/>
    <row r="19695" ht="8.25" hidden="1" customHeight="1"/>
    <row r="19696" ht="8.25" hidden="1" customHeight="1"/>
    <row r="19697" ht="8.25" hidden="1" customHeight="1"/>
    <row r="19698" ht="8.25" hidden="1" customHeight="1"/>
    <row r="19699" ht="8.25" hidden="1" customHeight="1"/>
    <row r="19700" ht="8.25" hidden="1" customHeight="1"/>
    <row r="19701" ht="8.25" hidden="1" customHeight="1"/>
    <row r="19702" ht="8.25" hidden="1" customHeight="1"/>
    <row r="19703" ht="8.25" hidden="1" customHeight="1"/>
    <row r="19704" ht="8.25" hidden="1" customHeight="1"/>
    <row r="19705" ht="8.25" hidden="1" customHeight="1"/>
    <row r="19706" ht="8.25" hidden="1" customHeight="1"/>
    <row r="19707" ht="8.25" hidden="1" customHeight="1"/>
    <row r="19708" ht="8.25" hidden="1" customHeight="1"/>
    <row r="19709" ht="8.25" hidden="1" customHeight="1"/>
    <row r="19710" ht="8.25" hidden="1" customHeight="1"/>
    <row r="19711" ht="8.25" hidden="1" customHeight="1"/>
    <row r="19712" ht="8.25" hidden="1" customHeight="1"/>
    <row r="19713" ht="8.25" hidden="1" customHeight="1"/>
    <row r="19714" ht="8.25" hidden="1" customHeight="1"/>
    <row r="19715" ht="8.25" hidden="1" customHeight="1"/>
    <row r="19716" ht="8.25" hidden="1" customHeight="1"/>
    <row r="19717" ht="8.25" hidden="1" customHeight="1"/>
    <row r="19718" ht="8.25" hidden="1" customHeight="1"/>
    <row r="19719" ht="8.25" hidden="1" customHeight="1"/>
    <row r="19720" ht="8.25" hidden="1" customHeight="1"/>
    <row r="19721" ht="8.25" hidden="1" customHeight="1"/>
    <row r="19722" ht="8.25" hidden="1" customHeight="1"/>
    <row r="19723" ht="8.25" hidden="1" customHeight="1"/>
    <row r="19724" ht="8.25" hidden="1" customHeight="1"/>
    <row r="19725" ht="8.25" hidden="1" customHeight="1"/>
    <row r="19726" ht="8.25" hidden="1" customHeight="1"/>
    <row r="19727" ht="8.25" hidden="1" customHeight="1"/>
    <row r="19728" ht="8.25" hidden="1" customHeight="1"/>
    <row r="19729" ht="8.25" hidden="1" customHeight="1"/>
    <row r="19730" ht="8.25" hidden="1" customHeight="1"/>
    <row r="19731" ht="8.25" hidden="1" customHeight="1"/>
    <row r="19732" ht="8.25" hidden="1" customHeight="1"/>
    <row r="19733" ht="8.25" hidden="1" customHeight="1"/>
    <row r="19734" ht="8.25" hidden="1" customHeight="1"/>
    <row r="19735" ht="8.25" hidden="1" customHeight="1"/>
    <row r="19736" ht="8.25" hidden="1" customHeight="1"/>
    <row r="19737" ht="8.25" hidden="1" customHeight="1"/>
    <row r="19738" ht="8.25" hidden="1" customHeight="1"/>
    <row r="19739" ht="8.25" hidden="1" customHeight="1"/>
    <row r="19740" ht="8.25" hidden="1" customHeight="1"/>
    <row r="19741" ht="8.25" hidden="1" customHeight="1"/>
    <row r="19742" ht="8.25" hidden="1" customHeight="1"/>
    <row r="19743" ht="8.25" hidden="1" customHeight="1"/>
    <row r="19744" ht="8.25" hidden="1" customHeight="1"/>
    <row r="19745" ht="8.25" hidden="1" customHeight="1"/>
    <row r="19746" ht="8.25" hidden="1" customHeight="1"/>
    <row r="19747" ht="8.25" hidden="1" customHeight="1"/>
    <row r="19748" ht="8.25" hidden="1" customHeight="1"/>
    <row r="19749" ht="8.25" hidden="1" customHeight="1"/>
    <row r="19750" ht="8.25" hidden="1" customHeight="1"/>
    <row r="19751" ht="8.25" hidden="1" customHeight="1"/>
    <row r="19752" ht="8.25" hidden="1" customHeight="1"/>
    <row r="19753" ht="8.25" hidden="1" customHeight="1"/>
    <row r="19754" ht="8.25" hidden="1" customHeight="1"/>
    <row r="19755" ht="8.25" hidden="1" customHeight="1"/>
    <row r="19756" ht="8.25" hidden="1" customHeight="1"/>
    <row r="19757" ht="8.25" hidden="1" customHeight="1"/>
    <row r="19758" ht="8.25" hidden="1" customHeight="1"/>
    <row r="19759" ht="8.25" hidden="1" customHeight="1"/>
    <row r="19760" ht="8.25" hidden="1" customHeight="1"/>
    <row r="19761" ht="8.25" hidden="1" customHeight="1"/>
    <row r="19762" ht="8.25" hidden="1" customHeight="1"/>
    <row r="19763" ht="8.25" hidden="1" customHeight="1"/>
    <row r="19764" ht="8.25" hidden="1" customHeight="1"/>
    <row r="19765" ht="8.25" hidden="1" customHeight="1"/>
    <row r="19766" ht="8.25" hidden="1" customHeight="1"/>
    <row r="19767" ht="8.25" hidden="1" customHeight="1"/>
    <row r="19768" ht="8.25" hidden="1" customHeight="1"/>
    <row r="19769" ht="8.25" hidden="1" customHeight="1"/>
    <row r="19770" ht="8.25" hidden="1" customHeight="1"/>
    <row r="19771" ht="8.25" hidden="1" customHeight="1"/>
    <row r="19772" ht="8.25" hidden="1" customHeight="1"/>
    <row r="19773" ht="8.25" hidden="1" customHeight="1"/>
    <row r="19774" ht="8.25" hidden="1" customHeight="1"/>
    <row r="19775" ht="8.25" hidden="1" customHeight="1"/>
    <row r="19776" ht="8.25" hidden="1" customHeight="1"/>
    <row r="19777" ht="8.25" hidden="1" customHeight="1"/>
    <row r="19778" ht="8.25" hidden="1" customHeight="1"/>
    <row r="19779" ht="8.25" hidden="1" customHeight="1"/>
    <row r="19780" ht="8.25" hidden="1" customHeight="1"/>
    <row r="19781" ht="8.25" hidden="1" customHeight="1"/>
    <row r="19782" ht="8.25" hidden="1" customHeight="1"/>
    <row r="19783" ht="8.25" hidden="1" customHeight="1"/>
    <row r="19784" ht="8.25" hidden="1" customHeight="1"/>
    <row r="19785" ht="8.25" hidden="1" customHeight="1"/>
    <row r="19786" ht="8.25" hidden="1" customHeight="1"/>
    <row r="19787" ht="8.25" hidden="1" customHeight="1"/>
    <row r="19788" ht="8.25" hidden="1" customHeight="1"/>
    <row r="19789" ht="8.25" hidden="1" customHeight="1"/>
    <row r="19790" ht="8.25" hidden="1" customHeight="1"/>
    <row r="19791" ht="8.25" hidden="1" customHeight="1"/>
    <row r="19792" ht="8.25" hidden="1" customHeight="1"/>
    <row r="19793" ht="8.25" hidden="1" customHeight="1"/>
    <row r="19794" ht="8.25" hidden="1" customHeight="1"/>
    <row r="19795" ht="8.25" hidden="1" customHeight="1"/>
    <row r="19796" ht="8.25" hidden="1" customHeight="1"/>
    <row r="19797" ht="8.25" hidden="1" customHeight="1"/>
    <row r="19798" ht="8.25" hidden="1" customHeight="1"/>
    <row r="19799" ht="8.25" hidden="1" customHeight="1"/>
    <row r="19800" ht="8.25" hidden="1" customHeight="1"/>
    <row r="19801" ht="8.25" hidden="1" customHeight="1"/>
    <row r="19802" ht="8.25" hidden="1" customHeight="1"/>
    <row r="19803" ht="8.25" hidden="1" customHeight="1"/>
    <row r="19804" ht="8.25" hidden="1" customHeight="1"/>
    <row r="19805" ht="8.25" hidden="1" customHeight="1"/>
    <row r="19806" ht="8.25" hidden="1" customHeight="1"/>
    <row r="19807" ht="8.25" hidden="1" customHeight="1"/>
    <row r="19808" ht="8.25" hidden="1" customHeight="1"/>
    <row r="19809" ht="8.25" hidden="1" customHeight="1"/>
    <row r="19810" ht="8.25" hidden="1" customHeight="1"/>
    <row r="19811" ht="8.25" hidden="1" customHeight="1"/>
    <row r="19812" ht="8.25" hidden="1" customHeight="1"/>
    <row r="19813" ht="8.25" hidden="1" customHeight="1"/>
    <row r="19814" ht="8.25" hidden="1" customHeight="1"/>
    <row r="19815" ht="8.25" hidden="1" customHeight="1"/>
    <row r="19816" ht="8.25" hidden="1" customHeight="1"/>
    <row r="19817" ht="8.25" hidden="1" customHeight="1"/>
    <row r="19818" ht="8.25" hidden="1" customHeight="1"/>
    <row r="19819" ht="8.25" hidden="1" customHeight="1"/>
    <row r="19820" ht="8.25" hidden="1" customHeight="1"/>
    <row r="19821" ht="8.25" hidden="1" customHeight="1"/>
    <row r="19822" ht="8.25" hidden="1" customHeight="1"/>
    <row r="19823" ht="8.25" hidden="1" customHeight="1"/>
    <row r="19824" ht="8.25" hidden="1" customHeight="1"/>
    <row r="19825" ht="8.25" hidden="1" customHeight="1"/>
    <row r="19826" ht="8.25" hidden="1" customHeight="1"/>
    <row r="19827" ht="8.25" hidden="1" customHeight="1"/>
    <row r="19828" ht="8.25" hidden="1" customHeight="1"/>
    <row r="19829" ht="8.25" hidden="1" customHeight="1"/>
    <row r="19830" ht="8.25" hidden="1" customHeight="1"/>
    <row r="19831" ht="8.25" hidden="1" customHeight="1"/>
    <row r="19832" ht="8.25" hidden="1" customHeight="1"/>
    <row r="19833" ht="8.25" hidden="1" customHeight="1"/>
    <row r="19834" ht="8.25" hidden="1" customHeight="1"/>
    <row r="19835" ht="8.25" hidden="1" customHeight="1"/>
    <row r="19836" ht="8.25" hidden="1" customHeight="1"/>
    <row r="19837" ht="8.25" hidden="1" customHeight="1"/>
    <row r="19838" ht="8.25" hidden="1" customHeight="1"/>
    <row r="19839" ht="8.25" hidden="1" customHeight="1"/>
    <row r="19840" ht="8.25" hidden="1" customHeight="1"/>
    <row r="19841" ht="8.25" hidden="1" customHeight="1"/>
    <row r="19842" ht="8.25" hidden="1" customHeight="1"/>
    <row r="19843" ht="8.25" hidden="1" customHeight="1"/>
    <row r="19844" ht="8.25" hidden="1" customHeight="1"/>
    <row r="19845" ht="8.25" hidden="1" customHeight="1"/>
    <row r="19846" ht="8.25" hidden="1" customHeight="1"/>
    <row r="19847" ht="8.25" hidden="1" customHeight="1"/>
    <row r="19848" ht="8.25" hidden="1" customHeight="1"/>
    <row r="19849" ht="8.25" hidden="1" customHeight="1"/>
    <row r="19850" ht="8.25" hidden="1" customHeight="1"/>
    <row r="19851" ht="8.25" hidden="1" customHeight="1"/>
    <row r="19852" ht="8.25" hidden="1" customHeight="1"/>
    <row r="19853" ht="8.25" hidden="1" customHeight="1"/>
    <row r="19854" ht="8.25" hidden="1" customHeight="1"/>
    <row r="19855" ht="8.25" hidden="1" customHeight="1"/>
    <row r="19856" ht="8.25" hidden="1" customHeight="1"/>
    <row r="19857" ht="8.25" hidden="1" customHeight="1"/>
    <row r="19858" ht="8.25" hidden="1" customHeight="1"/>
    <row r="19859" ht="8.25" hidden="1" customHeight="1"/>
    <row r="19860" ht="8.25" hidden="1" customHeight="1"/>
    <row r="19861" ht="8.25" hidden="1" customHeight="1"/>
    <row r="19862" ht="8.25" hidden="1" customHeight="1"/>
    <row r="19863" ht="8.25" hidden="1" customHeight="1"/>
    <row r="19864" ht="8.25" hidden="1" customHeight="1"/>
    <row r="19865" ht="8.25" hidden="1" customHeight="1"/>
    <row r="19866" ht="8.25" hidden="1" customHeight="1"/>
    <row r="19867" ht="8.25" hidden="1" customHeight="1"/>
    <row r="19868" ht="8.25" hidden="1" customHeight="1"/>
    <row r="19869" ht="8.25" hidden="1" customHeight="1"/>
    <row r="19870" ht="8.25" hidden="1" customHeight="1"/>
    <row r="19871" ht="8.25" hidden="1" customHeight="1"/>
    <row r="19872" ht="8.25" hidden="1" customHeight="1"/>
    <row r="19873" ht="8.25" hidden="1" customHeight="1"/>
    <row r="19874" ht="8.25" hidden="1" customHeight="1"/>
    <row r="19875" ht="8.25" hidden="1" customHeight="1"/>
    <row r="19876" ht="8.25" hidden="1" customHeight="1"/>
    <row r="19877" ht="8.25" hidden="1" customHeight="1"/>
    <row r="19878" ht="8.25" hidden="1" customHeight="1"/>
    <row r="19879" ht="8.25" hidden="1" customHeight="1"/>
    <row r="19880" ht="8.25" hidden="1" customHeight="1"/>
    <row r="19881" ht="8.25" hidden="1" customHeight="1"/>
    <row r="19882" ht="8.25" hidden="1" customHeight="1"/>
    <row r="19883" ht="8.25" hidden="1" customHeight="1"/>
    <row r="19884" ht="8.25" hidden="1" customHeight="1"/>
    <row r="19885" ht="8.25" hidden="1" customHeight="1"/>
    <row r="19886" ht="8.25" hidden="1" customHeight="1"/>
    <row r="19887" ht="8.25" hidden="1" customHeight="1"/>
    <row r="19888" ht="8.25" hidden="1" customHeight="1"/>
    <row r="19889" ht="8.25" hidden="1" customHeight="1"/>
    <row r="19890" ht="8.25" hidden="1" customHeight="1"/>
    <row r="19891" ht="8.25" hidden="1" customHeight="1"/>
    <row r="19892" ht="8.25" hidden="1" customHeight="1"/>
    <row r="19893" ht="8.25" hidden="1" customHeight="1"/>
    <row r="19894" ht="8.25" hidden="1" customHeight="1"/>
    <row r="19895" ht="8.25" hidden="1" customHeight="1"/>
    <row r="19896" ht="8.25" hidden="1" customHeight="1"/>
    <row r="19897" ht="8.25" hidden="1" customHeight="1"/>
    <row r="19898" ht="8.25" hidden="1" customHeight="1"/>
    <row r="19899" ht="8.25" hidden="1" customHeight="1"/>
    <row r="19900" ht="8.25" hidden="1" customHeight="1"/>
    <row r="19901" ht="8.25" hidden="1" customHeight="1"/>
    <row r="19902" ht="8.25" hidden="1" customHeight="1"/>
    <row r="19903" ht="8.25" hidden="1" customHeight="1"/>
    <row r="19904" ht="8.25" hidden="1" customHeight="1"/>
    <row r="19905" ht="8.25" hidden="1" customHeight="1"/>
    <row r="19906" ht="8.25" hidden="1" customHeight="1"/>
    <row r="19907" ht="8.25" hidden="1" customHeight="1"/>
    <row r="19908" ht="8.25" hidden="1" customHeight="1"/>
    <row r="19909" ht="8.25" hidden="1" customHeight="1"/>
    <row r="19910" ht="8.25" hidden="1" customHeight="1"/>
    <row r="19911" ht="8.25" hidden="1" customHeight="1"/>
    <row r="19912" ht="8.25" hidden="1" customHeight="1"/>
    <row r="19913" ht="8.25" hidden="1" customHeight="1"/>
    <row r="19914" ht="8.25" hidden="1" customHeight="1"/>
    <row r="19915" ht="8.25" hidden="1" customHeight="1"/>
    <row r="19916" ht="8.25" hidden="1" customHeight="1"/>
    <row r="19917" ht="8.25" hidden="1" customHeight="1"/>
    <row r="19918" ht="8.25" hidden="1" customHeight="1"/>
    <row r="19919" ht="8.25" hidden="1" customHeight="1"/>
    <row r="19920" ht="8.25" hidden="1" customHeight="1"/>
    <row r="19921" ht="8.25" hidden="1" customHeight="1"/>
    <row r="19922" ht="8.25" hidden="1" customHeight="1"/>
    <row r="19923" ht="8.25" hidden="1" customHeight="1"/>
    <row r="19924" ht="8.25" hidden="1" customHeight="1"/>
    <row r="19925" ht="8.25" hidden="1" customHeight="1"/>
    <row r="19926" ht="8.25" hidden="1" customHeight="1"/>
    <row r="19927" ht="8.25" hidden="1" customHeight="1"/>
    <row r="19928" ht="8.25" hidden="1" customHeight="1"/>
    <row r="19929" ht="8.25" hidden="1" customHeight="1"/>
    <row r="19930" ht="8.25" hidden="1" customHeight="1"/>
    <row r="19931" ht="8.25" hidden="1" customHeight="1"/>
    <row r="19932" ht="8.25" hidden="1" customHeight="1"/>
    <row r="19933" ht="8.25" hidden="1" customHeight="1"/>
    <row r="19934" ht="8.25" hidden="1" customHeight="1"/>
    <row r="19935" ht="8.25" hidden="1" customHeight="1"/>
    <row r="19936" ht="8.25" hidden="1" customHeight="1"/>
    <row r="19937" ht="8.25" hidden="1" customHeight="1"/>
    <row r="19938" ht="8.25" hidden="1" customHeight="1"/>
    <row r="19939" ht="8.25" hidden="1" customHeight="1"/>
    <row r="19940" ht="8.25" hidden="1" customHeight="1"/>
    <row r="19941" ht="8.25" hidden="1" customHeight="1"/>
    <row r="19942" ht="8.25" hidden="1" customHeight="1"/>
    <row r="19943" ht="8.25" hidden="1" customHeight="1"/>
    <row r="19944" ht="8.25" hidden="1" customHeight="1"/>
    <row r="19945" ht="8.25" hidden="1" customHeight="1"/>
    <row r="19946" ht="8.25" hidden="1" customHeight="1"/>
    <row r="19947" ht="8.25" hidden="1" customHeight="1"/>
    <row r="19948" ht="8.25" hidden="1" customHeight="1"/>
    <row r="19949" ht="8.25" hidden="1" customHeight="1"/>
    <row r="19950" ht="8.25" hidden="1" customHeight="1"/>
    <row r="19951" ht="8.25" hidden="1" customHeight="1"/>
    <row r="19952" ht="8.25" hidden="1" customHeight="1"/>
    <row r="19953" ht="8.25" hidden="1" customHeight="1"/>
    <row r="19954" ht="8.25" hidden="1" customHeight="1"/>
    <row r="19955" ht="8.25" hidden="1" customHeight="1"/>
    <row r="19956" ht="8.25" hidden="1" customHeight="1"/>
    <row r="19957" ht="8.25" hidden="1" customHeight="1"/>
    <row r="19958" ht="8.25" hidden="1" customHeight="1"/>
    <row r="19959" ht="8.25" hidden="1" customHeight="1"/>
    <row r="19960" ht="8.25" hidden="1" customHeight="1"/>
    <row r="19961" ht="8.25" hidden="1" customHeight="1"/>
    <row r="19962" ht="8.25" hidden="1" customHeight="1"/>
    <row r="19963" ht="8.25" hidden="1" customHeight="1"/>
    <row r="19964" ht="8.25" hidden="1" customHeight="1"/>
    <row r="19965" ht="8.25" hidden="1" customHeight="1"/>
    <row r="19966" ht="8.25" hidden="1" customHeight="1"/>
    <row r="19967" ht="8.25" hidden="1" customHeight="1"/>
    <row r="19968" ht="8.25" hidden="1" customHeight="1"/>
    <row r="19969" ht="8.25" hidden="1" customHeight="1"/>
    <row r="19970" ht="8.25" hidden="1" customHeight="1"/>
    <row r="19971" ht="8.25" hidden="1" customHeight="1"/>
    <row r="19972" ht="8.25" hidden="1" customHeight="1"/>
    <row r="19973" ht="8.25" hidden="1" customHeight="1"/>
    <row r="19974" ht="8.25" hidden="1" customHeight="1"/>
    <row r="19975" ht="8.25" hidden="1" customHeight="1"/>
    <row r="19976" ht="8.25" hidden="1" customHeight="1"/>
    <row r="19977" ht="8.25" hidden="1" customHeight="1"/>
    <row r="19978" ht="8.25" hidden="1" customHeight="1"/>
    <row r="19979" ht="8.25" hidden="1" customHeight="1"/>
    <row r="19980" ht="8.25" hidden="1" customHeight="1"/>
    <row r="19981" ht="8.25" hidden="1" customHeight="1"/>
    <row r="19982" ht="8.25" hidden="1" customHeight="1"/>
    <row r="19983" ht="8.25" hidden="1" customHeight="1"/>
    <row r="19984" ht="8.25" hidden="1" customHeight="1"/>
    <row r="19985" ht="8.25" hidden="1" customHeight="1"/>
    <row r="19986" ht="8.25" hidden="1" customHeight="1"/>
    <row r="19987" ht="8.25" hidden="1" customHeight="1"/>
    <row r="19988" ht="8.25" hidden="1" customHeight="1"/>
    <row r="19989" ht="8.25" hidden="1" customHeight="1"/>
    <row r="19990" ht="8.25" hidden="1" customHeight="1"/>
    <row r="19991" ht="8.25" hidden="1" customHeight="1"/>
    <row r="19992" ht="8.25" hidden="1" customHeight="1"/>
    <row r="19993" ht="8.25" hidden="1" customHeight="1"/>
    <row r="19994" ht="8.25" hidden="1" customHeight="1"/>
    <row r="19995" ht="8.25" hidden="1" customHeight="1"/>
    <row r="19996" ht="8.25" hidden="1" customHeight="1"/>
    <row r="19997" ht="8.25" hidden="1" customHeight="1"/>
    <row r="19998" ht="8.25" hidden="1" customHeight="1"/>
    <row r="19999" ht="8.25" hidden="1" customHeight="1"/>
    <row r="20000" ht="8.25" hidden="1" customHeight="1"/>
    <row r="20001" ht="8.25" hidden="1" customHeight="1"/>
    <row r="20002" ht="8.25" hidden="1" customHeight="1"/>
    <row r="20003" ht="8.25" hidden="1" customHeight="1"/>
    <row r="20004" ht="8.25" hidden="1" customHeight="1"/>
    <row r="20005" ht="8.25" hidden="1" customHeight="1"/>
    <row r="20006" ht="8.25" hidden="1" customHeight="1"/>
    <row r="20007" ht="8.25" hidden="1" customHeight="1"/>
    <row r="20008" ht="8.25" hidden="1" customHeight="1"/>
    <row r="20009" ht="8.25" hidden="1" customHeight="1"/>
    <row r="20010" ht="8.25" hidden="1" customHeight="1"/>
    <row r="20011" ht="8.25" hidden="1" customHeight="1"/>
    <row r="20012" ht="8.25" hidden="1" customHeight="1"/>
    <row r="20013" ht="8.25" hidden="1" customHeight="1"/>
    <row r="20014" ht="8.25" hidden="1" customHeight="1"/>
    <row r="20015" ht="8.25" hidden="1" customHeight="1"/>
    <row r="20016" ht="8.25" hidden="1" customHeight="1"/>
    <row r="20017" ht="8.25" hidden="1" customHeight="1"/>
    <row r="20018" ht="8.25" hidden="1" customHeight="1"/>
    <row r="20019" ht="8.25" hidden="1" customHeight="1"/>
    <row r="20020" ht="8.25" hidden="1" customHeight="1"/>
    <row r="20021" ht="8.25" hidden="1" customHeight="1"/>
    <row r="20022" ht="8.25" hidden="1" customHeight="1"/>
    <row r="20023" ht="8.25" hidden="1" customHeight="1"/>
    <row r="20024" ht="8.25" hidden="1" customHeight="1"/>
    <row r="20025" ht="8.25" hidden="1" customHeight="1"/>
    <row r="20026" ht="8.25" hidden="1" customHeight="1"/>
    <row r="20027" ht="8.25" hidden="1" customHeight="1"/>
    <row r="20028" ht="8.25" hidden="1" customHeight="1"/>
    <row r="20029" ht="8.25" hidden="1" customHeight="1"/>
    <row r="20030" ht="8.25" hidden="1" customHeight="1"/>
    <row r="20031" ht="8.25" hidden="1" customHeight="1"/>
    <row r="20032" ht="8.25" hidden="1" customHeight="1"/>
    <row r="20033" ht="8.25" hidden="1" customHeight="1"/>
    <row r="20034" ht="8.25" hidden="1" customHeight="1"/>
    <row r="20035" ht="8.25" hidden="1" customHeight="1"/>
    <row r="20036" ht="8.25" hidden="1" customHeight="1"/>
    <row r="20037" ht="8.25" hidden="1" customHeight="1"/>
    <row r="20038" ht="8.25" hidden="1" customHeight="1"/>
    <row r="20039" ht="8.25" hidden="1" customHeight="1"/>
    <row r="20040" ht="8.25" hidden="1" customHeight="1"/>
    <row r="20041" ht="8.25" hidden="1" customHeight="1"/>
    <row r="20042" ht="8.25" hidden="1" customHeight="1"/>
    <row r="20043" ht="8.25" hidden="1" customHeight="1"/>
    <row r="20044" ht="8.25" hidden="1" customHeight="1"/>
    <row r="20045" ht="8.25" hidden="1" customHeight="1"/>
    <row r="20046" ht="8.25" hidden="1" customHeight="1"/>
    <row r="20047" ht="8.25" hidden="1" customHeight="1"/>
    <row r="20048" ht="8.25" hidden="1" customHeight="1"/>
    <row r="20049" ht="8.25" hidden="1" customHeight="1"/>
    <row r="20050" ht="8.25" hidden="1" customHeight="1"/>
    <row r="20051" ht="8.25" hidden="1" customHeight="1"/>
    <row r="20052" ht="8.25" hidden="1" customHeight="1"/>
    <row r="20053" ht="8.25" hidden="1" customHeight="1"/>
    <row r="20054" ht="8.25" hidden="1" customHeight="1"/>
    <row r="20055" ht="8.25" hidden="1" customHeight="1"/>
    <row r="20056" ht="8.25" hidden="1" customHeight="1"/>
    <row r="20057" ht="8.25" hidden="1" customHeight="1"/>
    <row r="20058" ht="8.25" hidden="1" customHeight="1"/>
    <row r="20059" ht="8.25" hidden="1" customHeight="1"/>
    <row r="20060" ht="8.25" hidden="1" customHeight="1"/>
    <row r="20061" ht="8.25" hidden="1" customHeight="1"/>
    <row r="20062" ht="8.25" hidden="1" customHeight="1"/>
    <row r="20063" ht="8.25" hidden="1" customHeight="1"/>
    <row r="20064" ht="8.25" hidden="1" customHeight="1"/>
    <row r="20065" ht="8.25" hidden="1" customHeight="1"/>
    <row r="20066" ht="8.25" hidden="1" customHeight="1"/>
    <row r="20067" ht="8.25" hidden="1" customHeight="1"/>
    <row r="20068" ht="8.25" hidden="1" customHeight="1"/>
    <row r="20069" ht="8.25" hidden="1" customHeight="1"/>
    <row r="20070" ht="8.25" hidden="1" customHeight="1"/>
    <row r="20071" ht="8.25" hidden="1" customHeight="1"/>
    <row r="20072" ht="8.25" hidden="1" customHeight="1"/>
    <row r="20073" ht="8.25" hidden="1" customHeight="1"/>
    <row r="20074" ht="8.25" hidden="1" customHeight="1"/>
    <row r="20075" ht="8.25" hidden="1" customHeight="1"/>
    <row r="20076" ht="8.25" hidden="1" customHeight="1"/>
    <row r="20077" ht="8.25" hidden="1" customHeight="1"/>
    <row r="20078" ht="8.25" hidden="1" customHeight="1"/>
    <row r="20079" ht="8.25" hidden="1" customHeight="1"/>
    <row r="20080" ht="8.25" hidden="1" customHeight="1"/>
    <row r="20081" ht="8.25" hidden="1" customHeight="1"/>
    <row r="20082" ht="8.25" hidden="1" customHeight="1"/>
    <row r="20083" ht="8.25" hidden="1" customHeight="1"/>
    <row r="20084" ht="8.25" hidden="1" customHeight="1"/>
    <row r="20085" ht="8.25" hidden="1" customHeight="1"/>
    <row r="20086" ht="8.25" hidden="1" customHeight="1"/>
    <row r="20087" ht="8.25" hidden="1" customHeight="1"/>
    <row r="20088" ht="8.25" hidden="1" customHeight="1"/>
    <row r="20089" ht="8.25" hidden="1" customHeight="1"/>
    <row r="20090" ht="8.25" hidden="1" customHeight="1"/>
    <row r="20091" ht="8.25" hidden="1" customHeight="1"/>
    <row r="20092" ht="8.25" hidden="1" customHeight="1"/>
    <row r="20093" ht="8.25" hidden="1" customHeight="1"/>
    <row r="20094" ht="8.25" hidden="1" customHeight="1"/>
    <row r="20095" ht="8.25" hidden="1" customHeight="1"/>
    <row r="20096" ht="8.25" hidden="1" customHeight="1"/>
    <row r="20097" ht="8.25" hidden="1" customHeight="1"/>
    <row r="20098" ht="8.25" hidden="1" customHeight="1"/>
    <row r="20099" ht="8.25" hidden="1" customHeight="1"/>
    <row r="20100" ht="8.25" hidden="1" customHeight="1"/>
    <row r="20101" ht="8.25" hidden="1" customHeight="1"/>
    <row r="20102" ht="8.25" hidden="1" customHeight="1"/>
    <row r="20103" ht="8.25" hidden="1" customHeight="1"/>
    <row r="20104" ht="8.25" hidden="1" customHeight="1"/>
    <row r="20105" ht="8.25" hidden="1" customHeight="1"/>
    <row r="20106" ht="8.25" hidden="1" customHeight="1"/>
    <row r="20107" ht="8.25" hidden="1" customHeight="1"/>
    <row r="20108" ht="8.25" hidden="1" customHeight="1"/>
    <row r="20109" ht="8.25" hidden="1" customHeight="1"/>
    <row r="20110" ht="8.25" hidden="1" customHeight="1"/>
    <row r="20111" ht="8.25" hidden="1" customHeight="1"/>
    <row r="20112" ht="8.25" hidden="1" customHeight="1"/>
    <row r="20113" ht="8.25" hidden="1" customHeight="1"/>
    <row r="20114" ht="8.25" hidden="1" customHeight="1"/>
    <row r="20115" ht="8.25" hidden="1" customHeight="1"/>
    <row r="20116" ht="8.25" hidden="1" customHeight="1"/>
    <row r="20117" ht="8.25" hidden="1" customHeight="1"/>
    <row r="20118" ht="8.25" hidden="1" customHeight="1"/>
    <row r="20119" ht="8.25" hidden="1" customHeight="1"/>
    <row r="20120" ht="8.25" hidden="1" customHeight="1"/>
    <row r="20121" ht="8.25" hidden="1" customHeight="1"/>
    <row r="20122" ht="8.25" hidden="1" customHeight="1"/>
    <row r="20123" ht="8.25" hidden="1" customHeight="1"/>
    <row r="20124" ht="8.25" hidden="1" customHeight="1"/>
    <row r="20125" ht="8.25" hidden="1" customHeight="1"/>
    <row r="20126" ht="8.25" hidden="1" customHeight="1"/>
    <row r="20127" ht="8.25" hidden="1" customHeight="1"/>
    <row r="20128" ht="8.25" hidden="1" customHeight="1"/>
    <row r="20129" ht="8.25" hidden="1" customHeight="1"/>
    <row r="20130" ht="8.25" hidden="1" customHeight="1"/>
    <row r="20131" ht="8.25" hidden="1" customHeight="1"/>
    <row r="20132" ht="8.25" hidden="1" customHeight="1"/>
    <row r="20133" ht="8.25" hidden="1" customHeight="1"/>
    <row r="20134" ht="8.25" hidden="1" customHeight="1"/>
    <row r="20135" ht="8.25" hidden="1" customHeight="1"/>
    <row r="20136" ht="8.25" hidden="1" customHeight="1"/>
    <row r="20137" ht="8.25" hidden="1" customHeight="1"/>
    <row r="20138" ht="8.25" hidden="1" customHeight="1"/>
    <row r="20139" ht="8.25" hidden="1" customHeight="1"/>
    <row r="20140" ht="8.25" hidden="1" customHeight="1"/>
    <row r="20141" ht="8.25" hidden="1" customHeight="1"/>
    <row r="20142" ht="8.25" hidden="1" customHeight="1"/>
    <row r="20143" ht="8.25" hidden="1" customHeight="1"/>
    <row r="20144" ht="8.25" hidden="1" customHeight="1"/>
    <row r="20145" ht="8.25" hidden="1" customHeight="1"/>
    <row r="20146" ht="8.25" hidden="1" customHeight="1"/>
    <row r="20147" ht="8.25" hidden="1" customHeight="1"/>
    <row r="20148" ht="8.25" hidden="1" customHeight="1"/>
    <row r="20149" ht="8.25" hidden="1" customHeight="1"/>
    <row r="20150" ht="8.25" hidden="1" customHeight="1"/>
    <row r="20151" ht="8.25" hidden="1" customHeight="1"/>
    <row r="20152" ht="8.25" hidden="1" customHeight="1"/>
    <row r="20153" ht="8.25" hidden="1" customHeight="1"/>
    <row r="20154" ht="8.25" hidden="1" customHeight="1"/>
    <row r="20155" ht="8.25" hidden="1" customHeight="1"/>
    <row r="20156" ht="8.25" hidden="1" customHeight="1"/>
    <row r="20157" ht="8.25" hidden="1" customHeight="1"/>
    <row r="20158" ht="8.25" hidden="1" customHeight="1"/>
    <row r="20159" ht="8.25" hidden="1" customHeight="1"/>
    <row r="20160" ht="8.25" hidden="1" customHeight="1"/>
    <row r="20161" ht="8.25" hidden="1" customHeight="1"/>
    <row r="20162" ht="8.25" hidden="1" customHeight="1"/>
    <row r="20163" ht="8.25" hidden="1" customHeight="1"/>
    <row r="20164" ht="8.25" hidden="1" customHeight="1"/>
    <row r="20165" ht="8.25" hidden="1" customHeight="1"/>
    <row r="20166" ht="8.25" hidden="1" customHeight="1"/>
    <row r="20167" ht="8.25" hidden="1" customHeight="1"/>
    <row r="20168" ht="8.25" hidden="1" customHeight="1"/>
    <row r="20169" ht="8.25" hidden="1" customHeight="1"/>
    <row r="20170" ht="8.25" hidden="1" customHeight="1"/>
    <row r="20171" ht="8.25" hidden="1" customHeight="1"/>
    <row r="20172" ht="8.25" hidden="1" customHeight="1"/>
    <row r="20173" ht="8.25" hidden="1" customHeight="1"/>
    <row r="20174" ht="8.25" hidden="1" customHeight="1"/>
    <row r="20175" ht="8.25" hidden="1" customHeight="1"/>
    <row r="20176" ht="8.25" hidden="1" customHeight="1"/>
    <row r="20177" ht="8.25" hidden="1" customHeight="1"/>
    <row r="20178" ht="8.25" hidden="1" customHeight="1"/>
    <row r="20179" ht="8.25" hidden="1" customHeight="1"/>
    <row r="20180" ht="8.25" hidden="1" customHeight="1"/>
    <row r="20181" ht="8.25" hidden="1" customHeight="1"/>
    <row r="20182" ht="8.25" hidden="1" customHeight="1"/>
    <row r="20183" ht="8.25" hidden="1" customHeight="1"/>
    <row r="20184" ht="8.25" hidden="1" customHeight="1"/>
    <row r="20185" ht="8.25" hidden="1" customHeight="1"/>
    <row r="20186" ht="8.25" hidden="1" customHeight="1"/>
    <row r="20187" ht="8.25" hidden="1" customHeight="1"/>
    <row r="20188" ht="8.25" hidden="1" customHeight="1"/>
    <row r="20189" ht="8.25" hidden="1" customHeight="1"/>
    <row r="20190" ht="8.25" hidden="1" customHeight="1"/>
    <row r="20191" ht="8.25" hidden="1" customHeight="1"/>
    <row r="20192" ht="8.25" hidden="1" customHeight="1"/>
    <row r="20193" ht="8.25" hidden="1" customHeight="1"/>
    <row r="20194" ht="8.25" hidden="1" customHeight="1"/>
    <row r="20195" ht="8.25" hidden="1" customHeight="1"/>
    <row r="20196" ht="8.25" hidden="1" customHeight="1"/>
    <row r="20197" ht="8.25" hidden="1" customHeight="1"/>
    <row r="20198" ht="8.25" hidden="1" customHeight="1"/>
    <row r="20199" ht="8.25" hidden="1" customHeight="1"/>
    <row r="20200" ht="8.25" hidden="1" customHeight="1"/>
    <row r="20201" ht="8.25" hidden="1" customHeight="1"/>
    <row r="20202" ht="8.25" hidden="1" customHeight="1"/>
    <row r="20203" ht="8.25" hidden="1" customHeight="1"/>
    <row r="20204" ht="8.25" hidden="1" customHeight="1"/>
    <row r="20205" ht="8.25" hidden="1" customHeight="1"/>
    <row r="20206" ht="8.25" hidden="1" customHeight="1"/>
    <row r="20207" ht="8.25" hidden="1" customHeight="1"/>
    <row r="20208" ht="8.25" hidden="1" customHeight="1"/>
    <row r="20209" ht="8.25" hidden="1" customHeight="1"/>
    <row r="20210" ht="8.25" hidden="1" customHeight="1"/>
    <row r="20211" ht="8.25" hidden="1" customHeight="1"/>
    <row r="20212" ht="8.25" hidden="1" customHeight="1"/>
    <row r="20213" ht="8.25" hidden="1" customHeight="1"/>
    <row r="20214" ht="8.25" hidden="1" customHeight="1"/>
    <row r="20215" ht="8.25" hidden="1" customHeight="1"/>
    <row r="20216" ht="8.25" hidden="1" customHeight="1"/>
    <row r="20217" ht="8.25" hidden="1" customHeight="1"/>
    <row r="20218" ht="8.25" hidden="1" customHeight="1"/>
    <row r="20219" ht="8.25" hidden="1" customHeight="1"/>
    <row r="20220" ht="8.25" hidden="1" customHeight="1"/>
    <row r="20221" ht="8.25" hidden="1" customHeight="1"/>
    <row r="20222" ht="8.25" hidden="1" customHeight="1"/>
    <row r="20223" ht="8.25" hidden="1" customHeight="1"/>
    <row r="20224" ht="8.25" hidden="1" customHeight="1"/>
    <row r="20225" ht="8.25" hidden="1" customHeight="1"/>
    <row r="20226" ht="8.25" hidden="1" customHeight="1"/>
    <row r="20227" ht="8.25" hidden="1" customHeight="1"/>
    <row r="20228" ht="8.25" hidden="1" customHeight="1"/>
    <row r="20229" ht="8.25" hidden="1" customHeight="1"/>
    <row r="20230" ht="8.25" hidden="1" customHeight="1"/>
    <row r="20231" ht="8.25" hidden="1" customHeight="1"/>
    <row r="20232" ht="8.25" hidden="1" customHeight="1"/>
    <row r="20233" ht="8.25" hidden="1" customHeight="1"/>
    <row r="20234" ht="8.25" hidden="1" customHeight="1"/>
    <row r="20235" ht="8.25" hidden="1" customHeight="1"/>
    <row r="20236" ht="8.25" hidden="1" customHeight="1"/>
    <row r="20237" ht="8.25" hidden="1" customHeight="1"/>
    <row r="20238" ht="8.25" hidden="1" customHeight="1"/>
    <row r="20239" ht="8.25" hidden="1" customHeight="1"/>
    <row r="20240" ht="8.25" hidden="1" customHeight="1"/>
    <row r="20241" ht="8.25" hidden="1" customHeight="1"/>
    <row r="20242" ht="8.25" hidden="1" customHeight="1"/>
    <row r="20243" ht="8.25" hidden="1" customHeight="1"/>
    <row r="20244" ht="8.25" hidden="1" customHeight="1"/>
    <row r="20245" ht="8.25" hidden="1" customHeight="1"/>
    <row r="20246" ht="8.25" hidden="1" customHeight="1"/>
    <row r="20247" ht="8.25" hidden="1" customHeight="1"/>
    <row r="20248" ht="8.25" hidden="1" customHeight="1"/>
    <row r="20249" ht="8.25" hidden="1" customHeight="1"/>
    <row r="20250" ht="8.25" hidden="1" customHeight="1"/>
    <row r="20251" ht="8.25" hidden="1" customHeight="1"/>
    <row r="20252" ht="8.25" hidden="1" customHeight="1"/>
    <row r="20253" ht="8.25" hidden="1" customHeight="1"/>
    <row r="20254" ht="8.25" hidden="1" customHeight="1"/>
    <row r="20255" ht="8.25" hidden="1" customHeight="1"/>
    <row r="20256" ht="8.25" hidden="1" customHeight="1"/>
    <row r="20257" ht="8.25" hidden="1" customHeight="1"/>
    <row r="20258" ht="8.25" hidden="1" customHeight="1"/>
    <row r="20259" ht="8.25" hidden="1" customHeight="1"/>
    <row r="20260" ht="8.25" hidden="1" customHeight="1"/>
    <row r="20261" ht="8.25" hidden="1" customHeight="1"/>
    <row r="20262" ht="8.25" hidden="1" customHeight="1"/>
    <row r="20263" ht="8.25" hidden="1" customHeight="1"/>
    <row r="20264" ht="8.25" hidden="1" customHeight="1"/>
    <row r="20265" ht="8.25" hidden="1" customHeight="1"/>
    <row r="20266" ht="8.25" hidden="1" customHeight="1"/>
    <row r="20267" ht="8.25" hidden="1" customHeight="1"/>
    <row r="20268" ht="8.25" hidden="1" customHeight="1"/>
    <row r="20269" ht="8.25" hidden="1" customHeight="1"/>
    <row r="20270" ht="8.25" hidden="1" customHeight="1"/>
    <row r="20271" ht="8.25" hidden="1" customHeight="1"/>
    <row r="20272" ht="8.25" hidden="1" customHeight="1"/>
    <row r="20273" ht="8.25" hidden="1" customHeight="1"/>
    <row r="20274" ht="8.25" hidden="1" customHeight="1"/>
    <row r="20275" ht="8.25" hidden="1" customHeight="1"/>
    <row r="20276" ht="8.25" hidden="1" customHeight="1"/>
    <row r="20277" ht="8.25" hidden="1" customHeight="1"/>
    <row r="20278" ht="8.25" hidden="1" customHeight="1"/>
    <row r="20279" ht="8.25" hidden="1" customHeight="1"/>
    <row r="20280" ht="8.25" hidden="1" customHeight="1"/>
    <row r="20281" ht="8.25" hidden="1" customHeight="1"/>
    <row r="20282" ht="8.25" hidden="1" customHeight="1"/>
    <row r="20283" ht="8.25" hidden="1" customHeight="1"/>
    <row r="20284" ht="8.25" hidden="1" customHeight="1"/>
    <row r="20285" ht="8.25" hidden="1" customHeight="1"/>
    <row r="20286" ht="8.25" hidden="1" customHeight="1"/>
    <row r="20287" ht="8.25" hidden="1" customHeight="1"/>
    <row r="20288" ht="8.25" hidden="1" customHeight="1"/>
    <row r="20289" ht="8.25" hidden="1" customHeight="1"/>
    <row r="20290" ht="8.25" hidden="1" customHeight="1"/>
    <row r="20291" ht="8.25" hidden="1" customHeight="1"/>
    <row r="20292" ht="8.25" hidden="1" customHeight="1"/>
    <row r="20293" ht="8.25" hidden="1" customHeight="1"/>
    <row r="20294" ht="8.25" hidden="1" customHeight="1"/>
    <row r="20295" ht="8.25" hidden="1" customHeight="1"/>
    <row r="20296" ht="8.25" hidden="1" customHeight="1"/>
    <row r="20297" ht="8.25" hidden="1" customHeight="1"/>
    <row r="20298" ht="8.25" hidden="1" customHeight="1"/>
    <row r="20299" ht="8.25" hidden="1" customHeight="1"/>
    <row r="20300" ht="8.25" hidden="1" customHeight="1"/>
    <row r="20301" ht="8.25" hidden="1" customHeight="1"/>
    <row r="20302" ht="8.25" hidden="1" customHeight="1"/>
    <row r="20303" ht="8.25" hidden="1" customHeight="1"/>
    <row r="20304" ht="8.25" hidden="1" customHeight="1"/>
    <row r="20305" ht="8.25" hidden="1" customHeight="1"/>
    <row r="20306" ht="8.25" hidden="1" customHeight="1"/>
    <row r="20307" ht="8.25" hidden="1" customHeight="1"/>
    <row r="20308" ht="8.25" hidden="1" customHeight="1"/>
    <row r="20309" ht="8.25" hidden="1" customHeight="1"/>
    <row r="20310" ht="8.25" hidden="1" customHeight="1"/>
    <row r="20311" ht="8.25" hidden="1" customHeight="1"/>
    <row r="20312" ht="8.25" hidden="1" customHeight="1"/>
    <row r="20313" ht="8.25" hidden="1" customHeight="1"/>
    <row r="20314" ht="8.25" hidden="1" customHeight="1"/>
    <row r="20315" ht="8.25" hidden="1" customHeight="1"/>
    <row r="20316" ht="8.25" hidden="1" customHeight="1"/>
    <row r="20317" ht="8.25" hidden="1" customHeight="1"/>
    <row r="20318" ht="8.25" hidden="1" customHeight="1"/>
    <row r="20319" ht="8.25" hidden="1" customHeight="1"/>
    <row r="20320" ht="8.25" hidden="1" customHeight="1"/>
    <row r="20321" ht="8.25" hidden="1" customHeight="1"/>
    <row r="20322" ht="8.25" hidden="1" customHeight="1"/>
    <row r="20323" ht="8.25" hidden="1" customHeight="1"/>
    <row r="20324" ht="8.25" hidden="1" customHeight="1"/>
    <row r="20325" ht="8.25" hidden="1" customHeight="1"/>
    <row r="20326" ht="8.25" hidden="1" customHeight="1"/>
    <row r="20327" ht="8.25" hidden="1" customHeight="1"/>
    <row r="20328" ht="8.25" hidden="1" customHeight="1"/>
    <row r="20329" ht="8.25" hidden="1" customHeight="1"/>
    <row r="20330" ht="8.25" hidden="1" customHeight="1"/>
    <row r="20331" ht="8.25" hidden="1" customHeight="1"/>
    <row r="20332" ht="8.25" hidden="1" customHeight="1"/>
    <row r="20333" ht="8.25" hidden="1" customHeight="1"/>
    <row r="20334" ht="8.25" hidden="1" customHeight="1"/>
    <row r="20335" ht="8.25" hidden="1" customHeight="1"/>
    <row r="20336" ht="8.25" hidden="1" customHeight="1"/>
    <row r="20337" ht="8.25" hidden="1" customHeight="1"/>
    <row r="20338" ht="8.25" hidden="1" customHeight="1"/>
    <row r="20339" ht="8.25" hidden="1" customHeight="1"/>
    <row r="20340" ht="8.25" hidden="1" customHeight="1"/>
    <row r="20341" ht="8.25" hidden="1" customHeight="1"/>
    <row r="20342" ht="8.25" hidden="1" customHeight="1"/>
    <row r="20343" ht="8.25" hidden="1" customHeight="1"/>
    <row r="20344" ht="8.25" hidden="1" customHeight="1"/>
    <row r="20345" ht="8.25" hidden="1" customHeight="1"/>
    <row r="20346" ht="8.25" hidden="1" customHeight="1"/>
    <row r="20347" ht="8.25" hidden="1" customHeight="1"/>
    <row r="20348" ht="8.25" hidden="1" customHeight="1"/>
    <row r="20349" ht="8.25" hidden="1" customHeight="1"/>
    <row r="20350" ht="8.25" hidden="1" customHeight="1"/>
    <row r="20351" ht="8.25" hidden="1" customHeight="1"/>
    <row r="20352" ht="8.25" hidden="1" customHeight="1"/>
    <row r="20353" ht="8.25" hidden="1" customHeight="1"/>
    <row r="20354" ht="8.25" hidden="1" customHeight="1"/>
    <row r="20355" ht="8.25" hidden="1" customHeight="1"/>
    <row r="20356" ht="8.25" hidden="1" customHeight="1"/>
    <row r="20357" ht="8.25" hidden="1" customHeight="1"/>
    <row r="20358" ht="8.25" hidden="1" customHeight="1"/>
    <row r="20359" ht="8.25" hidden="1" customHeight="1"/>
    <row r="20360" ht="8.25" hidden="1" customHeight="1"/>
    <row r="20361" ht="8.25" hidden="1" customHeight="1"/>
    <row r="20362" ht="8.25" hidden="1" customHeight="1"/>
    <row r="20363" ht="8.25" hidden="1" customHeight="1"/>
    <row r="20364" ht="8.25" hidden="1" customHeight="1"/>
    <row r="20365" ht="8.25" hidden="1" customHeight="1"/>
    <row r="20366" ht="8.25" hidden="1" customHeight="1"/>
    <row r="20367" ht="8.25" hidden="1" customHeight="1"/>
    <row r="20368" ht="8.25" hidden="1" customHeight="1"/>
    <row r="20369" ht="8.25" hidden="1" customHeight="1"/>
    <row r="20370" ht="8.25" hidden="1" customHeight="1"/>
    <row r="20371" ht="8.25" hidden="1" customHeight="1"/>
    <row r="20372" ht="8.25" hidden="1" customHeight="1"/>
    <row r="20373" ht="8.25" hidden="1" customHeight="1"/>
    <row r="20374" ht="8.25" hidden="1" customHeight="1"/>
    <row r="20375" ht="8.25" hidden="1" customHeight="1"/>
    <row r="20376" ht="8.25" hidden="1" customHeight="1"/>
    <row r="20377" ht="8.25" hidden="1" customHeight="1"/>
    <row r="20378" ht="8.25" hidden="1" customHeight="1"/>
    <row r="20379" ht="8.25" hidden="1" customHeight="1"/>
    <row r="20380" ht="8.25" hidden="1" customHeight="1"/>
    <row r="20381" ht="8.25" hidden="1" customHeight="1"/>
    <row r="20382" ht="8.25" hidden="1" customHeight="1"/>
    <row r="20383" ht="8.25" hidden="1" customHeight="1"/>
    <row r="20384" ht="8.25" hidden="1" customHeight="1"/>
    <row r="20385" ht="8.25" hidden="1" customHeight="1"/>
    <row r="20386" ht="8.25" hidden="1" customHeight="1"/>
    <row r="20387" ht="8.25" hidden="1" customHeight="1"/>
    <row r="20388" ht="8.25" hidden="1" customHeight="1"/>
    <row r="20389" ht="8.25" hidden="1" customHeight="1"/>
    <row r="20390" ht="8.25" hidden="1" customHeight="1"/>
    <row r="20391" ht="8.25" hidden="1" customHeight="1"/>
    <row r="20392" ht="8.25" hidden="1" customHeight="1"/>
    <row r="20393" ht="8.25" hidden="1" customHeight="1"/>
    <row r="20394" ht="8.25" hidden="1" customHeight="1"/>
    <row r="20395" ht="8.25" hidden="1" customHeight="1"/>
    <row r="20396" ht="8.25" hidden="1" customHeight="1"/>
    <row r="20397" ht="8.25" hidden="1" customHeight="1"/>
    <row r="20398" ht="8.25" hidden="1" customHeight="1"/>
    <row r="20399" ht="8.25" hidden="1" customHeight="1"/>
    <row r="20400" ht="8.25" hidden="1" customHeight="1"/>
    <row r="20401" ht="8.25" hidden="1" customHeight="1"/>
    <row r="20402" ht="8.25" hidden="1" customHeight="1"/>
    <row r="20403" ht="8.25" hidden="1" customHeight="1"/>
    <row r="20404" ht="8.25" hidden="1" customHeight="1"/>
    <row r="20405" ht="8.25" hidden="1" customHeight="1"/>
    <row r="20406" ht="8.25" hidden="1" customHeight="1"/>
    <row r="20407" ht="8.25" hidden="1" customHeight="1"/>
    <row r="20408" ht="8.25" hidden="1" customHeight="1"/>
    <row r="20409" ht="8.25" hidden="1" customHeight="1"/>
    <row r="20410" ht="8.25" hidden="1" customHeight="1"/>
    <row r="20411" ht="8.25" hidden="1" customHeight="1"/>
    <row r="20412" ht="8.25" hidden="1" customHeight="1"/>
    <row r="20413" ht="8.25" hidden="1" customHeight="1"/>
    <row r="20414" ht="8.25" hidden="1" customHeight="1"/>
    <row r="20415" ht="8.25" hidden="1" customHeight="1"/>
    <row r="20416" ht="8.25" hidden="1" customHeight="1"/>
    <row r="20417" ht="8.25" hidden="1" customHeight="1"/>
    <row r="20418" ht="8.25" hidden="1" customHeight="1"/>
    <row r="20419" ht="8.25" hidden="1" customHeight="1"/>
    <row r="20420" ht="8.25" hidden="1" customHeight="1"/>
    <row r="20421" ht="8.25" hidden="1" customHeight="1"/>
    <row r="20422" ht="8.25" hidden="1" customHeight="1"/>
    <row r="20423" ht="8.25" hidden="1" customHeight="1"/>
    <row r="20424" ht="8.25" hidden="1" customHeight="1"/>
    <row r="20425" ht="8.25" hidden="1" customHeight="1"/>
    <row r="20426" ht="8.25" hidden="1" customHeight="1"/>
    <row r="20427" ht="8.25" hidden="1" customHeight="1"/>
    <row r="20428" ht="8.25" hidden="1" customHeight="1"/>
    <row r="20429" ht="8.25" hidden="1" customHeight="1"/>
    <row r="20430" ht="8.25" hidden="1" customHeight="1"/>
    <row r="20431" ht="8.25" hidden="1" customHeight="1"/>
    <row r="20432" ht="8.25" hidden="1" customHeight="1"/>
    <row r="20433" ht="8.25" hidden="1" customHeight="1"/>
    <row r="20434" ht="8.25" hidden="1" customHeight="1"/>
    <row r="20435" ht="8.25" hidden="1" customHeight="1"/>
    <row r="20436" ht="8.25" hidden="1" customHeight="1"/>
    <row r="20437" ht="8.25" hidden="1" customHeight="1"/>
    <row r="20438" ht="8.25" hidden="1" customHeight="1"/>
    <row r="20439" ht="8.25" hidden="1" customHeight="1"/>
    <row r="20440" ht="8.25" hidden="1" customHeight="1"/>
    <row r="20441" ht="8.25" hidden="1" customHeight="1"/>
    <row r="20442" ht="8.25" hidden="1" customHeight="1"/>
    <row r="20443" ht="8.25" hidden="1" customHeight="1"/>
    <row r="20444" ht="8.25" hidden="1" customHeight="1"/>
    <row r="20445" ht="8.25" hidden="1" customHeight="1"/>
    <row r="20446" ht="8.25" hidden="1" customHeight="1"/>
    <row r="20447" ht="8.25" hidden="1" customHeight="1"/>
    <row r="20448" ht="8.25" hidden="1" customHeight="1"/>
    <row r="20449" ht="8.25" hidden="1" customHeight="1"/>
    <row r="20450" ht="8.25" hidden="1" customHeight="1"/>
    <row r="20451" ht="8.25" hidden="1" customHeight="1"/>
    <row r="20452" ht="8.25" hidden="1" customHeight="1"/>
    <row r="20453" ht="8.25" hidden="1" customHeight="1"/>
    <row r="20454" ht="8.25" hidden="1" customHeight="1"/>
    <row r="20455" ht="8.25" hidden="1" customHeight="1"/>
    <row r="20456" ht="8.25" hidden="1" customHeight="1"/>
    <row r="20457" ht="8.25" hidden="1" customHeight="1"/>
    <row r="20458" ht="8.25" hidden="1" customHeight="1"/>
    <row r="20459" ht="8.25" hidden="1" customHeight="1"/>
    <row r="20460" ht="8.25" hidden="1" customHeight="1"/>
    <row r="20461" ht="8.25" hidden="1" customHeight="1"/>
    <row r="20462" ht="8.25" hidden="1" customHeight="1"/>
    <row r="20463" ht="8.25" hidden="1" customHeight="1"/>
    <row r="20464" ht="8.25" hidden="1" customHeight="1"/>
    <row r="20465" ht="8.25" hidden="1" customHeight="1"/>
    <row r="20466" ht="8.25" hidden="1" customHeight="1"/>
    <row r="20467" ht="8.25" hidden="1" customHeight="1"/>
    <row r="20468" ht="8.25" hidden="1" customHeight="1"/>
    <row r="20469" ht="8.25" hidden="1" customHeight="1"/>
    <row r="20470" ht="8.25" hidden="1" customHeight="1"/>
    <row r="20471" ht="8.25" hidden="1" customHeight="1"/>
    <row r="20472" ht="8.25" hidden="1" customHeight="1"/>
    <row r="20473" ht="8.25" hidden="1" customHeight="1"/>
    <row r="20474" ht="8.25" hidden="1" customHeight="1"/>
    <row r="20475" ht="8.25" hidden="1" customHeight="1"/>
    <row r="20476" ht="8.25" hidden="1" customHeight="1"/>
    <row r="20477" ht="8.25" hidden="1" customHeight="1"/>
    <row r="20478" ht="8.25" hidden="1" customHeight="1"/>
    <row r="20479" ht="8.25" hidden="1" customHeight="1"/>
    <row r="20480" ht="8.25" hidden="1" customHeight="1"/>
    <row r="20481" ht="8.25" hidden="1" customHeight="1"/>
    <row r="20482" ht="8.25" hidden="1" customHeight="1"/>
    <row r="20483" ht="8.25" hidden="1" customHeight="1"/>
    <row r="20484" ht="8.25" hidden="1" customHeight="1"/>
    <row r="20485" ht="8.25" hidden="1" customHeight="1"/>
    <row r="20486" ht="8.25" hidden="1" customHeight="1"/>
    <row r="20487" ht="8.25" hidden="1" customHeight="1"/>
    <row r="20488" ht="8.25" hidden="1" customHeight="1"/>
    <row r="20489" ht="8.25" hidden="1" customHeight="1"/>
    <row r="20490" ht="8.25" hidden="1" customHeight="1"/>
    <row r="20491" ht="8.25" hidden="1" customHeight="1"/>
    <row r="20492" ht="8.25" hidden="1" customHeight="1"/>
    <row r="20493" ht="8.25" hidden="1" customHeight="1"/>
    <row r="20494" ht="8.25" hidden="1" customHeight="1"/>
    <row r="20495" ht="8.25" hidden="1" customHeight="1"/>
    <row r="20496" ht="8.25" hidden="1" customHeight="1"/>
    <row r="20497" ht="8.25" hidden="1" customHeight="1"/>
    <row r="20498" ht="8.25" hidden="1" customHeight="1"/>
    <row r="20499" ht="8.25" hidden="1" customHeight="1"/>
    <row r="20500" ht="8.25" hidden="1" customHeight="1"/>
    <row r="20501" ht="8.25" hidden="1" customHeight="1"/>
    <row r="20502" ht="8.25" hidden="1" customHeight="1"/>
    <row r="20503" ht="8.25" hidden="1" customHeight="1"/>
    <row r="20504" ht="8.25" hidden="1" customHeight="1"/>
    <row r="20505" ht="8.25" hidden="1" customHeight="1"/>
    <row r="20506" ht="8.25" hidden="1" customHeight="1"/>
    <row r="20507" ht="8.25" hidden="1" customHeight="1"/>
    <row r="20508" ht="8.25" hidden="1" customHeight="1"/>
    <row r="20509" ht="8.25" hidden="1" customHeight="1"/>
    <row r="20510" ht="8.25" hidden="1" customHeight="1"/>
    <row r="20511" ht="8.25" hidden="1" customHeight="1"/>
    <row r="20512" ht="8.25" hidden="1" customHeight="1"/>
    <row r="20513" ht="8.25" hidden="1" customHeight="1"/>
    <row r="20514" ht="8.25" hidden="1" customHeight="1"/>
    <row r="20515" ht="8.25" hidden="1" customHeight="1"/>
    <row r="20516" ht="8.25" hidden="1" customHeight="1"/>
    <row r="20517" ht="8.25" hidden="1" customHeight="1"/>
    <row r="20518" ht="8.25" hidden="1" customHeight="1"/>
    <row r="20519" ht="8.25" hidden="1" customHeight="1"/>
    <row r="20520" ht="8.25" hidden="1" customHeight="1"/>
    <row r="20521" ht="8.25" hidden="1" customHeight="1"/>
    <row r="20522" ht="8.25" hidden="1" customHeight="1"/>
    <row r="20523" ht="8.25" hidden="1" customHeight="1"/>
    <row r="20524" ht="8.25" hidden="1" customHeight="1"/>
    <row r="20525" ht="8.25" hidden="1" customHeight="1"/>
    <row r="20526" ht="8.25" hidden="1" customHeight="1"/>
    <row r="20527" ht="8.25" hidden="1" customHeight="1"/>
    <row r="20528" ht="8.25" hidden="1" customHeight="1"/>
    <row r="20529" ht="8.25" hidden="1" customHeight="1"/>
    <row r="20530" ht="8.25" hidden="1" customHeight="1"/>
    <row r="20531" ht="8.25" hidden="1" customHeight="1"/>
    <row r="20532" ht="8.25" hidden="1" customHeight="1"/>
    <row r="20533" ht="8.25" hidden="1" customHeight="1"/>
    <row r="20534" ht="8.25" hidden="1" customHeight="1"/>
    <row r="20535" ht="8.25" hidden="1" customHeight="1"/>
    <row r="20536" ht="8.25" hidden="1" customHeight="1"/>
    <row r="20537" ht="8.25" hidden="1" customHeight="1"/>
    <row r="20538" ht="8.25" hidden="1" customHeight="1"/>
    <row r="20539" ht="8.25" hidden="1" customHeight="1"/>
    <row r="20540" ht="8.25" hidden="1" customHeight="1"/>
    <row r="20541" ht="8.25" hidden="1" customHeight="1"/>
    <row r="20542" ht="8.25" hidden="1" customHeight="1"/>
    <row r="20543" ht="8.25" hidden="1" customHeight="1"/>
    <row r="20544" ht="8.25" hidden="1" customHeight="1"/>
    <row r="20545" ht="8.25" hidden="1" customHeight="1"/>
    <row r="20546" ht="8.25" hidden="1" customHeight="1"/>
    <row r="20547" ht="8.25" hidden="1" customHeight="1"/>
    <row r="20548" ht="8.25" hidden="1" customHeight="1"/>
    <row r="20549" ht="8.25" hidden="1" customHeight="1"/>
    <row r="20550" ht="8.25" hidden="1" customHeight="1"/>
    <row r="20551" ht="8.25" hidden="1" customHeight="1"/>
    <row r="20552" ht="8.25" hidden="1" customHeight="1"/>
    <row r="20553" ht="8.25" hidden="1" customHeight="1"/>
    <row r="20554" ht="8.25" hidden="1" customHeight="1"/>
    <row r="20555" ht="8.25" hidden="1" customHeight="1"/>
    <row r="20556" ht="8.25" hidden="1" customHeight="1"/>
    <row r="20557" ht="8.25" hidden="1" customHeight="1"/>
    <row r="20558" ht="8.25" hidden="1" customHeight="1"/>
    <row r="20559" ht="8.25" hidden="1" customHeight="1"/>
    <row r="20560" ht="8.25" hidden="1" customHeight="1"/>
    <row r="20561" ht="8.25" hidden="1" customHeight="1"/>
    <row r="20562" ht="8.25" hidden="1" customHeight="1"/>
    <row r="20563" ht="8.25" hidden="1" customHeight="1"/>
    <row r="20564" ht="8.25" hidden="1" customHeight="1"/>
    <row r="20565" ht="8.25" hidden="1" customHeight="1"/>
    <row r="20566" ht="8.25" hidden="1" customHeight="1"/>
    <row r="20567" ht="8.25" hidden="1" customHeight="1"/>
    <row r="20568" ht="8.25" hidden="1" customHeight="1"/>
    <row r="20569" ht="8.25" hidden="1" customHeight="1"/>
    <row r="20570" ht="8.25" hidden="1" customHeight="1"/>
    <row r="20571" ht="8.25" hidden="1" customHeight="1"/>
    <row r="20572" ht="8.25" hidden="1" customHeight="1"/>
    <row r="20573" ht="8.25" hidden="1" customHeight="1"/>
    <row r="20574" ht="8.25" hidden="1" customHeight="1"/>
    <row r="20575" ht="8.25" hidden="1" customHeight="1"/>
    <row r="20576" ht="8.25" hidden="1" customHeight="1"/>
    <row r="20577" ht="8.25" hidden="1" customHeight="1"/>
    <row r="20578" ht="8.25" hidden="1" customHeight="1"/>
    <row r="20579" ht="8.25" hidden="1" customHeight="1"/>
    <row r="20580" ht="8.25" hidden="1" customHeight="1"/>
    <row r="20581" ht="8.25" hidden="1" customHeight="1"/>
    <row r="20582" ht="8.25" hidden="1" customHeight="1"/>
    <row r="20583" ht="8.25" hidden="1" customHeight="1"/>
    <row r="20584" ht="8.25" hidden="1" customHeight="1"/>
    <row r="20585" ht="8.25" hidden="1" customHeight="1"/>
    <row r="20586" ht="8.25" hidden="1" customHeight="1"/>
    <row r="20587" ht="8.25" hidden="1" customHeight="1"/>
    <row r="20588" ht="8.25" hidden="1" customHeight="1"/>
    <row r="20589" ht="8.25" hidden="1" customHeight="1"/>
    <row r="20590" ht="8.25" hidden="1" customHeight="1"/>
    <row r="20591" ht="8.25" hidden="1" customHeight="1"/>
    <row r="20592" ht="8.25" hidden="1" customHeight="1"/>
    <row r="20593" ht="8.25" hidden="1" customHeight="1"/>
    <row r="20594" ht="8.25" hidden="1" customHeight="1"/>
    <row r="20595" ht="8.25" hidden="1" customHeight="1"/>
    <row r="20596" ht="8.25" hidden="1" customHeight="1"/>
    <row r="20597" ht="8.25" hidden="1" customHeight="1"/>
    <row r="20598" ht="8.25" hidden="1" customHeight="1"/>
    <row r="20599" ht="8.25" hidden="1" customHeight="1"/>
    <row r="20600" ht="8.25" hidden="1" customHeight="1"/>
    <row r="20601" ht="8.25" hidden="1" customHeight="1"/>
    <row r="20602" ht="8.25" hidden="1" customHeight="1"/>
    <row r="20603" ht="8.25" hidden="1" customHeight="1"/>
    <row r="20604" ht="8.25" hidden="1" customHeight="1"/>
    <row r="20605" ht="8.25" hidden="1" customHeight="1"/>
    <row r="20606" ht="8.25" hidden="1" customHeight="1"/>
    <row r="20607" ht="8.25" hidden="1" customHeight="1"/>
    <row r="20608" ht="8.25" hidden="1" customHeight="1"/>
    <row r="20609" ht="8.25" hidden="1" customHeight="1"/>
    <row r="20610" ht="8.25" hidden="1" customHeight="1"/>
    <row r="20611" ht="8.25" hidden="1" customHeight="1"/>
    <row r="20612" ht="8.25" hidden="1" customHeight="1"/>
    <row r="20613" ht="8.25" hidden="1" customHeight="1"/>
    <row r="20614" ht="8.25" hidden="1" customHeight="1"/>
    <row r="20615" ht="8.25" hidden="1" customHeight="1"/>
    <row r="20616" ht="8.25" hidden="1" customHeight="1"/>
    <row r="20617" ht="8.25" hidden="1" customHeight="1"/>
    <row r="20618" ht="8.25" hidden="1" customHeight="1"/>
    <row r="20619" ht="8.25" hidden="1" customHeight="1"/>
    <row r="20620" ht="8.25" hidden="1" customHeight="1"/>
    <row r="20621" ht="8.25" hidden="1" customHeight="1"/>
    <row r="20622" ht="8.25" hidden="1" customHeight="1"/>
    <row r="20623" ht="8.25" hidden="1" customHeight="1"/>
    <row r="20624" ht="8.25" hidden="1" customHeight="1"/>
    <row r="20625" ht="8.25" hidden="1" customHeight="1"/>
    <row r="20626" ht="8.25" hidden="1" customHeight="1"/>
    <row r="20627" ht="8.25" hidden="1" customHeight="1"/>
    <row r="20628" ht="8.25" hidden="1" customHeight="1"/>
    <row r="20629" ht="8.25" hidden="1" customHeight="1"/>
    <row r="20630" ht="8.25" hidden="1" customHeight="1"/>
    <row r="20631" ht="8.25" hidden="1" customHeight="1"/>
    <row r="20632" ht="8.25" hidden="1" customHeight="1"/>
    <row r="20633" ht="8.25" hidden="1" customHeight="1"/>
    <row r="20634" ht="8.25" hidden="1" customHeight="1"/>
    <row r="20635" ht="8.25" hidden="1" customHeight="1"/>
    <row r="20636" ht="8.25" hidden="1" customHeight="1"/>
    <row r="20637" ht="8.25" hidden="1" customHeight="1"/>
    <row r="20638" ht="8.25" hidden="1" customHeight="1"/>
    <row r="20639" ht="8.25" hidden="1" customHeight="1"/>
    <row r="20640" ht="8.25" hidden="1" customHeight="1"/>
    <row r="20641" ht="8.25" hidden="1" customHeight="1"/>
    <row r="20642" ht="8.25" hidden="1" customHeight="1"/>
    <row r="20643" ht="8.25" hidden="1" customHeight="1"/>
    <row r="20644" ht="8.25" hidden="1" customHeight="1"/>
    <row r="20645" ht="8.25" hidden="1" customHeight="1"/>
    <row r="20646" ht="8.25" hidden="1" customHeight="1"/>
    <row r="20647" ht="8.25" hidden="1" customHeight="1"/>
    <row r="20648" ht="8.25" hidden="1" customHeight="1"/>
    <row r="20649" ht="8.25" hidden="1" customHeight="1"/>
    <row r="20650" ht="8.25" hidden="1" customHeight="1"/>
    <row r="20651" ht="8.25" hidden="1" customHeight="1"/>
    <row r="20652" ht="8.25" hidden="1" customHeight="1"/>
    <row r="20653" ht="8.25" hidden="1" customHeight="1"/>
    <row r="20654" ht="8.25" hidden="1" customHeight="1"/>
    <row r="20655" ht="8.25" hidden="1" customHeight="1"/>
    <row r="20656" ht="8.25" hidden="1" customHeight="1"/>
    <row r="20657" ht="8.25" hidden="1" customHeight="1"/>
    <row r="20658" ht="8.25" hidden="1" customHeight="1"/>
    <row r="20659" ht="8.25" hidden="1" customHeight="1"/>
    <row r="20660" ht="8.25" hidden="1" customHeight="1"/>
    <row r="20661" ht="8.25" hidden="1" customHeight="1"/>
    <row r="20662" ht="8.25" hidden="1" customHeight="1"/>
    <row r="20663" ht="8.25" hidden="1" customHeight="1"/>
    <row r="20664" ht="8.25" hidden="1" customHeight="1"/>
    <row r="20665" ht="8.25" hidden="1" customHeight="1"/>
    <row r="20666" ht="8.25" hidden="1" customHeight="1"/>
    <row r="20667" ht="8.25" hidden="1" customHeight="1"/>
    <row r="20668" ht="8.25" hidden="1" customHeight="1"/>
    <row r="20669" ht="8.25" hidden="1" customHeight="1"/>
    <row r="20670" ht="8.25" hidden="1" customHeight="1"/>
    <row r="20671" ht="8.25" hidden="1" customHeight="1"/>
    <row r="20672" ht="8.25" hidden="1" customHeight="1"/>
    <row r="20673" ht="8.25" hidden="1" customHeight="1"/>
    <row r="20674" ht="8.25" hidden="1" customHeight="1"/>
    <row r="20675" ht="8.25" hidden="1" customHeight="1"/>
    <row r="20676" ht="8.25" hidden="1" customHeight="1"/>
    <row r="20677" ht="8.25" hidden="1" customHeight="1"/>
    <row r="20678" ht="8.25" hidden="1" customHeight="1"/>
    <row r="20679" ht="8.25" hidden="1" customHeight="1"/>
    <row r="20680" ht="8.25" hidden="1" customHeight="1"/>
    <row r="20681" ht="8.25" hidden="1" customHeight="1"/>
    <row r="20682" ht="8.25" hidden="1" customHeight="1"/>
    <row r="20683" ht="8.25" hidden="1" customHeight="1"/>
    <row r="20684" ht="8.25" hidden="1" customHeight="1"/>
    <row r="20685" ht="8.25" hidden="1" customHeight="1"/>
    <row r="20686" ht="8.25" hidden="1" customHeight="1"/>
    <row r="20687" ht="8.25" hidden="1" customHeight="1"/>
    <row r="20688" ht="8.25" hidden="1" customHeight="1"/>
    <row r="20689" ht="8.25" hidden="1" customHeight="1"/>
    <row r="20690" ht="8.25" hidden="1" customHeight="1"/>
    <row r="20691" ht="8.25" hidden="1" customHeight="1"/>
    <row r="20692" ht="8.25" hidden="1" customHeight="1"/>
    <row r="20693" ht="8.25" hidden="1" customHeight="1"/>
    <row r="20694" ht="8.25" hidden="1" customHeight="1"/>
    <row r="20695" ht="8.25" hidden="1" customHeight="1"/>
    <row r="20696" ht="8.25" hidden="1" customHeight="1"/>
    <row r="20697" ht="8.25" hidden="1" customHeight="1"/>
    <row r="20698" ht="8.25" hidden="1" customHeight="1"/>
    <row r="20699" ht="8.25" hidden="1" customHeight="1"/>
    <row r="20700" ht="8.25" hidden="1" customHeight="1"/>
    <row r="20701" ht="8.25" hidden="1" customHeight="1"/>
    <row r="20702" ht="8.25" hidden="1" customHeight="1"/>
    <row r="20703" ht="8.25" hidden="1" customHeight="1"/>
    <row r="20704" ht="8.25" hidden="1" customHeight="1"/>
    <row r="20705" ht="8.25" hidden="1" customHeight="1"/>
    <row r="20706" ht="8.25" hidden="1" customHeight="1"/>
    <row r="20707" ht="8.25" hidden="1" customHeight="1"/>
    <row r="20708" ht="8.25" hidden="1" customHeight="1"/>
    <row r="20709" ht="8.25" hidden="1" customHeight="1"/>
    <row r="20710" ht="8.25" hidden="1" customHeight="1"/>
    <row r="20711" ht="8.25" hidden="1" customHeight="1"/>
    <row r="20712" ht="8.25" hidden="1" customHeight="1"/>
    <row r="20713" ht="8.25" hidden="1" customHeight="1"/>
    <row r="20714" ht="8.25" hidden="1" customHeight="1"/>
    <row r="20715" ht="8.25" hidden="1" customHeight="1"/>
    <row r="20716" ht="8.25" hidden="1" customHeight="1"/>
    <row r="20717" ht="8.25" hidden="1" customHeight="1"/>
    <row r="20718" ht="8.25" hidden="1" customHeight="1"/>
    <row r="20719" ht="8.25" hidden="1" customHeight="1"/>
    <row r="20720" ht="8.25" hidden="1" customHeight="1"/>
    <row r="20721" ht="8.25" hidden="1" customHeight="1"/>
    <row r="20722" ht="8.25" hidden="1" customHeight="1"/>
    <row r="20723" ht="8.25" hidden="1" customHeight="1"/>
    <row r="20724" ht="8.25" hidden="1" customHeight="1"/>
    <row r="20725" ht="8.25" hidden="1" customHeight="1"/>
    <row r="20726" ht="8.25" hidden="1" customHeight="1"/>
    <row r="20727" ht="8.25" hidden="1" customHeight="1"/>
    <row r="20728" ht="8.25" hidden="1" customHeight="1"/>
    <row r="20729" ht="8.25" hidden="1" customHeight="1"/>
    <row r="20730" ht="8.25" hidden="1" customHeight="1"/>
    <row r="20731" ht="8.25" hidden="1" customHeight="1"/>
    <row r="20732" ht="8.25" hidden="1" customHeight="1"/>
    <row r="20733" ht="8.25" hidden="1" customHeight="1"/>
    <row r="20734" ht="8.25" hidden="1" customHeight="1"/>
    <row r="20735" ht="8.25" hidden="1" customHeight="1"/>
    <row r="20736" ht="8.25" hidden="1" customHeight="1"/>
    <row r="20737" ht="8.25" hidden="1" customHeight="1"/>
    <row r="20738" ht="8.25" hidden="1" customHeight="1"/>
    <row r="20739" ht="8.25" hidden="1" customHeight="1"/>
    <row r="20740" ht="8.25" hidden="1" customHeight="1"/>
    <row r="20741" ht="8.25" hidden="1" customHeight="1"/>
    <row r="20742" ht="8.25" hidden="1" customHeight="1"/>
    <row r="20743" ht="8.25" hidden="1" customHeight="1"/>
    <row r="20744" ht="8.25" hidden="1" customHeight="1"/>
    <row r="20745" ht="8.25" hidden="1" customHeight="1"/>
    <row r="20746" ht="8.25" hidden="1" customHeight="1"/>
    <row r="20747" ht="8.25" hidden="1" customHeight="1"/>
    <row r="20748" ht="8.25" hidden="1" customHeight="1"/>
    <row r="20749" ht="8.25" hidden="1" customHeight="1"/>
    <row r="20750" ht="8.25" hidden="1" customHeight="1"/>
    <row r="20751" ht="8.25" hidden="1" customHeight="1"/>
    <row r="20752" ht="8.25" hidden="1" customHeight="1"/>
    <row r="20753" ht="8.25" hidden="1" customHeight="1"/>
    <row r="20754" ht="8.25" hidden="1" customHeight="1"/>
    <row r="20755" ht="8.25" hidden="1" customHeight="1"/>
    <row r="20756" ht="8.25" hidden="1" customHeight="1"/>
    <row r="20757" ht="8.25" hidden="1" customHeight="1"/>
    <row r="20758" ht="8.25" hidden="1" customHeight="1"/>
    <row r="20759" ht="8.25" hidden="1" customHeight="1"/>
    <row r="20760" ht="8.25" hidden="1" customHeight="1"/>
    <row r="20761" ht="8.25" hidden="1" customHeight="1"/>
    <row r="20762" ht="8.25" hidden="1" customHeight="1"/>
    <row r="20763" ht="8.25" hidden="1" customHeight="1"/>
    <row r="20764" ht="8.25" hidden="1" customHeight="1"/>
    <row r="20765" ht="8.25" hidden="1" customHeight="1"/>
    <row r="20766" ht="8.25" hidden="1" customHeight="1"/>
    <row r="20767" ht="8.25" hidden="1" customHeight="1"/>
    <row r="20768" ht="8.25" hidden="1" customHeight="1"/>
    <row r="20769" ht="8.25" hidden="1" customHeight="1"/>
    <row r="20770" ht="8.25" hidden="1" customHeight="1"/>
    <row r="20771" ht="8.25" hidden="1" customHeight="1"/>
    <row r="20772" ht="8.25" hidden="1" customHeight="1"/>
    <row r="20773" ht="8.25" hidden="1" customHeight="1"/>
    <row r="20774" ht="8.25" hidden="1" customHeight="1"/>
    <row r="20775" ht="8.25" hidden="1" customHeight="1"/>
    <row r="20776" ht="8.25" hidden="1" customHeight="1"/>
    <row r="20777" ht="8.25" hidden="1" customHeight="1"/>
    <row r="20778" ht="8.25" hidden="1" customHeight="1"/>
    <row r="20779" ht="8.25" hidden="1" customHeight="1"/>
    <row r="20780" ht="8.25" hidden="1" customHeight="1"/>
    <row r="20781" ht="8.25" hidden="1" customHeight="1"/>
    <row r="20782" ht="8.25" hidden="1" customHeight="1"/>
    <row r="20783" ht="8.25" hidden="1" customHeight="1"/>
    <row r="20784" ht="8.25" hidden="1" customHeight="1"/>
    <row r="20785" ht="8.25" hidden="1" customHeight="1"/>
    <row r="20786" ht="8.25" hidden="1" customHeight="1"/>
    <row r="20787" ht="8.25" hidden="1" customHeight="1"/>
    <row r="20788" ht="8.25" hidden="1" customHeight="1"/>
    <row r="20789" ht="8.25" hidden="1" customHeight="1"/>
    <row r="20790" ht="8.25" hidden="1" customHeight="1"/>
    <row r="20791" ht="8.25" hidden="1" customHeight="1"/>
    <row r="20792" ht="8.25" hidden="1" customHeight="1"/>
    <row r="20793" ht="8.25" hidden="1" customHeight="1"/>
    <row r="20794" ht="8.25" hidden="1" customHeight="1"/>
    <row r="20795" ht="8.25" hidden="1" customHeight="1"/>
    <row r="20796" ht="8.25" hidden="1" customHeight="1"/>
    <row r="20797" ht="8.25" hidden="1" customHeight="1"/>
    <row r="20798" ht="8.25" hidden="1" customHeight="1"/>
    <row r="20799" ht="8.25" hidden="1" customHeight="1"/>
    <row r="20800" ht="8.25" hidden="1" customHeight="1"/>
    <row r="20801" ht="8.25" hidden="1" customHeight="1"/>
    <row r="20802" ht="8.25" hidden="1" customHeight="1"/>
    <row r="20803" ht="8.25" hidden="1" customHeight="1"/>
    <row r="20804" ht="8.25" hidden="1" customHeight="1"/>
    <row r="20805" ht="8.25" hidden="1" customHeight="1"/>
    <row r="20806" ht="8.25" hidden="1" customHeight="1"/>
    <row r="20807" ht="8.25" hidden="1" customHeight="1"/>
    <row r="20808" ht="8.25" hidden="1" customHeight="1"/>
    <row r="20809" ht="8.25" hidden="1" customHeight="1"/>
    <row r="20810" ht="8.25" hidden="1" customHeight="1"/>
    <row r="20811" ht="8.25" hidden="1" customHeight="1"/>
    <row r="20812" ht="8.25" hidden="1" customHeight="1"/>
    <row r="20813" ht="8.25" hidden="1" customHeight="1"/>
    <row r="20814" ht="8.25" hidden="1" customHeight="1"/>
    <row r="20815" ht="8.25" hidden="1" customHeight="1"/>
    <row r="20816" ht="8.25" hidden="1" customHeight="1"/>
    <row r="20817" ht="8.25" hidden="1" customHeight="1"/>
    <row r="20818" ht="8.25" hidden="1" customHeight="1"/>
    <row r="20819" ht="8.25" hidden="1" customHeight="1"/>
    <row r="20820" ht="8.25" hidden="1" customHeight="1"/>
    <row r="20821" ht="8.25" hidden="1" customHeight="1"/>
    <row r="20822" ht="8.25" hidden="1" customHeight="1"/>
    <row r="20823" ht="8.25" hidden="1" customHeight="1"/>
    <row r="20824" ht="8.25" hidden="1" customHeight="1"/>
    <row r="20825" ht="8.25" hidden="1" customHeight="1"/>
    <row r="20826" ht="8.25" hidden="1" customHeight="1"/>
    <row r="20827" ht="8.25" hidden="1" customHeight="1"/>
    <row r="20828" ht="8.25" hidden="1" customHeight="1"/>
    <row r="20829" ht="8.25" hidden="1" customHeight="1"/>
    <row r="20830" ht="8.25" hidden="1" customHeight="1"/>
    <row r="20831" ht="8.25" hidden="1" customHeight="1"/>
    <row r="20832" ht="8.25" hidden="1" customHeight="1"/>
    <row r="20833" ht="8.25" hidden="1" customHeight="1"/>
    <row r="20834" ht="8.25" hidden="1" customHeight="1"/>
    <row r="20835" ht="8.25" hidden="1" customHeight="1"/>
    <row r="20836" ht="8.25" hidden="1" customHeight="1"/>
    <row r="20837" ht="8.25" hidden="1" customHeight="1"/>
    <row r="20838" ht="8.25" hidden="1" customHeight="1"/>
    <row r="20839" ht="8.25" hidden="1" customHeight="1"/>
    <row r="20840" ht="8.25" hidden="1" customHeight="1"/>
    <row r="20841" ht="8.25" hidden="1" customHeight="1"/>
    <row r="20842" ht="8.25" hidden="1" customHeight="1"/>
    <row r="20843" ht="8.25" hidden="1" customHeight="1"/>
    <row r="20844" ht="8.25" hidden="1" customHeight="1"/>
    <row r="20845" ht="8.25" hidden="1" customHeight="1"/>
    <row r="20846" ht="8.25" hidden="1" customHeight="1"/>
    <row r="20847" ht="8.25" hidden="1" customHeight="1"/>
    <row r="20848" ht="8.25" hidden="1" customHeight="1"/>
    <row r="20849" ht="8.25" hidden="1" customHeight="1"/>
    <row r="20850" ht="8.25" hidden="1" customHeight="1"/>
    <row r="20851" ht="8.25" hidden="1" customHeight="1"/>
    <row r="20852" ht="8.25" hidden="1" customHeight="1"/>
    <row r="20853" ht="8.25" hidden="1" customHeight="1"/>
    <row r="20854" ht="8.25" hidden="1" customHeight="1"/>
    <row r="20855" ht="8.25" hidden="1" customHeight="1"/>
    <row r="20856" ht="8.25" hidden="1" customHeight="1"/>
    <row r="20857" ht="8.25" hidden="1" customHeight="1"/>
    <row r="20858" ht="8.25" hidden="1" customHeight="1"/>
    <row r="20859" ht="8.25" hidden="1" customHeight="1"/>
    <row r="20860" ht="8.25" hidden="1" customHeight="1"/>
    <row r="20861" ht="8.25" hidden="1" customHeight="1"/>
    <row r="20862" ht="8.25" hidden="1" customHeight="1"/>
    <row r="20863" ht="8.25" hidden="1" customHeight="1"/>
    <row r="20864" ht="8.25" hidden="1" customHeight="1"/>
    <row r="20865" ht="8.25" hidden="1" customHeight="1"/>
    <row r="20866" ht="8.25" hidden="1" customHeight="1"/>
    <row r="20867" ht="8.25" hidden="1" customHeight="1"/>
    <row r="20868" ht="8.25" hidden="1" customHeight="1"/>
    <row r="20869" ht="8.25" hidden="1" customHeight="1"/>
    <row r="20870" ht="8.25" hidden="1" customHeight="1"/>
    <row r="20871" ht="8.25" hidden="1" customHeight="1"/>
    <row r="20872" ht="8.25" hidden="1" customHeight="1"/>
    <row r="20873" ht="8.25" hidden="1" customHeight="1"/>
    <row r="20874" ht="8.25" hidden="1" customHeight="1"/>
    <row r="20875" ht="8.25" hidden="1" customHeight="1"/>
    <row r="20876" ht="8.25" hidden="1" customHeight="1"/>
    <row r="20877" ht="8.25" hidden="1" customHeight="1"/>
    <row r="20878" ht="8.25" hidden="1" customHeight="1"/>
    <row r="20879" ht="8.25" hidden="1" customHeight="1"/>
    <row r="20880" ht="8.25" hidden="1" customHeight="1"/>
    <row r="20881" ht="8.25" hidden="1" customHeight="1"/>
    <row r="20882" ht="8.25" hidden="1" customHeight="1"/>
    <row r="20883" ht="8.25" hidden="1" customHeight="1"/>
    <row r="20884" ht="8.25" hidden="1" customHeight="1"/>
    <row r="20885" ht="8.25" hidden="1" customHeight="1"/>
    <row r="20886" ht="8.25" hidden="1" customHeight="1"/>
    <row r="20887" ht="8.25" hidden="1" customHeight="1"/>
    <row r="20888" ht="8.25" hidden="1" customHeight="1"/>
    <row r="20889" ht="8.25" hidden="1" customHeight="1"/>
    <row r="20890" ht="8.25" hidden="1" customHeight="1"/>
    <row r="20891" ht="8.25" hidden="1" customHeight="1"/>
    <row r="20892" ht="8.25" hidden="1" customHeight="1"/>
    <row r="20893" ht="8.25" hidden="1" customHeight="1"/>
    <row r="20894" ht="8.25" hidden="1" customHeight="1"/>
    <row r="20895" ht="8.25" hidden="1" customHeight="1"/>
    <row r="20896" ht="8.25" hidden="1" customHeight="1"/>
    <row r="20897" ht="8.25" hidden="1" customHeight="1"/>
    <row r="20898" ht="8.25" hidden="1" customHeight="1"/>
    <row r="20899" ht="8.25" hidden="1" customHeight="1"/>
    <row r="20900" ht="8.25" hidden="1" customHeight="1"/>
    <row r="20901" ht="8.25" hidden="1" customHeight="1"/>
    <row r="20902" ht="8.25" hidden="1" customHeight="1"/>
    <row r="20903" ht="8.25" hidden="1" customHeight="1"/>
    <row r="20904" ht="8.25" hidden="1" customHeight="1"/>
    <row r="20905" ht="8.25" hidden="1" customHeight="1"/>
    <row r="20906" ht="8.25" hidden="1" customHeight="1"/>
    <row r="20907" ht="8.25" hidden="1" customHeight="1"/>
    <row r="20908" ht="8.25" hidden="1" customHeight="1"/>
    <row r="20909" ht="8.25" hidden="1" customHeight="1"/>
    <row r="20910" ht="8.25" hidden="1" customHeight="1"/>
    <row r="20911" ht="8.25" hidden="1" customHeight="1"/>
    <row r="20912" ht="8.25" hidden="1" customHeight="1"/>
    <row r="20913" ht="8.25" hidden="1" customHeight="1"/>
    <row r="20914" ht="8.25" hidden="1" customHeight="1"/>
    <row r="20915" ht="8.25" hidden="1" customHeight="1"/>
    <row r="20916" ht="8.25" hidden="1" customHeight="1"/>
    <row r="20917" ht="8.25" hidden="1" customHeight="1"/>
    <row r="20918" ht="8.25" hidden="1" customHeight="1"/>
    <row r="20919" ht="8.25" hidden="1" customHeight="1"/>
    <row r="20920" ht="8.25" hidden="1" customHeight="1"/>
    <row r="20921" ht="8.25" hidden="1" customHeight="1"/>
    <row r="20922" ht="8.25" hidden="1" customHeight="1"/>
    <row r="20923" ht="8.25" hidden="1" customHeight="1"/>
    <row r="20924" ht="8.25" hidden="1" customHeight="1"/>
    <row r="20925" ht="8.25" hidden="1" customHeight="1"/>
    <row r="20926" ht="8.25" hidden="1" customHeight="1"/>
    <row r="20927" ht="8.25" hidden="1" customHeight="1"/>
    <row r="20928" ht="8.25" hidden="1" customHeight="1"/>
    <row r="20929" ht="8.25" hidden="1" customHeight="1"/>
    <row r="20930" ht="8.25" hidden="1" customHeight="1"/>
    <row r="20931" ht="8.25" hidden="1" customHeight="1"/>
    <row r="20932" ht="8.25" hidden="1" customHeight="1"/>
    <row r="20933" ht="8.25" hidden="1" customHeight="1"/>
    <row r="20934" ht="8.25" hidden="1" customHeight="1"/>
    <row r="20935" ht="8.25" hidden="1" customHeight="1"/>
    <row r="20936" ht="8.25" hidden="1" customHeight="1"/>
    <row r="20937" ht="8.25" hidden="1" customHeight="1"/>
    <row r="20938" ht="8.25" hidden="1" customHeight="1"/>
    <row r="20939" ht="8.25" hidden="1" customHeight="1"/>
    <row r="20940" ht="8.25" hidden="1" customHeight="1"/>
    <row r="20941" ht="8.25" hidden="1" customHeight="1"/>
    <row r="20942" ht="8.25" hidden="1" customHeight="1"/>
    <row r="20943" ht="8.25" hidden="1" customHeight="1"/>
    <row r="20944" ht="8.25" hidden="1" customHeight="1"/>
    <row r="20945" ht="8.25" hidden="1" customHeight="1"/>
    <row r="20946" ht="8.25" hidden="1" customHeight="1"/>
    <row r="20947" ht="8.25" hidden="1" customHeight="1"/>
    <row r="20948" ht="8.25" hidden="1" customHeight="1"/>
    <row r="20949" ht="8.25" hidden="1" customHeight="1"/>
    <row r="20950" ht="8.25" hidden="1" customHeight="1"/>
    <row r="20951" ht="8.25" hidden="1" customHeight="1"/>
    <row r="20952" ht="8.25" hidden="1" customHeight="1"/>
    <row r="20953" ht="8.25" hidden="1" customHeight="1"/>
    <row r="20954" ht="8.25" hidden="1" customHeight="1"/>
    <row r="20955" ht="8.25" hidden="1" customHeight="1"/>
    <row r="20956" ht="8.25" hidden="1" customHeight="1"/>
    <row r="20957" ht="8.25" hidden="1" customHeight="1"/>
    <row r="20958" ht="8.25" hidden="1" customHeight="1"/>
    <row r="20959" ht="8.25" hidden="1" customHeight="1"/>
    <row r="20960" ht="8.25" hidden="1" customHeight="1"/>
    <row r="20961" ht="8.25" hidden="1" customHeight="1"/>
    <row r="20962" ht="8.25" hidden="1" customHeight="1"/>
    <row r="20963" ht="8.25" hidden="1" customHeight="1"/>
    <row r="20964" ht="8.25" hidden="1" customHeight="1"/>
    <row r="20965" ht="8.25" hidden="1" customHeight="1"/>
    <row r="20966" ht="8.25" hidden="1" customHeight="1"/>
    <row r="20967" ht="8.25" hidden="1" customHeight="1"/>
    <row r="20968" ht="8.25" hidden="1" customHeight="1"/>
    <row r="20969" ht="8.25" hidden="1" customHeight="1"/>
    <row r="20970" ht="8.25" hidden="1" customHeight="1"/>
    <row r="20971" ht="8.25" hidden="1" customHeight="1"/>
    <row r="20972" ht="8.25" hidden="1" customHeight="1"/>
    <row r="20973" ht="8.25" hidden="1" customHeight="1"/>
    <row r="20974" ht="8.25" hidden="1" customHeight="1"/>
    <row r="20975" ht="8.25" hidden="1" customHeight="1"/>
    <row r="20976" ht="8.25" hidden="1" customHeight="1"/>
    <row r="20977" ht="8.25" hidden="1" customHeight="1"/>
    <row r="20978" ht="8.25" hidden="1" customHeight="1"/>
    <row r="20979" ht="8.25" hidden="1" customHeight="1"/>
    <row r="20980" ht="8.25" hidden="1" customHeight="1"/>
    <row r="20981" ht="8.25" hidden="1" customHeight="1"/>
    <row r="20982" ht="8.25" hidden="1" customHeight="1"/>
    <row r="20983" ht="8.25" hidden="1" customHeight="1"/>
    <row r="20984" ht="8.25" hidden="1" customHeight="1"/>
    <row r="20985" ht="8.25" hidden="1" customHeight="1"/>
    <row r="20986" ht="8.25" hidden="1" customHeight="1"/>
    <row r="20987" ht="8.25" hidden="1" customHeight="1"/>
    <row r="20988" ht="8.25" hidden="1" customHeight="1"/>
    <row r="20989" ht="8.25" hidden="1" customHeight="1"/>
    <row r="20990" ht="8.25" hidden="1" customHeight="1"/>
    <row r="20991" ht="8.25" hidden="1" customHeight="1"/>
    <row r="20992" ht="8.25" hidden="1" customHeight="1"/>
    <row r="20993" ht="8.25" hidden="1" customHeight="1"/>
    <row r="20994" ht="8.25" hidden="1" customHeight="1"/>
    <row r="20995" ht="8.25" hidden="1" customHeight="1"/>
    <row r="20996" ht="8.25" hidden="1" customHeight="1"/>
    <row r="20997" ht="8.25" hidden="1" customHeight="1"/>
    <row r="20998" ht="8.25" hidden="1" customHeight="1"/>
    <row r="20999" ht="8.25" hidden="1" customHeight="1"/>
    <row r="21000" ht="8.25" hidden="1" customHeight="1"/>
    <row r="21001" ht="8.25" hidden="1" customHeight="1"/>
    <row r="21002" ht="8.25" hidden="1" customHeight="1"/>
    <row r="21003" ht="8.25" hidden="1" customHeight="1"/>
    <row r="21004" ht="8.25" hidden="1" customHeight="1"/>
    <row r="21005" ht="8.25" hidden="1" customHeight="1"/>
    <row r="21006" ht="8.25" hidden="1" customHeight="1"/>
    <row r="21007" ht="8.25" hidden="1" customHeight="1"/>
    <row r="21008" ht="8.25" hidden="1" customHeight="1"/>
    <row r="21009" ht="8.25" hidden="1" customHeight="1"/>
    <row r="21010" ht="8.25" hidden="1" customHeight="1"/>
    <row r="21011" ht="8.25" hidden="1" customHeight="1"/>
    <row r="21012" ht="8.25" hidden="1" customHeight="1"/>
    <row r="21013" ht="8.25" hidden="1" customHeight="1"/>
    <row r="21014" ht="8.25" hidden="1" customHeight="1"/>
    <row r="21015" ht="8.25" hidden="1" customHeight="1"/>
    <row r="21016" ht="8.25" hidden="1" customHeight="1"/>
    <row r="21017" ht="8.25" hidden="1" customHeight="1"/>
    <row r="21018" ht="8.25" hidden="1" customHeight="1"/>
    <row r="21019" ht="8.25" hidden="1" customHeight="1"/>
    <row r="21020" ht="8.25" hidden="1" customHeight="1"/>
    <row r="21021" ht="8.25" hidden="1" customHeight="1"/>
    <row r="21022" ht="8.25" hidden="1" customHeight="1"/>
    <row r="21023" ht="8.25" hidden="1" customHeight="1"/>
    <row r="21024" ht="8.25" hidden="1" customHeight="1"/>
    <row r="21025" ht="8.25" hidden="1" customHeight="1"/>
    <row r="21026" ht="8.25" hidden="1" customHeight="1"/>
    <row r="21027" ht="8.25" hidden="1" customHeight="1"/>
    <row r="21028" ht="8.25" hidden="1" customHeight="1"/>
    <row r="21029" ht="8.25" hidden="1" customHeight="1"/>
    <row r="21030" ht="8.25" hidden="1" customHeight="1"/>
    <row r="21031" ht="8.25" hidden="1" customHeight="1"/>
    <row r="21032" ht="8.25" hidden="1" customHeight="1"/>
    <row r="21033" ht="8.25" hidden="1" customHeight="1"/>
    <row r="21034" ht="8.25" hidden="1" customHeight="1"/>
    <row r="21035" ht="8.25" hidden="1" customHeight="1"/>
    <row r="21036" ht="8.25" hidden="1" customHeight="1"/>
    <row r="21037" ht="8.25" hidden="1" customHeight="1"/>
    <row r="21038" ht="8.25" hidden="1" customHeight="1"/>
    <row r="21039" ht="8.25" hidden="1" customHeight="1"/>
    <row r="21040" ht="8.25" hidden="1" customHeight="1"/>
    <row r="21041" ht="8.25" hidden="1" customHeight="1"/>
    <row r="21042" ht="8.25" hidden="1" customHeight="1"/>
    <row r="21043" ht="8.25" hidden="1" customHeight="1"/>
    <row r="21044" ht="8.25" hidden="1" customHeight="1"/>
    <row r="21045" ht="8.25" hidden="1" customHeight="1"/>
    <row r="21046" ht="8.25" hidden="1" customHeight="1"/>
    <row r="21047" ht="8.25" hidden="1" customHeight="1"/>
    <row r="21048" ht="8.25" hidden="1" customHeight="1"/>
    <row r="21049" ht="8.25" hidden="1" customHeight="1"/>
    <row r="21050" ht="8.25" hidden="1" customHeight="1"/>
    <row r="21051" ht="8.25" hidden="1" customHeight="1"/>
    <row r="21052" ht="8.25" hidden="1" customHeight="1"/>
    <row r="21053" ht="8.25" hidden="1" customHeight="1"/>
    <row r="21054" ht="8.25" hidden="1" customHeight="1"/>
    <row r="21055" ht="8.25" hidden="1" customHeight="1"/>
    <row r="21056" ht="8.25" hidden="1" customHeight="1"/>
    <row r="21057" ht="8.25" hidden="1" customHeight="1"/>
    <row r="21058" ht="8.25" hidden="1" customHeight="1"/>
    <row r="21059" ht="8.25" hidden="1" customHeight="1"/>
    <row r="21060" ht="8.25" hidden="1" customHeight="1"/>
    <row r="21061" ht="8.25" hidden="1" customHeight="1"/>
    <row r="21062" ht="8.25" hidden="1" customHeight="1"/>
    <row r="21063" ht="8.25" hidden="1" customHeight="1"/>
    <row r="21064" ht="8.25" hidden="1" customHeight="1"/>
    <row r="21065" ht="8.25" hidden="1" customHeight="1"/>
    <row r="21066" ht="8.25" hidden="1" customHeight="1"/>
    <row r="21067" ht="8.25" hidden="1" customHeight="1"/>
    <row r="21068" ht="8.25" hidden="1" customHeight="1"/>
    <row r="21069" ht="8.25" hidden="1" customHeight="1"/>
    <row r="21070" ht="8.25" hidden="1" customHeight="1"/>
    <row r="21071" ht="8.25" hidden="1" customHeight="1"/>
    <row r="21072" ht="8.25" hidden="1" customHeight="1"/>
    <row r="21073" ht="8.25" hidden="1" customHeight="1"/>
    <row r="21074" ht="8.25" hidden="1" customHeight="1"/>
    <row r="21075" ht="8.25" hidden="1" customHeight="1"/>
    <row r="21076" ht="8.25" hidden="1" customHeight="1"/>
    <row r="21077" ht="8.25" hidden="1" customHeight="1"/>
    <row r="21078" ht="8.25" hidden="1" customHeight="1"/>
    <row r="21079" ht="8.25" hidden="1" customHeight="1"/>
    <row r="21080" ht="8.25" hidden="1" customHeight="1"/>
    <row r="21081" ht="8.25" hidden="1" customHeight="1"/>
    <row r="21082" ht="8.25" hidden="1" customHeight="1"/>
    <row r="21083" ht="8.25" hidden="1" customHeight="1"/>
    <row r="21084" ht="8.25" hidden="1" customHeight="1"/>
    <row r="21085" ht="8.25" hidden="1" customHeight="1"/>
    <row r="21086" ht="8.25" hidden="1" customHeight="1"/>
    <row r="21087" ht="8.25" hidden="1" customHeight="1"/>
    <row r="21088" ht="8.25" hidden="1" customHeight="1"/>
    <row r="21089" ht="8.25" hidden="1" customHeight="1"/>
    <row r="21090" ht="8.25" hidden="1" customHeight="1"/>
    <row r="21091" ht="8.25" hidden="1" customHeight="1"/>
    <row r="21092" ht="8.25" hidden="1" customHeight="1"/>
    <row r="21093" ht="8.25" hidden="1" customHeight="1"/>
    <row r="21094" ht="8.25" hidden="1" customHeight="1"/>
    <row r="21095" ht="8.25" hidden="1" customHeight="1"/>
    <row r="21096" ht="8.25" hidden="1" customHeight="1"/>
    <row r="21097" ht="8.25" hidden="1" customHeight="1"/>
    <row r="21098" ht="8.25" hidden="1" customHeight="1"/>
    <row r="21099" ht="8.25" hidden="1" customHeight="1"/>
    <row r="21100" ht="8.25" hidden="1" customHeight="1"/>
    <row r="21101" ht="8.25" hidden="1" customHeight="1"/>
    <row r="21102" ht="8.25" hidden="1" customHeight="1"/>
    <row r="21103" ht="8.25" hidden="1" customHeight="1"/>
    <row r="21104" ht="8.25" hidden="1" customHeight="1"/>
    <row r="21105" ht="8.25" hidden="1" customHeight="1"/>
    <row r="21106" ht="8.25" hidden="1" customHeight="1"/>
    <row r="21107" ht="8.25" hidden="1" customHeight="1"/>
    <row r="21108" ht="8.25" hidden="1" customHeight="1"/>
    <row r="21109" ht="8.25" hidden="1" customHeight="1"/>
    <row r="21110" ht="8.25" hidden="1" customHeight="1"/>
    <row r="21111" ht="8.25" hidden="1" customHeight="1"/>
    <row r="21112" ht="8.25" hidden="1" customHeight="1"/>
    <row r="21113" ht="8.25" hidden="1" customHeight="1"/>
    <row r="21114" ht="8.25" hidden="1" customHeight="1"/>
    <row r="21115" ht="8.25" hidden="1" customHeight="1"/>
    <row r="21116" ht="8.25" hidden="1" customHeight="1"/>
    <row r="21117" ht="8.25" hidden="1" customHeight="1"/>
    <row r="21118" ht="8.25" hidden="1" customHeight="1"/>
    <row r="21119" ht="8.25" hidden="1" customHeight="1"/>
    <row r="21120" ht="8.25" hidden="1" customHeight="1"/>
    <row r="21121" ht="8.25" hidden="1" customHeight="1"/>
    <row r="21122" ht="8.25" hidden="1" customHeight="1"/>
    <row r="21123" ht="8.25" hidden="1" customHeight="1"/>
    <row r="21124" ht="8.25" hidden="1" customHeight="1"/>
    <row r="21125" ht="8.25" hidden="1" customHeight="1"/>
    <row r="21126" ht="8.25" hidden="1" customHeight="1"/>
    <row r="21127" ht="8.25" hidden="1" customHeight="1"/>
    <row r="21128" ht="8.25" hidden="1" customHeight="1"/>
    <row r="21129" ht="8.25" hidden="1" customHeight="1"/>
    <row r="21130" ht="8.25" hidden="1" customHeight="1"/>
    <row r="21131" ht="8.25" hidden="1" customHeight="1"/>
    <row r="21132" ht="8.25" hidden="1" customHeight="1"/>
    <row r="21133" ht="8.25" hidden="1" customHeight="1"/>
    <row r="21134" ht="8.25" hidden="1" customHeight="1"/>
    <row r="21135" ht="8.25" hidden="1" customHeight="1"/>
    <row r="21136" ht="8.25" hidden="1" customHeight="1"/>
    <row r="21137" ht="8.25" hidden="1" customHeight="1"/>
    <row r="21138" ht="8.25" hidden="1" customHeight="1"/>
    <row r="21139" ht="8.25" hidden="1" customHeight="1"/>
    <row r="21140" ht="8.25" hidden="1" customHeight="1"/>
    <row r="21141" ht="8.25" hidden="1" customHeight="1"/>
    <row r="21142" ht="8.25" hidden="1" customHeight="1"/>
    <row r="21143" ht="8.25" hidden="1" customHeight="1"/>
    <row r="21144" ht="8.25" hidden="1" customHeight="1"/>
    <row r="21145" ht="8.25" hidden="1" customHeight="1"/>
    <row r="21146" ht="8.25" hidden="1" customHeight="1"/>
    <row r="21147" ht="8.25" hidden="1" customHeight="1"/>
    <row r="21148" ht="8.25" hidden="1" customHeight="1"/>
    <row r="21149" ht="8.25" hidden="1" customHeight="1"/>
    <row r="21150" ht="8.25" hidden="1" customHeight="1"/>
    <row r="21151" ht="8.25" hidden="1" customHeight="1"/>
    <row r="21152" ht="8.25" hidden="1" customHeight="1"/>
    <row r="21153" ht="8.25" hidden="1" customHeight="1"/>
    <row r="21154" ht="8.25" hidden="1" customHeight="1"/>
    <row r="21155" ht="8.25" hidden="1" customHeight="1"/>
    <row r="21156" ht="8.25" hidden="1" customHeight="1"/>
    <row r="21157" ht="8.25" hidden="1" customHeight="1"/>
    <row r="21158" ht="8.25" hidden="1" customHeight="1"/>
    <row r="21159" ht="8.25" hidden="1" customHeight="1"/>
    <row r="21160" ht="8.25" hidden="1" customHeight="1"/>
    <row r="21161" ht="8.25" hidden="1" customHeight="1"/>
    <row r="21162" ht="8.25" hidden="1" customHeight="1"/>
    <row r="21163" ht="8.25" hidden="1" customHeight="1"/>
    <row r="21164" ht="8.25" hidden="1" customHeight="1"/>
    <row r="21165" ht="8.25" hidden="1" customHeight="1"/>
    <row r="21166" ht="8.25" hidden="1" customHeight="1"/>
    <row r="21167" ht="8.25" hidden="1" customHeight="1"/>
    <row r="21168" ht="8.25" hidden="1" customHeight="1"/>
    <row r="21169" ht="8.25" hidden="1" customHeight="1"/>
    <row r="21170" ht="8.25" hidden="1" customHeight="1"/>
    <row r="21171" ht="8.25" hidden="1" customHeight="1"/>
    <row r="21172" ht="8.25" hidden="1" customHeight="1"/>
    <row r="21173" ht="8.25" hidden="1" customHeight="1"/>
    <row r="21174" ht="8.25" hidden="1" customHeight="1"/>
    <row r="21175" ht="8.25" hidden="1" customHeight="1"/>
    <row r="21176" ht="8.25" hidden="1" customHeight="1"/>
    <row r="21177" ht="8.25" hidden="1" customHeight="1"/>
    <row r="21178" ht="8.25" hidden="1" customHeight="1"/>
    <row r="21179" ht="8.25" hidden="1" customHeight="1"/>
    <row r="21180" ht="8.25" hidden="1" customHeight="1"/>
    <row r="21181" ht="8.25" hidden="1" customHeight="1"/>
    <row r="21182" ht="8.25" hidden="1" customHeight="1"/>
    <row r="21183" ht="8.25" hidden="1" customHeight="1"/>
    <row r="21184" ht="8.25" hidden="1" customHeight="1"/>
    <row r="21185" ht="8.25" hidden="1" customHeight="1"/>
    <row r="21186" ht="8.25" hidden="1" customHeight="1"/>
    <row r="21187" ht="8.25" hidden="1" customHeight="1"/>
    <row r="21188" ht="8.25" hidden="1" customHeight="1"/>
    <row r="21189" ht="8.25" hidden="1" customHeight="1"/>
    <row r="21190" ht="8.25" hidden="1" customHeight="1"/>
    <row r="21191" ht="8.25" hidden="1" customHeight="1"/>
    <row r="21192" ht="8.25" hidden="1" customHeight="1"/>
    <row r="21193" ht="8.25" hidden="1" customHeight="1"/>
    <row r="21194" ht="8.25" hidden="1" customHeight="1"/>
    <row r="21195" ht="8.25" hidden="1" customHeight="1"/>
    <row r="21196" ht="8.25" hidden="1" customHeight="1"/>
    <row r="21197" ht="8.25" hidden="1" customHeight="1"/>
    <row r="21198" ht="8.25" hidden="1" customHeight="1"/>
    <row r="21199" ht="8.25" hidden="1" customHeight="1"/>
    <row r="21200" ht="8.25" hidden="1" customHeight="1"/>
    <row r="21201" ht="8.25" hidden="1" customHeight="1"/>
    <row r="21202" ht="8.25" hidden="1" customHeight="1"/>
    <row r="21203" ht="8.25" hidden="1" customHeight="1"/>
    <row r="21204" ht="8.25" hidden="1" customHeight="1"/>
    <row r="21205" ht="8.25" hidden="1" customHeight="1"/>
    <row r="21206" ht="8.25" hidden="1" customHeight="1"/>
    <row r="21207" ht="8.25" hidden="1" customHeight="1"/>
    <row r="21208" ht="8.25" hidden="1" customHeight="1"/>
    <row r="21209" ht="8.25" hidden="1" customHeight="1"/>
    <row r="21210" ht="8.25" hidden="1" customHeight="1"/>
    <row r="21211" ht="8.25" hidden="1" customHeight="1"/>
    <row r="21212" ht="8.25" hidden="1" customHeight="1"/>
    <row r="21213" ht="8.25" hidden="1" customHeight="1"/>
    <row r="21214" ht="8.25" hidden="1" customHeight="1"/>
    <row r="21215" ht="8.25" hidden="1" customHeight="1"/>
    <row r="21216" ht="8.25" hidden="1" customHeight="1"/>
    <row r="21217" ht="8.25" hidden="1" customHeight="1"/>
    <row r="21218" ht="8.25" hidden="1" customHeight="1"/>
    <row r="21219" ht="8.25" hidden="1" customHeight="1"/>
    <row r="21220" ht="8.25" hidden="1" customHeight="1"/>
    <row r="21221" ht="8.25" hidden="1" customHeight="1"/>
    <row r="21222" ht="8.25" hidden="1" customHeight="1"/>
    <row r="21223" ht="8.25" hidden="1" customHeight="1"/>
    <row r="21224" ht="8.25" hidden="1" customHeight="1"/>
    <row r="21225" ht="8.25" hidden="1" customHeight="1"/>
    <row r="21226" ht="8.25" hidden="1" customHeight="1"/>
    <row r="21227" ht="8.25" hidden="1" customHeight="1"/>
    <row r="21228" ht="8.25" hidden="1" customHeight="1"/>
    <row r="21229" ht="8.25" hidden="1" customHeight="1"/>
    <row r="21230" ht="8.25" hidden="1" customHeight="1"/>
    <row r="21231" ht="8.25" hidden="1" customHeight="1"/>
    <row r="21232" ht="8.25" hidden="1" customHeight="1"/>
    <row r="21233" ht="8.25" hidden="1" customHeight="1"/>
    <row r="21234" ht="8.25" hidden="1" customHeight="1"/>
    <row r="21235" ht="8.25" hidden="1" customHeight="1"/>
    <row r="21236" ht="8.25" hidden="1" customHeight="1"/>
    <row r="21237" ht="8.25" hidden="1" customHeight="1"/>
    <row r="21238" ht="8.25" hidden="1" customHeight="1"/>
    <row r="21239" ht="8.25" hidden="1" customHeight="1"/>
    <row r="21240" ht="8.25" hidden="1" customHeight="1"/>
    <row r="21241" ht="8.25" hidden="1" customHeight="1"/>
    <row r="21242" ht="8.25" hidden="1" customHeight="1"/>
    <row r="21243" ht="8.25" hidden="1" customHeight="1"/>
    <row r="21244" ht="8.25" hidden="1" customHeight="1"/>
    <row r="21245" ht="8.25" hidden="1" customHeight="1"/>
    <row r="21246" ht="8.25" hidden="1" customHeight="1"/>
    <row r="21247" ht="8.25" hidden="1" customHeight="1"/>
    <row r="21248" ht="8.25" hidden="1" customHeight="1"/>
    <row r="21249" ht="8.25" hidden="1" customHeight="1"/>
    <row r="21250" ht="8.25" hidden="1" customHeight="1"/>
    <row r="21251" ht="8.25" hidden="1" customHeight="1"/>
    <row r="21252" ht="8.25" hidden="1" customHeight="1"/>
    <row r="21253" ht="8.25" hidden="1" customHeight="1"/>
    <row r="21254" ht="8.25" hidden="1" customHeight="1"/>
    <row r="21255" ht="8.25" hidden="1" customHeight="1"/>
    <row r="21256" ht="8.25" hidden="1" customHeight="1"/>
    <row r="21257" ht="8.25" hidden="1" customHeight="1"/>
    <row r="21258" ht="8.25" hidden="1" customHeight="1"/>
    <row r="21259" ht="8.25" hidden="1" customHeight="1"/>
    <row r="21260" ht="8.25" hidden="1" customHeight="1"/>
    <row r="21261" ht="8.25" hidden="1" customHeight="1"/>
    <row r="21262" ht="8.25" hidden="1" customHeight="1"/>
    <row r="21263" ht="8.25" hidden="1" customHeight="1"/>
    <row r="21264" ht="8.25" hidden="1" customHeight="1"/>
    <row r="21265" ht="8.25" hidden="1" customHeight="1"/>
    <row r="21266" ht="8.25" hidden="1" customHeight="1"/>
    <row r="21267" ht="8.25" hidden="1" customHeight="1"/>
    <row r="21268" ht="8.25" hidden="1" customHeight="1"/>
    <row r="21269" ht="8.25" hidden="1" customHeight="1"/>
    <row r="21270" ht="8.25" hidden="1" customHeight="1"/>
    <row r="21271" ht="8.25" hidden="1" customHeight="1"/>
    <row r="21272" ht="8.25" hidden="1" customHeight="1"/>
    <row r="21273" ht="8.25" hidden="1" customHeight="1"/>
    <row r="21274" ht="8.25" hidden="1" customHeight="1"/>
    <row r="21275" ht="8.25" hidden="1" customHeight="1"/>
    <row r="21276" ht="8.25" hidden="1" customHeight="1"/>
    <row r="21277" ht="8.25" hidden="1" customHeight="1"/>
    <row r="21278" ht="8.25" hidden="1" customHeight="1"/>
    <row r="21279" ht="8.25" hidden="1" customHeight="1"/>
    <row r="21280" ht="8.25" hidden="1" customHeight="1"/>
    <row r="21281" ht="8.25" hidden="1" customHeight="1"/>
    <row r="21282" ht="8.25" hidden="1" customHeight="1"/>
    <row r="21283" ht="8.25" hidden="1" customHeight="1"/>
    <row r="21284" ht="8.25" hidden="1" customHeight="1"/>
    <row r="21285" ht="8.25" hidden="1" customHeight="1"/>
    <row r="21286" ht="8.25" hidden="1" customHeight="1"/>
    <row r="21287" ht="8.25" hidden="1" customHeight="1"/>
    <row r="21288" ht="8.25" hidden="1" customHeight="1"/>
    <row r="21289" ht="8.25" hidden="1" customHeight="1"/>
    <row r="21290" ht="8.25" hidden="1" customHeight="1"/>
    <row r="21291" ht="8.25" hidden="1" customHeight="1"/>
    <row r="21292" ht="8.25" hidden="1" customHeight="1"/>
    <row r="21293" ht="8.25" hidden="1" customHeight="1"/>
    <row r="21294" ht="8.25" hidden="1" customHeight="1"/>
    <row r="21295" ht="8.25" hidden="1" customHeight="1"/>
    <row r="21296" ht="8.25" hidden="1" customHeight="1"/>
    <row r="21297" ht="8.25" hidden="1" customHeight="1"/>
    <row r="21298" ht="8.25" hidden="1" customHeight="1"/>
    <row r="21299" ht="8.25" hidden="1" customHeight="1"/>
    <row r="21300" ht="8.25" hidden="1" customHeight="1"/>
    <row r="21301" ht="8.25" hidden="1" customHeight="1"/>
    <row r="21302" ht="8.25" hidden="1" customHeight="1"/>
    <row r="21303" ht="8.25" hidden="1" customHeight="1"/>
    <row r="21304" ht="8.25" hidden="1" customHeight="1"/>
    <row r="21305" ht="8.25" hidden="1" customHeight="1"/>
    <row r="21306" ht="8.25" hidden="1" customHeight="1"/>
    <row r="21307" ht="8.25" hidden="1" customHeight="1"/>
    <row r="21308" ht="8.25" hidden="1" customHeight="1"/>
    <row r="21309" ht="8.25" hidden="1" customHeight="1"/>
    <row r="21310" ht="8.25" hidden="1" customHeight="1"/>
    <row r="21311" ht="8.25" hidden="1" customHeight="1"/>
    <row r="21312" ht="8.25" hidden="1" customHeight="1"/>
    <row r="21313" ht="8.25" hidden="1" customHeight="1"/>
    <row r="21314" ht="8.25" hidden="1" customHeight="1"/>
    <row r="21315" ht="8.25" hidden="1" customHeight="1"/>
    <row r="21316" ht="8.25" hidden="1" customHeight="1"/>
    <row r="21317" ht="8.25" hidden="1" customHeight="1"/>
    <row r="21318" ht="8.25" hidden="1" customHeight="1"/>
    <row r="21319" ht="8.25" hidden="1" customHeight="1"/>
    <row r="21320" ht="8.25" hidden="1" customHeight="1"/>
    <row r="21321" ht="8.25" hidden="1" customHeight="1"/>
    <row r="21322" ht="8.25" hidden="1" customHeight="1"/>
    <row r="21323" ht="8.25" hidden="1" customHeight="1"/>
    <row r="21324" ht="8.25" hidden="1" customHeight="1"/>
    <row r="21325" ht="8.25" hidden="1" customHeight="1"/>
    <row r="21326" ht="8.25" hidden="1" customHeight="1"/>
    <row r="21327" ht="8.25" hidden="1" customHeight="1"/>
    <row r="21328" ht="8.25" hidden="1" customHeight="1"/>
    <row r="21329" ht="8.25" hidden="1" customHeight="1"/>
    <row r="21330" ht="8.25" hidden="1" customHeight="1"/>
    <row r="21331" ht="8.25" hidden="1" customHeight="1"/>
    <row r="21332" ht="8.25" hidden="1" customHeight="1"/>
    <row r="21333" ht="8.25" hidden="1" customHeight="1"/>
    <row r="21334" ht="8.25" hidden="1" customHeight="1"/>
    <row r="21335" ht="8.25" hidden="1" customHeight="1"/>
    <row r="21336" ht="8.25" hidden="1" customHeight="1"/>
    <row r="21337" ht="8.25" hidden="1" customHeight="1"/>
    <row r="21338" ht="8.25" hidden="1" customHeight="1"/>
    <row r="21339" ht="8.25" hidden="1" customHeight="1"/>
    <row r="21340" ht="8.25" hidden="1" customHeight="1"/>
    <row r="21341" ht="8.25" hidden="1" customHeight="1"/>
    <row r="21342" ht="8.25" hidden="1" customHeight="1"/>
    <row r="21343" ht="8.25" hidden="1" customHeight="1"/>
    <row r="21344" ht="8.25" hidden="1" customHeight="1"/>
    <row r="21345" ht="8.25" hidden="1" customHeight="1"/>
    <row r="21346" ht="8.25" hidden="1" customHeight="1"/>
    <row r="21347" ht="8.25" hidden="1" customHeight="1"/>
    <row r="21348" ht="8.25" hidden="1" customHeight="1"/>
    <row r="21349" ht="8.25" hidden="1" customHeight="1"/>
    <row r="21350" ht="8.25" hidden="1" customHeight="1"/>
    <row r="21351" ht="8.25" hidden="1" customHeight="1"/>
    <row r="21352" ht="8.25" hidden="1" customHeight="1"/>
    <row r="21353" ht="8.25" hidden="1" customHeight="1"/>
    <row r="21354" ht="8.25" hidden="1" customHeight="1"/>
    <row r="21355" ht="8.25" hidden="1" customHeight="1"/>
    <row r="21356" ht="8.25" hidden="1" customHeight="1"/>
    <row r="21357" ht="8.25" hidden="1" customHeight="1"/>
    <row r="21358" ht="8.25" hidden="1" customHeight="1"/>
    <row r="21359" ht="8.25" hidden="1" customHeight="1"/>
    <row r="21360" ht="8.25" hidden="1" customHeight="1"/>
    <row r="21361" ht="8.25" hidden="1" customHeight="1"/>
    <row r="21362" ht="8.25" hidden="1" customHeight="1"/>
    <row r="21363" ht="8.25" hidden="1" customHeight="1"/>
    <row r="21364" ht="8.25" hidden="1" customHeight="1"/>
    <row r="21365" ht="8.25" hidden="1" customHeight="1"/>
    <row r="21366" ht="8.25" hidden="1" customHeight="1"/>
    <row r="21367" ht="8.25" hidden="1" customHeight="1"/>
    <row r="21368" ht="8.25" hidden="1" customHeight="1"/>
    <row r="21369" ht="8.25" hidden="1" customHeight="1"/>
    <row r="21370" ht="8.25" hidden="1" customHeight="1"/>
    <row r="21371" ht="8.25" hidden="1" customHeight="1"/>
    <row r="21372" ht="8.25" hidden="1" customHeight="1"/>
    <row r="21373" ht="8.25" hidden="1" customHeight="1"/>
    <row r="21374" ht="8.25" hidden="1" customHeight="1"/>
    <row r="21375" ht="8.25" hidden="1" customHeight="1"/>
    <row r="21376" ht="8.25" hidden="1" customHeight="1"/>
    <row r="21377" ht="8.25" hidden="1" customHeight="1"/>
    <row r="21378" ht="8.25" hidden="1" customHeight="1"/>
    <row r="21379" ht="8.25" hidden="1" customHeight="1"/>
    <row r="21380" ht="8.25" hidden="1" customHeight="1"/>
    <row r="21381" ht="8.25" hidden="1" customHeight="1"/>
    <row r="21382" ht="8.25" hidden="1" customHeight="1"/>
    <row r="21383" ht="8.25" hidden="1" customHeight="1"/>
    <row r="21384" ht="8.25" hidden="1" customHeight="1"/>
    <row r="21385" ht="8.25" hidden="1" customHeight="1"/>
    <row r="21386" ht="8.25" hidden="1" customHeight="1"/>
    <row r="21387" ht="8.25" hidden="1" customHeight="1"/>
    <row r="21388" ht="8.25" hidden="1" customHeight="1"/>
    <row r="21389" ht="8.25" hidden="1" customHeight="1"/>
    <row r="21390" ht="8.25" hidden="1" customHeight="1"/>
    <row r="21391" ht="8.25" hidden="1" customHeight="1"/>
    <row r="21392" ht="8.25" hidden="1" customHeight="1"/>
    <row r="21393" ht="8.25" hidden="1" customHeight="1"/>
    <row r="21394" ht="8.25" hidden="1" customHeight="1"/>
    <row r="21395" ht="8.25" hidden="1" customHeight="1"/>
    <row r="21396" ht="8.25" hidden="1" customHeight="1"/>
    <row r="21397" ht="8.25" hidden="1" customHeight="1"/>
    <row r="21398" ht="8.25" hidden="1" customHeight="1"/>
    <row r="21399" ht="8.25" hidden="1" customHeight="1"/>
    <row r="21400" ht="8.25" hidden="1" customHeight="1"/>
    <row r="21401" ht="8.25" hidden="1" customHeight="1"/>
    <row r="21402" ht="8.25" hidden="1" customHeight="1"/>
    <row r="21403" ht="8.25" hidden="1" customHeight="1"/>
    <row r="21404" ht="8.25" hidden="1" customHeight="1"/>
    <row r="21405" ht="8.25" hidden="1" customHeight="1"/>
    <row r="21406" ht="8.25" hidden="1" customHeight="1"/>
    <row r="21407" ht="8.25" hidden="1" customHeight="1"/>
    <row r="21408" ht="8.25" hidden="1" customHeight="1"/>
    <row r="21409" ht="8.25" hidden="1" customHeight="1"/>
    <row r="21410" ht="8.25" hidden="1" customHeight="1"/>
    <row r="21411" ht="8.25" hidden="1" customHeight="1"/>
    <row r="21412" ht="8.25" hidden="1" customHeight="1"/>
    <row r="21413" ht="8.25" hidden="1" customHeight="1"/>
    <row r="21414" ht="8.25" hidden="1" customHeight="1"/>
    <row r="21415" ht="8.25" hidden="1" customHeight="1"/>
    <row r="21416" ht="8.25" hidden="1" customHeight="1"/>
    <row r="21417" ht="8.25" hidden="1" customHeight="1"/>
    <row r="21418" ht="8.25" hidden="1" customHeight="1"/>
    <row r="21419" ht="8.25" hidden="1" customHeight="1"/>
    <row r="21420" ht="8.25" hidden="1" customHeight="1"/>
    <row r="21421" ht="8.25" hidden="1" customHeight="1"/>
    <row r="21422" ht="8.25" hidden="1" customHeight="1"/>
    <row r="21423" ht="8.25" hidden="1" customHeight="1"/>
    <row r="21424" ht="8.25" hidden="1" customHeight="1"/>
    <row r="21425" ht="8.25" hidden="1" customHeight="1"/>
    <row r="21426" ht="8.25" hidden="1" customHeight="1"/>
    <row r="21427" ht="8.25" hidden="1" customHeight="1"/>
    <row r="21428" ht="8.25" hidden="1" customHeight="1"/>
    <row r="21429" ht="8.25" hidden="1" customHeight="1"/>
    <row r="21430" ht="8.25" hidden="1" customHeight="1"/>
    <row r="21431" ht="8.25" hidden="1" customHeight="1"/>
    <row r="21432" ht="8.25" hidden="1" customHeight="1"/>
    <row r="21433" ht="8.25" hidden="1" customHeight="1"/>
    <row r="21434" ht="8.25" hidden="1" customHeight="1"/>
    <row r="21435" ht="8.25" hidden="1" customHeight="1"/>
    <row r="21436" ht="8.25" hidden="1" customHeight="1"/>
    <row r="21437" ht="8.25" hidden="1" customHeight="1"/>
    <row r="21438" ht="8.25" hidden="1" customHeight="1"/>
    <row r="21439" ht="8.25" hidden="1" customHeight="1"/>
    <row r="21440" ht="8.25" hidden="1" customHeight="1"/>
    <row r="21441" ht="8.25" hidden="1" customHeight="1"/>
    <row r="21442" ht="8.25" hidden="1" customHeight="1"/>
    <row r="21443" ht="8.25" hidden="1" customHeight="1"/>
    <row r="21444" ht="8.25" hidden="1" customHeight="1"/>
    <row r="21445" ht="8.25" hidden="1" customHeight="1"/>
    <row r="21446" ht="8.25" hidden="1" customHeight="1"/>
    <row r="21447" ht="8.25" hidden="1" customHeight="1"/>
    <row r="21448" ht="8.25" hidden="1" customHeight="1"/>
    <row r="21449" ht="8.25" hidden="1" customHeight="1"/>
    <row r="21450" ht="8.25" hidden="1" customHeight="1"/>
    <row r="21451" ht="8.25" hidden="1" customHeight="1"/>
    <row r="21452" ht="8.25" hidden="1" customHeight="1"/>
    <row r="21453" ht="8.25" hidden="1" customHeight="1"/>
    <row r="21454" ht="8.25" hidden="1" customHeight="1"/>
    <row r="21455" ht="8.25" hidden="1" customHeight="1"/>
    <row r="21456" ht="8.25" hidden="1" customHeight="1"/>
    <row r="21457" ht="8.25" hidden="1" customHeight="1"/>
    <row r="21458" ht="8.25" hidden="1" customHeight="1"/>
    <row r="21459" ht="8.25" hidden="1" customHeight="1"/>
    <row r="21460" ht="8.25" hidden="1" customHeight="1"/>
    <row r="21461" ht="8.25" hidden="1" customHeight="1"/>
    <row r="21462" ht="8.25" hidden="1" customHeight="1"/>
    <row r="21463" ht="8.25" hidden="1" customHeight="1"/>
    <row r="21464" ht="8.25" hidden="1" customHeight="1"/>
    <row r="21465" ht="8.25" hidden="1" customHeight="1"/>
    <row r="21466" ht="8.25" hidden="1" customHeight="1"/>
    <row r="21467" ht="8.25" hidden="1" customHeight="1"/>
    <row r="21468" ht="8.25" hidden="1" customHeight="1"/>
    <row r="21469" ht="8.25" hidden="1" customHeight="1"/>
    <row r="21470" ht="8.25" hidden="1" customHeight="1"/>
    <row r="21471" ht="8.25" hidden="1" customHeight="1"/>
    <row r="21472" ht="8.25" hidden="1" customHeight="1"/>
    <row r="21473" ht="8.25" hidden="1" customHeight="1"/>
    <row r="21474" ht="8.25" hidden="1" customHeight="1"/>
    <row r="21475" ht="8.25" hidden="1" customHeight="1"/>
    <row r="21476" ht="8.25" hidden="1" customHeight="1"/>
    <row r="21477" ht="8.25" hidden="1" customHeight="1"/>
    <row r="21478" ht="8.25" hidden="1" customHeight="1"/>
    <row r="21479" ht="8.25" hidden="1" customHeight="1"/>
    <row r="21480" ht="8.25" hidden="1" customHeight="1"/>
    <row r="21481" ht="8.25" hidden="1" customHeight="1"/>
    <row r="21482" ht="8.25" hidden="1" customHeight="1"/>
    <row r="21483" ht="8.25" hidden="1" customHeight="1"/>
    <row r="21484" ht="8.25" hidden="1" customHeight="1"/>
    <row r="21485" ht="8.25" hidden="1" customHeight="1"/>
    <row r="21486" ht="8.25" hidden="1" customHeight="1"/>
    <row r="21487" ht="8.25" hidden="1" customHeight="1"/>
    <row r="21488" ht="8.25" hidden="1" customHeight="1"/>
    <row r="21489" ht="8.25" hidden="1" customHeight="1"/>
    <row r="21490" ht="8.25" hidden="1" customHeight="1"/>
    <row r="21491" ht="8.25" hidden="1" customHeight="1"/>
    <row r="21492" ht="8.25" hidden="1" customHeight="1"/>
    <row r="21493" ht="8.25" hidden="1" customHeight="1"/>
    <row r="21494" ht="8.25" hidden="1" customHeight="1"/>
    <row r="21495" ht="8.25" hidden="1" customHeight="1"/>
    <row r="21496" ht="8.25" hidden="1" customHeight="1"/>
    <row r="21497" ht="8.25" hidden="1" customHeight="1"/>
    <row r="21498" ht="8.25" hidden="1" customHeight="1"/>
    <row r="21499" ht="8.25" hidden="1" customHeight="1"/>
    <row r="21500" ht="8.25" hidden="1" customHeight="1"/>
    <row r="21501" ht="8.25" hidden="1" customHeight="1"/>
    <row r="21502" ht="8.25" hidden="1" customHeight="1"/>
    <row r="21503" ht="8.25" hidden="1" customHeight="1"/>
    <row r="21504" ht="8.25" hidden="1" customHeight="1"/>
    <row r="21505" ht="8.25" hidden="1" customHeight="1"/>
    <row r="21506" ht="8.25" hidden="1" customHeight="1"/>
    <row r="21507" ht="8.25" hidden="1" customHeight="1"/>
    <row r="21508" ht="8.25" hidden="1" customHeight="1"/>
    <row r="21509" ht="8.25" hidden="1" customHeight="1"/>
    <row r="21510" ht="8.25" hidden="1" customHeight="1"/>
    <row r="21511" ht="8.25" hidden="1" customHeight="1"/>
    <row r="21512" ht="8.25" hidden="1" customHeight="1"/>
    <row r="21513" ht="8.25" hidden="1" customHeight="1"/>
    <row r="21514" ht="8.25" hidden="1" customHeight="1"/>
    <row r="21515" ht="8.25" hidden="1" customHeight="1"/>
    <row r="21516" ht="8.25" hidden="1" customHeight="1"/>
    <row r="21517" ht="8.25" hidden="1" customHeight="1"/>
    <row r="21518" ht="8.25" hidden="1" customHeight="1"/>
    <row r="21519" ht="8.25" hidden="1" customHeight="1"/>
    <row r="21520" ht="8.25" hidden="1" customHeight="1"/>
    <row r="21521" ht="8.25" hidden="1" customHeight="1"/>
    <row r="21522" ht="8.25" hidden="1" customHeight="1"/>
    <row r="21523" ht="8.25" hidden="1" customHeight="1"/>
    <row r="21524" ht="8.25" hidden="1" customHeight="1"/>
    <row r="21525" ht="8.25" hidden="1" customHeight="1"/>
    <row r="21526" ht="8.25" hidden="1" customHeight="1"/>
    <row r="21527" ht="8.25" hidden="1" customHeight="1"/>
    <row r="21528" ht="8.25" hidden="1" customHeight="1"/>
    <row r="21529" ht="8.25" hidden="1" customHeight="1"/>
    <row r="21530" ht="8.25" hidden="1" customHeight="1"/>
    <row r="21531" ht="8.25" hidden="1" customHeight="1"/>
    <row r="21532" ht="8.25" hidden="1" customHeight="1"/>
    <row r="21533" ht="8.25" hidden="1" customHeight="1"/>
    <row r="21534" ht="8.25" hidden="1" customHeight="1"/>
    <row r="21535" ht="8.25" hidden="1" customHeight="1"/>
    <row r="21536" ht="8.25" hidden="1" customHeight="1"/>
    <row r="21537" ht="8.25" hidden="1" customHeight="1"/>
    <row r="21538" ht="8.25" hidden="1" customHeight="1"/>
    <row r="21539" ht="8.25" hidden="1" customHeight="1"/>
    <row r="21540" ht="8.25" hidden="1" customHeight="1"/>
    <row r="21541" ht="8.25" hidden="1" customHeight="1"/>
    <row r="21542" ht="8.25" hidden="1" customHeight="1"/>
    <row r="21543" ht="8.25" hidden="1" customHeight="1"/>
    <row r="21544" ht="8.25" hidden="1" customHeight="1"/>
    <row r="21545" ht="8.25" hidden="1" customHeight="1"/>
    <row r="21546" ht="8.25" hidden="1" customHeight="1"/>
    <row r="21547" ht="8.25" hidden="1" customHeight="1"/>
    <row r="21548" ht="8.25" hidden="1" customHeight="1"/>
    <row r="21549" ht="8.25" hidden="1" customHeight="1"/>
    <row r="21550" ht="8.25" hidden="1" customHeight="1"/>
    <row r="21551" ht="8.25" hidden="1" customHeight="1"/>
    <row r="21552" ht="8.25" hidden="1" customHeight="1"/>
    <row r="21553" ht="8.25" hidden="1" customHeight="1"/>
    <row r="21554" ht="8.25" hidden="1" customHeight="1"/>
    <row r="21555" ht="8.25" hidden="1" customHeight="1"/>
    <row r="21556" ht="8.25" hidden="1" customHeight="1"/>
    <row r="21557" ht="8.25" hidden="1" customHeight="1"/>
    <row r="21558" ht="8.25" hidden="1" customHeight="1"/>
    <row r="21559" ht="8.25" hidden="1" customHeight="1"/>
    <row r="21560" ht="8.25" hidden="1" customHeight="1"/>
    <row r="21561" ht="8.25" hidden="1" customHeight="1"/>
    <row r="21562" ht="8.25" hidden="1" customHeight="1"/>
    <row r="21563" ht="8.25" hidden="1" customHeight="1"/>
    <row r="21564" ht="8.25" hidden="1" customHeight="1"/>
    <row r="21565" ht="8.25" hidden="1" customHeight="1"/>
    <row r="21566" ht="8.25" hidden="1" customHeight="1"/>
    <row r="21567" ht="8.25" hidden="1" customHeight="1"/>
    <row r="21568" ht="8.25" hidden="1" customHeight="1"/>
    <row r="21569" ht="8.25" hidden="1" customHeight="1"/>
    <row r="21570" ht="8.25" hidden="1" customHeight="1"/>
    <row r="21571" ht="8.25" hidden="1" customHeight="1"/>
    <row r="21572" ht="8.25" hidden="1" customHeight="1"/>
    <row r="21573" ht="8.25" hidden="1" customHeight="1"/>
    <row r="21574" ht="8.25" hidden="1" customHeight="1"/>
    <row r="21575" ht="8.25" hidden="1" customHeight="1"/>
    <row r="21576" ht="8.25" hidden="1" customHeight="1"/>
    <row r="21577" ht="8.25" hidden="1" customHeight="1"/>
    <row r="21578" ht="8.25" hidden="1" customHeight="1"/>
    <row r="21579" ht="8.25" hidden="1" customHeight="1"/>
    <row r="21580" ht="8.25" hidden="1" customHeight="1"/>
    <row r="21581" ht="8.25" hidden="1" customHeight="1"/>
    <row r="21582" ht="8.25" hidden="1" customHeight="1"/>
    <row r="21583" ht="8.25" hidden="1" customHeight="1"/>
    <row r="21584" ht="8.25" hidden="1" customHeight="1"/>
    <row r="21585" ht="8.25" hidden="1" customHeight="1"/>
    <row r="21586" ht="8.25" hidden="1" customHeight="1"/>
    <row r="21587" ht="8.25" hidden="1" customHeight="1"/>
    <row r="21588" ht="8.25" hidden="1" customHeight="1"/>
    <row r="21589" ht="8.25" hidden="1" customHeight="1"/>
    <row r="21590" ht="8.25" hidden="1" customHeight="1"/>
    <row r="21591" ht="8.25" hidden="1" customHeight="1"/>
    <row r="21592" ht="8.25" hidden="1" customHeight="1"/>
    <row r="21593" ht="8.25" hidden="1" customHeight="1"/>
    <row r="21594" ht="8.25" hidden="1" customHeight="1"/>
    <row r="21595" ht="8.25" hidden="1" customHeight="1"/>
    <row r="21596" ht="8.25" hidden="1" customHeight="1"/>
    <row r="21597" ht="8.25" hidden="1" customHeight="1"/>
    <row r="21598" ht="8.25" hidden="1" customHeight="1"/>
    <row r="21599" ht="8.25" hidden="1" customHeight="1"/>
    <row r="21600" ht="8.25" hidden="1" customHeight="1"/>
    <row r="21601" ht="8.25" hidden="1" customHeight="1"/>
    <row r="21602" ht="8.25" hidden="1" customHeight="1"/>
    <row r="21603" ht="8.25" hidden="1" customHeight="1"/>
    <row r="21604" ht="8.25" hidden="1" customHeight="1"/>
    <row r="21605" ht="8.25" hidden="1" customHeight="1"/>
    <row r="21606" ht="8.25" hidden="1" customHeight="1"/>
    <row r="21607" ht="8.25" hidden="1" customHeight="1"/>
    <row r="21608" ht="8.25" hidden="1" customHeight="1"/>
    <row r="21609" ht="8.25" hidden="1" customHeight="1"/>
    <row r="21610" ht="8.25" hidden="1" customHeight="1"/>
    <row r="21611" ht="8.25" hidden="1" customHeight="1"/>
    <row r="21612" ht="8.25" hidden="1" customHeight="1"/>
    <row r="21613" ht="8.25" hidden="1" customHeight="1"/>
    <row r="21614" ht="8.25" hidden="1" customHeight="1"/>
    <row r="21615" ht="8.25" hidden="1" customHeight="1"/>
    <row r="21616" ht="8.25" hidden="1" customHeight="1"/>
    <row r="21617" ht="8.25" hidden="1" customHeight="1"/>
    <row r="21618" ht="8.25" hidden="1" customHeight="1"/>
    <row r="21619" ht="8.25" hidden="1" customHeight="1"/>
    <row r="21620" ht="8.25" hidden="1" customHeight="1"/>
    <row r="21621" ht="8.25" hidden="1" customHeight="1"/>
    <row r="21622" ht="8.25" hidden="1" customHeight="1"/>
    <row r="21623" ht="8.25" hidden="1" customHeight="1"/>
    <row r="21624" ht="8.25" hidden="1" customHeight="1"/>
    <row r="21625" ht="8.25" hidden="1" customHeight="1"/>
    <row r="21626" ht="8.25" hidden="1" customHeight="1"/>
    <row r="21627" ht="8.25" hidden="1" customHeight="1"/>
    <row r="21628" ht="8.25" hidden="1" customHeight="1"/>
    <row r="21629" ht="8.25" hidden="1" customHeight="1"/>
    <row r="21630" ht="8.25" hidden="1" customHeight="1"/>
    <row r="21631" ht="8.25" hidden="1" customHeight="1"/>
    <row r="21632" ht="8.25" hidden="1" customHeight="1"/>
    <row r="21633" ht="8.25" hidden="1" customHeight="1"/>
    <row r="21634" ht="8.25" hidden="1" customHeight="1"/>
    <row r="21635" ht="8.25" hidden="1" customHeight="1"/>
    <row r="21636" ht="8.25" hidden="1" customHeight="1"/>
    <row r="21637" ht="8.25" hidden="1" customHeight="1"/>
    <row r="21638" ht="8.25" hidden="1" customHeight="1"/>
    <row r="21639" ht="8.25" hidden="1" customHeight="1"/>
    <row r="21640" ht="8.25" hidden="1" customHeight="1"/>
    <row r="21641" ht="8.25" hidden="1" customHeight="1"/>
    <row r="21642" ht="8.25" hidden="1" customHeight="1"/>
    <row r="21643" ht="8.25" hidden="1" customHeight="1"/>
    <row r="21644" ht="8.25" hidden="1" customHeight="1"/>
    <row r="21645" ht="8.25" hidden="1" customHeight="1"/>
    <row r="21646" ht="8.25" hidden="1" customHeight="1"/>
    <row r="21647" ht="8.25" hidden="1" customHeight="1"/>
    <row r="21648" ht="8.25" hidden="1" customHeight="1"/>
    <row r="21649" ht="8.25" hidden="1" customHeight="1"/>
    <row r="21650" ht="8.25" hidden="1" customHeight="1"/>
    <row r="21651" ht="8.25" hidden="1" customHeight="1"/>
    <row r="21652" ht="8.25" hidden="1" customHeight="1"/>
    <row r="21653" ht="8.25" hidden="1" customHeight="1"/>
    <row r="21654" ht="8.25" hidden="1" customHeight="1"/>
    <row r="21655" ht="8.25" hidden="1" customHeight="1"/>
    <row r="21656" ht="8.25" hidden="1" customHeight="1"/>
    <row r="21657" ht="8.25" hidden="1" customHeight="1"/>
    <row r="21658" ht="8.25" hidden="1" customHeight="1"/>
    <row r="21659" ht="8.25" hidden="1" customHeight="1"/>
    <row r="21660" ht="8.25" hidden="1" customHeight="1"/>
    <row r="21661" ht="8.25" hidden="1" customHeight="1"/>
    <row r="21662" ht="8.25" hidden="1" customHeight="1"/>
    <row r="21663" ht="8.25" hidden="1" customHeight="1"/>
    <row r="21664" ht="8.25" hidden="1" customHeight="1"/>
    <row r="21665" ht="8.25" hidden="1" customHeight="1"/>
    <row r="21666" ht="8.25" hidden="1" customHeight="1"/>
    <row r="21667" ht="8.25" hidden="1" customHeight="1"/>
    <row r="21668" ht="8.25" hidden="1" customHeight="1"/>
    <row r="21669" ht="8.25" hidden="1" customHeight="1"/>
    <row r="21670" ht="8.25" hidden="1" customHeight="1"/>
    <row r="21671" ht="8.25" hidden="1" customHeight="1"/>
    <row r="21672" ht="8.25" hidden="1" customHeight="1"/>
    <row r="21673" ht="8.25" hidden="1" customHeight="1"/>
    <row r="21674" ht="8.25" hidden="1" customHeight="1"/>
    <row r="21675" ht="8.25" hidden="1" customHeight="1"/>
    <row r="21676" ht="8.25" hidden="1" customHeight="1"/>
    <row r="21677" ht="8.25" hidden="1" customHeight="1"/>
    <row r="21678" ht="8.25" hidden="1" customHeight="1"/>
    <row r="21679" ht="8.25" hidden="1" customHeight="1"/>
    <row r="21680" ht="8.25" hidden="1" customHeight="1"/>
    <row r="21681" ht="8.25" hidden="1" customHeight="1"/>
    <row r="21682" ht="8.25" hidden="1" customHeight="1"/>
    <row r="21683" ht="8.25" hidden="1" customHeight="1"/>
    <row r="21684" ht="8.25" hidden="1" customHeight="1"/>
    <row r="21685" ht="8.25" hidden="1" customHeight="1"/>
    <row r="21686" ht="8.25" hidden="1" customHeight="1"/>
    <row r="21687" ht="8.25" hidden="1" customHeight="1"/>
    <row r="21688" ht="8.25" hidden="1" customHeight="1"/>
    <row r="21689" ht="8.25" hidden="1" customHeight="1"/>
    <row r="21690" ht="8.25" hidden="1" customHeight="1"/>
    <row r="21691" ht="8.25" hidden="1" customHeight="1"/>
    <row r="21692" ht="8.25" hidden="1" customHeight="1"/>
    <row r="21693" ht="8.25" hidden="1" customHeight="1"/>
    <row r="21694" ht="8.25" hidden="1" customHeight="1"/>
    <row r="21695" ht="8.25" hidden="1" customHeight="1"/>
    <row r="21696" ht="8.25" hidden="1" customHeight="1"/>
    <row r="21697" ht="8.25" hidden="1" customHeight="1"/>
    <row r="21698" ht="8.25" hidden="1" customHeight="1"/>
    <row r="21699" ht="8.25" hidden="1" customHeight="1"/>
    <row r="21700" ht="8.25" hidden="1" customHeight="1"/>
    <row r="21701" ht="8.25" hidden="1" customHeight="1"/>
    <row r="21702" ht="8.25" hidden="1" customHeight="1"/>
    <row r="21703" ht="8.25" hidden="1" customHeight="1"/>
    <row r="21704" ht="8.25" hidden="1" customHeight="1"/>
    <row r="21705" ht="8.25" hidden="1" customHeight="1"/>
    <row r="21706" ht="8.25" hidden="1" customHeight="1"/>
    <row r="21707" ht="8.25" hidden="1" customHeight="1"/>
    <row r="21708" ht="8.25" hidden="1" customHeight="1"/>
    <row r="21709" ht="8.25" hidden="1" customHeight="1"/>
    <row r="21710" ht="8.25" hidden="1" customHeight="1"/>
    <row r="21711" ht="8.25" hidden="1" customHeight="1"/>
    <row r="21712" ht="8.25" hidden="1" customHeight="1"/>
    <row r="21713" ht="8.25" hidden="1" customHeight="1"/>
    <row r="21714" ht="8.25" hidden="1" customHeight="1"/>
    <row r="21715" ht="8.25" hidden="1" customHeight="1"/>
    <row r="21716" ht="8.25" hidden="1" customHeight="1"/>
    <row r="21717" ht="8.25" hidden="1" customHeight="1"/>
    <row r="21718" ht="8.25" hidden="1" customHeight="1"/>
    <row r="21719" ht="8.25" hidden="1" customHeight="1"/>
    <row r="21720" ht="8.25" hidden="1" customHeight="1"/>
    <row r="21721" ht="8.25" hidden="1" customHeight="1"/>
    <row r="21722" ht="8.25" hidden="1" customHeight="1"/>
    <row r="21723" ht="8.25" hidden="1" customHeight="1"/>
    <row r="21724" ht="8.25" hidden="1" customHeight="1"/>
    <row r="21725" ht="8.25" hidden="1" customHeight="1"/>
    <row r="21726" ht="8.25" hidden="1" customHeight="1"/>
    <row r="21727" ht="8.25" hidden="1" customHeight="1"/>
    <row r="21728" ht="8.25" hidden="1" customHeight="1"/>
    <row r="21729" ht="8.25" hidden="1" customHeight="1"/>
    <row r="21730" ht="8.25" hidden="1" customHeight="1"/>
    <row r="21731" ht="8.25" hidden="1" customHeight="1"/>
    <row r="21732" ht="8.25" hidden="1" customHeight="1"/>
    <row r="21733" ht="8.25" hidden="1" customHeight="1"/>
    <row r="21734" ht="8.25" hidden="1" customHeight="1"/>
    <row r="21735" ht="8.25" hidden="1" customHeight="1"/>
    <row r="21736" ht="8.25" hidden="1" customHeight="1"/>
    <row r="21737" ht="8.25" hidden="1" customHeight="1"/>
    <row r="21738" ht="8.25" hidden="1" customHeight="1"/>
    <row r="21739" ht="8.25" hidden="1" customHeight="1"/>
    <row r="21740" ht="8.25" hidden="1" customHeight="1"/>
    <row r="21741" ht="8.25" hidden="1" customHeight="1"/>
    <row r="21742" ht="8.25" hidden="1" customHeight="1"/>
    <row r="21743" ht="8.25" hidden="1" customHeight="1"/>
    <row r="21744" ht="8.25" hidden="1" customHeight="1"/>
    <row r="21745" ht="8.25" hidden="1" customHeight="1"/>
    <row r="21746" ht="8.25" hidden="1" customHeight="1"/>
    <row r="21747" ht="8.25" hidden="1" customHeight="1"/>
    <row r="21748" ht="8.25" hidden="1" customHeight="1"/>
    <row r="21749" ht="8.25" hidden="1" customHeight="1"/>
    <row r="21750" ht="8.25" hidden="1" customHeight="1"/>
    <row r="21751" ht="8.25" hidden="1" customHeight="1"/>
    <row r="21752" ht="8.25" hidden="1" customHeight="1"/>
    <row r="21753" ht="8.25" hidden="1" customHeight="1"/>
    <row r="21754" ht="8.25" hidden="1" customHeight="1"/>
    <row r="21755" ht="8.25" hidden="1" customHeight="1"/>
    <row r="21756" ht="8.25" hidden="1" customHeight="1"/>
    <row r="21757" ht="8.25" hidden="1" customHeight="1"/>
    <row r="21758" ht="8.25" hidden="1" customHeight="1"/>
    <row r="21759" ht="8.25" hidden="1" customHeight="1"/>
    <row r="21760" ht="8.25" hidden="1" customHeight="1"/>
    <row r="21761" ht="8.25" hidden="1" customHeight="1"/>
    <row r="21762" ht="8.25" hidden="1" customHeight="1"/>
    <row r="21763" ht="8.25" hidden="1" customHeight="1"/>
    <row r="21764" ht="8.25" hidden="1" customHeight="1"/>
    <row r="21765" ht="8.25" hidden="1" customHeight="1"/>
    <row r="21766" ht="8.25" hidden="1" customHeight="1"/>
    <row r="21767" ht="8.25" hidden="1" customHeight="1"/>
    <row r="21768" ht="8.25" hidden="1" customHeight="1"/>
    <row r="21769" ht="8.25" hidden="1" customHeight="1"/>
    <row r="21770" ht="8.25" hidden="1" customHeight="1"/>
    <row r="21771" ht="8.25" hidden="1" customHeight="1"/>
    <row r="21772" ht="8.25" hidden="1" customHeight="1"/>
    <row r="21773" ht="8.25" hidden="1" customHeight="1"/>
    <row r="21774" ht="8.25" hidden="1" customHeight="1"/>
    <row r="21775" ht="8.25" hidden="1" customHeight="1"/>
    <row r="21776" ht="8.25" hidden="1" customHeight="1"/>
    <row r="21777" ht="8.25" hidden="1" customHeight="1"/>
    <row r="21778" ht="8.25" hidden="1" customHeight="1"/>
    <row r="21779" ht="8.25" hidden="1" customHeight="1"/>
    <row r="21780" ht="8.25" hidden="1" customHeight="1"/>
    <row r="21781" ht="8.25" hidden="1" customHeight="1"/>
    <row r="21782" ht="8.25" hidden="1" customHeight="1"/>
    <row r="21783" ht="8.25" hidden="1" customHeight="1"/>
    <row r="21784" ht="8.25" hidden="1" customHeight="1"/>
    <row r="21785" ht="8.25" hidden="1" customHeight="1"/>
    <row r="21786" ht="8.25" hidden="1" customHeight="1"/>
    <row r="21787" ht="8.25" hidden="1" customHeight="1"/>
    <row r="21788" ht="8.25" hidden="1" customHeight="1"/>
    <row r="21789" ht="8.25" hidden="1" customHeight="1"/>
    <row r="21790" ht="8.25" hidden="1" customHeight="1"/>
    <row r="21791" ht="8.25" hidden="1" customHeight="1"/>
    <row r="21792" ht="8.25" hidden="1" customHeight="1"/>
    <row r="21793" ht="8.25" hidden="1" customHeight="1"/>
    <row r="21794" ht="8.25" hidden="1" customHeight="1"/>
    <row r="21795" ht="8.25" hidden="1" customHeight="1"/>
    <row r="21796" ht="8.25" hidden="1" customHeight="1"/>
    <row r="21797" ht="8.25" hidden="1" customHeight="1"/>
    <row r="21798" ht="8.25" hidden="1" customHeight="1"/>
    <row r="21799" ht="8.25" hidden="1" customHeight="1"/>
    <row r="21800" ht="8.25" hidden="1" customHeight="1"/>
    <row r="21801" ht="8.25" hidden="1" customHeight="1"/>
    <row r="21802" ht="8.25" hidden="1" customHeight="1"/>
    <row r="21803" ht="8.25" hidden="1" customHeight="1"/>
    <row r="21804" ht="8.25" hidden="1" customHeight="1"/>
    <row r="21805" ht="8.25" hidden="1" customHeight="1"/>
    <row r="21806" ht="8.25" hidden="1" customHeight="1"/>
    <row r="21807" ht="8.25" hidden="1" customHeight="1"/>
    <row r="21808" ht="8.25" hidden="1" customHeight="1"/>
    <row r="21809" ht="8.25" hidden="1" customHeight="1"/>
    <row r="21810" ht="8.25" hidden="1" customHeight="1"/>
    <row r="21811" ht="8.25" hidden="1" customHeight="1"/>
    <row r="21812" ht="8.25" hidden="1" customHeight="1"/>
    <row r="21813" ht="8.25" hidden="1" customHeight="1"/>
    <row r="21814" ht="8.25" hidden="1" customHeight="1"/>
    <row r="21815" ht="8.25" hidden="1" customHeight="1"/>
    <row r="21816" ht="8.25" hidden="1" customHeight="1"/>
    <row r="21817" ht="8.25" hidden="1" customHeight="1"/>
    <row r="21818" ht="8.25" hidden="1" customHeight="1"/>
    <row r="21819" ht="8.25" hidden="1" customHeight="1"/>
    <row r="21820" ht="8.25" hidden="1" customHeight="1"/>
    <row r="21821" ht="8.25" hidden="1" customHeight="1"/>
    <row r="21822" ht="8.25" hidden="1" customHeight="1"/>
    <row r="21823" ht="8.25" hidden="1" customHeight="1"/>
    <row r="21824" ht="8.25" hidden="1" customHeight="1"/>
    <row r="21825" ht="8.25" hidden="1" customHeight="1"/>
    <row r="21826" ht="8.25" hidden="1" customHeight="1"/>
    <row r="21827" ht="8.25" hidden="1" customHeight="1"/>
    <row r="21828" ht="8.25" hidden="1" customHeight="1"/>
    <row r="21829" ht="8.25" hidden="1" customHeight="1"/>
    <row r="21830" ht="8.25" hidden="1" customHeight="1"/>
    <row r="21831" ht="8.25" hidden="1" customHeight="1"/>
    <row r="21832" ht="8.25" hidden="1" customHeight="1"/>
    <row r="21833" ht="8.25" hidden="1" customHeight="1"/>
    <row r="21834" ht="8.25" hidden="1" customHeight="1"/>
    <row r="21835" ht="8.25" hidden="1" customHeight="1"/>
    <row r="21836" ht="8.25" hidden="1" customHeight="1"/>
    <row r="21837" ht="8.25" hidden="1" customHeight="1"/>
    <row r="21838" ht="8.25" hidden="1" customHeight="1"/>
    <row r="21839" ht="8.25" hidden="1" customHeight="1"/>
    <row r="21840" ht="8.25" hidden="1" customHeight="1"/>
    <row r="21841" ht="8.25" hidden="1" customHeight="1"/>
    <row r="21842" ht="8.25" hidden="1" customHeight="1"/>
    <row r="21843" ht="8.25" hidden="1" customHeight="1"/>
    <row r="21844" ht="8.25" hidden="1" customHeight="1"/>
    <row r="21845" ht="8.25" hidden="1" customHeight="1"/>
    <row r="21846" ht="8.25" hidden="1" customHeight="1"/>
    <row r="21847" ht="8.25" hidden="1" customHeight="1"/>
    <row r="21848" ht="8.25" hidden="1" customHeight="1"/>
    <row r="21849" ht="8.25" hidden="1" customHeight="1"/>
    <row r="21850" ht="8.25" hidden="1" customHeight="1"/>
    <row r="21851" ht="8.25" hidden="1" customHeight="1"/>
    <row r="21852" ht="8.25" hidden="1" customHeight="1"/>
    <row r="21853" ht="8.25" hidden="1" customHeight="1"/>
    <row r="21854" ht="8.25" hidden="1" customHeight="1"/>
    <row r="21855" ht="8.25" hidden="1" customHeight="1"/>
    <row r="21856" ht="8.25" hidden="1" customHeight="1"/>
    <row r="21857" ht="8.25" hidden="1" customHeight="1"/>
    <row r="21858" ht="8.25" hidden="1" customHeight="1"/>
    <row r="21859" ht="8.25" hidden="1" customHeight="1"/>
    <row r="21860" ht="8.25" hidden="1" customHeight="1"/>
    <row r="21861" ht="8.25" hidden="1" customHeight="1"/>
    <row r="21862" ht="8.25" hidden="1" customHeight="1"/>
    <row r="21863" ht="8.25" hidden="1" customHeight="1"/>
    <row r="21864" ht="8.25" hidden="1" customHeight="1"/>
    <row r="21865" ht="8.25" hidden="1" customHeight="1"/>
    <row r="21866" ht="8.25" hidden="1" customHeight="1"/>
    <row r="21867" ht="8.25" hidden="1" customHeight="1"/>
    <row r="21868" ht="8.25" hidden="1" customHeight="1"/>
    <row r="21869" ht="8.25" hidden="1" customHeight="1"/>
    <row r="21870" ht="8.25" hidden="1" customHeight="1"/>
    <row r="21871" ht="8.25" hidden="1" customHeight="1"/>
    <row r="21872" ht="8.25" hidden="1" customHeight="1"/>
    <row r="21873" ht="8.25" hidden="1" customHeight="1"/>
    <row r="21874" ht="8.25" hidden="1" customHeight="1"/>
    <row r="21875" ht="8.25" hidden="1" customHeight="1"/>
    <row r="21876" ht="8.25" hidden="1" customHeight="1"/>
    <row r="21877" ht="8.25" hidden="1" customHeight="1"/>
    <row r="21878" ht="8.25" hidden="1" customHeight="1"/>
    <row r="21879" ht="8.25" hidden="1" customHeight="1"/>
    <row r="21880" ht="8.25" hidden="1" customHeight="1"/>
    <row r="21881" ht="8.25" hidden="1" customHeight="1"/>
    <row r="21882" ht="8.25" hidden="1" customHeight="1"/>
    <row r="21883" ht="8.25" hidden="1" customHeight="1"/>
    <row r="21884" ht="8.25" hidden="1" customHeight="1"/>
    <row r="21885" ht="8.25" hidden="1" customHeight="1"/>
    <row r="21886" ht="8.25" hidden="1" customHeight="1"/>
    <row r="21887" ht="8.25" hidden="1" customHeight="1"/>
    <row r="21888" ht="8.25" hidden="1" customHeight="1"/>
    <row r="21889" ht="8.25" hidden="1" customHeight="1"/>
    <row r="21890" ht="8.25" hidden="1" customHeight="1"/>
    <row r="21891" ht="8.25" hidden="1" customHeight="1"/>
    <row r="21892" ht="8.25" hidden="1" customHeight="1"/>
    <row r="21893" ht="8.25" hidden="1" customHeight="1"/>
    <row r="21894" ht="8.25" hidden="1" customHeight="1"/>
    <row r="21895" ht="8.25" hidden="1" customHeight="1"/>
    <row r="21896" ht="8.25" hidden="1" customHeight="1"/>
    <row r="21897" ht="8.25" hidden="1" customHeight="1"/>
    <row r="21898" ht="8.25" hidden="1" customHeight="1"/>
    <row r="21899" ht="8.25" hidden="1" customHeight="1"/>
    <row r="21900" ht="8.25" hidden="1" customHeight="1"/>
    <row r="21901" ht="8.25" hidden="1" customHeight="1"/>
    <row r="21902" ht="8.25" hidden="1" customHeight="1"/>
    <row r="21903" ht="8.25" hidden="1" customHeight="1"/>
    <row r="21904" ht="8.25" hidden="1" customHeight="1"/>
    <row r="21905" ht="8.25" hidden="1" customHeight="1"/>
    <row r="21906" ht="8.25" hidden="1" customHeight="1"/>
    <row r="21907" ht="8.25" hidden="1" customHeight="1"/>
    <row r="21908" ht="8.25" hidden="1" customHeight="1"/>
    <row r="21909" ht="8.25" hidden="1" customHeight="1"/>
    <row r="21910" ht="8.25" hidden="1" customHeight="1"/>
    <row r="21911" ht="8.25" hidden="1" customHeight="1"/>
    <row r="21912" ht="8.25" hidden="1" customHeight="1"/>
    <row r="21913" ht="8.25" hidden="1" customHeight="1"/>
    <row r="21914" ht="8.25" hidden="1" customHeight="1"/>
    <row r="21915" ht="8.25" hidden="1" customHeight="1"/>
    <row r="21916" ht="8.25" hidden="1" customHeight="1"/>
    <row r="21917" ht="8.25" hidden="1" customHeight="1"/>
    <row r="21918" ht="8.25" hidden="1" customHeight="1"/>
    <row r="21919" ht="8.25" hidden="1" customHeight="1"/>
    <row r="21920" ht="8.25" hidden="1" customHeight="1"/>
    <row r="21921" ht="8.25" hidden="1" customHeight="1"/>
    <row r="21922" ht="8.25" hidden="1" customHeight="1"/>
    <row r="21923" ht="8.25" hidden="1" customHeight="1"/>
    <row r="21924" ht="8.25" hidden="1" customHeight="1"/>
    <row r="21925" ht="8.25" hidden="1" customHeight="1"/>
    <row r="21926" ht="8.25" hidden="1" customHeight="1"/>
    <row r="21927" ht="8.25" hidden="1" customHeight="1"/>
    <row r="21928" ht="8.25" hidden="1" customHeight="1"/>
    <row r="21929" ht="8.25" hidden="1" customHeight="1"/>
    <row r="21930" ht="8.25" hidden="1" customHeight="1"/>
    <row r="21931" ht="8.25" hidden="1" customHeight="1"/>
    <row r="21932" ht="8.25" hidden="1" customHeight="1"/>
    <row r="21933" ht="8.25" hidden="1" customHeight="1"/>
    <row r="21934" ht="8.25" hidden="1" customHeight="1"/>
    <row r="21935" ht="8.25" hidden="1" customHeight="1"/>
    <row r="21936" ht="8.25" hidden="1" customHeight="1"/>
    <row r="21937" ht="8.25" hidden="1" customHeight="1"/>
    <row r="21938" ht="8.25" hidden="1" customHeight="1"/>
    <row r="21939" ht="8.25" hidden="1" customHeight="1"/>
    <row r="21940" ht="8.25" hidden="1" customHeight="1"/>
    <row r="21941" ht="8.25" hidden="1" customHeight="1"/>
    <row r="21942" ht="8.25" hidden="1" customHeight="1"/>
    <row r="21943" ht="8.25" hidden="1" customHeight="1"/>
    <row r="21944" ht="8.25" hidden="1" customHeight="1"/>
    <row r="21945" ht="8.25" hidden="1" customHeight="1"/>
    <row r="21946" ht="8.25" hidden="1" customHeight="1"/>
    <row r="21947" ht="8.25" hidden="1" customHeight="1"/>
    <row r="21948" ht="8.25" hidden="1" customHeight="1"/>
    <row r="21949" ht="8.25" hidden="1" customHeight="1"/>
    <row r="21950" ht="8.25" hidden="1" customHeight="1"/>
    <row r="21951" ht="8.25" hidden="1" customHeight="1"/>
    <row r="21952" ht="8.25" hidden="1" customHeight="1"/>
    <row r="21953" ht="8.25" hidden="1" customHeight="1"/>
    <row r="21954" ht="8.25" hidden="1" customHeight="1"/>
    <row r="21955" ht="8.25" hidden="1" customHeight="1"/>
    <row r="21956" ht="8.25" hidden="1" customHeight="1"/>
    <row r="21957" ht="8.25" hidden="1" customHeight="1"/>
    <row r="21958" ht="8.25" hidden="1" customHeight="1"/>
    <row r="21959" ht="8.25" hidden="1" customHeight="1"/>
    <row r="21960" ht="8.25" hidden="1" customHeight="1"/>
    <row r="21961" ht="8.25" hidden="1" customHeight="1"/>
    <row r="21962" ht="8.25" hidden="1" customHeight="1"/>
    <row r="21963" ht="8.25" hidden="1" customHeight="1"/>
    <row r="21964" ht="8.25" hidden="1" customHeight="1"/>
    <row r="21965" ht="8.25" hidden="1" customHeight="1"/>
    <row r="21966" ht="8.25" hidden="1" customHeight="1"/>
    <row r="21967" ht="8.25" hidden="1" customHeight="1"/>
    <row r="21968" ht="8.25" hidden="1" customHeight="1"/>
    <row r="21969" ht="8.25" hidden="1" customHeight="1"/>
    <row r="21970" ht="8.25" hidden="1" customHeight="1"/>
    <row r="21971" ht="8.25" hidden="1" customHeight="1"/>
    <row r="21972" ht="8.25" hidden="1" customHeight="1"/>
    <row r="21973" ht="8.25" hidden="1" customHeight="1"/>
    <row r="21974" ht="8.25" hidden="1" customHeight="1"/>
    <row r="21975" ht="8.25" hidden="1" customHeight="1"/>
    <row r="21976" ht="8.25" hidden="1" customHeight="1"/>
    <row r="21977" ht="8.25" hidden="1" customHeight="1"/>
    <row r="21978" ht="8.25" hidden="1" customHeight="1"/>
    <row r="21979" ht="8.25" hidden="1" customHeight="1"/>
    <row r="21980" ht="8.25" hidden="1" customHeight="1"/>
    <row r="21981" ht="8.25" hidden="1" customHeight="1"/>
    <row r="21982" ht="8.25" hidden="1" customHeight="1"/>
    <row r="21983" ht="8.25" hidden="1" customHeight="1"/>
    <row r="21984" ht="8.25" hidden="1" customHeight="1"/>
    <row r="21985" ht="8.25" hidden="1" customHeight="1"/>
    <row r="21986" ht="8.25" hidden="1" customHeight="1"/>
    <row r="21987" ht="8.25" hidden="1" customHeight="1"/>
    <row r="21988" ht="8.25" hidden="1" customHeight="1"/>
    <row r="21989" ht="8.25" hidden="1" customHeight="1"/>
    <row r="21990" ht="8.25" hidden="1" customHeight="1"/>
    <row r="21991" ht="8.25" hidden="1" customHeight="1"/>
    <row r="21992" ht="8.25" hidden="1" customHeight="1"/>
    <row r="21993" ht="8.25" hidden="1" customHeight="1"/>
    <row r="21994" ht="8.25" hidden="1" customHeight="1"/>
    <row r="21995" ht="8.25" hidden="1" customHeight="1"/>
    <row r="21996" ht="8.25" hidden="1" customHeight="1"/>
    <row r="21997" ht="8.25" hidden="1" customHeight="1"/>
    <row r="21998" ht="8.25" hidden="1" customHeight="1"/>
    <row r="21999" ht="8.25" hidden="1" customHeight="1"/>
    <row r="22000" ht="8.25" hidden="1" customHeight="1"/>
    <row r="22001" ht="8.25" hidden="1" customHeight="1"/>
    <row r="22002" ht="8.25" hidden="1" customHeight="1"/>
    <row r="22003" ht="8.25" hidden="1" customHeight="1"/>
    <row r="22004" ht="8.25" hidden="1" customHeight="1"/>
    <row r="22005" ht="8.25" hidden="1" customHeight="1"/>
    <row r="22006" ht="8.25" hidden="1" customHeight="1"/>
    <row r="22007" ht="8.25" hidden="1" customHeight="1"/>
    <row r="22008" ht="8.25" hidden="1" customHeight="1"/>
    <row r="22009" ht="8.25" hidden="1" customHeight="1"/>
    <row r="22010" ht="8.25" hidden="1" customHeight="1"/>
    <row r="22011" ht="8.25" hidden="1" customHeight="1"/>
    <row r="22012" ht="8.25" hidden="1" customHeight="1"/>
    <row r="22013" ht="8.25" hidden="1" customHeight="1"/>
    <row r="22014" ht="8.25" hidden="1" customHeight="1"/>
    <row r="22015" ht="8.25" hidden="1" customHeight="1"/>
    <row r="22016" ht="8.25" hidden="1" customHeight="1"/>
    <row r="22017" ht="8.25" hidden="1" customHeight="1"/>
    <row r="22018" ht="8.25" hidden="1" customHeight="1"/>
    <row r="22019" ht="8.25" hidden="1" customHeight="1"/>
    <row r="22020" ht="8.25" hidden="1" customHeight="1"/>
    <row r="22021" ht="8.25" hidden="1" customHeight="1"/>
    <row r="22022" ht="8.25" hidden="1" customHeight="1"/>
    <row r="22023" ht="8.25" hidden="1" customHeight="1"/>
    <row r="22024" ht="8.25" hidden="1" customHeight="1"/>
    <row r="22025" ht="8.25" hidden="1" customHeight="1"/>
    <row r="22026" ht="8.25" hidden="1" customHeight="1"/>
    <row r="22027" ht="8.25" hidden="1" customHeight="1"/>
    <row r="22028" ht="8.25" hidden="1" customHeight="1"/>
    <row r="22029" ht="8.25" hidden="1" customHeight="1"/>
    <row r="22030" ht="8.25" hidden="1" customHeight="1"/>
    <row r="22031" ht="8.25" hidden="1" customHeight="1"/>
    <row r="22032" ht="8.25" hidden="1" customHeight="1"/>
    <row r="22033" ht="8.25" hidden="1" customHeight="1"/>
    <row r="22034" ht="8.25" hidden="1" customHeight="1"/>
    <row r="22035" ht="8.25" hidden="1" customHeight="1"/>
    <row r="22036" ht="8.25" hidden="1" customHeight="1"/>
    <row r="22037" ht="8.25" hidden="1" customHeight="1"/>
    <row r="22038" ht="8.25" hidden="1" customHeight="1"/>
    <row r="22039" ht="8.25" hidden="1" customHeight="1"/>
    <row r="22040" ht="8.25" hidden="1" customHeight="1"/>
    <row r="22041" ht="8.25" hidden="1" customHeight="1"/>
    <row r="22042" ht="8.25" hidden="1" customHeight="1"/>
    <row r="22043" ht="8.25" hidden="1" customHeight="1"/>
    <row r="22044" ht="8.25" hidden="1" customHeight="1"/>
    <row r="22045" ht="8.25" hidden="1" customHeight="1"/>
    <row r="22046" ht="8.25" hidden="1" customHeight="1"/>
    <row r="22047" ht="8.25" hidden="1" customHeight="1"/>
    <row r="22048" ht="8.25" hidden="1" customHeight="1"/>
    <row r="22049" ht="8.25" hidden="1" customHeight="1"/>
    <row r="22050" ht="8.25" hidden="1" customHeight="1"/>
    <row r="22051" ht="8.25" hidden="1" customHeight="1"/>
    <row r="22052" ht="8.25" hidden="1" customHeight="1"/>
    <row r="22053" ht="8.25" hidden="1" customHeight="1"/>
    <row r="22054" ht="8.25" hidden="1" customHeight="1"/>
    <row r="22055" ht="8.25" hidden="1" customHeight="1"/>
    <row r="22056" ht="8.25" hidden="1" customHeight="1"/>
    <row r="22057" ht="8.25" hidden="1" customHeight="1"/>
    <row r="22058" ht="8.25" hidden="1" customHeight="1"/>
    <row r="22059" ht="8.25" hidden="1" customHeight="1"/>
    <row r="22060" ht="8.25" hidden="1" customHeight="1"/>
    <row r="22061" ht="8.25" hidden="1" customHeight="1"/>
    <row r="22062" ht="8.25" hidden="1" customHeight="1"/>
    <row r="22063" ht="8.25" hidden="1" customHeight="1"/>
    <row r="22064" ht="8.25" hidden="1" customHeight="1"/>
    <row r="22065" ht="8.25" hidden="1" customHeight="1"/>
    <row r="22066" ht="8.25" hidden="1" customHeight="1"/>
    <row r="22067" ht="8.25" hidden="1" customHeight="1"/>
    <row r="22068" ht="8.25" hidden="1" customHeight="1"/>
    <row r="22069" ht="8.25" hidden="1" customHeight="1"/>
    <row r="22070" ht="8.25" hidden="1" customHeight="1"/>
    <row r="22071" ht="8.25" hidden="1" customHeight="1"/>
    <row r="22072" ht="8.25" hidden="1" customHeight="1"/>
    <row r="22073" ht="8.25" hidden="1" customHeight="1"/>
    <row r="22074" ht="8.25" hidden="1" customHeight="1"/>
    <row r="22075" ht="8.25" hidden="1" customHeight="1"/>
    <row r="22076" ht="8.25" hidden="1" customHeight="1"/>
    <row r="22077" ht="8.25" hidden="1" customHeight="1"/>
    <row r="22078" ht="8.25" hidden="1" customHeight="1"/>
    <row r="22079" ht="8.25" hidden="1" customHeight="1"/>
    <row r="22080" ht="8.25" hidden="1" customHeight="1"/>
    <row r="22081" ht="8.25" hidden="1" customHeight="1"/>
    <row r="22082" ht="8.25" hidden="1" customHeight="1"/>
    <row r="22083" ht="8.25" hidden="1" customHeight="1"/>
    <row r="22084" ht="8.25" hidden="1" customHeight="1"/>
    <row r="22085" ht="8.25" hidden="1" customHeight="1"/>
    <row r="22086" ht="8.25" hidden="1" customHeight="1"/>
    <row r="22087" ht="8.25" hidden="1" customHeight="1"/>
    <row r="22088" ht="8.25" hidden="1" customHeight="1"/>
    <row r="22089" ht="8.25" hidden="1" customHeight="1"/>
    <row r="22090" ht="8.25" hidden="1" customHeight="1"/>
    <row r="22091" ht="8.25" hidden="1" customHeight="1"/>
    <row r="22092" ht="8.25" hidden="1" customHeight="1"/>
    <row r="22093" ht="8.25" hidden="1" customHeight="1"/>
    <row r="22094" ht="8.25" hidden="1" customHeight="1"/>
    <row r="22095" ht="8.25" hidden="1" customHeight="1"/>
    <row r="22096" ht="8.25" hidden="1" customHeight="1"/>
    <row r="22097" ht="8.25" hidden="1" customHeight="1"/>
    <row r="22098" ht="8.25" hidden="1" customHeight="1"/>
    <row r="22099" ht="8.25" hidden="1" customHeight="1"/>
    <row r="22100" ht="8.25" hidden="1" customHeight="1"/>
    <row r="22101" ht="8.25" hidden="1" customHeight="1"/>
    <row r="22102" ht="8.25" hidden="1" customHeight="1"/>
    <row r="22103" ht="8.25" hidden="1" customHeight="1"/>
    <row r="22104" ht="8.25" hidden="1" customHeight="1"/>
    <row r="22105" ht="8.25" hidden="1" customHeight="1"/>
    <row r="22106" ht="8.25" hidden="1" customHeight="1"/>
    <row r="22107" ht="8.25" hidden="1" customHeight="1"/>
    <row r="22108" ht="8.25" hidden="1" customHeight="1"/>
    <row r="22109" ht="8.25" hidden="1" customHeight="1"/>
    <row r="22110" ht="8.25" hidden="1" customHeight="1"/>
    <row r="22111" ht="8.25" hidden="1" customHeight="1"/>
    <row r="22112" ht="8.25" hidden="1" customHeight="1"/>
    <row r="22113" ht="8.25" hidden="1" customHeight="1"/>
    <row r="22114" ht="8.25" hidden="1" customHeight="1"/>
    <row r="22115" ht="8.25" hidden="1" customHeight="1"/>
    <row r="22116" ht="8.25" hidden="1" customHeight="1"/>
    <row r="22117" ht="8.25" hidden="1" customHeight="1"/>
    <row r="22118" ht="8.25" hidden="1" customHeight="1"/>
    <row r="22119" ht="8.25" hidden="1" customHeight="1"/>
    <row r="22120" ht="8.25" hidden="1" customHeight="1"/>
    <row r="22121" ht="8.25" hidden="1" customHeight="1"/>
    <row r="22122" ht="8.25" hidden="1" customHeight="1"/>
    <row r="22123" ht="8.25" hidden="1" customHeight="1"/>
    <row r="22124" ht="8.25" hidden="1" customHeight="1"/>
    <row r="22125" ht="8.25" hidden="1" customHeight="1"/>
    <row r="22126" ht="8.25" hidden="1" customHeight="1"/>
    <row r="22127" ht="8.25" hidden="1" customHeight="1"/>
    <row r="22128" ht="8.25" hidden="1" customHeight="1"/>
    <row r="22129" ht="8.25" hidden="1" customHeight="1"/>
    <row r="22130" ht="8.25" hidden="1" customHeight="1"/>
    <row r="22131" ht="8.25" hidden="1" customHeight="1"/>
    <row r="22132" ht="8.25" hidden="1" customHeight="1"/>
    <row r="22133" ht="8.25" hidden="1" customHeight="1"/>
    <row r="22134" ht="8.25" hidden="1" customHeight="1"/>
    <row r="22135" ht="8.25" hidden="1" customHeight="1"/>
    <row r="22136" ht="8.25" hidden="1" customHeight="1"/>
    <row r="22137" ht="8.25" hidden="1" customHeight="1"/>
    <row r="22138" ht="8.25" hidden="1" customHeight="1"/>
    <row r="22139" ht="8.25" hidden="1" customHeight="1"/>
    <row r="22140" ht="8.25" hidden="1" customHeight="1"/>
    <row r="22141" ht="8.25" hidden="1" customHeight="1"/>
    <row r="22142" ht="8.25" hidden="1" customHeight="1"/>
    <row r="22143" ht="8.25" hidden="1" customHeight="1"/>
    <row r="22144" ht="8.25" hidden="1" customHeight="1"/>
    <row r="22145" ht="8.25" hidden="1" customHeight="1"/>
    <row r="22146" ht="8.25" hidden="1" customHeight="1"/>
    <row r="22147" ht="8.25" hidden="1" customHeight="1"/>
    <row r="22148" ht="8.25" hidden="1" customHeight="1"/>
    <row r="22149" ht="8.25" hidden="1" customHeight="1"/>
    <row r="22150" ht="8.25" hidden="1" customHeight="1"/>
    <row r="22151" ht="8.25" hidden="1" customHeight="1"/>
    <row r="22152" ht="8.25" hidden="1" customHeight="1"/>
    <row r="22153" ht="8.25" hidden="1" customHeight="1"/>
    <row r="22154" ht="8.25" hidden="1" customHeight="1"/>
    <row r="22155" ht="8.25" hidden="1" customHeight="1"/>
    <row r="22156" ht="8.25" hidden="1" customHeight="1"/>
    <row r="22157" ht="8.25" hidden="1" customHeight="1"/>
    <row r="22158" ht="8.25" hidden="1" customHeight="1"/>
    <row r="22159" ht="8.25" hidden="1" customHeight="1"/>
    <row r="22160" ht="8.25" hidden="1" customHeight="1"/>
    <row r="22161" ht="8.25" hidden="1" customHeight="1"/>
    <row r="22162" ht="8.25" hidden="1" customHeight="1"/>
    <row r="22163" ht="8.25" hidden="1" customHeight="1"/>
    <row r="22164" ht="8.25" hidden="1" customHeight="1"/>
    <row r="22165" ht="8.25" hidden="1" customHeight="1"/>
    <row r="22166" ht="8.25" hidden="1" customHeight="1"/>
    <row r="22167" ht="8.25" hidden="1" customHeight="1"/>
    <row r="22168" ht="8.25" hidden="1" customHeight="1"/>
    <row r="22169" ht="8.25" hidden="1" customHeight="1"/>
    <row r="22170" ht="8.25" hidden="1" customHeight="1"/>
    <row r="22171" ht="8.25" hidden="1" customHeight="1"/>
    <row r="22172" ht="8.25" hidden="1" customHeight="1"/>
    <row r="22173" ht="8.25" hidden="1" customHeight="1"/>
    <row r="22174" ht="8.25" hidden="1" customHeight="1"/>
    <row r="22175" ht="8.25" hidden="1" customHeight="1"/>
    <row r="22176" ht="8.25" hidden="1" customHeight="1"/>
    <row r="22177" ht="8.25" hidden="1" customHeight="1"/>
    <row r="22178" ht="8.25" hidden="1" customHeight="1"/>
    <row r="22179" ht="8.25" hidden="1" customHeight="1"/>
    <row r="22180" ht="8.25" hidden="1" customHeight="1"/>
    <row r="22181" ht="8.25" hidden="1" customHeight="1"/>
    <row r="22182" ht="8.25" hidden="1" customHeight="1"/>
    <row r="22183" ht="8.25" hidden="1" customHeight="1"/>
    <row r="22184" ht="8.25" hidden="1" customHeight="1"/>
    <row r="22185" ht="8.25" hidden="1" customHeight="1"/>
    <row r="22186" ht="8.25" hidden="1" customHeight="1"/>
    <row r="22187" ht="8.25" hidden="1" customHeight="1"/>
    <row r="22188" ht="8.25" hidden="1" customHeight="1"/>
    <row r="22189" ht="8.25" hidden="1" customHeight="1"/>
    <row r="22190" ht="8.25" hidden="1" customHeight="1"/>
    <row r="22191" ht="8.25" hidden="1" customHeight="1"/>
    <row r="22192" ht="8.25" hidden="1" customHeight="1"/>
    <row r="22193" ht="8.25" hidden="1" customHeight="1"/>
    <row r="22194" ht="8.25" hidden="1" customHeight="1"/>
    <row r="22195" ht="8.25" hidden="1" customHeight="1"/>
    <row r="22196" ht="8.25" hidden="1" customHeight="1"/>
    <row r="22197" ht="8.25" hidden="1" customHeight="1"/>
    <row r="22198" ht="8.25" hidden="1" customHeight="1"/>
    <row r="22199" ht="8.25" hidden="1" customHeight="1"/>
    <row r="22200" ht="8.25" hidden="1" customHeight="1"/>
    <row r="22201" ht="8.25" hidden="1" customHeight="1"/>
    <row r="22202" ht="8.25" hidden="1" customHeight="1"/>
    <row r="22203" ht="8.25" hidden="1" customHeight="1"/>
    <row r="22204" ht="8.25" hidden="1" customHeight="1"/>
    <row r="22205" ht="8.25" hidden="1" customHeight="1"/>
    <row r="22206" ht="8.25" hidden="1" customHeight="1"/>
    <row r="22207" ht="8.25" hidden="1" customHeight="1"/>
    <row r="22208" ht="8.25" hidden="1" customHeight="1"/>
    <row r="22209" ht="8.25" hidden="1" customHeight="1"/>
    <row r="22210" ht="8.25" hidden="1" customHeight="1"/>
    <row r="22211" ht="8.25" hidden="1" customHeight="1"/>
    <row r="22212" ht="8.25" hidden="1" customHeight="1"/>
    <row r="22213" ht="8.25" hidden="1" customHeight="1"/>
    <row r="22214" ht="8.25" hidden="1" customHeight="1"/>
    <row r="22215" ht="8.25" hidden="1" customHeight="1"/>
    <row r="22216" ht="8.25" hidden="1" customHeight="1"/>
    <row r="22217" ht="8.25" hidden="1" customHeight="1"/>
    <row r="22218" ht="8.25" hidden="1" customHeight="1"/>
    <row r="22219" ht="8.25" hidden="1" customHeight="1"/>
    <row r="22220" ht="8.25" hidden="1" customHeight="1"/>
    <row r="22221" ht="8.25" hidden="1" customHeight="1"/>
    <row r="22222" ht="8.25" hidden="1" customHeight="1"/>
    <row r="22223" ht="8.25" hidden="1" customHeight="1"/>
    <row r="22224" ht="8.25" hidden="1" customHeight="1"/>
    <row r="22225" ht="8.25" hidden="1" customHeight="1"/>
    <row r="22226" ht="8.25" hidden="1" customHeight="1"/>
    <row r="22227" ht="8.25" hidden="1" customHeight="1"/>
    <row r="22228" ht="8.25" hidden="1" customHeight="1"/>
    <row r="22229" ht="8.25" hidden="1" customHeight="1"/>
    <row r="22230" ht="8.25" hidden="1" customHeight="1"/>
    <row r="22231" ht="8.25" hidden="1" customHeight="1"/>
    <row r="22232" ht="8.25" hidden="1" customHeight="1"/>
    <row r="22233" ht="8.25" hidden="1" customHeight="1"/>
    <row r="22234" ht="8.25" hidden="1" customHeight="1"/>
    <row r="22235" ht="8.25" hidden="1" customHeight="1"/>
    <row r="22236" ht="8.25" hidden="1" customHeight="1"/>
    <row r="22237" ht="8.25" hidden="1" customHeight="1"/>
    <row r="22238" ht="8.25" hidden="1" customHeight="1"/>
    <row r="22239" ht="8.25" hidden="1" customHeight="1"/>
    <row r="22240" ht="8.25" hidden="1" customHeight="1"/>
    <row r="22241" ht="8.25" hidden="1" customHeight="1"/>
    <row r="22242" ht="8.25" hidden="1" customHeight="1"/>
    <row r="22243" ht="8.25" hidden="1" customHeight="1"/>
    <row r="22244" ht="8.25" hidden="1" customHeight="1"/>
    <row r="22245" ht="8.25" hidden="1" customHeight="1"/>
    <row r="22246" ht="8.25" hidden="1" customHeight="1"/>
    <row r="22247" ht="8.25" hidden="1" customHeight="1"/>
    <row r="22248" ht="8.25" hidden="1" customHeight="1"/>
    <row r="22249" ht="8.25" hidden="1" customHeight="1"/>
    <row r="22250" ht="8.25" hidden="1" customHeight="1"/>
    <row r="22251" ht="8.25" hidden="1" customHeight="1"/>
    <row r="22252" ht="8.25" hidden="1" customHeight="1"/>
    <row r="22253" ht="8.25" hidden="1" customHeight="1"/>
    <row r="22254" ht="8.25" hidden="1" customHeight="1"/>
    <row r="22255" ht="8.25" hidden="1" customHeight="1"/>
    <row r="22256" ht="8.25" hidden="1" customHeight="1"/>
    <row r="22257" ht="8.25" hidden="1" customHeight="1"/>
    <row r="22258" ht="8.25" hidden="1" customHeight="1"/>
    <row r="22259" ht="8.25" hidden="1" customHeight="1"/>
    <row r="22260" ht="8.25" hidden="1" customHeight="1"/>
    <row r="22261" ht="8.25" hidden="1" customHeight="1"/>
    <row r="22262" ht="8.25" hidden="1" customHeight="1"/>
    <row r="22263" ht="8.25" hidden="1" customHeight="1"/>
    <row r="22264" ht="8.25" hidden="1" customHeight="1"/>
    <row r="22265" ht="8.25" hidden="1" customHeight="1"/>
    <row r="22266" ht="8.25" hidden="1" customHeight="1"/>
    <row r="22267" ht="8.25" hidden="1" customHeight="1"/>
    <row r="22268" ht="8.25" hidden="1" customHeight="1"/>
    <row r="22269" ht="8.25" hidden="1" customHeight="1"/>
    <row r="22270" ht="8.25" hidden="1" customHeight="1"/>
    <row r="22271" ht="8.25" hidden="1" customHeight="1"/>
    <row r="22272" ht="8.25" hidden="1" customHeight="1"/>
    <row r="22273" ht="8.25" hidden="1" customHeight="1"/>
    <row r="22274" ht="8.25" hidden="1" customHeight="1"/>
    <row r="22275" ht="8.25" hidden="1" customHeight="1"/>
    <row r="22276" ht="8.25" hidden="1" customHeight="1"/>
    <row r="22277" ht="8.25" hidden="1" customHeight="1"/>
    <row r="22278" ht="8.25" hidden="1" customHeight="1"/>
    <row r="22279" ht="8.25" hidden="1" customHeight="1"/>
    <row r="22280" ht="8.25" hidden="1" customHeight="1"/>
    <row r="22281" ht="8.25" hidden="1" customHeight="1"/>
    <row r="22282" ht="8.25" hidden="1" customHeight="1"/>
    <row r="22283" ht="8.25" hidden="1" customHeight="1"/>
    <row r="22284" ht="8.25" hidden="1" customHeight="1"/>
    <row r="22285" ht="8.25" hidden="1" customHeight="1"/>
    <row r="22286" ht="8.25" hidden="1" customHeight="1"/>
    <row r="22287" ht="8.25" hidden="1" customHeight="1"/>
    <row r="22288" ht="8.25" hidden="1" customHeight="1"/>
    <row r="22289" ht="8.25" hidden="1" customHeight="1"/>
    <row r="22290" ht="8.25" hidden="1" customHeight="1"/>
    <row r="22291" ht="8.25" hidden="1" customHeight="1"/>
    <row r="22292" ht="8.25" hidden="1" customHeight="1"/>
    <row r="22293" ht="8.25" hidden="1" customHeight="1"/>
    <row r="22294" ht="8.25" hidden="1" customHeight="1"/>
    <row r="22295" ht="8.25" hidden="1" customHeight="1"/>
    <row r="22296" ht="8.25" hidden="1" customHeight="1"/>
    <row r="22297" ht="8.25" hidden="1" customHeight="1"/>
    <row r="22298" ht="8.25" hidden="1" customHeight="1"/>
    <row r="22299" ht="8.25" hidden="1" customHeight="1"/>
    <row r="22300" ht="8.25" hidden="1" customHeight="1"/>
    <row r="22301" ht="8.25" hidden="1" customHeight="1"/>
    <row r="22302" ht="8.25" hidden="1" customHeight="1"/>
    <row r="22303" ht="8.25" hidden="1" customHeight="1"/>
    <row r="22304" ht="8.25" hidden="1" customHeight="1"/>
    <row r="22305" ht="8.25" hidden="1" customHeight="1"/>
    <row r="22306" ht="8.25" hidden="1" customHeight="1"/>
    <row r="22307" ht="8.25" hidden="1" customHeight="1"/>
    <row r="22308" ht="8.25" hidden="1" customHeight="1"/>
    <row r="22309" ht="8.25" hidden="1" customHeight="1"/>
    <row r="22310" ht="8.25" hidden="1" customHeight="1"/>
    <row r="22311" ht="8.25" hidden="1" customHeight="1"/>
    <row r="22312" ht="8.25" hidden="1" customHeight="1"/>
    <row r="22313" ht="8.25" hidden="1" customHeight="1"/>
    <row r="22314" ht="8.25" hidden="1" customHeight="1"/>
    <row r="22315" ht="8.25" hidden="1" customHeight="1"/>
    <row r="22316" ht="8.25" hidden="1" customHeight="1"/>
    <row r="22317" ht="8.25" hidden="1" customHeight="1"/>
    <row r="22318" ht="8.25" hidden="1" customHeight="1"/>
    <row r="22319" ht="8.25" hidden="1" customHeight="1"/>
    <row r="22320" ht="8.25" hidden="1" customHeight="1"/>
    <row r="22321" ht="8.25" hidden="1" customHeight="1"/>
    <row r="22322" ht="8.25" hidden="1" customHeight="1"/>
    <row r="22323" ht="8.25" hidden="1" customHeight="1"/>
    <row r="22324" ht="8.25" hidden="1" customHeight="1"/>
    <row r="22325" ht="8.25" hidden="1" customHeight="1"/>
    <row r="22326" ht="8.25" hidden="1" customHeight="1"/>
    <row r="22327" ht="8.25" hidden="1" customHeight="1"/>
    <row r="22328" ht="8.25" hidden="1" customHeight="1"/>
    <row r="22329" ht="8.25" hidden="1" customHeight="1"/>
    <row r="22330" ht="8.25" hidden="1" customHeight="1"/>
    <row r="22331" ht="8.25" hidden="1" customHeight="1"/>
    <row r="22332" ht="8.25" hidden="1" customHeight="1"/>
    <row r="22333" ht="8.25" hidden="1" customHeight="1"/>
    <row r="22334" ht="8.25" hidden="1" customHeight="1"/>
    <row r="22335" ht="8.25" hidden="1" customHeight="1"/>
    <row r="22336" ht="8.25" hidden="1" customHeight="1"/>
    <row r="22337" ht="8.25" hidden="1" customHeight="1"/>
    <row r="22338" ht="8.25" hidden="1" customHeight="1"/>
    <row r="22339" ht="8.25" hidden="1" customHeight="1"/>
    <row r="22340" ht="8.25" hidden="1" customHeight="1"/>
    <row r="22341" ht="8.25" hidden="1" customHeight="1"/>
    <row r="22342" ht="8.25" hidden="1" customHeight="1"/>
    <row r="22343" ht="8.25" hidden="1" customHeight="1"/>
    <row r="22344" ht="8.25" hidden="1" customHeight="1"/>
    <row r="22345" ht="8.25" hidden="1" customHeight="1"/>
    <row r="22346" ht="8.25" hidden="1" customHeight="1"/>
    <row r="22347" ht="8.25" hidden="1" customHeight="1"/>
    <row r="22348" ht="8.25" hidden="1" customHeight="1"/>
    <row r="22349" ht="8.25" hidden="1" customHeight="1"/>
    <row r="22350" ht="8.25" hidden="1" customHeight="1"/>
    <row r="22351" ht="8.25" hidden="1" customHeight="1"/>
    <row r="22352" ht="8.25" hidden="1" customHeight="1"/>
    <row r="22353" ht="8.25" hidden="1" customHeight="1"/>
    <row r="22354" ht="8.25" hidden="1" customHeight="1"/>
    <row r="22355" ht="8.25" hidden="1" customHeight="1"/>
    <row r="22356" ht="8.25" hidden="1" customHeight="1"/>
    <row r="22357" ht="8.25" hidden="1" customHeight="1"/>
    <row r="22358" ht="8.25" hidden="1" customHeight="1"/>
    <row r="22359" ht="8.25" hidden="1" customHeight="1"/>
    <row r="22360" ht="8.25" hidden="1" customHeight="1"/>
    <row r="22361" ht="8.25" hidden="1" customHeight="1"/>
    <row r="22362" ht="8.25" hidden="1" customHeight="1"/>
    <row r="22363" ht="8.25" hidden="1" customHeight="1"/>
    <row r="22364" ht="8.25" hidden="1" customHeight="1"/>
    <row r="22365" ht="8.25" hidden="1" customHeight="1"/>
    <row r="22366" ht="8.25" hidden="1" customHeight="1"/>
    <row r="22367" ht="8.25" hidden="1" customHeight="1"/>
    <row r="22368" ht="8.25" hidden="1" customHeight="1"/>
    <row r="22369" ht="8.25" hidden="1" customHeight="1"/>
    <row r="22370" ht="8.25" hidden="1" customHeight="1"/>
    <row r="22371" ht="8.25" hidden="1" customHeight="1"/>
    <row r="22372" ht="8.25" hidden="1" customHeight="1"/>
    <row r="22373" ht="8.25" hidden="1" customHeight="1"/>
    <row r="22374" ht="8.25" hidden="1" customHeight="1"/>
    <row r="22375" ht="8.25" hidden="1" customHeight="1"/>
    <row r="22376" ht="8.25" hidden="1" customHeight="1"/>
    <row r="22377" ht="8.25" hidden="1" customHeight="1"/>
    <row r="22378" ht="8.25" hidden="1" customHeight="1"/>
    <row r="22379" ht="8.25" hidden="1" customHeight="1"/>
    <row r="22380" ht="8.25" hidden="1" customHeight="1"/>
    <row r="22381" ht="8.25" hidden="1" customHeight="1"/>
    <row r="22382" ht="8.25" hidden="1" customHeight="1"/>
    <row r="22383" ht="8.25" hidden="1" customHeight="1"/>
    <row r="22384" ht="8.25" hidden="1" customHeight="1"/>
    <row r="22385" ht="8.25" hidden="1" customHeight="1"/>
    <row r="22386" ht="8.25" hidden="1" customHeight="1"/>
    <row r="22387" ht="8.25" hidden="1" customHeight="1"/>
    <row r="22388" ht="8.25" hidden="1" customHeight="1"/>
    <row r="22389" ht="8.25" hidden="1" customHeight="1"/>
    <row r="22390" ht="8.25" hidden="1" customHeight="1"/>
    <row r="22391" ht="8.25" hidden="1" customHeight="1"/>
    <row r="22392" ht="8.25" hidden="1" customHeight="1"/>
    <row r="22393" ht="8.25" hidden="1" customHeight="1"/>
    <row r="22394" ht="8.25" hidden="1" customHeight="1"/>
    <row r="22395" ht="8.25" hidden="1" customHeight="1"/>
    <row r="22396" ht="8.25" hidden="1" customHeight="1"/>
    <row r="22397" ht="8.25" hidden="1" customHeight="1"/>
    <row r="22398" ht="8.25" hidden="1" customHeight="1"/>
    <row r="22399" ht="8.25" hidden="1" customHeight="1"/>
    <row r="22400" ht="8.25" hidden="1" customHeight="1"/>
    <row r="22401" ht="8.25" hidden="1" customHeight="1"/>
    <row r="22402" ht="8.25" hidden="1" customHeight="1"/>
    <row r="22403" ht="8.25" hidden="1" customHeight="1"/>
    <row r="22404" ht="8.25" hidden="1" customHeight="1"/>
    <row r="22405" ht="8.25" hidden="1" customHeight="1"/>
    <row r="22406" ht="8.25" hidden="1" customHeight="1"/>
    <row r="22407" ht="8.25" hidden="1" customHeight="1"/>
    <row r="22408" ht="8.25" hidden="1" customHeight="1"/>
    <row r="22409" ht="8.25" hidden="1" customHeight="1"/>
    <row r="22410" ht="8.25" hidden="1" customHeight="1"/>
    <row r="22411" ht="8.25" hidden="1" customHeight="1"/>
    <row r="22412" ht="8.25" hidden="1" customHeight="1"/>
    <row r="22413" ht="8.25" hidden="1" customHeight="1"/>
    <row r="22414" ht="8.25" hidden="1" customHeight="1"/>
    <row r="22415" ht="8.25" hidden="1" customHeight="1"/>
    <row r="22416" ht="8.25" hidden="1" customHeight="1"/>
    <row r="22417" ht="8.25" hidden="1" customHeight="1"/>
    <row r="22418" ht="8.25" hidden="1" customHeight="1"/>
    <row r="22419" ht="8.25" hidden="1" customHeight="1"/>
    <row r="22420" ht="8.25" hidden="1" customHeight="1"/>
    <row r="22421" ht="8.25" hidden="1" customHeight="1"/>
    <row r="22422" ht="8.25" hidden="1" customHeight="1"/>
    <row r="22423" ht="8.25" hidden="1" customHeight="1"/>
    <row r="22424" ht="8.25" hidden="1" customHeight="1"/>
    <row r="22425" ht="8.25" hidden="1" customHeight="1"/>
    <row r="22426" ht="8.25" hidden="1" customHeight="1"/>
    <row r="22427" ht="8.25" hidden="1" customHeight="1"/>
    <row r="22428" ht="8.25" hidden="1" customHeight="1"/>
    <row r="22429" ht="8.25" hidden="1" customHeight="1"/>
    <row r="22430" ht="8.25" hidden="1" customHeight="1"/>
    <row r="22431" ht="8.25" hidden="1" customHeight="1"/>
    <row r="22432" ht="8.25" hidden="1" customHeight="1"/>
    <row r="22433" ht="8.25" hidden="1" customHeight="1"/>
    <row r="22434" ht="8.25" hidden="1" customHeight="1"/>
    <row r="22435" ht="8.25" hidden="1" customHeight="1"/>
    <row r="22436" ht="8.25" hidden="1" customHeight="1"/>
    <row r="22437" ht="8.25" hidden="1" customHeight="1"/>
    <row r="22438" ht="8.25" hidden="1" customHeight="1"/>
    <row r="22439" ht="8.25" hidden="1" customHeight="1"/>
    <row r="22440" ht="8.25" hidden="1" customHeight="1"/>
    <row r="22441" ht="8.25" hidden="1" customHeight="1"/>
    <row r="22442" ht="8.25" hidden="1" customHeight="1"/>
    <row r="22443" ht="8.25" hidden="1" customHeight="1"/>
    <row r="22444" ht="8.25" hidden="1" customHeight="1"/>
    <row r="22445" ht="8.25" hidden="1" customHeight="1"/>
    <row r="22446" ht="8.25" hidden="1" customHeight="1"/>
    <row r="22447" ht="8.25" hidden="1" customHeight="1"/>
    <row r="22448" ht="8.25" hidden="1" customHeight="1"/>
    <row r="22449" ht="8.25" hidden="1" customHeight="1"/>
    <row r="22450" ht="8.25" hidden="1" customHeight="1"/>
    <row r="22451" ht="8.25" hidden="1" customHeight="1"/>
    <row r="22452" ht="8.25" hidden="1" customHeight="1"/>
    <row r="22453" ht="8.25" hidden="1" customHeight="1"/>
    <row r="22454" ht="8.25" hidden="1" customHeight="1"/>
    <row r="22455" ht="8.25" hidden="1" customHeight="1"/>
    <row r="22456" ht="8.25" hidden="1" customHeight="1"/>
    <row r="22457" ht="8.25" hidden="1" customHeight="1"/>
    <row r="22458" ht="8.25" hidden="1" customHeight="1"/>
    <row r="22459" ht="8.25" hidden="1" customHeight="1"/>
    <row r="22460" ht="8.25" hidden="1" customHeight="1"/>
    <row r="22461" ht="8.25" hidden="1" customHeight="1"/>
    <row r="22462" ht="8.25" hidden="1" customHeight="1"/>
    <row r="22463" ht="8.25" hidden="1" customHeight="1"/>
    <row r="22464" ht="8.25" hidden="1" customHeight="1"/>
    <row r="22465" ht="8.25" hidden="1" customHeight="1"/>
    <row r="22466" ht="8.25" hidden="1" customHeight="1"/>
    <row r="22467" ht="8.25" hidden="1" customHeight="1"/>
    <row r="22468" ht="8.25" hidden="1" customHeight="1"/>
    <row r="22469" ht="8.25" hidden="1" customHeight="1"/>
    <row r="22470" ht="8.25" hidden="1" customHeight="1"/>
    <row r="22471" ht="8.25" hidden="1" customHeight="1"/>
    <row r="22472" ht="8.25" hidden="1" customHeight="1"/>
    <row r="22473" ht="8.25" hidden="1" customHeight="1"/>
    <row r="22474" ht="8.25" hidden="1" customHeight="1"/>
    <row r="22475" ht="8.25" hidden="1" customHeight="1"/>
    <row r="22476" ht="8.25" hidden="1" customHeight="1"/>
    <row r="22477" ht="8.25" hidden="1" customHeight="1"/>
    <row r="22478" ht="8.25" hidden="1" customHeight="1"/>
    <row r="22479" ht="8.25" hidden="1" customHeight="1"/>
    <row r="22480" ht="8.25" hidden="1" customHeight="1"/>
    <row r="22481" ht="8.25" hidden="1" customHeight="1"/>
    <row r="22482" ht="8.25" hidden="1" customHeight="1"/>
    <row r="22483" ht="8.25" hidden="1" customHeight="1"/>
    <row r="22484" ht="8.25" hidden="1" customHeight="1"/>
    <row r="22485" ht="8.25" hidden="1" customHeight="1"/>
    <row r="22486" ht="8.25" hidden="1" customHeight="1"/>
    <row r="22487" ht="8.25" hidden="1" customHeight="1"/>
    <row r="22488" ht="8.25" hidden="1" customHeight="1"/>
    <row r="22489" ht="8.25" hidden="1" customHeight="1"/>
    <row r="22490" ht="8.25" hidden="1" customHeight="1"/>
    <row r="22491" ht="8.25" hidden="1" customHeight="1"/>
    <row r="22492" ht="8.25" hidden="1" customHeight="1"/>
    <row r="22493" ht="8.25" hidden="1" customHeight="1"/>
    <row r="22494" ht="8.25" hidden="1" customHeight="1"/>
    <row r="22495" ht="8.25" hidden="1" customHeight="1"/>
    <row r="22496" ht="8.25" hidden="1" customHeight="1"/>
    <row r="22497" ht="8.25" hidden="1" customHeight="1"/>
    <row r="22498" ht="8.25" hidden="1" customHeight="1"/>
    <row r="22499" ht="8.25" hidden="1" customHeight="1"/>
    <row r="22500" ht="8.25" hidden="1" customHeight="1"/>
    <row r="22501" ht="8.25" hidden="1" customHeight="1"/>
    <row r="22502" ht="8.25" hidden="1" customHeight="1"/>
    <row r="22503" ht="8.25" hidden="1" customHeight="1"/>
    <row r="22504" ht="8.25" hidden="1" customHeight="1"/>
    <row r="22505" ht="8.25" hidden="1" customHeight="1"/>
    <row r="22506" ht="8.25" hidden="1" customHeight="1"/>
    <row r="22507" ht="8.25" hidden="1" customHeight="1"/>
    <row r="22508" ht="8.25" hidden="1" customHeight="1"/>
    <row r="22509" ht="8.25" hidden="1" customHeight="1"/>
    <row r="22510" ht="8.25" hidden="1" customHeight="1"/>
    <row r="22511" ht="8.25" hidden="1" customHeight="1"/>
    <row r="22512" ht="8.25" hidden="1" customHeight="1"/>
    <row r="22513" ht="8.25" hidden="1" customHeight="1"/>
    <row r="22514" ht="8.25" hidden="1" customHeight="1"/>
    <row r="22515" ht="8.25" hidden="1" customHeight="1"/>
    <row r="22516" ht="8.25" hidden="1" customHeight="1"/>
    <row r="22517" ht="8.25" hidden="1" customHeight="1"/>
    <row r="22518" ht="8.25" hidden="1" customHeight="1"/>
    <row r="22519" ht="8.25" hidden="1" customHeight="1"/>
    <row r="22520" ht="8.25" hidden="1" customHeight="1"/>
    <row r="22521" ht="8.25" hidden="1" customHeight="1"/>
    <row r="22522" ht="8.25" hidden="1" customHeight="1"/>
    <row r="22523" ht="8.25" hidden="1" customHeight="1"/>
    <row r="22524" ht="8.25" hidden="1" customHeight="1"/>
    <row r="22525" ht="8.25" hidden="1" customHeight="1"/>
    <row r="22526" ht="8.25" hidden="1" customHeight="1"/>
    <row r="22527" ht="8.25" hidden="1" customHeight="1"/>
    <row r="22528" ht="8.25" hidden="1" customHeight="1"/>
    <row r="22529" ht="8.25" hidden="1" customHeight="1"/>
    <row r="22530" ht="8.25" hidden="1" customHeight="1"/>
    <row r="22531" ht="8.25" hidden="1" customHeight="1"/>
    <row r="22532" ht="8.25" hidden="1" customHeight="1"/>
    <row r="22533" ht="8.25" hidden="1" customHeight="1"/>
    <row r="22534" ht="8.25" hidden="1" customHeight="1"/>
    <row r="22535" ht="8.25" hidden="1" customHeight="1"/>
    <row r="22536" ht="8.25" hidden="1" customHeight="1"/>
    <row r="22537" ht="8.25" hidden="1" customHeight="1"/>
    <row r="22538" ht="8.25" hidden="1" customHeight="1"/>
    <row r="22539" ht="8.25" hidden="1" customHeight="1"/>
    <row r="22540" ht="8.25" hidden="1" customHeight="1"/>
    <row r="22541" ht="8.25" hidden="1" customHeight="1"/>
    <row r="22542" ht="8.25" hidden="1" customHeight="1"/>
    <row r="22543" ht="8.25" hidden="1" customHeight="1"/>
    <row r="22544" ht="8.25" hidden="1" customHeight="1"/>
    <row r="22545" ht="8.25" hidden="1" customHeight="1"/>
    <row r="22546" ht="8.25" hidden="1" customHeight="1"/>
    <row r="22547" ht="8.25" hidden="1" customHeight="1"/>
    <row r="22548" ht="8.25" hidden="1" customHeight="1"/>
    <row r="22549" ht="8.25" hidden="1" customHeight="1"/>
    <row r="22550" ht="8.25" hidden="1" customHeight="1"/>
    <row r="22551" ht="8.25" hidden="1" customHeight="1"/>
    <row r="22552" ht="8.25" hidden="1" customHeight="1"/>
    <row r="22553" ht="8.25" hidden="1" customHeight="1"/>
    <row r="22554" ht="8.25" hidden="1" customHeight="1"/>
    <row r="22555" ht="8.25" hidden="1" customHeight="1"/>
    <row r="22556" ht="8.25" hidden="1" customHeight="1"/>
    <row r="22557" ht="8.25" hidden="1" customHeight="1"/>
    <row r="22558" ht="8.25" hidden="1" customHeight="1"/>
    <row r="22559" ht="8.25" hidden="1" customHeight="1"/>
    <row r="22560" ht="8.25" hidden="1" customHeight="1"/>
    <row r="22561" ht="8.25" hidden="1" customHeight="1"/>
    <row r="22562" ht="8.25" hidden="1" customHeight="1"/>
    <row r="22563" ht="8.25" hidden="1" customHeight="1"/>
    <row r="22564" ht="8.25" hidden="1" customHeight="1"/>
    <row r="22565" ht="8.25" hidden="1" customHeight="1"/>
    <row r="22566" ht="8.25" hidden="1" customHeight="1"/>
    <row r="22567" ht="8.25" hidden="1" customHeight="1"/>
    <row r="22568" ht="8.25" hidden="1" customHeight="1"/>
    <row r="22569" ht="8.25" hidden="1" customHeight="1"/>
    <row r="22570" ht="8.25" hidden="1" customHeight="1"/>
    <row r="22571" ht="8.25" hidden="1" customHeight="1"/>
    <row r="22572" ht="8.25" hidden="1" customHeight="1"/>
    <row r="22573" ht="8.25" hidden="1" customHeight="1"/>
    <row r="22574" ht="8.25" hidden="1" customHeight="1"/>
    <row r="22575" ht="8.25" hidden="1" customHeight="1"/>
    <row r="22576" ht="8.25" hidden="1" customHeight="1"/>
    <row r="22577" ht="8.25" hidden="1" customHeight="1"/>
    <row r="22578" ht="8.25" hidden="1" customHeight="1"/>
    <row r="22579" ht="8.25" hidden="1" customHeight="1"/>
    <row r="22580" ht="8.25" hidden="1" customHeight="1"/>
    <row r="22581" ht="8.25" hidden="1" customHeight="1"/>
    <row r="22582" ht="8.25" hidden="1" customHeight="1"/>
    <row r="22583" ht="8.25" hidden="1" customHeight="1"/>
    <row r="22584" ht="8.25" hidden="1" customHeight="1"/>
    <row r="22585" ht="8.25" hidden="1" customHeight="1"/>
    <row r="22586" ht="8.25" hidden="1" customHeight="1"/>
    <row r="22587" ht="8.25" hidden="1" customHeight="1"/>
    <row r="22588" ht="8.25" hidden="1" customHeight="1"/>
    <row r="22589" ht="8.25" hidden="1" customHeight="1"/>
    <row r="22590" ht="8.25" hidden="1" customHeight="1"/>
    <row r="22591" ht="8.25" hidden="1" customHeight="1"/>
    <row r="22592" ht="8.25" hidden="1" customHeight="1"/>
    <row r="22593" ht="8.25" hidden="1" customHeight="1"/>
    <row r="22594" ht="8.25" hidden="1" customHeight="1"/>
    <row r="22595" ht="8.25" hidden="1" customHeight="1"/>
    <row r="22596" ht="8.25" hidden="1" customHeight="1"/>
    <row r="22597" ht="8.25" hidden="1" customHeight="1"/>
    <row r="22598" ht="8.25" hidden="1" customHeight="1"/>
    <row r="22599" ht="8.25" hidden="1" customHeight="1"/>
    <row r="22600" ht="8.25" hidden="1" customHeight="1"/>
    <row r="22601" ht="8.25" hidden="1" customHeight="1"/>
    <row r="22602" ht="8.25" hidden="1" customHeight="1"/>
    <row r="22603" ht="8.25" hidden="1" customHeight="1"/>
    <row r="22604" ht="8.25" hidden="1" customHeight="1"/>
    <row r="22605" ht="8.25" hidden="1" customHeight="1"/>
    <row r="22606" ht="8.25" hidden="1" customHeight="1"/>
    <row r="22607" ht="8.25" hidden="1" customHeight="1"/>
    <row r="22608" ht="8.25" hidden="1" customHeight="1"/>
    <row r="22609" ht="8.25" hidden="1" customHeight="1"/>
    <row r="22610" ht="8.25" hidden="1" customHeight="1"/>
    <row r="22611" ht="8.25" hidden="1" customHeight="1"/>
    <row r="22612" ht="8.25" hidden="1" customHeight="1"/>
    <row r="22613" ht="8.25" hidden="1" customHeight="1"/>
    <row r="22614" ht="8.25" hidden="1" customHeight="1"/>
    <row r="22615" ht="8.25" hidden="1" customHeight="1"/>
    <row r="22616" ht="8.25" hidden="1" customHeight="1"/>
    <row r="22617" ht="8.25" hidden="1" customHeight="1"/>
    <row r="22618" ht="8.25" hidden="1" customHeight="1"/>
    <row r="22619" ht="8.25" hidden="1" customHeight="1"/>
    <row r="22620" ht="8.25" hidden="1" customHeight="1"/>
    <row r="22621" ht="8.25" hidden="1" customHeight="1"/>
    <row r="22622" ht="8.25" hidden="1" customHeight="1"/>
    <row r="22623" ht="8.25" hidden="1" customHeight="1"/>
    <row r="22624" ht="8.25" hidden="1" customHeight="1"/>
    <row r="22625" ht="8.25" hidden="1" customHeight="1"/>
    <row r="22626" ht="8.25" hidden="1" customHeight="1"/>
    <row r="22627" ht="8.25" hidden="1" customHeight="1"/>
    <row r="22628" ht="8.25" hidden="1" customHeight="1"/>
    <row r="22629" ht="8.25" hidden="1" customHeight="1"/>
    <row r="22630" ht="8.25" hidden="1" customHeight="1"/>
    <row r="22631" ht="8.25" hidden="1" customHeight="1"/>
    <row r="22632" ht="8.25" hidden="1" customHeight="1"/>
    <row r="22633" ht="8.25" hidden="1" customHeight="1"/>
    <row r="22634" ht="8.25" hidden="1" customHeight="1"/>
    <row r="22635" ht="8.25" hidden="1" customHeight="1"/>
    <row r="22636" ht="8.25" hidden="1" customHeight="1"/>
    <row r="22637" ht="8.25" hidden="1" customHeight="1"/>
    <row r="22638" ht="8.25" hidden="1" customHeight="1"/>
    <row r="22639" ht="8.25" hidden="1" customHeight="1"/>
    <row r="22640" ht="8.25" hidden="1" customHeight="1"/>
    <row r="22641" ht="8.25" hidden="1" customHeight="1"/>
    <row r="22642" ht="8.25" hidden="1" customHeight="1"/>
    <row r="22643" ht="8.25" hidden="1" customHeight="1"/>
    <row r="22644" ht="8.25" hidden="1" customHeight="1"/>
    <row r="22645" ht="8.25" hidden="1" customHeight="1"/>
    <row r="22646" ht="8.25" hidden="1" customHeight="1"/>
    <row r="22647" ht="8.25" hidden="1" customHeight="1"/>
    <row r="22648" ht="8.25" hidden="1" customHeight="1"/>
    <row r="22649" ht="8.25" hidden="1" customHeight="1"/>
    <row r="22650" ht="8.25" hidden="1" customHeight="1"/>
    <row r="22651" ht="8.25" hidden="1" customHeight="1"/>
    <row r="22652" ht="8.25" hidden="1" customHeight="1"/>
    <row r="22653" ht="8.25" hidden="1" customHeight="1"/>
    <row r="22654" ht="8.25" hidden="1" customHeight="1"/>
    <row r="22655" ht="8.25" hidden="1" customHeight="1"/>
    <row r="22656" ht="8.25" hidden="1" customHeight="1"/>
    <row r="22657" ht="8.25" hidden="1" customHeight="1"/>
    <row r="22658" ht="8.25" hidden="1" customHeight="1"/>
    <row r="22659" ht="8.25" hidden="1" customHeight="1"/>
    <row r="22660" ht="8.25" hidden="1" customHeight="1"/>
    <row r="22661" ht="8.25" hidden="1" customHeight="1"/>
    <row r="22662" ht="8.25" hidden="1" customHeight="1"/>
    <row r="22663" ht="8.25" hidden="1" customHeight="1"/>
    <row r="22664" ht="8.25" hidden="1" customHeight="1"/>
    <row r="22665" ht="8.25" hidden="1" customHeight="1"/>
    <row r="22666" ht="8.25" hidden="1" customHeight="1"/>
    <row r="22667" ht="8.25" hidden="1" customHeight="1"/>
    <row r="22668" ht="8.25" hidden="1" customHeight="1"/>
    <row r="22669" ht="8.25" hidden="1" customHeight="1"/>
    <row r="22670" ht="8.25" hidden="1" customHeight="1"/>
    <row r="22671" ht="8.25" hidden="1" customHeight="1"/>
    <row r="22672" ht="8.25" hidden="1" customHeight="1"/>
    <row r="22673" ht="8.25" hidden="1" customHeight="1"/>
    <row r="22674" ht="8.25" hidden="1" customHeight="1"/>
    <row r="22675" ht="8.25" hidden="1" customHeight="1"/>
    <row r="22676" ht="8.25" hidden="1" customHeight="1"/>
    <row r="22677" ht="8.25" hidden="1" customHeight="1"/>
    <row r="22678" ht="8.25" hidden="1" customHeight="1"/>
    <row r="22679" ht="8.25" hidden="1" customHeight="1"/>
    <row r="22680" ht="8.25" hidden="1" customHeight="1"/>
    <row r="22681" ht="8.25" hidden="1" customHeight="1"/>
    <row r="22682" ht="8.25" hidden="1" customHeight="1"/>
    <row r="22683" ht="8.25" hidden="1" customHeight="1"/>
    <row r="22684" ht="8.25" hidden="1" customHeight="1"/>
    <row r="22685" ht="8.25" hidden="1" customHeight="1"/>
    <row r="22686" ht="8.25" hidden="1" customHeight="1"/>
    <row r="22687" ht="8.25" hidden="1" customHeight="1"/>
    <row r="22688" ht="8.25" hidden="1" customHeight="1"/>
    <row r="22689" ht="8.25" hidden="1" customHeight="1"/>
    <row r="22690" ht="8.25" hidden="1" customHeight="1"/>
    <row r="22691" ht="8.25" hidden="1" customHeight="1"/>
    <row r="22692" ht="8.25" hidden="1" customHeight="1"/>
    <row r="22693" ht="8.25" hidden="1" customHeight="1"/>
    <row r="22694" ht="8.25" hidden="1" customHeight="1"/>
    <row r="22695" ht="8.25" hidden="1" customHeight="1"/>
    <row r="22696" ht="8.25" hidden="1" customHeight="1"/>
    <row r="22697" ht="8.25" hidden="1" customHeight="1"/>
    <row r="22698" ht="8.25" hidden="1" customHeight="1"/>
    <row r="22699" ht="8.25" hidden="1" customHeight="1"/>
    <row r="22700" ht="8.25" hidden="1" customHeight="1"/>
    <row r="22701" ht="8.25" hidden="1" customHeight="1"/>
    <row r="22702" ht="8.25" hidden="1" customHeight="1"/>
    <row r="22703" ht="8.25" hidden="1" customHeight="1"/>
    <row r="22704" ht="8.25" hidden="1" customHeight="1"/>
    <row r="22705" ht="8.25" hidden="1" customHeight="1"/>
    <row r="22706" ht="8.25" hidden="1" customHeight="1"/>
    <row r="22707" ht="8.25" hidden="1" customHeight="1"/>
    <row r="22708" ht="8.25" hidden="1" customHeight="1"/>
    <row r="22709" ht="8.25" hidden="1" customHeight="1"/>
    <row r="22710" ht="8.25" hidden="1" customHeight="1"/>
    <row r="22711" ht="8.25" hidden="1" customHeight="1"/>
    <row r="22712" ht="8.25" hidden="1" customHeight="1"/>
    <row r="22713" ht="8.25" hidden="1" customHeight="1"/>
    <row r="22714" ht="8.25" hidden="1" customHeight="1"/>
    <row r="22715" ht="8.25" hidden="1" customHeight="1"/>
    <row r="22716" ht="8.25" hidden="1" customHeight="1"/>
    <row r="22717" ht="8.25" hidden="1" customHeight="1"/>
    <row r="22718" ht="8.25" hidden="1" customHeight="1"/>
    <row r="22719" ht="8.25" hidden="1" customHeight="1"/>
    <row r="22720" ht="8.25" hidden="1" customHeight="1"/>
    <row r="22721" ht="8.25" hidden="1" customHeight="1"/>
    <row r="22722" ht="8.25" hidden="1" customHeight="1"/>
    <row r="22723" ht="8.25" hidden="1" customHeight="1"/>
    <row r="22724" ht="8.25" hidden="1" customHeight="1"/>
    <row r="22725" ht="8.25" hidden="1" customHeight="1"/>
    <row r="22726" ht="8.25" hidden="1" customHeight="1"/>
    <row r="22727" ht="8.25" hidden="1" customHeight="1"/>
    <row r="22728" ht="8.25" hidden="1" customHeight="1"/>
    <row r="22729" ht="8.25" hidden="1" customHeight="1"/>
    <row r="22730" ht="8.25" hidden="1" customHeight="1"/>
    <row r="22731" ht="8.25" hidden="1" customHeight="1"/>
    <row r="22732" ht="8.25" hidden="1" customHeight="1"/>
    <row r="22733" ht="8.25" hidden="1" customHeight="1"/>
    <row r="22734" ht="8.25" hidden="1" customHeight="1"/>
    <row r="22735" ht="8.25" hidden="1" customHeight="1"/>
    <row r="22736" ht="8.25" hidden="1" customHeight="1"/>
    <row r="22737" ht="8.25" hidden="1" customHeight="1"/>
    <row r="22738" ht="8.25" hidden="1" customHeight="1"/>
    <row r="22739" ht="8.25" hidden="1" customHeight="1"/>
    <row r="22740" ht="8.25" hidden="1" customHeight="1"/>
    <row r="22741" ht="8.25" hidden="1" customHeight="1"/>
    <row r="22742" ht="8.25" hidden="1" customHeight="1"/>
    <row r="22743" ht="8.25" hidden="1" customHeight="1"/>
    <row r="22744" ht="8.25" hidden="1" customHeight="1"/>
    <row r="22745" ht="8.25" hidden="1" customHeight="1"/>
    <row r="22746" ht="8.25" hidden="1" customHeight="1"/>
    <row r="22747" ht="8.25" hidden="1" customHeight="1"/>
    <row r="22748" ht="8.25" hidden="1" customHeight="1"/>
    <row r="22749" ht="8.25" hidden="1" customHeight="1"/>
    <row r="22750" ht="8.25" hidden="1" customHeight="1"/>
    <row r="22751" ht="8.25" hidden="1" customHeight="1"/>
    <row r="22752" ht="8.25" hidden="1" customHeight="1"/>
    <row r="22753" ht="8.25" hidden="1" customHeight="1"/>
    <row r="22754" ht="8.25" hidden="1" customHeight="1"/>
    <row r="22755" ht="8.25" hidden="1" customHeight="1"/>
    <row r="22756" ht="8.25" hidden="1" customHeight="1"/>
    <row r="22757" ht="8.25" hidden="1" customHeight="1"/>
    <row r="22758" ht="8.25" hidden="1" customHeight="1"/>
    <row r="22759" ht="8.25" hidden="1" customHeight="1"/>
    <row r="22760" ht="8.25" hidden="1" customHeight="1"/>
    <row r="22761" ht="8.25" hidden="1" customHeight="1"/>
    <row r="22762" ht="8.25" hidden="1" customHeight="1"/>
    <row r="22763" ht="8.25" hidden="1" customHeight="1"/>
    <row r="22764" ht="8.25" hidden="1" customHeight="1"/>
    <row r="22765" ht="8.25" hidden="1" customHeight="1"/>
    <row r="22766" ht="8.25" hidden="1" customHeight="1"/>
    <row r="22767" ht="8.25" hidden="1" customHeight="1"/>
    <row r="22768" ht="8.25" hidden="1" customHeight="1"/>
    <row r="22769" ht="8.25" hidden="1" customHeight="1"/>
    <row r="22770" ht="8.25" hidden="1" customHeight="1"/>
    <row r="22771" ht="8.25" hidden="1" customHeight="1"/>
    <row r="22772" ht="8.25" hidden="1" customHeight="1"/>
    <row r="22773" ht="8.25" hidden="1" customHeight="1"/>
    <row r="22774" ht="8.25" hidden="1" customHeight="1"/>
    <row r="22775" ht="8.25" hidden="1" customHeight="1"/>
    <row r="22776" ht="8.25" hidden="1" customHeight="1"/>
    <row r="22777" ht="8.25" hidden="1" customHeight="1"/>
    <row r="22778" ht="8.25" hidden="1" customHeight="1"/>
    <row r="22779" ht="8.25" hidden="1" customHeight="1"/>
    <row r="22780" ht="8.25" hidden="1" customHeight="1"/>
    <row r="22781" ht="8.25" hidden="1" customHeight="1"/>
    <row r="22782" ht="8.25" hidden="1" customHeight="1"/>
    <row r="22783" ht="8.25" hidden="1" customHeight="1"/>
    <row r="22784" ht="8.25" hidden="1" customHeight="1"/>
    <row r="22785" ht="8.25" hidden="1" customHeight="1"/>
    <row r="22786" ht="8.25" hidden="1" customHeight="1"/>
    <row r="22787" ht="8.25" hidden="1" customHeight="1"/>
    <row r="22788" ht="8.25" hidden="1" customHeight="1"/>
    <row r="22789" ht="8.25" hidden="1" customHeight="1"/>
    <row r="22790" ht="8.25" hidden="1" customHeight="1"/>
    <row r="22791" ht="8.25" hidden="1" customHeight="1"/>
    <row r="22792" ht="8.25" hidden="1" customHeight="1"/>
    <row r="22793" ht="8.25" hidden="1" customHeight="1"/>
    <row r="22794" ht="8.25" hidden="1" customHeight="1"/>
    <row r="22795" ht="8.25" hidden="1" customHeight="1"/>
    <row r="22796" ht="8.25" hidden="1" customHeight="1"/>
    <row r="22797" ht="8.25" hidden="1" customHeight="1"/>
    <row r="22798" ht="8.25" hidden="1" customHeight="1"/>
    <row r="22799" ht="8.25" hidden="1" customHeight="1"/>
    <row r="22800" ht="8.25" hidden="1" customHeight="1"/>
    <row r="22801" ht="8.25" hidden="1" customHeight="1"/>
    <row r="22802" ht="8.25" hidden="1" customHeight="1"/>
    <row r="22803" ht="8.25" hidden="1" customHeight="1"/>
    <row r="22804" ht="8.25" hidden="1" customHeight="1"/>
    <row r="22805" ht="8.25" hidden="1" customHeight="1"/>
    <row r="22806" ht="8.25" hidden="1" customHeight="1"/>
    <row r="22807" ht="8.25" hidden="1" customHeight="1"/>
    <row r="22808" ht="8.25" hidden="1" customHeight="1"/>
    <row r="22809" ht="8.25" hidden="1" customHeight="1"/>
    <row r="22810" ht="8.25" hidden="1" customHeight="1"/>
    <row r="22811" ht="8.25" hidden="1" customHeight="1"/>
    <row r="22812" ht="8.25" hidden="1" customHeight="1"/>
    <row r="22813" ht="8.25" hidden="1" customHeight="1"/>
    <row r="22814" ht="8.25" hidden="1" customHeight="1"/>
    <row r="22815" ht="8.25" hidden="1" customHeight="1"/>
    <row r="22816" ht="8.25" hidden="1" customHeight="1"/>
    <row r="22817" ht="8.25" hidden="1" customHeight="1"/>
    <row r="22818" ht="8.25" hidden="1" customHeight="1"/>
    <row r="22819" ht="8.25" hidden="1" customHeight="1"/>
    <row r="22820" ht="8.25" hidden="1" customHeight="1"/>
    <row r="22821" ht="8.25" hidden="1" customHeight="1"/>
    <row r="22822" ht="8.25" hidden="1" customHeight="1"/>
    <row r="22823" ht="8.25" hidden="1" customHeight="1"/>
    <row r="22824" ht="8.25" hidden="1" customHeight="1"/>
    <row r="22825" ht="8.25" hidden="1" customHeight="1"/>
    <row r="22826" ht="8.25" hidden="1" customHeight="1"/>
    <row r="22827" ht="8.25" hidden="1" customHeight="1"/>
    <row r="22828" ht="8.25" hidden="1" customHeight="1"/>
    <row r="22829" ht="8.25" hidden="1" customHeight="1"/>
    <row r="22830" ht="8.25" hidden="1" customHeight="1"/>
    <row r="22831" ht="8.25" hidden="1" customHeight="1"/>
    <row r="22832" ht="8.25" hidden="1" customHeight="1"/>
    <row r="22833" ht="8.25" hidden="1" customHeight="1"/>
    <row r="22834" ht="8.25" hidden="1" customHeight="1"/>
    <row r="22835" ht="8.25" hidden="1" customHeight="1"/>
    <row r="22836" ht="8.25" hidden="1" customHeight="1"/>
    <row r="22837" ht="8.25" hidden="1" customHeight="1"/>
    <row r="22838" ht="8.25" hidden="1" customHeight="1"/>
    <row r="22839" ht="8.25" hidden="1" customHeight="1"/>
    <row r="22840" ht="8.25" hidden="1" customHeight="1"/>
    <row r="22841" ht="8.25" hidden="1" customHeight="1"/>
    <row r="22842" ht="8.25" hidden="1" customHeight="1"/>
    <row r="22843" ht="8.25" hidden="1" customHeight="1"/>
    <row r="22844" ht="8.25" hidden="1" customHeight="1"/>
    <row r="22845" ht="8.25" hidden="1" customHeight="1"/>
    <row r="22846" ht="8.25" hidden="1" customHeight="1"/>
    <row r="22847" ht="8.25" hidden="1" customHeight="1"/>
    <row r="22848" ht="8.25" hidden="1" customHeight="1"/>
    <row r="22849" ht="8.25" hidden="1" customHeight="1"/>
    <row r="22850" ht="8.25" hidden="1" customHeight="1"/>
    <row r="22851" ht="8.25" hidden="1" customHeight="1"/>
    <row r="22852" ht="8.25" hidden="1" customHeight="1"/>
    <row r="22853" ht="8.25" hidden="1" customHeight="1"/>
    <row r="22854" ht="8.25" hidden="1" customHeight="1"/>
    <row r="22855" ht="8.25" hidden="1" customHeight="1"/>
    <row r="22856" ht="8.25" hidden="1" customHeight="1"/>
    <row r="22857" ht="8.25" hidden="1" customHeight="1"/>
    <row r="22858" ht="8.25" hidden="1" customHeight="1"/>
    <row r="22859" ht="8.25" hidden="1" customHeight="1"/>
    <row r="22860" ht="8.25" hidden="1" customHeight="1"/>
    <row r="22861" ht="8.25" hidden="1" customHeight="1"/>
    <row r="22862" ht="8.25" hidden="1" customHeight="1"/>
    <row r="22863" ht="8.25" hidden="1" customHeight="1"/>
    <row r="22864" ht="8.25" hidden="1" customHeight="1"/>
    <row r="22865" ht="8.25" hidden="1" customHeight="1"/>
    <row r="22866" ht="8.25" hidden="1" customHeight="1"/>
    <row r="22867" ht="8.25" hidden="1" customHeight="1"/>
    <row r="22868" ht="8.25" hidden="1" customHeight="1"/>
    <row r="22869" ht="8.25" hidden="1" customHeight="1"/>
    <row r="22870" ht="8.25" hidden="1" customHeight="1"/>
    <row r="22871" ht="8.25" hidden="1" customHeight="1"/>
    <row r="22872" ht="8.25" hidden="1" customHeight="1"/>
    <row r="22873" ht="8.25" hidden="1" customHeight="1"/>
    <row r="22874" ht="8.25" hidden="1" customHeight="1"/>
    <row r="22875" ht="8.25" hidden="1" customHeight="1"/>
    <row r="22876" ht="8.25" hidden="1" customHeight="1"/>
    <row r="22877" ht="8.25" hidden="1" customHeight="1"/>
    <row r="22878" ht="8.25" hidden="1" customHeight="1"/>
    <row r="22879" ht="8.25" hidden="1" customHeight="1"/>
    <row r="22880" ht="8.25" hidden="1" customHeight="1"/>
    <row r="22881" ht="8.25" hidden="1" customHeight="1"/>
    <row r="22882" ht="8.25" hidden="1" customHeight="1"/>
    <row r="22883" ht="8.25" hidden="1" customHeight="1"/>
    <row r="22884" ht="8.25" hidden="1" customHeight="1"/>
    <row r="22885" ht="8.25" hidden="1" customHeight="1"/>
    <row r="22886" ht="8.25" hidden="1" customHeight="1"/>
    <row r="22887" ht="8.25" hidden="1" customHeight="1"/>
    <row r="22888" ht="8.25" hidden="1" customHeight="1"/>
    <row r="22889" ht="8.25" hidden="1" customHeight="1"/>
    <row r="22890" ht="8.25" hidden="1" customHeight="1"/>
    <row r="22891" ht="8.25" hidden="1" customHeight="1"/>
    <row r="22892" ht="8.25" hidden="1" customHeight="1"/>
    <row r="22893" ht="8.25" hidden="1" customHeight="1"/>
    <row r="22894" ht="8.25" hidden="1" customHeight="1"/>
    <row r="22895" ht="8.25" hidden="1" customHeight="1"/>
    <row r="22896" ht="8.25" hidden="1" customHeight="1"/>
    <row r="22897" ht="8.25" hidden="1" customHeight="1"/>
    <row r="22898" ht="8.25" hidden="1" customHeight="1"/>
    <row r="22899" ht="8.25" hidden="1" customHeight="1"/>
    <row r="22900" ht="8.25" hidden="1" customHeight="1"/>
    <row r="22901" ht="8.25" hidden="1" customHeight="1"/>
    <row r="22902" ht="8.25" hidden="1" customHeight="1"/>
    <row r="22903" ht="8.25" hidden="1" customHeight="1"/>
    <row r="22904" ht="8.25" hidden="1" customHeight="1"/>
    <row r="22905" ht="8.25" hidden="1" customHeight="1"/>
    <row r="22906" ht="8.25" hidden="1" customHeight="1"/>
    <row r="22907" ht="8.25" hidden="1" customHeight="1"/>
    <row r="22908" ht="8.25" hidden="1" customHeight="1"/>
    <row r="22909" ht="8.25" hidden="1" customHeight="1"/>
    <row r="22910" ht="8.25" hidden="1" customHeight="1"/>
    <row r="22911" ht="8.25" hidden="1" customHeight="1"/>
    <row r="22912" ht="8.25" hidden="1" customHeight="1"/>
    <row r="22913" ht="8.25" hidden="1" customHeight="1"/>
    <row r="22914" ht="8.25" hidden="1" customHeight="1"/>
    <row r="22915" ht="8.25" hidden="1" customHeight="1"/>
    <row r="22916" ht="8.25" hidden="1" customHeight="1"/>
    <row r="22917" ht="8.25" hidden="1" customHeight="1"/>
    <row r="22918" ht="8.25" hidden="1" customHeight="1"/>
    <row r="22919" ht="8.25" hidden="1" customHeight="1"/>
    <row r="22920" ht="8.25" hidden="1" customHeight="1"/>
    <row r="22921" ht="8.25" hidden="1" customHeight="1"/>
    <row r="22922" ht="8.25" hidden="1" customHeight="1"/>
    <row r="22923" ht="8.25" hidden="1" customHeight="1"/>
    <row r="22924" ht="8.25" hidden="1" customHeight="1"/>
    <row r="22925" ht="8.25" hidden="1" customHeight="1"/>
    <row r="22926" ht="8.25" hidden="1" customHeight="1"/>
    <row r="22927" ht="8.25" hidden="1" customHeight="1"/>
    <row r="22928" ht="8.25" hidden="1" customHeight="1"/>
    <row r="22929" ht="8.25" hidden="1" customHeight="1"/>
    <row r="22930" ht="8.25" hidden="1" customHeight="1"/>
    <row r="22931" ht="8.25" hidden="1" customHeight="1"/>
    <row r="22932" ht="8.25" hidden="1" customHeight="1"/>
    <row r="22933" ht="8.25" hidden="1" customHeight="1"/>
    <row r="22934" ht="8.25" hidden="1" customHeight="1"/>
    <row r="22935" ht="8.25" hidden="1" customHeight="1"/>
    <row r="22936" ht="8.25" hidden="1" customHeight="1"/>
    <row r="22937" ht="8.25" hidden="1" customHeight="1"/>
    <row r="22938" ht="8.25" hidden="1" customHeight="1"/>
    <row r="22939" ht="8.25" hidden="1" customHeight="1"/>
    <row r="22940" ht="8.25" hidden="1" customHeight="1"/>
    <row r="22941" ht="8.25" hidden="1" customHeight="1"/>
    <row r="22942" ht="8.25" hidden="1" customHeight="1"/>
    <row r="22943" ht="8.25" hidden="1" customHeight="1"/>
    <row r="22944" ht="8.25" hidden="1" customHeight="1"/>
    <row r="22945" ht="8.25" hidden="1" customHeight="1"/>
    <row r="22946" ht="8.25" hidden="1" customHeight="1"/>
    <row r="22947" ht="8.25" hidden="1" customHeight="1"/>
    <row r="22948" ht="8.25" hidden="1" customHeight="1"/>
    <row r="22949" ht="8.25" hidden="1" customHeight="1"/>
    <row r="22950" ht="8.25" hidden="1" customHeight="1"/>
    <row r="22951" ht="8.25" hidden="1" customHeight="1"/>
    <row r="22952" ht="8.25" hidden="1" customHeight="1"/>
    <row r="22953" ht="8.25" hidden="1" customHeight="1"/>
    <row r="22954" ht="8.25" hidden="1" customHeight="1"/>
    <row r="22955" ht="8.25" hidden="1" customHeight="1"/>
    <row r="22956" ht="8.25" hidden="1" customHeight="1"/>
    <row r="22957" ht="8.25" hidden="1" customHeight="1"/>
    <row r="22958" ht="8.25" hidden="1" customHeight="1"/>
    <row r="22959" ht="8.25" hidden="1" customHeight="1"/>
    <row r="22960" ht="8.25" hidden="1" customHeight="1"/>
    <row r="22961" ht="8.25" hidden="1" customHeight="1"/>
    <row r="22962" ht="8.25" hidden="1" customHeight="1"/>
    <row r="22963" ht="8.25" hidden="1" customHeight="1"/>
    <row r="22964" ht="8.25" hidden="1" customHeight="1"/>
    <row r="22965" ht="8.25" hidden="1" customHeight="1"/>
    <row r="22966" ht="8.25" hidden="1" customHeight="1"/>
    <row r="22967" ht="8.25" hidden="1" customHeight="1"/>
    <row r="22968" ht="8.25" hidden="1" customHeight="1"/>
    <row r="22969" ht="8.25" hidden="1" customHeight="1"/>
    <row r="22970" ht="8.25" hidden="1" customHeight="1"/>
    <row r="22971" ht="8.25" hidden="1" customHeight="1"/>
    <row r="22972" ht="8.25" hidden="1" customHeight="1"/>
    <row r="22973" ht="8.25" hidden="1" customHeight="1"/>
    <row r="22974" ht="8.25" hidden="1" customHeight="1"/>
    <row r="22975" ht="8.25" hidden="1" customHeight="1"/>
    <row r="22976" ht="8.25" hidden="1" customHeight="1"/>
    <row r="22977" ht="8.25" hidden="1" customHeight="1"/>
    <row r="22978" ht="8.25" hidden="1" customHeight="1"/>
    <row r="22979" ht="8.25" hidden="1" customHeight="1"/>
    <row r="22980" ht="8.25" hidden="1" customHeight="1"/>
    <row r="22981" ht="8.25" hidden="1" customHeight="1"/>
    <row r="22982" ht="8.25" hidden="1" customHeight="1"/>
    <row r="22983" ht="8.25" hidden="1" customHeight="1"/>
    <row r="22984" ht="8.25" hidden="1" customHeight="1"/>
    <row r="22985" ht="8.25" hidden="1" customHeight="1"/>
    <row r="22986" ht="8.25" hidden="1" customHeight="1"/>
    <row r="22987" ht="8.25" hidden="1" customHeight="1"/>
    <row r="22988" ht="8.25" hidden="1" customHeight="1"/>
    <row r="22989" ht="8.25" hidden="1" customHeight="1"/>
    <row r="22990" ht="8.25" hidden="1" customHeight="1"/>
    <row r="22991" ht="8.25" hidden="1" customHeight="1"/>
    <row r="22992" ht="8.25" hidden="1" customHeight="1"/>
    <row r="22993" ht="8.25" hidden="1" customHeight="1"/>
    <row r="22994" ht="8.25" hidden="1" customHeight="1"/>
    <row r="22995" ht="8.25" hidden="1" customHeight="1"/>
    <row r="22996" ht="8.25" hidden="1" customHeight="1"/>
    <row r="22997" ht="8.25" hidden="1" customHeight="1"/>
    <row r="22998" ht="8.25" hidden="1" customHeight="1"/>
    <row r="22999" ht="8.25" hidden="1" customHeight="1"/>
    <row r="23000" ht="8.25" hidden="1" customHeight="1"/>
    <row r="23001" ht="8.25" hidden="1" customHeight="1"/>
    <row r="23002" ht="8.25" hidden="1" customHeight="1"/>
    <row r="23003" ht="8.25" hidden="1" customHeight="1"/>
    <row r="23004" ht="8.25" hidden="1" customHeight="1"/>
    <row r="23005" ht="8.25" hidden="1" customHeight="1"/>
    <row r="23006" ht="8.25" hidden="1" customHeight="1"/>
    <row r="23007" ht="8.25" hidden="1" customHeight="1"/>
    <row r="23008" ht="8.25" hidden="1" customHeight="1"/>
    <row r="23009" ht="8.25" hidden="1" customHeight="1"/>
    <row r="23010" ht="8.25" hidden="1" customHeight="1"/>
    <row r="23011" ht="8.25" hidden="1" customHeight="1"/>
    <row r="23012" ht="8.25" hidden="1" customHeight="1"/>
    <row r="23013" ht="8.25" hidden="1" customHeight="1"/>
    <row r="23014" ht="8.25" hidden="1" customHeight="1"/>
    <row r="23015" ht="8.25" hidden="1" customHeight="1"/>
    <row r="23016" ht="8.25" hidden="1" customHeight="1"/>
    <row r="23017" ht="8.25" hidden="1" customHeight="1"/>
    <row r="23018" ht="8.25" hidden="1" customHeight="1"/>
    <row r="23019" ht="8.25" hidden="1" customHeight="1"/>
    <row r="23020" ht="8.25" hidden="1" customHeight="1"/>
    <row r="23021" ht="8.25" hidden="1" customHeight="1"/>
    <row r="23022" ht="8.25" hidden="1" customHeight="1"/>
    <row r="23023" ht="8.25" hidden="1" customHeight="1"/>
    <row r="23024" ht="8.25" hidden="1" customHeight="1"/>
    <row r="23025" ht="8.25" hidden="1" customHeight="1"/>
    <row r="23026" ht="8.25" hidden="1" customHeight="1"/>
    <row r="23027" ht="8.25" hidden="1" customHeight="1"/>
    <row r="23028" ht="8.25" hidden="1" customHeight="1"/>
    <row r="23029" ht="8.25" hidden="1" customHeight="1"/>
    <row r="23030" ht="8.25" hidden="1" customHeight="1"/>
    <row r="23031" ht="8.25" hidden="1" customHeight="1"/>
    <row r="23032" ht="8.25" hidden="1" customHeight="1"/>
    <row r="23033" ht="8.25" hidden="1" customHeight="1"/>
    <row r="23034" ht="8.25" hidden="1" customHeight="1"/>
    <row r="23035" ht="8.25" hidden="1" customHeight="1"/>
    <row r="23036" ht="8.25" hidden="1" customHeight="1"/>
    <row r="23037" ht="8.25" hidden="1" customHeight="1"/>
    <row r="23038" ht="8.25" hidden="1" customHeight="1"/>
    <row r="23039" ht="8.25" hidden="1" customHeight="1"/>
    <row r="23040" ht="8.25" hidden="1" customHeight="1"/>
    <row r="23041" ht="8.25" hidden="1" customHeight="1"/>
    <row r="23042" ht="8.25" hidden="1" customHeight="1"/>
    <row r="23043" ht="8.25" hidden="1" customHeight="1"/>
    <row r="23044" ht="8.25" hidden="1" customHeight="1"/>
    <row r="23045" ht="8.25" hidden="1" customHeight="1"/>
    <row r="23046" ht="8.25" hidden="1" customHeight="1"/>
    <row r="23047" ht="8.25" hidden="1" customHeight="1"/>
    <row r="23048" ht="8.25" hidden="1" customHeight="1"/>
    <row r="23049" ht="8.25" hidden="1" customHeight="1"/>
    <row r="23050" ht="8.25" hidden="1" customHeight="1"/>
    <row r="23051" ht="8.25" hidden="1" customHeight="1"/>
    <row r="23052" ht="8.25" hidden="1" customHeight="1"/>
    <row r="23053" ht="8.25" hidden="1" customHeight="1"/>
    <row r="23054" ht="8.25" hidden="1" customHeight="1"/>
    <row r="23055" ht="8.25" hidden="1" customHeight="1"/>
    <row r="23056" ht="8.25" hidden="1" customHeight="1"/>
    <row r="23057" ht="8.25" hidden="1" customHeight="1"/>
    <row r="23058" ht="8.25" hidden="1" customHeight="1"/>
    <row r="23059" ht="8.25" hidden="1" customHeight="1"/>
    <row r="23060" ht="8.25" hidden="1" customHeight="1"/>
    <row r="23061" ht="8.25" hidden="1" customHeight="1"/>
    <row r="23062" ht="8.25" hidden="1" customHeight="1"/>
    <row r="23063" ht="8.25" hidden="1" customHeight="1"/>
    <row r="23064" ht="8.25" hidden="1" customHeight="1"/>
    <row r="23065" ht="8.25" hidden="1" customHeight="1"/>
    <row r="23066" ht="8.25" hidden="1" customHeight="1"/>
    <row r="23067" ht="8.25" hidden="1" customHeight="1"/>
    <row r="23068" ht="8.25" hidden="1" customHeight="1"/>
    <row r="23069" ht="8.25" hidden="1" customHeight="1"/>
    <row r="23070" ht="8.25" hidden="1" customHeight="1"/>
    <row r="23071" ht="8.25" hidden="1" customHeight="1"/>
    <row r="23072" ht="8.25" hidden="1" customHeight="1"/>
    <row r="23073" ht="8.25" hidden="1" customHeight="1"/>
    <row r="23074" ht="8.25" hidden="1" customHeight="1"/>
    <row r="23075" ht="8.25" hidden="1" customHeight="1"/>
    <row r="23076" ht="8.25" hidden="1" customHeight="1"/>
    <row r="23077" ht="8.25" hidden="1" customHeight="1"/>
    <row r="23078" ht="8.25" hidden="1" customHeight="1"/>
    <row r="23079" ht="8.25" hidden="1" customHeight="1"/>
    <row r="23080" ht="8.25" hidden="1" customHeight="1"/>
    <row r="23081" ht="8.25" hidden="1" customHeight="1"/>
    <row r="23082" ht="8.25" hidden="1" customHeight="1"/>
    <row r="23083" ht="8.25" hidden="1" customHeight="1"/>
    <row r="23084" ht="8.25" hidden="1" customHeight="1"/>
    <row r="23085" ht="8.25" hidden="1" customHeight="1"/>
    <row r="23086" ht="8.25" hidden="1" customHeight="1"/>
    <row r="23087" ht="8.25" hidden="1" customHeight="1"/>
    <row r="23088" ht="8.25" hidden="1" customHeight="1"/>
    <row r="23089" ht="8.25" hidden="1" customHeight="1"/>
    <row r="23090" ht="8.25" hidden="1" customHeight="1"/>
    <row r="23091" ht="8.25" hidden="1" customHeight="1"/>
    <row r="23092" ht="8.25" hidden="1" customHeight="1"/>
    <row r="23093" ht="8.25" hidden="1" customHeight="1"/>
    <row r="23094" ht="8.25" hidden="1" customHeight="1"/>
    <row r="23095" ht="8.25" hidden="1" customHeight="1"/>
    <row r="23096" ht="8.25" hidden="1" customHeight="1"/>
    <row r="23097" ht="8.25" hidden="1" customHeight="1"/>
    <row r="23098" ht="8.25" hidden="1" customHeight="1"/>
    <row r="23099" ht="8.25" hidden="1" customHeight="1"/>
    <row r="23100" ht="8.25" hidden="1" customHeight="1"/>
    <row r="23101" ht="8.25" hidden="1" customHeight="1"/>
    <row r="23102" ht="8.25" hidden="1" customHeight="1"/>
    <row r="23103" ht="8.25" hidden="1" customHeight="1"/>
    <row r="23104" ht="8.25" hidden="1" customHeight="1"/>
    <row r="23105" ht="8.25" hidden="1" customHeight="1"/>
    <row r="23106" ht="8.25" hidden="1" customHeight="1"/>
    <row r="23107" ht="8.25" hidden="1" customHeight="1"/>
    <row r="23108" ht="8.25" hidden="1" customHeight="1"/>
    <row r="23109" ht="8.25" hidden="1" customHeight="1"/>
    <row r="23110" ht="8.25" hidden="1" customHeight="1"/>
    <row r="23111" ht="8.25" hidden="1" customHeight="1"/>
    <row r="23112" ht="8.25" hidden="1" customHeight="1"/>
    <row r="23113" ht="8.25" hidden="1" customHeight="1"/>
    <row r="23114" ht="8.25" hidden="1" customHeight="1"/>
    <row r="23115" ht="8.25" hidden="1" customHeight="1"/>
    <row r="23116" ht="8.25" hidden="1" customHeight="1"/>
    <row r="23117" ht="8.25" hidden="1" customHeight="1"/>
    <row r="23118" ht="8.25" hidden="1" customHeight="1"/>
    <row r="23119" ht="8.25" hidden="1" customHeight="1"/>
    <row r="23120" ht="8.25" hidden="1" customHeight="1"/>
    <row r="23121" ht="8.25" hidden="1" customHeight="1"/>
    <row r="23122" ht="8.25" hidden="1" customHeight="1"/>
    <row r="23123" ht="8.25" hidden="1" customHeight="1"/>
    <row r="23124" ht="8.25" hidden="1" customHeight="1"/>
    <row r="23125" ht="8.25" hidden="1" customHeight="1"/>
    <row r="23126" ht="8.25" hidden="1" customHeight="1"/>
    <row r="23127" ht="8.25" hidden="1" customHeight="1"/>
    <row r="23128" ht="8.25" hidden="1" customHeight="1"/>
    <row r="23129" ht="8.25" hidden="1" customHeight="1"/>
    <row r="23130" ht="8.25" hidden="1" customHeight="1"/>
    <row r="23131" ht="8.25" hidden="1" customHeight="1"/>
    <row r="23132" ht="8.25" hidden="1" customHeight="1"/>
    <row r="23133" ht="8.25" hidden="1" customHeight="1"/>
    <row r="23134" ht="8.25" hidden="1" customHeight="1"/>
    <row r="23135" ht="8.25" hidden="1" customHeight="1"/>
    <row r="23136" ht="8.25" hidden="1" customHeight="1"/>
    <row r="23137" ht="8.25" hidden="1" customHeight="1"/>
    <row r="23138" ht="8.25" hidden="1" customHeight="1"/>
    <row r="23139" ht="8.25" hidden="1" customHeight="1"/>
    <row r="23140" ht="8.25" hidden="1" customHeight="1"/>
    <row r="23141" ht="8.25" hidden="1" customHeight="1"/>
    <row r="23142" ht="8.25" hidden="1" customHeight="1"/>
    <row r="23143" ht="8.25" hidden="1" customHeight="1"/>
    <row r="23144" ht="8.25" hidden="1" customHeight="1"/>
    <row r="23145" ht="8.25" hidden="1" customHeight="1"/>
    <row r="23146" ht="8.25" hidden="1" customHeight="1"/>
    <row r="23147" ht="8.25" hidden="1" customHeight="1"/>
    <row r="23148" ht="8.25" hidden="1" customHeight="1"/>
    <row r="23149" ht="8.25" hidden="1" customHeight="1"/>
    <row r="23150" ht="8.25" hidden="1" customHeight="1"/>
    <row r="23151" ht="8.25" hidden="1" customHeight="1"/>
    <row r="23152" ht="8.25" hidden="1" customHeight="1"/>
    <row r="23153" ht="8.25" hidden="1" customHeight="1"/>
    <row r="23154" ht="8.25" hidden="1" customHeight="1"/>
    <row r="23155" ht="8.25" hidden="1" customHeight="1"/>
    <row r="23156" ht="8.25" hidden="1" customHeight="1"/>
    <row r="23157" ht="8.25" hidden="1" customHeight="1"/>
    <row r="23158" ht="8.25" hidden="1" customHeight="1"/>
    <row r="23159" ht="8.25" hidden="1" customHeight="1"/>
    <row r="23160" ht="8.25" hidden="1" customHeight="1"/>
    <row r="23161" ht="8.25" hidden="1" customHeight="1"/>
    <row r="23162" ht="8.25" hidden="1" customHeight="1"/>
    <row r="23163" ht="8.25" hidden="1" customHeight="1"/>
    <row r="23164" ht="8.25" hidden="1" customHeight="1"/>
    <row r="23165" ht="8.25" hidden="1" customHeight="1"/>
    <row r="23166" ht="8.25" hidden="1" customHeight="1"/>
    <row r="23167" ht="8.25" hidden="1" customHeight="1"/>
    <row r="23168" ht="8.25" hidden="1" customHeight="1"/>
    <row r="23169" ht="8.25" hidden="1" customHeight="1"/>
    <row r="23170" ht="8.25" hidden="1" customHeight="1"/>
    <row r="23171" ht="8.25" hidden="1" customHeight="1"/>
    <row r="23172" ht="8.25" hidden="1" customHeight="1"/>
    <row r="23173" ht="8.25" hidden="1" customHeight="1"/>
    <row r="23174" ht="8.25" hidden="1" customHeight="1"/>
    <row r="23175" ht="8.25" hidden="1" customHeight="1"/>
    <row r="23176" ht="8.25" hidden="1" customHeight="1"/>
    <row r="23177" ht="8.25" hidden="1" customHeight="1"/>
    <row r="23178" ht="8.25" hidden="1" customHeight="1"/>
    <row r="23179" ht="8.25" hidden="1" customHeight="1"/>
    <row r="23180" ht="8.25" hidden="1" customHeight="1"/>
    <row r="23181" ht="8.25" hidden="1" customHeight="1"/>
    <row r="23182" ht="8.25" hidden="1" customHeight="1"/>
    <row r="23183" ht="8.25" hidden="1" customHeight="1"/>
    <row r="23184" ht="8.25" hidden="1" customHeight="1"/>
    <row r="23185" ht="8.25" hidden="1" customHeight="1"/>
    <row r="23186" ht="8.25" hidden="1" customHeight="1"/>
    <row r="23187" ht="8.25" hidden="1" customHeight="1"/>
    <row r="23188" ht="8.25" hidden="1" customHeight="1"/>
    <row r="23189" ht="8.25" hidden="1" customHeight="1"/>
    <row r="23190" ht="8.25" hidden="1" customHeight="1"/>
    <row r="23191" ht="8.25" hidden="1" customHeight="1"/>
    <row r="23192" ht="8.25" hidden="1" customHeight="1"/>
    <row r="23193" ht="8.25" hidden="1" customHeight="1"/>
    <row r="23194" ht="8.25" hidden="1" customHeight="1"/>
    <row r="23195" ht="8.25" hidden="1" customHeight="1"/>
    <row r="23196" ht="8.25" hidden="1" customHeight="1"/>
    <row r="23197" ht="8.25" hidden="1" customHeight="1"/>
    <row r="23198" ht="8.25" hidden="1" customHeight="1"/>
    <row r="23199" ht="8.25" hidden="1" customHeight="1"/>
    <row r="23200" ht="8.25" hidden="1" customHeight="1"/>
    <row r="23201" ht="8.25" hidden="1" customHeight="1"/>
    <row r="23202" ht="8.25" hidden="1" customHeight="1"/>
    <row r="23203" ht="8.25" hidden="1" customHeight="1"/>
    <row r="23204" ht="8.25" hidden="1" customHeight="1"/>
    <row r="23205" ht="8.25" hidden="1" customHeight="1"/>
    <row r="23206" ht="8.25" hidden="1" customHeight="1"/>
    <row r="23207" ht="8.25" hidden="1" customHeight="1"/>
    <row r="23208" ht="8.25" hidden="1" customHeight="1"/>
    <row r="23209" ht="8.25" hidden="1" customHeight="1"/>
    <row r="23210" ht="8.25" hidden="1" customHeight="1"/>
    <row r="23211" ht="8.25" hidden="1" customHeight="1"/>
    <row r="23212" ht="8.25" hidden="1" customHeight="1"/>
    <row r="23213" ht="8.25" hidden="1" customHeight="1"/>
    <row r="23214" ht="8.25" hidden="1" customHeight="1"/>
    <row r="23215" ht="8.25" hidden="1" customHeight="1"/>
    <row r="23216" ht="8.25" hidden="1" customHeight="1"/>
    <row r="23217" ht="8.25" hidden="1" customHeight="1"/>
    <row r="23218" ht="8.25" hidden="1" customHeight="1"/>
    <row r="23219" ht="8.25" hidden="1" customHeight="1"/>
    <row r="23220" ht="8.25" hidden="1" customHeight="1"/>
    <row r="23221" ht="8.25" hidden="1" customHeight="1"/>
    <row r="23222" ht="8.25" hidden="1" customHeight="1"/>
    <row r="23223" ht="8.25" hidden="1" customHeight="1"/>
    <row r="23224" ht="8.25" hidden="1" customHeight="1"/>
    <row r="23225" ht="8.25" hidden="1" customHeight="1"/>
    <row r="23226" ht="8.25" hidden="1" customHeight="1"/>
    <row r="23227" ht="8.25" hidden="1" customHeight="1"/>
    <row r="23228" ht="8.25" hidden="1" customHeight="1"/>
    <row r="23229" ht="8.25" hidden="1" customHeight="1"/>
    <row r="23230" ht="8.25" hidden="1" customHeight="1"/>
    <row r="23231" ht="8.25" hidden="1" customHeight="1"/>
    <row r="23232" ht="8.25" hidden="1" customHeight="1"/>
    <row r="23233" ht="8.25" hidden="1" customHeight="1"/>
    <row r="23234" ht="8.25" hidden="1" customHeight="1"/>
    <row r="23235" ht="8.25" hidden="1" customHeight="1"/>
    <row r="23236" ht="8.25" hidden="1" customHeight="1"/>
    <row r="23237" ht="8.25" hidden="1" customHeight="1"/>
    <row r="23238" ht="8.25" hidden="1" customHeight="1"/>
    <row r="23239" ht="8.25" hidden="1" customHeight="1"/>
    <row r="23240" ht="8.25" hidden="1" customHeight="1"/>
    <row r="23241" ht="8.25" hidden="1" customHeight="1"/>
    <row r="23242" ht="8.25" hidden="1" customHeight="1"/>
    <row r="23243" ht="8.25" hidden="1" customHeight="1"/>
    <row r="23244" ht="8.25" hidden="1" customHeight="1"/>
    <row r="23245" ht="8.25" hidden="1" customHeight="1"/>
    <row r="23246" ht="8.25" hidden="1" customHeight="1"/>
    <row r="23247" ht="8.25" hidden="1" customHeight="1"/>
    <row r="23248" ht="8.25" hidden="1" customHeight="1"/>
    <row r="23249" ht="8.25" hidden="1" customHeight="1"/>
    <row r="23250" ht="8.25" hidden="1" customHeight="1"/>
    <row r="23251" ht="8.25" hidden="1" customHeight="1"/>
    <row r="23252" ht="8.25" hidden="1" customHeight="1"/>
    <row r="23253" ht="8.25" hidden="1" customHeight="1"/>
    <row r="23254" ht="8.25" hidden="1" customHeight="1"/>
    <row r="23255" ht="8.25" hidden="1" customHeight="1"/>
    <row r="23256" ht="8.25" hidden="1" customHeight="1"/>
    <row r="23257" ht="8.25" hidden="1" customHeight="1"/>
    <row r="23258" ht="8.25" hidden="1" customHeight="1"/>
    <row r="23259" ht="8.25" hidden="1" customHeight="1"/>
    <row r="23260" ht="8.25" hidden="1" customHeight="1"/>
    <row r="23261" ht="8.25" hidden="1" customHeight="1"/>
    <row r="23262" ht="8.25" hidden="1" customHeight="1"/>
    <row r="23263" ht="8.25" hidden="1" customHeight="1"/>
    <row r="23264" ht="8.25" hidden="1" customHeight="1"/>
    <row r="23265" ht="8.25" hidden="1" customHeight="1"/>
    <row r="23266" ht="8.25" hidden="1" customHeight="1"/>
    <row r="23267" ht="8.25" hidden="1" customHeight="1"/>
    <row r="23268" ht="8.25" hidden="1" customHeight="1"/>
    <row r="23269" ht="8.25" hidden="1" customHeight="1"/>
    <row r="23270" ht="8.25" hidden="1" customHeight="1"/>
    <row r="23271" ht="8.25" hidden="1" customHeight="1"/>
    <row r="23272" ht="8.25" hidden="1" customHeight="1"/>
    <row r="23273" ht="8.25" hidden="1" customHeight="1"/>
    <row r="23274" ht="8.25" hidden="1" customHeight="1"/>
    <row r="23275" ht="8.25" hidden="1" customHeight="1"/>
    <row r="23276" ht="8.25" hidden="1" customHeight="1"/>
    <row r="23277" ht="8.25" hidden="1" customHeight="1"/>
    <row r="23278" ht="8.25" hidden="1" customHeight="1"/>
    <row r="23279" ht="8.25" hidden="1" customHeight="1"/>
    <row r="23280" ht="8.25" hidden="1" customHeight="1"/>
    <row r="23281" ht="8.25" hidden="1" customHeight="1"/>
    <row r="23282" ht="8.25" hidden="1" customHeight="1"/>
    <row r="23283" ht="8.25" hidden="1" customHeight="1"/>
    <row r="23284" ht="8.25" hidden="1" customHeight="1"/>
    <row r="23285" ht="8.25" hidden="1" customHeight="1"/>
    <row r="23286" ht="8.25" hidden="1" customHeight="1"/>
    <row r="23287" ht="8.25" hidden="1" customHeight="1"/>
    <row r="23288" ht="8.25" hidden="1" customHeight="1"/>
    <row r="23289" ht="8.25" hidden="1" customHeight="1"/>
    <row r="23290" ht="8.25" hidden="1" customHeight="1"/>
    <row r="23291" ht="8.25" hidden="1" customHeight="1"/>
    <row r="23292" ht="8.25" hidden="1" customHeight="1"/>
    <row r="23293" ht="8.25" hidden="1" customHeight="1"/>
    <row r="23294" ht="8.25" hidden="1" customHeight="1"/>
    <row r="23295" ht="8.25" hidden="1" customHeight="1"/>
    <row r="23296" ht="8.25" hidden="1" customHeight="1"/>
    <row r="23297" ht="8.25" hidden="1" customHeight="1"/>
    <row r="23298" ht="8.25" hidden="1" customHeight="1"/>
    <row r="23299" ht="8.25" hidden="1" customHeight="1"/>
    <row r="23300" ht="8.25" hidden="1" customHeight="1"/>
    <row r="23301" ht="8.25" hidden="1" customHeight="1"/>
    <row r="23302" ht="8.25" hidden="1" customHeight="1"/>
    <row r="23303" ht="8.25" hidden="1" customHeight="1"/>
    <row r="23304" ht="8.25" hidden="1" customHeight="1"/>
    <row r="23305" ht="8.25" hidden="1" customHeight="1"/>
    <row r="23306" ht="8.25" hidden="1" customHeight="1"/>
    <row r="23307" ht="8.25" hidden="1" customHeight="1"/>
    <row r="23308" ht="8.25" hidden="1" customHeight="1"/>
    <row r="23309" ht="8.25" hidden="1" customHeight="1"/>
    <row r="23310" ht="8.25" hidden="1" customHeight="1"/>
    <row r="23311" ht="8.25" hidden="1" customHeight="1"/>
    <row r="23312" ht="8.25" hidden="1" customHeight="1"/>
    <row r="23313" ht="8.25" hidden="1" customHeight="1"/>
    <row r="23314" ht="8.25" hidden="1" customHeight="1"/>
    <row r="23315" ht="8.25" hidden="1" customHeight="1"/>
    <row r="23316" ht="8.25" hidden="1" customHeight="1"/>
    <row r="23317" ht="8.25" hidden="1" customHeight="1"/>
    <row r="23318" ht="8.25" hidden="1" customHeight="1"/>
    <row r="23319" ht="8.25" hidden="1" customHeight="1"/>
    <row r="23320" ht="8.25" hidden="1" customHeight="1"/>
    <row r="23321" ht="8.25" hidden="1" customHeight="1"/>
    <row r="23322" ht="8.25" hidden="1" customHeight="1"/>
    <row r="23323" ht="8.25" hidden="1" customHeight="1"/>
    <row r="23324" ht="8.25" hidden="1" customHeight="1"/>
    <row r="23325" ht="8.25" hidden="1" customHeight="1"/>
    <row r="23326" ht="8.25" hidden="1" customHeight="1"/>
    <row r="23327" ht="8.25" hidden="1" customHeight="1"/>
    <row r="23328" ht="8.25" hidden="1" customHeight="1"/>
    <row r="23329" ht="8.25" hidden="1" customHeight="1"/>
    <row r="23330" ht="8.25" hidden="1" customHeight="1"/>
    <row r="23331" ht="8.25" hidden="1" customHeight="1"/>
    <row r="23332" ht="8.25" hidden="1" customHeight="1"/>
    <row r="23333" ht="8.25" hidden="1" customHeight="1"/>
    <row r="23334" ht="8.25" hidden="1" customHeight="1"/>
    <row r="23335" ht="8.25" hidden="1" customHeight="1"/>
    <row r="23336" ht="8.25" hidden="1" customHeight="1"/>
    <row r="23337" ht="8.25" hidden="1" customHeight="1"/>
    <row r="23338" ht="8.25" hidden="1" customHeight="1"/>
    <row r="23339" ht="8.25" hidden="1" customHeight="1"/>
    <row r="23340" ht="8.25" hidden="1" customHeight="1"/>
    <row r="23341" ht="8.25" hidden="1" customHeight="1"/>
    <row r="23342" ht="8.25" hidden="1" customHeight="1"/>
    <row r="23343" ht="8.25" hidden="1" customHeight="1"/>
    <row r="23344" ht="8.25" hidden="1" customHeight="1"/>
    <row r="23345" ht="8.25" hidden="1" customHeight="1"/>
    <row r="23346" ht="8.25" hidden="1" customHeight="1"/>
    <row r="23347" ht="8.25" hidden="1" customHeight="1"/>
    <row r="23348" ht="8.25" hidden="1" customHeight="1"/>
    <row r="23349" ht="8.25" hidden="1" customHeight="1"/>
    <row r="23350" ht="8.25" hidden="1" customHeight="1"/>
    <row r="23351" ht="8.25" hidden="1" customHeight="1"/>
    <row r="23352" ht="8.25" hidden="1" customHeight="1"/>
    <row r="23353" ht="8.25" hidden="1" customHeight="1"/>
    <row r="23354" ht="8.25" hidden="1" customHeight="1"/>
    <row r="23355" ht="8.25" hidden="1" customHeight="1"/>
    <row r="23356" ht="8.25" hidden="1" customHeight="1"/>
    <row r="23357" ht="8.25" hidden="1" customHeight="1"/>
    <row r="23358" ht="8.25" hidden="1" customHeight="1"/>
    <row r="23359" ht="8.25" hidden="1" customHeight="1"/>
    <row r="23360" ht="8.25" hidden="1" customHeight="1"/>
    <row r="23361" ht="8.25" hidden="1" customHeight="1"/>
    <row r="23362" ht="8.25" hidden="1" customHeight="1"/>
    <row r="23363" ht="8.25" hidden="1" customHeight="1"/>
    <row r="23364" ht="8.25" hidden="1" customHeight="1"/>
    <row r="23365" ht="8.25" hidden="1" customHeight="1"/>
    <row r="23366" ht="8.25" hidden="1" customHeight="1"/>
    <row r="23367" ht="8.25" hidden="1" customHeight="1"/>
    <row r="23368" ht="8.25" hidden="1" customHeight="1"/>
    <row r="23369" ht="8.25" hidden="1" customHeight="1"/>
    <row r="23370" ht="8.25" hidden="1" customHeight="1"/>
    <row r="23371" ht="8.25" hidden="1" customHeight="1"/>
    <row r="23372" ht="8.25" hidden="1" customHeight="1"/>
    <row r="23373" ht="8.25" hidden="1" customHeight="1"/>
    <row r="23374" ht="8.25" hidden="1" customHeight="1"/>
    <row r="23375" ht="8.25" hidden="1" customHeight="1"/>
    <row r="23376" ht="8.25" hidden="1" customHeight="1"/>
    <row r="23377" ht="8.25" hidden="1" customHeight="1"/>
    <row r="23378" ht="8.25" hidden="1" customHeight="1"/>
    <row r="23379" ht="8.25" hidden="1" customHeight="1"/>
    <row r="23380" ht="8.25" hidden="1" customHeight="1"/>
    <row r="23381" ht="8.25" hidden="1" customHeight="1"/>
    <row r="23382" ht="8.25" hidden="1" customHeight="1"/>
    <row r="23383" ht="8.25" hidden="1" customHeight="1"/>
    <row r="23384" ht="8.25" hidden="1" customHeight="1"/>
    <row r="23385" ht="8.25" hidden="1" customHeight="1"/>
    <row r="23386" ht="8.25" hidden="1" customHeight="1"/>
    <row r="23387" ht="8.25" hidden="1" customHeight="1"/>
    <row r="23388" ht="8.25" hidden="1" customHeight="1"/>
    <row r="23389" ht="8.25" hidden="1" customHeight="1"/>
    <row r="23390" ht="8.25" hidden="1" customHeight="1"/>
    <row r="23391" ht="8.25" hidden="1" customHeight="1"/>
    <row r="23392" ht="8.25" hidden="1" customHeight="1"/>
    <row r="23393" ht="8.25" hidden="1" customHeight="1"/>
    <row r="23394" ht="8.25" hidden="1" customHeight="1"/>
    <row r="23395" ht="8.25" hidden="1" customHeight="1"/>
    <row r="23396" ht="8.25" hidden="1" customHeight="1"/>
    <row r="23397" ht="8.25" hidden="1" customHeight="1"/>
    <row r="23398" ht="8.25" hidden="1" customHeight="1"/>
    <row r="23399" ht="8.25" hidden="1" customHeight="1"/>
    <row r="23400" ht="8.25" hidden="1" customHeight="1"/>
    <row r="23401" ht="8.25" hidden="1" customHeight="1"/>
    <row r="23402" ht="8.25" hidden="1" customHeight="1"/>
    <row r="23403" ht="8.25" hidden="1" customHeight="1"/>
    <row r="23404" ht="8.25" hidden="1" customHeight="1"/>
    <row r="23405" ht="8.25" hidden="1" customHeight="1"/>
    <row r="23406" ht="8.25" hidden="1" customHeight="1"/>
    <row r="23407" ht="8.25" hidden="1" customHeight="1"/>
    <row r="23408" ht="8.25" hidden="1" customHeight="1"/>
    <row r="23409" ht="8.25" hidden="1" customHeight="1"/>
    <row r="23410" ht="8.25" hidden="1" customHeight="1"/>
    <row r="23411" ht="8.25" hidden="1" customHeight="1"/>
    <row r="23412" ht="8.25" hidden="1" customHeight="1"/>
    <row r="23413" ht="8.25" hidden="1" customHeight="1"/>
    <row r="23414" ht="8.25" hidden="1" customHeight="1"/>
    <row r="23415" ht="8.25" hidden="1" customHeight="1"/>
    <row r="23416" ht="8.25" hidden="1" customHeight="1"/>
    <row r="23417" ht="8.25" hidden="1" customHeight="1"/>
    <row r="23418" ht="8.25" hidden="1" customHeight="1"/>
    <row r="23419" ht="8.25" hidden="1" customHeight="1"/>
    <row r="23420" ht="8.25" hidden="1" customHeight="1"/>
    <row r="23421" ht="8.25" hidden="1" customHeight="1"/>
    <row r="23422" ht="8.25" hidden="1" customHeight="1"/>
    <row r="23423" ht="8.25" hidden="1" customHeight="1"/>
    <row r="23424" ht="8.25" hidden="1" customHeight="1"/>
    <row r="23425" ht="8.25" hidden="1" customHeight="1"/>
    <row r="23426" ht="8.25" hidden="1" customHeight="1"/>
    <row r="23427" ht="8.25" hidden="1" customHeight="1"/>
    <row r="23428" ht="8.25" hidden="1" customHeight="1"/>
    <row r="23429" ht="8.25" hidden="1" customHeight="1"/>
    <row r="23430" ht="8.25" hidden="1" customHeight="1"/>
    <row r="23431" ht="8.25" hidden="1" customHeight="1"/>
    <row r="23432" ht="8.25" hidden="1" customHeight="1"/>
    <row r="23433" ht="8.25" hidden="1" customHeight="1"/>
    <row r="23434" ht="8.25" hidden="1" customHeight="1"/>
    <row r="23435" ht="8.25" hidden="1" customHeight="1"/>
    <row r="23436" ht="8.25" hidden="1" customHeight="1"/>
    <row r="23437" ht="8.25" hidden="1" customHeight="1"/>
    <row r="23438" ht="8.25" hidden="1" customHeight="1"/>
    <row r="23439" ht="8.25" hidden="1" customHeight="1"/>
    <row r="23440" ht="8.25" hidden="1" customHeight="1"/>
    <row r="23441" ht="8.25" hidden="1" customHeight="1"/>
    <row r="23442" ht="8.25" hidden="1" customHeight="1"/>
    <row r="23443" ht="8.25" hidden="1" customHeight="1"/>
    <row r="23444" ht="8.25" hidden="1" customHeight="1"/>
    <row r="23445" ht="8.25" hidden="1" customHeight="1"/>
    <row r="23446" ht="8.25" hidden="1" customHeight="1"/>
    <row r="23447" ht="8.25" hidden="1" customHeight="1"/>
    <row r="23448" ht="8.25" hidden="1" customHeight="1"/>
    <row r="23449" ht="8.25" hidden="1" customHeight="1"/>
    <row r="23450" ht="8.25" hidden="1" customHeight="1"/>
    <row r="23451" ht="8.25" hidden="1" customHeight="1"/>
    <row r="23452" ht="8.25" hidden="1" customHeight="1"/>
    <row r="23453" ht="8.25" hidden="1" customHeight="1"/>
    <row r="23454" ht="8.25" hidden="1" customHeight="1"/>
    <row r="23455" ht="8.25" hidden="1" customHeight="1"/>
    <row r="23456" ht="8.25" hidden="1" customHeight="1"/>
    <row r="23457" ht="8.25" hidden="1" customHeight="1"/>
    <row r="23458" ht="8.25" hidden="1" customHeight="1"/>
    <row r="23459" ht="8.25" hidden="1" customHeight="1"/>
    <row r="23460" ht="8.25" hidden="1" customHeight="1"/>
    <row r="23461" ht="8.25" hidden="1" customHeight="1"/>
    <row r="23462" ht="8.25" hidden="1" customHeight="1"/>
    <row r="23463" ht="8.25" hidden="1" customHeight="1"/>
    <row r="23464" ht="8.25" hidden="1" customHeight="1"/>
    <row r="23465" ht="8.25" hidden="1" customHeight="1"/>
    <row r="23466" ht="8.25" hidden="1" customHeight="1"/>
    <row r="23467" ht="8.25" hidden="1" customHeight="1"/>
    <row r="23468" ht="8.25" hidden="1" customHeight="1"/>
    <row r="23469" ht="8.25" hidden="1" customHeight="1"/>
    <row r="23470" ht="8.25" hidden="1" customHeight="1"/>
    <row r="23471" ht="8.25" hidden="1" customHeight="1"/>
    <row r="23472" ht="8.25" hidden="1" customHeight="1"/>
    <row r="23473" ht="8.25" hidden="1" customHeight="1"/>
    <row r="23474" ht="8.25" hidden="1" customHeight="1"/>
    <row r="23475" ht="8.25" hidden="1" customHeight="1"/>
    <row r="23476" ht="8.25" hidden="1" customHeight="1"/>
    <row r="23477" ht="8.25" hidden="1" customHeight="1"/>
    <row r="23478" ht="8.25" hidden="1" customHeight="1"/>
    <row r="23479" ht="8.25" hidden="1" customHeight="1"/>
    <row r="23480" ht="8.25" hidden="1" customHeight="1"/>
    <row r="23481" ht="8.25" hidden="1" customHeight="1"/>
    <row r="23482" ht="8.25" hidden="1" customHeight="1"/>
    <row r="23483" ht="8.25" hidden="1" customHeight="1"/>
    <row r="23484" ht="8.25" hidden="1" customHeight="1"/>
    <row r="23485" ht="8.25" hidden="1" customHeight="1"/>
    <row r="23486" ht="8.25" hidden="1" customHeight="1"/>
    <row r="23487" ht="8.25" hidden="1" customHeight="1"/>
    <row r="23488" ht="8.25" hidden="1" customHeight="1"/>
    <row r="23489" ht="8.25" hidden="1" customHeight="1"/>
    <row r="23490" ht="8.25" hidden="1" customHeight="1"/>
    <row r="23491" ht="8.25" hidden="1" customHeight="1"/>
    <row r="23492" ht="8.25" hidden="1" customHeight="1"/>
    <row r="23493" ht="8.25" hidden="1" customHeight="1"/>
    <row r="23494" ht="8.25" hidden="1" customHeight="1"/>
    <row r="23495" ht="8.25" hidden="1" customHeight="1"/>
    <row r="23496" ht="8.25" hidden="1" customHeight="1"/>
    <row r="23497" ht="8.25" hidden="1" customHeight="1"/>
    <row r="23498" ht="8.25" hidden="1" customHeight="1"/>
    <row r="23499" ht="8.25" hidden="1" customHeight="1"/>
    <row r="23500" ht="8.25" hidden="1" customHeight="1"/>
    <row r="23501" ht="8.25" hidden="1" customHeight="1"/>
    <row r="23502" ht="8.25" hidden="1" customHeight="1"/>
    <row r="23503" ht="8.25" hidden="1" customHeight="1"/>
    <row r="23504" ht="8.25" hidden="1" customHeight="1"/>
    <row r="23505" ht="8.25" hidden="1" customHeight="1"/>
    <row r="23506" ht="8.25" hidden="1" customHeight="1"/>
    <row r="23507" ht="8.25" hidden="1" customHeight="1"/>
    <row r="23508" ht="8.25" hidden="1" customHeight="1"/>
    <row r="23509" ht="8.25" hidden="1" customHeight="1"/>
    <row r="23510" ht="8.25" hidden="1" customHeight="1"/>
    <row r="23511" ht="8.25" hidden="1" customHeight="1"/>
    <row r="23512" ht="8.25" hidden="1" customHeight="1"/>
    <row r="23513" ht="8.25" hidden="1" customHeight="1"/>
    <row r="23514" ht="8.25" hidden="1" customHeight="1"/>
    <row r="23515" ht="8.25" hidden="1" customHeight="1"/>
    <row r="23516" ht="8.25" hidden="1" customHeight="1"/>
    <row r="23517" ht="8.25" hidden="1" customHeight="1"/>
    <row r="23518" ht="8.25" hidden="1" customHeight="1"/>
    <row r="23519" ht="8.25" hidden="1" customHeight="1"/>
    <row r="23520" ht="8.25" hidden="1" customHeight="1"/>
    <row r="23521" ht="8.25" hidden="1" customHeight="1"/>
    <row r="23522" ht="8.25" hidden="1" customHeight="1"/>
    <row r="23523" ht="8.25" hidden="1" customHeight="1"/>
    <row r="23524" ht="8.25" hidden="1" customHeight="1"/>
    <row r="23525" ht="8.25" hidden="1" customHeight="1"/>
    <row r="23526" ht="8.25" hidden="1" customHeight="1"/>
    <row r="23527" ht="8.25" hidden="1" customHeight="1"/>
    <row r="23528" ht="8.25" hidden="1" customHeight="1"/>
    <row r="23529" ht="8.25" hidden="1" customHeight="1"/>
    <row r="23530" ht="8.25" hidden="1" customHeight="1"/>
    <row r="23531" ht="8.25" hidden="1" customHeight="1"/>
    <row r="23532" ht="8.25" hidden="1" customHeight="1"/>
    <row r="23533" ht="8.25" hidden="1" customHeight="1"/>
    <row r="23534" ht="8.25" hidden="1" customHeight="1"/>
    <row r="23535" ht="8.25" hidden="1" customHeight="1"/>
    <row r="23536" ht="8.25" hidden="1" customHeight="1"/>
    <row r="23537" ht="8.25" hidden="1" customHeight="1"/>
    <row r="23538" ht="8.25" hidden="1" customHeight="1"/>
    <row r="23539" ht="8.25" hidden="1" customHeight="1"/>
    <row r="23540" ht="8.25" hidden="1" customHeight="1"/>
    <row r="23541" ht="8.25" hidden="1" customHeight="1"/>
    <row r="23542" ht="8.25" hidden="1" customHeight="1"/>
    <row r="23543" ht="8.25" hidden="1" customHeight="1"/>
    <row r="23544" ht="8.25" hidden="1" customHeight="1"/>
    <row r="23545" ht="8.25" hidden="1" customHeight="1"/>
    <row r="23546" ht="8.25" hidden="1" customHeight="1"/>
    <row r="23547" ht="8.25" hidden="1" customHeight="1"/>
    <row r="23548" ht="8.25" hidden="1" customHeight="1"/>
    <row r="23549" ht="8.25" hidden="1" customHeight="1"/>
    <row r="23550" ht="8.25" hidden="1" customHeight="1"/>
    <row r="23551" ht="8.25" hidden="1" customHeight="1"/>
    <row r="23552" ht="8.25" hidden="1" customHeight="1"/>
    <row r="23553" ht="8.25" hidden="1" customHeight="1"/>
    <row r="23554" ht="8.25" hidden="1" customHeight="1"/>
    <row r="23555" ht="8.25" hidden="1" customHeight="1"/>
    <row r="23556" ht="8.25" hidden="1" customHeight="1"/>
    <row r="23557" ht="8.25" hidden="1" customHeight="1"/>
    <row r="23558" ht="8.25" hidden="1" customHeight="1"/>
    <row r="23559" ht="8.25" hidden="1" customHeight="1"/>
    <row r="23560" ht="8.25" hidden="1" customHeight="1"/>
    <row r="23561" ht="8.25" hidden="1" customHeight="1"/>
    <row r="23562" ht="8.25" hidden="1" customHeight="1"/>
    <row r="23563" ht="8.25" hidden="1" customHeight="1"/>
    <row r="23564" ht="8.25" hidden="1" customHeight="1"/>
    <row r="23565" ht="8.25" hidden="1" customHeight="1"/>
    <row r="23566" ht="8.25" hidden="1" customHeight="1"/>
    <row r="23567" ht="8.25" hidden="1" customHeight="1"/>
    <row r="23568" ht="8.25" hidden="1" customHeight="1"/>
    <row r="23569" ht="8.25" hidden="1" customHeight="1"/>
    <row r="23570" ht="8.25" hidden="1" customHeight="1"/>
    <row r="23571" ht="8.25" hidden="1" customHeight="1"/>
    <row r="23572" ht="8.25" hidden="1" customHeight="1"/>
    <row r="23573" ht="8.25" hidden="1" customHeight="1"/>
    <row r="23574" ht="8.25" hidden="1" customHeight="1"/>
    <row r="23575" ht="8.25" hidden="1" customHeight="1"/>
    <row r="23576" ht="8.25" hidden="1" customHeight="1"/>
    <row r="23577" ht="8.25" hidden="1" customHeight="1"/>
    <row r="23578" ht="8.25" hidden="1" customHeight="1"/>
    <row r="23579" ht="8.25" hidden="1" customHeight="1"/>
    <row r="23580" ht="8.25" hidden="1" customHeight="1"/>
    <row r="23581" ht="8.25" hidden="1" customHeight="1"/>
    <row r="23582" ht="8.25" hidden="1" customHeight="1"/>
    <row r="23583" ht="8.25" hidden="1" customHeight="1"/>
    <row r="23584" ht="8.25" hidden="1" customHeight="1"/>
    <row r="23585" ht="8.25" hidden="1" customHeight="1"/>
    <row r="23586" ht="8.25" hidden="1" customHeight="1"/>
    <row r="23587" ht="8.25" hidden="1" customHeight="1"/>
    <row r="23588" ht="8.25" hidden="1" customHeight="1"/>
    <row r="23589" ht="8.25" hidden="1" customHeight="1"/>
    <row r="23590" ht="8.25" hidden="1" customHeight="1"/>
    <row r="23591" ht="8.25" hidden="1" customHeight="1"/>
    <row r="23592" ht="8.25" hidden="1" customHeight="1"/>
    <row r="23593" ht="8.25" hidden="1" customHeight="1"/>
    <row r="23594" ht="8.25" hidden="1" customHeight="1"/>
    <row r="23595" ht="8.25" hidden="1" customHeight="1"/>
    <row r="23596" ht="8.25" hidden="1" customHeight="1"/>
    <row r="23597" ht="8.25" hidden="1" customHeight="1"/>
    <row r="23598" ht="8.25" hidden="1" customHeight="1"/>
    <row r="23599" ht="8.25" hidden="1" customHeight="1"/>
    <row r="23600" ht="8.25" hidden="1" customHeight="1"/>
    <row r="23601" ht="8.25" hidden="1" customHeight="1"/>
    <row r="23602" ht="8.25" hidden="1" customHeight="1"/>
    <row r="23603" ht="8.25" hidden="1" customHeight="1"/>
    <row r="23604" ht="8.25" hidden="1" customHeight="1"/>
    <row r="23605" ht="8.25" hidden="1" customHeight="1"/>
    <row r="23606" ht="8.25" hidden="1" customHeight="1"/>
    <row r="23607" ht="8.25" hidden="1" customHeight="1"/>
    <row r="23608" ht="8.25" hidden="1" customHeight="1"/>
    <row r="23609" ht="8.25" hidden="1" customHeight="1"/>
    <row r="23610" ht="8.25" hidden="1" customHeight="1"/>
    <row r="23611" ht="8.25" hidden="1" customHeight="1"/>
    <row r="23612" ht="8.25" hidden="1" customHeight="1"/>
    <row r="23613" ht="8.25" hidden="1" customHeight="1"/>
    <row r="23614" ht="8.25" hidden="1" customHeight="1"/>
    <row r="23615" ht="8.25" hidden="1" customHeight="1"/>
    <row r="23616" ht="8.25" hidden="1" customHeight="1"/>
    <row r="23617" ht="8.25" hidden="1" customHeight="1"/>
    <row r="23618" ht="8.25" hidden="1" customHeight="1"/>
    <row r="23619" ht="8.25" hidden="1" customHeight="1"/>
    <row r="23620" ht="8.25" hidden="1" customHeight="1"/>
    <row r="23621" ht="8.25" hidden="1" customHeight="1"/>
    <row r="23622" ht="8.25" hidden="1" customHeight="1"/>
    <row r="23623" ht="8.25" hidden="1" customHeight="1"/>
    <row r="23624" ht="8.25" hidden="1" customHeight="1"/>
    <row r="23625" ht="8.25" hidden="1" customHeight="1"/>
    <row r="23626" ht="8.25" hidden="1" customHeight="1"/>
    <row r="23627" ht="8.25" hidden="1" customHeight="1"/>
    <row r="23628" ht="8.25" hidden="1" customHeight="1"/>
    <row r="23629" ht="8.25" hidden="1" customHeight="1"/>
    <row r="23630" ht="8.25" hidden="1" customHeight="1"/>
    <row r="23631" ht="8.25" hidden="1" customHeight="1"/>
    <row r="23632" ht="8.25" hidden="1" customHeight="1"/>
    <row r="23633" ht="8.25" hidden="1" customHeight="1"/>
    <row r="23634" ht="8.25" hidden="1" customHeight="1"/>
    <row r="23635" ht="8.25" hidden="1" customHeight="1"/>
    <row r="23636" ht="8.25" hidden="1" customHeight="1"/>
    <row r="23637" ht="8.25" hidden="1" customHeight="1"/>
    <row r="23638" ht="8.25" hidden="1" customHeight="1"/>
    <row r="23639" ht="8.25" hidden="1" customHeight="1"/>
    <row r="23640" ht="8.25" hidden="1" customHeight="1"/>
    <row r="23641" ht="8.25" hidden="1" customHeight="1"/>
    <row r="23642" ht="8.25" hidden="1" customHeight="1"/>
    <row r="23643" ht="8.25" hidden="1" customHeight="1"/>
    <row r="23644" ht="8.25" hidden="1" customHeight="1"/>
    <row r="23645" ht="8.25" hidden="1" customHeight="1"/>
    <row r="23646" ht="8.25" hidden="1" customHeight="1"/>
    <row r="23647" ht="8.25" hidden="1" customHeight="1"/>
    <row r="23648" ht="8.25" hidden="1" customHeight="1"/>
    <row r="23649" ht="8.25" hidden="1" customHeight="1"/>
    <row r="23650" ht="8.25" hidden="1" customHeight="1"/>
    <row r="23651" ht="8.25" hidden="1" customHeight="1"/>
    <row r="23652" ht="8.25" hidden="1" customHeight="1"/>
    <row r="23653" ht="8.25" hidden="1" customHeight="1"/>
    <row r="23654" ht="8.25" hidden="1" customHeight="1"/>
    <row r="23655" ht="8.25" hidden="1" customHeight="1"/>
    <row r="23656" ht="8.25" hidden="1" customHeight="1"/>
    <row r="23657" ht="8.25" hidden="1" customHeight="1"/>
    <row r="23658" ht="8.25" hidden="1" customHeight="1"/>
    <row r="23659" ht="8.25" hidden="1" customHeight="1"/>
    <row r="23660" ht="8.25" hidden="1" customHeight="1"/>
    <row r="23661" ht="8.25" hidden="1" customHeight="1"/>
    <row r="23662" ht="8.25" hidden="1" customHeight="1"/>
    <row r="23663" ht="8.25" hidden="1" customHeight="1"/>
    <row r="23664" ht="8.25" hidden="1" customHeight="1"/>
    <row r="23665" ht="8.25" hidden="1" customHeight="1"/>
    <row r="23666" ht="8.25" hidden="1" customHeight="1"/>
    <row r="23667" ht="8.25" hidden="1" customHeight="1"/>
    <row r="23668" ht="8.25" hidden="1" customHeight="1"/>
    <row r="23669" ht="8.25" hidden="1" customHeight="1"/>
    <row r="23670" ht="8.25" hidden="1" customHeight="1"/>
    <row r="23671" ht="8.25" hidden="1" customHeight="1"/>
    <row r="23672" ht="8.25" hidden="1" customHeight="1"/>
    <row r="23673" ht="8.25" hidden="1" customHeight="1"/>
    <row r="23674" ht="8.25" hidden="1" customHeight="1"/>
    <row r="23675" ht="8.25" hidden="1" customHeight="1"/>
    <row r="23676" ht="8.25" hidden="1" customHeight="1"/>
    <row r="23677" ht="8.25" hidden="1" customHeight="1"/>
    <row r="23678" ht="8.25" hidden="1" customHeight="1"/>
    <row r="23679" ht="8.25" hidden="1" customHeight="1"/>
    <row r="23680" ht="8.25" hidden="1" customHeight="1"/>
    <row r="23681" ht="8.25" hidden="1" customHeight="1"/>
    <row r="23682" ht="8.25" hidden="1" customHeight="1"/>
    <row r="23683" ht="8.25" hidden="1" customHeight="1"/>
    <row r="23684" ht="8.25" hidden="1" customHeight="1"/>
    <row r="23685" ht="8.25" hidden="1" customHeight="1"/>
    <row r="23686" ht="8.25" hidden="1" customHeight="1"/>
    <row r="23687" ht="8.25" hidden="1" customHeight="1"/>
    <row r="23688" ht="8.25" hidden="1" customHeight="1"/>
    <row r="23689" ht="8.25" hidden="1" customHeight="1"/>
    <row r="23690" ht="8.25" hidden="1" customHeight="1"/>
    <row r="23691" ht="8.25" hidden="1" customHeight="1"/>
    <row r="23692" ht="8.25" hidden="1" customHeight="1"/>
    <row r="23693" ht="8.25" hidden="1" customHeight="1"/>
    <row r="23694" ht="8.25" hidden="1" customHeight="1"/>
    <row r="23695" ht="8.25" hidden="1" customHeight="1"/>
    <row r="23696" ht="8.25" hidden="1" customHeight="1"/>
    <row r="23697" ht="8.25" hidden="1" customHeight="1"/>
    <row r="23698" ht="8.25" hidden="1" customHeight="1"/>
    <row r="23699" ht="8.25" hidden="1" customHeight="1"/>
    <row r="23700" ht="8.25" hidden="1" customHeight="1"/>
    <row r="23701" ht="8.25" hidden="1" customHeight="1"/>
    <row r="23702" ht="8.25" hidden="1" customHeight="1"/>
    <row r="23703" ht="8.25" hidden="1" customHeight="1"/>
    <row r="23704" ht="8.25" hidden="1" customHeight="1"/>
    <row r="23705" ht="8.25" hidden="1" customHeight="1"/>
    <row r="23706" ht="8.25" hidden="1" customHeight="1"/>
    <row r="23707" ht="8.25" hidden="1" customHeight="1"/>
    <row r="23708" ht="8.25" hidden="1" customHeight="1"/>
    <row r="23709" ht="8.25" hidden="1" customHeight="1"/>
    <row r="23710" ht="8.25" hidden="1" customHeight="1"/>
    <row r="23711" ht="8.25" hidden="1" customHeight="1"/>
    <row r="23712" ht="8.25" hidden="1" customHeight="1"/>
    <row r="23713" ht="8.25" hidden="1" customHeight="1"/>
    <row r="23714" ht="8.25" hidden="1" customHeight="1"/>
    <row r="23715" ht="8.25" hidden="1" customHeight="1"/>
    <row r="23716" ht="8.25" hidden="1" customHeight="1"/>
    <row r="23717" ht="8.25" hidden="1" customHeight="1"/>
    <row r="23718" ht="8.25" hidden="1" customHeight="1"/>
    <row r="23719" ht="8.25" hidden="1" customHeight="1"/>
    <row r="23720" ht="8.25" hidden="1" customHeight="1"/>
    <row r="23721" ht="8.25" hidden="1" customHeight="1"/>
    <row r="23722" ht="8.25" hidden="1" customHeight="1"/>
    <row r="23723" ht="8.25" hidden="1" customHeight="1"/>
    <row r="23724" ht="8.25" hidden="1" customHeight="1"/>
    <row r="23725" ht="8.25" hidden="1" customHeight="1"/>
    <row r="23726" ht="8.25" hidden="1" customHeight="1"/>
    <row r="23727" ht="8.25" hidden="1" customHeight="1"/>
    <row r="23728" ht="8.25" hidden="1" customHeight="1"/>
    <row r="23729" ht="8.25" hidden="1" customHeight="1"/>
    <row r="23730" ht="8.25" hidden="1" customHeight="1"/>
    <row r="23731" ht="8.25" hidden="1" customHeight="1"/>
    <row r="23732" ht="8.25" hidden="1" customHeight="1"/>
    <row r="23733" ht="8.25" hidden="1" customHeight="1"/>
    <row r="23734" ht="8.25" hidden="1" customHeight="1"/>
    <row r="23735" ht="8.25" hidden="1" customHeight="1"/>
    <row r="23736" ht="8.25" hidden="1" customHeight="1"/>
    <row r="23737" ht="8.25" hidden="1" customHeight="1"/>
    <row r="23738" ht="8.25" hidden="1" customHeight="1"/>
    <row r="23739" ht="8.25" hidden="1" customHeight="1"/>
    <row r="23740" ht="8.25" hidden="1" customHeight="1"/>
    <row r="23741" ht="8.25" hidden="1" customHeight="1"/>
    <row r="23742" ht="8.25" hidden="1" customHeight="1"/>
    <row r="23743" ht="8.25" hidden="1" customHeight="1"/>
    <row r="23744" ht="8.25" hidden="1" customHeight="1"/>
    <row r="23745" ht="8.25" hidden="1" customHeight="1"/>
    <row r="23746" ht="8.25" hidden="1" customHeight="1"/>
    <row r="23747" ht="8.25" hidden="1" customHeight="1"/>
    <row r="23748" ht="8.25" hidden="1" customHeight="1"/>
    <row r="23749" ht="8.25" hidden="1" customHeight="1"/>
    <row r="23750" ht="8.25" hidden="1" customHeight="1"/>
    <row r="23751" ht="8.25" hidden="1" customHeight="1"/>
    <row r="23752" ht="8.25" hidden="1" customHeight="1"/>
    <row r="23753" ht="8.25" hidden="1" customHeight="1"/>
    <row r="23754" ht="8.25" hidden="1" customHeight="1"/>
    <row r="23755" ht="8.25" hidden="1" customHeight="1"/>
    <row r="23756" ht="8.25" hidden="1" customHeight="1"/>
    <row r="23757" ht="8.25" hidden="1" customHeight="1"/>
    <row r="23758" ht="8.25" hidden="1" customHeight="1"/>
    <row r="23759" ht="8.25" hidden="1" customHeight="1"/>
    <row r="23760" ht="8.25" hidden="1" customHeight="1"/>
    <row r="23761" ht="8.25" hidden="1" customHeight="1"/>
    <row r="23762" ht="8.25" hidden="1" customHeight="1"/>
    <row r="23763" ht="8.25" hidden="1" customHeight="1"/>
    <row r="23764" ht="8.25" hidden="1" customHeight="1"/>
    <row r="23765" ht="8.25" hidden="1" customHeight="1"/>
    <row r="23766" ht="8.25" hidden="1" customHeight="1"/>
    <row r="23767" ht="8.25" hidden="1" customHeight="1"/>
    <row r="23768" ht="8.25" hidden="1" customHeight="1"/>
    <row r="23769" ht="8.25" hidden="1" customHeight="1"/>
    <row r="23770" ht="8.25" hidden="1" customHeight="1"/>
    <row r="23771" ht="8.25" hidden="1" customHeight="1"/>
    <row r="23772" ht="8.25" hidden="1" customHeight="1"/>
    <row r="23773" ht="8.25" hidden="1" customHeight="1"/>
    <row r="23774" ht="8.25" hidden="1" customHeight="1"/>
    <row r="23775" ht="8.25" hidden="1" customHeight="1"/>
    <row r="23776" ht="8.25" hidden="1" customHeight="1"/>
    <row r="23777" ht="8.25" hidden="1" customHeight="1"/>
    <row r="23778" ht="8.25" hidden="1" customHeight="1"/>
    <row r="23779" ht="8.25" hidden="1" customHeight="1"/>
    <row r="23780" ht="8.25" hidden="1" customHeight="1"/>
    <row r="23781" ht="8.25" hidden="1" customHeight="1"/>
    <row r="23782" ht="8.25" hidden="1" customHeight="1"/>
    <row r="23783" ht="8.25" hidden="1" customHeight="1"/>
    <row r="23784" ht="8.25" hidden="1" customHeight="1"/>
    <row r="23785" ht="8.25" hidden="1" customHeight="1"/>
    <row r="23786" ht="8.25" hidden="1" customHeight="1"/>
    <row r="23787" ht="8.25" hidden="1" customHeight="1"/>
    <row r="23788" ht="8.25" hidden="1" customHeight="1"/>
    <row r="23789" ht="8.25" hidden="1" customHeight="1"/>
    <row r="23790" ht="8.25" hidden="1" customHeight="1"/>
    <row r="23791" ht="8.25" hidden="1" customHeight="1"/>
    <row r="23792" ht="8.25" hidden="1" customHeight="1"/>
    <row r="23793" ht="8.25" hidden="1" customHeight="1"/>
    <row r="23794" ht="8.25" hidden="1" customHeight="1"/>
    <row r="23795" ht="8.25" hidden="1" customHeight="1"/>
    <row r="23796" ht="8.25" hidden="1" customHeight="1"/>
    <row r="23797" ht="8.25" hidden="1" customHeight="1"/>
    <row r="23798" ht="8.25" hidden="1" customHeight="1"/>
    <row r="23799" ht="8.25" hidden="1" customHeight="1"/>
    <row r="23800" ht="8.25" hidden="1" customHeight="1"/>
    <row r="23801" ht="8.25" hidden="1" customHeight="1"/>
    <row r="23802" ht="8.25" hidden="1" customHeight="1"/>
    <row r="23803" ht="8.25" hidden="1" customHeight="1"/>
    <row r="23804" ht="8.25" hidden="1" customHeight="1"/>
    <row r="23805" ht="8.25" hidden="1" customHeight="1"/>
    <row r="23806" ht="8.25" hidden="1" customHeight="1"/>
    <row r="23807" ht="8.25" hidden="1" customHeight="1"/>
    <row r="23808" ht="8.25" hidden="1" customHeight="1"/>
    <row r="23809" ht="8.25" hidden="1" customHeight="1"/>
    <row r="23810" ht="8.25" hidden="1" customHeight="1"/>
    <row r="23811" ht="8.25" hidden="1" customHeight="1"/>
    <row r="23812" ht="8.25" hidden="1" customHeight="1"/>
    <row r="23813" ht="8.25" hidden="1" customHeight="1"/>
    <row r="23814" ht="8.25" hidden="1" customHeight="1"/>
    <row r="23815" ht="8.25" hidden="1" customHeight="1"/>
    <row r="23816" ht="8.25" hidden="1" customHeight="1"/>
    <row r="23817" ht="8.25" hidden="1" customHeight="1"/>
    <row r="23818" ht="8.25" hidden="1" customHeight="1"/>
    <row r="23819" ht="8.25" hidden="1" customHeight="1"/>
    <row r="23820" ht="8.25" hidden="1" customHeight="1"/>
    <row r="23821" ht="8.25" hidden="1" customHeight="1"/>
    <row r="23822" ht="8.25" hidden="1" customHeight="1"/>
    <row r="23823" ht="8.25" hidden="1" customHeight="1"/>
    <row r="23824" ht="8.25" hidden="1" customHeight="1"/>
    <row r="23825" ht="8.25" hidden="1" customHeight="1"/>
    <row r="23826" ht="8.25" hidden="1" customHeight="1"/>
    <row r="23827" ht="8.25" hidden="1" customHeight="1"/>
    <row r="23828" ht="8.25" hidden="1" customHeight="1"/>
    <row r="23829" ht="8.25" hidden="1" customHeight="1"/>
    <row r="23830" ht="8.25" hidden="1" customHeight="1"/>
    <row r="23831" ht="8.25" hidden="1" customHeight="1"/>
    <row r="23832" ht="8.25" hidden="1" customHeight="1"/>
    <row r="23833" ht="8.25" hidden="1" customHeight="1"/>
    <row r="23834" ht="8.25" hidden="1" customHeight="1"/>
    <row r="23835" ht="8.25" hidden="1" customHeight="1"/>
    <row r="23836" ht="8.25" hidden="1" customHeight="1"/>
    <row r="23837" ht="8.25" hidden="1" customHeight="1"/>
    <row r="23838" ht="8.25" hidden="1" customHeight="1"/>
    <row r="23839" ht="8.25" hidden="1" customHeight="1"/>
    <row r="23840" ht="8.25" hidden="1" customHeight="1"/>
    <row r="23841" ht="8.25" hidden="1" customHeight="1"/>
    <row r="23842" ht="8.25" hidden="1" customHeight="1"/>
    <row r="23843" ht="8.25" hidden="1" customHeight="1"/>
    <row r="23844" ht="8.25" hidden="1" customHeight="1"/>
    <row r="23845" ht="8.25" hidden="1" customHeight="1"/>
    <row r="23846" ht="8.25" hidden="1" customHeight="1"/>
    <row r="23847" ht="8.25" hidden="1" customHeight="1"/>
    <row r="23848" ht="8.25" hidden="1" customHeight="1"/>
    <row r="23849" ht="8.25" hidden="1" customHeight="1"/>
    <row r="23850" ht="8.25" hidden="1" customHeight="1"/>
    <row r="23851" ht="8.25" hidden="1" customHeight="1"/>
    <row r="23852" ht="8.25" hidden="1" customHeight="1"/>
    <row r="23853" ht="8.25" hidden="1" customHeight="1"/>
    <row r="23854" ht="8.25" hidden="1" customHeight="1"/>
    <row r="23855" ht="8.25" hidden="1" customHeight="1"/>
    <row r="23856" ht="8.25" hidden="1" customHeight="1"/>
    <row r="23857" ht="8.25" hidden="1" customHeight="1"/>
    <row r="23858" ht="8.25" hidden="1" customHeight="1"/>
    <row r="23859" ht="8.25" hidden="1" customHeight="1"/>
    <row r="23860" ht="8.25" hidden="1" customHeight="1"/>
    <row r="23861" ht="8.25" hidden="1" customHeight="1"/>
    <row r="23862" ht="8.25" hidden="1" customHeight="1"/>
    <row r="23863" ht="8.25" hidden="1" customHeight="1"/>
    <row r="23864" ht="8.25" hidden="1" customHeight="1"/>
    <row r="23865" ht="8.25" hidden="1" customHeight="1"/>
    <row r="23866" ht="8.25" hidden="1" customHeight="1"/>
    <row r="23867" ht="8.25" hidden="1" customHeight="1"/>
    <row r="23868" ht="8.25" hidden="1" customHeight="1"/>
    <row r="23869" ht="8.25" hidden="1" customHeight="1"/>
    <row r="23870" ht="8.25" hidden="1" customHeight="1"/>
    <row r="23871" ht="8.25" hidden="1" customHeight="1"/>
    <row r="23872" ht="8.25" hidden="1" customHeight="1"/>
    <row r="23873" ht="8.25" hidden="1" customHeight="1"/>
    <row r="23874" ht="8.25" hidden="1" customHeight="1"/>
    <row r="23875" ht="8.25" hidden="1" customHeight="1"/>
    <row r="23876" ht="8.25" hidden="1" customHeight="1"/>
    <row r="23877" ht="8.25" hidden="1" customHeight="1"/>
    <row r="23878" ht="8.25" hidden="1" customHeight="1"/>
    <row r="23879" ht="8.25" hidden="1" customHeight="1"/>
    <row r="23880" ht="8.25" hidden="1" customHeight="1"/>
    <row r="23881" ht="8.25" hidden="1" customHeight="1"/>
    <row r="23882" ht="8.25" hidden="1" customHeight="1"/>
    <row r="23883" ht="8.25" hidden="1" customHeight="1"/>
    <row r="23884" ht="8.25" hidden="1" customHeight="1"/>
    <row r="23885" ht="8.25" hidden="1" customHeight="1"/>
    <row r="23886" ht="8.25" hidden="1" customHeight="1"/>
    <row r="23887" ht="8.25" hidden="1" customHeight="1"/>
    <row r="23888" ht="8.25" hidden="1" customHeight="1"/>
    <row r="23889" ht="8.25" hidden="1" customHeight="1"/>
    <row r="23890" ht="8.25" hidden="1" customHeight="1"/>
    <row r="23891" ht="8.25" hidden="1" customHeight="1"/>
    <row r="23892" ht="8.25" hidden="1" customHeight="1"/>
    <row r="23893" ht="8.25" hidden="1" customHeight="1"/>
    <row r="23894" ht="8.25" hidden="1" customHeight="1"/>
    <row r="23895" ht="8.25" hidden="1" customHeight="1"/>
    <row r="23896" ht="8.25" hidden="1" customHeight="1"/>
    <row r="23897" ht="8.25" hidden="1" customHeight="1"/>
    <row r="23898" ht="8.25" hidden="1" customHeight="1"/>
    <row r="23899" ht="8.25" hidden="1" customHeight="1"/>
    <row r="23900" ht="8.25" hidden="1" customHeight="1"/>
    <row r="23901" ht="8.25" hidden="1" customHeight="1"/>
    <row r="23902" ht="8.25" hidden="1" customHeight="1"/>
    <row r="23903" ht="8.25" hidden="1" customHeight="1"/>
    <row r="23904" ht="8.25" hidden="1" customHeight="1"/>
    <row r="23905" ht="8.25" hidden="1" customHeight="1"/>
    <row r="23906" ht="8.25" hidden="1" customHeight="1"/>
    <row r="23907" ht="8.25" hidden="1" customHeight="1"/>
    <row r="23908" ht="8.25" hidden="1" customHeight="1"/>
    <row r="23909" ht="8.25" hidden="1" customHeight="1"/>
    <row r="23910" ht="8.25" hidden="1" customHeight="1"/>
    <row r="23911" ht="8.25" hidden="1" customHeight="1"/>
    <row r="23912" ht="8.25" hidden="1" customHeight="1"/>
    <row r="23913" ht="8.25" hidden="1" customHeight="1"/>
    <row r="23914" ht="8.25" hidden="1" customHeight="1"/>
    <row r="23915" ht="8.25" hidden="1" customHeight="1"/>
    <row r="23916" ht="8.25" hidden="1" customHeight="1"/>
    <row r="23917" ht="8.25" hidden="1" customHeight="1"/>
    <row r="23918" ht="8.25" hidden="1" customHeight="1"/>
    <row r="23919" ht="8.25" hidden="1" customHeight="1"/>
    <row r="23920" ht="8.25" hidden="1" customHeight="1"/>
    <row r="23921" ht="8.25" hidden="1" customHeight="1"/>
    <row r="23922" ht="8.25" hidden="1" customHeight="1"/>
    <row r="23923" ht="8.25" hidden="1" customHeight="1"/>
    <row r="23924" ht="8.25" hidden="1" customHeight="1"/>
    <row r="23925" ht="8.25" hidden="1" customHeight="1"/>
    <row r="23926" ht="8.25" hidden="1" customHeight="1"/>
    <row r="23927" ht="8.25" hidden="1" customHeight="1"/>
    <row r="23928" ht="8.25" hidden="1" customHeight="1"/>
    <row r="23929" ht="8.25" hidden="1" customHeight="1"/>
    <row r="23930" ht="8.25" hidden="1" customHeight="1"/>
    <row r="23931" ht="8.25" hidden="1" customHeight="1"/>
    <row r="23932" ht="8.25" hidden="1" customHeight="1"/>
    <row r="23933" ht="8.25" hidden="1" customHeight="1"/>
    <row r="23934" ht="8.25" hidden="1" customHeight="1"/>
    <row r="23935" ht="8.25" hidden="1" customHeight="1"/>
    <row r="23936" ht="8.25" hidden="1" customHeight="1"/>
    <row r="23937" ht="8.25" hidden="1" customHeight="1"/>
    <row r="23938" ht="8.25" hidden="1" customHeight="1"/>
    <row r="23939" ht="8.25" hidden="1" customHeight="1"/>
    <row r="23940" ht="8.25" hidden="1" customHeight="1"/>
    <row r="23941" ht="8.25" hidden="1" customHeight="1"/>
    <row r="23942" ht="8.25" hidden="1" customHeight="1"/>
    <row r="23943" ht="8.25" hidden="1" customHeight="1"/>
    <row r="23944" ht="8.25" hidden="1" customHeight="1"/>
    <row r="23945" ht="8.25" hidden="1" customHeight="1"/>
    <row r="23946" ht="8.25" hidden="1" customHeight="1"/>
    <row r="23947" ht="8.25" hidden="1" customHeight="1"/>
    <row r="23948" ht="8.25" hidden="1" customHeight="1"/>
    <row r="23949" ht="8.25" hidden="1" customHeight="1"/>
    <row r="23950" ht="8.25" hidden="1" customHeight="1"/>
    <row r="23951" ht="8.25" hidden="1" customHeight="1"/>
    <row r="23952" ht="8.25" hidden="1" customHeight="1"/>
    <row r="23953" ht="8.25" hidden="1" customHeight="1"/>
    <row r="23954" ht="8.25" hidden="1" customHeight="1"/>
    <row r="23955" ht="8.25" hidden="1" customHeight="1"/>
    <row r="23956" ht="8.25" hidden="1" customHeight="1"/>
    <row r="23957" ht="8.25" hidden="1" customHeight="1"/>
    <row r="23958" ht="8.25" hidden="1" customHeight="1"/>
    <row r="23959" ht="8.25" hidden="1" customHeight="1"/>
    <row r="23960" ht="8.25" hidden="1" customHeight="1"/>
    <row r="23961" ht="8.25" hidden="1" customHeight="1"/>
    <row r="23962" ht="8.25" hidden="1" customHeight="1"/>
    <row r="23963" ht="8.25" hidden="1" customHeight="1"/>
    <row r="23964" ht="8.25" hidden="1" customHeight="1"/>
    <row r="23965" ht="8.25" hidden="1" customHeight="1"/>
    <row r="23966" ht="8.25" hidden="1" customHeight="1"/>
    <row r="23967" ht="8.25" hidden="1" customHeight="1"/>
    <row r="23968" ht="8.25" hidden="1" customHeight="1"/>
    <row r="23969" ht="8.25" hidden="1" customHeight="1"/>
    <row r="23970" ht="8.25" hidden="1" customHeight="1"/>
    <row r="23971" ht="8.25" hidden="1" customHeight="1"/>
    <row r="23972" ht="8.25" hidden="1" customHeight="1"/>
    <row r="23973" ht="8.25" hidden="1" customHeight="1"/>
    <row r="23974" ht="8.25" hidden="1" customHeight="1"/>
    <row r="23975" ht="8.25" hidden="1" customHeight="1"/>
    <row r="23976" ht="8.25" hidden="1" customHeight="1"/>
    <row r="23977" ht="8.25" hidden="1" customHeight="1"/>
    <row r="23978" ht="8.25" hidden="1" customHeight="1"/>
    <row r="23979" ht="8.25" hidden="1" customHeight="1"/>
    <row r="23980" ht="8.25" hidden="1" customHeight="1"/>
    <row r="23981" ht="8.25" hidden="1" customHeight="1"/>
    <row r="23982" ht="8.25" hidden="1" customHeight="1"/>
    <row r="23983" ht="8.25" hidden="1" customHeight="1"/>
    <row r="23984" ht="8.25" hidden="1" customHeight="1"/>
    <row r="23985" ht="8.25" hidden="1" customHeight="1"/>
    <row r="23986" ht="8.25" hidden="1" customHeight="1"/>
    <row r="23987" ht="8.25" hidden="1" customHeight="1"/>
    <row r="23988" ht="8.25" hidden="1" customHeight="1"/>
    <row r="23989" ht="8.25" hidden="1" customHeight="1"/>
    <row r="23990" ht="8.25" hidden="1" customHeight="1"/>
    <row r="23991" ht="8.25" hidden="1" customHeight="1"/>
    <row r="23992" ht="8.25" hidden="1" customHeight="1"/>
    <row r="23993" ht="8.25" hidden="1" customHeight="1"/>
    <row r="23994" ht="8.25" hidden="1" customHeight="1"/>
    <row r="23995" ht="8.25" hidden="1" customHeight="1"/>
    <row r="23996" ht="8.25" hidden="1" customHeight="1"/>
    <row r="23997" ht="8.25" hidden="1" customHeight="1"/>
    <row r="23998" ht="8.25" hidden="1" customHeight="1"/>
    <row r="23999" ht="8.25" hidden="1" customHeight="1"/>
    <row r="24000" ht="8.25" hidden="1" customHeight="1"/>
    <row r="24001" ht="8.25" hidden="1" customHeight="1"/>
    <row r="24002" ht="8.25" hidden="1" customHeight="1"/>
    <row r="24003" ht="8.25" hidden="1" customHeight="1"/>
    <row r="24004" ht="8.25" hidden="1" customHeight="1"/>
    <row r="24005" ht="8.25" hidden="1" customHeight="1"/>
    <row r="24006" ht="8.25" hidden="1" customHeight="1"/>
    <row r="24007" ht="8.25" hidden="1" customHeight="1"/>
    <row r="24008" ht="8.25" hidden="1" customHeight="1"/>
    <row r="24009" ht="8.25" hidden="1" customHeight="1"/>
    <row r="24010" ht="8.25" hidden="1" customHeight="1"/>
    <row r="24011" ht="8.25" hidden="1" customHeight="1"/>
    <row r="24012" ht="8.25" hidden="1" customHeight="1"/>
    <row r="24013" ht="8.25" hidden="1" customHeight="1"/>
    <row r="24014" ht="8.25" hidden="1" customHeight="1"/>
    <row r="24015" ht="8.25" hidden="1" customHeight="1"/>
    <row r="24016" ht="8.25" hidden="1" customHeight="1"/>
    <row r="24017" ht="8.25" hidden="1" customHeight="1"/>
    <row r="24018" ht="8.25" hidden="1" customHeight="1"/>
    <row r="24019" ht="8.25" hidden="1" customHeight="1"/>
    <row r="24020" ht="8.25" hidden="1" customHeight="1"/>
    <row r="24021" ht="8.25" hidden="1" customHeight="1"/>
    <row r="24022" ht="8.25" hidden="1" customHeight="1"/>
    <row r="24023" ht="8.25" hidden="1" customHeight="1"/>
    <row r="24024" ht="8.25" hidden="1" customHeight="1"/>
    <row r="24025" ht="8.25" hidden="1" customHeight="1"/>
    <row r="24026" ht="8.25" hidden="1" customHeight="1"/>
    <row r="24027" ht="8.25" hidden="1" customHeight="1"/>
    <row r="24028" ht="8.25" hidden="1" customHeight="1"/>
    <row r="24029" ht="8.25" hidden="1" customHeight="1"/>
    <row r="24030" ht="8.25" hidden="1" customHeight="1"/>
    <row r="24031" ht="8.25" hidden="1" customHeight="1"/>
    <row r="24032" ht="8.25" hidden="1" customHeight="1"/>
    <row r="24033" ht="8.25" hidden="1" customHeight="1"/>
    <row r="24034" ht="8.25" hidden="1" customHeight="1"/>
    <row r="24035" ht="8.25" hidden="1" customHeight="1"/>
    <row r="24036" ht="8.25" hidden="1" customHeight="1"/>
    <row r="24037" ht="8.25" hidden="1" customHeight="1"/>
    <row r="24038" ht="8.25" hidden="1" customHeight="1"/>
    <row r="24039" ht="8.25" hidden="1" customHeight="1"/>
    <row r="24040" ht="8.25" hidden="1" customHeight="1"/>
    <row r="24041" ht="8.25" hidden="1" customHeight="1"/>
    <row r="24042" ht="8.25" hidden="1" customHeight="1"/>
    <row r="24043" ht="8.25" hidden="1" customHeight="1"/>
    <row r="24044" ht="8.25" hidden="1" customHeight="1"/>
    <row r="24045" ht="8.25" hidden="1" customHeight="1"/>
    <row r="24046" ht="8.25" hidden="1" customHeight="1"/>
    <row r="24047" ht="8.25" hidden="1" customHeight="1"/>
    <row r="24048" ht="8.25" hidden="1" customHeight="1"/>
    <row r="24049" ht="8.25" hidden="1" customHeight="1"/>
    <row r="24050" ht="8.25" hidden="1" customHeight="1"/>
    <row r="24051" ht="8.25" hidden="1" customHeight="1"/>
    <row r="24052" ht="8.25" hidden="1" customHeight="1"/>
    <row r="24053" ht="8.25" hidden="1" customHeight="1"/>
    <row r="24054" ht="8.25" hidden="1" customHeight="1"/>
    <row r="24055" ht="8.25" hidden="1" customHeight="1"/>
    <row r="24056" ht="8.25" hidden="1" customHeight="1"/>
    <row r="24057" ht="8.25" hidden="1" customHeight="1"/>
    <row r="24058" ht="8.25" hidden="1" customHeight="1"/>
    <row r="24059" ht="8.25" hidden="1" customHeight="1"/>
    <row r="24060" ht="8.25" hidden="1" customHeight="1"/>
    <row r="24061" ht="8.25" hidden="1" customHeight="1"/>
    <row r="24062" ht="8.25" hidden="1" customHeight="1"/>
    <row r="24063" ht="8.25" hidden="1" customHeight="1"/>
    <row r="24064" ht="8.25" hidden="1" customHeight="1"/>
    <row r="24065" ht="8.25" hidden="1" customHeight="1"/>
    <row r="24066" ht="8.25" hidden="1" customHeight="1"/>
    <row r="24067" ht="8.25" hidden="1" customHeight="1"/>
    <row r="24068" ht="8.25" hidden="1" customHeight="1"/>
    <row r="24069" ht="8.25" hidden="1" customHeight="1"/>
    <row r="24070" ht="8.25" hidden="1" customHeight="1"/>
    <row r="24071" ht="8.25" hidden="1" customHeight="1"/>
    <row r="24072" ht="8.25" hidden="1" customHeight="1"/>
    <row r="24073" ht="8.25" hidden="1" customHeight="1"/>
    <row r="24074" ht="8.25" hidden="1" customHeight="1"/>
    <row r="24075" ht="8.25" hidden="1" customHeight="1"/>
    <row r="24076" ht="8.25" hidden="1" customHeight="1"/>
    <row r="24077" ht="8.25" hidden="1" customHeight="1"/>
    <row r="24078" ht="8.25" hidden="1" customHeight="1"/>
    <row r="24079" ht="8.25" hidden="1" customHeight="1"/>
    <row r="24080" ht="8.25" hidden="1" customHeight="1"/>
    <row r="24081" ht="8.25" hidden="1" customHeight="1"/>
    <row r="24082" ht="8.25" hidden="1" customHeight="1"/>
    <row r="24083" ht="8.25" hidden="1" customHeight="1"/>
    <row r="24084" ht="8.25" hidden="1" customHeight="1"/>
    <row r="24085" ht="8.25" hidden="1" customHeight="1"/>
    <row r="24086" ht="8.25" hidden="1" customHeight="1"/>
    <row r="24087" ht="8.25" hidden="1" customHeight="1"/>
    <row r="24088" ht="8.25" hidden="1" customHeight="1"/>
    <row r="24089" ht="8.25" hidden="1" customHeight="1"/>
    <row r="24090" ht="8.25" hidden="1" customHeight="1"/>
    <row r="24091" ht="8.25" hidden="1" customHeight="1"/>
    <row r="24092" ht="8.25" hidden="1" customHeight="1"/>
    <row r="24093" ht="8.25" hidden="1" customHeight="1"/>
    <row r="24094" ht="8.25" hidden="1" customHeight="1"/>
    <row r="24095" ht="8.25" hidden="1" customHeight="1"/>
    <row r="24096" ht="8.25" hidden="1" customHeight="1"/>
    <row r="24097" ht="8.25" hidden="1" customHeight="1"/>
    <row r="24098" ht="8.25" hidden="1" customHeight="1"/>
    <row r="24099" ht="8.25" hidden="1" customHeight="1"/>
    <row r="24100" ht="8.25" hidden="1" customHeight="1"/>
    <row r="24101" ht="8.25" hidden="1" customHeight="1"/>
    <row r="24102" ht="8.25" hidden="1" customHeight="1"/>
    <row r="24103" ht="8.25" hidden="1" customHeight="1"/>
    <row r="24104" ht="8.25" hidden="1" customHeight="1"/>
    <row r="24105" ht="8.25" hidden="1" customHeight="1"/>
    <row r="24106" ht="8.25" hidden="1" customHeight="1"/>
    <row r="24107" ht="8.25" hidden="1" customHeight="1"/>
    <row r="24108" ht="8.25" hidden="1" customHeight="1"/>
    <row r="24109" ht="8.25" hidden="1" customHeight="1"/>
    <row r="24110" ht="8.25" hidden="1" customHeight="1"/>
    <row r="24111" ht="8.25" hidden="1" customHeight="1"/>
    <row r="24112" ht="8.25" hidden="1" customHeight="1"/>
    <row r="24113" ht="8.25" hidden="1" customHeight="1"/>
    <row r="24114" ht="8.25" hidden="1" customHeight="1"/>
    <row r="24115" ht="8.25" hidden="1" customHeight="1"/>
    <row r="24116" ht="8.25" hidden="1" customHeight="1"/>
    <row r="24117" ht="8.25" hidden="1" customHeight="1"/>
    <row r="24118" ht="8.25" hidden="1" customHeight="1"/>
    <row r="24119" ht="8.25" hidden="1" customHeight="1"/>
    <row r="24120" ht="8.25" hidden="1" customHeight="1"/>
    <row r="24121" ht="8.25" hidden="1" customHeight="1"/>
    <row r="24122" ht="8.25" hidden="1" customHeight="1"/>
    <row r="24123" ht="8.25" hidden="1" customHeight="1"/>
    <row r="24124" ht="8.25" hidden="1" customHeight="1"/>
    <row r="24125" ht="8.25" hidden="1" customHeight="1"/>
    <row r="24126" ht="8.25" hidden="1" customHeight="1"/>
    <row r="24127" ht="8.25" hidden="1" customHeight="1"/>
    <row r="24128" ht="8.25" hidden="1" customHeight="1"/>
    <row r="24129" ht="8.25" hidden="1" customHeight="1"/>
    <row r="24130" ht="8.25" hidden="1" customHeight="1"/>
    <row r="24131" ht="8.25" hidden="1" customHeight="1"/>
    <row r="24132" ht="8.25" hidden="1" customHeight="1"/>
    <row r="24133" ht="8.25" hidden="1" customHeight="1"/>
    <row r="24134" ht="8.25" hidden="1" customHeight="1"/>
    <row r="24135" ht="8.25" hidden="1" customHeight="1"/>
    <row r="24136" ht="8.25" hidden="1" customHeight="1"/>
    <row r="24137" ht="8.25" hidden="1" customHeight="1"/>
    <row r="24138" ht="8.25" hidden="1" customHeight="1"/>
    <row r="24139" ht="8.25" hidden="1" customHeight="1"/>
    <row r="24140" ht="8.25" hidden="1" customHeight="1"/>
    <row r="24141" ht="8.25" hidden="1" customHeight="1"/>
    <row r="24142" ht="8.25" hidden="1" customHeight="1"/>
    <row r="24143" ht="8.25" hidden="1" customHeight="1"/>
    <row r="24144" ht="8.25" hidden="1" customHeight="1"/>
    <row r="24145" ht="8.25" hidden="1" customHeight="1"/>
    <row r="24146" ht="8.25" hidden="1" customHeight="1"/>
    <row r="24147" ht="8.25" hidden="1" customHeight="1"/>
    <row r="24148" ht="8.25" hidden="1" customHeight="1"/>
    <row r="24149" ht="8.25" hidden="1" customHeight="1"/>
    <row r="24150" ht="8.25" hidden="1" customHeight="1"/>
    <row r="24151" ht="8.25" hidden="1" customHeight="1"/>
    <row r="24152" ht="8.25" hidden="1" customHeight="1"/>
    <row r="24153" ht="8.25" hidden="1" customHeight="1"/>
    <row r="24154" ht="8.25" hidden="1" customHeight="1"/>
    <row r="24155" ht="8.25" hidden="1" customHeight="1"/>
    <row r="24156" ht="8.25" hidden="1" customHeight="1"/>
    <row r="24157" ht="8.25" hidden="1" customHeight="1"/>
    <row r="24158" ht="8.25" hidden="1" customHeight="1"/>
    <row r="24159" ht="8.25" hidden="1" customHeight="1"/>
    <row r="24160" ht="8.25" hidden="1" customHeight="1"/>
    <row r="24161" ht="8.25" hidden="1" customHeight="1"/>
    <row r="24162" ht="8.25" hidden="1" customHeight="1"/>
    <row r="24163" ht="8.25" hidden="1" customHeight="1"/>
    <row r="24164" ht="8.25" hidden="1" customHeight="1"/>
    <row r="24165" ht="8.25" hidden="1" customHeight="1"/>
    <row r="24166" ht="8.25" hidden="1" customHeight="1"/>
    <row r="24167" ht="8.25" hidden="1" customHeight="1"/>
    <row r="24168" ht="8.25" hidden="1" customHeight="1"/>
    <row r="24169" ht="8.25" hidden="1" customHeight="1"/>
    <row r="24170" ht="8.25" hidden="1" customHeight="1"/>
    <row r="24171" ht="8.25" hidden="1" customHeight="1"/>
    <row r="24172" ht="8.25" hidden="1" customHeight="1"/>
    <row r="24173" ht="8.25" hidden="1" customHeight="1"/>
    <row r="24174" ht="8.25" hidden="1" customHeight="1"/>
    <row r="24175" ht="8.25" hidden="1" customHeight="1"/>
    <row r="24176" ht="8.25" hidden="1" customHeight="1"/>
    <row r="24177" ht="8.25" hidden="1" customHeight="1"/>
    <row r="24178" ht="8.25" hidden="1" customHeight="1"/>
    <row r="24179" ht="8.25" hidden="1" customHeight="1"/>
    <row r="24180" ht="8.25" hidden="1" customHeight="1"/>
    <row r="24181" ht="8.25" hidden="1" customHeight="1"/>
    <row r="24182" ht="8.25" hidden="1" customHeight="1"/>
    <row r="24183" ht="8.25" hidden="1" customHeight="1"/>
    <row r="24184" ht="8.25" hidden="1" customHeight="1"/>
    <row r="24185" ht="8.25" hidden="1" customHeight="1"/>
    <row r="24186" ht="8.25" hidden="1" customHeight="1"/>
    <row r="24187" ht="8.25" hidden="1" customHeight="1"/>
    <row r="24188" ht="8.25" hidden="1" customHeight="1"/>
    <row r="24189" ht="8.25" hidden="1" customHeight="1"/>
    <row r="24190" ht="8.25" hidden="1" customHeight="1"/>
    <row r="24191" ht="8.25" hidden="1" customHeight="1"/>
    <row r="24192" ht="8.25" hidden="1" customHeight="1"/>
    <row r="24193" ht="8.25" hidden="1" customHeight="1"/>
    <row r="24194" ht="8.25" hidden="1" customHeight="1"/>
    <row r="24195" ht="8.25" hidden="1" customHeight="1"/>
    <row r="24196" ht="8.25" hidden="1" customHeight="1"/>
    <row r="24197" ht="8.25" hidden="1" customHeight="1"/>
    <row r="24198" ht="8.25" hidden="1" customHeight="1"/>
    <row r="24199" ht="8.25" hidden="1" customHeight="1"/>
    <row r="24200" ht="8.25" hidden="1" customHeight="1"/>
    <row r="24201" ht="8.25" hidden="1" customHeight="1"/>
    <row r="24202" ht="8.25" hidden="1" customHeight="1"/>
    <row r="24203" ht="8.25" hidden="1" customHeight="1"/>
    <row r="24204" ht="8.25" hidden="1" customHeight="1"/>
    <row r="24205" ht="8.25" hidden="1" customHeight="1"/>
    <row r="24206" ht="8.25" hidden="1" customHeight="1"/>
    <row r="24207" ht="8.25" hidden="1" customHeight="1"/>
    <row r="24208" ht="8.25" hidden="1" customHeight="1"/>
    <row r="24209" ht="8.25" hidden="1" customHeight="1"/>
    <row r="24210" ht="8.25" hidden="1" customHeight="1"/>
    <row r="24211" ht="8.25" hidden="1" customHeight="1"/>
    <row r="24212" ht="8.25" hidden="1" customHeight="1"/>
    <row r="24213" ht="8.25" hidden="1" customHeight="1"/>
    <row r="24214" ht="8.25" hidden="1" customHeight="1"/>
    <row r="24215" ht="8.25" hidden="1" customHeight="1"/>
    <row r="24216" ht="8.25" hidden="1" customHeight="1"/>
    <row r="24217" ht="8.25" hidden="1" customHeight="1"/>
    <row r="24218" ht="8.25" hidden="1" customHeight="1"/>
    <row r="24219" ht="8.25" hidden="1" customHeight="1"/>
    <row r="24220" ht="8.25" hidden="1" customHeight="1"/>
    <row r="24221" ht="8.25" hidden="1" customHeight="1"/>
    <row r="24222" ht="8.25" hidden="1" customHeight="1"/>
    <row r="24223" ht="8.25" hidden="1" customHeight="1"/>
    <row r="24224" ht="8.25" hidden="1" customHeight="1"/>
    <row r="24225" ht="8.25" hidden="1" customHeight="1"/>
    <row r="24226" ht="8.25" hidden="1" customHeight="1"/>
    <row r="24227" ht="8.25" hidden="1" customHeight="1"/>
    <row r="24228" ht="8.25" hidden="1" customHeight="1"/>
    <row r="24229" ht="8.25" hidden="1" customHeight="1"/>
    <row r="24230" ht="8.25" hidden="1" customHeight="1"/>
    <row r="24231" ht="8.25" hidden="1" customHeight="1"/>
    <row r="24232" ht="8.25" hidden="1" customHeight="1"/>
    <row r="24233" ht="8.25" hidden="1" customHeight="1"/>
    <row r="24234" ht="8.25" hidden="1" customHeight="1"/>
    <row r="24235" ht="8.25" hidden="1" customHeight="1"/>
    <row r="24236" ht="8.25" hidden="1" customHeight="1"/>
    <row r="24237" ht="8.25" hidden="1" customHeight="1"/>
    <row r="24238" ht="8.25" hidden="1" customHeight="1"/>
    <row r="24239" ht="8.25" hidden="1" customHeight="1"/>
    <row r="24240" ht="8.25" hidden="1" customHeight="1"/>
    <row r="24241" ht="8.25" hidden="1" customHeight="1"/>
    <row r="24242" ht="8.25" hidden="1" customHeight="1"/>
    <row r="24243" ht="8.25" hidden="1" customHeight="1"/>
    <row r="24244" ht="8.25" hidden="1" customHeight="1"/>
    <row r="24245" ht="8.25" hidden="1" customHeight="1"/>
    <row r="24246" ht="8.25" hidden="1" customHeight="1"/>
    <row r="24247" ht="8.25" hidden="1" customHeight="1"/>
    <row r="24248" ht="8.25" hidden="1" customHeight="1"/>
    <row r="24249" ht="8.25" hidden="1" customHeight="1"/>
    <row r="24250" ht="8.25" hidden="1" customHeight="1"/>
    <row r="24251" ht="8.25" hidden="1" customHeight="1"/>
    <row r="24252" ht="8.25" hidden="1" customHeight="1"/>
    <row r="24253" ht="8.25" hidden="1" customHeight="1"/>
    <row r="24254" ht="8.25" hidden="1" customHeight="1"/>
    <row r="24255" ht="8.25" hidden="1" customHeight="1"/>
    <row r="24256" ht="8.25" hidden="1" customHeight="1"/>
    <row r="24257" ht="8.25" hidden="1" customHeight="1"/>
    <row r="24258" ht="8.25" hidden="1" customHeight="1"/>
    <row r="24259" ht="8.25" hidden="1" customHeight="1"/>
    <row r="24260" ht="8.25" hidden="1" customHeight="1"/>
    <row r="24261" ht="8.25" hidden="1" customHeight="1"/>
    <row r="24262" ht="8.25" hidden="1" customHeight="1"/>
    <row r="24263" ht="8.25" hidden="1" customHeight="1"/>
    <row r="24264" ht="8.25" hidden="1" customHeight="1"/>
    <row r="24265" ht="8.25" hidden="1" customHeight="1"/>
    <row r="24266" ht="8.25" hidden="1" customHeight="1"/>
    <row r="24267" ht="8.25" hidden="1" customHeight="1"/>
    <row r="24268" ht="8.25" hidden="1" customHeight="1"/>
    <row r="24269" ht="8.25" hidden="1" customHeight="1"/>
    <row r="24270" ht="8.25" hidden="1" customHeight="1"/>
    <row r="24271" ht="8.25" hidden="1" customHeight="1"/>
    <row r="24272" ht="8.25" hidden="1" customHeight="1"/>
    <row r="24273" ht="8.25" hidden="1" customHeight="1"/>
    <row r="24274" ht="8.25" hidden="1" customHeight="1"/>
    <row r="24275" ht="8.25" hidden="1" customHeight="1"/>
    <row r="24276" ht="8.25" hidden="1" customHeight="1"/>
    <row r="24277" ht="8.25" hidden="1" customHeight="1"/>
    <row r="24278" ht="8.25" hidden="1" customHeight="1"/>
    <row r="24279" ht="8.25" hidden="1" customHeight="1"/>
    <row r="24280" ht="8.25" hidden="1" customHeight="1"/>
    <row r="24281" ht="8.25" hidden="1" customHeight="1"/>
    <row r="24282" ht="8.25" hidden="1" customHeight="1"/>
    <row r="24283" ht="8.25" hidden="1" customHeight="1"/>
    <row r="24284" ht="8.25" hidden="1" customHeight="1"/>
    <row r="24285" ht="8.25" hidden="1" customHeight="1"/>
    <row r="24286" ht="8.25" hidden="1" customHeight="1"/>
    <row r="24287" ht="8.25" hidden="1" customHeight="1"/>
    <row r="24288" ht="8.25" hidden="1" customHeight="1"/>
    <row r="24289" ht="8.25" hidden="1" customHeight="1"/>
    <row r="24290" ht="8.25" hidden="1" customHeight="1"/>
    <row r="24291" ht="8.25" hidden="1" customHeight="1"/>
    <row r="24292" ht="8.25" hidden="1" customHeight="1"/>
    <row r="24293" ht="8.25" hidden="1" customHeight="1"/>
    <row r="24294" ht="8.25" hidden="1" customHeight="1"/>
    <row r="24295" ht="8.25" hidden="1" customHeight="1"/>
    <row r="24296" ht="8.25" hidden="1" customHeight="1"/>
    <row r="24297" ht="8.25" hidden="1" customHeight="1"/>
    <row r="24298" ht="8.25" hidden="1" customHeight="1"/>
    <row r="24299" ht="8.25" hidden="1" customHeight="1"/>
    <row r="24300" ht="8.25" hidden="1" customHeight="1"/>
    <row r="24301" ht="8.25" hidden="1" customHeight="1"/>
    <row r="24302" ht="8.25" hidden="1" customHeight="1"/>
    <row r="24303" ht="8.25" hidden="1" customHeight="1"/>
    <row r="24304" ht="8.25" hidden="1" customHeight="1"/>
    <row r="24305" ht="8.25" hidden="1" customHeight="1"/>
    <row r="24306" ht="8.25" hidden="1" customHeight="1"/>
    <row r="24307" ht="8.25" hidden="1" customHeight="1"/>
    <row r="24308" ht="8.25" hidden="1" customHeight="1"/>
    <row r="24309" ht="8.25" hidden="1" customHeight="1"/>
    <row r="24310" ht="8.25" hidden="1" customHeight="1"/>
    <row r="24311" ht="8.25" hidden="1" customHeight="1"/>
    <row r="24312" ht="8.25" hidden="1" customHeight="1"/>
    <row r="24313" ht="8.25" hidden="1" customHeight="1"/>
    <row r="24314" ht="8.25" hidden="1" customHeight="1"/>
    <row r="24315" ht="8.25" hidden="1" customHeight="1"/>
    <row r="24316" ht="8.25" hidden="1" customHeight="1"/>
    <row r="24317" ht="8.25" hidden="1" customHeight="1"/>
    <row r="24318" ht="8.25" hidden="1" customHeight="1"/>
    <row r="24319" ht="8.25" hidden="1" customHeight="1"/>
    <row r="24320" ht="8.25" hidden="1" customHeight="1"/>
    <row r="24321" ht="8.25" hidden="1" customHeight="1"/>
    <row r="24322" ht="8.25" hidden="1" customHeight="1"/>
    <row r="24323" ht="8.25" hidden="1" customHeight="1"/>
    <row r="24324" ht="8.25" hidden="1" customHeight="1"/>
    <row r="24325" ht="8.25" hidden="1" customHeight="1"/>
    <row r="24326" ht="8.25" hidden="1" customHeight="1"/>
    <row r="24327" ht="8.25" hidden="1" customHeight="1"/>
    <row r="24328" ht="8.25" hidden="1" customHeight="1"/>
    <row r="24329" ht="8.25" hidden="1" customHeight="1"/>
    <row r="24330" ht="8.25" hidden="1" customHeight="1"/>
    <row r="24331" ht="8.25" hidden="1" customHeight="1"/>
    <row r="24332" ht="8.25" hidden="1" customHeight="1"/>
    <row r="24333" ht="8.25" hidden="1" customHeight="1"/>
    <row r="24334" ht="8.25" hidden="1" customHeight="1"/>
    <row r="24335" ht="8.25" hidden="1" customHeight="1"/>
    <row r="24336" ht="8.25" hidden="1" customHeight="1"/>
    <row r="24337" ht="8.25" hidden="1" customHeight="1"/>
    <row r="24338" ht="8.25" hidden="1" customHeight="1"/>
    <row r="24339" ht="8.25" hidden="1" customHeight="1"/>
    <row r="24340" ht="8.25" hidden="1" customHeight="1"/>
    <row r="24341" ht="8.25" hidden="1" customHeight="1"/>
    <row r="24342" ht="8.25" hidden="1" customHeight="1"/>
    <row r="24343" ht="8.25" hidden="1" customHeight="1"/>
    <row r="24344" ht="8.25" hidden="1" customHeight="1"/>
    <row r="24345" ht="8.25" hidden="1" customHeight="1"/>
    <row r="24346" ht="8.25" hidden="1" customHeight="1"/>
    <row r="24347" ht="8.25" hidden="1" customHeight="1"/>
    <row r="24348" ht="8.25" hidden="1" customHeight="1"/>
    <row r="24349" ht="8.25" hidden="1" customHeight="1"/>
    <row r="24350" ht="8.25" hidden="1" customHeight="1"/>
    <row r="24351" ht="8.25" hidden="1" customHeight="1"/>
    <row r="24352" ht="8.25" hidden="1" customHeight="1"/>
    <row r="24353" ht="8.25" hidden="1" customHeight="1"/>
    <row r="24354" ht="8.25" hidden="1" customHeight="1"/>
    <row r="24355" ht="8.25" hidden="1" customHeight="1"/>
    <row r="24356" ht="8.25" hidden="1" customHeight="1"/>
    <row r="24357" ht="8.25" hidden="1" customHeight="1"/>
    <row r="24358" ht="8.25" hidden="1" customHeight="1"/>
    <row r="24359" ht="8.25" hidden="1" customHeight="1"/>
    <row r="24360" ht="8.25" hidden="1" customHeight="1"/>
    <row r="24361" ht="8.25" hidden="1" customHeight="1"/>
    <row r="24362" ht="8.25" hidden="1" customHeight="1"/>
    <row r="24363" ht="8.25" hidden="1" customHeight="1"/>
    <row r="24364" ht="8.25" hidden="1" customHeight="1"/>
    <row r="24365" ht="8.25" hidden="1" customHeight="1"/>
    <row r="24366" ht="8.25" hidden="1" customHeight="1"/>
    <row r="24367" ht="8.25" hidden="1" customHeight="1"/>
    <row r="24368" ht="8.25" hidden="1" customHeight="1"/>
    <row r="24369" ht="8.25" hidden="1" customHeight="1"/>
    <row r="24370" ht="8.25" hidden="1" customHeight="1"/>
    <row r="24371" ht="8.25" hidden="1" customHeight="1"/>
    <row r="24372" ht="8.25" hidden="1" customHeight="1"/>
    <row r="24373" ht="8.25" hidden="1" customHeight="1"/>
    <row r="24374" ht="8.25" hidden="1" customHeight="1"/>
    <row r="24375" ht="8.25" hidden="1" customHeight="1"/>
    <row r="24376" ht="8.25" hidden="1" customHeight="1"/>
    <row r="24377" ht="8.25" hidden="1" customHeight="1"/>
    <row r="24378" ht="8.25" hidden="1" customHeight="1"/>
    <row r="24379" ht="8.25" hidden="1" customHeight="1"/>
    <row r="24380" ht="8.25" hidden="1" customHeight="1"/>
    <row r="24381" ht="8.25" hidden="1" customHeight="1"/>
    <row r="24382" ht="8.25" hidden="1" customHeight="1"/>
    <row r="24383" ht="8.25" hidden="1" customHeight="1"/>
    <row r="24384" ht="8.25" hidden="1" customHeight="1"/>
    <row r="24385" ht="8.25" hidden="1" customHeight="1"/>
    <row r="24386" ht="8.25" hidden="1" customHeight="1"/>
    <row r="24387" ht="8.25" hidden="1" customHeight="1"/>
    <row r="24388" ht="8.25" hidden="1" customHeight="1"/>
    <row r="24389" ht="8.25" hidden="1" customHeight="1"/>
    <row r="24390" ht="8.25" hidden="1" customHeight="1"/>
    <row r="24391" ht="8.25" hidden="1" customHeight="1"/>
    <row r="24392" ht="8.25" hidden="1" customHeight="1"/>
    <row r="24393" ht="8.25" hidden="1" customHeight="1"/>
    <row r="24394" ht="8.25" hidden="1" customHeight="1"/>
    <row r="24395" ht="8.25" hidden="1" customHeight="1"/>
    <row r="24396" ht="8.25" hidden="1" customHeight="1"/>
    <row r="24397" ht="8.25" hidden="1" customHeight="1"/>
    <row r="24398" ht="8.25" hidden="1" customHeight="1"/>
    <row r="24399" ht="8.25" hidden="1" customHeight="1"/>
    <row r="24400" ht="8.25" hidden="1" customHeight="1"/>
    <row r="24401" ht="8.25" hidden="1" customHeight="1"/>
    <row r="24402" ht="8.25" hidden="1" customHeight="1"/>
    <row r="24403" ht="8.25" hidden="1" customHeight="1"/>
    <row r="24404" ht="8.25" hidden="1" customHeight="1"/>
    <row r="24405" ht="8.25" hidden="1" customHeight="1"/>
    <row r="24406" ht="8.25" hidden="1" customHeight="1"/>
    <row r="24407" ht="8.25" hidden="1" customHeight="1"/>
    <row r="24408" ht="8.25" hidden="1" customHeight="1"/>
    <row r="24409" ht="8.25" hidden="1" customHeight="1"/>
    <row r="24410" ht="8.25" hidden="1" customHeight="1"/>
    <row r="24411" ht="8.25" hidden="1" customHeight="1"/>
    <row r="24412" ht="8.25" hidden="1" customHeight="1"/>
    <row r="24413" ht="8.25" hidden="1" customHeight="1"/>
    <row r="24414" ht="8.25" hidden="1" customHeight="1"/>
    <row r="24415" ht="8.25" hidden="1" customHeight="1"/>
    <row r="24416" ht="8.25" hidden="1" customHeight="1"/>
    <row r="24417" ht="8.25" hidden="1" customHeight="1"/>
    <row r="24418" ht="8.25" hidden="1" customHeight="1"/>
    <row r="24419" ht="8.25" hidden="1" customHeight="1"/>
    <row r="24420" ht="8.25" hidden="1" customHeight="1"/>
    <row r="24421" ht="8.25" hidden="1" customHeight="1"/>
    <row r="24422" ht="8.25" hidden="1" customHeight="1"/>
    <row r="24423" ht="8.25" hidden="1" customHeight="1"/>
    <row r="24424" ht="8.25" hidden="1" customHeight="1"/>
    <row r="24425" ht="8.25" hidden="1" customHeight="1"/>
    <row r="24426" ht="8.25" hidden="1" customHeight="1"/>
    <row r="24427" ht="8.25" hidden="1" customHeight="1"/>
    <row r="24428" ht="8.25" hidden="1" customHeight="1"/>
    <row r="24429" ht="8.25" hidden="1" customHeight="1"/>
    <row r="24430" ht="8.25" hidden="1" customHeight="1"/>
    <row r="24431" ht="8.25" hidden="1" customHeight="1"/>
    <row r="24432" ht="8.25" hidden="1" customHeight="1"/>
    <row r="24433" ht="8.25" hidden="1" customHeight="1"/>
    <row r="24434" ht="8.25" hidden="1" customHeight="1"/>
    <row r="24435" ht="8.25" hidden="1" customHeight="1"/>
    <row r="24436" ht="8.25" hidden="1" customHeight="1"/>
    <row r="24437" ht="8.25" hidden="1" customHeight="1"/>
    <row r="24438" ht="8.25" hidden="1" customHeight="1"/>
    <row r="24439" ht="8.25" hidden="1" customHeight="1"/>
    <row r="24440" ht="8.25" hidden="1" customHeight="1"/>
    <row r="24441" ht="8.25" hidden="1" customHeight="1"/>
    <row r="24442" ht="8.25" hidden="1" customHeight="1"/>
    <row r="24443" ht="8.25" hidden="1" customHeight="1"/>
    <row r="24444" ht="8.25" hidden="1" customHeight="1"/>
    <row r="24445" ht="8.25" hidden="1" customHeight="1"/>
    <row r="24446" ht="8.25" hidden="1" customHeight="1"/>
    <row r="24447" ht="8.25" hidden="1" customHeight="1"/>
    <row r="24448" ht="8.25" hidden="1" customHeight="1"/>
    <row r="24449" ht="8.25" hidden="1" customHeight="1"/>
    <row r="24450" ht="8.25" hidden="1" customHeight="1"/>
    <row r="24451" ht="8.25" hidden="1" customHeight="1"/>
    <row r="24452" ht="8.25" hidden="1" customHeight="1"/>
    <row r="24453" ht="8.25" hidden="1" customHeight="1"/>
    <row r="24454" ht="8.25" hidden="1" customHeight="1"/>
    <row r="24455" ht="8.25" hidden="1" customHeight="1"/>
    <row r="24456" ht="8.25" hidden="1" customHeight="1"/>
    <row r="24457" ht="8.25" hidden="1" customHeight="1"/>
    <row r="24458" ht="8.25" hidden="1" customHeight="1"/>
    <row r="24459" ht="8.25" hidden="1" customHeight="1"/>
    <row r="24460" ht="8.25" hidden="1" customHeight="1"/>
    <row r="24461" ht="8.25" hidden="1" customHeight="1"/>
    <row r="24462" ht="8.25" hidden="1" customHeight="1"/>
    <row r="24463" ht="8.25" hidden="1" customHeight="1"/>
    <row r="24464" ht="8.25" hidden="1" customHeight="1"/>
    <row r="24465" ht="8.25" hidden="1" customHeight="1"/>
    <row r="24466" ht="8.25" hidden="1" customHeight="1"/>
    <row r="24467" ht="8.25" hidden="1" customHeight="1"/>
    <row r="24468" ht="8.25" hidden="1" customHeight="1"/>
    <row r="24469" ht="8.25" hidden="1" customHeight="1"/>
    <row r="24470" ht="8.25" hidden="1" customHeight="1"/>
    <row r="24471" ht="8.25" hidden="1" customHeight="1"/>
    <row r="24472" ht="8.25" hidden="1" customHeight="1"/>
    <row r="24473" ht="8.25" hidden="1" customHeight="1"/>
    <row r="24474" ht="8.25" hidden="1" customHeight="1"/>
    <row r="24475" ht="8.25" hidden="1" customHeight="1"/>
    <row r="24476" ht="8.25" hidden="1" customHeight="1"/>
    <row r="24477" ht="8.25" hidden="1" customHeight="1"/>
    <row r="24478" ht="8.25" hidden="1" customHeight="1"/>
    <row r="24479" ht="8.25" hidden="1" customHeight="1"/>
    <row r="24480" ht="8.25" hidden="1" customHeight="1"/>
    <row r="24481" ht="8.25" hidden="1" customHeight="1"/>
    <row r="24482" ht="8.25" hidden="1" customHeight="1"/>
    <row r="24483" ht="8.25" hidden="1" customHeight="1"/>
    <row r="24484" ht="8.25" hidden="1" customHeight="1"/>
    <row r="24485" ht="8.25" hidden="1" customHeight="1"/>
    <row r="24486" ht="8.25" hidden="1" customHeight="1"/>
    <row r="24487" ht="8.25" hidden="1" customHeight="1"/>
    <row r="24488" ht="8.25" hidden="1" customHeight="1"/>
    <row r="24489" ht="8.25" hidden="1" customHeight="1"/>
    <row r="24490" ht="8.25" hidden="1" customHeight="1"/>
    <row r="24491" ht="8.25" hidden="1" customHeight="1"/>
    <row r="24492" ht="8.25" hidden="1" customHeight="1"/>
    <row r="24493" ht="8.25" hidden="1" customHeight="1"/>
    <row r="24494" ht="8.25" hidden="1" customHeight="1"/>
    <row r="24495" ht="8.25" hidden="1" customHeight="1"/>
    <row r="24496" ht="8.25" hidden="1" customHeight="1"/>
    <row r="24497" ht="8.25" hidden="1" customHeight="1"/>
    <row r="24498" ht="8.25" hidden="1" customHeight="1"/>
    <row r="24499" ht="8.25" hidden="1" customHeight="1"/>
    <row r="24500" ht="8.25" hidden="1" customHeight="1"/>
    <row r="24501" ht="8.25" hidden="1" customHeight="1"/>
    <row r="24502" ht="8.25" hidden="1" customHeight="1"/>
    <row r="24503" ht="8.25" hidden="1" customHeight="1"/>
    <row r="24504" ht="8.25" hidden="1" customHeight="1"/>
    <row r="24505" ht="8.25" hidden="1" customHeight="1"/>
    <row r="24506" ht="8.25" hidden="1" customHeight="1"/>
    <row r="24507" ht="8.25" hidden="1" customHeight="1"/>
    <row r="24508" ht="8.25" hidden="1" customHeight="1"/>
    <row r="24509" ht="8.25" hidden="1" customHeight="1"/>
    <row r="24510" ht="8.25" hidden="1" customHeight="1"/>
    <row r="24511" ht="8.25" hidden="1" customHeight="1"/>
    <row r="24512" ht="8.25" hidden="1" customHeight="1"/>
    <row r="24513" ht="8.25" hidden="1" customHeight="1"/>
    <row r="24514" ht="8.25" hidden="1" customHeight="1"/>
    <row r="24515" ht="8.25" hidden="1" customHeight="1"/>
    <row r="24516" ht="8.25" hidden="1" customHeight="1"/>
    <row r="24517" ht="8.25" hidden="1" customHeight="1"/>
    <row r="24518" ht="8.25" hidden="1" customHeight="1"/>
    <row r="24519" ht="8.25" hidden="1" customHeight="1"/>
    <row r="24520" ht="8.25" hidden="1" customHeight="1"/>
    <row r="24521" ht="8.25" hidden="1" customHeight="1"/>
    <row r="24522" ht="8.25" hidden="1" customHeight="1"/>
    <row r="24523" ht="8.25" hidden="1" customHeight="1"/>
    <row r="24524" ht="8.25" hidden="1" customHeight="1"/>
    <row r="24525" ht="8.25" hidden="1" customHeight="1"/>
    <row r="24526" ht="8.25" hidden="1" customHeight="1"/>
    <row r="24527" ht="8.25" hidden="1" customHeight="1"/>
    <row r="24528" ht="8.25" hidden="1" customHeight="1"/>
    <row r="24529" ht="8.25" hidden="1" customHeight="1"/>
    <row r="24530" ht="8.25" hidden="1" customHeight="1"/>
    <row r="24531" ht="8.25" hidden="1" customHeight="1"/>
    <row r="24532" ht="8.25" hidden="1" customHeight="1"/>
    <row r="24533" ht="8.25" hidden="1" customHeight="1"/>
    <row r="24534" ht="8.25" hidden="1" customHeight="1"/>
    <row r="24535" ht="8.25" hidden="1" customHeight="1"/>
    <row r="24536" ht="8.25" hidden="1" customHeight="1"/>
    <row r="24537" ht="8.25" hidden="1" customHeight="1"/>
    <row r="24538" ht="8.25" hidden="1" customHeight="1"/>
    <row r="24539" ht="8.25" hidden="1" customHeight="1"/>
    <row r="24540" ht="8.25" hidden="1" customHeight="1"/>
    <row r="24541" ht="8.25" hidden="1" customHeight="1"/>
    <row r="24542" ht="8.25" hidden="1" customHeight="1"/>
    <row r="24543" ht="8.25" hidden="1" customHeight="1"/>
    <row r="24544" ht="8.25" hidden="1" customHeight="1"/>
    <row r="24545" ht="8.25" hidden="1" customHeight="1"/>
    <row r="24546" ht="8.25" hidden="1" customHeight="1"/>
    <row r="24547" ht="8.25" hidden="1" customHeight="1"/>
    <row r="24548" ht="8.25" hidden="1" customHeight="1"/>
    <row r="24549" ht="8.25" hidden="1" customHeight="1"/>
    <row r="24550" ht="8.25" hidden="1" customHeight="1"/>
    <row r="24551" ht="8.25" hidden="1" customHeight="1"/>
    <row r="24552" ht="8.25" hidden="1" customHeight="1"/>
    <row r="24553" ht="8.25" hidden="1" customHeight="1"/>
    <row r="24554" ht="8.25" hidden="1" customHeight="1"/>
    <row r="24555" ht="8.25" hidden="1" customHeight="1"/>
    <row r="24556" ht="8.25" hidden="1" customHeight="1"/>
    <row r="24557" ht="8.25" hidden="1" customHeight="1"/>
    <row r="24558" ht="8.25" hidden="1" customHeight="1"/>
    <row r="24559" ht="8.25" hidden="1" customHeight="1"/>
    <row r="24560" ht="8.25" hidden="1" customHeight="1"/>
    <row r="24561" ht="8.25" hidden="1" customHeight="1"/>
    <row r="24562" ht="8.25" hidden="1" customHeight="1"/>
    <row r="24563" ht="8.25" hidden="1" customHeight="1"/>
    <row r="24564" ht="8.25" hidden="1" customHeight="1"/>
    <row r="24565" ht="8.25" hidden="1" customHeight="1"/>
    <row r="24566" ht="8.25" hidden="1" customHeight="1"/>
    <row r="24567" ht="8.25" hidden="1" customHeight="1"/>
    <row r="24568" ht="8.25" hidden="1" customHeight="1"/>
    <row r="24569" ht="8.25" hidden="1" customHeight="1"/>
    <row r="24570" ht="8.25" hidden="1" customHeight="1"/>
    <row r="24571" ht="8.25" hidden="1" customHeight="1"/>
    <row r="24572" ht="8.25" hidden="1" customHeight="1"/>
    <row r="24573" ht="8.25" hidden="1" customHeight="1"/>
    <row r="24574" ht="8.25" hidden="1" customHeight="1"/>
    <row r="24575" ht="8.25" hidden="1" customHeight="1"/>
    <row r="24576" ht="8.25" hidden="1" customHeight="1"/>
    <row r="24577" ht="8.25" hidden="1" customHeight="1"/>
    <row r="24578" ht="8.25" hidden="1" customHeight="1"/>
    <row r="24579" ht="8.25" hidden="1" customHeight="1"/>
    <row r="24580" ht="8.25" hidden="1" customHeight="1"/>
    <row r="24581" ht="8.25" hidden="1" customHeight="1"/>
    <row r="24582" ht="8.25" hidden="1" customHeight="1"/>
    <row r="24583" ht="8.25" hidden="1" customHeight="1"/>
    <row r="24584" ht="8.25" hidden="1" customHeight="1"/>
    <row r="24585" ht="8.25" hidden="1" customHeight="1"/>
    <row r="24586" ht="8.25" hidden="1" customHeight="1"/>
    <row r="24587" ht="8.25" hidden="1" customHeight="1"/>
    <row r="24588" ht="8.25" hidden="1" customHeight="1"/>
    <row r="24589" ht="8.25" hidden="1" customHeight="1"/>
    <row r="24590" ht="8.25" hidden="1" customHeight="1"/>
    <row r="24591" ht="8.25" hidden="1" customHeight="1"/>
    <row r="24592" ht="8.25" hidden="1" customHeight="1"/>
    <row r="24593" ht="8.25" hidden="1" customHeight="1"/>
    <row r="24594" ht="8.25" hidden="1" customHeight="1"/>
    <row r="24595" ht="8.25" hidden="1" customHeight="1"/>
    <row r="24596" ht="8.25" hidden="1" customHeight="1"/>
    <row r="24597" ht="8.25" hidden="1" customHeight="1"/>
    <row r="24598" ht="8.25" hidden="1" customHeight="1"/>
    <row r="24599" ht="8.25" hidden="1" customHeight="1"/>
    <row r="24600" ht="8.25" hidden="1" customHeight="1"/>
    <row r="24601" ht="8.25" hidden="1" customHeight="1"/>
    <row r="24602" ht="8.25" hidden="1" customHeight="1"/>
    <row r="24603" ht="8.25" hidden="1" customHeight="1"/>
    <row r="24604" ht="8.25" hidden="1" customHeight="1"/>
    <row r="24605" ht="8.25" hidden="1" customHeight="1"/>
    <row r="24606" ht="8.25" hidden="1" customHeight="1"/>
    <row r="24607" ht="8.25" hidden="1" customHeight="1"/>
    <row r="24608" ht="8.25" hidden="1" customHeight="1"/>
    <row r="24609" ht="8.25" hidden="1" customHeight="1"/>
    <row r="24610" ht="8.25" hidden="1" customHeight="1"/>
    <row r="24611" ht="8.25" hidden="1" customHeight="1"/>
    <row r="24612" ht="8.25" hidden="1" customHeight="1"/>
    <row r="24613" ht="8.25" hidden="1" customHeight="1"/>
    <row r="24614" ht="8.25" hidden="1" customHeight="1"/>
    <row r="24615" ht="8.25" hidden="1" customHeight="1"/>
    <row r="24616" ht="8.25" hidden="1" customHeight="1"/>
    <row r="24617" ht="8.25" hidden="1" customHeight="1"/>
    <row r="24618" ht="8.25" hidden="1" customHeight="1"/>
    <row r="24619" ht="8.25" hidden="1" customHeight="1"/>
    <row r="24620" ht="8.25" hidden="1" customHeight="1"/>
    <row r="24621" ht="8.25" hidden="1" customHeight="1"/>
    <row r="24622" ht="8.25" hidden="1" customHeight="1"/>
    <row r="24623" ht="8.25" hidden="1" customHeight="1"/>
    <row r="24624" ht="8.25" hidden="1" customHeight="1"/>
    <row r="24625" ht="8.25" hidden="1" customHeight="1"/>
    <row r="24626" ht="8.25" hidden="1" customHeight="1"/>
    <row r="24627" ht="8.25" hidden="1" customHeight="1"/>
    <row r="24628" ht="8.25" hidden="1" customHeight="1"/>
    <row r="24629" ht="8.25" hidden="1" customHeight="1"/>
    <row r="24630" ht="8.25" hidden="1" customHeight="1"/>
    <row r="24631" ht="8.25" hidden="1" customHeight="1"/>
    <row r="24632" ht="8.25" hidden="1" customHeight="1"/>
    <row r="24633" ht="8.25" hidden="1" customHeight="1"/>
    <row r="24634" ht="8.25" hidden="1" customHeight="1"/>
    <row r="24635" ht="8.25" hidden="1" customHeight="1"/>
    <row r="24636" ht="8.25" hidden="1" customHeight="1"/>
    <row r="24637" ht="8.25" hidden="1" customHeight="1"/>
    <row r="24638" ht="8.25" hidden="1" customHeight="1"/>
    <row r="24639" ht="8.25" hidden="1" customHeight="1"/>
    <row r="24640" ht="8.25" hidden="1" customHeight="1"/>
    <row r="24641" ht="8.25" hidden="1" customHeight="1"/>
    <row r="24642" ht="8.25" hidden="1" customHeight="1"/>
    <row r="24643" ht="8.25" hidden="1" customHeight="1"/>
    <row r="24644" ht="8.25" hidden="1" customHeight="1"/>
    <row r="24645" ht="8.25" hidden="1" customHeight="1"/>
    <row r="24646" ht="8.25" hidden="1" customHeight="1"/>
    <row r="24647" ht="8.25" hidden="1" customHeight="1"/>
    <row r="24648" ht="8.25" hidden="1" customHeight="1"/>
    <row r="24649" ht="8.25" hidden="1" customHeight="1"/>
    <row r="24650" ht="8.25" hidden="1" customHeight="1"/>
    <row r="24651" ht="8.25" hidden="1" customHeight="1"/>
    <row r="24652" ht="8.25" hidden="1" customHeight="1"/>
    <row r="24653" ht="8.25" hidden="1" customHeight="1"/>
    <row r="24654" ht="8.25" hidden="1" customHeight="1"/>
    <row r="24655" ht="8.25" hidden="1" customHeight="1"/>
    <row r="24656" ht="8.25" hidden="1" customHeight="1"/>
    <row r="24657" ht="8.25" hidden="1" customHeight="1"/>
    <row r="24658" ht="8.25" hidden="1" customHeight="1"/>
    <row r="24659" ht="8.25" hidden="1" customHeight="1"/>
    <row r="24660" ht="8.25" hidden="1" customHeight="1"/>
    <row r="24661" ht="8.25" hidden="1" customHeight="1"/>
    <row r="24662" ht="8.25" hidden="1" customHeight="1"/>
    <row r="24663" ht="8.25" hidden="1" customHeight="1"/>
    <row r="24664" ht="8.25" hidden="1" customHeight="1"/>
    <row r="24665" ht="8.25" hidden="1" customHeight="1"/>
    <row r="24666" ht="8.25" hidden="1" customHeight="1"/>
    <row r="24667" ht="8.25" hidden="1" customHeight="1"/>
    <row r="24668" ht="8.25" hidden="1" customHeight="1"/>
    <row r="24669" ht="8.25" hidden="1" customHeight="1"/>
    <row r="24670" ht="8.25" hidden="1" customHeight="1"/>
    <row r="24671" ht="8.25" hidden="1" customHeight="1"/>
    <row r="24672" ht="8.25" hidden="1" customHeight="1"/>
    <row r="24673" ht="8.25" hidden="1" customHeight="1"/>
    <row r="24674" ht="8.25" hidden="1" customHeight="1"/>
    <row r="24675" ht="8.25" hidden="1" customHeight="1"/>
    <row r="24676" ht="8.25" hidden="1" customHeight="1"/>
    <row r="24677" ht="8.25" hidden="1" customHeight="1"/>
    <row r="24678" ht="8.25" hidden="1" customHeight="1"/>
    <row r="24679" ht="8.25" hidden="1" customHeight="1"/>
    <row r="24680" ht="8.25" hidden="1" customHeight="1"/>
    <row r="24681" ht="8.25" hidden="1" customHeight="1"/>
    <row r="24682" ht="8.25" hidden="1" customHeight="1"/>
    <row r="24683" ht="8.25" hidden="1" customHeight="1"/>
    <row r="24684" ht="8.25" hidden="1" customHeight="1"/>
    <row r="24685" ht="8.25" hidden="1" customHeight="1"/>
    <row r="24686" ht="8.25" hidden="1" customHeight="1"/>
    <row r="24687" ht="8.25" hidden="1" customHeight="1"/>
    <row r="24688" ht="8.25" hidden="1" customHeight="1"/>
    <row r="24689" ht="8.25" hidden="1" customHeight="1"/>
    <row r="24690" ht="8.25" hidden="1" customHeight="1"/>
    <row r="24691" ht="8.25" hidden="1" customHeight="1"/>
    <row r="24692" ht="8.25" hidden="1" customHeight="1"/>
    <row r="24693" ht="8.25" hidden="1" customHeight="1"/>
    <row r="24694" ht="8.25" hidden="1" customHeight="1"/>
    <row r="24695" ht="8.25" hidden="1" customHeight="1"/>
    <row r="24696" ht="8.25" hidden="1" customHeight="1"/>
    <row r="24697" ht="8.25" hidden="1" customHeight="1"/>
    <row r="24698" ht="8.25" hidden="1" customHeight="1"/>
    <row r="24699" ht="8.25" hidden="1" customHeight="1"/>
    <row r="24700" ht="8.25" hidden="1" customHeight="1"/>
    <row r="24701" ht="8.25" hidden="1" customHeight="1"/>
    <row r="24702" ht="8.25" hidden="1" customHeight="1"/>
    <row r="24703" ht="8.25" hidden="1" customHeight="1"/>
    <row r="24704" ht="8.25" hidden="1" customHeight="1"/>
    <row r="24705" ht="8.25" hidden="1" customHeight="1"/>
    <row r="24706" ht="8.25" hidden="1" customHeight="1"/>
    <row r="24707" ht="8.25" hidden="1" customHeight="1"/>
    <row r="24708" ht="8.25" hidden="1" customHeight="1"/>
    <row r="24709" ht="8.25" hidden="1" customHeight="1"/>
    <row r="24710" ht="8.25" hidden="1" customHeight="1"/>
    <row r="24711" ht="8.25" hidden="1" customHeight="1"/>
    <row r="24712" ht="8.25" hidden="1" customHeight="1"/>
    <row r="24713" ht="8.25" hidden="1" customHeight="1"/>
    <row r="24714" ht="8.25" hidden="1" customHeight="1"/>
    <row r="24715" ht="8.25" hidden="1" customHeight="1"/>
    <row r="24716" ht="8.25" hidden="1" customHeight="1"/>
    <row r="24717" ht="8.25" hidden="1" customHeight="1"/>
    <row r="24718" ht="8.25" hidden="1" customHeight="1"/>
    <row r="24719" ht="8.25" hidden="1" customHeight="1"/>
    <row r="24720" ht="8.25" hidden="1" customHeight="1"/>
    <row r="24721" ht="8.25" hidden="1" customHeight="1"/>
    <row r="24722" ht="8.25" hidden="1" customHeight="1"/>
    <row r="24723" ht="8.25" hidden="1" customHeight="1"/>
    <row r="24724" ht="8.25" hidden="1" customHeight="1"/>
    <row r="24725" ht="8.25" hidden="1" customHeight="1"/>
    <row r="24726" ht="8.25" hidden="1" customHeight="1"/>
    <row r="24727" ht="8.25" hidden="1" customHeight="1"/>
    <row r="24728" ht="8.25" hidden="1" customHeight="1"/>
    <row r="24729" ht="8.25" hidden="1" customHeight="1"/>
    <row r="24730" ht="8.25" hidden="1" customHeight="1"/>
    <row r="24731" ht="8.25" hidden="1" customHeight="1"/>
    <row r="24732" ht="8.25" hidden="1" customHeight="1"/>
    <row r="24733" ht="8.25" hidden="1" customHeight="1"/>
    <row r="24734" ht="8.25" hidden="1" customHeight="1"/>
    <row r="24735" ht="8.25" hidden="1" customHeight="1"/>
    <row r="24736" ht="8.25" hidden="1" customHeight="1"/>
    <row r="24737" ht="8.25" hidden="1" customHeight="1"/>
    <row r="24738" ht="8.25" hidden="1" customHeight="1"/>
    <row r="24739" ht="8.25" hidden="1" customHeight="1"/>
    <row r="24740" ht="8.25" hidden="1" customHeight="1"/>
    <row r="24741" ht="8.25" hidden="1" customHeight="1"/>
    <row r="24742" ht="8.25" hidden="1" customHeight="1"/>
    <row r="24743" ht="8.25" hidden="1" customHeight="1"/>
    <row r="24744" ht="8.25" hidden="1" customHeight="1"/>
    <row r="24745" ht="8.25" hidden="1" customHeight="1"/>
    <row r="24746" ht="8.25" hidden="1" customHeight="1"/>
    <row r="24747" ht="8.25" hidden="1" customHeight="1"/>
    <row r="24748" ht="8.25" hidden="1" customHeight="1"/>
    <row r="24749" ht="8.25" hidden="1" customHeight="1"/>
    <row r="24750" ht="8.25" hidden="1" customHeight="1"/>
    <row r="24751" ht="8.25" hidden="1" customHeight="1"/>
    <row r="24752" ht="8.25" hidden="1" customHeight="1"/>
    <row r="24753" ht="8.25" hidden="1" customHeight="1"/>
    <row r="24754" ht="8.25" hidden="1" customHeight="1"/>
    <row r="24755" ht="8.25" hidden="1" customHeight="1"/>
    <row r="24756" ht="8.25" hidden="1" customHeight="1"/>
    <row r="24757" ht="8.25" hidden="1" customHeight="1"/>
    <row r="24758" ht="8.25" hidden="1" customHeight="1"/>
    <row r="24759" ht="8.25" hidden="1" customHeight="1"/>
    <row r="24760" ht="8.25" hidden="1" customHeight="1"/>
    <row r="24761" ht="8.25" hidden="1" customHeight="1"/>
    <row r="24762" ht="8.25" hidden="1" customHeight="1"/>
    <row r="24763" ht="8.25" hidden="1" customHeight="1"/>
    <row r="24764" ht="8.25" hidden="1" customHeight="1"/>
    <row r="24765" ht="8.25" hidden="1" customHeight="1"/>
    <row r="24766" ht="8.25" hidden="1" customHeight="1"/>
    <row r="24767" ht="8.25" hidden="1" customHeight="1"/>
    <row r="24768" ht="8.25" hidden="1" customHeight="1"/>
    <row r="24769" ht="8.25" hidden="1" customHeight="1"/>
    <row r="24770" ht="8.25" hidden="1" customHeight="1"/>
    <row r="24771" ht="8.25" hidden="1" customHeight="1"/>
    <row r="24772" ht="8.25" hidden="1" customHeight="1"/>
    <row r="24773" ht="8.25" hidden="1" customHeight="1"/>
    <row r="24774" ht="8.25" hidden="1" customHeight="1"/>
    <row r="24775" ht="8.25" hidden="1" customHeight="1"/>
    <row r="24776" ht="8.25" hidden="1" customHeight="1"/>
    <row r="24777" ht="8.25" hidden="1" customHeight="1"/>
    <row r="24778" ht="8.25" hidden="1" customHeight="1"/>
    <row r="24779" ht="8.25" hidden="1" customHeight="1"/>
    <row r="24780" ht="8.25" hidden="1" customHeight="1"/>
    <row r="24781" ht="8.25" hidden="1" customHeight="1"/>
    <row r="24782" ht="8.25" hidden="1" customHeight="1"/>
    <row r="24783" ht="8.25" hidden="1" customHeight="1"/>
    <row r="24784" ht="8.25" hidden="1" customHeight="1"/>
    <row r="24785" ht="8.25" hidden="1" customHeight="1"/>
    <row r="24786" ht="8.25" hidden="1" customHeight="1"/>
    <row r="24787" ht="8.25" hidden="1" customHeight="1"/>
    <row r="24788" ht="8.25" hidden="1" customHeight="1"/>
    <row r="24789" ht="8.25" hidden="1" customHeight="1"/>
    <row r="24790" ht="8.25" hidden="1" customHeight="1"/>
    <row r="24791" ht="8.25" hidden="1" customHeight="1"/>
    <row r="24792" ht="8.25" hidden="1" customHeight="1"/>
    <row r="24793" ht="8.25" hidden="1" customHeight="1"/>
    <row r="24794" ht="8.25" hidden="1" customHeight="1"/>
    <row r="24795" ht="8.25" hidden="1" customHeight="1"/>
    <row r="24796" ht="8.25" hidden="1" customHeight="1"/>
    <row r="24797" ht="8.25" hidden="1" customHeight="1"/>
    <row r="24798" ht="8.25" hidden="1" customHeight="1"/>
    <row r="24799" ht="8.25" hidden="1" customHeight="1"/>
    <row r="24800" ht="8.25" hidden="1" customHeight="1"/>
    <row r="24801" ht="8.25" hidden="1" customHeight="1"/>
    <row r="24802" ht="8.25" hidden="1" customHeight="1"/>
    <row r="24803" ht="8.25" hidden="1" customHeight="1"/>
    <row r="24804" ht="8.25" hidden="1" customHeight="1"/>
    <row r="24805" ht="8.25" hidden="1" customHeight="1"/>
    <row r="24806" ht="8.25" hidden="1" customHeight="1"/>
    <row r="24807" ht="8.25" hidden="1" customHeight="1"/>
    <row r="24808" ht="8.25" hidden="1" customHeight="1"/>
    <row r="24809" ht="8.25" hidden="1" customHeight="1"/>
    <row r="24810" ht="8.25" hidden="1" customHeight="1"/>
    <row r="24811" ht="8.25" hidden="1" customHeight="1"/>
    <row r="24812" ht="8.25" hidden="1" customHeight="1"/>
    <row r="24813" ht="8.25" hidden="1" customHeight="1"/>
    <row r="24814" ht="8.25" hidden="1" customHeight="1"/>
    <row r="24815" ht="8.25" hidden="1" customHeight="1"/>
    <row r="24816" ht="8.25" hidden="1" customHeight="1"/>
    <row r="24817" ht="8.25" hidden="1" customHeight="1"/>
    <row r="24818" ht="8.25" hidden="1" customHeight="1"/>
    <row r="24819" ht="8.25" hidden="1" customHeight="1"/>
    <row r="24820" ht="8.25" hidden="1" customHeight="1"/>
    <row r="24821" ht="8.25" hidden="1" customHeight="1"/>
    <row r="24822" ht="8.25" hidden="1" customHeight="1"/>
    <row r="24823" ht="8.25" hidden="1" customHeight="1"/>
    <row r="24824" ht="8.25" hidden="1" customHeight="1"/>
    <row r="24825" ht="8.25" hidden="1" customHeight="1"/>
    <row r="24826" ht="8.25" hidden="1" customHeight="1"/>
    <row r="24827" ht="8.25" hidden="1" customHeight="1"/>
    <row r="24828" ht="8.25" hidden="1" customHeight="1"/>
    <row r="24829" ht="8.25" hidden="1" customHeight="1"/>
    <row r="24830" ht="8.25" hidden="1" customHeight="1"/>
    <row r="24831" ht="8.25" hidden="1" customHeight="1"/>
    <row r="24832" ht="8.25" hidden="1" customHeight="1"/>
    <row r="24833" ht="8.25" hidden="1" customHeight="1"/>
    <row r="24834" ht="8.25" hidden="1" customHeight="1"/>
    <row r="24835" ht="8.25" hidden="1" customHeight="1"/>
    <row r="24836" ht="8.25" hidden="1" customHeight="1"/>
    <row r="24837" ht="8.25" hidden="1" customHeight="1"/>
    <row r="24838" ht="8.25" hidden="1" customHeight="1"/>
    <row r="24839" ht="8.25" hidden="1" customHeight="1"/>
    <row r="24840" ht="8.25" hidden="1" customHeight="1"/>
    <row r="24841" ht="8.25" hidden="1" customHeight="1"/>
    <row r="24842" ht="8.25" hidden="1" customHeight="1"/>
    <row r="24843" ht="8.25" hidden="1" customHeight="1"/>
    <row r="24844" ht="8.25" hidden="1" customHeight="1"/>
    <row r="24845" ht="8.25" hidden="1" customHeight="1"/>
    <row r="24846" ht="8.25" hidden="1" customHeight="1"/>
    <row r="24847" ht="8.25" hidden="1" customHeight="1"/>
    <row r="24848" ht="8.25" hidden="1" customHeight="1"/>
    <row r="24849" ht="8.25" hidden="1" customHeight="1"/>
    <row r="24850" ht="8.25" hidden="1" customHeight="1"/>
    <row r="24851" ht="8.25" hidden="1" customHeight="1"/>
    <row r="24852" ht="8.25" hidden="1" customHeight="1"/>
    <row r="24853" ht="8.25" hidden="1" customHeight="1"/>
    <row r="24854" ht="8.25" hidden="1" customHeight="1"/>
    <row r="24855" ht="8.25" hidden="1" customHeight="1"/>
    <row r="24856" ht="8.25" hidden="1" customHeight="1"/>
    <row r="24857" ht="8.25" hidden="1" customHeight="1"/>
    <row r="24858" ht="8.25" hidden="1" customHeight="1"/>
    <row r="24859" ht="8.25" hidden="1" customHeight="1"/>
    <row r="24860" ht="8.25" hidden="1" customHeight="1"/>
    <row r="24861" ht="8.25" hidden="1" customHeight="1"/>
    <row r="24862" ht="8.25" hidden="1" customHeight="1"/>
    <row r="24863" ht="8.25" hidden="1" customHeight="1"/>
    <row r="24864" ht="8.25" hidden="1" customHeight="1"/>
    <row r="24865" ht="8.25" hidden="1" customHeight="1"/>
    <row r="24866" ht="8.25" hidden="1" customHeight="1"/>
    <row r="24867" ht="8.25" hidden="1" customHeight="1"/>
    <row r="24868" ht="8.25" hidden="1" customHeight="1"/>
    <row r="24869" ht="8.25" hidden="1" customHeight="1"/>
    <row r="24870" ht="8.25" hidden="1" customHeight="1"/>
    <row r="24871" ht="8.25" hidden="1" customHeight="1"/>
    <row r="24872" ht="8.25" hidden="1" customHeight="1"/>
    <row r="24873" ht="8.25" hidden="1" customHeight="1"/>
    <row r="24874" ht="8.25" hidden="1" customHeight="1"/>
    <row r="24875" ht="8.25" hidden="1" customHeight="1"/>
    <row r="24876" ht="8.25" hidden="1" customHeight="1"/>
    <row r="24877" ht="8.25" hidden="1" customHeight="1"/>
    <row r="24878" ht="8.25" hidden="1" customHeight="1"/>
    <row r="24879" ht="8.25" hidden="1" customHeight="1"/>
    <row r="24880" ht="8.25" hidden="1" customHeight="1"/>
    <row r="24881" ht="8.25" hidden="1" customHeight="1"/>
    <row r="24882" ht="8.25" hidden="1" customHeight="1"/>
    <row r="24883" ht="8.25" hidden="1" customHeight="1"/>
    <row r="24884" ht="8.25" hidden="1" customHeight="1"/>
    <row r="24885" ht="8.25" hidden="1" customHeight="1"/>
    <row r="24886" ht="8.25" hidden="1" customHeight="1"/>
    <row r="24887" ht="8.25" hidden="1" customHeight="1"/>
    <row r="24888" ht="8.25" hidden="1" customHeight="1"/>
    <row r="24889" ht="8.25" hidden="1" customHeight="1"/>
    <row r="24890" ht="8.25" hidden="1" customHeight="1"/>
    <row r="24891" ht="8.25" hidden="1" customHeight="1"/>
    <row r="24892" ht="8.25" hidden="1" customHeight="1"/>
    <row r="24893" ht="8.25" hidden="1" customHeight="1"/>
    <row r="24894" ht="8.25" hidden="1" customHeight="1"/>
    <row r="24895" ht="8.25" hidden="1" customHeight="1"/>
    <row r="24896" ht="8.25" hidden="1" customHeight="1"/>
    <row r="24897" ht="8.25" hidden="1" customHeight="1"/>
    <row r="24898" ht="8.25" hidden="1" customHeight="1"/>
    <row r="24899" ht="8.25" hidden="1" customHeight="1"/>
    <row r="24900" ht="8.25" hidden="1" customHeight="1"/>
    <row r="24901" ht="8.25" hidden="1" customHeight="1"/>
    <row r="24902" ht="8.25" hidden="1" customHeight="1"/>
    <row r="24903" ht="8.25" hidden="1" customHeight="1"/>
    <row r="24904" ht="8.25" hidden="1" customHeight="1"/>
    <row r="24905" ht="8.25" hidden="1" customHeight="1"/>
    <row r="24906" ht="8.25" hidden="1" customHeight="1"/>
    <row r="24907" ht="8.25" hidden="1" customHeight="1"/>
    <row r="24908" ht="8.25" hidden="1" customHeight="1"/>
    <row r="24909" ht="8.25" hidden="1" customHeight="1"/>
    <row r="24910" ht="8.25" hidden="1" customHeight="1"/>
    <row r="24911" ht="8.25" hidden="1" customHeight="1"/>
    <row r="24912" ht="8.25" hidden="1" customHeight="1"/>
    <row r="24913" ht="8.25" hidden="1" customHeight="1"/>
    <row r="24914" ht="8.25" hidden="1" customHeight="1"/>
    <row r="24915" ht="8.25" hidden="1" customHeight="1"/>
    <row r="24916" ht="8.25" hidden="1" customHeight="1"/>
    <row r="24917" ht="8.25" hidden="1" customHeight="1"/>
    <row r="24918" ht="8.25" hidden="1" customHeight="1"/>
    <row r="24919" ht="8.25" hidden="1" customHeight="1"/>
    <row r="24920" ht="8.25" hidden="1" customHeight="1"/>
    <row r="24921" ht="8.25" hidden="1" customHeight="1"/>
    <row r="24922" ht="8.25" hidden="1" customHeight="1"/>
    <row r="24923" ht="8.25" hidden="1" customHeight="1"/>
    <row r="24924" ht="8.25" hidden="1" customHeight="1"/>
    <row r="24925" ht="8.25" hidden="1" customHeight="1"/>
    <row r="24926" ht="8.25" hidden="1" customHeight="1"/>
    <row r="24927" ht="8.25" hidden="1" customHeight="1"/>
    <row r="24928" ht="8.25" hidden="1" customHeight="1"/>
    <row r="24929" ht="8.25" hidden="1" customHeight="1"/>
    <row r="24930" ht="8.25" hidden="1" customHeight="1"/>
    <row r="24931" ht="8.25" hidden="1" customHeight="1"/>
    <row r="24932" ht="8.25" hidden="1" customHeight="1"/>
    <row r="24933" ht="8.25" hidden="1" customHeight="1"/>
    <row r="24934" ht="8.25" hidden="1" customHeight="1"/>
    <row r="24935" ht="8.25" hidden="1" customHeight="1"/>
    <row r="24936" ht="8.25" hidden="1" customHeight="1"/>
    <row r="24937" ht="8.25" hidden="1" customHeight="1"/>
    <row r="24938" ht="8.25" hidden="1" customHeight="1"/>
    <row r="24939" ht="8.25" hidden="1" customHeight="1"/>
    <row r="24940" ht="8.25" hidden="1" customHeight="1"/>
    <row r="24941" ht="8.25" hidden="1" customHeight="1"/>
    <row r="24942" ht="8.25" hidden="1" customHeight="1"/>
    <row r="24943" ht="8.25" hidden="1" customHeight="1"/>
    <row r="24944" ht="8.25" hidden="1" customHeight="1"/>
    <row r="24945" ht="8.25" hidden="1" customHeight="1"/>
    <row r="24946" ht="8.25" hidden="1" customHeight="1"/>
    <row r="24947" ht="8.25" hidden="1" customHeight="1"/>
    <row r="24948" ht="8.25" hidden="1" customHeight="1"/>
    <row r="24949" ht="8.25" hidden="1" customHeight="1"/>
    <row r="24950" ht="8.25" hidden="1" customHeight="1"/>
    <row r="24951" ht="8.25" hidden="1" customHeight="1"/>
    <row r="24952" ht="8.25" hidden="1" customHeight="1"/>
    <row r="24953" ht="8.25" hidden="1" customHeight="1"/>
    <row r="24954" ht="8.25" hidden="1" customHeight="1"/>
    <row r="24955" ht="8.25" hidden="1" customHeight="1"/>
    <row r="24956" ht="8.25" hidden="1" customHeight="1"/>
    <row r="24957" ht="8.25" hidden="1" customHeight="1"/>
    <row r="24958" ht="8.25" hidden="1" customHeight="1"/>
    <row r="24959" ht="8.25" hidden="1" customHeight="1"/>
    <row r="24960" ht="8.25" hidden="1" customHeight="1"/>
    <row r="24961" ht="8.25" hidden="1" customHeight="1"/>
    <row r="24962" ht="8.25" hidden="1" customHeight="1"/>
    <row r="24963" ht="8.25" hidden="1" customHeight="1"/>
    <row r="24964" ht="8.25" hidden="1" customHeight="1"/>
    <row r="24965" ht="8.25" hidden="1" customHeight="1"/>
    <row r="24966" ht="8.25" hidden="1" customHeight="1"/>
    <row r="24967" ht="8.25" hidden="1" customHeight="1"/>
    <row r="24968" ht="8.25" hidden="1" customHeight="1"/>
    <row r="24969" ht="8.25" hidden="1" customHeight="1"/>
    <row r="24970" ht="8.25" hidden="1" customHeight="1"/>
    <row r="24971" ht="8.25" hidden="1" customHeight="1"/>
    <row r="24972" ht="8.25" hidden="1" customHeight="1"/>
    <row r="24973" ht="8.25" hidden="1" customHeight="1"/>
    <row r="24974" ht="8.25" hidden="1" customHeight="1"/>
    <row r="24975" ht="8.25" hidden="1" customHeight="1"/>
    <row r="24976" ht="8.25" hidden="1" customHeight="1"/>
    <row r="24977" ht="8.25" hidden="1" customHeight="1"/>
    <row r="24978" ht="8.25" hidden="1" customHeight="1"/>
    <row r="24979" ht="8.25" hidden="1" customHeight="1"/>
    <row r="24980" ht="8.25" hidden="1" customHeight="1"/>
    <row r="24981" ht="8.25" hidden="1" customHeight="1"/>
    <row r="24982" ht="8.25" hidden="1" customHeight="1"/>
    <row r="24983" ht="8.25" hidden="1" customHeight="1"/>
    <row r="24984" ht="8.25" hidden="1" customHeight="1"/>
    <row r="24985" ht="8.25" hidden="1" customHeight="1"/>
    <row r="24986" ht="8.25" hidden="1" customHeight="1"/>
    <row r="24987" ht="8.25" hidden="1" customHeight="1"/>
    <row r="24988" ht="8.25" hidden="1" customHeight="1"/>
    <row r="24989" ht="8.25" hidden="1" customHeight="1"/>
    <row r="24990" ht="8.25" hidden="1" customHeight="1"/>
    <row r="24991" ht="8.25" hidden="1" customHeight="1"/>
    <row r="24992" ht="8.25" hidden="1" customHeight="1"/>
    <row r="24993" ht="8.25" hidden="1" customHeight="1"/>
    <row r="24994" ht="8.25" hidden="1" customHeight="1"/>
    <row r="24995" ht="8.25" hidden="1" customHeight="1"/>
    <row r="24996" ht="8.25" hidden="1" customHeight="1"/>
    <row r="24997" ht="8.25" hidden="1" customHeight="1"/>
    <row r="24998" ht="8.25" hidden="1" customHeight="1"/>
    <row r="24999" ht="8.25" hidden="1" customHeight="1"/>
    <row r="25000" ht="8.25" hidden="1" customHeight="1"/>
    <row r="25001" ht="8.25" hidden="1" customHeight="1"/>
    <row r="25002" ht="8.25" hidden="1" customHeight="1"/>
    <row r="25003" ht="8.25" hidden="1" customHeight="1"/>
    <row r="25004" ht="8.25" hidden="1" customHeight="1"/>
    <row r="25005" ht="8.25" hidden="1" customHeight="1"/>
    <row r="25006" ht="8.25" hidden="1" customHeight="1"/>
    <row r="25007" ht="8.25" hidden="1" customHeight="1"/>
    <row r="25008" ht="8.25" hidden="1" customHeight="1"/>
    <row r="25009" ht="8.25" hidden="1" customHeight="1"/>
    <row r="25010" ht="8.25" hidden="1" customHeight="1"/>
    <row r="25011" ht="8.25" hidden="1" customHeight="1"/>
    <row r="25012" ht="8.25" hidden="1" customHeight="1"/>
    <row r="25013" ht="8.25" hidden="1" customHeight="1"/>
    <row r="25014" ht="8.25" hidden="1" customHeight="1"/>
    <row r="25015" ht="8.25" hidden="1" customHeight="1"/>
    <row r="25016" ht="8.25" hidden="1" customHeight="1"/>
    <row r="25017" ht="8.25" hidden="1" customHeight="1"/>
    <row r="25018" ht="8.25" hidden="1" customHeight="1"/>
    <row r="25019" ht="8.25" hidden="1" customHeight="1"/>
    <row r="25020" ht="8.25" hidden="1" customHeight="1"/>
    <row r="25021" ht="8.25" hidden="1" customHeight="1"/>
    <row r="25022" ht="8.25" hidden="1" customHeight="1"/>
    <row r="25023" ht="8.25" hidden="1" customHeight="1"/>
    <row r="25024" ht="8.25" hidden="1" customHeight="1"/>
    <row r="25025" ht="8.25" hidden="1" customHeight="1"/>
    <row r="25026" ht="8.25" hidden="1" customHeight="1"/>
    <row r="25027" ht="8.25" hidden="1" customHeight="1"/>
    <row r="25028" ht="8.25" hidden="1" customHeight="1"/>
    <row r="25029" ht="8.25" hidden="1" customHeight="1"/>
    <row r="25030" ht="8.25" hidden="1" customHeight="1"/>
    <row r="25031" ht="8.25" hidden="1" customHeight="1"/>
    <row r="25032" ht="8.25" hidden="1" customHeight="1"/>
    <row r="25033" ht="8.25" hidden="1" customHeight="1"/>
    <row r="25034" ht="8.25" hidden="1" customHeight="1"/>
    <row r="25035" ht="8.25" hidden="1" customHeight="1"/>
    <row r="25036" ht="8.25" hidden="1" customHeight="1"/>
    <row r="25037" ht="8.25" hidden="1" customHeight="1"/>
    <row r="25038" ht="8.25" hidden="1" customHeight="1"/>
    <row r="25039" ht="8.25" hidden="1" customHeight="1"/>
    <row r="25040" ht="8.25" hidden="1" customHeight="1"/>
    <row r="25041" ht="8.25" hidden="1" customHeight="1"/>
    <row r="25042" ht="8.25" hidden="1" customHeight="1"/>
    <row r="25043" ht="8.25" hidden="1" customHeight="1"/>
    <row r="25044" ht="8.25" hidden="1" customHeight="1"/>
    <row r="25045" ht="8.25" hidden="1" customHeight="1"/>
    <row r="25046" ht="8.25" hidden="1" customHeight="1"/>
    <row r="25047" ht="8.25" hidden="1" customHeight="1"/>
    <row r="25048" ht="8.25" hidden="1" customHeight="1"/>
    <row r="25049" ht="8.25" hidden="1" customHeight="1"/>
    <row r="25050" ht="8.25" hidden="1" customHeight="1"/>
    <row r="25051" ht="8.25" hidden="1" customHeight="1"/>
    <row r="25052" ht="8.25" hidden="1" customHeight="1"/>
    <row r="25053" ht="8.25" hidden="1" customHeight="1"/>
    <row r="25054" ht="8.25" hidden="1" customHeight="1"/>
    <row r="25055" ht="8.25" hidden="1" customHeight="1"/>
    <row r="25056" ht="8.25" hidden="1" customHeight="1"/>
    <row r="25057" ht="8.25" hidden="1" customHeight="1"/>
    <row r="25058" ht="8.25" hidden="1" customHeight="1"/>
    <row r="25059" ht="8.25" hidden="1" customHeight="1"/>
    <row r="25060" ht="8.25" hidden="1" customHeight="1"/>
    <row r="25061" ht="8.25" hidden="1" customHeight="1"/>
    <row r="25062" ht="8.25" hidden="1" customHeight="1"/>
    <row r="25063" ht="8.25" hidden="1" customHeight="1"/>
    <row r="25064" ht="8.25" hidden="1" customHeight="1"/>
    <row r="25065" ht="8.25" hidden="1" customHeight="1"/>
    <row r="25066" ht="8.25" hidden="1" customHeight="1"/>
    <row r="25067" ht="8.25" hidden="1" customHeight="1"/>
    <row r="25068" ht="8.25" hidden="1" customHeight="1"/>
    <row r="25069" ht="8.25" hidden="1" customHeight="1"/>
    <row r="25070" ht="8.25" hidden="1" customHeight="1"/>
    <row r="25071" ht="8.25" hidden="1" customHeight="1"/>
    <row r="25072" ht="8.25" hidden="1" customHeight="1"/>
    <row r="25073" ht="8.25" hidden="1" customHeight="1"/>
    <row r="25074" ht="8.25" hidden="1" customHeight="1"/>
    <row r="25075" ht="8.25" hidden="1" customHeight="1"/>
    <row r="25076" ht="8.25" hidden="1" customHeight="1"/>
    <row r="25077" ht="8.25" hidden="1" customHeight="1"/>
    <row r="25078" ht="8.25" hidden="1" customHeight="1"/>
    <row r="25079" ht="8.25" hidden="1" customHeight="1"/>
    <row r="25080" ht="8.25" hidden="1" customHeight="1"/>
    <row r="25081" ht="8.25" hidden="1" customHeight="1"/>
    <row r="25082" ht="8.25" hidden="1" customHeight="1"/>
    <row r="25083" ht="8.25" hidden="1" customHeight="1"/>
    <row r="25084" ht="8.25" hidden="1" customHeight="1"/>
    <row r="25085" ht="8.25" hidden="1" customHeight="1"/>
    <row r="25086" ht="8.25" hidden="1" customHeight="1"/>
    <row r="25087" ht="8.25" hidden="1" customHeight="1"/>
    <row r="25088" ht="8.25" hidden="1" customHeight="1"/>
    <row r="25089" ht="8.25" hidden="1" customHeight="1"/>
    <row r="25090" ht="8.25" hidden="1" customHeight="1"/>
    <row r="25091" ht="8.25" hidden="1" customHeight="1"/>
    <row r="25092" ht="8.25" hidden="1" customHeight="1"/>
    <row r="25093" ht="8.25" hidden="1" customHeight="1"/>
    <row r="25094" ht="8.25" hidden="1" customHeight="1"/>
    <row r="25095" ht="8.25" hidden="1" customHeight="1"/>
    <row r="25096" ht="8.25" hidden="1" customHeight="1"/>
    <row r="25097" ht="8.25" hidden="1" customHeight="1"/>
    <row r="25098" ht="8.25" hidden="1" customHeight="1"/>
    <row r="25099" ht="8.25" hidden="1" customHeight="1"/>
    <row r="25100" ht="8.25" hidden="1" customHeight="1"/>
    <row r="25101" ht="8.25" hidden="1" customHeight="1"/>
    <row r="25102" ht="8.25" hidden="1" customHeight="1"/>
    <row r="25103" ht="8.25" hidden="1" customHeight="1"/>
    <row r="25104" ht="8.25" hidden="1" customHeight="1"/>
    <row r="25105" ht="8.25" hidden="1" customHeight="1"/>
    <row r="25106" ht="8.25" hidden="1" customHeight="1"/>
    <row r="25107" ht="8.25" hidden="1" customHeight="1"/>
    <row r="25108" ht="8.25" hidden="1" customHeight="1"/>
    <row r="25109" ht="8.25" hidden="1" customHeight="1"/>
    <row r="25110" ht="8.25" hidden="1" customHeight="1"/>
    <row r="25111" ht="8.25" hidden="1" customHeight="1"/>
    <row r="25112" ht="8.25" hidden="1" customHeight="1"/>
    <row r="25113" ht="8.25" hidden="1" customHeight="1"/>
    <row r="25114" ht="8.25" hidden="1" customHeight="1"/>
    <row r="25115" ht="8.25" hidden="1" customHeight="1"/>
    <row r="25116" ht="8.25" hidden="1" customHeight="1"/>
    <row r="25117" ht="8.25" hidden="1" customHeight="1"/>
    <row r="25118" ht="8.25" hidden="1" customHeight="1"/>
    <row r="25119" ht="8.25" hidden="1" customHeight="1"/>
    <row r="25120" ht="8.25" hidden="1" customHeight="1"/>
    <row r="25121" ht="8.25" hidden="1" customHeight="1"/>
    <row r="25122" ht="8.25" hidden="1" customHeight="1"/>
    <row r="25123" ht="8.25" hidden="1" customHeight="1"/>
    <row r="25124" ht="8.25" hidden="1" customHeight="1"/>
    <row r="25125" ht="8.25" hidden="1" customHeight="1"/>
    <row r="25126" ht="8.25" hidden="1" customHeight="1"/>
    <row r="25127" ht="8.25" hidden="1" customHeight="1"/>
    <row r="25128" ht="8.25" hidden="1" customHeight="1"/>
    <row r="25129" ht="8.25" hidden="1" customHeight="1"/>
    <row r="25130" ht="8.25" hidden="1" customHeight="1"/>
    <row r="25131" ht="8.25" hidden="1" customHeight="1"/>
    <row r="25132" ht="8.25" hidden="1" customHeight="1"/>
    <row r="25133" ht="8.25" hidden="1" customHeight="1"/>
    <row r="25134" ht="8.25" hidden="1" customHeight="1"/>
    <row r="25135" ht="8.25" hidden="1" customHeight="1"/>
    <row r="25136" ht="8.25" hidden="1" customHeight="1"/>
    <row r="25137" ht="8.25" hidden="1" customHeight="1"/>
    <row r="25138" ht="8.25" hidden="1" customHeight="1"/>
    <row r="25139" ht="8.25" hidden="1" customHeight="1"/>
    <row r="25140" ht="8.25" hidden="1" customHeight="1"/>
    <row r="25141" ht="8.25" hidden="1" customHeight="1"/>
    <row r="25142" ht="8.25" hidden="1" customHeight="1"/>
    <row r="25143" ht="8.25" hidden="1" customHeight="1"/>
    <row r="25144" ht="8.25" hidden="1" customHeight="1"/>
    <row r="25145" ht="8.25" hidden="1" customHeight="1"/>
    <row r="25146" ht="8.25" hidden="1" customHeight="1"/>
    <row r="25147" ht="8.25" hidden="1" customHeight="1"/>
    <row r="25148" ht="8.25" hidden="1" customHeight="1"/>
    <row r="25149" ht="8.25" hidden="1" customHeight="1"/>
    <row r="25150" ht="8.25" hidden="1" customHeight="1"/>
    <row r="25151" ht="8.25" hidden="1" customHeight="1"/>
    <row r="25152" ht="8.25" hidden="1" customHeight="1"/>
    <row r="25153" ht="8.25" hidden="1" customHeight="1"/>
    <row r="25154" ht="8.25" hidden="1" customHeight="1"/>
    <row r="25155" ht="8.25" hidden="1" customHeight="1"/>
    <row r="25156" ht="8.25" hidden="1" customHeight="1"/>
    <row r="25157" ht="8.25" hidden="1" customHeight="1"/>
    <row r="25158" ht="8.25" hidden="1" customHeight="1"/>
    <row r="25159" ht="8.25" hidden="1" customHeight="1"/>
    <row r="25160" ht="8.25" hidden="1" customHeight="1"/>
    <row r="25161" ht="8.25" hidden="1" customHeight="1"/>
    <row r="25162" ht="8.25" hidden="1" customHeight="1"/>
    <row r="25163" ht="8.25" hidden="1" customHeight="1"/>
    <row r="25164" ht="8.25" hidden="1" customHeight="1"/>
    <row r="25165" ht="8.25" hidden="1" customHeight="1"/>
    <row r="25166" ht="8.25" hidden="1" customHeight="1"/>
    <row r="25167" ht="8.25" hidden="1" customHeight="1"/>
    <row r="25168" ht="8.25" hidden="1" customHeight="1"/>
    <row r="25169" ht="8.25" hidden="1" customHeight="1"/>
    <row r="25170" ht="8.25" hidden="1" customHeight="1"/>
    <row r="25171" ht="8.25" hidden="1" customHeight="1"/>
    <row r="25172" ht="8.25" hidden="1" customHeight="1"/>
    <row r="25173" ht="8.25" hidden="1" customHeight="1"/>
    <row r="25174" ht="8.25" hidden="1" customHeight="1"/>
    <row r="25175" ht="8.25" hidden="1" customHeight="1"/>
    <row r="25176" ht="8.25" hidden="1" customHeight="1"/>
    <row r="25177" ht="8.25" hidden="1" customHeight="1"/>
    <row r="25178" ht="8.25" hidden="1" customHeight="1"/>
    <row r="25179" ht="8.25" hidden="1" customHeight="1"/>
    <row r="25180" ht="8.25" hidden="1" customHeight="1"/>
    <row r="25181" ht="8.25" hidden="1" customHeight="1"/>
    <row r="25182" ht="8.25" hidden="1" customHeight="1"/>
    <row r="25183" ht="8.25" hidden="1" customHeight="1"/>
    <row r="25184" ht="8.25" hidden="1" customHeight="1"/>
    <row r="25185" ht="8.25" hidden="1" customHeight="1"/>
    <row r="25186" ht="8.25" hidden="1" customHeight="1"/>
    <row r="25187" ht="8.25" hidden="1" customHeight="1"/>
    <row r="25188" ht="8.25" hidden="1" customHeight="1"/>
    <row r="25189" ht="8.25" hidden="1" customHeight="1"/>
    <row r="25190" ht="8.25" hidden="1" customHeight="1"/>
    <row r="25191" ht="8.25" hidden="1" customHeight="1"/>
    <row r="25192" ht="8.25" hidden="1" customHeight="1"/>
    <row r="25193" ht="8.25" hidden="1" customHeight="1"/>
    <row r="25194" ht="8.25" hidden="1" customHeight="1"/>
    <row r="25195" ht="8.25" hidden="1" customHeight="1"/>
    <row r="25196" ht="8.25" hidden="1" customHeight="1"/>
    <row r="25197" ht="8.25" hidden="1" customHeight="1"/>
    <row r="25198" ht="8.25" hidden="1" customHeight="1"/>
    <row r="25199" ht="8.25" hidden="1" customHeight="1"/>
    <row r="25200" ht="8.25" hidden="1" customHeight="1"/>
    <row r="25201" ht="8.25" hidden="1" customHeight="1"/>
    <row r="25202" ht="8.25" hidden="1" customHeight="1"/>
    <row r="25203" ht="8.25" hidden="1" customHeight="1"/>
    <row r="25204" ht="8.25" hidden="1" customHeight="1"/>
    <row r="25205" ht="8.25" hidden="1" customHeight="1"/>
    <row r="25206" ht="8.25" hidden="1" customHeight="1"/>
    <row r="25207" ht="8.25" hidden="1" customHeight="1"/>
    <row r="25208" ht="8.25" hidden="1" customHeight="1"/>
    <row r="25209" ht="8.25" hidden="1" customHeight="1"/>
    <row r="25210" ht="8.25" hidden="1" customHeight="1"/>
    <row r="25211" ht="8.25" hidden="1" customHeight="1"/>
    <row r="25212" ht="8.25" hidden="1" customHeight="1"/>
    <row r="25213" ht="8.25" hidden="1" customHeight="1"/>
    <row r="25214" ht="8.25" hidden="1" customHeight="1"/>
    <row r="25215" ht="8.25" hidden="1" customHeight="1"/>
    <row r="25216" ht="8.25" hidden="1" customHeight="1"/>
    <row r="25217" ht="8.25" hidden="1" customHeight="1"/>
    <row r="25218" ht="8.25" hidden="1" customHeight="1"/>
    <row r="25219" ht="8.25" hidden="1" customHeight="1"/>
    <row r="25220" ht="8.25" hidden="1" customHeight="1"/>
    <row r="25221" ht="8.25" hidden="1" customHeight="1"/>
    <row r="25222" ht="8.25" hidden="1" customHeight="1"/>
    <row r="25223" ht="8.25" hidden="1" customHeight="1"/>
    <row r="25224" ht="8.25" hidden="1" customHeight="1"/>
    <row r="25225" ht="8.25" hidden="1" customHeight="1"/>
    <row r="25226" ht="8.25" hidden="1" customHeight="1"/>
    <row r="25227" ht="8.25" hidden="1" customHeight="1"/>
    <row r="25228" ht="8.25" hidden="1" customHeight="1"/>
    <row r="25229" ht="8.25" hidden="1" customHeight="1"/>
    <row r="25230" ht="8.25" hidden="1" customHeight="1"/>
    <row r="25231" ht="8.25" hidden="1" customHeight="1"/>
    <row r="25232" ht="8.25" hidden="1" customHeight="1"/>
    <row r="25233" ht="8.25" hidden="1" customHeight="1"/>
    <row r="25234" ht="8.25" hidden="1" customHeight="1"/>
    <row r="25235" ht="8.25" hidden="1" customHeight="1"/>
    <row r="25236" ht="8.25" hidden="1" customHeight="1"/>
    <row r="25237" ht="8.25" hidden="1" customHeight="1"/>
    <row r="25238" ht="8.25" hidden="1" customHeight="1"/>
    <row r="25239" ht="8.25" hidden="1" customHeight="1"/>
    <row r="25240" ht="8.25" hidden="1" customHeight="1"/>
    <row r="25241" ht="8.25" hidden="1" customHeight="1"/>
    <row r="25242" ht="8.25" hidden="1" customHeight="1"/>
    <row r="25243" ht="8.25" hidden="1" customHeight="1"/>
    <row r="25244" ht="8.25" hidden="1" customHeight="1"/>
    <row r="25245" ht="8.25" hidden="1" customHeight="1"/>
    <row r="25246" ht="8.25" hidden="1" customHeight="1"/>
    <row r="25247" ht="8.25" hidden="1" customHeight="1"/>
    <row r="25248" ht="8.25" hidden="1" customHeight="1"/>
    <row r="25249" ht="8.25" hidden="1" customHeight="1"/>
    <row r="25250" ht="8.25" hidden="1" customHeight="1"/>
    <row r="25251" ht="8.25" hidden="1" customHeight="1"/>
    <row r="25252" ht="8.25" hidden="1" customHeight="1"/>
    <row r="25253" ht="8.25" hidden="1" customHeight="1"/>
    <row r="25254" ht="8.25" hidden="1" customHeight="1"/>
    <row r="25255" ht="8.25" hidden="1" customHeight="1"/>
    <row r="25256" ht="8.25" hidden="1" customHeight="1"/>
    <row r="25257" ht="8.25" hidden="1" customHeight="1"/>
    <row r="25258" ht="8.25" hidden="1" customHeight="1"/>
    <row r="25259" ht="8.25" hidden="1" customHeight="1"/>
    <row r="25260" ht="8.25" hidden="1" customHeight="1"/>
    <row r="25261" ht="8.25" hidden="1" customHeight="1"/>
    <row r="25262" ht="8.25" hidden="1" customHeight="1"/>
    <row r="25263" ht="8.25" hidden="1" customHeight="1"/>
    <row r="25264" ht="8.25" hidden="1" customHeight="1"/>
    <row r="25265" ht="8.25" hidden="1" customHeight="1"/>
    <row r="25266" ht="8.25" hidden="1" customHeight="1"/>
    <row r="25267" ht="8.25" hidden="1" customHeight="1"/>
    <row r="25268" ht="8.25" hidden="1" customHeight="1"/>
    <row r="25269" ht="8.25" hidden="1" customHeight="1"/>
    <row r="25270" ht="8.25" hidden="1" customHeight="1"/>
    <row r="25271" ht="8.25" hidden="1" customHeight="1"/>
    <row r="25272" ht="8.25" hidden="1" customHeight="1"/>
    <row r="25273" ht="8.25" hidden="1" customHeight="1"/>
    <row r="25274" ht="8.25" hidden="1" customHeight="1"/>
    <row r="25275" ht="8.25" hidden="1" customHeight="1"/>
    <row r="25276" ht="8.25" hidden="1" customHeight="1"/>
    <row r="25277" ht="8.25" hidden="1" customHeight="1"/>
    <row r="25278" ht="8.25" hidden="1" customHeight="1"/>
    <row r="25279" ht="8.25" hidden="1" customHeight="1"/>
    <row r="25280" ht="8.25" hidden="1" customHeight="1"/>
    <row r="25281" ht="8.25" hidden="1" customHeight="1"/>
    <row r="25282" ht="8.25" hidden="1" customHeight="1"/>
    <row r="25283" ht="8.25" hidden="1" customHeight="1"/>
    <row r="25284" ht="8.25" hidden="1" customHeight="1"/>
    <row r="25285" ht="8.25" hidden="1" customHeight="1"/>
    <row r="25286" ht="8.25" hidden="1" customHeight="1"/>
    <row r="25287" ht="8.25" hidden="1" customHeight="1"/>
    <row r="25288" ht="8.25" hidden="1" customHeight="1"/>
    <row r="25289" ht="8.25" hidden="1" customHeight="1"/>
    <row r="25290" ht="8.25" hidden="1" customHeight="1"/>
    <row r="25291" ht="8.25" hidden="1" customHeight="1"/>
    <row r="25292" ht="8.25" hidden="1" customHeight="1"/>
    <row r="25293" ht="8.25" hidden="1" customHeight="1"/>
    <row r="25294" ht="8.25" hidden="1" customHeight="1"/>
    <row r="25295" ht="8.25" hidden="1" customHeight="1"/>
    <row r="25296" ht="8.25" hidden="1" customHeight="1"/>
    <row r="25297" ht="8.25" hidden="1" customHeight="1"/>
    <row r="25298" ht="8.25" hidden="1" customHeight="1"/>
    <row r="25299" ht="8.25" hidden="1" customHeight="1"/>
    <row r="25300" ht="8.25" hidden="1" customHeight="1"/>
    <row r="25301" ht="8.25" hidden="1" customHeight="1"/>
    <row r="25302" ht="8.25" hidden="1" customHeight="1"/>
    <row r="25303" ht="8.25" hidden="1" customHeight="1"/>
    <row r="25304" ht="8.25" hidden="1" customHeight="1"/>
    <row r="25305" ht="8.25" hidden="1" customHeight="1"/>
    <row r="25306" ht="8.25" hidden="1" customHeight="1"/>
    <row r="25307" ht="8.25" hidden="1" customHeight="1"/>
    <row r="25308" ht="8.25" hidden="1" customHeight="1"/>
    <row r="25309" ht="8.25" hidden="1" customHeight="1"/>
    <row r="25310" ht="8.25" hidden="1" customHeight="1"/>
    <row r="25311" ht="8.25" hidden="1" customHeight="1"/>
    <row r="25312" ht="8.25" hidden="1" customHeight="1"/>
    <row r="25313" ht="8.25" hidden="1" customHeight="1"/>
    <row r="25314" ht="8.25" hidden="1" customHeight="1"/>
    <row r="25315" ht="8.25" hidden="1" customHeight="1"/>
    <row r="25316" ht="8.25" hidden="1" customHeight="1"/>
    <row r="25317" ht="8.25" hidden="1" customHeight="1"/>
    <row r="25318" ht="8.25" hidden="1" customHeight="1"/>
    <row r="25319" ht="8.25" hidden="1" customHeight="1"/>
    <row r="25320" ht="8.25" hidden="1" customHeight="1"/>
    <row r="25321" ht="8.25" hidden="1" customHeight="1"/>
    <row r="25322" ht="8.25" hidden="1" customHeight="1"/>
    <row r="25323" ht="8.25" hidden="1" customHeight="1"/>
    <row r="25324" ht="8.25" hidden="1" customHeight="1"/>
    <row r="25325" ht="8.25" hidden="1" customHeight="1"/>
    <row r="25326" ht="8.25" hidden="1" customHeight="1"/>
    <row r="25327" ht="8.25" hidden="1" customHeight="1"/>
    <row r="25328" ht="8.25" hidden="1" customHeight="1"/>
    <row r="25329" ht="8.25" hidden="1" customHeight="1"/>
    <row r="25330" ht="8.25" hidden="1" customHeight="1"/>
    <row r="25331" ht="8.25" hidden="1" customHeight="1"/>
    <row r="25332" ht="8.25" hidden="1" customHeight="1"/>
    <row r="25333" ht="8.25" hidden="1" customHeight="1"/>
    <row r="25334" ht="8.25" hidden="1" customHeight="1"/>
    <row r="25335" ht="8.25" hidden="1" customHeight="1"/>
    <row r="25336" ht="8.25" hidden="1" customHeight="1"/>
    <row r="25337" ht="8.25" hidden="1" customHeight="1"/>
    <row r="25338" ht="8.25" hidden="1" customHeight="1"/>
    <row r="25339" ht="8.25" hidden="1" customHeight="1"/>
    <row r="25340" ht="8.25" hidden="1" customHeight="1"/>
    <row r="25341" ht="8.25" hidden="1" customHeight="1"/>
    <row r="25342" ht="8.25" hidden="1" customHeight="1"/>
    <row r="25343" ht="8.25" hidden="1" customHeight="1"/>
    <row r="25344" ht="8.25" hidden="1" customHeight="1"/>
    <row r="25345" ht="8.25" hidden="1" customHeight="1"/>
    <row r="25346" ht="8.25" hidden="1" customHeight="1"/>
    <row r="25347" ht="8.25" hidden="1" customHeight="1"/>
    <row r="25348" ht="8.25" hidden="1" customHeight="1"/>
    <row r="25349" ht="8.25" hidden="1" customHeight="1"/>
    <row r="25350" ht="8.25" hidden="1" customHeight="1"/>
    <row r="25351" ht="8.25" hidden="1" customHeight="1"/>
    <row r="25352" ht="8.25" hidden="1" customHeight="1"/>
    <row r="25353" ht="8.25" hidden="1" customHeight="1"/>
    <row r="25354" ht="8.25" hidden="1" customHeight="1"/>
    <row r="25355" ht="8.25" hidden="1" customHeight="1"/>
    <row r="25356" ht="8.25" hidden="1" customHeight="1"/>
    <row r="25357" ht="8.25" hidden="1" customHeight="1"/>
    <row r="25358" ht="8.25" hidden="1" customHeight="1"/>
    <row r="25359" ht="8.25" hidden="1" customHeight="1"/>
    <row r="25360" ht="8.25" hidden="1" customHeight="1"/>
    <row r="25361" ht="8.25" hidden="1" customHeight="1"/>
    <row r="25362" ht="8.25" hidden="1" customHeight="1"/>
    <row r="25363" ht="8.25" hidden="1" customHeight="1"/>
    <row r="25364" ht="8.25" hidden="1" customHeight="1"/>
    <row r="25365" ht="8.25" hidden="1" customHeight="1"/>
    <row r="25366" ht="8.25" hidden="1" customHeight="1"/>
    <row r="25367" ht="8.25" hidden="1" customHeight="1"/>
    <row r="25368" ht="8.25" hidden="1" customHeight="1"/>
    <row r="25369" ht="8.25" hidden="1" customHeight="1"/>
    <row r="25370" ht="8.25" hidden="1" customHeight="1"/>
    <row r="25371" ht="8.25" hidden="1" customHeight="1"/>
    <row r="25372" ht="8.25" hidden="1" customHeight="1"/>
    <row r="25373" ht="8.25" hidden="1" customHeight="1"/>
    <row r="25374" ht="8.25" hidden="1" customHeight="1"/>
    <row r="25375" ht="8.25" hidden="1" customHeight="1"/>
    <row r="25376" ht="8.25" hidden="1" customHeight="1"/>
    <row r="25377" ht="8.25" hidden="1" customHeight="1"/>
    <row r="25378" ht="8.25" hidden="1" customHeight="1"/>
    <row r="25379" ht="8.25" hidden="1" customHeight="1"/>
    <row r="25380" ht="8.25" hidden="1" customHeight="1"/>
    <row r="25381" ht="8.25" hidden="1" customHeight="1"/>
    <row r="25382" ht="8.25" hidden="1" customHeight="1"/>
    <row r="25383" ht="8.25" hidden="1" customHeight="1"/>
    <row r="25384" ht="8.25" hidden="1" customHeight="1"/>
    <row r="25385" ht="8.25" hidden="1" customHeight="1"/>
    <row r="25386" ht="8.25" hidden="1" customHeight="1"/>
    <row r="25387" ht="8.25" hidden="1" customHeight="1"/>
    <row r="25388" ht="8.25" hidden="1" customHeight="1"/>
    <row r="25389" ht="8.25" hidden="1" customHeight="1"/>
    <row r="25390" ht="8.25" hidden="1" customHeight="1"/>
    <row r="25391" ht="8.25" hidden="1" customHeight="1"/>
    <row r="25392" ht="8.25" hidden="1" customHeight="1"/>
    <row r="25393" ht="8.25" hidden="1" customHeight="1"/>
    <row r="25394" ht="8.25" hidden="1" customHeight="1"/>
    <row r="25395" ht="8.25" hidden="1" customHeight="1"/>
    <row r="25396" ht="8.25" hidden="1" customHeight="1"/>
    <row r="25397" ht="8.25" hidden="1" customHeight="1"/>
    <row r="25398" ht="8.25" hidden="1" customHeight="1"/>
    <row r="25399" ht="8.25" hidden="1" customHeight="1"/>
    <row r="25400" ht="8.25" hidden="1" customHeight="1"/>
    <row r="25401" ht="8.25" hidden="1" customHeight="1"/>
    <row r="25402" ht="8.25" hidden="1" customHeight="1"/>
    <row r="25403" ht="8.25" hidden="1" customHeight="1"/>
    <row r="25404" ht="8.25" hidden="1" customHeight="1"/>
    <row r="25405" ht="8.25" hidden="1" customHeight="1"/>
    <row r="25406" ht="8.25" hidden="1" customHeight="1"/>
    <row r="25407" ht="8.25" hidden="1" customHeight="1"/>
    <row r="25408" ht="8.25" hidden="1" customHeight="1"/>
    <row r="25409" ht="8.25" hidden="1" customHeight="1"/>
    <row r="25410" ht="8.25" hidden="1" customHeight="1"/>
    <row r="25411" ht="8.25" hidden="1" customHeight="1"/>
    <row r="25412" ht="8.25" hidden="1" customHeight="1"/>
    <row r="25413" ht="8.25" hidden="1" customHeight="1"/>
    <row r="25414" ht="8.25" hidden="1" customHeight="1"/>
    <row r="25415" ht="8.25" hidden="1" customHeight="1"/>
    <row r="25416" ht="8.25" hidden="1" customHeight="1"/>
    <row r="25417" ht="8.25" hidden="1" customHeight="1"/>
    <row r="25418" ht="8.25" hidden="1" customHeight="1"/>
    <row r="25419" ht="8.25" hidden="1" customHeight="1"/>
    <row r="25420" ht="8.25" hidden="1" customHeight="1"/>
    <row r="25421" ht="8.25" hidden="1" customHeight="1"/>
    <row r="25422" ht="8.25" hidden="1" customHeight="1"/>
    <row r="25423" ht="8.25" hidden="1" customHeight="1"/>
    <row r="25424" ht="8.25" hidden="1" customHeight="1"/>
    <row r="25425" ht="8.25" hidden="1" customHeight="1"/>
    <row r="25426" ht="8.25" hidden="1" customHeight="1"/>
    <row r="25427" ht="8.25" hidden="1" customHeight="1"/>
    <row r="25428" ht="8.25" hidden="1" customHeight="1"/>
    <row r="25429" ht="8.25" hidden="1" customHeight="1"/>
    <row r="25430" ht="8.25" hidden="1" customHeight="1"/>
    <row r="25431" ht="8.25" hidden="1" customHeight="1"/>
    <row r="25432" ht="8.25" hidden="1" customHeight="1"/>
    <row r="25433" ht="8.25" hidden="1" customHeight="1"/>
    <row r="25434" ht="8.25" hidden="1" customHeight="1"/>
    <row r="25435" ht="8.25" hidden="1" customHeight="1"/>
    <row r="25436" ht="8.25" hidden="1" customHeight="1"/>
    <row r="25437" ht="8.25" hidden="1" customHeight="1"/>
    <row r="25438" ht="8.25" hidden="1" customHeight="1"/>
    <row r="25439" ht="8.25" hidden="1" customHeight="1"/>
    <row r="25440" ht="8.25" hidden="1" customHeight="1"/>
    <row r="25441" ht="8.25" hidden="1" customHeight="1"/>
    <row r="25442" ht="8.25" hidden="1" customHeight="1"/>
    <row r="25443" ht="8.25" hidden="1" customHeight="1"/>
    <row r="25444" ht="8.25" hidden="1" customHeight="1"/>
    <row r="25445" ht="8.25" hidden="1" customHeight="1"/>
    <row r="25446" ht="8.25" hidden="1" customHeight="1"/>
    <row r="25447" ht="8.25" hidden="1" customHeight="1"/>
    <row r="25448" ht="8.25" hidden="1" customHeight="1"/>
    <row r="25449" ht="8.25" hidden="1" customHeight="1"/>
    <row r="25450" ht="8.25" hidden="1" customHeight="1"/>
    <row r="25451" ht="8.25" hidden="1" customHeight="1"/>
    <row r="25452" ht="8.25" hidden="1" customHeight="1"/>
    <row r="25453" ht="8.25" hidden="1" customHeight="1"/>
    <row r="25454" ht="8.25" hidden="1" customHeight="1"/>
    <row r="25455" ht="8.25" hidden="1" customHeight="1"/>
    <row r="25456" ht="8.25" hidden="1" customHeight="1"/>
    <row r="25457" ht="8.25" hidden="1" customHeight="1"/>
    <row r="25458" ht="8.25" hidden="1" customHeight="1"/>
    <row r="25459" ht="8.25" hidden="1" customHeight="1"/>
    <row r="25460" ht="8.25" hidden="1" customHeight="1"/>
    <row r="25461" ht="8.25" hidden="1" customHeight="1"/>
    <row r="25462" ht="8.25" hidden="1" customHeight="1"/>
    <row r="25463" ht="8.25" hidden="1" customHeight="1"/>
    <row r="25464" ht="8.25" hidden="1" customHeight="1"/>
    <row r="25465" ht="8.25" hidden="1" customHeight="1"/>
    <row r="25466" ht="8.25" hidden="1" customHeight="1"/>
    <row r="25467" ht="8.25" hidden="1" customHeight="1"/>
    <row r="25468" ht="8.25" hidden="1" customHeight="1"/>
    <row r="25469" ht="8.25" hidden="1" customHeight="1"/>
    <row r="25470" ht="8.25" hidden="1" customHeight="1"/>
    <row r="25471" ht="8.25" hidden="1" customHeight="1"/>
    <row r="25472" ht="8.25" hidden="1" customHeight="1"/>
    <row r="25473" ht="8.25" hidden="1" customHeight="1"/>
    <row r="25474" ht="8.25" hidden="1" customHeight="1"/>
    <row r="25475" ht="8.25" hidden="1" customHeight="1"/>
    <row r="25476" ht="8.25" hidden="1" customHeight="1"/>
    <row r="25477" ht="8.25" hidden="1" customHeight="1"/>
    <row r="25478" ht="8.25" hidden="1" customHeight="1"/>
    <row r="25479" ht="8.25" hidden="1" customHeight="1"/>
    <row r="25480" ht="8.25" hidden="1" customHeight="1"/>
    <row r="25481" ht="8.25" hidden="1" customHeight="1"/>
    <row r="25482" ht="8.25" hidden="1" customHeight="1"/>
    <row r="25483" ht="8.25" hidden="1" customHeight="1"/>
    <row r="25484" ht="8.25" hidden="1" customHeight="1"/>
    <row r="25485" ht="8.25" hidden="1" customHeight="1"/>
    <row r="25486" ht="8.25" hidden="1" customHeight="1"/>
    <row r="25487" ht="8.25" hidden="1" customHeight="1"/>
    <row r="25488" ht="8.25" hidden="1" customHeight="1"/>
    <row r="25489" ht="8.25" hidden="1" customHeight="1"/>
    <row r="25490" ht="8.25" hidden="1" customHeight="1"/>
    <row r="25491" ht="8.25" hidden="1" customHeight="1"/>
    <row r="25492" ht="8.25" hidden="1" customHeight="1"/>
    <row r="25493" ht="8.25" hidden="1" customHeight="1"/>
    <row r="25494" ht="8.25" hidden="1" customHeight="1"/>
    <row r="25495" ht="8.25" hidden="1" customHeight="1"/>
    <row r="25496" ht="8.25" hidden="1" customHeight="1"/>
    <row r="25497" ht="8.25" hidden="1" customHeight="1"/>
    <row r="25498" ht="8.25" hidden="1" customHeight="1"/>
    <row r="25499" ht="8.25" hidden="1" customHeight="1"/>
    <row r="25500" ht="8.25" hidden="1" customHeight="1"/>
    <row r="25501" ht="8.25" hidden="1" customHeight="1"/>
    <row r="25502" ht="8.25" hidden="1" customHeight="1"/>
    <row r="25503" ht="8.25" hidden="1" customHeight="1"/>
    <row r="25504" ht="8.25" hidden="1" customHeight="1"/>
    <row r="25505" ht="8.25" hidden="1" customHeight="1"/>
    <row r="25506" ht="8.25" hidden="1" customHeight="1"/>
    <row r="25507" ht="8.25" hidden="1" customHeight="1"/>
    <row r="25508" ht="8.25" hidden="1" customHeight="1"/>
    <row r="25509" ht="8.25" hidden="1" customHeight="1"/>
    <row r="25510" ht="8.25" hidden="1" customHeight="1"/>
    <row r="25511" ht="8.25" hidden="1" customHeight="1"/>
    <row r="25512" ht="8.25" hidden="1" customHeight="1"/>
    <row r="25513" ht="8.25" hidden="1" customHeight="1"/>
    <row r="25514" ht="8.25" hidden="1" customHeight="1"/>
    <row r="25515" ht="8.25" hidden="1" customHeight="1"/>
    <row r="25516" ht="8.25" hidden="1" customHeight="1"/>
    <row r="25517" ht="8.25" hidden="1" customHeight="1"/>
    <row r="25518" ht="8.25" hidden="1" customHeight="1"/>
    <row r="25519" ht="8.25" hidden="1" customHeight="1"/>
    <row r="25520" ht="8.25" hidden="1" customHeight="1"/>
    <row r="25521" ht="8.25" hidden="1" customHeight="1"/>
    <row r="25522" ht="8.25" hidden="1" customHeight="1"/>
    <row r="25523" ht="8.25" hidden="1" customHeight="1"/>
    <row r="25524" ht="8.25" hidden="1" customHeight="1"/>
    <row r="25525" ht="8.25" hidden="1" customHeight="1"/>
    <row r="25526" ht="8.25" hidden="1" customHeight="1"/>
    <row r="25527" ht="8.25" hidden="1" customHeight="1"/>
    <row r="25528" ht="8.25" hidden="1" customHeight="1"/>
    <row r="25529" ht="8.25" hidden="1" customHeight="1"/>
    <row r="25530" ht="8.25" hidden="1" customHeight="1"/>
    <row r="25531" ht="8.25" hidden="1" customHeight="1"/>
    <row r="25532" ht="8.25" hidden="1" customHeight="1"/>
    <row r="25533" ht="8.25" hidden="1" customHeight="1"/>
    <row r="25534" ht="8.25" hidden="1" customHeight="1"/>
    <row r="25535" ht="8.25" hidden="1" customHeight="1"/>
    <row r="25536" ht="8.25" hidden="1" customHeight="1"/>
    <row r="25537" ht="8.25" hidden="1" customHeight="1"/>
    <row r="25538" ht="8.25" hidden="1" customHeight="1"/>
    <row r="25539" ht="8.25" hidden="1" customHeight="1"/>
    <row r="25540" ht="8.25" hidden="1" customHeight="1"/>
    <row r="25541" ht="8.25" hidden="1" customHeight="1"/>
    <row r="25542" ht="8.25" hidden="1" customHeight="1"/>
    <row r="25543" ht="8.25" hidden="1" customHeight="1"/>
    <row r="25544" ht="8.25" hidden="1" customHeight="1"/>
    <row r="25545" ht="8.25" hidden="1" customHeight="1"/>
    <row r="25546" ht="8.25" hidden="1" customHeight="1"/>
    <row r="25547" ht="8.25" hidden="1" customHeight="1"/>
    <row r="25548" ht="8.25" hidden="1" customHeight="1"/>
    <row r="25549" ht="8.25" hidden="1" customHeight="1"/>
    <row r="25550" ht="8.25" hidden="1" customHeight="1"/>
    <row r="25551" ht="8.25" hidden="1" customHeight="1"/>
    <row r="25552" ht="8.25" hidden="1" customHeight="1"/>
    <row r="25553" ht="8.25" hidden="1" customHeight="1"/>
    <row r="25554" ht="8.25" hidden="1" customHeight="1"/>
    <row r="25555" ht="8.25" hidden="1" customHeight="1"/>
    <row r="25556" ht="8.25" hidden="1" customHeight="1"/>
    <row r="25557" ht="8.25" hidden="1" customHeight="1"/>
    <row r="25558" ht="8.25" hidden="1" customHeight="1"/>
    <row r="25559" ht="8.25" hidden="1" customHeight="1"/>
    <row r="25560" ht="8.25" hidden="1" customHeight="1"/>
    <row r="25561" ht="8.25" hidden="1" customHeight="1"/>
    <row r="25562" ht="8.25" hidden="1" customHeight="1"/>
    <row r="25563" ht="8.25" hidden="1" customHeight="1"/>
    <row r="25564" ht="8.25" hidden="1" customHeight="1"/>
    <row r="25565" ht="8.25" hidden="1" customHeight="1"/>
    <row r="25566" ht="8.25" hidden="1" customHeight="1"/>
    <row r="25567" ht="8.25" hidden="1" customHeight="1"/>
    <row r="25568" ht="8.25" hidden="1" customHeight="1"/>
    <row r="25569" ht="8.25" hidden="1" customHeight="1"/>
    <row r="25570" ht="8.25" hidden="1" customHeight="1"/>
    <row r="25571" ht="8.25" hidden="1" customHeight="1"/>
    <row r="25572" ht="8.25" hidden="1" customHeight="1"/>
    <row r="25573" ht="8.25" hidden="1" customHeight="1"/>
    <row r="25574" ht="8.25" hidden="1" customHeight="1"/>
    <row r="25575" ht="8.25" hidden="1" customHeight="1"/>
    <row r="25576" ht="8.25" hidden="1" customHeight="1"/>
    <row r="25577" ht="8.25" hidden="1" customHeight="1"/>
    <row r="25578" ht="8.25" hidden="1" customHeight="1"/>
    <row r="25579" ht="8.25" hidden="1" customHeight="1"/>
    <row r="25580" ht="8.25" hidden="1" customHeight="1"/>
    <row r="25581" ht="8.25" hidden="1" customHeight="1"/>
    <row r="25582" ht="8.25" hidden="1" customHeight="1"/>
    <row r="25583" ht="8.25" hidden="1" customHeight="1"/>
    <row r="25584" ht="8.25" hidden="1" customHeight="1"/>
    <row r="25585" ht="8.25" hidden="1" customHeight="1"/>
    <row r="25586" ht="8.25" hidden="1" customHeight="1"/>
    <row r="25587" ht="8.25" hidden="1" customHeight="1"/>
    <row r="25588" ht="8.25" hidden="1" customHeight="1"/>
    <row r="25589" ht="8.25" hidden="1" customHeight="1"/>
    <row r="25590" ht="8.25" hidden="1" customHeight="1"/>
    <row r="25591" ht="8.25" hidden="1" customHeight="1"/>
    <row r="25592" ht="8.25" hidden="1" customHeight="1"/>
    <row r="25593" ht="8.25" hidden="1" customHeight="1"/>
    <row r="25594" ht="8.25" hidden="1" customHeight="1"/>
    <row r="25595" ht="8.25" hidden="1" customHeight="1"/>
    <row r="25596" ht="8.25" hidden="1" customHeight="1"/>
    <row r="25597" ht="8.25" hidden="1" customHeight="1"/>
    <row r="25598" ht="8.25" hidden="1" customHeight="1"/>
    <row r="25599" ht="8.25" hidden="1" customHeight="1"/>
    <row r="25600" ht="8.25" hidden="1" customHeight="1"/>
    <row r="25601" ht="8.25" hidden="1" customHeight="1"/>
    <row r="25602" ht="8.25" hidden="1" customHeight="1"/>
    <row r="25603" ht="8.25" hidden="1" customHeight="1"/>
    <row r="25604" ht="8.25" hidden="1" customHeight="1"/>
    <row r="25605" ht="8.25" hidden="1" customHeight="1"/>
    <row r="25606" ht="8.25" hidden="1" customHeight="1"/>
    <row r="25607" ht="8.25" hidden="1" customHeight="1"/>
    <row r="25608" ht="8.25" hidden="1" customHeight="1"/>
    <row r="25609" ht="8.25" hidden="1" customHeight="1"/>
    <row r="25610" ht="8.25" hidden="1" customHeight="1"/>
    <row r="25611" ht="8.25" hidden="1" customHeight="1"/>
    <row r="25612" ht="8.25" hidden="1" customHeight="1"/>
    <row r="25613" ht="8.25" hidden="1" customHeight="1"/>
    <row r="25614" ht="8.25" hidden="1" customHeight="1"/>
    <row r="25615" ht="8.25" hidden="1" customHeight="1"/>
    <row r="25616" ht="8.25" hidden="1" customHeight="1"/>
    <row r="25617" ht="8.25" hidden="1" customHeight="1"/>
    <row r="25618" ht="8.25" hidden="1" customHeight="1"/>
    <row r="25619" ht="8.25" hidden="1" customHeight="1"/>
    <row r="25620" ht="8.25" hidden="1" customHeight="1"/>
    <row r="25621" ht="8.25" hidden="1" customHeight="1"/>
    <row r="25622" ht="8.25" hidden="1" customHeight="1"/>
    <row r="25623" ht="8.25" hidden="1" customHeight="1"/>
    <row r="25624" ht="8.25" hidden="1" customHeight="1"/>
    <row r="25625" ht="8.25" hidden="1" customHeight="1"/>
    <row r="25626" ht="8.25" hidden="1" customHeight="1"/>
    <row r="25627" ht="8.25" hidden="1" customHeight="1"/>
    <row r="25628" ht="8.25" hidden="1" customHeight="1"/>
    <row r="25629" ht="8.25" hidden="1" customHeight="1"/>
    <row r="25630" ht="8.25" hidden="1" customHeight="1"/>
    <row r="25631" ht="8.25" hidden="1" customHeight="1"/>
    <row r="25632" ht="8.25" hidden="1" customHeight="1"/>
    <row r="25633" ht="8.25" hidden="1" customHeight="1"/>
    <row r="25634" ht="8.25" hidden="1" customHeight="1"/>
    <row r="25635" ht="8.25" hidden="1" customHeight="1"/>
    <row r="25636" ht="8.25" hidden="1" customHeight="1"/>
    <row r="25637" ht="8.25" hidden="1" customHeight="1"/>
    <row r="25638" ht="8.25" hidden="1" customHeight="1"/>
    <row r="25639" ht="8.25" hidden="1" customHeight="1"/>
    <row r="25640" ht="8.25" hidden="1" customHeight="1"/>
    <row r="25641" ht="8.25" hidden="1" customHeight="1"/>
    <row r="25642" ht="8.25" hidden="1" customHeight="1"/>
    <row r="25643" ht="8.25" hidden="1" customHeight="1"/>
    <row r="25644" ht="8.25" hidden="1" customHeight="1"/>
    <row r="25645" ht="8.25" hidden="1" customHeight="1"/>
    <row r="25646" ht="8.25" hidden="1" customHeight="1"/>
    <row r="25647" ht="8.25" hidden="1" customHeight="1"/>
    <row r="25648" ht="8.25" hidden="1" customHeight="1"/>
    <row r="25649" ht="8.25" hidden="1" customHeight="1"/>
    <row r="25650" ht="8.25" hidden="1" customHeight="1"/>
    <row r="25651" ht="8.25" hidden="1" customHeight="1"/>
    <row r="25652" ht="8.25" hidden="1" customHeight="1"/>
    <row r="25653" ht="8.25" hidden="1" customHeight="1"/>
    <row r="25654" ht="8.25" hidden="1" customHeight="1"/>
    <row r="25655" ht="8.25" hidden="1" customHeight="1"/>
    <row r="25656" ht="8.25" hidden="1" customHeight="1"/>
    <row r="25657" ht="8.25" hidden="1" customHeight="1"/>
    <row r="25658" ht="8.25" hidden="1" customHeight="1"/>
    <row r="25659" ht="8.25" hidden="1" customHeight="1"/>
    <row r="25660" ht="8.25" hidden="1" customHeight="1"/>
    <row r="25661" ht="8.25" hidden="1" customHeight="1"/>
    <row r="25662" ht="8.25" hidden="1" customHeight="1"/>
    <row r="25663" ht="8.25" hidden="1" customHeight="1"/>
    <row r="25664" ht="8.25" hidden="1" customHeight="1"/>
    <row r="25665" ht="8.25" hidden="1" customHeight="1"/>
    <row r="25666" ht="8.25" hidden="1" customHeight="1"/>
    <row r="25667" ht="8.25" hidden="1" customHeight="1"/>
    <row r="25668" ht="8.25" hidden="1" customHeight="1"/>
    <row r="25669" ht="8.25" hidden="1" customHeight="1"/>
    <row r="25670" ht="8.25" hidden="1" customHeight="1"/>
    <row r="25671" ht="8.25" hidden="1" customHeight="1"/>
    <row r="25672" ht="8.25" hidden="1" customHeight="1"/>
    <row r="25673" ht="8.25" hidden="1" customHeight="1"/>
    <row r="25674" ht="8.25" hidden="1" customHeight="1"/>
    <row r="25675" ht="8.25" hidden="1" customHeight="1"/>
    <row r="25676" ht="8.25" hidden="1" customHeight="1"/>
    <row r="25677" ht="8.25" hidden="1" customHeight="1"/>
    <row r="25678" ht="8.25" hidden="1" customHeight="1"/>
    <row r="25679" ht="8.25" hidden="1" customHeight="1"/>
    <row r="25680" ht="8.25" hidden="1" customHeight="1"/>
    <row r="25681" ht="8.25" hidden="1" customHeight="1"/>
    <row r="25682" ht="8.25" hidden="1" customHeight="1"/>
    <row r="25683" ht="8.25" hidden="1" customHeight="1"/>
    <row r="25684" ht="8.25" hidden="1" customHeight="1"/>
    <row r="25685" ht="8.25" hidden="1" customHeight="1"/>
    <row r="25686" ht="8.25" hidden="1" customHeight="1"/>
    <row r="25687" ht="8.25" hidden="1" customHeight="1"/>
    <row r="25688" ht="8.25" hidden="1" customHeight="1"/>
    <row r="25689" ht="8.25" hidden="1" customHeight="1"/>
    <row r="25690" ht="8.25" hidden="1" customHeight="1"/>
    <row r="25691" ht="8.25" hidden="1" customHeight="1"/>
    <row r="25692" ht="8.25" hidden="1" customHeight="1"/>
    <row r="25693" ht="8.25" hidden="1" customHeight="1"/>
    <row r="25694" ht="8.25" hidden="1" customHeight="1"/>
    <row r="25695" ht="8.25" hidden="1" customHeight="1"/>
    <row r="25696" ht="8.25" hidden="1" customHeight="1"/>
    <row r="25697" ht="8.25" hidden="1" customHeight="1"/>
    <row r="25698" ht="8.25" hidden="1" customHeight="1"/>
    <row r="25699" ht="8.25" hidden="1" customHeight="1"/>
    <row r="25700" ht="8.25" hidden="1" customHeight="1"/>
    <row r="25701" ht="8.25" hidden="1" customHeight="1"/>
    <row r="25702" ht="8.25" hidden="1" customHeight="1"/>
    <row r="25703" ht="8.25" hidden="1" customHeight="1"/>
    <row r="25704" ht="8.25" hidden="1" customHeight="1"/>
    <row r="25705" ht="8.25" hidden="1" customHeight="1"/>
    <row r="25706" ht="8.25" hidden="1" customHeight="1"/>
    <row r="25707" ht="8.25" hidden="1" customHeight="1"/>
    <row r="25708" ht="8.25" hidden="1" customHeight="1"/>
    <row r="25709" ht="8.25" hidden="1" customHeight="1"/>
    <row r="25710" ht="8.25" hidden="1" customHeight="1"/>
    <row r="25711" ht="8.25" hidden="1" customHeight="1"/>
    <row r="25712" ht="8.25" hidden="1" customHeight="1"/>
    <row r="25713" ht="8.25" hidden="1" customHeight="1"/>
    <row r="25714" ht="8.25" hidden="1" customHeight="1"/>
    <row r="25715" ht="8.25" hidden="1" customHeight="1"/>
    <row r="25716" ht="8.25" hidden="1" customHeight="1"/>
    <row r="25717" ht="8.25" hidden="1" customHeight="1"/>
    <row r="25718" ht="8.25" hidden="1" customHeight="1"/>
    <row r="25719" ht="8.25" hidden="1" customHeight="1"/>
    <row r="25720" ht="8.25" hidden="1" customHeight="1"/>
    <row r="25721" ht="8.25" hidden="1" customHeight="1"/>
    <row r="25722" ht="8.25" hidden="1" customHeight="1"/>
    <row r="25723" ht="8.25" hidden="1" customHeight="1"/>
    <row r="25724" ht="8.25" hidden="1" customHeight="1"/>
    <row r="25725" ht="8.25" hidden="1" customHeight="1"/>
    <row r="25726" ht="8.25" hidden="1" customHeight="1"/>
    <row r="25727" ht="8.25" hidden="1" customHeight="1"/>
    <row r="25728" ht="8.25" hidden="1" customHeight="1"/>
    <row r="25729" ht="8.25" hidden="1" customHeight="1"/>
    <row r="25730" ht="8.25" hidden="1" customHeight="1"/>
    <row r="25731" ht="8.25" hidden="1" customHeight="1"/>
    <row r="25732" ht="8.25" hidden="1" customHeight="1"/>
    <row r="25733" ht="8.25" hidden="1" customHeight="1"/>
    <row r="25734" ht="8.25" hidden="1" customHeight="1"/>
    <row r="25735" ht="8.25" hidden="1" customHeight="1"/>
    <row r="25736" ht="8.25" hidden="1" customHeight="1"/>
    <row r="25737" ht="8.25" hidden="1" customHeight="1"/>
    <row r="25738" ht="8.25" hidden="1" customHeight="1"/>
    <row r="25739" ht="8.25" hidden="1" customHeight="1"/>
    <row r="25740" ht="8.25" hidden="1" customHeight="1"/>
    <row r="25741" ht="8.25" hidden="1" customHeight="1"/>
    <row r="25742" ht="8.25" hidden="1" customHeight="1"/>
    <row r="25743" ht="8.25" hidden="1" customHeight="1"/>
    <row r="25744" ht="8.25" hidden="1" customHeight="1"/>
    <row r="25745" ht="8.25" hidden="1" customHeight="1"/>
    <row r="25746" ht="8.25" hidden="1" customHeight="1"/>
    <row r="25747" ht="8.25" hidden="1" customHeight="1"/>
    <row r="25748" ht="8.25" hidden="1" customHeight="1"/>
    <row r="25749" ht="8.25" hidden="1" customHeight="1"/>
    <row r="25750" ht="8.25" hidden="1" customHeight="1"/>
    <row r="25751" ht="8.25" hidden="1" customHeight="1"/>
    <row r="25752" ht="8.25" hidden="1" customHeight="1"/>
    <row r="25753" ht="8.25" hidden="1" customHeight="1"/>
    <row r="25754" ht="8.25" hidden="1" customHeight="1"/>
    <row r="25755" ht="8.25" hidden="1" customHeight="1"/>
    <row r="25756" ht="8.25" hidden="1" customHeight="1"/>
    <row r="25757" ht="8.25" hidden="1" customHeight="1"/>
    <row r="25758" ht="8.25" hidden="1" customHeight="1"/>
    <row r="25759" ht="8.25" hidden="1" customHeight="1"/>
    <row r="25760" ht="8.25" hidden="1" customHeight="1"/>
    <row r="25761" ht="8.25" hidden="1" customHeight="1"/>
    <row r="25762" ht="8.25" hidden="1" customHeight="1"/>
    <row r="25763" ht="8.25" hidden="1" customHeight="1"/>
    <row r="25764" ht="8.25" hidden="1" customHeight="1"/>
    <row r="25765" ht="8.25" hidden="1" customHeight="1"/>
    <row r="25766" ht="8.25" hidden="1" customHeight="1"/>
    <row r="25767" ht="8.25" hidden="1" customHeight="1"/>
    <row r="25768" ht="8.25" hidden="1" customHeight="1"/>
    <row r="25769" ht="8.25" hidden="1" customHeight="1"/>
    <row r="25770" ht="8.25" hidden="1" customHeight="1"/>
    <row r="25771" ht="8.25" hidden="1" customHeight="1"/>
    <row r="25772" ht="8.25" hidden="1" customHeight="1"/>
    <row r="25773" ht="8.25" hidden="1" customHeight="1"/>
    <row r="25774" ht="8.25" hidden="1" customHeight="1"/>
    <row r="25775" ht="8.25" hidden="1" customHeight="1"/>
    <row r="25776" ht="8.25" hidden="1" customHeight="1"/>
    <row r="25777" ht="8.25" hidden="1" customHeight="1"/>
    <row r="25778" ht="8.25" hidden="1" customHeight="1"/>
    <row r="25779" ht="8.25" hidden="1" customHeight="1"/>
    <row r="25780" ht="8.25" hidden="1" customHeight="1"/>
    <row r="25781" ht="8.25" hidden="1" customHeight="1"/>
    <row r="25782" ht="8.25" hidden="1" customHeight="1"/>
    <row r="25783" ht="8.25" hidden="1" customHeight="1"/>
    <row r="25784" ht="8.25" hidden="1" customHeight="1"/>
    <row r="25785" ht="8.25" hidden="1" customHeight="1"/>
    <row r="25786" ht="8.25" hidden="1" customHeight="1"/>
    <row r="25787" ht="8.25" hidden="1" customHeight="1"/>
    <row r="25788" ht="8.25" hidden="1" customHeight="1"/>
    <row r="25789" ht="8.25" hidden="1" customHeight="1"/>
    <row r="25790" ht="8.25" hidden="1" customHeight="1"/>
    <row r="25791" ht="8.25" hidden="1" customHeight="1"/>
    <row r="25792" ht="8.25" hidden="1" customHeight="1"/>
    <row r="25793" ht="8.25" hidden="1" customHeight="1"/>
    <row r="25794" ht="8.25" hidden="1" customHeight="1"/>
    <row r="25795" ht="8.25" hidden="1" customHeight="1"/>
    <row r="25796" ht="8.25" hidden="1" customHeight="1"/>
    <row r="25797" ht="8.25" hidden="1" customHeight="1"/>
    <row r="25798" ht="8.25" hidden="1" customHeight="1"/>
    <row r="25799" ht="8.25" hidden="1" customHeight="1"/>
    <row r="25800" ht="8.25" hidden="1" customHeight="1"/>
    <row r="25801" ht="8.25" hidden="1" customHeight="1"/>
    <row r="25802" ht="8.25" hidden="1" customHeight="1"/>
    <row r="25803" ht="8.25" hidden="1" customHeight="1"/>
    <row r="25804" ht="8.25" hidden="1" customHeight="1"/>
    <row r="25805" ht="8.25" hidden="1" customHeight="1"/>
    <row r="25806" ht="8.25" hidden="1" customHeight="1"/>
    <row r="25807" ht="8.25" hidden="1" customHeight="1"/>
    <row r="25808" ht="8.25" hidden="1" customHeight="1"/>
    <row r="25809" ht="8.25" hidden="1" customHeight="1"/>
    <row r="25810" ht="8.25" hidden="1" customHeight="1"/>
    <row r="25811" ht="8.25" hidden="1" customHeight="1"/>
    <row r="25812" ht="8.25" hidden="1" customHeight="1"/>
    <row r="25813" ht="8.25" hidden="1" customHeight="1"/>
    <row r="25814" ht="8.25" hidden="1" customHeight="1"/>
    <row r="25815" ht="8.25" hidden="1" customHeight="1"/>
    <row r="25816" ht="8.25" hidden="1" customHeight="1"/>
    <row r="25817" ht="8.25" hidden="1" customHeight="1"/>
    <row r="25818" ht="8.25" hidden="1" customHeight="1"/>
    <row r="25819" ht="8.25" hidden="1" customHeight="1"/>
    <row r="25820" ht="8.25" hidden="1" customHeight="1"/>
    <row r="25821" ht="8.25" hidden="1" customHeight="1"/>
    <row r="25822" ht="8.25" hidden="1" customHeight="1"/>
    <row r="25823" ht="8.25" hidden="1" customHeight="1"/>
    <row r="25824" ht="8.25" hidden="1" customHeight="1"/>
    <row r="25825" ht="8.25" hidden="1" customHeight="1"/>
    <row r="25826" ht="8.25" hidden="1" customHeight="1"/>
    <row r="25827" ht="8.25" hidden="1" customHeight="1"/>
    <row r="25828" ht="8.25" hidden="1" customHeight="1"/>
    <row r="25829" ht="8.25" hidden="1" customHeight="1"/>
    <row r="25830" ht="8.25" hidden="1" customHeight="1"/>
    <row r="25831" ht="8.25" hidden="1" customHeight="1"/>
    <row r="25832" ht="8.25" hidden="1" customHeight="1"/>
    <row r="25833" ht="8.25" hidden="1" customHeight="1"/>
    <row r="25834" ht="8.25" hidden="1" customHeight="1"/>
    <row r="25835" ht="8.25" hidden="1" customHeight="1"/>
    <row r="25836" ht="8.25" hidden="1" customHeight="1"/>
    <row r="25837" ht="8.25" hidden="1" customHeight="1"/>
    <row r="25838" ht="8.25" hidden="1" customHeight="1"/>
    <row r="25839" ht="8.25" hidden="1" customHeight="1"/>
    <row r="25840" ht="8.25" hidden="1" customHeight="1"/>
    <row r="25841" ht="8.25" hidden="1" customHeight="1"/>
    <row r="25842" ht="8.25" hidden="1" customHeight="1"/>
    <row r="25843" ht="8.25" hidden="1" customHeight="1"/>
    <row r="25844" ht="8.25" hidden="1" customHeight="1"/>
    <row r="25845" ht="8.25" hidden="1" customHeight="1"/>
    <row r="25846" ht="8.25" hidden="1" customHeight="1"/>
    <row r="25847" ht="8.25" hidden="1" customHeight="1"/>
    <row r="25848" ht="8.25" hidden="1" customHeight="1"/>
    <row r="25849" ht="8.25" hidden="1" customHeight="1"/>
    <row r="25850" ht="8.25" hidden="1" customHeight="1"/>
    <row r="25851" ht="8.25" hidden="1" customHeight="1"/>
    <row r="25852" ht="8.25" hidden="1" customHeight="1"/>
    <row r="25853" ht="8.25" hidden="1" customHeight="1"/>
    <row r="25854" ht="8.25" hidden="1" customHeight="1"/>
    <row r="25855" ht="8.25" hidden="1" customHeight="1"/>
    <row r="25856" ht="8.25" hidden="1" customHeight="1"/>
    <row r="25857" ht="8.25" hidden="1" customHeight="1"/>
    <row r="25858" ht="8.25" hidden="1" customHeight="1"/>
    <row r="25859" ht="8.25" hidden="1" customHeight="1"/>
    <row r="25860" ht="8.25" hidden="1" customHeight="1"/>
    <row r="25861" ht="8.25" hidden="1" customHeight="1"/>
    <row r="25862" ht="8.25" hidden="1" customHeight="1"/>
    <row r="25863" ht="8.25" hidden="1" customHeight="1"/>
    <row r="25864" ht="8.25" hidden="1" customHeight="1"/>
    <row r="25865" ht="8.25" hidden="1" customHeight="1"/>
    <row r="25866" ht="8.25" hidden="1" customHeight="1"/>
    <row r="25867" ht="8.25" hidden="1" customHeight="1"/>
    <row r="25868" ht="8.25" hidden="1" customHeight="1"/>
    <row r="25869" ht="8.25" hidden="1" customHeight="1"/>
    <row r="25870" ht="8.25" hidden="1" customHeight="1"/>
    <row r="25871" ht="8.25" hidden="1" customHeight="1"/>
    <row r="25872" ht="8.25" hidden="1" customHeight="1"/>
    <row r="25873" ht="8.25" hidden="1" customHeight="1"/>
    <row r="25874" ht="8.25" hidden="1" customHeight="1"/>
    <row r="25875" ht="8.25" hidden="1" customHeight="1"/>
    <row r="25876" ht="8.25" hidden="1" customHeight="1"/>
    <row r="25877" ht="8.25" hidden="1" customHeight="1"/>
    <row r="25878" ht="8.25" hidden="1" customHeight="1"/>
    <row r="25879" ht="8.25" hidden="1" customHeight="1"/>
    <row r="25880" ht="8.25" hidden="1" customHeight="1"/>
    <row r="25881" ht="8.25" hidden="1" customHeight="1"/>
    <row r="25882" ht="8.25" hidden="1" customHeight="1"/>
    <row r="25883" ht="8.25" hidden="1" customHeight="1"/>
    <row r="25884" ht="8.25" hidden="1" customHeight="1"/>
    <row r="25885" ht="8.25" hidden="1" customHeight="1"/>
    <row r="25886" ht="8.25" hidden="1" customHeight="1"/>
    <row r="25887" ht="8.25" hidden="1" customHeight="1"/>
    <row r="25888" ht="8.25" hidden="1" customHeight="1"/>
    <row r="25889" ht="8.25" hidden="1" customHeight="1"/>
    <row r="25890" ht="8.25" hidden="1" customHeight="1"/>
    <row r="25891" ht="8.25" hidden="1" customHeight="1"/>
    <row r="25892" ht="8.25" hidden="1" customHeight="1"/>
    <row r="25893" ht="8.25" hidden="1" customHeight="1"/>
    <row r="25894" ht="8.25" hidden="1" customHeight="1"/>
    <row r="25895" ht="8.25" hidden="1" customHeight="1"/>
    <row r="25896" ht="8.25" hidden="1" customHeight="1"/>
    <row r="25897" ht="8.25" hidden="1" customHeight="1"/>
    <row r="25898" ht="8.25" hidden="1" customHeight="1"/>
    <row r="25899" ht="8.25" hidden="1" customHeight="1"/>
    <row r="25900" ht="8.25" hidden="1" customHeight="1"/>
    <row r="25901" ht="8.25" hidden="1" customHeight="1"/>
    <row r="25902" ht="8.25" hidden="1" customHeight="1"/>
    <row r="25903" ht="8.25" hidden="1" customHeight="1"/>
    <row r="25904" ht="8.25" hidden="1" customHeight="1"/>
    <row r="25905" ht="8.25" hidden="1" customHeight="1"/>
    <row r="25906" ht="8.25" hidden="1" customHeight="1"/>
    <row r="25907" ht="8.25" hidden="1" customHeight="1"/>
    <row r="25908" ht="8.25" hidden="1" customHeight="1"/>
    <row r="25909" ht="8.25" hidden="1" customHeight="1"/>
    <row r="25910" ht="8.25" hidden="1" customHeight="1"/>
    <row r="25911" ht="8.25" hidden="1" customHeight="1"/>
    <row r="25912" ht="8.25" hidden="1" customHeight="1"/>
    <row r="25913" ht="8.25" hidden="1" customHeight="1"/>
    <row r="25914" ht="8.25" hidden="1" customHeight="1"/>
    <row r="25915" ht="8.25" hidden="1" customHeight="1"/>
    <row r="25916" ht="8.25" hidden="1" customHeight="1"/>
    <row r="25917" ht="8.25" hidden="1" customHeight="1"/>
    <row r="25918" ht="8.25" hidden="1" customHeight="1"/>
    <row r="25919" ht="8.25" hidden="1" customHeight="1"/>
    <row r="25920" ht="8.25" hidden="1" customHeight="1"/>
    <row r="25921" ht="8.25" hidden="1" customHeight="1"/>
    <row r="25922" ht="8.25" hidden="1" customHeight="1"/>
    <row r="25923" ht="8.25" hidden="1" customHeight="1"/>
    <row r="25924" ht="8.25" hidden="1" customHeight="1"/>
    <row r="25925" ht="8.25" hidden="1" customHeight="1"/>
    <row r="25926" ht="8.25" hidden="1" customHeight="1"/>
    <row r="25927" ht="8.25" hidden="1" customHeight="1"/>
    <row r="25928" ht="8.25" hidden="1" customHeight="1"/>
    <row r="25929" ht="8.25" hidden="1" customHeight="1"/>
    <row r="25930" ht="8.25" hidden="1" customHeight="1"/>
    <row r="25931" ht="8.25" hidden="1" customHeight="1"/>
    <row r="25932" ht="8.25" hidden="1" customHeight="1"/>
    <row r="25933" ht="8.25" hidden="1" customHeight="1"/>
    <row r="25934" ht="8.25" hidden="1" customHeight="1"/>
    <row r="25935" ht="8.25" hidden="1" customHeight="1"/>
    <row r="25936" ht="8.25" hidden="1" customHeight="1"/>
    <row r="25937" ht="8.25" hidden="1" customHeight="1"/>
    <row r="25938" ht="8.25" hidden="1" customHeight="1"/>
    <row r="25939" ht="8.25" hidden="1" customHeight="1"/>
    <row r="25940" ht="8.25" hidden="1" customHeight="1"/>
    <row r="25941" ht="8.25" hidden="1" customHeight="1"/>
    <row r="25942" ht="8.25" hidden="1" customHeight="1"/>
    <row r="25943" ht="8.25" hidden="1" customHeight="1"/>
    <row r="25944" ht="8.25" hidden="1" customHeight="1"/>
    <row r="25945" ht="8.25" hidden="1" customHeight="1"/>
    <row r="25946" ht="8.25" hidden="1" customHeight="1"/>
    <row r="25947" ht="8.25" hidden="1" customHeight="1"/>
    <row r="25948" ht="8.25" hidden="1" customHeight="1"/>
    <row r="25949" ht="8.25" hidden="1" customHeight="1"/>
    <row r="25950" ht="8.25" hidden="1" customHeight="1"/>
    <row r="25951" ht="8.25" hidden="1" customHeight="1"/>
    <row r="25952" ht="8.25" hidden="1" customHeight="1"/>
    <row r="25953" ht="8.25" hidden="1" customHeight="1"/>
    <row r="25954" ht="8.25" hidden="1" customHeight="1"/>
    <row r="25955" ht="8.25" hidden="1" customHeight="1"/>
    <row r="25956" ht="8.25" hidden="1" customHeight="1"/>
    <row r="25957" ht="8.25" hidden="1" customHeight="1"/>
    <row r="25958" ht="8.25" hidden="1" customHeight="1"/>
    <row r="25959" ht="8.25" hidden="1" customHeight="1"/>
    <row r="25960" ht="8.25" hidden="1" customHeight="1"/>
    <row r="25961" ht="8.25" hidden="1" customHeight="1"/>
    <row r="25962" ht="8.25" hidden="1" customHeight="1"/>
    <row r="25963" ht="8.25" hidden="1" customHeight="1"/>
    <row r="25964" ht="8.25" hidden="1" customHeight="1"/>
    <row r="25965" ht="8.25" hidden="1" customHeight="1"/>
    <row r="25966" ht="8.25" hidden="1" customHeight="1"/>
    <row r="25967" ht="8.25" hidden="1" customHeight="1"/>
    <row r="25968" ht="8.25" hidden="1" customHeight="1"/>
    <row r="25969" ht="8.25" hidden="1" customHeight="1"/>
    <row r="25970" ht="8.25" hidden="1" customHeight="1"/>
    <row r="25971" ht="8.25" hidden="1" customHeight="1"/>
    <row r="25972" ht="8.25" hidden="1" customHeight="1"/>
    <row r="25973" ht="8.25" hidden="1" customHeight="1"/>
    <row r="25974" ht="8.25" hidden="1" customHeight="1"/>
    <row r="25975" ht="8.25" hidden="1" customHeight="1"/>
    <row r="25976" ht="8.25" hidden="1" customHeight="1"/>
    <row r="25977" ht="8.25" hidden="1" customHeight="1"/>
    <row r="25978" ht="8.25" hidden="1" customHeight="1"/>
    <row r="25979" ht="8.25" hidden="1" customHeight="1"/>
    <row r="25980" ht="8.25" hidden="1" customHeight="1"/>
    <row r="25981" ht="8.25" hidden="1" customHeight="1"/>
    <row r="25982" ht="8.25" hidden="1" customHeight="1"/>
    <row r="25983" ht="8.25" hidden="1" customHeight="1"/>
    <row r="25984" ht="8.25" hidden="1" customHeight="1"/>
    <row r="25985" ht="8.25" hidden="1" customHeight="1"/>
    <row r="25986" ht="8.25" hidden="1" customHeight="1"/>
    <row r="25987" ht="8.25" hidden="1" customHeight="1"/>
    <row r="25988" ht="8.25" hidden="1" customHeight="1"/>
    <row r="25989" ht="8.25" hidden="1" customHeight="1"/>
    <row r="25990" ht="8.25" hidden="1" customHeight="1"/>
    <row r="25991" ht="8.25" hidden="1" customHeight="1"/>
    <row r="25992" ht="8.25" hidden="1" customHeight="1"/>
    <row r="25993" ht="8.25" hidden="1" customHeight="1"/>
    <row r="25994" ht="8.25" hidden="1" customHeight="1"/>
    <row r="25995" ht="8.25" hidden="1" customHeight="1"/>
    <row r="25996" ht="8.25" hidden="1" customHeight="1"/>
    <row r="25997" ht="8.25" hidden="1" customHeight="1"/>
    <row r="25998" ht="8.25" hidden="1" customHeight="1"/>
    <row r="25999" ht="8.25" hidden="1" customHeight="1"/>
    <row r="26000" ht="8.25" hidden="1" customHeight="1"/>
    <row r="26001" ht="8.25" hidden="1" customHeight="1"/>
    <row r="26002" ht="8.25" hidden="1" customHeight="1"/>
    <row r="26003" ht="8.25" hidden="1" customHeight="1"/>
    <row r="26004" ht="8.25" hidden="1" customHeight="1"/>
    <row r="26005" ht="8.25" hidden="1" customHeight="1"/>
    <row r="26006" ht="8.25" hidden="1" customHeight="1"/>
    <row r="26007" ht="8.25" hidden="1" customHeight="1"/>
    <row r="26008" ht="8.25" hidden="1" customHeight="1"/>
    <row r="26009" ht="8.25" hidden="1" customHeight="1"/>
    <row r="26010" ht="8.25" hidden="1" customHeight="1"/>
    <row r="26011" ht="8.25" hidden="1" customHeight="1"/>
    <row r="26012" ht="8.25" hidden="1" customHeight="1"/>
    <row r="26013" ht="8.25" hidden="1" customHeight="1"/>
    <row r="26014" ht="8.25" hidden="1" customHeight="1"/>
    <row r="26015" ht="8.25" hidden="1" customHeight="1"/>
    <row r="26016" ht="8.25" hidden="1" customHeight="1"/>
    <row r="26017" ht="8.25" hidden="1" customHeight="1"/>
    <row r="26018" ht="8.25" hidden="1" customHeight="1"/>
    <row r="26019" ht="8.25" hidden="1" customHeight="1"/>
    <row r="26020" ht="8.25" hidden="1" customHeight="1"/>
    <row r="26021" ht="8.25" hidden="1" customHeight="1"/>
    <row r="26022" ht="8.25" hidden="1" customHeight="1"/>
    <row r="26023" ht="8.25" hidden="1" customHeight="1"/>
    <row r="26024" ht="8.25" hidden="1" customHeight="1"/>
    <row r="26025" ht="8.25" hidden="1" customHeight="1"/>
    <row r="26026" ht="8.25" hidden="1" customHeight="1"/>
    <row r="26027" ht="8.25" hidden="1" customHeight="1"/>
    <row r="26028" ht="8.25" hidden="1" customHeight="1"/>
    <row r="26029" ht="8.25" hidden="1" customHeight="1"/>
    <row r="26030" ht="8.25" hidden="1" customHeight="1"/>
    <row r="26031" ht="8.25" hidden="1" customHeight="1"/>
    <row r="26032" ht="8.25" hidden="1" customHeight="1"/>
    <row r="26033" ht="8.25" hidden="1" customHeight="1"/>
    <row r="26034" ht="8.25" hidden="1" customHeight="1"/>
    <row r="26035" ht="8.25" hidden="1" customHeight="1"/>
    <row r="26036" ht="8.25" hidden="1" customHeight="1"/>
    <row r="26037" ht="8.25" hidden="1" customHeight="1"/>
    <row r="26038" ht="8.25" hidden="1" customHeight="1"/>
    <row r="26039" ht="8.25" hidden="1" customHeight="1"/>
    <row r="26040" ht="8.25" hidden="1" customHeight="1"/>
    <row r="26041" ht="8.25" hidden="1" customHeight="1"/>
    <row r="26042" ht="8.25" hidden="1" customHeight="1"/>
    <row r="26043" ht="8.25" hidden="1" customHeight="1"/>
    <row r="26044" ht="8.25" hidden="1" customHeight="1"/>
    <row r="26045" ht="8.25" hidden="1" customHeight="1"/>
    <row r="26046" ht="8.25" hidden="1" customHeight="1"/>
    <row r="26047" ht="8.25" hidden="1" customHeight="1"/>
    <row r="26048" ht="8.25" hidden="1" customHeight="1"/>
    <row r="26049" ht="8.25" hidden="1" customHeight="1"/>
    <row r="26050" ht="8.25" hidden="1" customHeight="1"/>
    <row r="26051" ht="8.25" hidden="1" customHeight="1"/>
    <row r="26052" ht="8.25" hidden="1" customHeight="1"/>
    <row r="26053" ht="8.25" hidden="1" customHeight="1"/>
    <row r="26054" ht="8.25" hidden="1" customHeight="1"/>
    <row r="26055" ht="8.25" hidden="1" customHeight="1"/>
    <row r="26056" ht="8.25" hidden="1" customHeight="1"/>
    <row r="26057" ht="8.25" hidden="1" customHeight="1"/>
    <row r="26058" ht="8.25" hidden="1" customHeight="1"/>
    <row r="26059" ht="8.25" hidden="1" customHeight="1"/>
    <row r="26060" ht="8.25" hidden="1" customHeight="1"/>
    <row r="26061" ht="8.25" hidden="1" customHeight="1"/>
    <row r="26062" ht="8.25" hidden="1" customHeight="1"/>
    <row r="26063" ht="8.25" hidden="1" customHeight="1"/>
    <row r="26064" ht="8.25" hidden="1" customHeight="1"/>
    <row r="26065" ht="8.25" hidden="1" customHeight="1"/>
    <row r="26066" ht="8.25" hidden="1" customHeight="1"/>
    <row r="26067" ht="8.25" hidden="1" customHeight="1"/>
    <row r="26068" ht="8.25" hidden="1" customHeight="1"/>
    <row r="26069" ht="8.25" hidden="1" customHeight="1"/>
    <row r="26070" ht="8.25" hidden="1" customHeight="1"/>
    <row r="26071" ht="8.25" hidden="1" customHeight="1"/>
    <row r="26072" ht="8.25" hidden="1" customHeight="1"/>
    <row r="26073" ht="8.25" hidden="1" customHeight="1"/>
    <row r="26074" ht="8.25" hidden="1" customHeight="1"/>
    <row r="26075" ht="8.25" hidden="1" customHeight="1"/>
    <row r="26076" ht="8.25" hidden="1" customHeight="1"/>
    <row r="26077" ht="8.25" hidden="1" customHeight="1"/>
    <row r="26078" ht="8.25" hidden="1" customHeight="1"/>
    <row r="26079" ht="8.25" hidden="1" customHeight="1"/>
    <row r="26080" ht="8.25" hidden="1" customHeight="1"/>
    <row r="26081" ht="8.25" hidden="1" customHeight="1"/>
    <row r="26082" ht="8.25" hidden="1" customHeight="1"/>
    <row r="26083" ht="8.25" hidden="1" customHeight="1"/>
    <row r="26084" ht="8.25" hidden="1" customHeight="1"/>
    <row r="26085" ht="8.25" hidden="1" customHeight="1"/>
    <row r="26086" ht="8.25" hidden="1" customHeight="1"/>
    <row r="26087" ht="8.25" hidden="1" customHeight="1"/>
    <row r="26088" ht="8.25" hidden="1" customHeight="1"/>
    <row r="26089" ht="8.25" hidden="1" customHeight="1"/>
    <row r="26090" ht="8.25" hidden="1" customHeight="1"/>
    <row r="26091" ht="8.25" hidden="1" customHeight="1"/>
    <row r="26092" ht="8.25" hidden="1" customHeight="1"/>
    <row r="26093" ht="8.25" hidden="1" customHeight="1"/>
    <row r="26094" ht="8.25" hidden="1" customHeight="1"/>
    <row r="26095" ht="8.25" hidden="1" customHeight="1"/>
    <row r="26096" ht="8.25" hidden="1" customHeight="1"/>
    <row r="26097" ht="8.25" hidden="1" customHeight="1"/>
    <row r="26098" ht="8.25" hidden="1" customHeight="1"/>
    <row r="26099" ht="8.25" hidden="1" customHeight="1"/>
    <row r="26100" ht="8.25" hidden="1" customHeight="1"/>
    <row r="26101" ht="8.25" hidden="1" customHeight="1"/>
    <row r="26102" ht="8.25" hidden="1" customHeight="1"/>
    <row r="26103" ht="8.25" hidden="1" customHeight="1"/>
    <row r="26104" ht="8.25" hidden="1" customHeight="1"/>
    <row r="26105" ht="8.25" hidden="1" customHeight="1"/>
    <row r="26106" ht="8.25" hidden="1" customHeight="1"/>
    <row r="26107" ht="8.25" hidden="1" customHeight="1"/>
    <row r="26108" ht="8.25" hidden="1" customHeight="1"/>
    <row r="26109" ht="8.25" hidden="1" customHeight="1"/>
    <row r="26110" ht="8.25" hidden="1" customHeight="1"/>
    <row r="26111" ht="8.25" hidden="1" customHeight="1"/>
    <row r="26112" ht="8.25" hidden="1" customHeight="1"/>
    <row r="26113" ht="8.25" hidden="1" customHeight="1"/>
    <row r="26114" ht="8.25" hidden="1" customHeight="1"/>
    <row r="26115" ht="8.25" hidden="1" customHeight="1"/>
    <row r="26116" ht="8.25" hidden="1" customHeight="1"/>
    <row r="26117" ht="8.25" hidden="1" customHeight="1"/>
    <row r="26118" ht="8.25" hidden="1" customHeight="1"/>
    <row r="26119" ht="8.25" hidden="1" customHeight="1"/>
    <row r="26120" ht="8.25" hidden="1" customHeight="1"/>
    <row r="26121" ht="8.25" hidden="1" customHeight="1"/>
    <row r="26122" ht="8.25" hidden="1" customHeight="1"/>
    <row r="26123" ht="8.25" hidden="1" customHeight="1"/>
    <row r="26124" ht="8.25" hidden="1" customHeight="1"/>
    <row r="26125" ht="8.25" hidden="1" customHeight="1"/>
    <row r="26126" ht="8.25" hidden="1" customHeight="1"/>
    <row r="26127" ht="8.25" hidden="1" customHeight="1"/>
    <row r="26128" ht="8.25" hidden="1" customHeight="1"/>
    <row r="26129" ht="8.25" hidden="1" customHeight="1"/>
    <row r="26130" ht="8.25" hidden="1" customHeight="1"/>
    <row r="26131" ht="8.25" hidden="1" customHeight="1"/>
    <row r="26132" ht="8.25" hidden="1" customHeight="1"/>
    <row r="26133" ht="8.25" hidden="1" customHeight="1"/>
    <row r="26134" ht="8.25" hidden="1" customHeight="1"/>
    <row r="26135" ht="8.25" hidden="1" customHeight="1"/>
    <row r="26136" ht="8.25" hidden="1" customHeight="1"/>
    <row r="26137" ht="8.25" hidden="1" customHeight="1"/>
    <row r="26138" ht="8.25" hidden="1" customHeight="1"/>
    <row r="26139" ht="8.25" hidden="1" customHeight="1"/>
    <row r="26140" ht="8.25" hidden="1" customHeight="1"/>
    <row r="26141" ht="8.25" hidden="1" customHeight="1"/>
    <row r="26142" ht="8.25" hidden="1" customHeight="1"/>
    <row r="26143" ht="8.25" hidden="1" customHeight="1"/>
    <row r="26144" ht="8.25" hidden="1" customHeight="1"/>
    <row r="26145" ht="8.25" hidden="1" customHeight="1"/>
    <row r="26146" ht="8.25" hidden="1" customHeight="1"/>
    <row r="26147" ht="8.25" hidden="1" customHeight="1"/>
    <row r="26148" ht="8.25" hidden="1" customHeight="1"/>
    <row r="26149" ht="8.25" hidden="1" customHeight="1"/>
    <row r="26150" ht="8.25" hidden="1" customHeight="1"/>
    <row r="26151" ht="8.25" hidden="1" customHeight="1"/>
    <row r="26152" ht="8.25" hidden="1" customHeight="1"/>
    <row r="26153" ht="8.25" hidden="1" customHeight="1"/>
    <row r="26154" ht="8.25" hidden="1" customHeight="1"/>
    <row r="26155" ht="8.25" hidden="1" customHeight="1"/>
    <row r="26156" ht="8.25" hidden="1" customHeight="1"/>
    <row r="26157" ht="8.25" hidden="1" customHeight="1"/>
    <row r="26158" ht="8.25" hidden="1" customHeight="1"/>
    <row r="26159" ht="8.25" hidden="1" customHeight="1"/>
    <row r="26160" ht="8.25" hidden="1" customHeight="1"/>
    <row r="26161" ht="8.25" hidden="1" customHeight="1"/>
    <row r="26162" ht="8.25" hidden="1" customHeight="1"/>
    <row r="26163" ht="8.25" hidden="1" customHeight="1"/>
    <row r="26164" ht="8.25" hidden="1" customHeight="1"/>
    <row r="26165" ht="8.25" hidden="1" customHeight="1"/>
    <row r="26166" ht="8.25" hidden="1" customHeight="1"/>
    <row r="26167" ht="8.25" hidden="1" customHeight="1"/>
    <row r="26168" ht="8.25" hidden="1" customHeight="1"/>
    <row r="26169" ht="8.25" hidden="1" customHeight="1"/>
    <row r="26170" ht="8.25" hidden="1" customHeight="1"/>
    <row r="26171" ht="8.25" hidden="1" customHeight="1"/>
    <row r="26172" ht="8.25" hidden="1" customHeight="1"/>
    <row r="26173" ht="8.25" hidden="1" customHeight="1"/>
    <row r="26174" ht="8.25" hidden="1" customHeight="1"/>
    <row r="26175" ht="8.25" hidden="1" customHeight="1"/>
    <row r="26176" ht="8.25" hidden="1" customHeight="1"/>
    <row r="26177" ht="8.25" hidden="1" customHeight="1"/>
    <row r="26178" ht="8.25" hidden="1" customHeight="1"/>
    <row r="26179" ht="8.25" hidden="1" customHeight="1"/>
    <row r="26180" ht="8.25" hidden="1" customHeight="1"/>
    <row r="26181" ht="8.25" hidden="1" customHeight="1"/>
    <row r="26182" ht="8.25" hidden="1" customHeight="1"/>
    <row r="26183" ht="8.25" hidden="1" customHeight="1"/>
    <row r="26184" ht="8.25" hidden="1" customHeight="1"/>
    <row r="26185" ht="8.25" hidden="1" customHeight="1"/>
    <row r="26186" ht="8.25" hidden="1" customHeight="1"/>
    <row r="26187" ht="8.25" hidden="1" customHeight="1"/>
    <row r="26188" ht="8.25" hidden="1" customHeight="1"/>
    <row r="26189" ht="8.25" hidden="1" customHeight="1"/>
    <row r="26190" ht="8.25" hidden="1" customHeight="1"/>
    <row r="26191" ht="8.25" hidden="1" customHeight="1"/>
    <row r="26192" ht="8.25" hidden="1" customHeight="1"/>
    <row r="26193" ht="8.25" hidden="1" customHeight="1"/>
    <row r="26194" ht="8.25" hidden="1" customHeight="1"/>
    <row r="26195" ht="8.25" hidden="1" customHeight="1"/>
    <row r="26196" ht="8.25" hidden="1" customHeight="1"/>
    <row r="26197" ht="8.25" hidden="1" customHeight="1"/>
    <row r="26198" ht="8.25" hidden="1" customHeight="1"/>
    <row r="26199" ht="8.25" hidden="1" customHeight="1"/>
    <row r="26200" ht="8.25" hidden="1" customHeight="1"/>
    <row r="26201" ht="8.25" hidden="1" customHeight="1"/>
    <row r="26202" ht="8.25" hidden="1" customHeight="1"/>
    <row r="26203" ht="8.25" hidden="1" customHeight="1"/>
    <row r="26204" ht="8.25" hidden="1" customHeight="1"/>
    <row r="26205" ht="8.25" hidden="1" customHeight="1"/>
    <row r="26206" ht="8.25" hidden="1" customHeight="1"/>
    <row r="26207" ht="8.25" hidden="1" customHeight="1"/>
    <row r="26208" ht="8.25" hidden="1" customHeight="1"/>
    <row r="26209" ht="8.25" hidden="1" customHeight="1"/>
    <row r="26210" ht="8.25" hidden="1" customHeight="1"/>
    <row r="26211" ht="8.25" hidden="1" customHeight="1"/>
    <row r="26212" ht="8.25" hidden="1" customHeight="1"/>
    <row r="26213" ht="8.25" hidden="1" customHeight="1"/>
    <row r="26214" ht="8.25" hidden="1" customHeight="1"/>
    <row r="26215" ht="8.25" hidden="1" customHeight="1"/>
    <row r="26216" ht="8.25" hidden="1" customHeight="1"/>
    <row r="26217" ht="8.25" hidden="1" customHeight="1"/>
    <row r="26218" ht="8.25" hidden="1" customHeight="1"/>
    <row r="26219" ht="8.25" hidden="1" customHeight="1"/>
    <row r="26220" ht="8.25" hidden="1" customHeight="1"/>
    <row r="26221" ht="8.25" hidden="1" customHeight="1"/>
    <row r="26222" ht="8.25" hidden="1" customHeight="1"/>
    <row r="26223" ht="8.25" hidden="1" customHeight="1"/>
    <row r="26224" ht="8.25" hidden="1" customHeight="1"/>
    <row r="26225" ht="8.25" hidden="1" customHeight="1"/>
    <row r="26226" ht="8.25" hidden="1" customHeight="1"/>
    <row r="26227" ht="8.25" hidden="1" customHeight="1"/>
    <row r="26228" ht="8.25" hidden="1" customHeight="1"/>
    <row r="26229" ht="8.25" hidden="1" customHeight="1"/>
    <row r="26230" ht="8.25" hidden="1" customHeight="1"/>
    <row r="26231" ht="8.25" hidden="1" customHeight="1"/>
    <row r="26232" ht="8.25" hidden="1" customHeight="1"/>
    <row r="26233" ht="8.25" hidden="1" customHeight="1"/>
    <row r="26234" ht="8.25" hidden="1" customHeight="1"/>
    <row r="26235" ht="8.25" hidden="1" customHeight="1"/>
    <row r="26236" ht="8.25" hidden="1" customHeight="1"/>
    <row r="26237" ht="8.25" hidden="1" customHeight="1"/>
    <row r="26238" ht="8.25" hidden="1" customHeight="1"/>
    <row r="26239" ht="8.25" hidden="1" customHeight="1"/>
    <row r="26240" ht="8.25" hidden="1" customHeight="1"/>
    <row r="26241" ht="8.25" hidden="1" customHeight="1"/>
    <row r="26242" ht="8.25" hidden="1" customHeight="1"/>
    <row r="26243" ht="8.25" hidden="1" customHeight="1"/>
    <row r="26244" ht="8.25" hidden="1" customHeight="1"/>
    <row r="26245" ht="8.25" hidden="1" customHeight="1"/>
    <row r="26246" ht="8.25" hidden="1" customHeight="1"/>
    <row r="26247" ht="8.25" hidden="1" customHeight="1"/>
    <row r="26248" ht="8.25" hidden="1" customHeight="1"/>
    <row r="26249" ht="8.25" hidden="1" customHeight="1"/>
    <row r="26250" ht="8.25" hidden="1" customHeight="1"/>
    <row r="26251" ht="8.25" hidden="1" customHeight="1"/>
    <row r="26252" ht="8.25" hidden="1" customHeight="1"/>
    <row r="26253" ht="8.25" hidden="1" customHeight="1"/>
    <row r="26254" ht="8.25" hidden="1" customHeight="1"/>
    <row r="26255" ht="8.25" hidden="1" customHeight="1"/>
    <row r="26256" ht="8.25" hidden="1" customHeight="1"/>
    <row r="26257" ht="8.25" hidden="1" customHeight="1"/>
    <row r="26258" ht="8.25" hidden="1" customHeight="1"/>
    <row r="26259" ht="8.25" hidden="1" customHeight="1"/>
    <row r="26260" ht="8.25" hidden="1" customHeight="1"/>
    <row r="26261" ht="8.25" hidden="1" customHeight="1"/>
    <row r="26262" ht="8.25" hidden="1" customHeight="1"/>
    <row r="26263" ht="8.25" hidden="1" customHeight="1"/>
    <row r="26264" ht="8.25" hidden="1" customHeight="1"/>
    <row r="26265" ht="8.25" hidden="1" customHeight="1"/>
    <row r="26266" ht="8.25" hidden="1" customHeight="1"/>
    <row r="26267" ht="8.25" hidden="1" customHeight="1"/>
    <row r="26268" ht="8.25" hidden="1" customHeight="1"/>
    <row r="26269" ht="8.25" hidden="1" customHeight="1"/>
    <row r="26270" ht="8.25" hidden="1" customHeight="1"/>
    <row r="26271" ht="8.25" hidden="1" customHeight="1"/>
    <row r="26272" ht="8.25" hidden="1" customHeight="1"/>
    <row r="26273" ht="8.25" hidden="1" customHeight="1"/>
    <row r="26274" ht="8.25" hidden="1" customHeight="1"/>
    <row r="26275" ht="8.25" hidden="1" customHeight="1"/>
    <row r="26276" ht="8.25" hidden="1" customHeight="1"/>
    <row r="26277" ht="8.25" hidden="1" customHeight="1"/>
    <row r="26278" ht="8.25" hidden="1" customHeight="1"/>
    <row r="26279" ht="8.25" hidden="1" customHeight="1"/>
    <row r="26280" ht="8.25" hidden="1" customHeight="1"/>
    <row r="26281" ht="8.25" hidden="1" customHeight="1"/>
    <row r="26282" ht="8.25" hidden="1" customHeight="1"/>
    <row r="26283" ht="8.25" hidden="1" customHeight="1"/>
    <row r="26284" ht="8.25" hidden="1" customHeight="1"/>
    <row r="26285" ht="8.25" hidden="1" customHeight="1"/>
    <row r="26286" ht="8.25" hidden="1" customHeight="1"/>
    <row r="26287" ht="8.25" hidden="1" customHeight="1"/>
    <row r="26288" ht="8.25" hidden="1" customHeight="1"/>
    <row r="26289" ht="8.25" hidden="1" customHeight="1"/>
    <row r="26290" ht="8.25" hidden="1" customHeight="1"/>
    <row r="26291" ht="8.25" hidden="1" customHeight="1"/>
    <row r="26292" ht="8.25" hidden="1" customHeight="1"/>
    <row r="26293" ht="8.25" hidden="1" customHeight="1"/>
    <row r="26294" ht="8.25" hidden="1" customHeight="1"/>
    <row r="26295" ht="8.25" hidden="1" customHeight="1"/>
    <row r="26296" ht="8.25" hidden="1" customHeight="1"/>
    <row r="26297" ht="8.25" hidden="1" customHeight="1"/>
    <row r="26298" ht="8.25" hidden="1" customHeight="1"/>
    <row r="26299" ht="8.25" hidden="1" customHeight="1"/>
    <row r="26300" ht="8.25" hidden="1" customHeight="1"/>
    <row r="26301" ht="8.25" hidden="1" customHeight="1"/>
    <row r="26302" ht="8.25" hidden="1" customHeight="1"/>
    <row r="26303" ht="8.25" hidden="1" customHeight="1"/>
    <row r="26304" ht="8.25" hidden="1" customHeight="1"/>
    <row r="26305" ht="8.25" hidden="1" customHeight="1"/>
    <row r="26306" ht="8.25" hidden="1" customHeight="1"/>
    <row r="26307" ht="8.25" hidden="1" customHeight="1"/>
    <row r="26308" ht="8.25" hidden="1" customHeight="1"/>
    <row r="26309" ht="8.25" hidden="1" customHeight="1"/>
    <row r="26310" ht="8.25" hidden="1" customHeight="1"/>
    <row r="26311" ht="8.25" hidden="1" customHeight="1"/>
    <row r="26312" ht="8.25" hidden="1" customHeight="1"/>
    <row r="26313" ht="8.25" hidden="1" customHeight="1"/>
    <row r="26314" ht="8.25" hidden="1" customHeight="1"/>
    <row r="26315" ht="8.25" hidden="1" customHeight="1"/>
    <row r="26316" ht="8.25" hidden="1" customHeight="1"/>
    <row r="26317" ht="8.25" hidden="1" customHeight="1"/>
    <row r="26318" ht="8.25" hidden="1" customHeight="1"/>
    <row r="26319" ht="8.25" hidden="1" customHeight="1"/>
    <row r="26320" ht="8.25" hidden="1" customHeight="1"/>
    <row r="26321" ht="8.25" hidden="1" customHeight="1"/>
    <row r="26322" ht="8.25" hidden="1" customHeight="1"/>
    <row r="26323" ht="8.25" hidden="1" customHeight="1"/>
    <row r="26324" ht="8.25" hidden="1" customHeight="1"/>
    <row r="26325" ht="8.25" hidden="1" customHeight="1"/>
    <row r="26326" ht="8.25" hidden="1" customHeight="1"/>
    <row r="26327" ht="8.25" hidden="1" customHeight="1"/>
    <row r="26328" ht="8.25" hidden="1" customHeight="1"/>
    <row r="26329" ht="8.25" hidden="1" customHeight="1"/>
    <row r="26330" ht="8.25" hidden="1" customHeight="1"/>
    <row r="26331" ht="8.25" hidden="1" customHeight="1"/>
    <row r="26332" ht="8.25" hidden="1" customHeight="1"/>
    <row r="26333" ht="8.25" hidden="1" customHeight="1"/>
    <row r="26334" ht="8.25" hidden="1" customHeight="1"/>
    <row r="26335" ht="8.25" hidden="1" customHeight="1"/>
    <row r="26336" ht="8.25" hidden="1" customHeight="1"/>
    <row r="26337" ht="8.25" hidden="1" customHeight="1"/>
    <row r="26338" ht="8.25" hidden="1" customHeight="1"/>
    <row r="26339" ht="8.25" hidden="1" customHeight="1"/>
    <row r="26340" ht="8.25" hidden="1" customHeight="1"/>
    <row r="26341" ht="8.25" hidden="1" customHeight="1"/>
    <row r="26342" ht="8.25" hidden="1" customHeight="1"/>
    <row r="26343" ht="8.25" hidden="1" customHeight="1"/>
    <row r="26344" ht="8.25" hidden="1" customHeight="1"/>
    <row r="26345" ht="8.25" hidden="1" customHeight="1"/>
    <row r="26346" ht="8.25" hidden="1" customHeight="1"/>
    <row r="26347" ht="8.25" hidden="1" customHeight="1"/>
    <row r="26348" ht="8.25" hidden="1" customHeight="1"/>
    <row r="26349" ht="8.25" hidden="1" customHeight="1"/>
    <row r="26350" ht="8.25" hidden="1" customHeight="1"/>
    <row r="26351" ht="8.25" hidden="1" customHeight="1"/>
    <row r="26352" ht="8.25" hidden="1" customHeight="1"/>
    <row r="26353" ht="8.25" hidden="1" customHeight="1"/>
    <row r="26354" ht="8.25" hidden="1" customHeight="1"/>
    <row r="26355" ht="8.25" hidden="1" customHeight="1"/>
    <row r="26356" ht="8.25" hidden="1" customHeight="1"/>
    <row r="26357" ht="8.25" hidden="1" customHeight="1"/>
    <row r="26358" ht="8.25" hidden="1" customHeight="1"/>
    <row r="26359" ht="8.25" hidden="1" customHeight="1"/>
    <row r="26360" ht="8.25" hidden="1" customHeight="1"/>
    <row r="26361" ht="8.25" hidden="1" customHeight="1"/>
    <row r="26362" ht="8.25" hidden="1" customHeight="1"/>
    <row r="26363" ht="8.25" hidden="1" customHeight="1"/>
    <row r="26364" ht="8.25" hidden="1" customHeight="1"/>
    <row r="26365" ht="8.25" hidden="1" customHeight="1"/>
    <row r="26366" ht="8.25" hidden="1" customHeight="1"/>
    <row r="26367" ht="8.25" hidden="1" customHeight="1"/>
    <row r="26368" ht="8.25" hidden="1" customHeight="1"/>
    <row r="26369" ht="8.25" hidden="1" customHeight="1"/>
    <row r="26370" ht="8.25" hidden="1" customHeight="1"/>
    <row r="26371" ht="8.25" hidden="1" customHeight="1"/>
    <row r="26372" ht="8.25" hidden="1" customHeight="1"/>
    <row r="26373" ht="8.25" hidden="1" customHeight="1"/>
    <row r="26374" ht="8.25" hidden="1" customHeight="1"/>
    <row r="26375" ht="8.25" hidden="1" customHeight="1"/>
    <row r="26376" ht="8.25" hidden="1" customHeight="1"/>
    <row r="26377" ht="8.25" hidden="1" customHeight="1"/>
    <row r="26378" ht="8.25" hidden="1" customHeight="1"/>
    <row r="26379" ht="8.25" hidden="1" customHeight="1"/>
    <row r="26380" ht="8.25" hidden="1" customHeight="1"/>
    <row r="26381" ht="8.25" hidden="1" customHeight="1"/>
    <row r="26382" ht="8.25" hidden="1" customHeight="1"/>
    <row r="26383" ht="8.25" hidden="1" customHeight="1"/>
    <row r="26384" ht="8.25" hidden="1" customHeight="1"/>
    <row r="26385" ht="8.25" hidden="1" customHeight="1"/>
    <row r="26386" ht="8.25" hidden="1" customHeight="1"/>
    <row r="26387" ht="8.25" hidden="1" customHeight="1"/>
    <row r="26388" ht="8.25" hidden="1" customHeight="1"/>
    <row r="26389" ht="8.25" hidden="1" customHeight="1"/>
    <row r="26390" ht="8.25" hidden="1" customHeight="1"/>
    <row r="26391" ht="8.25" hidden="1" customHeight="1"/>
    <row r="26392" ht="8.25" hidden="1" customHeight="1"/>
    <row r="26393" ht="8.25" hidden="1" customHeight="1"/>
    <row r="26394" ht="8.25" hidden="1" customHeight="1"/>
    <row r="26395" ht="8.25" hidden="1" customHeight="1"/>
    <row r="26396" ht="8.25" hidden="1" customHeight="1"/>
    <row r="26397" ht="8.25" hidden="1" customHeight="1"/>
    <row r="26398" ht="8.25" hidden="1" customHeight="1"/>
    <row r="26399" ht="8.25" hidden="1" customHeight="1"/>
    <row r="26400" ht="8.25" hidden="1" customHeight="1"/>
    <row r="26401" ht="8.25" hidden="1" customHeight="1"/>
    <row r="26402" ht="8.25" hidden="1" customHeight="1"/>
    <row r="26403" ht="8.25" hidden="1" customHeight="1"/>
    <row r="26404" ht="8.25" hidden="1" customHeight="1"/>
    <row r="26405" ht="8.25" hidden="1" customHeight="1"/>
    <row r="26406" ht="8.25" hidden="1" customHeight="1"/>
    <row r="26407" ht="8.25" hidden="1" customHeight="1"/>
    <row r="26408" ht="8.25" hidden="1" customHeight="1"/>
    <row r="26409" ht="8.25" hidden="1" customHeight="1"/>
    <row r="26410" ht="8.25" hidden="1" customHeight="1"/>
    <row r="26411" ht="8.25" hidden="1" customHeight="1"/>
    <row r="26412" ht="8.25" hidden="1" customHeight="1"/>
    <row r="26413" ht="8.25" hidden="1" customHeight="1"/>
    <row r="26414" ht="8.25" hidden="1" customHeight="1"/>
    <row r="26415" ht="8.25" hidden="1" customHeight="1"/>
    <row r="26416" ht="8.25" hidden="1" customHeight="1"/>
    <row r="26417" ht="8.25" hidden="1" customHeight="1"/>
    <row r="26418" ht="8.25" hidden="1" customHeight="1"/>
    <row r="26419" ht="8.25" hidden="1" customHeight="1"/>
    <row r="26420" ht="8.25" hidden="1" customHeight="1"/>
    <row r="26421" ht="8.25" hidden="1" customHeight="1"/>
    <row r="26422" ht="8.25" hidden="1" customHeight="1"/>
    <row r="26423" ht="8.25" hidden="1" customHeight="1"/>
    <row r="26424" ht="8.25" hidden="1" customHeight="1"/>
    <row r="26425" ht="8.25" hidden="1" customHeight="1"/>
    <row r="26426" ht="8.25" hidden="1" customHeight="1"/>
    <row r="26427" ht="8.25" hidden="1" customHeight="1"/>
    <row r="26428" ht="8.25" hidden="1" customHeight="1"/>
    <row r="26429" ht="8.25" hidden="1" customHeight="1"/>
    <row r="26430" ht="8.25" hidden="1" customHeight="1"/>
    <row r="26431" ht="8.25" hidden="1" customHeight="1"/>
    <row r="26432" ht="8.25" hidden="1" customHeight="1"/>
    <row r="26433" ht="8.25" hidden="1" customHeight="1"/>
    <row r="26434" ht="8.25" hidden="1" customHeight="1"/>
    <row r="26435" ht="8.25" hidden="1" customHeight="1"/>
    <row r="26436" ht="8.25" hidden="1" customHeight="1"/>
    <row r="26437" ht="8.25" hidden="1" customHeight="1"/>
    <row r="26438" ht="8.25" hidden="1" customHeight="1"/>
    <row r="26439" ht="8.25" hidden="1" customHeight="1"/>
    <row r="26440" ht="8.25" hidden="1" customHeight="1"/>
    <row r="26441" ht="8.25" hidden="1" customHeight="1"/>
    <row r="26442" ht="8.25" hidden="1" customHeight="1"/>
    <row r="26443" ht="8.25" hidden="1" customHeight="1"/>
    <row r="26444" ht="8.25" hidden="1" customHeight="1"/>
    <row r="26445" ht="8.25" hidden="1" customHeight="1"/>
    <row r="26446" ht="8.25" hidden="1" customHeight="1"/>
    <row r="26447" ht="8.25" hidden="1" customHeight="1"/>
    <row r="26448" ht="8.25" hidden="1" customHeight="1"/>
    <row r="26449" ht="8.25" hidden="1" customHeight="1"/>
    <row r="26450" ht="8.25" hidden="1" customHeight="1"/>
    <row r="26451" ht="8.25" hidden="1" customHeight="1"/>
    <row r="26452" ht="8.25" hidden="1" customHeight="1"/>
    <row r="26453" ht="8.25" hidden="1" customHeight="1"/>
    <row r="26454" ht="8.25" hidden="1" customHeight="1"/>
    <row r="26455" ht="8.25" hidden="1" customHeight="1"/>
    <row r="26456" ht="8.25" hidden="1" customHeight="1"/>
    <row r="26457" ht="8.25" hidden="1" customHeight="1"/>
    <row r="26458" ht="8.25" hidden="1" customHeight="1"/>
    <row r="26459" ht="8.25" hidden="1" customHeight="1"/>
    <row r="26460" ht="8.25" hidden="1" customHeight="1"/>
    <row r="26461" ht="8.25" hidden="1" customHeight="1"/>
    <row r="26462" ht="8.25" hidden="1" customHeight="1"/>
    <row r="26463" ht="8.25" hidden="1" customHeight="1"/>
    <row r="26464" ht="8.25" hidden="1" customHeight="1"/>
    <row r="26465" ht="8.25" hidden="1" customHeight="1"/>
    <row r="26466" ht="8.25" hidden="1" customHeight="1"/>
    <row r="26467" ht="8.25" hidden="1" customHeight="1"/>
    <row r="26468" ht="8.25" hidden="1" customHeight="1"/>
    <row r="26469" ht="8.25" hidden="1" customHeight="1"/>
    <row r="26470" ht="8.25" hidden="1" customHeight="1"/>
    <row r="26471" ht="8.25" hidden="1" customHeight="1"/>
    <row r="26472" ht="8.25" hidden="1" customHeight="1"/>
    <row r="26473" ht="8.25" hidden="1" customHeight="1"/>
    <row r="26474" ht="8.25" hidden="1" customHeight="1"/>
    <row r="26475" ht="8.25" hidden="1" customHeight="1"/>
    <row r="26476" ht="8.25" hidden="1" customHeight="1"/>
    <row r="26477" ht="8.25" hidden="1" customHeight="1"/>
    <row r="26478" ht="8.25" hidden="1" customHeight="1"/>
    <row r="26479" ht="8.25" hidden="1" customHeight="1"/>
    <row r="26480" ht="8.25" hidden="1" customHeight="1"/>
    <row r="26481" ht="8.25" hidden="1" customHeight="1"/>
    <row r="26482" ht="8.25" hidden="1" customHeight="1"/>
    <row r="26483" ht="8.25" hidden="1" customHeight="1"/>
    <row r="26484" ht="8.25" hidden="1" customHeight="1"/>
    <row r="26485" ht="8.25" hidden="1" customHeight="1"/>
    <row r="26486" ht="8.25" hidden="1" customHeight="1"/>
    <row r="26487" ht="8.25" hidden="1" customHeight="1"/>
    <row r="26488" ht="8.25" hidden="1" customHeight="1"/>
    <row r="26489" ht="8.25" hidden="1" customHeight="1"/>
    <row r="26490" ht="8.25" hidden="1" customHeight="1"/>
    <row r="26491" ht="8.25" hidden="1" customHeight="1"/>
    <row r="26492" ht="8.25" hidden="1" customHeight="1"/>
    <row r="26493" ht="8.25" hidden="1" customHeight="1"/>
    <row r="26494" ht="8.25" hidden="1" customHeight="1"/>
    <row r="26495" ht="8.25" hidden="1" customHeight="1"/>
    <row r="26496" ht="8.25" hidden="1" customHeight="1"/>
    <row r="26497" ht="8.25" hidden="1" customHeight="1"/>
    <row r="26498" ht="8.25" hidden="1" customHeight="1"/>
    <row r="26499" ht="8.25" hidden="1" customHeight="1"/>
    <row r="26500" ht="8.25" hidden="1" customHeight="1"/>
    <row r="26501" ht="8.25" hidden="1" customHeight="1"/>
    <row r="26502" ht="8.25" hidden="1" customHeight="1"/>
    <row r="26503" ht="8.25" hidden="1" customHeight="1"/>
    <row r="26504" ht="8.25" hidden="1" customHeight="1"/>
    <row r="26505" ht="8.25" hidden="1" customHeight="1"/>
    <row r="26506" ht="8.25" hidden="1" customHeight="1"/>
    <row r="26507" ht="8.25" hidden="1" customHeight="1"/>
    <row r="26508" ht="8.25" hidden="1" customHeight="1"/>
    <row r="26509" ht="8.25" hidden="1" customHeight="1"/>
    <row r="26510" ht="8.25" hidden="1" customHeight="1"/>
    <row r="26511" ht="8.25" hidden="1" customHeight="1"/>
    <row r="26512" ht="8.25" hidden="1" customHeight="1"/>
    <row r="26513" ht="8.25" hidden="1" customHeight="1"/>
    <row r="26514" ht="8.25" hidden="1" customHeight="1"/>
    <row r="26515" ht="8.25" hidden="1" customHeight="1"/>
    <row r="26516" ht="8.25" hidden="1" customHeight="1"/>
    <row r="26517" ht="8.25" hidden="1" customHeight="1"/>
    <row r="26518" ht="8.25" hidden="1" customHeight="1"/>
    <row r="26519" ht="8.25" hidden="1" customHeight="1"/>
    <row r="26520" ht="8.25" hidden="1" customHeight="1"/>
    <row r="26521" ht="8.25" hidden="1" customHeight="1"/>
    <row r="26522" ht="8.25" hidden="1" customHeight="1"/>
    <row r="26523" ht="8.25" hidden="1" customHeight="1"/>
    <row r="26524" ht="8.25" hidden="1" customHeight="1"/>
    <row r="26525" ht="8.25" hidden="1" customHeight="1"/>
    <row r="26526" ht="8.25" hidden="1" customHeight="1"/>
    <row r="26527" ht="8.25" hidden="1" customHeight="1"/>
    <row r="26528" ht="8.25" hidden="1" customHeight="1"/>
    <row r="26529" ht="8.25" hidden="1" customHeight="1"/>
    <row r="26530" ht="8.25" hidden="1" customHeight="1"/>
    <row r="26531" ht="8.25" hidden="1" customHeight="1"/>
    <row r="26532" ht="8.25" hidden="1" customHeight="1"/>
    <row r="26533" ht="8.25" hidden="1" customHeight="1"/>
    <row r="26534" ht="8.25" hidden="1" customHeight="1"/>
    <row r="26535" ht="8.25" hidden="1" customHeight="1"/>
    <row r="26536" ht="8.25" hidden="1" customHeight="1"/>
    <row r="26537" ht="8.25" hidden="1" customHeight="1"/>
    <row r="26538" ht="8.25" hidden="1" customHeight="1"/>
    <row r="26539" ht="8.25" hidden="1" customHeight="1"/>
    <row r="26540" ht="8.25" hidden="1" customHeight="1"/>
    <row r="26541" ht="8.25" hidden="1" customHeight="1"/>
    <row r="26542" ht="8.25" hidden="1" customHeight="1"/>
    <row r="26543" ht="8.25" hidden="1" customHeight="1"/>
    <row r="26544" ht="8.25" hidden="1" customHeight="1"/>
    <row r="26545" ht="8.25" hidden="1" customHeight="1"/>
    <row r="26546" ht="8.25" hidden="1" customHeight="1"/>
    <row r="26547" ht="8.25" hidden="1" customHeight="1"/>
    <row r="26548" ht="8.25" hidden="1" customHeight="1"/>
    <row r="26549" ht="8.25" hidden="1" customHeight="1"/>
    <row r="26550" ht="8.25" hidden="1" customHeight="1"/>
    <row r="26551" ht="8.25" hidden="1" customHeight="1"/>
    <row r="26552" ht="8.25" hidden="1" customHeight="1"/>
    <row r="26553" ht="8.25" hidden="1" customHeight="1"/>
    <row r="26554" ht="8.25" hidden="1" customHeight="1"/>
    <row r="26555" ht="8.25" hidden="1" customHeight="1"/>
    <row r="26556" ht="8.25" hidden="1" customHeight="1"/>
    <row r="26557" ht="8.25" hidden="1" customHeight="1"/>
    <row r="26558" ht="8.25" hidden="1" customHeight="1"/>
    <row r="26559" ht="8.25" hidden="1" customHeight="1"/>
    <row r="26560" ht="8.25" hidden="1" customHeight="1"/>
    <row r="26561" ht="8.25" hidden="1" customHeight="1"/>
    <row r="26562" ht="8.25" hidden="1" customHeight="1"/>
    <row r="26563" ht="8.25" hidden="1" customHeight="1"/>
    <row r="26564" ht="8.25" hidden="1" customHeight="1"/>
    <row r="26565" ht="8.25" hidden="1" customHeight="1"/>
    <row r="26566" ht="8.25" hidden="1" customHeight="1"/>
    <row r="26567" ht="8.25" hidden="1" customHeight="1"/>
    <row r="26568" ht="8.25" hidden="1" customHeight="1"/>
    <row r="26569" ht="8.25" hidden="1" customHeight="1"/>
    <row r="26570" ht="8.25" hidden="1" customHeight="1"/>
    <row r="26571" ht="8.25" hidden="1" customHeight="1"/>
    <row r="26572" ht="8.25" hidden="1" customHeight="1"/>
    <row r="26573" ht="8.25" hidden="1" customHeight="1"/>
    <row r="26574" ht="8.25" hidden="1" customHeight="1"/>
    <row r="26575" ht="8.25" hidden="1" customHeight="1"/>
    <row r="26576" ht="8.25" hidden="1" customHeight="1"/>
    <row r="26577" ht="8.25" hidden="1" customHeight="1"/>
    <row r="26578" ht="8.25" hidden="1" customHeight="1"/>
    <row r="26579" ht="8.25" hidden="1" customHeight="1"/>
    <row r="26580" ht="8.25" hidden="1" customHeight="1"/>
    <row r="26581" ht="8.25" hidden="1" customHeight="1"/>
    <row r="26582" ht="8.25" hidden="1" customHeight="1"/>
    <row r="26583" ht="8.25" hidden="1" customHeight="1"/>
    <row r="26584" ht="8.25" hidden="1" customHeight="1"/>
    <row r="26585" ht="8.25" hidden="1" customHeight="1"/>
    <row r="26586" ht="8.25" hidden="1" customHeight="1"/>
    <row r="26587" ht="8.25" hidden="1" customHeight="1"/>
    <row r="26588" ht="8.25" hidden="1" customHeight="1"/>
    <row r="26589" ht="8.25" hidden="1" customHeight="1"/>
    <row r="26590" ht="8.25" hidden="1" customHeight="1"/>
    <row r="26591" ht="8.25" hidden="1" customHeight="1"/>
    <row r="26592" ht="8.25" hidden="1" customHeight="1"/>
    <row r="26593" ht="8.25" hidden="1" customHeight="1"/>
    <row r="26594" ht="8.25" hidden="1" customHeight="1"/>
    <row r="26595" ht="8.25" hidden="1" customHeight="1"/>
    <row r="26596" ht="8.25" hidden="1" customHeight="1"/>
    <row r="26597" ht="8.25" hidden="1" customHeight="1"/>
    <row r="26598" ht="8.25" hidden="1" customHeight="1"/>
    <row r="26599" ht="8.25" hidden="1" customHeight="1"/>
    <row r="26600" ht="8.25" hidden="1" customHeight="1"/>
    <row r="26601" ht="8.25" hidden="1" customHeight="1"/>
    <row r="26602" ht="8.25" hidden="1" customHeight="1"/>
    <row r="26603" ht="8.25" hidden="1" customHeight="1"/>
    <row r="26604" ht="8.25" hidden="1" customHeight="1"/>
    <row r="26605" ht="8.25" hidden="1" customHeight="1"/>
    <row r="26606" ht="8.25" hidden="1" customHeight="1"/>
    <row r="26607" ht="8.25" hidden="1" customHeight="1"/>
    <row r="26608" ht="8.25" hidden="1" customHeight="1"/>
    <row r="26609" ht="8.25" hidden="1" customHeight="1"/>
    <row r="26610" ht="8.25" hidden="1" customHeight="1"/>
    <row r="26611" ht="8.25" hidden="1" customHeight="1"/>
    <row r="26612" ht="8.25" hidden="1" customHeight="1"/>
    <row r="26613" ht="8.25" hidden="1" customHeight="1"/>
    <row r="26614" ht="8.25" hidden="1" customHeight="1"/>
    <row r="26615" ht="8.25" hidden="1" customHeight="1"/>
    <row r="26616" ht="8.25" hidden="1" customHeight="1"/>
    <row r="26617" ht="8.25" hidden="1" customHeight="1"/>
    <row r="26618" ht="8.25" hidden="1" customHeight="1"/>
    <row r="26619" ht="8.25" hidden="1" customHeight="1"/>
    <row r="26620" ht="8.25" hidden="1" customHeight="1"/>
    <row r="26621" ht="8.25" hidden="1" customHeight="1"/>
    <row r="26622" ht="8.25" hidden="1" customHeight="1"/>
    <row r="26623" ht="8.25" hidden="1" customHeight="1"/>
    <row r="26624" ht="8.25" hidden="1" customHeight="1"/>
    <row r="26625" ht="8.25" hidden="1" customHeight="1"/>
    <row r="26626" ht="8.25" hidden="1" customHeight="1"/>
    <row r="26627" ht="8.25" hidden="1" customHeight="1"/>
    <row r="26628" ht="8.25" hidden="1" customHeight="1"/>
    <row r="26629" ht="8.25" hidden="1" customHeight="1"/>
    <row r="26630" ht="8.25" hidden="1" customHeight="1"/>
    <row r="26631" ht="8.25" hidden="1" customHeight="1"/>
    <row r="26632" ht="8.25" hidden="1" customHeight="1"/>
    <row r="26633" ht="8.25" hidden="1" customHeight="1"/>
    <row r="26634" ht="8.25" hidden="1" customHeight="1"/>
    <row r="26635" ht="8.25" hidden="1" customHeight="1"/>
    <row r="26636" ht="8.25" hidden="1" customHeight="1"/>
    <row r="26637" ht="8.25" hidden="1" customHeight="1"/>
    <row r="26638" ht="8.25" hidden="1" customHeight="1"/>
    <row r="26639" ht="8.25" hidden="1" customHeight="1"/>
    <row r="26640" ht="8.25" hidden="1" customHeight="1"/>
    <row r="26641" ht="8.25" hidden="1" customHeight="1"/>
    <row r="26642" ht="8.25" hidden="1" customHeight="1"/>
    <row r="26643" ht="8.25" hidden="1" customHeight="1"/>
    <row r="26644" ht="8.25" hidden="1" customHeight="1"/>
    <row r="26645" ht="8.25" hidden="1" customHeight="1"/>
    <row r="26646" ht="8.25" hidden="1" customHeight="1"/>
    <row r="26647" ht="8.25" hidden="1" customHeight="1"/>
    <row r="26648" ht="8.25" hidden="1" customHeight="1"/>
    <row r="26649" ht="8.25" hidden="1" customHeight="1"/>
    <row r="26650" ht="8.25" hidden="1" customHeight="1"/>
    <row r="26651" ht="8.25" hidden="1" customHeight="1"/>
    <row r="26652" ht="8.25" hidden="1" customHeight="1"/>
    <row r="26653" ht="8.25" hidden="1" customHeight="1"/>
    <row r="26654" ht="8.25" hidden="1" customHeight="1"/>
    <row r="26655" ht="8.25" hidden="1" customHeight="1"/>
    <row r="26656" ht="8.25" hidden="1" customHeight="1"/>
    <row r="26657" ht="8.25" hidden="1" customHeight="1"/>
    <row r="26658" ht="8.25" hidden="1" customHeight="1"/>
    <row r="26659" ht="8.25" hidden="1" customHeight="1"/>
    <row r="26660" ht="8.25" hidden="1" customHeight="1"/>
    <row r="26661" ht="8.25" hidden="1" customHeight="1"/>
    <row r="26662" ht="8.25" hidden="1" customHeight="1"/>
    <row r="26663" ht="8.25" hidden="1" customHeight="1"/>
    <row r="26664" ht="8.25" hidden="1" customHeight="1"/>
    <row r="26665" ht="8.25" hidden="1" customHeight="1"/>
    <row r="26666" ht="8.25" hidden="1" customHeight="1"/>
    <row r="26667" ht="8.25" hidden="1" customHeight="1"/>
    <row r="26668" ht="8.25" hidden="1" customHeight="1"/>
    <row r="26669" ht="8.25" hidden="1" customHeight="1"/>
    <row r="26670" ht="8.25" hidden="1" customHeight="1"/>
    <row r="26671" ht="8.25" hidden="1" customHeight="1"/>
    <row r="26672" ht="8.25" hidden="1" customHeight="1"/>
    <row r="26673" ht="8.25" hidden="1" customHeight="1"/>
    <row r="26674" ht="8.25" hidden="1" customHeight="1"/>
    <row r="26675" ht="8.25" hidden="1" customHeight="1"/>
    <row r="26676" ht="8.25" hidden="1" customHeight="1"/>
    <row r="26677" ht="8.25" hidden="1" customHeight="1"/>
    <row r="26678" ht="8.25" hidden="1" customHeight="1"/>
    <row r="26679" ht="8.25" hidden="1" customHeight="1"/>
    <row r="26680" ht="8.25" hidden="1" customHeight="1"/>
    <row r="26681" ht="8.25" hidden="1" customHeight="1"/>
    <row r="26682" ht="8.25" hidden="1" customHeight="1"/>
    <row r="26683" ht="8.25" hidden="1" customHeight="1"/>
    <row r="26684" ht="8.25" hidden="1" customHeight="1"/>
    <row r="26685" ht="8.25" hidden="1" customHeight="1"/>
    <row r="26686" ht="8.25" hidden="1" customHeight="1"/>
    <row r="26687" ht="8.25" hidden="1" customHeight="1"/>
    <row r="26688" ht="8.25" hidden="1" customHeight="1"/>
    <row r="26689" ht="8.25" hidden="1" customHeight="1"/>
    <row r="26690" ht="8.25" hidden="1" customHeight="1"/>
    <row r="26691" ht="8.25" hidden="1" customHeight="1"/>
    <row r="26692" ht="8.25" hidden="1" customHeight="1"/>
    <row r="26693" ht="8.25" hidden="1" customHeight="1"/>
    <row r="26694" ht="8.25" hidden="1" customHeight="1"/>
    <row r="26695" ht="8.25" hidden="1" customHeight="1"/>
    <row r="26696" ht="8.25" hidden="1" customHeight="1"/>
    <row r="26697" ht="8.25" hidden="1" customHeight="1"/>
    <row r="26698" ht="8.25" hidden="1" customHeight="1"/>
    <row r="26699" ht="8.25" hidden="1" customHeight="1"/>
    <row r="26700" ht="8.25" hidden="1" customHeight="1"/>
    <row r="26701" ht="8.25" hidden="1" customHeight="1"/>
    <row r="26702" ht="8.25" hidden="1" customHeight="1"/>
    <row r="26703" ht="8.25" hidden="1" customHeight="1"/>
    <row r="26704" ht="8.25" hidden="1" customHeight="1"/>
    <row r="26705" ht="8.25" hidden="1" customHeight="1"/>
    <row r="26706" ht="8.25" hidden="1" customHeight="1"/>
    <row r="26707" ht="8.25" hidden="1" customHeight="1"/>
    <row r="26708" ht="8.25" hidden="1" customHeight="1"/>
    <row r="26709" ht="8.25" hidden="1" customHeight="1"/>
    <row r="26710" ht="8.25" hidden="1" customHeight="1"/>
    <row r="26711" ht="8.25" hidden="1" customHeight="1"/>
    <row r="26712" ht="8.25" hidden="1" customHeight="1"/>
    <row r="26713" ht="8.25" hidden="1" customHeight="1"/>
    <row r="26714" ht="8.25" hidden="1" customHeight="1"/>
    <row r="26715" ht="8.25" hidden="1" customHeight="1"/>
    <row r="26716" ht="8.25" hidden="1" customHeight="1"/>
    <row r="26717" ht="8.25" hidden="1" customHeight="1"/>
    <row r="26718" ht="8.25" hidden="1" customHeight="1"/>
    <row r="26719" ht="8.25" hidden="1" customHeight="1"/>
    <row r="26720" ht="8.25" hidden="1" customHeight="1"/>
    <row r="26721" ht="8.25" hidden="1" customHeight="1"/>
    <row r="26722" ht="8.25" hidden="1" customHeight="1"/>
    <row r="26723" ht="8.25" hidden="1" customHeight="1"/>
    <row r="26724" ht="8.25" hidden="1" customHeight="1"/>
    <row r="26725" ht="8.25" hidden="1" customHeight="1"/>
    <row r="26726" ht="8.25" hidden="1" customHeight="1"/>
    <row r="26727" ht="8.25" hidden="1" customHeight="1"/>
    <row r="26728" ht="8.25" hidden="1" customHeight="1"/>
    <row r="26729" ht="8.25" hidden="1" customHeight="1"/>
    <row r="26730" ht="8.25" hidden="1" customHeight="1"/>
    <row r="26731" ht="8.25" hidden="1" customHeight="1"/>
    <row r="26732" ht="8.25" hidden="1" customHeight="1"/>
    <row r="26733" ht="8.25" hidden="1" customHeight="1"/>
    <row r="26734" ht="8.25" hidden="1" customHeight="1"/>
    <row r="26735" ht="8.25" hidden="1" customHeight="1"/>
    <row r="26736" ht="8.25" hidden="1" customHeight="1"/>
    <row r="26737" ht="8.25" hidden="1" customHeight="1"/>
    <row r="26738" ht="8.25" hidden="1" customHeight="1"/>
    <row r="26739" ht="8.25" hidden="1" customHeight="1"/>
    <row r="26740" ht="8.25" hidden="1" customHeight="1"/>
    <row r="26741" ht="8.25" hidden="1" customHeight="1"/>
    <row r="26742" ht="8.25" hidden="1" customHeight="1"/>
    <row r="26743" ht="8.25" hidden="1" customHeight="1"/>
    <row r="26744" ht="8.25" hidden="1" customHeight="1"/>
    <row r="26745" ht="8.25" hidden="1" customHeight="1"/>
    <row r="26746" ht="8.25" hidden="1" customHeight="1"/>
    <row r="26747" ht="8.25" hidden="1" customHeight="1"/>
    <row r="26748" ht="8.25" hidden="1" customHeight="1"/>
    <row r="26749" ht="8.25" hidden="1" customHeight="1"/>
    <row r="26750" ht="8.25" hidden="1" customHeight="1"/>
    <row r="26751" ht="8.25" hidden="1" customHeight="1"/>
    <row r="26752" ht="8.25" hidden="1" customHeight="1"/>
    <row r="26753" ht="8.25" hidden="1" customHeight="1"/>
    <row r="26754" ht="8.25" hidden="1" customHeight="1"/>
    <row r="26755" ht="8.25" hidden="1" customHeight="1"/>
    <row r="26756" ht="8.25" hidden="1" customHeight="1"/>
    <row r="26757" ht="8.25" hidden="1" customHeight="1"/>
    <row r="26758" ht="8.25" hidden="1" customHeight="1"/>
    <row r="26759" ht="8.25" hidden="1" customHeight="1"/>
    <row r="26760" ht="8.25" hidden="1" customHeight="1"/>
    <row r="26761" ht="8.25" hidden="1" customHeight="1"/>
    <row r="26762" ht="8.25" hidden="1" customHeight="1"/>
    <row r="26763" ht="8.25" hidden="1" customHeight="1"/>
    <row r="26764" ht="8.25" hidden="1" customHeight="1"/>
    <row r="26765" ht="8.25" hidden="1" customHeight="1"/>
    <row r="26766" ht="8.25" hidden="1" customHeight="1"/>
    <row r="26767" ht="8.25" hidden="1" customHeight="1"/>
    <row r="26768" ht="8.25" hidden="1" customHeight="1"/>
    <row r="26769" ht="8.25" hidden="1" customHeight="1"/>
    <row r="26770" ht="8.25" hidden="1" customHeight="1"/>
    <row r="26771" ht="8.25" hidden="1" customHeight="1"/>
    <row r="26772" ht="8.25" hidden="1" customHeight="1"/>
    <row r="26773" ht="8.25" hidden="1" customHeight="1"/>
    <row r="26774" ht="8.25" hidden="1" customHeight="1"/>
    <row r="26775" ht="8.25" hidden="1" customHeight="1"/>
    <row r="26776" ht="8.25" hidden="1" customHeight="1"/>
    <row r="26777" ht="8.25" hidden="1" customHeight="1"/>
    <row r="26778" ht="8.25" hidden="1" customHeight="1"/>
    <row r="26779" ht="8.25" hidden="1" customHeight="1"/>
    <row r="26780" ht="8.25" hidden="1" customHeight="1"/>
    <row r="26781" ht="8.25" hidden="1" customHeight="1"/>
    <row r="26782" ht="8.25" hidden="1" customHeight="1"/>
    <row r="26783" ht="8.25" hidden="1" customHeight="1"/>
    <row r="26784" ht="8.25" hidden="1" customHeight="1"/>
    <row r="26785" ht="8.25" hidden="1" customHeight="1"/>
    <row r="26786" ht="8.25" hidden="1" customHeight="1"/>
    <row r="26787" ht="8.25" hidden="1" customHeight="1"/>
    <row r="26788" ht="8.25" hidden="1" customHeight="1"/>
    <row r="26789" ht="8.25" hidden="1" customHeight="1"/>
    <row r="26790" ht="8.25" hidden="1" customHeight="1"/>
    <row r="26791" ht="8.25" hidden="1" customHeight="1"/>
    <row r="26792" ht="8.25" hidden="1" customHeight="1"/>
    <row r="26793" ht="8.25" hidden="1" customHeight="1"/>
    <row r="26794" ht="8.25" hidden="1" customHeight="1"/>
    <row r="26795" ht="8.25" hidden="1" customHeight="1"/>
    <row r="26796" ht="8.25" hidden="1" customHeight="1"/>
    <row r="26797" ht="8.25" hidden="1" customHeight="1"/>
    <row r="26798" ht="8.25" hidden="1" customHeight="1"/>
    <row r="26799" ht="8.25" hidden="1" customHeight="1"/>
    <row r="26800" ht="8.25" hidden="1" customHeight="1"/>
    <row r="26801" ht="8.25" hidden="1" customHeight="1"/>
    <row r="26802" ht="8.25" hidden="1" customHeight="1"/>
    <row r="26803" ht="8.25" hidden="1" customHeight="1"/>
    <row r="26804" ht="8.25" hidden="1" customHeight="1"/>
    <row r="26805" ht="8.25" hidden="1" customHeight="1"/>
    <row r="26806" ht="8.25" hidden="1" customHeight="1"/>
    <row r="26807" ht="8.25" hidden="1" customHeight="1"/>
    <row r="26808" ht="8.25" hidden="1" customHeight="1"/>
    <row r="26809" ht="8.25" hidden="1" customHeight="1"/>
    <row r="26810" ht="8.25" hidden="1" customHeight="1"/>
    <row r="26811" ht="8.25" hidden="1" customHeight="1"/>
    <row r="26812" ht="8.25" hidden="1" customHeight="1"/>
    <row r="26813" ht="8.25" hidden="1" customHeight="1"/>
    <row r="26814" ht="8.25" hidden="1" customHeight="1"/>
    <row r="26815" ht="8.25" hidden="1" customHeight="1"/>
    <row r="26816" ht="8.25" hidden="1" customHeight="1"/>
    <row r="26817" ht="8.25" hidden="1" customHeight="1"/>
    <row r="26818" ht="8.25" hidden="1" customHeight="1"/>
    <row r="26819" ht="8.25" hidden="1" customHeight="1"/>
    <row r="26820" ht="8.25" hidden="1" customHeight="1"/>
    <row r="26821" ht="8.25" hidden="1" customHeight="1"/>
    <row r="26822" ht="8.25" hidden="1" customHeight="1"/>
    <row r="26823" ht="8.25" hidden="1" customHeight="1"/>
    <row r="26824" ht="8.25" hidden="1" customHeight="1"/>
    <row r="26825" ht="8.25" hidden="1" customHeight="1"/>
    <row r="26826" ht="8.25" hidden="1" customHeight="1"/>
    <row r="26827" ht="8.25" hidden="1" customHeight="1"/>
    <row r="26828" ht="8.25" hidden="1" customHeight="1"/>
    <row r="26829" ht="8.25" hidden="1" customHeight="1"/>
    <row r="26830" ht="8.25" hidden="1" customHeight="1"/>
    <row r="26831" ht="8.25" hidden="1" customHeight="1"/>
    <row r="26832" ht="8.25" hidden="1" customHeight="1"/>
    <row r="26833" ht="8.25" hidden="1" customHeight="1"/>
    <row r="26834" ht="8.25" hidden="1" customHeight="1"/>
    <row r="26835" ht="8.25" hidden="1" customHeight="1"/>
    <row r="26836" ht="8.25" hidden="1" customHeight="1"/>
    <row r="26837" ht="8.25" hidden="1" customHeight="1"/>
    <row r="26838" ht="8.25" hidden="1" customHeight="1"/>
    <row r="26839" ht="8.25" hidden="1" customHeight="1"/>
    <row r="26840" ht="8.25" hidden="1" customHeight="1"/>
    <row r="26841" ht="8.25" hidden="1" customHeight="1"/>
    <row r="26842" ht="8.25" hidden="1" customHeight="1"/>
    <row r="26843" ht="8.25" hidden="1" customHeight="1"/>
    <row r="26844" ht="8.25" hidden="1" customHeight="1"/>
    <row r="26845" ht="8.25" hidden="1" customHeight="1"/>
    <row r="26846" ht="8.25" hidden="1" customHeight="1"/>
    <row r="26847" ht="8.25" hidden="1" customHeight="1"/>
    <row r="26848" ht="8.25" hidden="1" customHeight="1"/>
    <row r="26849" ht="8.25" hidden="1" customHeight="1"/>
    <row r="26850" ht="8.25" hidden="1" customHeight="1"/>
    <row r="26851" ht="8.25" hidden="1" customHeight="1"/>
    <row r="26852" ht="8.25" hidden="1" customHeight="1"/>
    <row r="26853" ht="8.25" hidden="1" customHeight="1"/>
    <row r="26854" ht="8.25" hidden="1" customHeight="1"/>
    <row r="26855" ht="8.25" hidden="1" customHeight="1"/>
    <row r="26856" ht="8.25" hidden="1" customHeight="1"/>
    <row r="26857" ht="8.25" hidden="1" customHeight="1"/>
    <row r="26858" ht="8.25" hidden="1" customHeight="1"/>
    <row r="26859" ht="8.25" hidden="1" customHeight="1"/>
    <row r="26860" ht="8.25" hidden="1" customHeight="1"/>
    <row r="26861" ht="8.25" hidden="1" customHeight="1"/>
    <row r="26862" ht="8.25" hidden="1" customHeight="1"/>
    <row r="26863" ht="8.25" hidden="1" customHeight="1"/>
    <row r="26864" ht="8.25" hidden="1" customHeight="1"/>
    <row r="26865" ht="8.25" hidden="1" customHeight="1"/>
    <row r="26866" ht="8.25" hidden="1" customHeight="1"/>
    <row r="26867" ht="8.25" hidden="1" customHeight="1"/>
    <row r="26868" ht="8.25" hidden="1" customHeight="1"/>
    <row r="26869" ht="8.25" hidden="1" customHeight="1"/>
    <row r="26870" ht="8.25" hidden="1" customHeight="1"/>
    <row r="26871" ht="8.25" hidden="1" customHeight="1"/>
    <row r="26872" ht="8.25" hidden="1" customHeight="1"/>
    <row r="26873" ht="8.25" hidden="1" customHeight="1"/>
    <row r="26874" ht="8.25" hidden="1" customHeight="1"/>
    <row r="26875" ht="8.25" hidden="1" customHeight="1"/>
    <row r="26876" ht="8.25" hidden="1" customHeight="1"/>
    <row r="26877" ht="8.25" hidden="1" customHeight="1"/>
    <row r="26878" ht="8.25" hidden="1" customHeight="1"/>
    <row r="26879" ht="8.25" hidden="1" customHeight="1"/>
    <row r="26880" ht="8.25" hidden="1" customHeight="1"/>
    <row r="26881" ht="8.25" hidden="1" customHeight="1"/>
    <row r="26882" ht="8.25" hidden="1" customHeight="1"/>
    <row r="26883" ht="8.25" hidden="1" customHeight="1"/>
    <row r="26884" ht="8.25" hidden="1" customHeight="1"/>
    <row r="26885" ht="8.25" hidden="1" customHeight="1"/>
    <row r="26886" ht="8.25" hidden="1" customHeight="1"/>
    <row r="26887" ht="8.25" hidden="1" customHeight="1"/>
    <row r="26888" ht="8.25" hidden="1" customHeight="1"/>
    <row r="26889" ht="8.25" hidden="1" customHeight="1"/>
    <row r="26890" ht="8.25" hidden="1" customHeight="1"/>
    <row r="26891" ht="8.25" hidden="1" customHeight="1"/>
    <row r="26892" ht="8.25" hidden="1" customHeight="1"/>
    <row r="26893" ht="8.25" hidden="1" customHeight="1"/>
    <row r="26894" ht="8.25" hidden="1" customHeight="1"/>
    <row r="26895" ht="8.25" hidden="1" customHeight="1"/>
    <row r="26896" ht="8.25" hidden="1" customHeight="1"/>
    <row r="26897" ht="8.25" hidden="1" customHeight="1"/>
    <row r="26898" ht="8.25" hidden="1" customHeight="1"/>
    <row r="26899" ht="8.25" hidden="1" customHeight="1"/>
    <row r="26900" ht="8.25" hidden="1" customHeight="1"/>
    <row r="26901" ht="8.25" hidden="1" customHeight="1"/>
    <row r="26902" ht="8.25" hidden="1" customHeight="1"/>
    <row r="26903" ht="8.25" hidden="1" customHeight="1"/>
    <row r="26904" ht="8.25" hidden="1" customHeight="1"/>
    <row r="26905" ht="8.25" hidden="1" customHeight="1"/>
    <row r="26906" ht="8.25" hidden="1" customHeight="1"/>
    <row r="26907" ht="8.25" hidden="1" customHeight="1"/>
    <row r="26908" ht="8.25" hidden="1" customHeight="1"/>
    <row r="26909" ht="8.25" hidden="1" customHeight="1"/>
    <row r="26910" ht="8.25" hidden="1" customHeight="1"/>
    <row r="26911" ht="8.25" hidden="1" customHeight="1"/>
    <row r="26912" ht="8.25" hidden="1" customHeight="1"/>
    <row r="26913" ht="8.25" hidden="1" customHeight="1"/>
    <row r="26914" ht="8.25" hidden="1" customHeight="1"/>
    <row r="26915" ht="8.25" hidden="1" customHeight="1"/>
    <row r="26916" ht="8.25" hidden="1" customHeight="1"/>
    <row r="26917" ht="8.25" hidden="1" customHeight="1"/>
    <row r="26918" ht="8.25" hidden="1" customHeight="1"/>
    <row r="26919" ht="8.25" hidden="1" customHeight="1"/>
    <row r="26920" ht="8.25" hidden="1" customHeight="1"/>
    <row r="26921" ht="8.25" hidden="1" customHeight="1"/>
    <row r="26922" ht="8.25" hidden="1" customHeight="1"/>
    <row r="26923" ht="8.25" hidden="1" customHeight="1"/>
    <row r="26924" ht="8.25" hidden="1" customHeight="1"/>
    <row r="26925" ht="8.25" hidden="1" customHeight="1"/>
    <row r="26926" ht="8.25" hidden="1" customHeight="1"/>
    <row r="26927" ht="8.25" hidden="1" customHeight="1"/>
    <row r="26928" ht="8.25" hidden="1" customHeight="1"/>
    <row r="26929" ht="8.25" hidden="1" customHeight="1"/>
    <row r="26930" ht="8.25" hidden="1" customHeight="1"/>
    <row r="26931" ht="8.25" hidden="1" customHeight="1"/>
    <row r="26932" ht="8.25" hidden="1" customHeight="1"/>
    <row r="26933" ht="8.25" hidden="1" customHeight="1"/>
    <row r="26934" ht="8.25" hidden="1" customHeight="1"/>
    <row r="26935" ht="8.25" hidden="1" customHeight="1"/>
    <row r="26936" ht="8.25" hidden="1" customHeight="1"/>
    <row r="26937" ht="8.25" hidden="1" customHeight="1"/>
    <row r="26938" ht="8.25" hidden="1" customHeight="1"/>
    <row r="26939" ht="8.25" hidden="1" customHeight="1"/>
    <row r="26940" ht="8.25" hidden="1" customHeight="1"/>
    <row r="26941" ht="8.25" hidden="1" customHeight="1"/>
    <row r="26942" ht="8.25" hidden="1" customHeight="1"/>
    <row r="26943" ht="8.25" hidden="1" customHeight="1"/>
    <row r="26944" ht="8.25" hidden="1" customHeight="1"/>
    <row r="26945" ht="8.25" hidden="1" customHeight="1"/>
    <row r="26946" ht="8.25" hidden="1" customHeight="1"/>
    <row r="26947" ht="8.25" hidden="1" customHeight="1"/>
    <row r="26948" ht="8.25" hidden="1" customHeight="1"/>
    <row r="26949" ht="8.25" hidden="1" customHeight="1"/>
    <row r="26950" ht="8.25" hidden="1" customHeight="1"/>
    <row r="26951" ht="8.25" hidden="1" customHeight="1"/>
    <row r="26952" ht="8.25" hidden="1" customHeight="1"/>
    <row r="26953" ht="8.25" hidden="1" customHeight="1"/>
    <row r="26954" ht="8.25" hidden="1" customHeight="1"/>
    <row r="26955" ht="8.25" hidden="1" customHeight="1"/>
    <row r="26956" ht="8.25" hidden="1" customHeight="1"/>
    <row r="26957" ht="8.25" hidden="1" customHeight="1"/>
    <row r="26958" ht="8.25" hidden="1" customHeight="1"/>
    <row r="26959" ht="8.25" hidden="1" customHeight="1"/>
    <row r="26960" ht="8.25" hidden="1" customHeight="1"/>
    <row r="26961" ht="8.25" hidden="1" customHeight="1"/>
    <row r="26962" ht="8.25" hidden="1" customHeight="1"/>
    <row r="26963" ht="8.25" hidden="1" customHeight="1"/>
    <row r="26964" ht="8.25" hidden="1" customHeight="1"/>
    <row r="26965" ht="8.25" hidden="1" customHeight="1"/>
    <row r="26966" ht="8.25" hidden="1" customHeight="1"/>
    <row r="26967" ht="8.25" hidden="1" customHeight="1"/>
    <row r="26968" ht="8.25" hidden="1" customHeight="1"/>
    <row r="26969" ht="8.25" hidden="1" customHeight="1"/>
    <row r="26970" ht="8.25" hidden="1" customHeight="1"/>
    <row r="26971" ht="8.25" hidden="1" customHeight="1"/>
    <row r="26972" ht="8.25" hidden="1" customHeight="1"/>
    <row r="26973" ht="8.25" hidden="1" customHeight="1"/>
    <row r="26974" ht="8.25" hidden="1" customHeight="1"/>
    <row r="26975" ht="8.25" hidden="1" customHeight="1"/>
    <row r="26976" ht="8.25" hidden="1" customHeight="1"/>
    <row r="26977" ht="8.25" hidden="1" customHeight="1"/>
    <row r="26978" ht="8.25" hidden="1" customHeight="1"/>
    <row r="26979" ht="8.25" hidden="1" customHeight="1"/>
    <row r="26980" ht="8.25" hidden="1" customHeight="1"/>
    <row r="26981" ht="8.25" hidden="1" customHeight="1"/>
    <row r="26982" ht="8.25" hidden="1" customHeight="1"/>
    <row r="26983" ht="8.25" hidden="1" customHeight="1"/>
    <row r="26984" ht="8.25" hidden="1" customHeight="1"/>
    <row r="26985" ht="8.25" hidden="1" customHeight="1"/>
    <row r="26986" ht="8.25" hidden="1" customHeight="1"/>
    <row r="26987" ht="8.25" hidden="1" customHeight="1"/>
    <row r="26988" ht="8.25" hidden="1" customHeight="1"/>
    <row r="26989" ht="8.25" hidden="1" customHeight="1"/>
    <row r="26990" ht="8.25" hidden="1" customHeight="1"/>
    <row r="26991" ht="8.25" hidden="1" customHeight="1"/>
    <row r="26992" ht="8.25" hidden="1" customHeight="1"/>
    <row r="26993" ht="8.25" hidden="1" customHeight="1"/>
    <row r="26994" ht="8.25" hidden="1" customHeight="1"/>
    <row r="26995" ht="8.25" hidden="1" customHeight="1"/>
    <row r="26996" ht="8.25" hidden="1" customHeight="1"/>
    <row r="26997" ht="8.25" hidden="1" customHeight="1"/>
    <row r="26998" ht="8.25" hidden="1" customHeight="1"/>
    <row r="26999" ht="8.25" hidden="1" customHeight="1"/>
    <row r="27000" ht="8.25" hidden="1" customHeight="1"/>
    <row r="27001" ht="8.25" hidden="1" customHeight="1"/>
    <row r="27002" ht="8.25" hidden="1" customHeight="1"/>
    <row r="27003" ht="8.25" hidden="1" customHeight="1"/>
    <row r="27004" ht="8.25" hidden="1" customHeight="1"/>
    <row r="27005" ht="8.25" hidden="1" customHeight="1"/>
    <row r="27006" ht="8.25" hidden="1" customHeight="1"/>
    <row r="27007" ht="8.25" hidden="1" customHeight="1"/>
    <row r="27008" ht="8.25" hidden="1" customHeight="1"/>
    <row r="27009" ht="8.25" hidden="1" customHeight="1"/>
    <row r="27010" ht="8.25" hidden="1" customHeight="1"/>
    <row r="27011" ht="8.25" hidden="1" customHeight="1"/>
    <row r="27012" ht="8.25" hidden="1" customHeight="1"/>
    <row r="27013" ht="8.25" hidden="1" customHeight="1"/>
    <row r="27014" ht="8.25" hidden="1" customHeight="1"/>
    <row r="27015" ht="8.25" hidden="1" customHeight="1"/>
    <row r="27016" ht="8.25" hidden="1" customHeight="1"/>
    <row r="27017" ht="8.25" hidden="1" customHeight="1"/>
    <row r="27018" ht="8.25" hidden="1" customHeight="1"/>
    <row r="27019" ht="8.25" hidden="1" customHeight="1"/>
    <row r="27020" ht="8.25" hidden="1" customHeight="1"/>
    <row r="27021" ht="8.25" hidden="1" customHeight="1"/>
    <row r="27022" ht="8.25" hidden="1" customHeight="1"/>
    <row r="27023" ht="8.25" hidden="1" customHeight="1"/>
    <row r="27024" ht="8.25" hidden="1" customHeight="1"/>
    <row r="27025" ht="8.25" hidden="1" customHeight="1"/>
    <row r="27026" ht="8.25" hidden="1" customHeight="1"/>
    <row r="27027" ht="8.25" hidden="1" customHeight="1"/>
    <row r="27028" ht="8.25" hidden="1" customHeight="1"/>
    <row r="27029" ht="8.25" hidden="1" customHeight="1"/>
    <row r="27030" ht="8.25" hidden="1" customHeight="1"/>
    <row r="27031" ht="8.25" hidden="1" customHeight="1"/>
    <row r="27032" ht="8.25" hidden="1" customHeight="1"/>
    <row r="27033" ht="8.25" hidden="1" customHeight="1"/>
    <row r="27034" ht="8.25" hidden="1" customHeight="1"/>
    <row r="27035" ht="8.25" hidden="1" customHeight="1"/>
    <row r="27036" ht="8.25" hidden="1" customHeight="1"/>
    <row r="27037" ht="8.25" hidden="1" customHeight="1"/>
    <row r="27038" ht="8.25" hidden="1" customHeight="1"/>
    <row r="27039" ht="8.25" hidden="1" customHeight="1"/>
    <row r="27040" ht="8.25" hidden="1" customHeight="1"/>
    <row r="27041" ht="8.25" hidden="1" customHeight="1"/>
    <row r="27042" ht="8.25" hidden="1" customHeight="1"/>
    <row r="27043" ht="8.25" hidden="1" customHeight="1"/>
    <row r="27044" ht="8.25" hidden="1" customHeight="1"/>
    <row r="27045" ht="8.25" hidden="1" customHeight="1"/>
    <row r="27046" ht="8.25" hidden="1" customHeight="1"/>
    <row r="27047" ht="8.25" hidden="1" customHeight="1"/>
    <row r="27048" ht="8.25" hidden="1" customHeight="1"/>
    <row r="27049" ht="8.25" hidden="1" customHeight="1"/>
    <row r="27050" ht="8.25" hidden="1" customHeight="1"/>
    <row r="27051" ht="8.25" hidden="1" customHeight="1"/>
    <row r="27052" ht="8.25" hidden="1" customHeight="1"/>
    <row r="27053" ht="8.25" hidden="1" customHeight="1"/>
    <row r="27054" ht="8.25" hidden="1" customHeight="1"/>
    <row r="27055" ht="8.25" hidden="1" customHeight="1"/>
    <row r="27056" ht="8.25" hidden="1" customHeight="1"/>
    <row r="27057" ht="8.25" hidden="1" customHeight="1"/>
    <row r="27058" ht="8.25" hidden="1" customHeight="1"/>
    <row r="27059" ht="8.25" hidden="1" customHeight="1"/>
    <row r="27060" ht="8.25" hidden="1" customHeight="1"/>
    <row r="27061" ht="8.25" hidden="1" customHeight="1"/>
    <row r="27062" ht="8.25" hidden="1" customHeight="1"/>
    <row r="27063" ht="8.25" hidden="1" customHeight="1"/>
    <row r="27064" ht="8.25" hidden="1" customHeight="1"/>
    <row r="27065" ht="8.25" hidden="1" customHeight="1"/>
    <row r="27066" ht="8.25" hidden="1" customHeight="1"/>
    <row r="27067" ht="8.25" hidden="1" customHeight="1"/>
    <row r="27068" ht="8.25" hidden="1" customHeight="1"/>
    <row r="27069" ht="8.25" hidden="1" customHeight="1"/>
    <row r="27070" ht="8.25" hidden="1" customHeight="1"/>
    <row r="27071" ht="8.25" hidden="1" customHeight="1"/>
    <row r="27072" ht="8.25" hidden="1" customHeight="1"/>
    <row r="27073" ht="8.25" hidden="1" customHeight="1"/>
    <row r="27074" ht="8.25" hidden="1" customHeight="1"/>
    <row r="27075" ht="8.25" hidden="1" customHeight="1"/>
    <row r="27076" ht="8.25" hidden="1" customHeight="1"/>
    <row r="27077" ht="8.25" hidden="1" customHeight="1"/>
    <row r="27078" ht="8.25" hidden="1" customHeight="1"/>
    <row r="27079" ht="8.25" hidden="1" customHeight="1"/>
    <row r="27080" ht="8.25" hidden="1" customHeight="1"/>
    <row r="27081" ht="8.25" hidden="1" customHeight="1"/>
    <row r="27082" ht="8.25" hidden="1" customHeight="1"/>
    <row r="27083" ht="8.25" hidden="1" customHeight="1"/>
    <row r="27084" ht="8.25" hidden="1" customHeight="1"/>
    <row r="27085" ht="8.25" hidden="1" customHeight="1"/>
    <row r="27086" ht="8.25" hidden="1" customHeight="1"/>
    <row r="27087" ht="8.25" hidden="1" customHeight="1"/>
    <row r="27088" ht="8.25" hidden="1" customHeight="1"/>
    <row r="27089" ht="8.25" hidden="1" customHeight="1"/>
    <row r="27090" ht="8.25" hidden="1" customHeight="1"/>
    <row r="27091" ht="8.25" hidden="1" customHeight="1"/>
    <row r="27092" ht="8.25" hidden="1" customHeight="1"/>
    <row r="27093" ht="8.25" hidden="1" customHeight="1"/>
    <row r="27094" ht="8.25" hidden="1" customHeight="1"/>
    <row r="27095" ht="8.25" hidden="1" customHeight="1"/>
    <row r="27096" ht="8.25" hidden="1" customHeight="1"/>
    <row r="27097" ht="8.25" hidden="1" customHeight="1"/>
    <row r="27098" ht="8.25" hidden="1" customHeight="1"/>
    <row r="27099" ht="8.25" hidden="1" customHeight="1"/>
    <row r="27100" ht="8.25" hidden="1" customHeight="1"/>
    <row r="27101" ht="8.25" hidden="1" customHeight="1"/>
    <row r="27102" ht="8.25" hidden="1" customHeight="1"/>
    <row r="27103" ht="8.25" hidden="1" customHeight="1"/>
    <row r="27104" ht="8.25" hidden="1" customHeight="1"/>
    <row r="27105" ht="8.25" hidden="1" customHeight="1"/>
    <row r="27106" ht="8.25" hidden="1" customHeight="1"/>
    <row r="27107" ht="8.25" hidden="1" customHeight="1"/>
    <row r="27108" ht="8.25" hidden="1" customHeight="1"/>
    <row r="27109" ht="8.25" hidden="1" customHeight="1"/>
    <row r="27110" ht="8.25" hidden="1" customHeight="1"/>
    <row r="27111" ht="8.25" hidden="1" customHeight="1"/>
    <row r="27112" ht="8.25" hidden="1" customHeight="1"/>
    <row r="27113" ht="8.25" hidden="1" customHeight="1"/>
    <row r="27114" ht="8.25" hidden="1" customHeight="1"/>
    <row r="27115" ht="8.25" hidden="1" customHeight="1"/>
    <row r="27116" ht="8.25" hidden="1" customHeight="1"/>
    <row r="27117" ht="8.25" hidden="1" customHeight="1"/>
    <row r="27118" ht="8.25" hidden="1" customHeight="1"/>
    <row r="27119" ht="8.25" hidden="1" customHeight="1"/>
    <row r="27120" ht="8.25" hidden="1" customHeight="1"/>
    <row r="27121" ht="8.25" hidden="1" customHeight="1"/>
    <row r="27122" ht="8.25" hidden="1" customHeight="1"/>
    <row r="27123" ht="8.25" hidden="1" customHeight="1"/>
    <row r="27124" ht="8.25" hidden="1" customHeight="1"/>
    <row r="27125" ht="8.25" hidden="1" customHeight="1"/>
    <row r="27126" ht="8.25" hidden="1" customHeight="1"/>
    <row r="27127" ht="8.25" hidden="1" customHeight="1"/>
    <row r="27128" ht="8.25" hidden="1" customHeight="1"/>
    <row r="27129" ht="8.25" hidden="1" customHeight="1"/>
    <row r="27130" ht="8.25" hidden="1" customHeight="1"/>
    <row r="27131" ht="8.25" hidden="1" customHeight="1"/>
    <row r="27132" ht="8.25" hidden="1" customHeight="1"/>
    <row r="27133" ht="8.25" hidden="1" customHeight="1"/>
    <row r="27134" ht="8.25" hidden="1" customHeight="1"/>
    <row r="27135" ht="8.25" hidden="1" customHeight="1"/>
    <row r="27136" ht="8.25" hidden="1" customHeight="1"/>
    <row r="27137" ht="8.25" hidden="1" customHeight="1"/>
    <row r="27138" ht="8.25" hidden="1" customHeight="1"/>
    <row r="27139" ht="8.25" hidden="1" customHeight="1"/>
    <row r="27140" ht="8.25" hidden="1" customHeight="1"/>
    <row r="27141" ht="8.25" hidden="1" customHeight="1"/>
    <row r="27142" ht="8.25" hidden="1" customHeight="1"/>
    <row r="27143" ht="8.25" hidden="1" customHeight="1"/>
    <row r="27144" ht="8.25" hidden="1" customHeight="1"/>
    <row r="27145" ht="8.25" hidden="1" customHeight="1"/>
    <row r="27146" ht="8.25" hidden="1" customHeight="1"/>
    <row r="27147" ht="8.25" hidden="1" customHeight="1"/>
    <row r="27148" ht="8.25" hidden="1" customHeight="1"/>
    <row r="27149" ht="8.25" hidden="1" customHeight="1"/>
    <row r="27150" ht="8.25" hidden="1" customHeight="1"/>
    <row r="27151" ht="8.25" hidden="1" customHeight="1"/>
    <row r="27152" ht="8.25" hidden="1" customHeight="1"/>
    <row r="27153" ht="8.25" hidden="1" customHeight="1"/>
    <row r="27154" ht="8.25" hidden="1" customHeight="1"/>
    <row r="27155" ht="8.25" hidden="1" customHeight="1"/>
    <row r="27156" ht="8.25" hidden="1" customHeight="1"/>
    <row r="27157" ht="8.25" hidden="1" customHeight="1"/>
    <row r="27158" ht="8.25" hidden="1" customHeight="1"/>
    <row r="27159" ht="8.25" hidden="1" customHeight="1"/>
    <row r="27160" ht="8.25" hidden="1" customHeight="1"/>
    <row r="27161" ht="8.25" hidden="1" customHeight="1"/>
    <row r="27162" ht="8.25" hidden="1" customHeight="1"/>
    <row r="27163" ht="8.25" hidden="1" customHeight="1"/>
    <row r="27164" ht="8.25" hidden="1" customHeight="1"/>
    <row r="27165" ht="8.25" hidden="1" customHeight="1"/>
    <row r="27166" ht="8.25" hidden="1" customHeight="1"/>
    <row r="27167" ht="8.25" hidden="1" customHeight="1"/>
    <row r="27168" ht="8.25" hidden="1" customHeight="1"/>
    <row r="27169" ht="8.25" hidden="1" customHeight="1"/>
    <row r="27170" ht="8.25" hidden="1" customHeight="1"/>
    <row r="27171" ht="8.25" hidden="1" customHeight="1"/>
    <row r="27172" ht="8.25" hidden="1" customHeight="1"/>
    <row r="27173" ht="8.25" hidden="1" customHeight="1"/>
    <row r="27174" ht="8.25" hidden="1" customHeight="1"/>
    <row r="27175" ht="8.25" hidden="1" customHeight="1"/>
    <row r="27176" ht="8.25" hidden="1" customHeight="1"/>
    <row r="27177" ht="8.25" hidden="1" customHeight="1"/>
    <row r="27178" ht="8.25" hidden="1" customHeight="1"/>
    <row r="27179" ht="8.25" hidden="1" customHeight="1"/>
    <row r="27180" ht="8.25" hidden="1" customHeight="1"/>
    <row r="27181" ht="8.25" hidden="1" customHeight="1"/>
    <row r="27182" ht="8.25" hidden="1" customHeight="1"/>
    <row r="27183" ht="8.25" hidden="1" customHeight="1"/>
    <row r="27184" ht="8.25" hidden="1" customHeight="1"/>
    <row r="27185" ht="8.25" hidden="1" customHeight="1"/>
    <row r="27186" ht="8.25" hidden="1" customHeight="1"/>
    <row r="27187" ht="8.25" hidden="1" customHeight="1"/>
    <row r="27188" ht="8.25" hidden="1" customHeight="1"/>
    <row r="27189" ht="8.25" hidden="1" customHeight="1"/>
    <row r="27190" ht="8.25" hidden="1" customHeight="1"/>
    <row r="27191" ht="8.25" hidden="1" customHeight="1"/>
    <row r="27192" ht="8.25" hidden="1" customHeight="1"/>
    <row r="27193" ht="8.25" hidden="1" customHeight="1"/>
    <row r="27194" ht="8.25" hidden="1" customHeight="1"/>
    <row r="27195" ht="8.25" hidden="1" customHeight="1"/>
    <row r="27196" ht="8.25" hidden="1" customHeight="1"/>
    <row r="27197" ht="8.25" hidden="1" customHeight="1"/>
    <row r="27198" ht="8.25" hidden="1" customHeight="1"/>
    <row r="27199" ht="8.25" hidden="1" customHeight="1"/>
    <row r="27200" ht="8.25" hidden="1" customHeight="1"/>
    <row r="27201" ht="8.25" hidden="1" customHeight="1"/>
    <row r="27202" ht="8.25" hidden="1" customHeight="1"/>
    <row r="27203" ht="8.25" hidden="1" customHeight="1"/>
    <row r="27204" ht="8.25" hidden="1" customHeight="1"/>
    <row r="27205" ht="8.25" hidden="1" customHeight="1"/>
    <row r="27206" ht="8.25" hidden="1" customHeight="1"/>
    <row r="27207" ht="8.25" hidden="1" customHeight="1"/>
    <row r="27208" ht="8.25" hidden="1" customHeight="1"/>
    <row r="27209" ht="8.25" hidden="1" customHeight="1"/>
    <row r="27210" ht="8.25" hidden="1" customHeight="1"/>
    <row r="27211" ht="8.25" hidden="1" customHeight="1"/>
    <row r="27212" ht="8.25" hidden="1" customHeight="1"/>
    <row r="27213" ht="8.25" hidden="1" customHeight="1"/>
    <row r="27214" ht="8.25" hidden="1" customHeight="1"/>
    <row r="27215" ht="8.25" hidden="1" customHeight="1"/>
    <row r="27216" ht="8.25" hidden="1" customHeight="1"/>
    <row r="27217" ht="8.25" hidden="1" customHeight="1"/>
    <row r="27218" ht="8.25" hidden="1" customHeight="1"/>
    <row r="27219" ht="8.25" hidden="1" customHeight="1"/>
    <row r="27220" ht="8.25" hidden="1" customHeight="1"/>
    <row r="27221" ht="8.25" hidden="1" customHeight="1"/>
    <row r="27222" ht="8.25" hidden="1" customHeight="1"/>
    <row r="27223" ht="8.25" hidden="1" customHeight="1"/>
    <row r="27224" ht="8.25" hidden="1" customHeight="1"/>
    <row r="27225" ht="8.25" hidden="1" customHeight="1"/>
    <row r="27226" ht="8.25" hidden="1" customHeight="1"/>
    <row r="27227" ht="8.25" hidden="1" customHeight="1"/>
    <row r="27228" ht="8.25" hidden="1" customHeight="1"/>
    <row r="27229" ht="8.25" hidden="1" customHeight="1"/>
    <row r="27230" ht="8.25" hidden="1" customHeight="1"/>
    <row r="27231" ht="8.25" hidden="1" customHeight="1"/>
    <row r="27232" ht="8.25" hidden="1" customHeight="1"/>
    <row r="27233" ht="8.25" hidden="1" customHeight="1"/>
    <row r="27234" ht="8.25" hidden="1" customHeight="1"/>
    <row r="27235" ht="8.25" hidden="1" customHeight="1"/>
    <row r="27236" ht="8.25" hidden="1" customHeight="1"/>
    <row r="27237" ht="8.25" hidden="1" customHeight="1"/>
    <row r="27238" ht="8.25" hidden="1" customHeight="1"/>
    <row r="27239" ht="8.25" hidden="1" customHeight="1"/>
    <row r="27240" ht="8.25" hidden="1" customHeight="1"/>
    <row r="27241" ht="8.25" hidden="1" customHeight="1"/>
    <row r="27242" ht="8.25" hidden="1" customHeight="1"/>
    <row r="27243" ht="8.25" hidden="1" customHeight="1"/>
    <row r="27244" ht="8.25" hidden="1" customHeight="1"/>
    <row r="27245" ht="8.25" hidden="1" customHeight="1"/>
    <row r="27246" ht="8.25" hidden="1" customHeight="1"/>
    <row r="27247" ht="8.25" hidden="1" customHeight="1"/>
    <row r="27248" ht="8.25" hidden="1" customHeight="1"/>
    <row r="27249" ht="8.25" hidden="1" customHeight="1"/>
    <row r="27250" ht="8.25" hidden="1" customHeight="1"/>
    <row r="27251" ht="8.25" hidden="1" customHeight="1"/>
    <row r="27252" ht="8.25" hidden="1" customHeight="1"/>
    <row r="27253" ht="8.25" hidden="1" customHeight="1"/>
    <row r="27254" ht="8.25" hidden="1" customHeight="1"/>
    <row r="27255" ht="8.25" hidden="1" customHeight="1"/>
    <row r="27256" ht="8.25" hidden="1" customHeight="1"/>
    <row r="27257" ht="8.25" hidden="1" customHeight="1"/>
    <row r="27258" ht="8.25" hidden="1" customHeight="1"/>
    <row r="27259" ht="8.25" hidden="1" customHeight="1"/>
    <row r="27260" ht="8.25" hidden="1" customHeight="1"/>
    <row r="27261" ht="8.25" hidden="1" customHeight="1"/>
    <row r="27262" ht="8.25" hidden="1" customHeight="1"/>
    <row r="27263" ht="8.25" hidden="1" customHeight="1"/>
    <row r="27264" ht="8.25" hidden="1" customHeight="1"/>
    <row r="27265" ht="8.25" hidden="1" customHeight="1"/>
    <row r="27266" ht="8.25" hidden="1" customHeight="1"/>
    <row r="27267" ht="8.25" hidden="1" customHeight="1"/>
    <row r="27268" ht="8.25" hidden="1" customHeight="1"/>
    <row r="27269" ht="8.25" hidden="1" customHeight="1"/>
    <row r="27270" ht="8.25" hidden="1" customHeight="1"/>
    <row r="27271" ht="8.25" hidden="1" customHeight="1"/>
    <row r="27272" ht="8.25" hidden="1" customHeight="1"/>
    <row r="27273" ht="8.25" hidden="1" customHeight="1"/>
    <row r="27274" ht="8.25" hidden="1" customHeight="1"/>
    <row r="27275" ht="8.25" hidden="1" customHeight="1"/>
    <row r="27276" ht="8.25" hidden="1" customHeight="1"/>
    <row r="27277" ht="8.25" hidden="1" customHeight="1"/>
    <row r="27278" ht="8.25" hidden="1" customHeight="1"/>
    <row r="27279" ht="8.25" hidden="1" customHeight="1"/>
    <row r="27280" ht="8.25" hidden="1" customHeight="1"/>
    <row r="27281" ht="8.25" hidden="1" customHeight="1"/>
    <row r="27282" ht="8.25" hidden="1" customHeight="1"/>
    <row r="27283" ht="8.25" hidden="1" customHeight="1"/>
    <row r="27284" ht="8.25" hidden="1" customHeight="1"/>
    <row r="27285" ht="8.25" hidden="1" customHeight="1"/>
    <row r="27286" ht="8.25" hidden="1" customHeight="1"/>
    <row r="27287" ht="8.25" hidden="1" customHeight="1"/>
    <row r="27288" ht="8.25" hidden="1" customHeight="1"/>
    <row r="27289" ht="8.25" hidden="1" customHeight="1"/>
    <row r="27290" ht="8.25" hidden="1" customHeight="1"/>
    <row r="27291" ht="8.25" hidden="1" customHeight="1"/>
    <row r="27292" ht="8.25" hidden="1" customHeight="1"/>
    <row r="27293" ht="8.25" hidden="1" customHeight="1"/>
    <row r="27294" ht="8.25" hidden="1" customHeight="1"/>
    <row r="27295" ht="8.25" hidden="1" customHeight="1"/>
    <row r="27296" ht="8.25" hidden="1" customHeight="1"/>
    <row r="27297" ht="8.25" hidden="1" customHeight="1"/>
    <row r="27298" ht="8.25" hidden="1" customHeight="1"/>
    <row r="27299" ht="8.25" hidden="1" customHeight="1"/>
    <row r="27300" ht="8.25" hidden="1" customHeight="1"/>
    <row r="27301" ht="8.25" hidden="1" customHeight="1"/>
    <row r="27302" ht="8.25" hidden="1" customHeight="1"/>
    <row r="27303" ht="8.25" hidden="1" customHeight="1"/>
    <row r="27304" ht="8.25" hidden="1" customHeight="1"/>
    <row r="27305" ht="8.25" hidden="1" customHeight="1"/>
    <row r="27306" ht="8.25" hidden="1" customHeight="1"/>
    <row r="27307" ht="8.25" hidden="1" customHeight="1"/>
    <row r="27308" ht="8.25" hidden="1" customHeight="1"/>
    <row r="27309" ht="8.25" hidden="1" customHeight="1"/>
    <row r="27310" ht="8.25" hidden="1" customHeight="1"/>
    <row r="27311" ht="8.25" hidden="1" customHeight="1"/>
    <row r="27312" ht="8.25" hidden="1" customHeight="1"/>
    <row r="27313" ht="8.25" hidden="1" customHeight="1"/>
    <row r="27314" ht="8.25" hidden="1" customHeight="1"/>
    <row r="27315" ht="8.25" hidden="1" customHeight="1"/>
    <row r="27316" ht="8.25" hidden="1" customHeight="1"/>
    <row r="27317" ht="8.25" hidden="1" customHeight="1"/>
    <row r="27318" ht="8.25" hidden="1" customHeight="1"/>
    <row r="27319" ht="8.25" hidden="1" customHeight="1"/>
    <row r="27320" ht="8.25" hidden="1" customHeight="1"/>
    <row r="27321" ht="8.25" hidden="1" customHeight="1"/>
    <row r="27322" ht="8.25" hidden="1" customHeight="1"/>
    <row r="27323" ht="8.25" hidden="1" customHeight="1"/>
    <row r="27324" ht="8.25" hidden="1" customHeight="1"/>
    <row r="27325" ht="8.25" hidden="1" customHeight="1"/>
    <row r="27326" ht="8.25" hidden="1" customHeight="1"/>
    <row r="27327" ht="8.25" hidden="1" customHeight="1"/>
    <row r="27328" ht="8.25" hidden="1" customHeight="1"/>
    <row r="27329" ht="8.25" hidden="1" customHeight="1"/>
    <row r="27330" ht="8.25" hidden="1" customHeight="1"/>
    <row r="27331" ht="8.25" hidden="1" customHeight="1"/>
    <row r="27332" ht="8.25" hidden="1" customHeight="1"/>
    <row r="27333" ht="8.25" hidden="1" customHeight="1"/>
    <row r="27334" ht="8.25" hidden="1" customHeight="1"/>
    <row r="27335" ht="8.25" hidden="1" customHeight="1"/>
    <row r="27336" ht="8.25" hidden="1" customHeight="1"/>
    <row r="27337" ht="8.25" hidden="1" customHeight="1"/>
    <row r="27338" ht="8.25" hidden="1" customHeight="1"/>
    <row r="27339" ht="8.25" hidden="1" customHeight="1"/>
    <row r="27340" ht="8.25" hidden="1" customHeight="1"/>
    <row r="27341" ht="8.25" hidden="1" customHeight="1"/>
    <row r="27342" ht="8.25" hidden="1" customHeight="1"/>
    <row r="27343" ht="8.25" hidden="1" customHeight="1"/>
    <row r="27344" ht="8.25" hidden="1" customHeight="1"/>
    <row r="27345" ht="8.25" hidden="1" customHeight="1"/>
    <row r="27346" ht="8.25" hidden="1" customHeight="1"/>
    <row r="27347" ht="8.25" hidden="1" customHeight="1"/>
    <row r="27348" ht="8.25" hidden="1" customHeight="1"/>
    <row r="27349" ht="8.25" hidden="1" customHeight="1"/>
    <row r="27350" ht="8.25" hidden="1" customHeight="1"/>
    <row r="27351" ht="8.25" hidden="1" customHeight="1"/>
    <row r="27352" ht="8.25" hidden="1" customHeight="1"/>
    <row r="27353" ht="8.25" hidden="1" customHeight="1"/>
    <row r="27354" ht="8.25" hidden="1" customHeight="1"/>
    <row r="27355" ht="8.25" hidden="1" customHeight="1"/>
    <row r="27356" ht="8.25" hidden="1" customHeight="1"/>
    <row r="27357" ht="8.25" hidden="1" customHeight="1"/>
    <row r="27358" ht="8.25" hidden="1" customHeight="1"/>
    <row r="27359" ht="8.25" hidden="1" customHeight="1"/>
    <row r="27360" ht="8.25" hidden="1" customHeight="1"/>
    <row r="27361" ht="8.25" hidden="1" customHeight="1"/>
    <row r="27362" ht="8.25" hidden="1" customHeight="1"/>
    <row r="27363" ht="8.25" hidden="1" customHeight="1"/>
    <row r="27364" ht="8.25" hidden="1" customHeight="1"/>
    <row r="27365" ht="8.25" hidden="1" customHeight="1"/>
    <row r="27366" ht="8.25" hidden="1" customHeight="1"/>
    <row r="27367" ht="8.25" hidden="1" customHeight="1"/>
    <row r="27368" ht="8.25" hidden="1" customHeight="1"/>
    <row r="27369" ht="8.25" hidden="1" customHeight="1"/>
    <row r="27370" ht="8.25" hidden="1" customHeight="1"/>
    <row r="27371" ht="8.25" hidden="1" customHeight="1"/>
    <row r="27372" ht="8.25" hidden="1" customHeight="1"/>
    <row r="27373" ht="8.25" hidden="1" customHeight="1"/>
    <row r="27374" ht="8.25" hidden="1" customHeight="1"/>
    <row r="27375" ht="8.25" hidden="1" customHeight="1"/>
    <row r="27376" ht="8.25" hidden="1" customHeight="1"/>
    <row r="27377" ht="8.25" hidden="1" customHeight="1"/>
    <row r="27378" ht="8.25" hidden="1" customHeight="1"/>
    <row r="27379" ht="8.25" hidden="1" customHeight="1"/>
    <row r="27380" ht="8.25" hidden="1" customHeight="1"/>
    <row r="27381" ht="8.25" hidden="1" customHeight="1"/>
    <row r="27382" ht="8.25" hidden="1" customHeight="1"/>
    <row r="27383" ht="8.25" hidden="1" customHeight="1"/>
    <row r="27384" ht="8.25" hidden="1" customHeight="1"/>
    <row r="27385" ht="8.25" hidden="1" customHeight="1"/>
    <row r="27386" ht="8.25" hidden="1" customHeight="1"/>
    <row r="27387" ht="8.25" hidden="1" customHeight="1"/>
    <row r="27388" ht="8.25" hidden="1" customHeight="1"/>
    <row r="27389" ht="8.25" hidden="1" customHeight="1"/>
    <row r="27390" ht="8.25" hidden="1" customHeight="1"/>
    <row r="27391" ht="8.25" hidden="1" customHeight="1"/>
    <row r="27392" ht="8.25" hidden="1" customHeight="1"/>
    <row r="27393" ht="8.25" hidden="1" customHeight="1"/>
    <row r="27394" ht="8.25" hidden="1" customHeight="1"/>
    <row r="27395" ht="8.25" hidden="1" customHeight="1"/>
    <row r="27396" ht="8.25" hidden="1" customHeight="1"/>
    <row r="27397" ht="8.25" hidden="1" customHeight="1"/>
    <row r="27398" ht="8.25" hidden="1" customHeight="1"/>
    <row r="27399" ht="8.25" hidden="1" customHeight="1"/>
    <row r="27400" ht="8.25" hidden="1" customHeight="1"/>
    <row r="27401" ht="8.25" hidden="1" customHeight="1"/>
    <row r="27402" ht="8.25" hidden="1" customHeight="1"/>
    <row r="27403" ht="8.25" hidden="1" customHeight="1"/>
    <row r="27404" ht="8.25" hidden="1" customHeight="1"/>
    <row r="27405" ht="8.25" hidden="1" customHeight="1"/>
    <row r="27406" ht="8.25" hidden="1" customHeight="1"/>
    <row r="27407" ht="8.25" hidden="1" customHeight="1"/>
    <row r="27408" ht="8.25" hidden="1" customHeight="1"/>
    <row r="27409" ht="8.25" hidden="1" customHeight="1"/>
    <row r="27410" ht="8.25" hidden="1" customHeight="1"/>
    <row r="27411" ht="8.25" hidden="1" customHeight="1"/>
    <row r="27412" ht="8.25" hidden="1" customHeight="1"/>
    <row r="27413" ht="8.25" hidden="1" customHeight="1"/>
    <row r="27414" ht="8.25" hidden="1" customHeight="1"/>
    <row r="27415" ht="8.25" hidden="1" customHeight="1"/>
    <row r="27416" ht="8.25" hidden="1" customHeight="1"/>
    <row r="27417" ht="8.25" hidden="1" customHeight="1"/>
    <row r="27418" ht="8.25" hidden="1" customHeight="1"/>
    <row r="27419" ht="8.25" hidden="1" customHeight="1"/>
    <row r="27420" ht="8.25" hidden="1" customHeight="1"/>
    <row r="27421" ht="8.25" hidden="1" customHeight="1"/>
    <row r="27422" ht="8.25" hidden="1" customHeight="1"/>
    <row r="27423" ht="8.25" hidden="1" customHeight="1"/>
    <row r="27424" ht="8.25" hidden="1" customHeight="1"/>
    <row r="27425" ht="8.25" hidden="1" customHeight="1"/>
    <row r="27426" ht="8.25" hidden="1" customHeight="1"/>
    <row r="27427" ht="8.25" hidden="1" customHeight="1"/>
    <row r="27428" ht="8.25" hidden="1" customHeight="1"/>
    <row r="27429" ht="8.25" hidden="1" customHeight="1"/>
    <row r="27430" ht="8.25" hidden="1" customHeight="1"/>
    <row r="27431" ht="8.25" hidden="1" customHeight="1"/>
    <row r="27432" ht="8.25" hidden="1" customHeight="1"/>
    <row r="27433" ht="8.25" hidden="1" customHeight="1"/>
    <row r="27434" ht="8.25" hidden="1" customHeight="1"/>
    <row r="27435" ht="8.25" hidden="1" customHeight="1"/>
    <row r="27436" ht="8.25" hidden="1" customHeight="1"/>
    <row r="27437" ht="8.25" hidden="1" customHeight="1"/>
    <row r="27438" ht="8.25" hidden="1" customHeight="1"/>
    <row r="27439" ht="8.25" hidden="1" customHeight="1"/>
    <row r="27440" ht="8.25" hidden="1" customHeight="1"/>
    <row r="27441" ht="8.25" hidden="1" customHeight="1"/>
    <row r="27442" ht="8.25" hidden="1" customHeight="1"/>
    <row r="27443" ht="8.25" hidden="1" customHeight="1"/>
    <row r="27444" ht="8.25" hidden="1" customHeight="1"/>
    <row r="27445" ht="8.25" hidden="1" customHeight="1"/>
    <row r="27446" ht="8.25" hidden="1" customHeight="1"/>
    <row r="27447" ht="8.25" hidden="1" customHeight="1"/>
    <row r="27448" ht="8.25" hidden="1" customHeight="1"/>
    <row r="27449" ht="8.25" hidden="1" customHeight="1"/>
    <row r="27450" ht="8.25" hidden="1" customHeight="1"/>
    <row r="27451" ht="8.25" hidden="1" customHeight="1"/>
    <row r="27452" ht="8.25" hidden="1" customHeight="1"/>
    <row r="27453" ht="8.25" hidden="1" customHeight="1"/>
    <row r="27454" ht="8.25" hidden="1" customHeight="1"/>
    <row r="27455" ht="8.25" hidden="1" customHeight="1"/>
    <row r="27456" ht="8.25" hidden="1" customHeight="1"/>
    <row r="27457" ht="8.25" hidden="1" customHeight="1"/>
    <row r="27458" ht="8.25" hidden="1" customHeight="1"/>
    <row r="27459" ht="8.25" hidden="1" customHeight="1"/>
    <row r="27460" ht="8.25" hidden="1" customHeight="1"/>
    <row r="27461" ht="8.25" hidden="1" customHeight="1"/>
    <row r="27462" ht="8.25" hidden="1" customHeight="1"/>
    <row r="27463" ht="8.25" hidden="1" customHeight="1"/>
    <row r="27464" ht="8.25" hidden="1" customHeight="1"/>
    <row r="27465" ht="8.25" hidden="1" customHeight="1"/>
    <row r="27466" ht="8.25" hidden="1" customHeight="1"/>
    <row r="27467" ht="8.25" hidden="1" customHeight="1"/>
    <row r="27468" ht="8.25" hidden="1" customHeight="1"/>
    <row r="27469" ht="8.25" hidden="1" customHeight="1"/>
    <row r="27470" ht="8.25" hidden="1" customHeight="1"/>
    <row r="27471" ht="8.25" hidden="1" customHeight="1"/>
    <row r="27472" ht="8.25" hidden="1" customHeight="1"/>
    <row r="27473" ht="8.25" hidden="1" customHeight="1"/>
    <row r="27474" ht="8.25" hidden="1" customHeight="1"/>
    <row r="27475" ht="8.25" hidden="1" customHeight="1"/>
    <row r="27476" ht="8.25" hidden="1" customHeight="1"/>
    <row r="27477" ht="8.25" hidden="1" customHeight="1"/>
    <row r="27478" ht="8.25" hidden="1" customHeight="1"/>
    <row r="27479" ht="8.25" hidden="1" customHeight="1"/>
    <row r="27480" ht="8.25" hidden="1" customHeight="1"/>
    <row r="27481" ht="8.25" hidden="1" customHeight="1"/>
    <row r="27482" ht="8.25" hidden="1" customHeight="1"/>
    <row r="27483" ht="8.25" hidden="1" customHeight="1"/>
    <row r="27484" ht="8.25" hidden="1" customHeight="1"/>
    <row r="27485" ht="8.25" hidden="1" customHeight="1"/>
    <row r="27486" ht="8.25" hidden="1" customHeight="1"/>
    <row r="27487" ht="8.25" hidden="1" customHeight="1"/>
    <row r="27488" ht="8.25" hidden="1" customHeight="1"/>
    <row r="27489" ht="8.25" hidden="1" customHeight="1"/>
    <row r="27490" ht="8.25" hidden="1" customHeight="1"/>
    <row r="27491" ht="8.25" hidden="1" customHeight="1"/>
    <row r="27492" ht="8.25" hidden="1" customHeight="1"/>
    <row r="27493" ht="8.25" hidden="1" customHeight="1"/>
    <row r="27494" ht="8.25" hidden="1" customHeight="1"/>
    <row r="27495" ht="8.25" hidden="1" customHeight="1"/>
    <row r="27496" ht="8.25" hidden="1" customHeight="1"/>
    <row r="27497" ht="8.25" hidden="1" customHeight="1"/>
    <row r="27498" ht="8.25" hidden="1" customHeight="1"/>
    <row r="27499" ht="8.25" hidden="1" customHeight="1"/>
    <row r="27500" ht="8.25" hidden="1" customHeight="1"/>
    <row r="27501" ht="8.25" hidden="1" customHeight="1"/>
    <row r="27502" ht="8.25" hidden="1" customHeight="1"/>
    <row r="27503" ht="8.25" hidden="1" customHeight="1"/>
    <row r="27504" ht="8.25" hidden="1" customHeight="1"/>
    <row r="27505" ht="8.25" hidden="1" customHeight="1"/>
    <row r="27506" ht="8.25" hidden="1" customHeight="1"/>
    <row r="27507" ht="8.25" hidden="1" customHeight="1"/>
    <row r="27508" ht="8.25" hidden="1" customHeight="1"/>
    <row r="27509" ht="8.25" hidden="1" customHeight="1"/>
    <row r="27510" ht="8.25" hidden="1" customHeight="1"/>
    <row r="27511" ht="8.25" hidden="1" customHeight="1"/>
    <row r="27512" ht="8.25" hidden="1" customHeight="1"/>
    <row r="27513" ht="8.25" hidden="1" customHeight="1"/>
    <row r="27514" ht="8.25" hidden="1" customHeight="1"/>
    <row r="27515" ht="8.25" hidden="1" customHeight="1"/>
    <row r="27516" ht="8.25" hidden="1" customHeight="1"/>
    <row r="27517" ht="8.25" hidden="1" customHeight="1"/>
    <row r="27518" ht="8.25" hidden="1" customHeight="1"/>
    <row r="27519" ht="8.25" hidden="1" customHeight="1"/>
    <row r="27520" ht="8.25" hidden="1" customHeight="1"/>
    <row r="27521" ht="8.25" hidden="1" customHeight="1"/>
    <row r="27522" ht="8.25" hidden="1" customHeight="1"/>
    <row r="27523" ht="8.25" hidden="1" customHeight="1"/>
    <row r="27524" ht="8.25" hidden="1" customHeight="1"/>
    <row r="27525" ht="8.25" hidden="1" customHeight="1"/>
    <row r="27526" ht="8.25" hidden="1" customHeight="1"/>
    <row r="27527" ht="8.25" hidden="1" customHeight="1"/>
    <row r="27528" ht="8.25" hidden="1" customHeight="1"/>
    <row r="27529" ht="8.25" hidden="1" customHeight="1"/>
    <row r="27530" ht="8.25" hidden="1" customHeight="1"/>
    <row r="27531" ht="8.25" hidden="1" customHeight="1"/>
    <row r="27532" ht="8.25" hidden="1" customHeight="1"/>
    <row r="27533" ht="8.25" hidden="1" customHeight="1"/>
    <row r="27534" ht="8.25" hidden="1" customHeight="1"/>
    <row r="27535" ht="8.25" hidden="1" customHeight="1"/>
    <row r="27536" ht="8.25" hidden="1" customHeight="1"/>
    <row r="27537" ht="8.25" hidden="1" customHeight="1"/>
    <row r="27538" ht="8.25" hidden="1" customHeight="1"/>
    <row r="27539" ht="8.25" hidden="1" customHeight="1"/>
    <row r="27540" ht="8.25" hidden="1" customHeight="1"/>
    <row r="27541" ht="8.25" hidden="1" customHeight="1"/>
    <row r="27542" ht="8.25" hidden="1" customHeight="1"/>
    <row r="27543" ht="8.25" hidden="1" customHeight="1"/>
    <row r="27544" ht="8.25" hidden="1" customHeight="1"/>
    <row r="27545" ht="8.25" hidden="1" customHeight="1"/>
    <row r="27546" ht="8.25" hidden="1" customHeight="1"/>
    <row r="27547" ht="8.25" hidden="1" customHeight="1"/>
    <row r="27548" ht="8.25" hidden="1" customHeight="1"/>
    <row r="27549" ht="8.25" hidden="1" customHeight="1"/>
    <row r="27550" ht="8.25" hidden="1" customHeight="1"/>
    <row r="27551" ht="8.25" hidden="1" customHeight="1"/>
    <row r="27552" ht="8.25" hidden="1" customHeight="1"/>
    <row r="27553" ht="8.25" hidden="1" customHeight="1"/>
    <row r="27554" ht="8.25" hidden="1" customHeight="1"/>
    <row r="27555" ht="8.25" hidden="1" customHeight="1"/>
    <row r="27556" ht="8.25" hidden="1" customHeight="1"/>
    <row r="27557" ht="8.25" hidden="1" customHeight="1"/>
    <row r="27558" ht="8.25" hidden="1" customHeight="1"/>
    <row r="27559" ht="8.25" hidden="1" customHeight="1"/>
    <row r="27560" ht="8.25" hidden="1" customHeight="1"/>
    <row r="27561" ht="8.25" hidden="1" customHeight="1"/>
    <row r="27562" ht="8.25" hidden="1" customHeight="1"/>
    <row r="27563" ht="8.25" hidden="1" customHeight="1"/>
    <row r="27564" ht="8.25" hidden="1" customHeight="1"/>
    <row r="27565" ht="8.25" hidden="1" customHeight="1"/>
    <row r="27566" ht="8.25" hidden="1" customHeight="1"/>
    <row r="27567" ht="8.25" hidden="1" customHeight="1"/>
    <row r="27568" ht="8.25" hidden="1" customHeight="1"/>
    <row r="27569" ht="8.25" hidden="1" customHeight="1"/>
    <row r="27570" ht="8.25" hidden="1" customHeight="1"/>
    <row r="27571" ht="8.25" hidden="1" customHeight="1"/>
    <row r="27572" ht="8.25" hidden="1" customHeight="1"/>
    <row r="27573" ht="8.25" hidden="1" customHeight="1"/>
    <row r="27574" ht="8.25" hidden="1" customHeight="1"/>
    <row r="27575" ht="8.25" hidden="1" customHeight="1"/>
    <row r="27576" ht="8.25" hidden="1" customHeight="1"/>
    <row r="27577" ht="8.25" hidden="1" customHeight="1"/>
    <row r="27578" ht="8.25" hidden="1" customHeight="1"/>
    <row r="27579" ht="8.25" hidden="1" customHeight="1"/>
    <row r="27580" ht="8.25" hidden="1" customHeight="1"/>
    <row r="27581" ht="8.25" hidden="1" customHeight="1"/>
    <row r="27582" ht="8.25" hidden="1" customHeight="1"/>
    <row r="27583" ht="8.25" hidden="1" customHeight="1"/>
    <row r="27584" ht="8.25" hidden="1" customHeight="1"/>
    <row r="27585" ht="8.25" hidden="1" customHeight="1"/>
    <row r="27586" ht="8.25" hidden="1" customHeight="1"/>
    <row r="27587" ht="8.25" hidden="1" customHeight="1"/>
    <row r="27588" ht="8.25" hidden="1" customHeight="1"/>
    <row r="27589" ht="8.25" hidden="1" customHeight="1"/>
    <row r="27590" ht="8.25" hidden="1" customHeight="1"/>
    <row r="27591" ht="8.25" hidden="1" customHeight="1"/>
    <row r="27592" ht="8.25" hidden="1" customHeight="1"/>
    <row r="27593" ht="8.25" hidden="1" customHeight="1"/>
    <row r="27594" ht="8.25" hidden="1" customHeight="1"/>
    <row r="27595" ht="8.25" hidden="1" customHeight="1"/>
    <row r="27596" ht="8.25" hidden="1" customHeight="1"/>
    <row r="27597" ht="8.25" hidden="1" customHeight="1"/>
    <row r="27598" ht="8.25" hidden="1" customHeight="1"/>
    <row r="27599" ht="8.25" hidden="1" customHeight="1"/>
    <row r="27600" ht="8.25" hidden="1" customHeight="1"/>
    <row r="27601" ht="8.25" hidden="1" customHeight="1"/>
    <row r="27602" ht="8.25" hidden="1" customHeight="1"/>
    <row r="27603" ht="8.25" hidden="1" customHeight="1"/>
    <row r="27604" ht="8.25" hidden="1" customHeight="1"/>
    <row r="27605" ht="8.25" hidden="1" customHeight="1"/>
    <row r="27606" ht="8.25" hidden="1" customHeight="1"/>
    <row r="27607" ht="8.25" hidden="1" customHeight="1"/>
    <row r="27608" ht="8.25" hidden="1" customHeight="1"/>
    <row r="27609" ht="8.25" hidden="1" customHeight="1"/>
    <row r="27610" ht="8.25" hidden="1" customHeight="1"/>
    <row r="27611" ht="8.25" hidden="1" customHeight="1"/>
    <row r="27612" ht="8.25" hidden="1" customHeight="1"/>
    <row r="27613" ht="8.25" hidden="1" customHeight="1"/>
    <row r="27614" ht="8.25" hidden="1" customHeight="1"/>
    <row r="27615" ht="8.25" hidden="1" customHeight="1"/>
    <row r="27616" ht="8.25" hidden="1" customHeight="1"/>
    <row r="27617" ht="8.25" hidden="1" customHeight="1"/>
    <row r="27618" ht="8.25" hidden="1" customHeight="1"/>
    <row r="27619" ht="8.25" hidden="1" customHeight="1"/>
    <row r="27620" ht="8.25" hidden="1" customHeight="1"/>
    <row r="27621" ht="8.25" hidden="1" customHeight="1"/>
    <row r="27622" ht="8.25" hidden="1" customHeight="1"/>
    <row r="27623" ht="8.25" hidden="1" customHeight="1"/>
    <row r="27624" ht="8.25" hidden="1" customHeight="1"/>
    <row r="27625" ht="8.25" hidden="1" customHeight="1"/>
    <row r="27626" ht="8.25" hidden="1" customHeight="1"/>
    <row r="27627" ht="8.25" hidden="1" customHeight="1"/>
    <row r="27628" ht="8.25" hidden="1" customHeight="1"/>
    <row r="27629" ht="8.25" hidden="1" customHeight="1"/>
    <row r="27630" ht="8.25" hidden="1" customHeight="1"/>
    <row r="27631" ht="8.25" hidden="1" customHeight="1"/>
    <row r="27632" ht="8.25" hidden="1" customHeight="1"/>
    <row r="27633" ht="8.25" hidden="1" customHeight="1"/>
    <row r="27634" ht="8.25" hidden="1" customHeight="1"/>
    <row r="27635" ht="8.25" hidden="1" customHeight="1"/>
    <row r="27636" ht="8.25" hidden="1" customHeight="1"/>
    <row r="27637" ht="8.25" hidden="1" customHeight="1"/>
    <row r="27638" ht="8.25" hidden="1" customHeight="1"/>
    <row r="27639" ht="8.25" hidden="1" customHeight="1"/>
    <row r="27640" ht="8.25" hidden="1" customHeight="1"/>
    <row r="27641" ht="8.25" hidden="1" customHeight="1"/>
    <row r="27642" ht="8.25" hidden="1" customHeight="1"/>
    <row r="27643" ht="8.25" hidden="1" customHeight="1"/>
    <row r="27644" ht="8.25" hidden="1" customHeight="1"/>
    <row r="27645" ht="8.25" hidden="1" customHeight="1"/>
    <row r="27646" ht="8.25" hidden="1" customHeight="1"/>
    <row r="27647" ht="8.25" hidden="1" customHeight="1"/>
    <row r="27648" ht="8.25" hidden="1" customHeight="1"/>
    <row r="27649" ht="8.25" hidden="1" customHeight="1"/>
    <row r="27650" ht="8.25" hidden="1" customHeight="1"/>
    <row r="27651" ht="8.25" hidden="1" customHeight="1"/>
    <row r="27652" ht="8.25" hidden="1" customHeight="1"/>
    <row r="27653" ht="8.25" hidden="1" customHeight="1"/>
    <row r="27654" ht="8.25" hidden="1" customHeight="1"/>
    <row r="27655" ht="8.25" hidden="1" customHeight="1"/>
    <row r="27656" ht="8.25" hidden="1" customHeight="1"/>
    <row r="27657" ht="8.25" hidden="1" customHeight="1"/>
    <row r="27658" ht="8.25" hidden="1" customHeight="1"/>
    <row r="27659" ht="8.25" hidden="1" customHeight="1"/>
    <row r="27660" ht="8.25" hidden="1" customHeight="1"/>
    <row r="27661" ht="8.25" hidden="1" customHeight="1"/>
    <row r="27662" ht="8.25" hidden="1" customHeight="1"/>
    <row r="27663" ht="8.25" hidden="1" customHeight="1"/>
    <row r="27664" ht="8.25" hidden="1" customHeight="1"/>
    <row r="27665" ht="8.25" hidden="1" customHeight="1"/>
    <row r="27666" ht="8.25" hidden="1" customHeight="1"/>
    <row r="27667" ht="8.25" hidden="1" customHeight="1"/>
    <row r="27668" ht="8.25" hidden="1" customHeight="1"/>
    <row r="27669" ht="8.25" hidden="1" customHeight="1"/>
    <row r="27670" ht="8.25" hidden="1" customHeight="1"/>
    <row r="27671" ht="8.25" hidden="1" customHeight="1"/>
    <row r="27672" ht="8.25" hidden="1" customHeight="1"/>
    <row r="27673" ht="8.25" hidden="1" customHeight="1"/>
    <row r="27674" ht="8.25" hidden="1" customHeight="1"/>
    <row r="27675" ht="8.25" hidden="1" customHeight="1"/>
    <row r="27676" ht="8.25" hidden="1" customHeight="1"/>
    <row r="27677" ht="8.25" hidden="1" customHeight="1"/>
    <row r="27678" ht="8.25" hidden="1" customHeight="1"/>
    <row r="27679" ht="8.25" hidden="1" customHeight="1"/>
    <row r="27680" ht="8.25" hidden="1" customHeight="1"/>
    <row r="27681" ht="8.25" hidden="1" customHeight="1"/>
    <row r="27682" ht="8.25" hidden="1" customHeight="1"/>
    <row r="27683" ht="8.25" hidden="1" customHeight="1"/>
    <row r="27684" ht="8.25" hidden="1" customHeight="1"/>
    <row r="27685" ht="8.25" hidden="1" customHeight="1"/>
    <row r="27686" ht="8.25" hidden="1" customHeight="1"/>
    <row r="27687" ht="8.25" hidden="1" customHeight="1"/>
    <row r="27688" ht="8.25" hidden="1" customHeight="1"/>
    <row r="27689" ht="8.25" hidden="1" customHeight="1"/>
    <row r="27690" ht="8.25" hidden="1" customHeight="1"/>
    <row r="27691" ht="8.25" hidden="1" customHeight="1"/>
    <row r="27692" ht="8.25" hidden="1" customHeight="1"/>
    <row r="27693" ht="8.25" hidden="1" customHeight="1"/>
    <row r="27694" ht="8.25" hidden="1" customHeight="1"/>
    <row r="27695" ht="8.25" hidden="1" customHeight="1"/>
    <row r="27696" ht="8.25" hidden="1" customHeight="1"/>
    <row r="27697" ht="8.25" hidden="1" customHeight="1"/>
    <row r="27698" ht="8.25" hidden="1" customHeight="1"/>
    <row r="27699" ht="8.25" hidden="1" customHeight="1"/>
    <row r="27700" ht="8.25" hidden="1" customHeight="1"/>
    <row r="27701" ht="8.25" hidden="1" customHeight="1"/>
    <row r="27702" ht="8.25" hidden="1" customHeight="1"/>
    <row r="27703" ht="8.25" hidden="1" customHeight="1"/>
    <row r="27704" ht="8.25" hidden="1" customHeight="1"/>
    <row r="27705" ht="8.25" hidden="1" customHeight="1"/>
    <row r="27706" ht="8.25" hidden="1" customHeight="1"/>
    <row r="27707" ht="8.25" hidden="1" customHeight="1"/>
    <row r="27708" ht="8.25" hidden="1" customHeight="1"/>
    <row r="27709" ht="8.25" hidden="1" customHeight="1"/>
    <row r="27710" ht="8.25" hidden="1" customHeight="1"/>
    <row r="27711" ht="8.25" hidden="1" customHeight="1"/>
    <row r="27712" ht="8.25" hidden="1" customHeight="1"/>
    <row r="27713" ht="8.25" hidden="1" customHeight="1"/>
    <row r="27714" ht="8.25" hidden="1" customHeight="1"/>
    <row r="27715" ht="8.25" hidden="1" customHeight="1"/>
    <row r="27716" ht="8.25" hidden="1" customHeight="1"/>
    <row r="27717" ht="8.25" hidden="1" customHeight="1"/>
    <row r="27718" ht="8.25" hidden="1" customHeight="1"/>
    <row r="27719" ht="8.25" hidden="1" customHeight="1"/>
    <row r="27720" ht="8.25" hidden="1" customHeight="1"/>
    <row r="27721" ht="8.25" hidden="1" customHeight="1"/>
    <row r="27722" ht="8.25" hidden="1" customHeight="1"/>
    <row r="27723" ht="8.25" hidden="1" customHeight="1"/>
    <row r="27724" ht="8.25" hidden="1" customHeight="1"/>
    <row r="27725" ht="8.25" hidden="1" customHeight="1"/>
    <row r="27726" ht="8.25" hidden="1" customHeight="1"/>
    <row r="27727" ht="8.25" hidden="1" customHeight="1"/>
    <row r="27728" ht="8.25" hidden="1" customHeight="1"/>
    <row r="27729" ht="8.25" hidden="1" customHeight="1"/>
    <row r="27730" ht="8.25" hidden="1" customHeight="1"/>
    <row r="27731" ht="8.25" hidden="1" customHeight="1"/>
    <row r="27732" ht="8.25" hidden="1" customHeight="1"/>
    <row r="27733" ht="8.25" hidden="1" customHeight="1"/>
    <row r="27734" ht="8.25" hidden="1" customHeight="1"/>
    <row r="27735" ht="8.25" hidden="1" customHeight="1"/>
    <row r="27736" ht="8.25" hidden="1" customHeight="1"/>
    <row r="27737" ht="8.25" hidden="1" customHeight="1"/>
    <row r="27738" ht="8.25" hidden="1" customHeight="1"/>
    <row r="27739" ht="8.25" hidden="1" customHeight="1"/>
    <row r="27740" ht="8.25" hidden="1" customHeight="1"/>
    <row r="27741" ht="8.25" hidden="1" customHeight="1"/>
    <row r="27742" ht="8.25" hidden="1" customHeight="1"/>
    <row r="27743" ht="8.25" hidden="1" customHeight="1"/>
    <row r="27744" ht="8.25" hidden="1" customHeight="1"/>
    <row r="27745" ht="8.25" hidden="1" customHeight="1"/>
    <row r="27746" ht="8.25" hidden="1" customHeight="1"/>
    <row r="27747" ht="8.25" hidden="1" customHeight="1"/>
    <row r="27748" ht="8.25" hidden="1" customHeight="1"/>
    <row r="27749" ht="8.25" hidden="1" customHeight="1"/>
    <row r="27750" ht="8.25" hidden="1" customHeight="1"/>
    <row r="27751" ht="8.25" hidden="1" customHeight="1"/>
    <row r="27752" ht="8.25" hidden="1" customHeight="1"/>
    <row r="27753" ht="8.25" hidden="1" customHeight="1"/>
    <row r="27754" ht="8.25" hidden="1" customHeight="1"/>
    <row r="27755" ht="8.25" hidden="1" customHeight="1"/>
    <row r="27756" ht="8.25" hidden="1" customHeight="1"/>
    <row r="27757" ht="8.25" hidden="1" customHeight="1"/>
    <row r="27758" ht="8.25" hidden="1" customHeight="1"/>
    <row r="27759" ht="8.25" hidden="1" customHeight="1"/>
    <row r="27760" ht="8.25" hidden="1" customHeight="1"/>
    <row r="27761" ht="8.25" hidden="1" customHeight="1"/>
    <row r="27762" ht="8.25" hidden="1" customHeight="1"/>
    <row r="27763" ht="8.25" hidden="1" customHeight="1"/>
    <row r="27764" ht="8.25" hidden="1" customHeight="1"/>
    <row r="27765" ht="8.25" hidden="1" customHeight="1"/>
    <row r="27766" ht="8.25" hidden="1" customHeight="1"/>
    <row r="27767" ht="8.25" hidden="1" customHeight="1"/>
    <row r="27768" ht="8.25" hidden="1" customHeight="1"/>
    <row r="27769" ht="8.25" hidden="1" customHeight="1"/>
    <row r="27770" ht="8.25" hidden="1" customHeight="1"/>
    <row r="27771" ht="8.25" hidden="1" customHeight="1"/>
    <row r="27772" ht="8.25" hidden="1" customHeight="1"/>
    <row r="27773" ht="8.25" hidden="1" customHeight="1"/>
    <row r="27774" ht="8.25" hidden="1" customHeight="1"/>
    <row r="27775" ht="8.25" hidden="1" customHeight="1"/>
    <row r="27776" ht="8.25" hidden="1" customHeight="1"/>
    <row r="27777" ht="8.25" hidden="1" customHeight="1"/>
    <row r="27778" ht="8.25" hidden="1" customHeight="1"/>
    <row r="27779" ht="8.25" hidden="1" customHeight="1"/>
    <row r="27780" ht="8.25" hidden="1" customHeight="1"/>
    <row r="27781" ht="8.25" hidden="1" customHeight="1"/>
    <row r="27782" ht="8.25" hidden="1" customHeight="1"/>
    <row r="27783" ht="8.25" hidden="1" customHeight="1"/>
    <row r="27784" ht="8.25" hidden="1" customHeight="1"/>
    <row r="27785" ht="8.25" hidden="1" customHeight="1"/>
    <row r="27786" ht="8.25" hidden="1" customHeight="1"/>
    <row r="27787" ht="8.25" hidden="1" customHeight="1"/>
    <row r="27788" ht="8.25" hidden="1" customHeight="1"/>
    <row r="27789" ht="8.25" hidden="1" customHeight="1"/>
    <row r="27790" ht="8.25" hidden="1" customHeight="1"/>
    <row r="27791" ht="8.25" hidden="1" customHeight="1"/>
    <row r="27792" ht="8.25" hidden="1" customHeight="1"/>
    <row r="27793" ht="8.25" hidden="1" customHeight="1"/>
    <row r="27794" ht="8.25" hidden="1" customHeight="1"/>
    <row r="27795" ht="8.25" hidden="1" customHeight="1"/>
    <row r="27796" ht="8.25" hidden="1" customHeight="1"/>
    <row r="27797" ht="8.25" hidden="1" customHeight="1"/>
    <row r="27798" ht="8.25" hidden="1" customHeight="1"/>
    <row r="27799" ht="8.25" hidden="1" customHeight="1"/>
    <row r="27800" ht="8.25" hidden="1" customHeight="1"/>
    <row r="27801" ht="8.25" hidden="1" customHeight="1"/>
    <row r="27802" ht="8.25" hidden="1" customHeight="1"/>
    <row r="27803" ht="8.25" hidden="1" customHeight="1"/>
    <row r="27804" ht="8.25" hidden="1" customHeight="1"/>
    <row r="27805" ht="8.25" hidden="1" customHeight="1"/>
    <row r="27806" ht="8.25" hidden="1" customHeight="1"/>
    <row r="27807" ht="8.25" hidden="1" customHeight="1"/>
    <row r="27808" ht="8.25" hidden="1" customHeight="1"/>
    <row r="27809" ht="8.25" hidden="1" customHeight="1"/>
    <row r="27810" ht="8.25" hidden="1" customHeight="1"/>
    <row r="27811" ht="8.25" hidden="1" customHeight="1"/>
    <row r="27812" ht="8.25" hidden="1" customHeight="1"/>
    <row r="27813" ht="8.25" hidden="1" customHeight="1"/>
    <row r="27814" ht="8.25" hidden="1" customHeight="1"/>
    <row r="27815" ht="8.25" hidden="1" customHeight="1"/>
    <row r="27816" ht="8.25" hidden="1" customHeight="1"/>
    <row r="27817" ht="8.25" hidden="1" customHeight="1"/>
    <row r="27818" ht="8.25" hidden="1" customHeight="1"/>
    <row r="27819" ht="8.25" hidden="1" customHeight="1"/>
    <row r="27820" ht="8.25" hidden="1" customHeight="1"/>
    <row r="27821" ht="8.25" hidden="1" customHeight="1"/>
    <row r="27822" ht="8.25" hidden="1" customHeight="1"/>
    <row r="27823" ht="8.25" hidden="1" customHeight="1"/>
    <row r="27824" ht="8.25" hidden="1" customHeight="1"/>
    <row r="27825" ht="8.25" hidden="1" customHeight="1"/>
    <row r="27826" ht="8.25" hidden="1" customHeight="1"/>
    <row r="27827" ht="8.25" hidden="1" customHeight="1"/>
    <row r="27828" ht="8.25" hidden="1" customHeight="1"/>
    <row r="27829" ht="8.25" hidden="1" customHeight="1"/>
    <row r="27830" ht="8.25" hidden="1" customHeight="1"/>
    <row r="27831" ht="8.25" hidden="1" customHeight="1"/>
    <row r="27832" ht="8.25" hidden="1" customHeight="1"/>
    <row r="27833" ht="8.25" hidden="1" customHeight="1"/>
    <row r="27834" ht="8.25" hidden="1" customHeight="1"/>
    <row r="27835" ht="8.25" hidden="1" customHeight="1"/>
    <row r="27836" ht="8.25" hidden="1" customHeight="1"/>
    <row r="27837" ht="8.25" hidden="1" customHeight="1"/>
    <row r="27838" ht="8.25" hidden="1" customHeight="1"/>
    <row r="27839" ht="8.25" hidden="1" customHeight="1"/>
    <row r="27840" ht="8.25" hidden="1" customHeight="1"/>
    <row r="27841" ht="8.25" hidden="1" customHeight="1"/>
    <row r="27842" ht="8.25" hidden="1" customHeight="1"/>
    <row r="27843" ht="8.25" hidden="1" customHeight="1"/>
    <row r="27844" ht="8.25" hidden="1" customHeight="1"/>
    <row r="27845" ht="8.25" hidden="1" customHeight="1"/>
    <row r="27846" ht="8.25" hidden="1" customHeight="1"/>
    <row r="27847" ht="8.25" hidden="1" customHeight="1"/>
    <row r="27848" ht="8.25" hidden="1" customHeight="1"/>
    <row r="27849" ht="8.25" hidden="1" customHeight="1"/>
    <row r="27850" ht="8.25" hidden="1" customHeight="1"/>
    <row r="27851" ht="8.25" hidden="1" customHeight="1"/>
    <row r="27852" ht="8.25" hidden="1" customHeight="1"/>
    <row r="27853" ht="8.25" hidden="1" customHeight="1"/>
    <row r="27854" ht="8.25" hidden="1" customHeight="1"/>
    <row r="27855" ht="8.25" hidden="1" customHeight="1"/>
    <row r="27856" ht="8.25" hidden="1" customHeight="1"/>
    <row r="27857" ht="8.25" hidden="1" customHeight="1"/>
    <row r="27858" ht="8.25" hidden="1" customHeight="1"/>
    <row r="27859" ht="8.25" hidden="1" customHeight="1"/>
    <row r="27860" ht="8.25" hidden="1" customHeight="1"/>
    <row r="27861" ht="8.25" hidden="1" customHeight="1"/>
    <row r="27862" ht="8.25" hidden="1" customHeight="1"/>
    <row r="27863" ht="8.25" hidden="1" customHeight="1"/>
    <row r="27864" ht="8.25" hidden="1" customHeight="1"/>
    <row r="27865" ht="8.25" hidden="1" customHeight="1"/>
    <row r="27866" ht="8.25" hidden="1" customHeight="1"/>
    <row r="27867" ht="8.25" hidden="1" customHeight="1"/>
    <row r="27868" ht="8.25" hidden="1" customHeight="1"/>
    <row r="27869" ht="8.25" hidden="1" customHeight="1"/>
    <row r="27870" ht="8.25" hidden="1" customHeight="1"/>
    <row r="27871" ht="8.25" hidden="1" customHeight="1"/>
    <row r="27872" ht="8.25" hidden="1" customHeight="1"/>
    <row r="27873" ht="8.25" hidden="1" customHeight="1"/>
    <row r="27874" ht="8.25" hidden="1" customHeight="1"/>
    <row r="27875" ht="8.25" hidden="1" customHeight="1"/>
    <row r="27876" ht="8.25" hidden="1" customHeight="1"/>
    <row r="27877" ht="8.25" hidden="1" customHeight="1"/>
    <row r="27878" ht="8.25" hidden="1" customHeight="1"/>
    <row r="27879" ht="8.25" hidden="1" customHeight="1"/>
    <row r="27880" ht="8.25" hidden="1" customHeight="1"/>
    <row r="27881" ht="8.25" hidden="1" customHeight="1"/>
    <row r="27882" ht="8.25" hidden="1" customHeight="1"/>
    <row r="27883" ht="8.25" hidden="1" customHeight="1"/>
    <row r="27884" ht="8.25" hidden="1" customHeight="1"/>
    <row r="27885" ht="8.25" hidden="1" customHeight="1"/>
    <row r="27886" ht="8.25" hidden="1" customHeight="1"/>
    <row r="27887" ht="8.25" hidden="1" customHeight="1"/>
    <row r="27888" ht="8.25" hidden="1" customHeight="1"/>
    <row r="27889" ht="8.25" hidden="1" customHeight="1"/>
    <row r="27890" ht="8.25" hidden="1" customHeight="1"/>
    <row r="27891" ht="8.25" hidden="1" customHeight="1"/>
    <row r="27892" ht="8.25" hidden="1" customHeight="1"/>
    <row r="27893" ht="8.25" hidden="1" customHeight="1"/>
    <row r="27894" ht="8.25" hidden="1" customHeight="1"/>
    <row r="27895" ht="8.25" hidden="1" customHeight="1"/>
    <row r="27896" ht="8.25" hidden="1" customHeight="1"/>
    <row r="27897" ht="8.25" hidden="1" customHeight="1"/>
    <row r="27898" ht="8.25" hidden="1" customHeight="1"/>
    <row r="27899" ht="8.25" hidden="1" customHeight="1"/>
    <row r="27900" ht="8.25" hidden="1" customHeight="1"/>
    <row r="27901" ht="8.25" hidden="1" customHeight="1"/>
    <row r="27902" ht="8.25" hidden="1" customHeight="1"/>
    <row r="27903" ht="8.25" hidden="1" customHeight="1"/>
    <row r="27904" ht="8.25" hidden="1" customHeight="1"/>
    <row r="27905" ht="8.25" hidden="1" customHeight="1"/>
    <row r="27906" ht="8.25" hidden="1" customHeight="1"/>
    <row r="27907" ht="8.25" hidden="1" customHeight="1"/>
    <row r="27908" ht="8.25" hidden="1" customHeight="1"/>
    <row r="27909" ht="8.25" hidden="1" customHeight="1"/>
    <row r="27910" ht="8.25" hidden="1" customHeight="1"/>
    <row r="27911" ht="8.25" hidden="1" customHeight="1"/>
    <row r="27912" ht="8.25" hidden="1" customHeight="1"/>
    <row r="27913" ht="8.25" hidden="1" customHeight="1"/>
    <row r="27914" ht="8.25" hidden="1" customHeight="1"/>
    <row r="27915" ht="8.25" hidden="1" customHeight="1"/>
    <row r="27916" ht="8.25" hidden="1" customHeight="1"/>
    <row r="27917" ht="8.25" hidden="1" customHeight="1"/>
    <row r="27918" ht="8.25" hidden="1" customHeight="1"/>
    <row r="27919" ht="8.25" hidden="1" customHeight="1"/>
    <row r="27920" ht="8.25" hidden="1" customHeight="1"/>
    <row r="27921" ht="8.25" hidden="1" customHeight="1"/>
    <row r="27922" ht="8.25" hidden="1" customHeight="1"/>
    <row r="27923" ht="8.25" hidden="1" customHeight="1"/>
    <row r="27924" ht="8.25" hidden="1" customHeight="1"/>
    <row r="27925" ht="8.25" hidden="1" customHeight="1"/>
    <row r="27926" ht="8.25" hidden="1" customHeight="1"/>
    <row r="27927" ht="8.25" hidden="1" customHeight="1"/>
    <row r="27928" ht="8.25" hidden="1" customHeight="1"/>
    <row r="27929" ht="8.25" hidden="1" customHeight="1"/>
    <row r="27930" ht="8.25" hidden="1" customHeight="1"/>
    <row r="27931" ht="8.25" hidden="1" customHeight="1"/>
    <row r="27932" ht="8.25" hidden="1" customHeight="1"/>
    <row r="27933" ht="8.25" hidden="1" customHeight="1"/>
    <row r="27934" ht="8.25" hidden="1" customHeight="1"/>
    <row r="27935" ht="8.25" hidden="1" customHeight="1"/>
    <row r="27936" ht="8.25" hidden="1" customHeight="1"/>
    <row r="27937" ht="8.25" hidden="1" customHeight="1"/>
    <row r="27938" ht="8.25" hidden="1" customHeight="1"/>
    <row r="27939" ht="8.25" hidden="1" customHeight="1"/>
    <row r="27940" ht="8.25" hidden="1" customHeight="1"/>
    <row r="27941" ht="8.25" hidden="1" customHeight="1"/>
    <row r="27942" ht="8.25" hidden="1" customHeight="1"/>
    <row r="27943" ht="8.25" hidden="1" customHeight="1"/>
    <row r="27944" ht="8.25" hidden="1" customHeight="1"/>
    <row r="27945" ht="8.25" hidden="1" customHeight="1"/>
    <row r="27946" ht="8.25" hidden="1" customHeight="1"/>
    <row r="27947" ht="8.25" hidden="1" customHeight="1"/>
    <row r="27948" ht="8.25" hidden="1" customHeight="1"/>
    <row r="27949" ht="8.25" hidden="1" customHeight="1"/>
    <row r="27950" ht="8.25" hidden="1" customHeight="1"/>
    <row r="27951" ht="8.25" hidden="1" customHeight="1"/>
    <row r="27952" ht="8.25" hidden="1" customHeight="1"/>
    <row r="27953" ht="8.25" hidden="1" customHeight="1"/>
    <row r="27954" ht="8.25" hidden="1" customHeight="1"/>
    <row r="27955" ht="8.25" hidden="1" customHeight="1"/>
    <row r="27956" ht="8.25" hidden="1" customHeight="1"/>
    <row r="27957" ht="8.25" hidden="1" customHeight="1"/>
    <row r="27958" ht="8.25" hidden="1" customHeight="1"/>
    <row r="27959" ht="8.25" hidden="1" customHeight="1"/>
    <row r="27960" ht="8.25" hidden="1" customHeight="1"/>
    <row r="27961" ht="8.25" hidden="1" customHeight="1"/>
    <row r="27962" ht="8.25" hidden="1" customHeight="1"/>
    <row r="27963" ht="8.25" hidden="1" customHeight="1"/>
    <row r="27964" ht="8.25" hidden="1" customHeight="1"/>
    <row r="27965" ht="8.25" hidden="1" customHeight="1"/>
    <row r="27966" ht="8.25" hidden="1" customHeight="1"/>
    <row r="27967" ht="8.25" hidden="1" customHeight="1"/>
    <row r="27968" ht="8.25" hidden="1" customHeight="1"/>
    <row r="27969" ht="8.25" hidden="1" customHeight="1"/>
    <row r="27970" ht="8.25" hidden="1" customHeight="1"/>
    <row r="27971" ht="8.25" hidden="1" customHeight="1"/>
    <row r="27972" ht="8.25" hidden="1" customHeight="1"/>
    <row r="27973" ht="8.25" hidden="1" customHeight="1"/>
    <row r="27974" ht="8.25" hidden="1" customHeight="1"/>
    <row r="27975" ht="8.25" hidden="1" customHeight="1"/>
    <row r="27976" ht="8.25" hidden="1" customHeight="1"/>
    <row r="27977" ht="8.25" hidden="1" customHeight="1"/>
    <row r="27978" ht="8.25" hidden="1" customHeight="1"/>
    <row r="27979" ht="8.25" hidden="1" customHeight="1"/>
    <row r="27980" ht="8.25" hidden="1" customHeight="1"/>
    <row r="27981" ht="8.25" hidden="1" customHeight="1"/>
    <row r="27982" ht="8.25" hidden="1" customHeight="1"/>
    <row r="27983" ht="8.25" hidden="1" customHeight="1"/>
    <row r="27984" ht="8.25" hidden="1" customHeight="1"/>
    <row r="27985" ht="8.25" hidden="1" customHeight="1"/>
    <row r="27986" ht="8.25" hidden="1" customHeight="1"/>
    <row r="27987" ht="8.25" hidden="1" customHeight="1"/>
    <row r="27988" ht="8.25" hidden="1" customHeight="1"/>
    <row r="27989" ht="8.25" hidden="1" customHeight="1"/>
    <row r="27990" ht="8.25" hidden="1" customHeight="1"/>
    <row r="27991" ht="8.25" hidden="1" customHeight="1"/>
    <row r="27992" ht="8.25" hidden="1" customHeight="1"/>
    <row r="27993" ht="8.25" hidden="1" customHeight="1"/>
    <row r="27994" ht="8.25" hidden="1" customHeight="1"/>
    <row r="27995" ht="8.25" hidden="1" customHeight="1"/>
    <row r="27996" ht="8.25" hidden="1" customHeight="1"/>
    <row r="27997" ht="8.25" hidden="1" customHeight="1"/>
    <row r="27998" ht="8.25" hidden="1" customHeight="1"/>
    <row r="27999" ht="8.25" hidden="1" customHeight="1"/>
    <row r="28000" ht="8.25" hidden="1" customHeight="1"/>
    <row r="28001" ht="8.25" hidden="1" customHeight="1"/>
    <row r="28002" ht="8.25" hidden="1" customHeight="1"/>
    <row r="28003" ht="8.25" hidden="1" customHeight="1"/>
    <row r="28004" ht="8.25" hidden="1" customHeight="1"/>
    <row r="28005" ht="8.25" hidden="1" customHeight="1"/>
    <row r="28006" ht="8.25" hidden="1" customHeight="1"/>
    <row r="28007" ht="8.25" hidden="1" customHeight="1"/>
    <row r="28008" ht="8.25" hidden="1" customHeight="1"/>
    <row r="28009" ht="8.25" hidden="1" customHeight="1"/>
    <row r="28010" ht="8.25" hidden="1" customHeight="1"/>
    <row r="28011" ht="8.25" hidden="1" customHeight="1"/>
    <row r="28012" ht="8.25" hidden="1" customHeight="1"/>
    <row r="28013" ht="8.25" hidden="1" customHeight="1"/>
    <row r="28014" ht="8.25" hidden="1" customHeight="1"/>
    <row r="28015" ht="8.25" hidden="1" customHeight="1"/>
    <row r="28016" ht="8.25" hidden="1" customHeight="1"/>
    <row r="28017" ht="8.25" hidden="1" customHeight="1"/>
    <row r="28018" ht="8.25" hidden="1" customHeight="1"/>
    <row r="28019" ht="8.25" hidden="1" customHeight="1"/>
    <row r="28020" ht="8.25" hidden="1" customHeight="1"/>
    <row r="28021" ht="8.25" hidden="1" customHeight="1"/>
    <row r="28022" ht="8.25" hidden="1" customHeight="1"/>
    <row r="28023" ht="8.25" hidden="1" customHeight="1"/>
    <row r="28024" ht="8.25" hidden="1" customHeight="1"/>
    <row r="28025" ht="8.25" hidden="1" customHeight="1"/>
    <row r="28026" ht="8.25" hidden="1" customHeight="1"/>
    <row r="28027" ht="8.25" hidden="1" customHeight="1"/>
    <row r="28028" ht="8.25" hidden="1" customHeight="1"/>
    <row r="28029" ht="8.25" hidden="1" customHeight="1"/>
    <row r="28030" ht="8.25" hidden="1" customHeight="1"/>
    <row r="28031" ht="8.25" hidden="1" customHeight="1"/>
    <row r="28032" ht="8.25" hidden="1" customHeight="1"/>
    <row r="28033" ht="8.25" hidden="1" customHeight="1"/>
    <row r="28034" ht="8.25" hidden="1" customHeight="1"/>
    <row r="28035" ht="8.25" hidden="1" customHeight="1"/>
    <row r="28036" ht="8.25" hidden="1" customHeight="1"/>
    <row r="28037" ht="8.25" hidden="1" customHeight="1"/>
    <row r="28038" ht="8.25" hidden="1" customHeight="1"/>
    <row r="28039" ht="8.25" hidden="1" customHeight="1"/>
    <row r="28040" ht="8.25" hidden="1" customHeight="1"/>
    <row r="28041" ht="8.25" hidden="1" customHeight="1"/>
    <row r="28042" ht="8.25" hidden="1" customHeight="1"/>
    <row r="28043" ht="8.25" hidden="1" customHeight="1"/>
    <row r="28044" ht="8.25" hidden="1" customHeight="1"/>
    <row r="28045" ht="8.25" hidden="1" customHeight="1"/>
    <row r="28046" ht="8.25" hidden="1" customHeight="1"/>
    <row r="28047" ht="8.25" hidden="1" customHeight="1"/>
    <row r="28048" ht="8.25" hidden="1" customHeight="1"/>
    <row r="28049" ht="8.25" hidden="1" customHeight="1"/>
    <row r="28050" ht="8.25" hidden="1" customHeight="1"/>
    <row r="28051" ht="8.25" hidden="1" customHeight="1"/>
    <row r="28052" ht="8.25" hidden="1" customHeight="1"/>
    <row r="28053" ht="8.25" hidden="1" customHeight="1"/>
    <row r="28054" ht="8.25" hidden="1" customHeight="1"/>
    <row r="28055" ht="8.25" hidden="1" customHeight="1"/>
    <row r="28056" ht="8.25" hidden="1" customHeight="1"/>
    <row r="28057" ht="8.25" hidden="1" customHeight="1"/>
    <row r="28058" ht="8.25" hidden="1" customHeight="1"/>
    <row r="28059" ht="8.25" hidden="1" customHeight="1"/>
    <row r="28060" ht="8.25" hidden="1" customHeight="1"/>
    <row r="28061" ht="8.25" hidden="1" customHeight="1"/>
    <row r="28062" ht="8.25" hidden="1" customHeight="1"/>
    <row r="28063" ht="8.25" hidden="1" customHeight="1"/>
    <row r="28064" ht="8.25" hidden="1" customHeight="1"/>
    <row r="28065" ht="8.25" hidden="1" customHeight="1"/>
    <row r="28066" ht="8.25" hidden="1" customHeight="1"/>
    <row r="28067" ht="8.25" hidden="1" customHeight="1"/>
    <row r="28068" ht="8.25" hidden="1" customHeight="1"/>
    <row r="28069" ht="8.25" hidden="1" customHeight="1"/>
    <row r="28070" ht="8.25" hidden="1" customHeight="1"/>
    <row r="28071" ht="8.25" hidden="1" customHeight="1"/>
    <row r="28072" ht="8.25" hidden="1" customHeight="1"/>
    <row r="28073" ht="8.25" hidden="1" customHeight="1"/>
    <row r="28074" ht="8.25" hidden="1" customHeight="1"/>
    <row r="28075" ht="8.25" hidden="1" customHeight="1"/>
    <row r="28076" ht="8.25" hidden="1" customHeight="1"/>
    <row r="28077" ht="8.25" hidden="1" customHeight="1"/>
    <row r="28078" ht="8.25" hidden="1" customHeight="1"/>
    <row r="28079" ht="8.25" hidden="1" customHeight="1"/>
    <row r="28080" ht="8.25" hidden="1" customHeight="1"/>
    <row r="28081" ht="8.25" hidden="1" customHeight="1"/>
    <row r="28082" ht="8.25" hidden="1" customHeight="1"/>
    <row r="28083" ht="8.25" hidden="1" customHeight="1"/>
    <row r="28084" ht="8.25" hidden="1" customHeight="1"/>
    <row r="28085" ht="8.25" hidden="1" customHeight="1"/>
    <row r="28086" ht="8.25" hidden="1" customHeight="1"/>
    <row r="28087" ht="8.25" hidden="1" customHeight="1"/>
    <row r="28088" ht="8.25" hidden="1" customHeight="1"/>
    <row r="28089" ht="8.25" hidden="1" customHeight="1"/>
    <row r="28090" ht="8.25" hidden="1" customHeight="1"/>
    <row r="28091" ht="8.25" hidden="1" customHeight="1"/>
    <row r="28092" ht="8.25" hidden="1" customHeight="1"/>
    <row r="28093" ht="8.25" hidden="1" customHeight="1"/>
    <row r="28094" ht="8.25" hidden="1" customHeight="1"/>
    <row r="28095" ht="8.25" hidden="1" customHeight="1"/>
    <row r="28096" ht="8.25" hidden="1" customHeight="1"/>
    <row r="28097" ht="8.25" hidden="1" customHeight="1"/>
    <row r="28098" ht="8.25" hidden="1" customHeight="1"/>
    <row r="28099" ht="8.25" hidden="1" customHeight="1"/>
    <row r="28100" ht="8.25" hidden="1" customHeight="1"/>
    <row r="28101" ht="8.25" hidden="1" customHeight="1"/>
    <row r="28102" ht="8.25" hidden="1" customHeight="1"/>
    <row r="28103" ht="8.25" hidden="1" customHeight="1"/>
    <row r="28104" ht="8.25" hidden="1" customHeight="1"/>
    <row r="28105" ht="8.25" hidden="1" customHeight="1"/>
    <row r="28106" ht="8.25" hidden="1" customHeight="1"/>
    <row r="28107" ht="8.25" hidden="1" customHeight="1"/>
    <row r="28108" ht="8.25" hidden="1" customHeight="1"/>
    <row r="28109" ht="8.25" hidden="1" customHeight="1"/>
    <row r="28110" ht="8.25" hidden="1" customHeight="1"/>
    <row r="28111" ht="8.25" hidden="1" customHeight="1"/>
    <row r="28112" ht="8.25" hidden="1" customHeight="1"/>
    <row r="28113" ht="8.25" hidden="1" customHeight="1"/>
    <row r="28114" ht="8.25" hidden="1" customHeight="1"/>
    <row r="28115" ht="8.25" hidden="1" customHeight="1"/>
    <row r="28116" ht="8.25" hidden="1" customHeight="1"/>
    <row r="28117" ht="8.25" hidden="1" customHeight="1"/>
    <row r="28118" ht="8.25" hidden="1" customHeight="1"/>
    <row r="28119" ht="8.25" hidden="1" customHeight="1"/>
    <row r="28120" ht="8.25" hidden="1" customHeight="1"/>
    <row r="28121" ht="8.25" hidden="1" customHeight="1"/>
    <row r="28122" ht="8.25" hidden="1" customHeight="1"/>
    <row r="28123" ht="8.25" hidden="1" customHeight="1"/>
    <row r="28124" ht="8.25" hidden="1" customHeight="1"/>
    <row r="28125" ht="8.25" hidden="1" customHeight="1"/>
    <row r="28126" ht="8.25" hidden="1" customHeight="1"/>
    <row r="28127" ht="8.25" hidden="1" customHeight="1"/>
    <row r="28128" ht="8.25" hidden="1" customHeight="1"/>
    <row r="28129" ht="8.25" hidden="1" customHeight="1"/>
    <row r="28130" ht="8.25" hidden="1" customHeight="1"/>
    <row r="28131" ht="8.25" hidden="1" customHeight="1"/>
    <row r="28132" ht="8.25" hidden="1" customHeight="1"/>
    <row r="28133" ht="8.25" hidden="1" customHeight="1"/>
    <row r="28134" ht="8.25" hidden="1" customHeight="1"/>
    <row r="28135" ht="8.25" hidden="1" customHeight="1"/>
    <row r="28136" ht="8.25" hidden="1" customHeight="1"/>
    <row r="28137" ht="8.25" hidden="1" customHeight="1"/>
    <row r="28138" ht="8.25" hidden="1" customHeight="1"/>
    <row r="28139" ht="8.25" hidden="1" customHeight="1"/>
    <row r="28140" ht="8.25" hidden="1" customHeight="1"/>
    <row r="28141" ht="8.25" hidden="1" customHeight="1"/>
    <row r="28142" ht="8.25" hidden="1" customHeight="1"/>
    <row r="28143" ht="8.25" hidden="1" customHeight="1"/>
    <row r="28144" ht="8.25" hidden="1" customHeight="1"/>
    <row r="28145" ht="8.25" hidden="1" customHeight="1"/>
    <row r="28146" ht="8.25" hidden="1" customHeight="1"/>
    <row r="28147" ht="8.25" hidden="1" customHeight="1"/>
    <row r="28148" ht="8.25" hidden="1" customHeight="1"/>
    <row r="28149" ht="8.25" hidden="1" customHeight="1"/>
    <row r="28150" ht="8.25" hidden="1" customHeight="1"/>
    <row r="28151" ht="8.25" hidden="1" customHeight="1"/>
    <row r="28152" ht="8.25" hidden="1" customHeight="1"/>
    <row r="28153" ht="8.25" hidden="1" customHeight="1"/>
    <row r="28154" ht="8.25" hidden="1" customHeight="1"/>
    <row r="28155" ht="8.25" hidden="1" customHeight="1"/>
    <row r="28156" ht="8.25" hidden="1" customHeight="1"/>
    <row r="28157" ht="8.25" hidden="1" customHeight="1"/>
    <row r="28158" ht="8.25" hidden="1" customHeight="1"/>
    <row r="28159" ht="8.25" hidden="1" customHeight="1"/>
    <row r="28160" ht="8.25" hidden="1" customHeight="1"/>
    <row r="28161" ht="8.25" hidden="1" customHeight="1"/>
    <row r="28162" ht="8.25" hidden="1" customHeight="1"/>
    <row r="28163" ht="8.25" hidden="1" customHeight="1"/>
    <row r="28164" ht="8.25" hidden="1" customHeight="1"/>
    <row r="28165" ht="8.25" hidden="1" customHeight="1"/>
    <row r="28166" ht="8.25" hidden="1" customHeight="1"/>
    <row r="28167" ht="8.25" hidden="1" customHeight="1"/>
    <row r="28168" ht="8.25" hidden="1" customHeight="1"/>
    <row r="28169" ht="8.25" hidden="1" customHeight="1"/>
    <row r="28170" ht="8.25" hidden="1" customHeight="1"/>
    <row r="28171" ht="8.25" hidden="1" customHeight="1"/>
    <row r="28172" ht="8.25" hidden="1" customHeight="1"/>
    <row r="28173" ht="8.25" hidden="1" customHeight="1"/>
    <row r="28174" ht="8.25" hidden="1" customHeight="1"/>
    <row r="28175" ht="8.25" hidden="1" customHeight="1"/>
    <row r="28176" ht="8.25" hidden="1" customHeight="1"/>
    <row r="28177" ht="8.25" hidden="1" customHeight="1"/>
    <row r="28178" ht="8.25" hidden="1" customHeight="1"/>
    <row r="28179" ht="8.25" hidden="1" customHeight="1"/>
    <row r="28180" ht="8.25" hidden="1" customHeight="1"/>
    <row r="28181" ht="8.25" hidden="1" customHeight="1"/>
    <row r="28182" ht="8.25" hidden="1" customHeight="1"/>
    <row r="28183" ht="8.25" hidden="1" customHeight="1"/>
    <row r="28184" ht="8.25" hidden="1" customHeight="1"/>
    <row r="28185" ht="8.25" hidden="1" customHeight="1"/>
    <row r="28186" ht="8.25" hidden="1" customHeight="1"/>
    <row r="28187" ht="8.25" hidden="1" customHeight="1"/>
    <row r="28188" ht="8.25" hidden="1" customHeight="1"/>
    <row r="28189" ht="8.25" hidden="1" customHeight="1"/>
    <row r="28190" ht="8.25" hidden="1" customHeight="1"/>
    <row r="28191" ht="8.25" hidden="1" customHeight="1"/>
    <row r="28192" ht="8.25" hidden="1" customHeight="1"/>
    <row r="28193" ht="8.25" hidden="1" customHeight="1"/>
    <row r="28194" ht="8.25" hidden="1" customHeight="1"/>
    <row r="28195" ht="8.25" hidden="1" customHeight="1"/>
    <row r="28196" ht="8.25" hidden="1" customHeight="1"/>
    <row r="28197" ht="8.25" hidden="1" customHeight="1"/>
    <row r="28198" ht="8.25" hidden="1" customHeight="1"/>
    <row r="28199" ht="8.25" hidden="1" customHeight="1"/>
    <row r="28200" ht="8.25" hidden="1" customHeight="1"/>
    <row r="28201" ht="8.25" hidden="1" customHeight="1"/>
    <row r="28202" ht="8.25" hidden="1" customHeight="1"/>
    <row r="28203" ht="8.25" hidden="1" customHeight="1"/>
    <row r="28204" ht="8.25" hidden="1" customHeight="1"/>
    <row r="28205" ht="8.25" hidden="1" customHeight="1"/>
    <row r="28206" ht="8.25" hidden="1" customHeight="1"/>
    <row r="28207" ht="8.25" hidden="1" customHeight="1"/>
    <row r="28208" ht="8.25" hidden="1" customHeight="1"/>
    <row r="28209" ht="8.25" hidden="1" customHeight="1"/>
    <row r="28210" ht="8.25" hidden="1" customHeight="1"/>
    <row r="28211" ht="8.25" hidden="1" customHeight="1"/>
    <row r="28212" ht="8.25" hidden="1" customHeight="1"/>
    <row r="28213" ht="8.25" hidden="1" customHeight="1"/>
    <row r="28214" ht="8.25" hidden="1" customHeight="1"/>
    <row r="28215" ht="8.25" hidden="1" customHeight="1"/>
    <row r="28216" ht="8.25" hidden="1" customHeight="1"/>
    <row r="28217" ht="8.25" hidden="1" customHeight="1"/>
    <row r="28218" ht="8.25" hidden="1" customHeight="1"/>
    <row r="28219" ht="8.25" hidden="1" customHeight="1"/>
    <row r="28220" ht="8.25" hidden="1" customHeight="1"/>
    <row r="28221" ht="8.25" hidden="1" customHeight="1"/>
    <row r="28222" ht="8.25" hidden="1" customHeight="1"/>
    <row r="28223" ht="8.25" hidden="1" customHeight="1"/>
    <row r="28224" ht="8.25" hidden="1" customHeight="1"/>
    <row r="28225" ht="8.25" hidden="1" customHeight="1"/>
    <row r="28226" ht="8.25" hidden="1" customHeight="1"/>
    <row r="28227" ht="8.25" hidden="1" customHeight="1"/>
    <row r="28228" ht="8.25" hidden="1" customHeight="1"/>
    <row r="28229" ht="8.25" hidden="1" customHeight="1"/>
    <row r="28230" ht="8.25" hidden="1" customHeight="1"/>
    <row r="28231" ht="8.25" hidden="1" customHeight="1"/>
    <row r="28232" ht="8.25" hidden="1" customHeight="1"/>
    <row r="28233" ht="8.25" hidden="1" customHeight="1"/>
    <row r="28234" ht="8.25" hidden="1" customHeight="1"/>
    <row r="28235" ht="8.25" hidden="1" customHeight="1"/>
    <row r="28236" ht="8.25" hidden="1" customHeight="1"/>
    <row r="28237" ht="8.25" hidden="1" customHeight="1"/>
    <row r="28238" ht="8.25" hidden="1" customHeight="1"/>
    <row r="28239" ht="8.25" hidden="1" customHeight="1"/>
    <row r="28240" ht="8.25" hidden="1" customHeight="1"/>
    <row r="28241" ht="8.25" hidden="1" customHeight="1"/>
    <row r="28242" ht="8.25" hidden="1" customHeight="1"/>
    <row r="28243" ht="8.25" hidden="1" customHeight="1"/>
    <row r="28244" ht="8.25" hidden="1" customHeight="1"/>
    <row r="28245" ht="8.25" hidden="1" customHeight="1"/>
    <row r="28246" ht="8.25" hidden="1" customHeight="1"/>
    <row r="28247" ht="8.25" hidden="1" customHeight="1"/>
    <row r="28248" ht="8.25" hidden="1" customHeight="1"/>
    <row r="28249" ht="8.25" hidden="1" customHeight="1"/>
    <row r="28250" ht="8.25" hidden="1" customHeight="1"/>
    <row r="28251" ht="8.25" hidden="1" customHeight="1"/>
    <row r="28252" ht="8.25" hidden="1" customHeight="1"/>
    <row r="28253" ht="8.25" hidden="1" customHeight="1"/>
    <row r="28254" ht="8.25" hidden="1" customHeight="1"/>
    <row r="28255" ht="8.25" hidden="1" customHeight="1"/>
    <row r="28256" ht="8.25" hidden="1" customHeight="1"/>
    <row r="28257" ht="8.25" hidden="1" customHeight="1"/>
    <row r="28258" ht="8.25" hidden="1" customHeight="1"/>
    <row r="28259" ht="8.25" hidden="1" customHeight="1"/>
    <row r="28260" ht="8.25" hidden="1" customHeight="1"/>
    <row r="28261" ht="8.25" hidden="1" customHeight="1"/>
    <row r="28262" ht="8.25" hidden="1" customHeight="1"/>
    <row r="28263" ht="8.25" hidden="1" customHeight="1"/>
    <row r="28264" ht="8.25" hidden="1" customHeight="1"/>
    <row r="28265" ht="8.25" hidden="1" customHeight="1"/>
    <row r="28266" ht="8.25" hidden="1" customHeight="1"/>
    <row r="28267" ht="8.25" hidden="1" customHeight="1"/>
    <row r="28268" ht="8.25" hidden="1" customHeight="1"/>
    <row r="28269" ht="8.25" hidden="1" customHeight="1"/>
    <row r="28270" ht="8.25" hidden="1" customHeight="1"/>
    <row r="28271" ht="8.25" hidden="1" customHeight="1"/>
    <row r="28272" ht="8.25" hidden="1" customHeight="1"/>
    <row r="28273" ht="8.25" hidden="1" customHeight="1"/>
    <row r="28274" ht="8.25" hidden="1" customHeight="1"/>
    <row r="28275" ht="8.25" hidden="1" customHeight="1"/>
    <row r="28276" ht="8.25" hidden="1" customHeight="1"/>
    <row r="28277" ht="8.25" hidden="1" customHeight="1"/>
    <row r="28278" ht="8.25" hidden="1" customHeight="1"/>
    <row r="28279" ht="8.25" hidden="1" customHeight="1"/>
    <row r="28280" ht="8.25" hidden="1" customHeight="1"/>
    <row r="28281" ht="8.25" hidden="1" customHeight="1"/>
    <row r="28282" ht="8.25" hidden="1" customHeight="1"/>
    <row r="28283" ht="8.25" hidden="1" customHeight="1"/>
    <row r="28284" ht="8.25" hidden="1" customHeight="1"/>
    <row r="28285" ht="8.25" hidden="1" customHeight="1"/>
    <row r="28286" ht="8.25" hidden="1" customHeight="1"/>
    <row r="28287" ht="8.25" hidden="1" customHeight="1"/>
    <row r="28288" ht="8.25" hidden="1" customHeight="1"/>
    <row r="28289" ht="8.25" hidden="1" customHeight="1"/>
    <row r="28290" ht="8.25" hidden="1" customHeight="1"/>
    <row r="28291" ht="8.25" hidden="1" customHeight="1"/>
    <row r="28292" ht="8.25" hidden="1" customHeight="1"/>
    <row r="28293" ht="8.25" hidden="1" customHeight="1"/>
    <row r="28294" ht="8.25" hidden="1" customHeight="1"/>
    <row r="28295" ht="8.25" hidden="1" customHeight="1"/>
    <row r="28296" ht="8.25" hidden="1" customHeight="1"/>
    <row r="28297" ht="8.25" hidden="1" customHeight="1"/>
    <row r="28298" ht="8.25" hidden="1" customHeight="1"/>
    <row r="28299" ht="8.25" hidden="1" customHeight="1"/>
    <row r="28300" ht="8.25" hidden="1" customHeight="1"/>
    <row r="28301" ht="8.25" hidden="1" customHeight="1"/>
    <row r="28302" ht="8.25" hidden="1" customHeight="1"/>
    <row r="28303" ht="8.25" hidden="1" customHeight="1"/>
    <row r="28304" ht="8.25" hidden="1" customHeight="1"/>
    <row r="28305" ht="8.25" hidden="1" customHeight="1"/>
    <row r="28306" ht="8.25" hidden="1" customHeight="1"/>
    <row r="28307" ht="8.25" hidden="1" customHeight="1"/>
    <row r="28308" ht="8.25" hidden="1" customHeight="1"/>
    <row r="28309" ht="8.25" hidden="1" customHeight="1"/>
    <row r="28310" ht="8.25" hidden="1" customHeight="1"/>
    <row r="28311" ht="8.25" hidden="1" customHeight="1"/>
    <row r="28312" ht="8.25" hidden="1" customHeight="1"/>
    <row r="28313" ht="8.25" hidden="1" customHeight="1"/>
    <row r="28314" ht="8.25" hidden="1" customHeight="1"/>
    <row r="28315" ht="8.25" hidden="1" customHeight="1"/>
    <row r="28316" ht="8.25" hidden="1" customHeight="1"/>
    <row r="28317" ht="8.25" hidden="1" customHeight="1"/>
    <row r="28318" ht="8.25" hidden="1" customHeight="1"/>
    <row r="28319" ht="8.25" hidden="1" customHeight="1"/>
    <row r="28320" ht="8.25" hidden="1" customHeight="1"/>
    <row r="28321" ht="8.25" hidden="1" customHeight="1"/>
    <row r="28322" ht="8.25" hidden="1" customHeight="1"/>
    <row r="28323" ht="8.25" hidden="1" customHeight="1"/>
    <row r="28324" ht="8.25" hidden="1" customHeight="1"/>
    <row r="28325" ht="8.25" hidden="1" customHeight="1"/>
    <row r="28326" ht="8.25" hidden="1" customHeight="1"/>
    <row r="28327" ht="8.25" hidden="1" customHeight="1"/>
    <row r="28328" ht="8.25" hidden="1" customHeight="1"/>
    <row r="28329" ht="8.25" hidden="1" customHeight="1"/>
    <row r="28330" ht="8.25" hidden="1" customHeight="1"/>
    <row r="28331" ht="8.25" hidden="1" customHeight="1"/>
    <row r="28332" ht="8.25" hidden="1" customHeight="1"/>
    <row r="28333" ht="8.25" hidden="1" customHeight="1"/>
    <row r="28334" ht="8.25" hidden="1" customHeight="1"/>
    <row r="28335" ht="8.25" hidden="1" customHeight="1"/>
    <row r="28336" ht="8.25" hidden="1" customHeight="1"/>
    <row r="28337" ht="8.25" hidden="1" customHeight="1"/>
    <row r="28338" ht="8.25" hidden="1" customHeight="1"/>
    <row r="28339" ht="8.25" hidden="1" customHeight="1"/>
    <row r="28340" ht="8.25" hidden="1" customHeight="1"/>
    <row r="28341" ht="8.25" hidden="1" customHeight="1"/>
    <row r="28342" ht="8.25" hidden="1" customHeight="1"/>
    <row r="28343" ht="8.25" hidden="1" customHeight="1"/>
    <row r="28344" ht="8.25" hidden="1" customHeight="1"/>
    <row r="28345" ht="8.25" hidden="1" customHeight="1"/>
    <row r="28346" ht="8.25" hidden="1" customHeight="1"/>
    <row r="28347" ht="8.25" hidden="1" customHeight="1"/>
    <row r="28348" ht="8.25" hidden="1" customHeight="1"/>
    <row r="28349" ht="8.25" hidden="1" customHeight="1"/>
    <row r="28350" ht="8.25" hidden="1" customHeight="1"/>
    <row r="28351" ht="8.25" hidden="1" customHeight="1"/>
    <row r="28352" ht="8.25" hidden="1" customHeight="1"/>
    <row r="28353" ht="8.25" hidden="1" customHeight="1"/>
    <row r="28354" ht="8.25" hidden="1" customHeight="1"/>
    <row r="28355" ht="8.25" hidden="1" customHeight="1"/>
    <row r="28356" ht="8.25" hidden="1" customHeight="1"/>
    <row r="28357" ht="8.25" hidden="1" customHeight="1"/>
    <row r="28358" ht="8.25" hidden="1" customHeight="1"/>
    <row r="28359" ht="8.25" hidden="1" customHeight="1"/>
    <row r="28360" ht="8.25" hidden="1" customHeight="1"/>
    <row r="28361" ht="8.25" hidden="1" customHeight="1"/>
    <row r="28362" ht="8.25" hidden="1" customHeight="1"/>
    <row r="28363" ht="8.25" hidden="1" customHeight="1"/>
    <row r="28364" ht="8.25" hidden="1" customHeight="1"/>
    <row r="28365" ht="8.25" hidden="1" customHeight="1"/>
    <row r="28366" ht="8.25" hidden="1" customHeight="1"/>
    <row r="28367" ht="8.25" hidden="1" customHeight="1"/>
    <row r="28368" ht="8.25" hidden="1" customHeight="1"/>
    <row r="28369" ht="8.25" hidden="1" customHeight="1"/>
    <row r="28370" ht="8.25" hidden="1" customHeight="1"/>
    <row r="28371" ht="8.25" hidden="1" customHeight="1"/>
    <row r="28372" ht="8.25" hidden="1" customHeight="1"/>
    <row r="28373" ht="8.25" hidden="1" customHeight="1"/>
    <row r="28374" ht="8.25" hidden="1" customHeight="1"/>
    <row r="28375" ht="8.25" hidden="1" customHeight="1"/>
    <row r="28376" ht="8.25" hidden="1" customHeight="1"/>
    <row r="28377" ht="8.25" hidden="1" customHeight="1"/>
    <row r="28378" ht="8.25" hidden="1" customHeight="1"/>
    <row r="28379" ht="8.25" hidden="1" customHeight="1"/>
    <row r="28380" ht="8.25" hidden="1" customHeight="1"/>
    <row r="28381" ht="8.25" hidden="1" customHeight="1"/>
    <row r="28382" ht="8.25" hidden="1" customHeight="1"/>
    <row r="28383" ht="8.25" hidden="1" customHeight="1"/>
    <row r="28384" ht="8.25" hidden="1" customHeight="1"/>
    <row r="28385" ht="8.25" hidden="1" customHeight="1"/>
    <row r="28386" ht="8.25" hidden="1" customHeight="1"/>
    <row r="28387" ht="8.25" hidden="1" customHeight="1"/>
    <row r="28388" ht="8.25" hidden="1" customHeight="1"/>
    <row r="28389" ht="8.25" hidden="1" customHeight="1"/>
    <row r="28390" ht="8.25" hidden="1" customHeight="1"/>
    <row r="28391" ht="8.25" hidden="1" customHeight="1"/>
    <row r="28392" ht="8.25" hidden="1" customHeight="1"/>
    <row r="28393" ht="8.25" hidden="1" customHeight="1"/>
    <row r="28394" ht="8.25" hidden="1" customHeight="1"/>
    <row r="28395" ht="8.25" hidden="1" customHeight="1"/>
    <row r="28396" ht="8.25" hidden="1" customHeight="1"/>
    <row r="28397" ht="8.25" hidden="1" customHeight="1"/>
    <row r="28398" ht="8.25" hidden="1" customHeight="1"/>
    <row r="28399" ht="8.25" hidden="1" customHeight="1"/>
    <row r="28400" ht="8.25" hidden="1" customHeight="1"/>
    <row r="28401" ht="8.25" hidden="1" customHeight="1"/>
    <row r="28402" ht="8.25" hidden="1" customHeight="1"/>
    <row r="28403" ht="8.25" hidden="1" customHeight="1"/>
    <row r="28404" ht="8.25" hidden="1" customHeight="1"/>
    <row r="28405" ht="8.25" hidden="1" customHeight="1"/>
    <row r="28406" ht="8.25" hidden="1" customHeight="1"/>
    <row r="28407" ht="8.25" hidden="1" customHeight="1"/>
    <row r="28408" ht="8.25" hidden="1" customHeight="1"/>
    <row r="28409" ht="8.25" hidden="1" customHeight="1"/>
    <row r="28410" ht="8.25" hidden="1" customHeight="1"/>
    <row r="28411" ht="8.25" hidden="1" customHeight="1"/>
    <row r="28412" ht="8.25" hidden="1" customHeight="1"/>
    <row r="28413" ht="8.25" hidden="1" customHeight="1"/>
    <row r="28414" ht="8.25" hidden="1" customHeight="1"/>
    <row r="28415" ht="8.25" hidden="1" customHeight="1"/>
    <row r="28416" ht="8.25" hidden="1" customHeight="1"/>
    <row r="28417" ht="8.25" hidden="1" customHeight="1"/>
    <row r="28418" ht="8.25" hidden="1" customHeight="1"/>
    <row r="28419" ht="8.25" hidden="1" customHeight="1"/>
    <row r="28420" ht="8.25" hidden="1" customHeight="1"/>
    <row r="28421" ht="8.25" hidden="1" customHeight="1"/>
    <row r="28422" ht="8.25" hidden="1" customHeight="1"/>
    <row r="28423" ht="8.25" hidden="1" customHeight="1"/>
    <row r="28424" ht="8.25" hidden="1" customHeight="1"/>
    <row r="28425" ht="8.25" hidden="1" customHeight="1"/>
    <row r="28426" ht="8.25" hidden="1" customHeight="1"/>
    <row r="28427" ht="8.25" hidden="1" customHeight="1"/>
    <row r="28428" ht="8.25" hidden="1" customHeight="1"/>
    <row r="28429" ht="8.25" hidden="1" customHeight="1"/>
    <row r="28430" ht="8.25" hidden="1" customHeight="1"/>
    <row r="28431" ht="8.25" hidden="1" customHeight="1"/>
    <row r="28432" ht="8.25" hidden="1" customHeight="1"/>
    <row r="28433" ht="8.25" hidden="1" customHeight="1"/>
    <row r="28434" ht="8.25" hidden="1" customHeight="1"/>
    <row r="28435" ht="8.25" hidden="1" customHeight="1"/>
    <row r="28436" ht="8.25" hidden="1" customHeight="1"/>
    <row r="28437" ht="8.25" hidden="1" customHeight="1"/>
    <row r="28438" ht="8.25" hidden="1" customHeight="1"/>
    <row r="28439" ht="8.25" hidden="1" customHeight="1"/>
    <row r="28440" ht="8.25" hidden="1" customHeight="1"/>
    <row r="28441" ht="8.25" hidden="1" customHeight="1"/>
    <row r="28442" ht="8.25" hidden="1" customHeight="1"/>
    <row r="28443" ht="8.25" hidden="1" customHeight="1"/>
    <row r="28444" ht="8.25" hidden="1" customHeight="1"/>
    <row r="28445" ht="8.25" hidden="1" customHeight="1"/>
    <row r="28446" ht="8.25" hidden="1" customHeight="1"/>
    <row r="28447" ht="8.25" hidden="1" customHeight="1"/>
    <row r="28448" ht="8.25" hidden="1" customHeight="1"/>
    <row r="28449" ht="8.25" hidden="1" customHeight="1"/>
    <row r="28450" ht="8.25" hidden="1" customHeight="1"/>
    <row r="28451" ht="8.25" hidden="1" customHeight="1"/>
    <row r="28452" ht="8.25" hidden="1" customHeight="1"/>
    <row r="28453" ht="8.25" hidden="1" customHeight="1"/>
    <row r="28454" ht="8.25" hidden="1" customHeight="1"/>
    <row r="28455" ht="8.25" hidden="1" customHeight="1"/>
    <row r="28456" ht="8.25" hidden="1" customHeight="1"/>
    <row r="28457" ht="8.25" hidden="1" customHeight="1"/>
    <row r="28458" ht="8.25" hidden="1" customHeight="1"/>
    <row r="28459" ht="8.25" hidden="1" customHeight="1"/>
    <row r="28460" ht="8.25" hidden="1" customHeight="1"/>
    <row r="28461" ht="8.25" hidden="1" customHeight="1"/>
    <row r="28462" ht="8.25" hidden="1" customHeight="1"/>
    <row r="28463" ht="8.25" hidden="1" customHeight="1"/>
    <row r="28464" ht="8.25" hidden="1" customHeight="1"/>
    <row r="28465" ht="8.25" hidden="1" customHeight="1"/>
    <row r="28466" ht="8.25" hidden="1" customHeight="1"/>
    <row r="28467" ht="8.25" hidden="1" customHeight="1"/>
    <row r="28468" ht="8.25" hidden="1" customHeight="1"/>
    <row r="28469" ht="8.25" hidden="1" customHeight="1"/>
    <row r="28470" ht="8.25" hidden="1" customHeight="1"/>
    <row r="28471" ht="8.25" hidden="1" customHeight="1"/>
    <row r="28472" ht="8.25" hidden="1" customHeight="1"/>
    <row r="28473" ht="8.25" hidden="1" customHeight="1"/>
    <row r="28474" ht="8.25" hidden="1" customHeight="1"/>
    <row r="28475" ht="8.25" hidden="1" customHeight="1"/>
    <row r="28476" ht="8.25" hidden="1" customHeight="1"/>
    <row r="28477" ht="8.25" hidden="1" customHeight="1"/>
    <row r="28478" ht="8.25" hidden="1" customHeight="1"/>
    <row r="28479" ht="8.25" hidden="1" customHeight="1"/>
    <row r="28480" ht="8.25" hidden="1" customHeight="1"/>
    <row r="28481" ht="8.25" hidden="1" customHeight="1"/>
    <row r="28482" ht="8.25" hidden="1" customHeight="1"/>
    <row r="28483" ht="8.25" hidden="1" customHeight="1"/>
    <row r="28484" ht="8.25" hidden="1" customHeight="1"/>
    <row r="28485" ht="8.25" hidden="1" customHeight="1"/>
    <row r="28486" ht="8.25" hidden="1" customHeight="1"/>
    <row r="28487" ht="8.25" hidden="1" customHeight="1"/>
    <row r="28488" ht="8.25" hidden="1" customHeight="1"/>
    <row r="28489" ht="8.25" hidden="1" customHeight="1"/>
    <row r="28490" ht="8.25" hidden="1" customHeight="1"/>
    <row r="28491" ht="8.25" hidden="1" customHeight="1"/>
    <row r="28492" ht="8.25" hidden="1" customHeight="1"/>
    <row r="28493" ht="8.25" hidden="1" customHeight="1"/>
    <row r="28494" ht="8.25" hidden="1" customHeight="1"/>
    <row r="28495" ht="8.25" hidden="1" customHeight="1"/>
    <row r="28496" ht="8.25" hidden="1" customHeight="1"/>
    <row r="28497" ht="8.25" hidden="1" customHeight="1"/>
    <row r="28498" ht="8.25" hidden="1" customHeight="1"/>
    <row r="28499" ht="8.25" hidden="1" customHeight="1"/>
    <row r="28500" ht="8.25" hidden="1" customHeight="1"/>
    <row r="28501" ht="8.25" hidden="1" customHeight="1"/>
    <row r="28502" ht="8.25" hidden="1" customHeight="1"/>
    <row r="28503" ht="8.25" hidden="1" customHeight="1"/>
    <row r="28504" ht="8.25" hidden="1" customHeight="1"/>
    <row r="28505" ht="8.25" hidden="1" customHeight="1"/>
    <row r="28506" ht="8.25" hidden="1" customHeight="1"/>
    <row r="28507" ht="8.25" hidden="1" customHeight="1"/>
    <row r="28508" ht="8.25" hidden="1" customHeight="1"/>
    <row r="28509" ht="8.25" hidden="1" customHeight="1"/>
    <row r="28510" ht="8.25" hidden="1" customHeight="1"/>
    <row r="28511" ht="8.25" hidden="1" customHeight="1"/>
    <row r="28512" ht="8.25" hidden="1" customHeight="1"/>
    <row r="28513" ht="8.25" hidden="1" customHeight="1"/>
    <row r="28514" ht="8.25" hidden="1" customHeight="1"/>
    <row r="28515" ht="8.25" hidden="1" customHeight="1"/>
    <row r="28516" ht="8.25" hidden="1" customHeight="1"/>
    <row r="28517" ht="8.25" hidden="1" customHeight="1"/>
    <row r="28518" ht="8.25" hidden="1" customHeight="1"/>
    <row r="28519" ht="8.25" hidden="1" customHeight="1"/>
    <row r="28520" ht="8.25" hidden="1" customHeight="1"/>
    <row r="28521" ht="8.25" hidden="1" customHeight="1"/>
    <row r="28522" ht="8.25" hidden="1" customHeight="1"/>
    <row r="28523" ht="8.25" hidden="1" customHeight="1"/>
    <row r="28524" ht="8.25" hidden="1" customHeight="1"/>
    <row r="28525" ht="8.25" hidden="1" customHeight="1"/>
    <row r="28526" ht="8.25" hidden="1" customHeight="1"/>
    <row r="28527" ht="8.25" hidden="1" customHeight="1"/>
    <row r="28528" ht="8.25" hidden="1" customHeight="1"/>
    <row r="28529" ht="8.25" hidden="1" customHeight="1"/>
    <row r="28530" ht="8.25" hidden="1" customHeight="1"/>
    <row r="28531" ht="8.25" hidden="1" customHeight="1"/>
    <row r="28532" ht="8.25" hidden="1" customHeight="1"/>
    <row r="28533" ht="8.25" hidden="1" customHeight="1"/>
    <row r="28534" ht="8.25" hidden="1" customHeight="1"/>
    <row r="28535" ht="8.25" hidden="1" customHeight="1"/>
    <row r="28536" ht="8.25" hidden="1" customHeight="1"/>
    <row r="28537" ht="8.25" hidden="1" customHeight="1"/>
    <row r="28538" ht="8.25" hidden="1" customHeight="1"/>
    <row r="28539" ht="8.25" hidden="1" customHeight="1"/>
    <row r="28540" ht="8.25" hidden="1" customHeight="1"/>
    <row r="28541" ht="8.25" hidden="1" customHeight="1"/>
    <row r="28542" ht="8.25" hidden="1" customHeight="1"/>
    <row r="28543" ht="8.25" hidden="1" customHeight="1"/>
    <row r="28544" ht="8.25" hidden="1" customHeight="1"/>
    <row r="28545" ht="8.25" hidden="1" customHeight="1"/>
    <row r="28546" ht="8.25" hidden="1" customHeight="1"/>
    <row r="28547" ht="8.25" hidden="1" customHeight="1"/>
    <row r="28548" ht="8.25" hidden="1" customHeight="1"/>
    <row r="28549" ht="8.25" hidden="1" customHeight="1"/>
    <row r="28550" ht="8.25" hidden="1" customHeight="1"/>
    <row r="28551" ht="8.25" hidden="1" customHeight="1"/>
    <row r="28552" ht="8.25" hidden="1" customHeight="1"/>
    <row r="28553" ht="8.25" hidden="1" customHeight="1"/>
    <row r="28554" ht="8.25" hidden="1" customHeight="1"/>
    <row r="28555" ht="8.25" hidden="1" customHeight="1"/>
    <row r="28556" ht="8.25" hidden="1" customHeight="1"/>
    <row r="28557" ht="8.25" hidden="1" customHeight="1"/>
    <row r="28558" ht="8.25" hidden="1" customHeight="1"/>
    <row r="28559" ht="8.25" hidden="1" customHeight="1"/>
    <row r="28560" ht="8.25" hidden="1" customHeight="1"/>
    <row r="28561" ht="8.25" hidden="1" customHeight="1"/>
    <row r="28562" ht="8.25" hidden="1" customHeight="1"/>
    <row r="28563" ht="8.25" hidden="1" customHeight="1"/>
    <row r="28564" ht="8.25" hidden="1" customHeight="1"/>
    <row r="28565" ht="8.25" hidden="1" customHeight="1"/>
    <row r="28566" ht="8.25" hidden="1" customHeight="1"/>
    <row r="28567" ht="8.25" hidden="1" customHeight="1"/>
    <row r="28568" ht="8.25" hidden="1" customHeight="1"/>
    <row r="28569" ht="8.25" hidden="1" customHeight="1"/>
    <row r="28570" ht="8.25" hidden="1" customHeight="1"/>
    <row r="28571" ht="8.25" hidden="1" customHeight="1"/>
    <row r="28572" ht="8.25" hidden="1" customHeight="1"/>
    <row r="28573" ht="8.25" hidden="1" customHeight="1"/>
    <row r="28574" ht="8.25" hidden="1" customHeight="1"/>
    <row r="28575" ht="8.25" hidden="1" customHeight="1"/>
    <row r="28576" ht="8.25" hidden="1" customHeight="1"/>
    <row r="28577" ht="8.25" hidden="1" customHeight="1"/>
    <row r="28578" ht="8.25" hidden="1" customHeight="1"/>
    <row r="28579" ht="8.25" hidden="1" customHeight="1"/>
    <row r="28580" ht="8.25" hidden="1" customHeight="1"/>
    <row r="28581" ht="8.25" hidden="1" customHeight="1"/>
    <row r="28582" ht="8.25" hidden="1" customHeight="1"/>
    <row r="28583" ht="8.25" hidden="1" customHeight="1"/>
    <row r="28584" ht="8.25" hidden="1" customHeight="1"/>
    <row r="28585" ht="8.25" hidden="1" customHeight="1"/>
    <row r="28586" ht="8.25" hidden="1" customHeight="1"/>
    <row r="28587" ht="8.25" hidden="1" customHeight="1"/>
    <row r="28588" ht="8.25" hidden="1" customHeight="1"/>
    <row r="28589" ht="8.25" hidden="1" customHeight="1"/>
    <row r="28590" ht="8.25" hidden="1" customHeight="1"/>
    <row r="28591" ht="8.25" hidden="1" customHeight="1"/>
    <row r="28592" ht="8.25" hidden="1" customHeight="1"/>
    <row r="28593" ht="8.25" hidden="1" customHeight="1"/>
    <row r="28594" ht="8.25" hidden="1" customHeight="1"/>
    <row r="28595" ht="8.25" hidden="1" customHeight="1"/>
    <row r="28596" ht="8.25" hidden="1" customHeight="1"/>
    <row r="28597" ht="8.25" hidden="1" customHeight="1"/>
    <row r="28598" ht="8.25" hidden="1" customHeight="1"/>
    <row r="28599" ht="8.25" hidden="1" customHeight="1"/>
    <row r="28600" ht="8.25" hidden="1" customHeight="1"/>
    <row r="28601" ht="8.25" hidden="1" customHeight="1"/>
    <row r="28602" ht="8.25" hidden="1" customHeight="1"/>
    <row r="28603" ht="8.25" hidden="1" customHeight="1"/>
    <row r="28604" ht="8.25" hidden="1" customHeight="1"/>
    <row r="28605" ht="8.25" hidden="1" customHeight="1"/>
    <row r="28606" ht="8.25" hidden="1" customHeight="1"/>
    <row r="28607" ht="8.25" hidden="1" customHeight="1"/>
    <row r="28608" ht="8.25" hidden="1" customHeight="1"/>
    <row r="28609" ht="8.25" hidden="1" customHeight="1"/>
    <row r="28610" ht="8.25" hidden="1" customHeight="1"/>
    <row r="28611" ht="8.25" hidden="1" customHeight="1"/>
    <row r="28612" ht="8.25" hidden="1" customHeight="1"/>
    <row r="28613" ht="8.25" hidden="1" customHeight="1"/>
    <row r="28614" ht="8.25" hidden="1" customHeight="1"/>
    <row r="28615" ht="8.25" hidden="1" customHeight="1"/>
    <row r="28616" ht="8.25" hidden="1" customHeight="1"/>
    <row r="28617" ht="8.25" hidden="1" customHeight="1"/>
    <row r="28618" ht="8.25" hidden="1" customHeight="1"/>
    <row r="28619" ht="8.25" hidden="1" customHeight="1"/>
    <row r="28620" ht="8.25" hidden="1" customHeight="1"/>
    <row r="28621" ht="8.25" hidden="1" customHeight="1"/>
    <row r="28622" ht="8.25" hidden="1" customHeight="1"/>
    <row r="28623" ht="8.25" hidden="1" customHeight="1"/>
    <row r="28624" ht="8.25" hidden="1" customHeight="1"/>
    <row r="28625" ht="8.25" hidden="1" customHeight="1"/>
    <row r="28626" ht="8.25" hidden="1" customHeight="1"/>
    <row r="28627" ht="8.25" hidden="1" customHeight="1"/>
    <row r="28628" ht="8.25" hidden="1" customHeight="1"/>
    <row r="28629" ht="8.25" hidden="1" customHeight="1"/>
    <row r="28630" ht="8.25" hidden="1" customHeight="1"/>
    <row r="28631" ht="8.25" hidden="1" customHeight="1"/>
    <row r="28632" ht="8.25" hidden="1" customHeight="1"/>
    <row r="28633" ht="8.25" hidden="1" customHeight="1"/>
    <row r="28634" ht="8.25" hidden="1" customHeight="1"/>
    <row r="28635" ht="8.25" hidden="1" customHeight="1"/>
    <row r="28636" ht="8.25" hidden="1" customHeight="1"/>
    <row r="28637" ht="8.25" hidden="1" customHeight="1"/>
    <row r="28638" ht="8.25" hidden="1" customHeight="1"/>
    <row r="28639" ht="8.25" hidden="1" customHeight="1"/>
    <row r="28640" ht="8.25" hidden="1" customHeight="1"/>
    <row r="28641" ht="8.25" hidden="1" customHeight="1"/>
    <row r="28642" ht="8.25" hidden="1" customHeight="1"/>
    <row r="28643" ht="8.25" hidden="1" customHeight="1"/>
    <row r="28644" ht="8.25" hidden="1" customHeight="1"/>
    <row r="28645" ht="8.25" hidden="1" customHeight="1"/>
    <row r="28646" ht="8.25" hidden="1" customHeight="1"/>
    <row r="28647" ht="8.25" hidden="1" customHeight="1"/>
    <row r="28648" ht="8.25" hidden="1" customHeight="1"/>
    <row r="28649" ht="8.25" hidden="1" customHeight="1"/>
    <row r="28650" ht="8.25" hidden="1" customHeight="1"/>
    <row r="28651" ht="8.25" hidden="1" customHeight="1"/>
    <row r="28652" ht="8.25" hidden="1" customHeight="1"/>
    <row r="28653" ht="8.25" hidden="1" customHeight="1"/>
    <row r="28654" ht="8.25" hidden="1" customHeight="1"/>
    <row r="28655" ht="8.25" hidden="1" customHeight="1"/>
    <row r="28656" ht="8.25" hidden="1" customHeight="1"/>
    <row r="28657" ht="8.25" hidden="1" customHeight="1"/>
    <row r="28658" ht="8.25" hidden="1" customHeight="1"/>
    <row r="28659" ht="8.25" hidden="1" customHeight="1"/>
    <row r="28660" ht="8.25" hidden="1" customHeight="1"/>
    <row r="28661" ht="8.25" hidden="1" customHeight="1"/>
    <row r="28662" ht="8.25" hidden="1" customHeight="1"/>
    <row r="28663" ht="8.25" hidden="1" customHeight="1"/>
    <row r="28664" ht="8.25" hidden="1" customHeight="1"/>
    <row r="28665" ht="8.25" hidden="1" customHeight="1"/>
    <row r="28666" ht="8.25" hidden="1" customHeight="1"/>
    <row r="28667" ht="8.25" hidden="1" customHeight="1"/>
    <row r="28668" ht="8.25" hidden="1" customHeight="1"/>
    <row r="28669" ht="8.25" hidden="1" customHeight="1"/>
    <row r="28670" ht="8.25" hidden="1" customHeight="1"/>
    <row r="28671" ht="8.25" hidden="1" customHeight="1"/>
    <row r="28672" ht="8.25" hidden="1" customHeight="1"/>
    <row r="28673" ht="8.25" hidden="1" customHeight="1"/>
    <row r="28674" ht="8.25" hidden="1" customHeight="1"/>
    <row r="28675" ht="8.25" hidden="1" customHeight="1"/>
    <row r="28676" ht="8.25" hidden="1" customHeight="1"/>
    <row r="28677" ht="8.25" hidden="1" customHeight="1"/>
    <row r="28678" ht="8.25" hidden="1" customHeight="1"/>
    <row r="28679" ht="8.25" hidden="1" customHeight="1"/>
    <row r="28680" ht="8.25" hidden="1" customHeight="1"/>
    <row r="28681" ht="8.25" hidden="1" customHeight="1"/>
    <row r="28682" ht="8.25" hidden="1" customHeight="1"/>
    <row r="28683" ht="8.25" hidden="1" customHeight="1"/>
    <row r="28684" ht="8.25" hidden="1" customHeight="1"/>
    <row r="28685" ht="8.25" hidden="1" customHeight="1"/>
    <row r="28686" ht="8.25" hidden="1" customHeight="1"/>
    <row r="28687" ht="8.25" hidden="1" customHeight="1"/>
    <row r="28688" ht="8.25" hidden="1" customHeight="1"/>
    <row r="28689" ht="8.25" hidden="1" customHeight="1"/>
    <row r="28690" ht="8.25" hidden="1" customHeight="1"/>
    <row r="28691" ht="8.25" hidden="1" customHeight="1"/>
    <row r="28692" ht="8.25" hidden="1" customHeight="1"/>
    <row r="28693" ht="8.25" hidden="1" customHeight="1"/>
    <row r="28694" ht="8.25" hidden="1" customHeight="1"/>
    <row r="28695" ht="8.25" hidden="1" customHeight="1"/>
    <row r="28696" ht="8.25" hidden="1" customHeight="1"/>
    <row r="28697" ht="8.25" hidden="1" customHeight="1"/>
    <row r="28698" ht="8.25" hidden="1" customHeight="1"/>
    <row r="28699" ht="8.25" hidden="1" customHeight="1"/>
    <row r="28700" ht="8.25" hidden="1" customHeight="1"/>
    <row r="28701" ht="8.25" hidden="1" customHeight="1"/>
    <row r="28702" ht="8.25" hidden="1" customHeight="1"/>
    <row r="28703" ht="8.25" hidden="1" customHeight="1"/>
    <row r="28704" ht="8.25" hidden="1" customHeight="1"/>
    <row r="28705" ht="8.25" hidden="1" customHeight="1"/>
    <row r="28706" ht="8.25" hidden="1" customHeight="1"/>
    <row r="28707" ht="8.25" hidden="1" customHeight="1"/>
    <row r="28708" ht="8.25" hidden="1" customHeight="1"/>
    <row r="28709" ht="8.25" hidden="1" customHeight="1"/>
    <row r="28710" ht="8.25" hidden="1" customHeight="1"/>
    <row r="28711" ht="8.25" hidden="1" customHeight="1"/>
    <row r="28712" ht="8.25" hidden="1" customHeight="1"/>
    <row r="28713" ht="8.25" hidden="1" customHeight="1"/>
    <row r="28714" ht="8.25" hidden="1" customHeight="1"/>
    <row r="28715" ht="8.25" hidden="1" customHeight="1"/>
    <row r="28716" ht="8.25" hidden="1" customHeight="1"/>
    <row r="28717" ht="8.25" hidden="1" customHeight="1"/>
    <row r="28718" ht="8.25" hidden="1" customHeight="1"/>
    <row r="28719" ht="8.25" hidden="1" customHeight="1"/>
    <row r="28720" ht="8.25" hidden="1" customHeight="1"/>
    <row r="28721" ht="8.25" hidden="1" customHeight="1"/>
    <row r="28722" ht="8.25" hidden="1" customHeight="1"/>
    <row r="28723" ht="8.25" hidden="1" customHeight="1"/>
    <row r="28724" ht="8.25" hidden="1" customHeight="1"/>
    <row r="28725" ht="8.25" hidden="1" customHeight="1"/>
    <row r="28726" ht="8.25" hidden="1" customHeight="1"/>
    <row r="28727" ht="8.25" hidden="1" customHeight="1"/>
    <row r="28728" ht="8.25" hidden="1" customHeight="1"/>
    <row r="28729" ht="8.25" hidden="1" customHeight="1"/>
    <row r="28730" ht="8.25" hidden="1" customHeight="1"/>
    <row r="28731" ht="8.25" hidden="1" customHeight="1"/>
    <row r="28732" ht="8.25" hidden="1" customHeight="1"/>
    <row r="28733" ht="8.25" hidden="1" customHeight="1"/>
    <row r="28734" ht="8.25" hidden="1" customHeight="1"/>
    <row r="28735" ht="8.25" hidden="1" customHeight="1"/>
    <row r="28736" ht="8.25" hidden="1" customHeight="1"/>
    <row r="28737" ht="8.25" hidden="1" customHeight="1"/>
    <row r="28738" ht="8.25" hidden="1" customHeight="1"/>
    <row r="28739" ht="8.25" hidden="1" customHeight="1"/>
    <row r="28740" ht="8.25" hidden="1" customHeight="1"/>
    <row r="28741" ht="8.25" hidden="1" customHeight="1"/>
    <row r="28742" ht="8.25" hidden="1" customHeight="1"/>
    <row r="28743" ht="8.25" hidden="1" customHeight="1"/>
    <row r="28744" ht="8.25" hidden="1" customHeight="1"/>
    <row r="28745" ht="8.25" hidden="1" customHeight="1"/>
    <row r="28746" ht="8.25" hidden="1" customHeight="1"/>
    <row r="28747" ht="8.25" hidden="1" customHeight="1"/>
    <row r="28748" ht="8.25" hidden="1" customHeight="1"/>
    <row r="28749" ht="8.25" hidden="1" customHeight="1"/>
    <row r="28750" ht="8.25" hidden="1" customHeight="1"/>
    <row r="28751" ht="8.25" hidden="1" customHeight="1"/>
    <row r="28752" ht="8.25" hidden="1" customHeight="1"/>
    <row r="28753" ht="8.25" hidden="1" customHeight="1"/>
    <row r="28754" ht="8.25" hidden="1" customHeight="1"/>
    <row r="28755" ht="8.25" hidden="1" customHeight="1"/>
    <row r="28756" ht="8.25" hidden="1" customHeight="1"/>
    <row r="28757" ht="8.25" hidden="1" customHeight="1"/>
    <row r="28758" ht="8.25" hidden="1" customHeight="1"/>
    <row r="28759" ht="8.25" hidden="1" customHeight="1"/>
    <row r="28760" ht="8.25" hidden="1" customHeight="1"/>
    <row r="28761" ht="8.25" hidden="1" customHeight="1"/>
    <row r="28762" ht="8.25" hidden="1" customHeight="1"/>
    <row r="28763" ht="8.25" hidden="1" customHeight="1"/>
    <row r="28764" ht="8.25" hidden="1" customHeight="1"/>
    <row r="28765" ht="8.25" hidden="1" customHeight="1"/>
    <row r="28766" ht="8.25" hidden="1" customHeight="1"/>
    <row r="28767" ht="8.25" hidden="1" customHeight="1"/>
    <row r="28768" ht="8.25" hidden="1" customHeight="1"/>
    <row r="28769" ht="8.25" hidden="1" customHeight="1"/>
    <row r="28770" ht="8.25" hidden="1" customHeight="1"/>
    <row r="28771" ht="8.25" hidden="1" customHeight="1"/>
    <row r="28772" ht="8.25" hidden="1" customHeight="1"/>
    <row r="28773" ht="8.25" hidden="1" customHeight="1"/>
    <row r="28774" ht="8.25" hidden="1" customHeight="1"/>
    <row r="28775" ht="8.25" hidden="1" customHeight="1"/>
    <row r="28776" ht="8.25" hidden="1" customHeight="1"/>
    <row r="28777" ht="8.25" hidden="1" customHeight="1"/>
    <row r="28778" ht="8.25" hidden="1" customHeight="1"/>
    <row r="28779" ht="8.25" hidden="1" customHeight="1"/>
    <row r="28780" ht="8.25" hidden="1" customHeight="1"/>
    <row r="28781" ht="8.25" hidden="1" customHeight="1"/>
    <row r="28782" ht="8.25" hidden="1" customHeight="1"/>
    <row r="28783" ht="8.25" hidden="1" customHeight="1"/>
    <row r="28784" ht="8.25" hidden="1" customHeight="1"/>
    <row r="28785" ht="8.25" hidden="1" customHeight="1"/>
    <row r="28786" ht="8.25" hidden="1" customHeight="1"/>
    <row r="28787" ht="8.25" hidden="1" customHeight="1"/>
    <row r="28788" ht="8.25" hidden="1" customHeight="1"/>
    <row r="28789" ht="8.25" hidden="1" customHeight="1"/>
    <row r="28790" ht="8.25" hidden="1" customHeight="1"/>
    <row r="28791" ht="8.25" hidden="1" customHeight="1"/>
    <row r="28792" ht="8.25" hidden="1" customHeight="1"/>
    <row r="28793" ht="8.25" hidden="1" customHeight="1"/>
    <row r="28794" ht="8.25" hidden="1" customHeight="1"/>
    <row r="28795" ht="8.25" hidden="1" customHeight="1"/>
    <row r="28796" ht="8.25" hidden="1" customHeight="1"/>
    <row r="28797" ht="8.25" hidden="1" customHeight="1"/>
    <row r="28798" ht="8.25" hidden="1" customHeight="1"/>
    <row r="28799" ht="8.25" hidden="1" customHeight="1"/>
    <row r="28800" ht="8.25" hidden="1" customHeight="1"/>
    <row r="28801" ht="8.25" hidden="1" customHeight="1"/>
    <row r="28802" ht="8.25" hidden="1" customHeight="1"/>
    <row r="28803" ht="8.25" hidden="1" customHeight="1"/>
    <row r="28804" ht="8.25" hidden="1" customHeight="1"/>
    <row r="28805" ht="8.25" hidden="1" customHeight="1"/>
    <row r="28806" ht="8.25" hidden="1" customHeight="1"/>
    <row r="28807" ht="8.25" hidden="1" customHeight="1"/>
    <row r="28808" ht="8.25" hidden="1" customHeight="1"/>
    <row r="28809" ht="8.25" hidden="1" customHeight="1"/>
    <row r="28810" ht="8.25" hidden="1" customHeight="1"/>
    <row r="28811" ht="8.25" hidden="1" customHeight="1"/>
    <row r="28812" ht="8.25" hidden="1" customHeight="1"/>
    <row r="28813" ht="8.25" hidden="1" customHeight="1"/>
    <row r="28814" ht="8.25" hidden="1" customHeight="1"/>
    <row r="28815" ht="8.25" hidden="1" customHeight="1"/>
    <row r="28816" ht="8.25" hidden="1" customHeight="1"/>
    <row r="28817" ht="8.25" hidden="1" customHeight="1"/>
    <row r="28818" ht="8.25" hidden="1" customHeight="1"/>
    <row r="28819" ht="8.25" hidden="1" customHeight="1"/>
    <row r="28820" ht="8.25" hidden="1" customHeight="1"/>
    <row r="28821" ht="8.25" hidden="1" customHeight="1"/>
    <row r="28822" ht="8.25" hidden="1" customHeight="1"/>
    <row r="28823" ht="8.25" hidden="1" customHeight="1"/>
    <row r="28824" ht="8.25" hidden="1" customHeight="1"/>
    <row r="28825" ht="8.25" hidden="1" customHeight="1"/>
    <row r="28826" ht="8.25" hidden="1" customHeight="1"/>
    <row r="28827" ht="8.25" hidden="1" customHeight="1"/>
    <row r="28828" ht="8.25" hidden="1" customHeight="1"/>
    <row r="28829" ht="8.25" hidden="1" customHeight="1"/>
    <row r="28830" ht="8.25" hidden="1" customHeight="1"/>
    <row r="28831" ht="8.25" hidden="1" customHeight="1"/>
    <row r="28832" ht="8.25" hidden="1" customHeight="1"/>
    <row r="28833" ht="8.25" hidden="1" customHeight="1"/>
    <row r="28834" ht="8.25" hidden="1" customHeight="1"/>
    <row r="28835" ht="8.25" hidden="1" customHeight="1"/>
    <row r="28836" ht="8.25" hidden="1" customHeight="1"/>
    <row r="28837" ht="8.25" hidden="1" customHeight="1"/>
    <row r="28838" ht="8.25" hidden="1" customHeight="1"/>
    <row r="28839" ht="8.25" hidden="1" customHeight="1"/>
    <row r="28840" ht="8.25" hidden="1" customHeight="1"/>
    <row r="28841" ht="8.25" hidden="1" customHeight="1"/>
    <row r="28842" ht="8.25" hidden="1" customHeight="1"/>
    <row r="28843" ht="8.25" hidden="1" customHeight="1"/>
    <row r="28844" ht="8.25" hidden="1" customHeight="1"/>
    <row r="28845" ht="8.25" hidden="1" customHeight="1"/>
    <row r="28846" ht="8.25" hidden="1" customHeight="1"/>
    <row r="28847" ht="8.25" hidden="1" customHeight="1"/>
    <row r="28848" ht="8.25" hidden="1" customHeight="1"/>
    <row r="28849" ht="8.25" hidden="1" customHeight="1"/>
    <row r="28850" ht="8.25" hidden="1" customHeight="1"/>
    <row r="28851" ht="8.25" hidden="1" customHeight="1"/>
    <row r="28852" ht="8.25" hidden="1" customHeight="1"/>
    <row r="28853" ht="8.25" hidden="1" customHeight="1"/>
    <row r="28854" ht="8.25" hidden="1" customHeight="1"/>
    <row r="28855" ht="8.25" hidden="1" customHeight="1"/>
    <row r="28856" ht="8.25" hidden="1" customHeight="1"/>
    <row r="28857" ht="8.25" hidden="1" customHeight="1"/>
    <row r="28858" ht="8.25" hidden="1" customHeight="1"/>
    <row r="28859" ht="8.25" hidden="1" customHeight="1"/>
    <row r="28860" ht="8.25" hidden="1" customHeight="1"/>
    <row r="28861" ht="8.25" hidden="1" customHeight="1"/>
    <row r="28862" ht="8.25" hidden="1" customHeight="1"/>
    <row r="28863" ht="8.25" hidden="1" customHeight="1"/>
    <row r="28864" ht="8.25" hidden="1" customHeight="1"/>
    <row r="28865" ht="8.25" hidden="1" customHeight="1"/>
    <row r="28866" ht="8.25" hidden="1" customHeight="1"/>
    <row r="28867" ht="8.25" hidden="1" customHeight="1"/>
    <row r="28868" ht="8.25" hidden="1" customHeight="1"/>
    <row r="28869" ht="8.25" hidden="1" customHeight="1"/>
    <row r="28870" ht="8.25" hidden="1" customHeight="1"/>
    <row r="28871" ht="8.25" hidden="1" customHeight="1"/>
    <row r="28872" ht="8.25" hidden="1" customHeight="1"/>
    <row r="28873" ht="8.25" hidden="1" customHeight="1"/>
    <row r="28874" ht="8.25" hidden="1" customHeight="1"/>
    <row r="28875" ht="8.25" hidden="1" customHeight="1"/>
    <row r="28876" ht="8.25" hidden="1" customHeight="1"/>
    <row r="28877" ht="8.25" hidden="1" customHeight="1"/>
    <row r="28878" ht="8.25" hidden="1" customHeight="1"/>
    <row r="28879" ht="8.25" hidden="1" customHeight="1"/>
    <row r="28880" ht="8.25" hidden="1" customHeight="1"/>
    <row r="28881" ht="8.25" hidden="1" customHeight="1"/>
    <row r="28882" ht="8.25" hidden="1" customHeight="1"/>
    <row r="28883" ht="8.25" hidden="1" customHeight="1"/>
    <row r="28884" ht="8.25" hidden="1" customHeight="1"/>
    <row r="28885" ht="8.25" hidden="1" customHeight="1"/>
    <row r="28886" ht="8.25" hidden="1" customHeight="1"/>
    <row r="28887" ht="8.25" hidden="1" customHeight="1"/>
    <row r="28888" ht="8.25" hidden="1" customHeight="1"/>
    <row r="28889" ht="8.25" hidden="1" customHeight="1"/>
    <row r="28890" ht="8.25" hidden="1" customHeight="1"/>
    <row r="28891" ht="8.25" hidden="1" customHeight="1"/>
    <row r="28892" ht="8.25" hidden="1" customHeight="1"/>
    <row r="28893" ht="8.25" hidden="1" customHeight="1"/>
    <row r="28894" ht="8.25" hidden="1" customHeight="1"/>
    <row r="28895" ht="8.25" hidden="1" customHeight="1"/>
    <row r="28896" ht="8.25" hidden="1" customHeight="1"/>
    <row r="28897" ht="8.25" hidden="1" customHeight="1"/>
    <row r="28898" ht="8.25" hidden="1" customHeight="1"/>
    <row r="28899" ht="8.25" hidden="1" customHeight="1"/>
    <row r="28900" ht="8.25" hidden="1" customHeight="1"/>
    <row r="28901" ht="8.25" hidden="1" customHeight="1"/>
    <row r="28902" ht="8.25" hidden="1" customHeight="1"/>
    <row r="28903" ht="8.25" hidden="1" customHeight="1"/>
    <row r="28904" ht="8.25" hidden="1" customHeight="1"/>
    <row r="28905" ht="8.25" hidden="1" customHeight="1"/>
    <row r="28906" ht="8.25" hidden="1" customHeight="1"/>
    <row r="28907" ht="8.25" hidden="1" customHeight="1"/>
    <row r="28908" ht="8.25" hidden="1" customHeight="1"/>
    <row r="28909" ht="8.25" hidden="1" customHeight="1"/>
    <row r="28910" ht="8.25" hidden="1" customHeight="1"/>
    <row r="28911" ht="8.25" hidden="1" customHeight="1"/>
    <row r="28912" ht="8.25" hidden="1" customHeight="1"/>
    <row r="28913" ht="8.25" hidden="1" customHeight="1"/>
    <row r="28914" ht="8.25" hidden="1" customHeight="1"/>
    <row r="28915" ht="8.25" hidden="1" customHeight="1"/>
    <row r="28916" ht="8.25" hidden="1" customHeight="1"/>
    <row r="28917" ht="8.25" hidden="1" customHeight="1"/>
    <row r="28918" ht="8.25" hidden="1" customHeight="1"/>
    <row r="28919" ht="8.25" hidden="1" customHeight="1"/>
    <row r="28920" ht="8.25" hidden="1" customHeight="1"/>
    <row r="28921" ht="8.25" hidden="1" customHeight="1"/>
    <row r="28922" ht="8.25" hidden="1" customHeight="1"/>
    <row r="28923" ht="8.25" hidden="1" customHeight="1"/>
    <row r="28924" ht="8.25" hidden="1" customHeight="1"/>
    <row r="28925" ht="8.25" hidden="1" customHeight="1"/>
    <row r="28926" ht="8.25" hidden="1" customHeight="1"/>
    <row r="28927" ht="8.25" hidden="1" customHeight="1"/>
    <row r="28928" ht="8.25" hidden="1" customHeight="1"/>
    <row r="28929" ht="8.25" hidden="1" customHeight="1"/>
    <row r="28930" ht="8.25" hidden="1" customHeight="1"/>
    <row r="28931" ht="8.25" hidden="1" customHeight="1"/>
    <row r="28932" ht="8.25" hidden="1" customHeight="1"/>
    <row r="28933" ht="8.25" hidden="1" customHeight="1"/>
    <row r="28934" ht="8.25" hidden="1" customHeight="1"/>
    <row r="28935" ht="8.25" hidden="1" customHeight="1"/>
    <row r="28936" ht="8.25" hidden="1" customHeight="1"/>
    <row r="28937" ht="8.25" hidden="1" customHeight="1"/>
    <row r="28938" ht="8.25" hidden="1" customHeight="1"/>
    <row r="28939" ht="8.25" hidden="1" customHeight="1"/>
    <row r="28940" ht="8.25" hidden="1" customHeight="1"/>
    <row r="28941" ht="8.25" hidden="1" customHeight="1"/>
    <row r="28942" ht="8.25" hidden="1" customHeight="1"/>
    <row r="28943" ht="8.25" hidden="1" customHeight="1"/>
    <row r="28944" ht="8.25" hidden="1" customHeight="1"/>
    <row r="28945" ht="8.25" hidden="1" customHeight="1"/>
    <row r="28946" ht="8.25" hidden="1" customHeight="1"/>
    <row r="28947" ht="8.25" hidden="1" customHeight="1"/>
    <row r="28948" ht="8.25" hidden="1" customHeight="1"/>
    <row r="28949" ht="8.25" hidden="1" customHeight="1"/>
    <row r="28950" ht="8.25" hidden="1" customHeight="1"/>
    <row r="28951" ht="8.25" hidden="1" customHeight="1"/>
    <row r="28952" ht="8.25" hidden="1" customHeight="1"/>
    <row r="28953" ht="8.25" hidden="1" customHeight="1"/>
    <row r="28954" ht="8.25" hidden="1" customHeight="1"/>
    <row r="28955" ht="8.25" hidden="1" customHeight="1"/>
    <row r="28956" ht="8.25" hidden="1" customHeight="1"/>
    <row r="28957" ht="8.25" hidden="1" customHeight="1"/>
    <row r="28958" ht="8.25" hidden="1" customHeight="1"/>
    <row r="28959" ht="8.25" hidden="1" customHeight="1"/>
    <row r="28960" ht="8.25" hidden="1" customHeight="1"/>
    <row r="28961" ht="8.25" hidden="1" customHeight="1"/>
    <row r="28962" ht="8.25" hidden="1" customHeight="1"/>
    <row r="28963" ht="8.25" hidden="1" customHeight="1"/>
    <row r="28964" ht="8.25" hidden="1" customHeight="1"/>
    <row r="28965" ht="8.25" hidden="1" customHeight="1"/>
    <row r="28966" ht="8.25" hidden="1" customHeight="1"/>
    <row r="28967" ht="8.25" hidden="1" customHeight="1"/>
    <row r="28968" ht="8.25" hidden="1" customHeight="1"/>
    <row r="28969" ht="8.25" hidden="1" customHeight="1"/>
    <row r="28970" ht="8.25" hidden="1" customHeight="1"/>
    <row r="28971" ht="8.25" hidden="1" customHeight="1"/>
    <row r="28972" ht="8.25" hidden="1" customHeight="1"/>
    <row r="28973" ht="8.25" hidden="1" customHeight="1"/>
    <row r="28974" ht="8.25" hidden="1" customHeight="1"/>
    <row r="28975" ht="8.25" hidden="1" customHeight="1"/>
    <row r="28976" ht="8.25" hidden="1" customHeight="1"/>
    <row r="28977" ht="8.25" hidden="1" customHeight="1"/>
    <row r="28978" ht="8.25" hidden="1" customHeight="1"/>
    <row r="28979" ht="8.25" hidden="1" customHeight="1"/>
    <row r="28980" ht="8.25" hidden="1" customHeight="1"/>
    <row r="28981" ht="8.25" hidden="1" customHeight="1"/>
    <row r="28982" ht="8.25" hidden="1" customHeight="1"/>
    <row r="28983" ht="8.25" hidden="1" customHeight="1"/>
    <row r="28984" ht="8.25" hidden="1" customHeight="1"/>
    <row r="28985" ht="8.25" hidden="1" customHeight="1"/>
    <row r="28986" ht="8.25" hidden="1" customHeight="1"/>
    <row r="28987" ht="8.25" hidden="1" customHeight="1"/>
    <row r="28988" ht="8.25" hidden="1" customHeight="1"/>
    <row r="28989" ht="8.25" hidden="1" customHeight="1"/>
    <row r="28990" ht="8.25" hidden="1" customHeight="1"/>
    <row r="28991" ht="8.25" hidden="1" customHeight="1"/>
    <row r="28992" ht="8.25" hidden="1" customHeight="1"/>
    <row r="28993" ht="8.25" hidden="1" customHeight="1"/>
    <row r="28994" ht="8.25" hidden="1" customHeight="1"/>
    <row r="28995" ht="8.25" hidden="1" customHeight="1"/>
    <row r="28996" ht="8.25" hidden="1" customHeight="1"/>
    <row r="28997" ht="8.25" hidden="1" customHeight="1"/>
    <row r="28998" ht="8.25" hidden="1" customHeight="1"/>
    <row r="28999" ht="8.25" hidden="1" customHeight="1"/>
    <row r="29000" ht="8.25" hidden="1" customHeight="1"/>
    <row r="29001" ht="8.25" hidden="1" customHeight="1"/>
    <row r="29002" ht="8.25" hidden="1" customHeight="1"/>
    <row r="29003" ht="8.25" hidden="1" customHeight="1"/>
    <row r="29004" ht="8.25" hidden="1" customHeight="1"/>
    <row r="29005" ht="8.25" hidden="1" customHeight="1"/>
    <row r="29006" ht="8.25" hidden="1" customHeight="1"/>
    <row r="29007" ht="8.25" hidden="1" customHeight="1"/>
    <row r="29008" ht="8.25" hidden="1" customHeight="1"/>
    <row r="29009" ht="8.25" hidden="1" customHeight="1"/>
    <row r="29010" ht="8.25" hidden="1" customHeight="1"/>
    <row r="29011" ht="8.25" hidden="1" customHeight="1"/>
    <row r="29012" ht="8.25" hidden="1" customHeight="1"/>
    <row r="29013" ht="8.25" hidden="1" customHeight="1"/>
    <row r="29014" ht="8.25" hidden="1" customHeight="1"/>
    <row r="29015" ht="8.25" hidden="1" customHeight="1"/>
    <row r="29016" ht="8.25" hidden="1" customHeight="1"/>
    <row r="29017" ht="8.25" hidden="1" customHeight="1"/>
    <row r="29018" ht="8.25" hidden="1" customHeight="1"/>
    <row r="29019" ht="8.25" hidden="1" customHeight="1"/>
    <row r="29020" ht="8.25" hidden="1" customHeight="1"/>
    <row r="29021" ht="8.25" hidden="1" customHeight="1"/>
    <row r="29022" ht="8.25" hidden="1" customHeight="1"/>
    <row r="29023" ht="8.25" hidden="1" customHeight="1"/>
    <row r="29024" ht="8.25" hidden="1" customHeight="1"/>
    <row r="29025" ht="8.25" hidden="1" customHeight="1"/>
    <row r="29026" ht="8.25" hidden="1" customHeight="1"/>
    <row r="29027" ht="8.25" hidden="1" customHeight="1"/>
    <row r="29028" ht="8.25" hidden="1" customHeight="1"/>
    <row r="29029" ht="8.25" hidden="1" customHeight="1"/>
    <row r="29030" ht="8.25" hidden="1" customHeight="1"/>
    <row r="29031" ht="8.25" hidden="1" customHeight="1"/>
    <row r="29032" ht="8.25" hidden="1" customHeight="1"/>
    <row r="29033" ht="8.25" hidden="1" customHeight="1"/>
    <row r="29034" ht="8.25" hidden="1" customHeight="1"/>
    <row r="29035" ht="8.25" hidden="1" customHeight="1"/>
    <row r="29036" ht="8.25" hidden="1" customHeight="1"/>
    <row r="29037" ht="8.25" hidden="1" customHeight="1"/>
    <row r="29038" ht="8.25" hidden="1" customHeight="1"/>
    <row r="29039" ht="8.25" hidden="1" customHeight="1"/>
    <row r="29040" ht="8.25" hidden="1" customHeight="1"/>
    <row r="29041" ht="8.25" hidden="1" customHeight="1"/>
    <row r="29042" ht="8.25" hidden="1" customHeight="1"/>
    <row r="29043" ht="8.25" hidden="1" customHeight="1"/>
    <row r="29044" ht="8.25" hidden="1" customHeight="1"/>
    <row r="29045" ht="8.25" hidden="1" customHeight="1"/>
    <row r="29046" ht="8.25" hidden="1" customHeight="1"/>
    <row r="29047" ht="8.25" hidden="1" customHeight="1"/>
    <row r="29048" ht="8.25" hidden="1" customHeight="1"/>
    <row r="29049" ht="8.25" hidden="1" customHeight="1"/>
    <row r="29050" ht="8.25" hidden="1" customHeight="1"/>
    <row r="29051" ht="8.25" hidden="1" customHeight="1"/>
    <row r="29052" ht="8.25" hidden="1" customHeight="1"/>
    <row r="29053" ht="8.25" hidden="1" customHeight="1"/>
    <row r="29054" ht="8.25" hidden="1" customHeight="1"/>
    <row r="29055" ht="8.25" hidden="1" customHeight="1"/>
    <row r="29056" ht="8.25" hidden="1" customHeight="1"/>
    <row r="29057" ht="8.25" hidden="1" customHeight="1"/>
    <row r="29058" ht="8.25" hidden="1" customHeight="1"/>
    <row r="29059" ht="8.25" hidden="1" customHeight="1"/>
    <row r="29060" ht="8.25" hidden="1" customHeight="1"/>
    <row r="29061" ht="8.25" hidden="1" customHeight="1"/>
    <row r="29062" ht="8.25" hidden="1" customHeight="1"/>
    <row r="29063" ht="8.25" hidden="1" customHeight="1"/>
    <row r="29064" ht="8.25" hidden="1" customHeight="1"/>
    <row r="29065" ht="8.25" hidden="1" customHeight="1"/>
    <row r="29066" ht="8.25" hidden="1" customHeight="1"/>
    <row r="29067" ht="8.25" hidden="1" customHeight="1"/>
    <row r="29068" ht="8.25" hidden="1" customHeight="1"/>
    <row r="29069" ht="8.25" hidden="1" customHeight="1"/>
    <row r="29070" ht="8.25" hidden="1" customHeight="1"/>
    <row r="29071" ht="8.25" hidden="1" customHeight="1"/>
    <row r="29072" ht="8.25" hidden="1" customHeight="1"/>
    <row r="29073" ht="8.25" hidden="1" customHeight="1"/>
    <row r="29074" ht="8.25" hidden="1" customHeight="1"/>
    <row r="29075" ht="8.25" hidden="1" customHeight="1"/>
    <row r="29076" ht="8.25" hidden="1" customHeight="1"/>
    <row r="29077" ht="8.25" hidden="1" customHeight="1"/>
    <row r="29078" ht="8.25" hidden="1" customHeight="1"/>
    <row r="29079" ht="8.25" hidden="1" customHeight="1"/>
    <row r="29080" ht="8.25" hidden="1" customHeight="1"/>
    <row r="29081" ht="8.25" hidden="1" customHeight="1"/>
    <row r="29082" ht="8.25" hidden="1" customHeight="1"/>
    <row r="29083" ht="8.25" hidden="1" customHeight="1"/>
    <row r="29084" ht="8.25" hidden="1" customHeight="1"/>
    <row r="29085" ht="8.25" hidden="1" customHeight="1"/>
    <row r="29086" ht="8.25" hidden="1" customHeight="1"/>
    <row r="29087" ht="8.25" hidden="1" customHeight="1"/>
    <row r="29088" ht="8.25" hidden="1" customHeight="1"/>
    <row r="29089" ht="8.25" hidden="1" customHeight="1"/>
    <row r="29090" ht="8.25" hidden="1" customHeight="1"/>
    <row r="29091" ht="8.25" hidden="1" customHeight="1"/>
    <row r="29092" ht="8.25" hidden="1" customHeight="1"/>
    <row r="29093" ht="8.25" hidden="1" customHeight="1"/>
    <row r="29094" ht="8.25" hidden="1" customHeight="1"/>
    <row r="29095" ht="8.25" hidden="1" customHeight="1"/>
    <row r="29096" ht="8.25" hidden="1" customHeight="1"/>
    <row r="29097" ht="8.25" hidden="1" customHeight="1"/>
    <row r="29098" ht="8.25" hidden="1" customHeight="1"/>
    <row r="29099" ht="8.25" hidden="1" customHeight="1"/>
    <row r="29100" ht="8.25" hidden="1" customHeight="1"/>
    <row r="29101" ht="8.25" hidden="1" customHeight="1"/>
    <row r="29102" ht="8.25" hidden="1" customHeight="1"/>
    <row r="29103" ht="8.25" hidden="1" customHeight="1"/>
    <row r="29104" ht="8.25" hidden="1" customHeight="1"/>
    <row r="29105" ht="8.25" hidden="1" customHeight="1"/>
    <row r="29106" ht="8.25" hidden="1" customHeight="1"/>
    <row r="29107" ht="8.25" hidden="1" customHeight="1"/>
    <row r="29108" ht="8.25" hidden="1" customHeight="1"/>
    <row r="29109" ht="8.25" hidden="1" customHeight="1"/>
    <row r="29110" ht="8.25" hidden="1" customHeight="1"/>
    <row r="29111" ht="8.25" hidden="1" customHeight="1"/>
    <row r="29112" ht="8.25" hidden="1" customHeight="1"/>
    <row r="29113" ht="8.25" hidden="1" customHeight="1"/>
    <row r="29114" ht="8.25" hidden="1" customHeight="1"/>
    <row r="29115" ht="8.25" hidden="1" customHeight="1"/>
    <row r="29116" ht="8.25" hidden="1" customHeight="1"/>
    <row r="29117" ht="8.25" hidden="1" customHeight="1"/>
    <row r="29118" ht="8.25" hidden="1" customHeight="1"/>
    <row r="29119" ht="8.25" hidden="1" customHeight="1"/>
    <row r="29120" ht="8.25" hidden="1" customHeight="1"/>
    <row r="29121" ht="8.25" hidden="1" customHeight="1"/>
    <row r="29122" ht="8.25" hidden="1" customHeight="1"/>
    <row r="29123" ht="8.25" hidden="1" customHeight="1"/>
    <row r="29124" ht="8.25" hidden="1" customHeight="1"/>
    <row r="29125" ht="8.25" hidden="1" customHeight="1"/>
    <row r="29126" ht="8.25" hidden="1" customHeight="1"/>
    <row r="29127" ht="8.25" hidden="1" customHeight="1"/>
    <row r="29128" ht="8.25" hidden="1" customHeight="1"/>
    <row r="29129" ht="8.25" hidden="1" customHeight="1"/>
    <row r="29130" ht="8.25" hidden="1" customHeight="1"/>
    <row r="29131" ht="8.25" hidden="1" customHeight="1"/>
    <row r="29132" ht="8.25" hidden="1" customHeight="1"/>
    <row r="29133" ht="8.25" hidden="1" customHeight="1"/>
    <row r="29134" ht="8.25" hidden="1" customHeight="1"/>
    <row r="29135" ht="8.25" hidden="1" customHeight="1"/>
    <row r="29136" ht="8.25" hidden="1" customHeight="1"/>
    <row r="29137" ht="8.25" hidden="1" customHeight="1"/>
    <row r="29138" ht="8.25" hidden="1" customHeight="1"/>
    <row r="29139" ht="8.25" hidden="1" customHeight="1"/>
    <row r="29140" ht="8.25" hidden="1" customHeight="1"/>
    <row r="29141" ht="8.25" hidden="1" customHeight="1"/>
    <row r="29142" ht="8.25" hidden="1" customHeight="1"/>
    <row r="29143" ht="8.25" hidden="1" customHeight="1"/>
    <row r="29144" ht="8.25" hidden="1" customHeight="1"/>
    <row r="29145" ht="8.25" hidden="1" customHeight="1"/>
    <row r="29146" ht="8.25" hidden="1" customHeight="1"/>
    <row r="29147" ht="8.25" hidden="1" customHeight="1"/>
    <row r="29148" ht="8.25" hidden="1" customHeight="1"/>
    <row r="29149" ht="8.25" hidden="1" customHeight="1"/>
    <row r="29150" ht="8.25" hidden="1" customHeight="1"/>
    <row r="29151" ht="8.25" hidden="1" customHeight="1"/>
    <row r="29152" ht="8.25" hidden="1" customHeight="1"/>
    <row r="29153" ht="8.25" hidden="1" customHeight="1"/>
    <row r="29154" ht="8.25" hidden="1" customHeight="1"/>
    <row r="29155" ht="8.25" hidden="1" customHeight="1"/>
    <row r="29156" ht="8.25" hidden="1" customHeight="1"/>
    <row r="29157" ht="8.25" hidden="1" customHeight="1"/>
    <row r="29158" ht="8.25" hidden="1" customHeight="1"/>
    <row r="29159" ht="8.25" hidden="1" customHeight="1"/>
    <row r="29160" ht="8.25" hidden="1" customHeight="1"/>
    <row r="29161" ht="8.25" hidden="1" customHeight="1"/>
    <row r="29162" ht="8.25" hidden="1" customHeight="1"/>
    <row r="29163" ht="8.25" hidden="1" customHeight="1"/>
    <row r="29164" ht="8.25" hidden="1" customHeight="1"/>
    <row r="29165" ht="8.25" hidden="1" customHeight="1"/>
    <row r="29166" ht="8.25" hidden="1" customHeight="1"/>
    <row r="29167" ht="8.25" hidden="1" customHeight="1"/>
    <row r="29168" ht="8.25" hidden="1" customHeight="1"/>
    <row r="29169" ht="8.25" hidden="1" customHeight="1"/>
    <row r="29170" ht="8.25" hidden="1" customHeight="1"/>
    <row r="29171" ht="8.25" hidden="1" customHeight="1"/>
    <row r="29172" ht="8.25" hidden="1" customHeight="1"/>
    <row r="29173" ht="8.25" hidden="1" customHeight="1"/>
    <row r="29174" ht="8.25" hidden="1" customHeight="1"/>
    <row r="29175" ht="8.25" hidden="1" customHeight="1"/>
    <row r="29176" ht="8.25" hidden="1" customHeight="1"/>
    <row r="29177" ht="8.25" hidden="1" customHeight="1"/>
    <row r="29178" ht="8.25" hidden="1" customHeight="1"/>
    <row r="29179" ht="8.25" hidden="1" customHeight="1"/>
    <row r="29180" ht="8.25" hidden="1" customHeight="1"/>
    <row r="29181" ht="8.25" hidden="1" customHeight="1"/>
    <row r="29182" ht="8.25" hidden="1" customHeight="1"/>
    <row r="29183" ht="8.25" hidden="1" customHeight="1"/>
    <row r="29184" ht="8.25" hidden="1" customHeight="1"/>
    <row r="29185" ht="8.25" hidden="1" customHeight="1"/>
    <row r="29186" ht="8.25" hidden="1" customHeight="1"/>
    <row r="29187" ht="8.25" hidden="1" customHeight="1"/>
    <row r="29188" ht="8.25" hidden="1" customHeight="1"/>
    <row r="29189" ht="8.25" hidden="1" customHeight="1"/>
    <row r="29190" ht="8.25" hidden="1" customHeight="1"/>
    <row r="29191" ht="8.25" hidden="1" customHeight="1"/>
    <row r="29192" ht="8.25" hidden="1" customHeight="1"/>
    <row r="29193" ht="8.25" hidden="1" customHeight="1"/>
    <row r="29194" ht="8.25" hidden="1" customHeight="1"/>
    <row r="29195" ht="8.25" hidden="1" customHeight="1"/>
    <row r="29196" ht="8.25" hidden="1" customHeight="1"/>
    <row r="29197" ht="8.25" hidden="1" customHeight="1"/>
    <row r="29198" ht="8.25" hidden="1" customHeight="1"/>
    <row r="29199" ht="8.25" hidden="1" customHeight="1"/>
    <row r="29200" ht="8.25" hidden="1" customHeight="1"/>
    <row r="29201" ht="8.25" hidden="1" customHeight="1"/>
    <row r="29202" ht="8.25" hidden="1" customHeight="1"/>
    <row r="29203" ht="8.25" hidden="1" customHeight="1"/>
    <row r="29204" ht="8.25" hidden="1" customHeight="1"/>
    <row r="29205" ht="8.25" hidden="1" customHeight="1"/>
    <row r="29206" ht="8.25" hidden="1" customHeight="1"/>
    <row r="29207" ht="8.25" hidden="1" customHeight="1"/>
    <row r="29208" ht="8.25" hidden="1" customHeight="1"/>
    <row r="29209" ht="8.25" hidden="1" customHeight="1"/>
    <row r="29210" ht="8.25" hidden="1" customHeight="1"/>
    <row r="29211" ht="8.25" hidden="1" customHeight="1"/>
    <row r="29212" ht="8.25" hidden="1" customHeight="1"/>
    <row r="29213" ht="8.25" hidden="1" customHeight="1"/>
    <row r="29214" ht="8.25" hidden="1" customHeight="1"/>
    <row r="29215" ht="8.25" hidden="1" customHeight="1"/>
    <row r="29216" ht="8.25" hidden="1" customHeight="1"/>
    <row r="29217" ht="8.25" hidden="1" customHeight="1"/>
    <row r="29218" ht="8.25" hidden="1" customHeight="1"/>
    <row r="29219" ht="8.25" hidden="1" customHeight="1"/>
    <row r="29220" ht="8.25" hidden="1" customHeight="1"/>
    <row r="29221" ht="8.25" hidden="1" customHeight="1"/>
    <row r="29222" ht="8.25" hidden="1" customHeight="1"/>
    <row r="29223" ht="8.25" hidden="1" customHeight="1"/>
    <row r="29224" ht="8.25" hidden="1" customHeight="1"/>
    <row r="29225" ht="8.25" hidden="1" customHeight="1"/>
    <row r="29226" ht="8.25" hidden="1" customHeight="1"/>
    <row r="29227" ht="8.25" hidden="1" customHeight="1"/>
    <row r="29228" ht="8.25" hidden="1" customHeight="1"/>
    <row r="29229" ht="8.25" hidden="1" customHeight="1"/>
    <row r="29230" ht="8.25" hidden="1" customHeight="1"/>
    <row r="29231" ht="8.25" hidden="1" customHeight="1"/>
    <row r="29232" ht="8.25" hidden="1" customHeight="1"/>
    <row r="29233" ht="8.25" hidden="1" customHeight="1"/>
    <row r="29234" ht="8.25" hidden="1" customHeight="1"/>
    <row r="29235" ht="8.25" hidden="1" customHeight="1"/>
    <row r="29236" ht="8.25" hidden="1" customHeight="1"/>
    <row r="29237" ht="8.25" hidden="1" customHeight="1"/>
    <row r="29238" ht="8.25" hidden="1" customHeight="1"/>
    <row r="29239" ht="8.25" hidden="1" customHeight="1"/>
    <row r="29240" ht="8.25" hidden="1" customHeight="1"/>
    <row r="29241" ht="8.25" hidden="1" customHeight="1"/>
    <row r="29242" ht="8.25" hidden="1" customHeight="1"/>
    <row r="29243" ht="8.25" hidden="1" customHeight="1"/>
    <row r="29244" ht="8.25" hidden="1" customHeight="1"/>
    <row r="29245" ht="8.25" hidden="1" customHeight="1"/>
    <row r="29246" ht="8.25" hidden="1" customHeight="1"/>
    <row r="29247" ht="8.25" hidden="1" customHeight="1"/>
    <row r="29248" ht="8.25" hidden="1" customHeight="1"/>
    <row r="29249" ht="8.25" hidden="1" customHeight="1"/>
    <row r="29250" ht="8.25" hidden="1" customHeight="1"/>
    <row r="29251" ht="8.25" hidden="1" customHeight="1"/>
    <row r="29252" ht="8.25" hidden="1" customHeight="1"/>
    <row r="29253" ht="8.25" hidden="1" customHeight="1"/>
    <row r="29254" ht="8.25" hidden="1" customHeight="1"/>
    <row r="29255" ht="8.25" hidden="1" customHeight="1"/>
    <row r="29256" ht="8.25" hidden="1" customHeight="1"/>
    <row r="29257" ht="8.25" hidden="1" customHeight="1"/>
    <row r="29258" ht="8.25" hidden="1" customHeight="1"/>
    <row r="29259" ht="8.25" hidden="1" customHeight="1"/>
    <row r="29260" ht="8.25" hidden="1" customHeight="1"/>
    <row r="29261" ht="8.25" hidden="1" customHeight="1"/>
    <row r="29262" ht="8.25" hidden="1" customHeight="1"/>
    <row r="29263" ht="8.25" hidden="1" customHeight="1"/>
    <row r="29264" ht="8.25" hidden="1" customHeight="1"/>
    <row r="29265" ht="8.25" hidden="1" customHeight="1"/>
    <row r="29266" ht="8.25" hidden="1" customHeight="1"/>
    <row r="29267" ht="8.25" hidden="1" customHeight="1"/>
    <row r="29268" ht="8.25" hidden="1" customHeight="1"/>
    <row r="29269" ht="8.25" hidden="1" customHeight="1"/>
    <row r="29270" ht="8.25" hidden="1" customHeight="1"/>
    <row r="29271" ht="8.25" hidden="1" customHeight="1"/>
    <row r="29272" ht="8.25" hidden="1" customHeight="1"/>
    <row r="29273" ht="8.25" hidden="1" customHeight="1"/>
    <row r="29274" ht="8.25" hidden="1" customHeight="1"/>
    <row r="29275" ht="8.25" hidden="1" customHeight="1"/>
    <row r="29276" ht="8.25" hidden="1" customHeight="1"/>
    <row r="29277" ht="8.25" hidden="1" customHeight="1"/>
    <row r="29278" ht="8.25" hidden="1" customHeight="1"/>
    <row r="29279" ht="8.25" hidden="1" customHeight="1"/>
    <row r="29280" ht="8.25" hidden="1" customHeight="1"/>
    <row r="29281" ht="8.25" hidden="1" customHeight="1"/>
    <row r="29282" ht="8.25" hidden="1" customHeight="1"/>
    <row r="29283" ht="8.25" hidden="1" customHeight="1"/>
    <row r="29284" ht="8.25" hidden="1" customHeight="1"/>
    <row r="29285" ht="8.25" hidden="1" customHeight="1"/>
    <row r="29286" ht="8.25" hidden="1" customHeight="1"/>
    <row r="29287" ht="8.25" hidden="1" customHeight="1"/>
    <row r="29288" ht="8.25" hidden="1" customHeight="1"/>
    <row r="29289" ht="8.25" hidden="1" customHeight="1"/>
    <row r="29290" ht="8.25" hidden="1" customHeight="1"/>
    <row r="29291" ht="8.25" hidden="1" customHeight="1"/>
    <row r="29292" ht="8.25" hidden="1" customHeight="1"/>
    <row r="29293" ht="8.25" hidden="1" customHeight="1"/>
    <row r="29294" ht="8.25" hidden="1" customHeight="1"/>
    <row r="29295" ht="8.25" hidden="1" customHeight="1"/>
    <row r="29296" ht="8.25" hidden="1" customHeight="1"/>
    <row r="29297" ht="8.25" hidden="1" customHeight="1"/>
    <row r="29298" ht="8.25" hidden="1" customHeight="1"/>
    <row r="29299" ht="8.25" hidden="1" customHeight="1"/>
    <row r="29300" ht="8.25" hidden="1" customHeight="1"/>
    <row r="29301" ht="8.25" hidden="1" customHeight="1"/>
    <row r="29302" ht="8.25" hidden="1" customHeight="1"/>
    <row r="29303" ht="8.25" hidden="1" customHeight="1"/>
    <row r="29304" ht="8.25" hidden="1" customHeight="1"/>
    <row r="29305" ht="8.25" hidden="1" customHeight="1"/>
    <row r="29306" ht="8.25" hidden="1" customHeight="1"/>
    <row r="29307" ht="8.25" hidden="1" customHeight="1"/>
    <row r="29308" ht="8.25" hidden="1" customHeight="1"/>
    <row r="29309" ht="8.25" hidden="1" customHeight="1"/>
    <row r="29310" ht="8.25" hidden="1" customHeight="1"/>
    <row r="29311" ht="8.25" hidden="1" customHeight="1"/>
    <row r="29312" ht="8.25" hidden="1" customHeight="1"/>
    <row r="29313" ht="8.25" hidden="1" customHeight="1"/>
    <row r="29314" ht="8.25" hidden="1" customHeight="1"/>
    <row r="29315" ht="8.25" hidden="1" customHeight="1"/>
    <row r="29316" ht="8.25" hidden="1" customHeight="1"/>
    <row r="29317" ht="8.25" hidden="1" customHeight="1"/>
    <row r="29318" ht="8.25" hidden="1" customHeight="1"/>
    <row r="29319" ht="8.25" hidden="1" customHeight="1"/>
    <row r="29320" ht="8.25" hidden="1" customHeight="1"/>
    <row r="29321" ht="8.25" hidden="1" customHeight="1"/>
    <row r="29322" ht="8.25" hidden="1" customHeight="1"/>
    <row r="29323" ht="8.25" hidden="1" customHeight="1"/>
    <row r="29324" ht="8.25" hidden="1" customHeight="1"/>
    <row r="29325" ht="8.25" hidden="1" customHeight="1"/>
    <row r="29326" ht="8.25" hidden="1" customHeight="1"/>
    <row r="29327" ht="8.25" hidden="1" customHeight="1"/>
    <row r="29328" ht="8.25" hidden="1" customHeight="1"/>
    <row r="29329" ht="8.25" hidden="1" customHeight="1"/>
    <row r="29330" ht="8.25" hidden="1" customHeight="1"/>
    <row r="29331" ht="8.25" hidden="1" customHeight="1"/>
    <row r="29332" ht="8.25" hidden="1" customHeight="1"/>
    <row r="29333" ht="8.25" hidden="1" customHeight="1"/>
    <row r="29334" ht="8.25" hidden="1" customHeight="1"/>
    <row r="29335" ht="8.25" hidden="1" customHeight="1"/>
    <row r="29336" ht="8.25" hidden="1" customHeight="1"/>
    <row r="29337" ht="8.25" hidden="1" customHeight="1"/>
    <row r="29338" ht="8.25" hidden="1" customHeight="1"/>
    <row r="29339" ht="8.25" hidden="1" customHeight="1"/>
    <row r="29340" ht="8.25" hidden="1" customHeight="1"/>
    <row r="29341" ht="8.25" hidden="1" customHeight="1"/>
    <row r="29342" ht="8.25" hidden="1" customHeight="1"/>
    <row r="29343" ht="8.25" hidden="1" customHeight="1"/>
    <row r="29344" ht="8.25" hidden="1" customHeight="1"/>
    <row r="29345" ht="8.25" hidden="1" customHeight="1"/>
    <row r="29346" ht="8.25" hidden="1" customHeight="1"/>
    <row r="29347" ht="8.25" hidden="1" customHeight="1"/>
    <row r="29348" ht="8.25" hidden="1" customHeight="1"/>
    <row r="29349" ht="8.25" hidden="1" customHeight="1"/>
    <row r="29350" ht="8.25" hidden="1" customHeight="1"/>
    <row r="29351" ht="8.25" hidden="1" customHeight="1"/>
    <row r="29352" ht="8.25" hidden="1" customHeight="1"/>
    <row r="29353" ht="8.25" hidden="1" customHeight="1"/>
    <row r="29354" ht="8.25" hidden="1" customHeight="1"/>
    <row r="29355" ht="8.25" hidden="1" customHeight="1"/>
    <row r="29356" ht="8.25" hidden="1" customHeight="1"/>
    <row r="29357" ht="8.25" hidden="1" customHeight="1"/>
    <row r="29358" ht="8.25" hidden="1" customHeight="1"/>
    <row r="29359" ht="8.25" hidden="1" customHeight="1"/>
    <row r="29360" ht="8.25" hidden="1" customHeight="1"/>
    <row r="29361" ht="8.25" hidden="1" customHeight="1"/>
    <row r="29362" ht="8.25" hidden="1" customHeight="1"/>
    <row r="29363" ht="8.25" hidden="1" customHeight="1"/>
    <row r="29364" ht="8.25" hidden="1" customHeight="1"/>
    <row r="29365" ht="8.25" hidden="1" customHeight="1"/>
    <row r="29366" ht="8.25" hidden="1" customHeight="1"/>
    <row r="29367" ht="8.25" hidden="1" customHeight="1"/>
    <row r="29368" ht="8.25" hidden="1" customHeight="1"/>
    <row r="29369" ht="8.25" hidden="1" customHeight="1"/>
    <row r="29370" ht="8.25" hidden="1" customHeight="1"/>
    <row r="29371" ht="8.25" hidden="1" customHeight="1"/>
    <row r="29372" ht="8.25" hidden="1" customHeight="1"/>
    <row r="29373" ht="8.25" hidden="1" customHeight="1"/>
    <row r="29374" ht="8.25" hidden="1" customHeight="1"/>
    <row r="29375" ht="8.25" hidden="1" customHeight="1"/>
    <row r="29376" ht="8.25" hidden="1" customHeight="1"/>
    <row r="29377" ht="8.25" hidden="1" customHeight="1"/>
    <row r="29378" ht="8.25" hidden="1" customHeight="1"/>
    <row r="29379" ht="8.25" hidden="1" customHeight="1"/>
    <row r="29380" ht="8.25" hidden="1" customHeight="1"/>
    <row r="29381" ht="8.25" hidden="1" customHeight="1"/>
    <row r="29382" ht="8.25" hidden="1" customHeight="1"/>
    <row r="29383" ht="8.25" hidden="1" customHeight="1"/>
    <row r="29384" ht="8.25" hidden="1" customHeight="1"/>
    <row r="29385" ht="8.25" hidden="1" customHeight="1"/>
    <row r="29386" ht="8.25" hidden="1" customHeight="1"/>
    <row r="29387" ht="8.25" hidden="1" customHeight="1"/>
    <row r="29388" ht="8.25" hidden="1" customHeight="1"/>
    <row r="29389" ht="8.25" hidden="1" customHeight="1"/>
    <row r="29390" ht="8.25" hidden="1" customHeight="1"/>
    <row r="29391" ht="8.25" hidden="1" customHeight="1"/>
    <row r="29392" ht="8.25" hidden="1" customHeight="1"/>
    <row r="29393" ht="8.25" hidden="1" customHeight="1"/>
    <row r="29394" ht="8.25" hidden="1" customHeight="1"/>
    <row r="29395" ht="8.25" hidden="1" customHeight="1"/>
    <row r="29396" ht="8.25" hidden="1" customHeight="1"/>
    <row r="29397" ht="8.25" hidden="1" customHeight="1"/>
    <row r="29398" ht="8.25" hidden="1" customHeight="1"/>
    <row r="29399" ht="8.25" hidden="1" customHeight="1"/>
    <row r="29400" ht="8.25" hidden="1" customHeight="1"/>
    <row r="29401" ht="8.25" hidden="1" customHeight="1"/>
    <row r="29402" ht="8.25" hidden="1" customHeight="1"/>
    <row r="29403" ht="8.25" hidden="1" customHeight="1"/>
    <row r="29404" ht="8.25" hidden="1" customHeight="1"/>
    <row r="29405" ht="8.25" hidden="1" customHeight="1"/>
    <row r="29406" ht="8.25" hidden="1" customHeight="1"/>
    <row r="29407" ht="8.25" hidden="1" customHeight="1"/>
    <row r="29408" ht="8.25" hidden="1" customHeight="1"/>
    <row r="29409" ht="8.25" hidden="1" customHeight="1"/>
    <row r="29410" ht="8.25" hidden="1" customHeight="1"/>
    <row r="29411" ht="8.25" hidden="1" customHeight="1"/>
    <row r="29412" ht="8.25" hidden="1" customHeight="1"/>
    <row r="29413" ht="8.25" hidden="1" customHeight="1"/>
    <row r="29414" ht="8.25" hidden="1" customHeight="1"/>
    <row r="29415" ht="8.25" hidden="1" customHeight="1"/>
    <row r="29416" ht="8.25" hidden="1" customHeight="1"/>
    <row r="29417" ht="8.25" hidden="1" customHeight="1"/>
    <row r="29418" ht="8.25" hidden="1" customHeight="1"/>
    <row r="29419" ht="8.25" hidden="1" customHeight="1"/>
    <row r="29420" ht="8.25" hidden="1" customHeight="1"/>
    <row r="29421" ht="8.25" hidden="1" customHeight="1"/>
    <row r="29422" ht="8.25" hidden="1" customHeight="1"/>
    <row r="29423" ht="8.25" hidden="1" customHeight="1"/>
    <row r="29424" ht="8.25" hidden="1" customHeight="1"/>
    <row r="29425" ht="8.25" hidden="1" customHeight="1"/>
    <row r="29426" ht="8.25" hidden="1" customHeight="1"/>
    <row r="29427" ht="8.25" hidden="1" customHeight="1"/>
    <row r="29428" ht="8.25" hidden="1" customHeight="1"/>
    <row r="29429" ht="8.25" hidden="1" customHeight="1"/>
    <row r="29430" ht="8.25" hidden="1" customHeight="1"/>
    <row r="29431" ht="8.25" hidden="1" customHeight="1"/>
    <row r="29432" ht="8.25" hidden="1" customHeight="1"/>
    <row r="29433" ht="8.25" hidden="1" customHeight="1"/>
    <row r="29434" ht="8.25" hidden="1" customHeight="1"/>
    <row r="29435" ht="8.25" hidden="1" customHeight="1"/>
    <row r="29436" ht="8.25" hidden="1" customHeight="1"/>
    <row r="29437" ht="8.25" hidden="1" customHeight="1"/>
    <row r="29438" ht="8.25" hidden="1" customHeight="1"/>
    <row r="29439" ht="8.25" hidden="1" customHeight="1"/>
    <row r="29440" ht="8.25" hidden="1" customHeight="1"/>
    <row r="29441" ht="8.25" hidden="1" customHeight="1"/>
    <row r="29442" ht="8.25" hidden="1" customHeight="1"/>
    <row r="29443" ht="8.25" hidden="1" customHeight="1"/>
    <row r="29444" ht="8.25" hidden="1" customHeight="1"/>
    <row r="29445" ht="8.25" hidden="1" customHeight="1"/>
    <row r="29446" ht="8.25" hidden="1" customHeight="1"/>
    <row r="29447" ht="8.25" hidden="1" customHeight="1"/>
    <row r="29448" ht="8.25" hidden="1" customHeight="1"/>
    <row r="29449" ht="8.25" hidden="1" customHeight="1"/>
    <row r="29450" ht="8.25" hidden="1" customHeight="1"/>
    <row r="29451" ht="8.25" hidden="1" customHeight="1"/>
    <row r="29452" ht="8.25" hidden="1" customHeight="1"/>
    <row r="29453" ht="8.25" hidden="1" customHeight="1"/>
    <row r="29454" ht="8.25" hidden="1" customHeight="1"/>
    <row r="29455" ht="8.25" hidden="1" customHeight="1"/>
    <row r="29456" ht="8.25" hidden="1" customHeight="1"/>
    <row r="29457" ht="8.25" hidden="1" customHeight="1"/>
    <row r="29458" ht="8.25" hidden="1" customHeight="1"/>
    <row r="29459" ht="8.25" hidden="1" customHeight="1"/>
    <row r="29460" ht="8.25" hidden="1" customHeight="1"/>
    <row r="29461" ht="8.25" hidden="1" customHeight="1"/>
    <row r="29462" ht="8.25" hidden="1" customHeight="1"/>
    <row r="29463" ht="8.25" hidden="1" customHeight="1"/>
    <row r="29464" ht="8.25" hidden="1" customHeight="1"/>
    <row r="29465" ht="8.25" hidden="1" customHeight="1"/>
    <row r="29466" ht="8.25" hidden="1" customHeight="1"/>
    <row r="29467" ht="8.25" hidden="1" customHeight="1"/>
    <row r="29468" ht="8.25" hidden="1" customHeight="1"/>
    <row r="29469" ht="8.25" hidden="1" customHeight="1"/>
    <row r="29470" ht="8.25" hidden="1" customHeight="1"/>
    <row r="29471" ht="8.25" hidden="1" customHeight="1"/>
    <row r="29472" ht="8.25" hidden="1" customHeight="1"/>
    <row r="29473" ht="8.25" hidden="1" customHeight="1"/>
    <row r="29474" ht="8.25" hidden="1" customHeight="1"/>
    <row r="29475" ht="8.25" hidden="1" customHeight="1"/>
    <row r="29476" ht="8.25" hidden="1" customHeight="1"/>
    <row r="29477" ht="8.25" hidden="1" customHeight="1"/>
    <row r="29478" ht="8.25" hidden="1" customHeight="1"/>
    <row r="29479" ht="8.25" hidden="1" customHeight="1"/>
    <row r="29480" ht="8.25" hidden="1" customHeight="1"/>
    <row r="29481" ht="8.25" hidden="1" customHeight="1"/>
    <row r="29482" ht="8.25" hidden="1" customHeight="1"/>
    <row r="29483" ht="8.25" hidden="1" customHeight="1"/>
    <row r="29484" ht="8.25" hidden="1" customHeight="1"/>
    <row r="29485" ht="8.25" hidden="1" customHeight="1"/>
    <row r="29486" ht="8.25" hidden="1" customHeight="1"/>
    <row r="29487" ht="8.25" hidden="1" customHeight="1"/>
    <row r="29488" ht="8.25" hidden="1" customHeight="1"/>
    <row r="29489" ht="8.25" hidden="1" customHeight="1"/>
    <row r="29490" ht="8.25" hidden="1" customHeight="1"/>
    <row r="29491" ht="8.25" hidden="1" customHeight="1"/>
    <row r="29492" ht="8.25" hidden="1" customHeight="1"/>
    <row r="29493" ht="8.25" hidden="1" customHeight="1"/>
    <row r="29494" ht="8.25" hidden="1" customHeight="1"/>
    <row r="29495" ht="8.25" hidden="1" customHeight="1"/>
    <row r="29496" ht="8.25" hidden="1" customHeight="1"/>
    <row r="29497" ht="8.25" hidden="1" customHeight="1"/>
    <row r="29498" ht="8.25" hidden="1" customHeight="1"/>
    <row r="29499" ht="8.25" hidden="1" customHeight="1"/>
    <row r="29500" ht="8.25" hidden="1" customHeight="1"/>
    <row r="29501" ht="8.25" hidden="1" customHeight="1"/>
    <row r="29502" ht="8.25" hidden="1" customHeight="1"/>
    <row r="29503" ht="8.25" hidden="1" customHeight="1"/>
    <row r="29504" ht="8.25" hidden="1" customHeight="1"/>
    <row r="29505" ht="8.25" hidden="1" customHeight="1"/>
    <row r="29506" ht="8.25" hidden="1" customHeight="1"/>
    <row r="29507" ht="8.25" hidden="1" customHeight="1"/>
    <row r="29508" ht="8.25" hidden="1" customHeight="1"/>
    <row r="29509" ht="8.25" hidden="1" customHeight="1"/>
    <row r="29510" ht="8.25" hidden="1" customHeight="1"/>
    <row r="29511" ht="8.25" hidden="1" customHeight="1"/>
    <row r="29512" ht="8.25" hidden="1" customHeight="1"/>
    <row r="29513" ht="8.25" hidden="1" customHeight="1"/>
    <row r="29514" ht="8.25" hidden="1" customHeight="1"/>
    <row r="29515" ht="8.25" hidden="1" customHeight="1"/>
    <row r="29516" ht="8.25" hidden="1" customHeight="1"/>
    <row r="29517" ht="8.25" hidden="1" customHeight="1"/>
    <row r="29518" ht="8.25" hidden="1" customHeight="1"/>
    <row r="29519" ht="8.25" hidden="1" customHeight="1"/>
    <row r="29520" ht="8.25" hidden="1" customHeight="1"/>
    <row r="29521" ht="8.25" hidden="1" customHeight="1"/>
    <row r="29522" ht="8.25" hidden="1" customHeight="1"/>
    <row r="29523" ht="8.25" hidden="1" customHeight="1"/>
    <row r="29524" ht="8.25" hidden="1" customHeight="1"/>
    <row r="29525" ht="8.25" hidden="1" customHeight="1"/>
    <row r="29526" ht="8.25" hidden="1" customHeight="1"/>
    <row r="29527" ht="8.25" hidden="1" customHeight="1"/>
    <row r="29528" ht="8.25" hidden="1" customHeight="1"/>
    <row r="29529" ht="8.25" hidden="1" customHeight="1"/>
    <row r="29530" ht="8.25" hidden="1" customHeight="1"/>
    <row r="29531" ht="8.25" hidden="1" customHeight="1"/>
    <row r="29532" ht="8.25" hidden="1" customHeight="1"/>
    <row r="29533" ht="8.25" hidden="1" customHeight="1"/>
    <row r="29534" ht="8.25" hidden="1" customHeight="1"/>
    <row r="29535" ht="8.25" hidden="1" customHeight="1"/>
    <row r="29536" ht="8.25" hidden="1" customHeight="1"/>
    <row r="29537" ht="8.25" hidden="1" customHeight="1"/>
    <row r="29538" ht="8.25" hidden="1" customHeight="1"/>
    <row r="29539" ht="8.25" hidden="1" customHeight="1"/>
    <row r="29540" ht="8.25" hidden="1" customHeight="1"/>
    <row r="29541" ht="8.25" hidden="1" customHeight="1"/>
    <row r="29542" ht="8.25" hidden="1" customHeight="1"/>
    <row r="29543" ht="8.25" hidden="1" customHeight="1"/>
    <row r="29544" ht="8.25" hidden="1" customHeight="1"/>
    <row r="29545" ht="8.25" hidden="1" customHeight="1"/>
    <row r="29546" ht="8.25" hidden="1" customHeight="1"/>
    <row r="29547" ht="8.25" hidden="1" customHeight="1"/>
    <row r="29548" ht="8.25" hidden="1" customHeight="1"/>
    <row r="29549" ht="8.25" hidden="1" customHeight="1"/>
    <row r="29550" ht="8.25" hidden="1" customHeight="1"/>
    <row r="29551" ht="8.25" hidden="1" customHeight="1"/>
    <row r="29552" ht="8.25" hidden="1" customHeight="1"/>
    <row r="29553" ht="8.25" hidden="1" customHeight="1"/>
    <row r="29554" ht="8.25" hidden="1" customHeight="1"/>
    <row r="29555" ht="8.25" hidden="1" customHeight="1"/>
    <row r="29556" ht="8.25" hidden="1" customHeight="1"/>
    <row r="29557" ht="8.25" hidden="1" customHeight="1"/>
    <row r="29558" ht="8.25" hidden="1" customHeight="1"/>
    <row r="29559" ht="8.25" hidden="1" customHeight="1"/>
    <row r="29560" ht="8.25" hidden="1" customHeight="1"/>
    <row r="29561" ht="8.25" hidden="1" customHeight="1"/>
    <row r="29562" ht="8.25" hidden="1" customHeight="1"/>
    <row r="29563" ht="8.25" hidden="1" customHeight="1"/>
    <row r="29564" ht="8.25" hidden="1" customHeight="1"/>
    <row r="29565" ht="8.25" hidden="1" customHeight="1"/>
    <row r="29566" ht="8.25" hidden="1" customHeight="1"/>
    <row r="29567" ht="8.25" hidden="1" customHeight="1"/>
    <row r="29568" ht="8.25" hidden="1" customHeight="1"/>
    <row r="29569" ht="8.25" hidden="1" customHeight="1"/>
    <row r="29570" ht="8.25" hidden="1" customHeight="1"/>
    <row r="29571" ht="8.25" hidden="1" customHeight="1"/>
    <row r="29572" ht="8.25" hidden="1" customHeight="1"/>
    <row r="29573" ht="8.25" hidden="1" customHeight="1"/>
    <row r="29574" ht="8.25" hidden="1" customHeight="1"/>
    <row r="29575" ht="8.25" hidden="1" customHeight="1"/>
    <row r="29576" ht="8.25" hidden="1" customHeight="1"/>
    <row r="29577" ht="8.25" hidden="1" customHeight="1"/>
    <row r="29578" ht="8.25" hidden="1" customHeight="1"/>
    <row r="29579" ht="8.25" hidden="1" customHeight="1"/>
    <row r="29580" ht="8.25" hidden="1" customHeight="1"/>
    <row r="29581" ht="8.25" hidden="1" customHeight="1"/>
    <row r="29582" ht="8.25" hidden="1" customHeight="1"/>
    <row r="29583" ht="8.25" hidden="1" customHeight="1"/>
    <row r="29584" ht="8.25" hidden="1" customHeight="1"/>
    <row r="29585" ht="8.25" hidden="1" customHeight="1"/>
    <row r="29586" ht="8.25" hidden="1" customHeight="1"/>
    <row r="29587" ht="8.25" hidden="1" customHeight="1"/>
    <row r="29588" ht="8.25" hidden="1" customHeight="1"/>
    <row r="29589" ht="8.25" hidden="1" customHeight="1"/>
    <row r="29590" ht="8.25" hidden="1" customHeight="1"/>
    <row r="29591" ht="8.25" hidden="1" customHeight="1"/>
    <row r="29592" ht="8.25" hidden="1" customHeight="1"/>
    <row r="29593" ht="8.25" hidden="1" customHeight="1"/>
    <row r="29594" ht="8.25" hidden="1" customHeight="1"/>
    <row r="29595" ht="8.25" hidden="1" customHeight="1"/>
    <row r="29596" ht="8.25" hidden="1" customHeight="1"/>
    <row r="29597" ht="8.25" hidden="1" customHeight="1"/>
    <row r="29598" ht="8.25" hidden="1" customHeight="1"/>
    <row r="29599" ht="8.25" hidden="1" customHeight="1"/>
    <row r="29600" ht="8.25" hidden="1" customHeight="1"/>
    <row r="29601" ht="8.25" hidden="1" customHeight="1"/>
    <row r="29602" ht="8.25" hidden="1" customHeight="1"/>
    <row r="29603" ht="8.25" hidden="1" customHeight="1"/>
    <row r="29604" ht="8.25" hidden="1" customHeight="1"/>
    <row r="29605" ht="8.25" hidden="1" customHeight="1"/>
    <row r="29606" ht="8.25" hidden="1" customHeight="1"/>
    <row r="29607" ht="8.25" hidden="1" customHeight="1"/>
    <row r="29608" ht="8.25" hidden="1" customHeight="1"/>
    <row r="29609" ht="8.25" hidden="1" customHeight="1"/>
    <row r="29610" ht="8.25" hidden="1" customHeight="1"/>
    <row r="29611" ht="8.25" hidden="1" customHeight="1"/>
    <row r="29612" ht="8.25" hidden="1" customHeight="1"/>
    <row r="29613" ht="8.25" hidden="1" customHeight="1"/>
    <row r="29614" ht="8.25" hidden="1" customHeight="1"/>
    <row r="29615" ht="8.25" hidden="1" customHeight="1"/>
    <row r="29616" ht="8.25" hidden="1" customHeight="1"/>
    <row r="29617" ht="8.25" hidden="1" customHeight="1"/>
    <row r="29618" ht="8.25" hidden="1" customHeight="1"/>
    <row r="29619" ht="8.25" hidden="1" customHeight="1"/>
    <row r="29620" ht="8.25" hidden="1" customHeight="1"/>
    <row r="29621" ht="8.25" hidden="1" customHeight="1"/>
    <row r="29622" ht="8.25" hidden="1" customHeight="1"/>
    <row r="29623" ht="8.25" hidden="1" customHeight="1"/>
    <row r="29624" ht="8.25" hidden="1" customHeight="1"/>
    <row r="29625" ht="8.25" hidden="1" customHeight="1"/>
    <row r="29626" ht="8.25" hidden="1" customHeight="1"/>
    <row r="29627" ht="8.25" hidden="1" customHeight="1"/>
    <row r="29628" ht="8.25" hidden="1" customHeight="1"/>
    <row r="29629" ht="8.25" hidden="1" customHeight="1"/>
    <row r="29630" ht="8.25" hidden="1" customHeight="1"/>
    <row r="29631" ht="8.25" hidden="1" customHeight="1"/>
    <row r="29632" ht="8.25" hidden="1" customHeight="1"/>
    <row r="29633" ht="8.25" hidden="1" customHeight="1"/>
    <row r="29634" ht="8.25" hidden="1" customHeight="1"/>
    <row r="29635" ht="8.25" hidden="1" customHeight="1"/>
    <row r="29636" ht="8.25" hidden="1" customHeight="1"/>
    <row r="29637" ht="8.25" hidden="1" customHeight="1"/>
    <row r="29638" ht="8.25" hidden="1" customHeight="1"/>
    <row r="29639" ht="8.25" hidden="1" customHeight="1"/>
    <row r="29640" ht="8.25" hidden="1" customHeight="1"/>
    <row r="29641" ht="8.25" hidden="1" customHeight="1"/>
    <row r="29642" ht="8.25" hidden="1" customHeight="1"/>
    <row r="29643" ht="8.25" hidden="1" customHeight="1"/>
    <row r="29644" ht="8.25" hidden="1" customHeight="1"/>
    <row r="29645" ht="8.25" hidden="1" customHeight="1"/>
    <row r="29646" ht="8.25" hidden="1" customHeight="1"/>
    <row r="29647" ht="8.25" hidden="1" customHeight="1"/>
    <row r="29648" ht="8.25" hidden="1" customHeight="1"/>
    <row r="29649" ht="8.25" hidden="1" customHeight="1"/>
    <row r="29650" ht="8.25" hidden="1" customHeight="1"/>
    <row r="29651" ht="8.25" hidden="1" customHeight="1"/>
    <row r="29652" ht="8.25" hidden="1" customHeight="1"/>
    <row r="29653" ht="8.25" hidden="1" customHeight="1"/>
    <row r="29654" ht="8.25" hidden="1" customHeight="1"/>
    <row r="29655" ht="8.25" hidden="1" customHeight="1"/>
    <row r="29656" ht="8.25" hidden="1" customHeight="1"/>
    <row r="29657" ht="8.25" hidden="1" customHeight="1"/>
    <row r="29658" ht="8.25" hidden="1" customHeight="1"/>
    <row r="29659" ht="8.25" hidden="1" customHeight="1"/>
    <row r="29660" ht="8.25" hidden="1" customHeight="1"/>
    <row r="29661" ht="8.25" hidden="1" customHeight="1"/>
    <row r="29662" ht="8.25" hidden="1" customHeight="1"/>
    <row r="29663" ht="8.25" hidden="1" customHeight="1"/>
    <row r="29664" ht="8.25" hidden="1" customHeight="1"/>
    <row r="29665" ht="8.25" hidden="1" customHeight="1"/>
    <row r="29666" ht="8.25" hidden="1" customHeight="1"/>
    <row r="29667" ht="8.25" hidden="1" customHeight="1"/>
    <row r="29668" ht="8.25" hidden="1" customHeight="1"/>
    <row r="29669" ht="8.25" hidden="1" customHeight="1"/>
    <row r="29670" ht="8.25" hidden="1" customHeight="1"/>
    <row r="29671" ht="8.25" hidden="1" customHeight="1"/>
    <row r="29672" ht="8.25" hidden="1" customHeight="1"/>
    <row r="29673" ht="8.25" hidden="1" customHeight="1"/>
    <row r="29674" ht="8.25" hidden="1" customHeight="1"/>
    <row r="29675" ht="8.25" hidden="1" customHeight="1"/>
    <row r="29676" ht="8.25" hidden="1" customHeight="1"/>
    <row r="29677" ht="8.25" hidden="1" customHeight="1"/>
    <row r="29678" ht="8.25" hidden="1" customHeight="1"/>
    <row r="29679" ht="8.25" hidden="1" customHeight="1"/>
    <row r="29680" ht="8.25" hidden="1" customHeight="1"/>
    <row r="29681" ht="8.25" hidden="1" customHeight="1"/>
    <row r="29682" ht="8.25" hidden="1" customHeight="1"/>
    <row r="29683" ht="8.25" hidden="1" customHeight="1"/>
    <row r="29684" ht="8.25" hidden="1" customHeight="1"/>
    <row r="29685" ht="8.25" hidden="1" customHeight="1"/>
    <row r="29686" ht="8.25" hidden="1" customHeight="1"/>
    <row r="29687" ht="8.25" hidden="1" customHeight="1"/>
    <row r="29688" ht="8.25" hidden="1" customHeight="1"/>
    <row r="29689" ht="8.25" hidden="1" customHeight="1"/>
    <row r="29690" ht="8.25" hidden="1" customHeight="1"/>
    <row r="29691" ht="8.25" hidden="1" customHeight="1"/>
    <row r="29692" ht="8.25" hidden="1" customHeight="1"/>
    <row r="29693" ht="8.25" hidden="1" customHeight="1"/>
    <row r="29694" ht="8.25" hidden="1" customHeight="1"/>
    <row r="29695" ht="8.25" hidden="1" customHeight="1"/>
    <row r="29696" ht="8.25" hidden="1" customHeight="1"/>
    <row r="29697" ht="8.25" hidden="1" customHeight="1"/>
    <row r="29698" ht="8.25" hidden="1" customHeight="1"/>
    <row r="29699" ht="8.25" hidden="1" customHeight="1"/>
    <row r="29700" ht="8.25" hidden="1" customHeight="1"/>
    <row r="29701" ht="8.25" hidden="1" customHeight="1"/>
    <row r="29702" ht="8.25" hidden="1" customHeight="1"/>
    <row r="29703" ht="8.25" hidden="1" customHeight="1"/>
    <row r="29704" ht="8.25" hidden="1" customHeight="1"/>
    <row r="29705" ht="8.25" hidden="1" customHeight="1"/>
    <row r="29706" ht="8.25" hidden="1" customHeight="1"/>
    <row r="29707" ht="8.25" hidden="1" customHeight="1"/>
    <row r="29708" ht="8.25" hidden="1" customHeight="1"/>
    <row r="29709" ht="8.25" hidden="1" customHeight="1"/>
    <row r="29710" ht="8.25" hidden="1" customHeight="1"/>
    <row r="29711" ht="8.25" hidden="1" customHeight="1"/>
    <row r="29712" ht="8.25" hidden="1" customHeight="1"/>
    <row r="29713" ht="8.25" hidden="1" customHeight="1"/>
    <row r="29714" ht="8.25" hidden="1" customHeight="1"/>
    <row r="29715" ht="8.25" hidden="1" customHeight="1"/>
    <row r="29716" ht="8.25" hidden="1" customHeight="1"/>
    <row r="29717" ht="8.25" hidden="1" customHeight="1"/>
    <row r="29718" ht="8.25" hidden="1" customHeight="1"/>
    <row r="29719" ht="8.25" hidden="1" customHeight="1"/>
    <row r="29720" ht="8.25" hidden="1" customHeight="1"/>
    <row r="29721" ht="8.25" hidden="1" customHeight="1"/>
    <row r="29722" ht="8.25" hidden="1" customHeight="1"/>
    <row r="29723" ht="8.25" hidden="1" customHeight="1"/>
    <row r="29724" ht="8.25" hidden="1" customHeight="1"/>
    <row r="29725" ht="8.25" hidden="1" customHeight="1"/>
    <row r="29726" ht="8.25" hidden="1" customHeight="1"/>
    <row r="29727" ht="8.25" hidden="1" customHeight="1"/>
    <row r="29728" ht="8.25" hidden="1" customHeight="1"/>
    <row r="29729" ht="8.25" hidden="1" customHeight="1"/>
    <row r="29730" ht="8.25" hidden="1" customHeight="1"/>
    <row r="29731" ht="8.25" hidden="1" customHeight="1"/>
    <row r="29732" ht="8.25" hidden="1" customHeight="1"/>
    <row r="29733" ht="8.25" hidden="1" customHeight="1"/>
    <row r="29734" ht="8.25" hidden="1" customHeight="1"/>
    <row r="29735" ht="8.25" hidden="1" customHeight="1"/>
    <row r="29736" ht="8.25" hidden="1" customHeight="1"/>
    <row r="29737" ht="8.25" hidden="1" customHeight="1"/>
    <row r="29738" ht="8.25" hidden="1" customHeight="1"/>
    <row r="29739" ht="8.25" hidden="1" customHeight="1"/>
    <row r="29740" ht="8.25" hidden="1" customHeight="1"/>
    <row r="29741" ht="8.25" hidden="1" customHeight="1"/>
    <row r="29742" ht="8.25" hidden="1" customHeight="1"/>
    <row r="29743" ht="8.25" hidden="1" customHeight="1"/>
    <row r="29744" ht="8.25" hidden="1" customHeight="1"/>
    <row r="29745" ht="8.25" hidden="1" customHeight="1"/>
    <row r="29746" ht="8.25" hidden="1" customHeight="1"/>
    <row r="29747" ht="8.25" hidden="1" customHeight="1"/>
    <row r="29748" ht="8.25" hidden="1" customHeight="1"/>
    <row r="29749" ht="8.25" hidden="1" customHeight="1"/>
    <row r="29750" ht="8.25" hidden="1" customHeight="1"/>
    <row r="29751" ht="8.25" hidden="1" customHeight="1"/>
    <row r="29752" ht="8.25" hidden="1" customHeight="1"/>
    <row r="29753" ht="8.25" hidden="1" customHeight="1"/>
    <row r="29754" ht="8.25" hidden="1" customHeight="1"/>
    <row r="29755" ht="8.25" hidden="1" customHeight="1"/>
    <row r="29756" ht="8.25" hidden="1" customHeight="1"/>
    <row r="29757" ht="8.25" hidden="1" customHeight="1"/>
    <row r="29758" ht="8.25" hidden="1" customHeight="1"/>
    <row r="29759" ht="8.25" hidden="1" customHeight="1"/>
    <row r="29760" ht="8.25" hidden="1" customHeight="1"/>
    <row r="29761" ht="8.25" hidden="1" customHeight="1"/>
    <row r="29762" ht="8.25" hidden="1" customHeight="1"/>
    <row r="29763" ht="8.25" hidden="1" customHeight="1"/>
    <row r="29764" ht="8.25" hidden="1" customHeight="1"/>
    <row r="29765" ht="8.25" hidden="1" customHeight="1"/>
    <row r="29766" ht="8.25" hidden="1" customHeight="1"/>
    <row r="29767" ht="8.25" hidden="1" customHeight="1"/>
    <row r="29768" ht="8.25" hidden="1" customHeight="1"/>
    <row r="29769" ht="8.25" hidden="1" customHeight="1"/>
    <row r="29770" ht="8.25" hidden="1" customHeight="1"/>
    <row r="29771" ht="8.25" hidden="1" customHeight="1"/>
    <row r="29772" ht="8.25" hidden="1" customHeight="1"/>
    <row r="29773" ht="8.25" hidden="1" customHeight="1"/>
    <row r="29774" ht="8.25" hidden="1" customHeight="1"/>
    <row r="29775" ht="8.25" hidden="1" customHeight="1"/>
    <row r="29776" ht="8.25" hidden="1" customHeight="1"/>
    <row r="29777" ht="8.25" hidden="1" customHeight="1"/>
    <row r="29778" ht="8.25" hidden="1" customHeight="1"/>
    <row r="29779" ht="8.25" hidden="1" customHeight="1"/>
    <row r="29780" ht="8.25" hidden="1" customHeight="1"/>
    <row r="29781" ht="8.25" hidden="1" customHeight="1"/>
    <row r="29782" ht="8.25" hidden="1" customHeight="1"/>
    <row r="29783" ht="8.25" hidden="1" customHeight="1"/>
    <row r="29784" ht="8.25" hidden="1" customHeight="1"/>
    <row r="29785" ht="8.25" hidden="1" customHeight="1"/>
    <row r="29786" ht="8.25" hidden="1" customHeight="1"/>
    <row r="29787" ht="8.25" hidden="1" customHeight="1"/>
    <row r="29788" ht="8.25" hidden="1" customHeight="1"/>
    <row r="29789" ht="8.25" hidden="1" customHeight="1"/>
    <row r="29790" ht="8.25" hidden="1" customHeight="1"/>
    <row r="29791" ht="8.25" hidden="1" customHeight="1"/>
    <row r="29792" ht="8.25" hidden="1" customHeight="1"/>
    <row r="29793" ht="8.25" hidden="1" customHeight="1"/>
    <row r="29794" ht="8.25" hidden="1" customHeight="1"/>
    <row r="29795" ht="8.25" hidden="1" customHeight="1"/>
    <row r="29796" ht="8.25" hidden="1" customHeight="1"/>
    <row r="29797" ht="8.25" hidden="1" customHeight="1"/>
    <row r="29798" ht="8.25" hidden="1" customHeight="1"/>
    <row r="29799" ht="8.25" hidden="1" customHeight="1"/>
    <row r="29800" ht="8.25" hidden="1" customHeight="1"/>
    <row r="29801" ht="8.25" hidden="1" customHeight="1"/>
    <row r="29802" ht="8.25" hidden="1" customHeight="1"/>
    <row r="29803" ht="8.25" hidden="1" customHeight="1"/>
    <row r="29804" ht="8.25" hidden="1" customHeight="1"/>
    <row r="29805" ht="8.25" hidden="1" customHeight="1"/>
    <row r="29806" ht="8.25" hidden="1" customHeight="1"/>
    <row r="29807" ht="8.25" hidden="1" customHeight="1"/>
    <row r="29808" ht="8.25" hidden="1" customHeight="1"/>
    <row r="29809" ht="8.25" hidden="1" customHeight="1"/>
    <row r="29810" ht="8.25" hidden="1" customHeight="1"/>
    <row r="29811" ht="8.25" hidden="1" customHeight="1"/>
    <row r="29812" ht="8.25" hidden="1" customHeight="1"/>
    <row r="29813" ht="8.25" hidden="1" customHeight="1"/>
    <row r="29814" ht="8.25" hidden="1" customHeight="1"/>
    <row r="29815" ht="8.25" hidden="1" customHeight="1"/>
    <row r="29816" ht="8.25" hidden="1" customHeight="1"/>
    <row r="29817" ht="8.25" hidden="1" customHeight="1"/>
    <row r="29818" ht="8.25" hidden="1" customHeight="1"/>
    <row r="29819" ht="8.25" hidden="1" customHeight="1"/>
    <row r="29820" ht="8.25" hidden="1" customHeight="1"/>
    <row r="29821" ht="8.25" hidden="1" customHeight="1"/>
    <row r="29822" ht="8.25" hidden="1" customHeight="1"/>
    <row r="29823" ht="8.25" hidden="1" customHeight="1"/>
    <row r="29824" ht="8.25" hidden="1" customHeight="1"/>
    <row r="29825" ht="8.25" hidden="1" customHeight="1"/>
    <row r="29826" ht="8.25" hidden="1" customHeight="1"/>
    <row r="29827" ht="8.25" hidden="1" customHeight="1"/>
    <row r="29828" ht="8.25" hidden="1" customHeight="1"/>
    <row r="29829" ht="8.25" hidden="1" customHeight="1"/>
    <row r="29830" ht="8.25" hidden="1" customHeight="1"/>
    <row r="29831" ht="8.25" hidden="1" customHeight="1"/>
    <row r="29832" ht="8.25" hidden="1" customHeight="1"/>
    <row r="29833" ht="8.25" hidden="1" customHeight="1"/>
    <row r="29834" ht="8.25" hidden="1" customHeight="1"/>
    <row r="29835" ht="8.25" hidden="1" customHeight="1"/>
    <row r="29836" ht="8.25" hidden="1" customHeight="1"/>
    <row r="29837" ht="8.25" hidden="1" customHeight="1"/>
    <row r="29838" ht="8.25" hidden="1" customHeight="1"/>
    <row r="29839" ht="8.25" hidden="1" customHeight="1"/>
    <row r="29840" ht="8.25" hidden="1" customHeight="1"/>
    <row r="29841" ht="8.25" hidden="1" customHeight="1"/>
    <row r="29842" ht="8.25" hidden="1" customHeight="1"/>
    <row r="29843" ht="8.25" hidden="1" customHeight="1"/>
    <row r="29844" ht="8.25" hidden="1" customHeight="1"/>
    <row r="29845" ht="8.25" hidden="1" customHeight="1"/>
    <row r="29846" ht="8.25" hidden="1" customHeight="1"/>
    <row r="29847" ht="8.25" hidden="1" customHeight="1"/>
    <row r="29848" ht="8.25" hidden="1" customHeight="1"/>
    <row r="29849" ht="8.25" hidden="1" customHeight="1"/>
    <row r="29850" ht="8.25" hidden="1" customHeight="1"/>
    <row r="29851" ht="8.25" hidden="1" customHeight="1"/>
    <row r="29852" ht="8.25" hidden="1" customHeight="1"/>
    <row r="29853" ht="8.25" hidden="1" customHeight="1"/>
    <row r="29854" ht="8.25" hidden="1" customHeight="1"/>
    <row r="29855" ht="8.25" hidden="1" customHeight="1"/>
    <row r="29856" ht="8.25" hidden="1" customHeight="1"/>
    <row r="29857" ht="8.25" hidden="1" customHeight="1"/>
    <row r="29858" ht="8.25" hidden="1" customHeight="1"/>
    <row r="29859" ht="8.25" hidden="1" customHeight="1"/>
    <row r="29860" ht="8.25" hidden="1" customHeight="1"/>
    <row r="29861" ht="8.25" hidden="1" customHeight="1"/>
    <row r="29862" ht="8.25" hidden="1" customHeight="1"/>
    <row r="29863" ht="8.25" hidden="1" customHeight="1"/>
    <row r="29864" ht="8.25" hidden="1" customHeight="1"/>
    <row r="29865" ht="8.25" hidden="1" customHeight="1"/>
    <row r="29866" ht="8.25" hidden="1" customHeight="1"/>
    <row r="29867" ht="8.25" hidden="1" customHeight="1"/>
    <row r="29868" ht="8.25" hidden="1" customHeight="1"/>
    <row r="29869" ht="8.25" hidden="1" customHeight="1"/>
    <row r="29870" ht="8.25" hidden="1" customHeight="1"/>
    <row r="29871" ht="8.25" hidden="1" customHeight="1"/>
    <row r="29872" ht="8.25" hidden="1" customHeight="1"/>
    <row r="29873" ht="8.25" hidden="1" customHeight="1"/>
    <row r="29874" ht="8.25" hidden="1" customHeight="1"/>
    <row r="29875" ht="8.25" hidden="1" customHeight="1"/>
    <row r="29876" ht="8.25" hidden="1" customHeight="1"/>
    <row r="29877" ht="8.25" hidden="1" customHeight="1"/>
    <row r="29878" ht="8.25" hidden="1" customHeight="1"/>
    <row r="29879" ht="8.25" hidden="1" customHeight="1"/>
    <row r="29880" ht="8.25" hidden="1" customHeight="1"/>
    <row r="29881" ht="8.25" hidden="1" customHeight="1"/>
    <row r="29882" ht="8.25" hidden="1" customHeight="1"/>
    <row r="29883" ht="8.25" hidden="1" customHeight="1"/>
    <row r="29884" ht="8.25" hidden="1" customHeight="1"/>
    <row r="29885" ht="8.25" hidden="1" customHeight="1"/>
    <row r="29886" ht="8.25" hidden="1" customHeight="1"/>
    <row r="29887" ht="8.25" hidden="1" customHeight="1"/>
    <row r="29888" ht="8.25" hidden="1" customHeight="1"/>
    <row r="29889" ht="8.25" hidden="1" customHeight="1"/>
    <row r="29890" ht="8.25" hidden="1" customHeight="1"/>
    <row r="29891" ht="8.25" hidden="1" customHeight="1"/>
    <row r="29892" ht="8.25" hidden="1" customHeight="1"/>
    <row r="29893" ht="8.25" hidden="1" customHeight="1"/>
    <row r="29894" ht="8.25" hidden="1" customHeight="1"/>
    <row r="29895" ht="8.25" hidden="1" customHeight="1"/>
    <row r="29896" ht="8.25" hidden="1" customHeight="1"/>
    <row r="29897" ht="8.25" hidden="1" customHeight="1"/>
    <row r="29898" ht="8.25" hidden="1" customHeight="1"/>
    <row r="29899" ht="8.25" hidden="1" customHeight="1"/>
    <row r="29900" ht="8.25" hidden="1" customHeight="1"/>
    <row r="29901" ht="8.25" hidden="1" customHeight="1"/>
    <row r="29902" ht="8.25" hidden="1" customHeight="1"/>
    <row r="29903" ht="8.25" hidden="1" customHeight="1"/>
    <row r="29904" ht="8.25" hidden="1" customHeight="1"/>
    <row r="29905" ht="8.25" hidden="1" customHeight="1"/>
    <row r="29906" ht="8.25" hidden="1" customHeight="1"/>
    <row r="29907" ht="8.25" hidden="1" customHeight="1"/>
    <row r="29908" ht="8.25" hidden="1" customHeight="1"/>
    <row r="29909" ht="8.25" hidden="1" customHeight="1"/>
    <row r="29910" ht="8.25" hidden="1" customHeight="1"/>
    <row r="29911" ht="8.25" hidden="1" customHeight="1"/>
    <row r="29912" ht="8.25" hidden="1" customHeight="1"/>
    <row r="29913" ht="8.25" hidden="1" customHeight="1"/>
    <row r="29914" ht="8.25" hidden="1" customHeight="1"/>
    <row r="29915" ht="8.25" hidden="1" customHeight="1"/>
    <row r="29916" ht="8.25" hidden="1" customHeight="1"/>
    <row r="29917" ht="8.25" hidden="1" customHeight="1"/>
    <row r="29918" ht="8.25" hidden="1" customHeight="1"/>
    <row r="29919" ht="8.25" hidden="1" customHeight="1"/>
    <row r="29920" ht="8.25" hidden="1" customHeight="1"/>
    <row r="29921" ht="8.25" hidden="1" customHeight="1"/>
    <row r="29922" ht="8.25" hidden="1" customHeight="1"/>
    <row r="29923" ht="8.25" hidden="1" customHeight="1"/>
    <row r="29924" ht="8.25" hidden="1" customHeight="1"/>
    <row r="29925" ht="8.25" hidden="1" customHeight="1"/>
    <row r="29926" ht="8.25" hidden="1" customHeight="1"/>
    <row r="29927" ht="8.25" hidden="1" customHeight="1"/>
    <row r="29928" ht="8.25" hidden="1" customHeight="1"/>
    <row r="29929" ht="8.25" hidden="1" customHeight="1"/>
    <row r="29930" ht="8.25" hidden="1" customHeight="1"/>
    <row r="29931" ht="8.25" hidden="1" customHeight="1"/>
    <row r="29932" ht="8.25" hidden="1" customHeight="1"/>
    <row r="29933" ht="8.25" hidden="1" customHeight="1"/>
    <row r="29934" ht="8.25" hidden="1" customHeight="1"/>
    <row r="29935" ht="8.25" hidden="1" customHeight="1"/>
    <row r="29936" ht="8.25" hidden="1" customHeight="1"/>
    <row r="29937" ht="8.25" hidden="1" customHeight="1"/>
    <row r="29938" ht="8.25" hidden="1" customHeight="1"/>
    <row r="29939" ht="8.25" hidden="1" customHeight="1"/>
    <row r="29940" ht="8.25" hidden="1" customHeight="1"/>
    <row r="29941" ht="8.25" hidden="1" customHeight="1"/>
    <row r="29942" ht="8.25" hidden="1" customHeight="1"/>
    <row r="29943" ht="8.25" hidden="1" customHeight="1"/>
    <row r="29944" ht="8.25" hidden="1" customHeight="1"/>
    <row r="29945" ht="8.25" hidden="1" customHeight="1"/>
    <row r="29946" ht="8.25" hidden="1" customHeight="1"/>
    <row r="29947" ht="8.25" hidden="1" customHeight="1"/>
    <row r="29948" ht="8.25" hidden="1" customHeight="1"/>
    <row r="29949" ht="8.25" hidden="1" customHeight="1"/>
    <row r="29950" ht="8.25" hidden="1" customHeight="1"/>
    <row r="29951" ht="8.25" hidden="1" customHeight="1"/>
    <row r="29952" ht="8.25" hidden="1" customHeight="1"/>
    <row r="29953" ht="8.25" hidden="1" customHeight="1"/>
    <row r="29954" ht="8.25" hidden="1" customHeight="1"/>
    <row r="29955" ht="8.25" hidden="1" customHeight="1"/>
    <row r="29956" ht="8.25" hidden="1" customHeight="1"/>
    <row r="29957" ht="8.25" hidden="1" customHeight="1"/>
    <row r="29958" ht="8.25" hidden="1" customHeight="1"/>
    <row r="29959" ht="8.25" hidden="1" customHeight="1"/>
    <row r="29960" ht="8.25" hidden="1" customHeight="1"/>
    <row r="29961" ht="8.25" hidden="1" customHeight="1"/>
    <row r="29962" ht="8.25" hidden="1" customHeight="1"/>
    <row r="29963" ht="8.25" hidden="1" customHeight="1"/>
    <row r="29964" ht="8.25" hidden="1" customHeight="1"/>
    <row r="29965" ht="8.25" hidden="1" customHeight="1"/>
    <row r="29966" ht="8.25" hidden="1" customHeight="1"/>
    <row r="29967" ht="8.25" hidden="1" customHeight="1"/>
    <row r="29968" ht="8.25" hidden="1" customHeight="1"/>
    <row r="29969" ht="8.25" hidden="1" customHeight="1"/>
    <row r="29970" ht="8.25" hidden="1" customHeight="1"/>
    <row r="29971" ht="8.25" hidden="1" customHeight="1"/>
    <row r="29972" ht="8.25" hidden="1" customHeight="1"/>
    <row r="29973" ht="8.25" hidden="1" customHeight="1"/>
    <row r="29974" ht="8.25" hidden="1" customHeight="1"/>
    <row r="29975" ht="8.25" hidden="1" customHeight="1"/>
    <row r="29976" ht="8.25" hidden="1" customHeight="1"/>
    <row r="29977" ht="8.25" hidden="1" customHeight="1"/>
    <row r="29978" ht="8.25" hidden="1" customHeight="1"/>
    <row r="29979" ht="8.25" hidden="1" customHeight="1"/>
    <row r="29980" ht="8.25" hidden="1" customHeight="1"/>
    <row r="29981" ht="8.25" hidden="1" customHeight="1"/>
    <row r="29982" ht="8.25" hidden="1" customHeight="1"/>
    <row r="29983" ht="8.25" hidden="1" customHeight="1"/>
    <row r="29984" ht="8.25" hidden="1" customHeight="1"/>
    <row r="29985" ht="8.25" hidden="1" customHeight="1"/>
    <row r="29986" ht="8.25" hidden="1" customHeight="1"/>
    <row r="29987" ht="8.25" hidden="1" customHeight="1"/>
    <row r="29988" ht="8.25" hidden="1" customHeight="1"/>
    <row r="29989" ht="8.25" hidden="1" customHeight="1"/>
    <row r="29990" ht="8.25" hidden="1" customHeight="1"/>
    <row r="29991" ht="8.25" hidden="1" customHeight="1"/>
    <row r="29992" ht="8.25" hidden="1" customHeight="1"/>
    <row r="29993" ht="8.25" hidden="1" customHeight="1"/>
    <row r="29994" ht="8.25" hidden="1" customHeight="1"/>
    <row r="29995" ht="8.25" hidden="1" customHeight="1"/>
    <row r="29996" ht="8.25" hidden="1" customHeight="1"/>
    <row r="29997" ht="8.25" hidden="1" customHeight="1"/>
    <row r="29998" ht="8.25" hidden="1" customHeight="1"/>
    <row r="29999" ht="8.25" hidden="1" customHeight="1"/>
    <row r="30000" ht="8.25" hidden="1" customHeight="1"/>
    <row r="30001" ht="8.25" hidden="1" customHeight="1"/>
    <row r="30002" ht="8.25" hidden="1" customHeight="1"/>
    <row r="30003" ht="8.25" hidden="1" customHeight="1"/>
    <row r="30004" ht="8.25" hidden="1" customHeight="1"/>
    <row r="30005" ht="8.25" hidden="1" customHeight="1"/>
    <row r="30006" ht="8.25" hidden="1" customHeight="1"/>
    <row r="30007" ht="8.25" hidden="1" customHeight="1"/>
    <row r="30008" ht="8.25" hidden="1" customHeight="1"/>
    <row r="30009" ht="8.25" hidden="1" customHeight="1"/>
    <row r="30010" ht="8.25" hidden="1" customHeight="1"/>
    <row r="30011" ht="8.25" hidden="1" customHeight="1"/>
    <row r="30012" ht="8.25" hidden="1" customHeight="1"/>
    <row r="30013" ht="8.25" hidden="1" customHeight="1"/>
    <row r="30014" ht="8.25" hidden="1" customHeight="1"/>
    <row r="30015" ht="8.25" hidden="1" customHeight="1"/>
    <row r="30016" ht="8.25" hidden="1" customHeight="1"/>
    <row r="30017" ht="8.25" hidden="1" customHeight="1"/>
    <row r="30018" ht="8.25" hidden="1" customHeight="1"/>
    <row r="30019" ht="8.25" hidden="1" customHeight="1"/>
    <row r="30020" ht="8.25" hidden="1" customHeight="1"/>
    <row r="30021" ht="8.25" hidden="1" customHeight="1"/>
    <row r="30022" ht="8.25" hidden="1" customHeight="1"/>
    <row r="30023" ht="8.25" hidden="1" customHeight="1"/>
    <row r="30024" ht="8.25" hidden="1" customHeight="1"/>
    <row r="30025" ht="8.25" hidden="1" customHeight="1"/>
    <row r="30026" ht="8.25" hidden="1" customHeight="1"/>
    <row r="30027" ht="8.25" hidden="1" customHeight="1"/>
    <row r="30028" ht="8.25" hidden="1" customHeight="1"/>
    <row r="30029" ht="8.25" hidden="1" customHeight="1"/>
    <row r="30030" ht="8.25" hidden="1" customHeight="1"/>
    <row r="30031" ht="8.25" hidden="1" customHeight="1"/>
    <row r="30032" ht="8.25" hidden="1" customHeight="1"/>
    <row r="30033" ht="8.25" hidden="1" customHeight="1"/>
    <row r="30034" ht="8.25" hidden="1" customHeight="1"/>
    <row r="30035" ht="8.25" hidden="1" customHeight="1"/>
    <row r="30036" ht="8.25" hidden="1" customHeight="1"/>
    <row r="30037" ht="8.25" hidden="1" customHeight="1"/>
    <row r="30038" ht="8.25" hidden="1" customHeight="1"/>
    <row r="30039" ht="8.25" hidden="1" customHeight="1"/>
    <row r="30040" ht="8.25" hidden="1" customHeight="1"/>
    <row r="30041" ht="8.25" hidden="1" customHeight="1"/>
    <row r="30042" ht="8.25" hidden="1" customHeight="1"/>
    <row r="30043" ht="8.25" hidden="1" customHeight="1"/>
    <row r="30044" ht="8.25" hidden="1" customHeight="1"/>
    <row r="30045" ht="8.25" hidden="1" customHeight="1"/>
    <row r="30046" ht="8.25" hidden="1" customHeight="1"/>
    <row r="30047" ht="8.25" hidden="1" customHeight="1"/>
    <row r="30048" ht="8.25" hidden="1" customHeight="1"/>
    <row r="30049" ht="8.25" hidden="1" customHeight="1"/>
    <row r="30050" ht="8.25" hidden="1" customHeight="1"/>
    <row r="30051" ht="8.25" hidden="1" customHeight="1"/>
    <row r="30052" ht="8.25" hidden="1" customHeight="1"/>
    <row r="30053" ht="8.25" hidden="1" customHeight="1"/>
    <row r="30054" ht="8.25" hidden="1" customHeight="1"/>
    <row r="30055" ht="8.25" hidden="1" customHeight="1"/>
    <row r="30056" ht="8.25" hidden="1" customHeight="1"/>
    <row r="30057" ht="8.25" hidden="1" customHeight="1"/>
    <row r="30058" ht="8.25" hidden="1" customHeight="1"/>
    <row r="30059" ht="8.25" hidden="1" customHeight="1"/>
    <row r="30060" ht="8.25" hidden="1" customHeight="1"/>
    <row r="30061" ht="8.25" hidden="1" customHeight="1"/>
    <row r="30062" ht="8.25" hidden="1" customHeight="1"/>
    <row r="30063" ht="8.25" hidden="1" customHeight="1"/>
    <row r="30064" ht="8.25" hidden="1" customHeight="1"/>
    <row r="30065" ht="8.25" hidden="1" customHeight="1"/>
    <row r="30066" ht="8.25" hidden="1" customHeight="1"/>
    <row r="30067" ht="8.25" hidden="1" customHeight="1"/>
    <row r="30068" ht="8.25" hidden="1" customHeight="1"/>
    <row r="30069" ht="8.25" hidden="1" customHeight="1"/>
    <row r="30070" ht="8.25" hidden="1" customHeight="1"/>
    <row r="30071" ht="8.25" hidden="1" customHeight="1"/>
    <row r="30072" ht="8.25" hidden="1" customHeight="1"/>
    <row r="30073" ht="8.25" hidden="1" customHeight="1"/>
    <row r="30074" ht="8.25" hidden="1" customHeight="1"/>
    <row r="30075" ht="8.25" hidden="1" customHeight="1"/>
    <row r="30076" ht="8.25" hidden="1" customHeight="1"/>
    <row r="30077" ht="8.25" hidden="1" customHeight="1"/>
    <row r="30078" ht="8.25" hidden="1" customHeight="1"/>
    <row r="30079" ht="8.25" hidden="1" customHeight="1"/>
    <row r="30080" ht="8.25" hidden="1" customHeight="1"/>
    <row r="30081" ht="8.25" hidden="1" customHeight="1"/>
    <row r="30082" ht="8.25" hidden="1" customHeight="1"/>
    <row r="30083" ht="8.25" hidden="1" customHeight="1"/>
    <row r="30084" ht="8.25" hidden="1" customHeight="1"/>
    <row r="30085" ht="8.25" hidden="1" customHeight="1"/>
    <row r="30086" ht="8.25" hidden="1" customHeight="1"/>
    <row r="30087" ht="8.25" hidden="1" customHeight="1"/>
    <row r="30088" ht="8.25" hidden="1" customHeight="1"/>
    <row r="30089" ht="8.25" hidden="1" customHeight="1"/>
    <row r="30090" ht="8.25" hidden="1" customHeight="1"/>
    <row r="30091" ht="8.25" hidden="1" customHeight="1"/>
    <row r="30092" ht="8.25" hidden="1" customHeight="1"/>
    <row r="30093" ht="8.25" hidden="1" customHeight="1"/>
    <row r="30094" ht="8.25" hidden="1" customHeight="1"/>
    <row r="30095" ht="8.25" hidden="1" customHeight="1"/>
    <row r="30096" ht="8.25" hidden="1" customHeight="1"/>
    <row r="30097" ht="8.25" hidden="1" customHeight="1"/>
    <row r="30098" ht="8.25" hidden="1" customHeight="1"/>
    <row r="30099" ht="8.25" hidden="1" customHeight="1"/>
    <row r="30100" ht="8.25" hidden="1" customHeight="1"/>
    <row r="30101" ht="8.25" hidden="1" customHeight="1"/>
    <row r="30102" ht="8.25" hidden="1" customHeight="1"/>
    <row r="30103" ht="8.25" hidden="1" customHeight="1"/>
    <row r="30104" ht="8.25" hidden="1" customHeight="1"/>
    <row r="30105" ht="8.25" hidden="1" customHeight="1"/>
    <row r="30106" ht="8.25" hidden="1" customHeight="1"/>
    <row r="30107" ht="8.25" hidden="1" customHeight="1"/>
    <row r="30108" ht="8.25" hidden="1" customHeight="1"/>
    <row r="30109" ht="8.25" hidden="1" customHeight="1"/>
    <row r="30110" ht="8.25" hidden="1" customHeight="1"/>
    <row r="30111" ht="8.25" hidden="1" customHeight="1"/>
    <row r="30112" ht="8.25" hidden="1" customHeight="1"/>
    <row r="30113" ht="8.25" hidden="1" customHeight="1"/>
    <row r="30114" ht="8.25" hidden="1" customHeight="1"/>
    <row r="30115" ht="8.25" hidden="1" customHeight="1"/>
    <row r="30116" ht="8.25" hidden="1" customHeight="1"/>
    <row r="30117" ht="8.25" hidden="1" customHeight="1"/>
    <row r="30118" ht="8.25" hidden="1" customHeight="1"/>
    <row r="30119" ht="8.25" hidden="1" customHeight="1"/>
    <row r="30120" ht="8.25" hidden="1" customHeight="1"/>
    <row r="30121" ht="8.25" hidden="1" customHeight="1"/>
    <row r="30122" ht="8.25" hidden="1" customHeight="1"/>
    <row r="30123" ht="8.25" hidden="1" customHeight="1"/>
    <row r="30124" ht="8.25" hidden="1" customHeight="1"/>
    <row r="30125" ht="8.25" hidden="1" customHeight="1"/>
    <row r="30126" ht="8.25" hidden="1" customHeight="1"/>
    <row r="30127" ht="8.25" hidden="1" customHeight="1"/>
    <row r="30128" ht="8.25" hidden="1" customHeight="1"/>
    <row r="30129" ht="8.25" hidden="1" customHeight="1"/>
    <row r="30130" ht="8.25" hidden="1" customHeight="1"/>
    <row r="30131" ht="8.25" hidden="1" customHeight="1"/>
    <row r="30132" ht="8.25" hidden="1" customHeight="1"/>
    <row r="30133" ht="8.25" hidden="1" customHeight="1"/>
    <row r="30134" ht="8.25" hidden="1" customHeight="1"/>
    <row r="30135" ht="8.25" hidden="1" customHeight="1"/>
    <row r="30136" ht="8.25" hidden="1" customHeight="1"/>
    <row r="30137" ht="8.25" hidden="1" customHeight="1"/>
    <row r="30138" ht="8.25" hidden="1" customHeight="1"/>
    <row r="30139" ht="8.25" hidden="1" customHeight="1"/>
    <row r="30140" ht="8.25" hidden="1" customHeight="1"/>
    <row r="30141" ht="8.25" hidden="1" customHeight="1"/>
    <row r="30142" ht="8.25" hidden="1" customHeight="1"/>
    <row r="30143" ht="8.25" hidden="1" customHeight="1"/>
    <row r="30144" ht="8.25" hidden="1" customHeight="1"/>
    <row r="30145" ht="8.25" hidden="1" customHeight="1"/>
    <row r="30146" ht="8.25" hidden="1" customHeight="1"/>
    <row r="30147" ht="8.25" hidden="1" customHeight="1"/>
    <row r="30148" ht="8.25" hidden="1" customHeight="1"/>
    <row r="30149" ht="8.25" hidden="1" customHeight="1"/>
    <row r="30150" ht="8.25" hidden="1" customHeight="1"/>
    <row r="30151" ht="8.25" hidden="1" customHeight="1"/>
    <row r="30152" ht="8.25" hidden="1" customHeight="1"/>
    <row r="30153" ht="8.25" hidden="1" customHeight="1"/>
    <row r="30154" ht="8.25" hidden="1" customHeight="1"/>
    <row r="30155" ht="8.25" hidden="1" customHeight="1"/>
    <row r="30156" ht="8.25" hidden="1" customHeight="1"/>
    <row r="30157" ht="8.25" hidden="1" customHeight="1"/>
    <row r="30158" ht="8.25" hidden="1" customHeight="1"/>
    <row r="30159" ht="8.25" hidden="1" customHeight="1"/>
    <row r="30160" ht="8.25" hidden="1" customHeight="1"/>
    <row r="30161" ht="8.25" hidden="1" customHeight="1"/>
    <row r="30162" ht="8.25" hidden="1" customHeight="1"/>
    <row r="30163" ht="8.25" hidden="1" customHeight="1"/>
    <row r="30164" ht="8.25" hidden="1" customHeight="1"/>
    <row r="30165" ht="8.25" hidden="1" customHeight="1"/>
    <row r="30166" ht="8.25" hidden="1" customHeight="1"/>
    <row r="30167" ht="8.25" hidden="1" customHeight="1"/>
    <row r="30168" ht="8.25" hidden="1" customHeight="1"/>
    <row r="30169" ht="8.25" hidden="1" customHeight="1"/>
    <row r="30170" ht="8.25" hidden="1" customHeight="1"/>
    <row r="30171" ht="8.25" hidden="1" customHeight="1"/>
    <row r="30172" ht="8.25" hidden="1" customHeight="1"/>
    <row r="30173" ht="8.25" hidden="1" customHeight="1"/>
    <row r="30174" ht="8.25" hidden="1" customHeight="1"/>
    <row r="30175" ht="8.25" hidden="1" customHeight="1"/>
    <row r="30176" ht="8.25" hidden="1" customHeight="1"/>
    <row r="30177" ht="8.25" hidden="1" customHeight="1"/>
    <row r="30178" ht="8.25" hidden="1" customHeight="1"/>
    <row r="30179" ht="8.25" hidden="1" customHeight="1"/>
    <row r="30180" ht="8.25" hidden="1" customHeight="1"/>
    <row r="30181" ht="8.25" hidden="1" customHeight="1"/>
    <row r="30182" ht="8.25" hidden="1" customHeight="1"/>
    <row r="30183" ht="8.25" hidden="1" customHeight="1"/>
    <row r="30184" ht="8.25" hidden="1" customHeight="1"/>
    <row r="30185" ht="8.25" hidden="1" customHeight="1"/>
    <row r="30186" ht="8.25" hidden="1" customHeight="1"/>
    <row r="30187" ht="8.25" hidden="1" customHeight="1"/>
    <row r="30188" ht="8.25" hidden="1" customHeight="1"/>
    <row r="30189" ht="8.25" hidden="1" customHeight="1"/>
    <row r="30190" ht="8.25" hidden="1" customHeight="1"/>
    <row r="30191" ht="8.25" hidden="1" customHeight="1"/>
    <row r="30192" ht="8.25" hidden="1" customHeight="1"/>
    <row r="30193" ht="8.25" hidden="1" customHeight="1"/>
    <row r="30194" ht="8.25" hidden="1" customHeight="1"/>
    <row r="30195" ht="8.25" hidden="1" customHeight="1"/>
    <row r="30196" ht="8.25" hidden="1" customHeight="1"/>
    <row r="30197" ht="8.25" hidden="1" customHeight="1"/>
    <row r="30198" ht="8.25" hidden="1" customHeight="1"/>
    <row r="30199" ht="8.25" hidden="1" customHeight="1"/>
    <row r="30200" ht="8.25" hidden="1" customHeight="1"/>
    <row r="30201" ht="8.25" hidden="1" customHeight="1"/>
    <row r="30202" ht="8.25" hidden="1" customHeight="1"/>
    <row r="30203" ht="8.25" hidden="1" customHeight="1"/>
    <row r="30204" ht="8.25" hidden="1" customHeight="1"/>
    <row r="30205" ht="8.25" hidden="1" customHeight="1"/>
    <row r="30206" ht="8.25" hidden="1" customHeight="1"/>
    <row r="30207" ht="8.25" hidden="1" customHeight="1"/>
    <row r="30208" ht="8.25" hidden="1" customHeight="1"/>
    <row r="30209" ht="8.25" hidden="1" customHeight="1"/>
    <row r="30210" ht="8.25" hidden="1" customHeight="1"/>
    <row r="30211" ht="8.25" hidden="1" customHeight="1"/>
    <row r="30212" ht="8.25" hidden="1" customHeight="1"/>
    <row r="30213" ht="8.25" hidden="1" customHeight="1"/>
    <row r="30214" ht="8.25" hidden="1" customHeight="1"/>
    <row r="30215" ht="8.25" hidden="1" customHeight="1"/>
    <row r="30216" ht="8.25" hidden="1" customHeight="1"/>
    <row r="30217" ht="8.25" hidden="1" customHeight="1"/>
    <row r="30218" ht="8.25" hidden="1" customHeight="1"/>
    <row r="30219" ht="8.25" hidden="1" customHeight="1"/>
    <row r="30220" ht="8.25" hidden="1" customHeight="1"/>
    <row r="30221" ht="8.25" hidden="1" customHeight="1"/>
    <row r="30222" ht="8.25" hidden="1" customHeight="1"/>
    <row r="30223" ht="8.25" hidden="1" customHeight="1"/>
    <row r="30224" ht="8.25" hidden="1" customHeight="1"/>
    <row r="30225" ht="8.25" hidden="1" customHeight="1"/>
    <row r="30226" ht="8.25" hidden="1" customHeight="1"/>
    <row r="30227" ht="8.25" hidden="1" customHeight="1"/>
    <row r="30228" ht="8.25" hidden="1" customHeight="1"/>
    <row r="30229" ht="8.25" hidden="1" customHeight="1"/>
    <row r="30230" ht="8.25" hidden="1" customHeight="1"/>
    <row r="30231" ht="8.25" hidden="1" customHeight="1"/>
    <row r="30232" ht="8.25" hidden="1" customHeight="1"/>
    <row r="30233" ht="8.25" hidden="1" customHeight="1"/>
    <row r="30234" ht="8.25" hidden="1" customHeight="1"/>
    <row r="30235" ht="8.25" hidden="1" customHeight="1"/>
    <row r="30236" ht="8.25" hidden="1" customHeight="1"/>
    <row r="30237" ht="8.25" hidden="1" customHeight="1"/>
    <row r="30238" ht="8.25" hidden="1" customHeight="1"/>
    <row r="30239" ht="8.25" hidden="1" customHeight="1"/>
    <row r="30240" ht="8.25" hidden="1" customHeight="1"/>
    <row r="30241" ht="8.25" hidden="1" customHeight="1"/>
    <row r="30242" ht="8.25" hidden="1" customHeight="1"/>
    <row r="30243" ht="8.25" hidden="1" customHeight="1"/>
    <row r="30244" ht="8.25" hidden="1" customHeight="1"/>
    <row r="30245" ht="8.25" hidden="1" customHeight="1"/>
    <row r="30246" ht="8.25" hidden="1" customHeight="1"/>
    <row r="30247" ht="8.25" hidden="1" customHeight="1"/>
    <row r="30248" ht="8.25" hidden="1" customHeight="1"/>
    <row r="30249" ht="8.25" hidden="1" customHeight="1"/>
    <row r="30250" ht="8.25" hidden="1" customHeight="1"/>
    <row r="30251" ht="8.25" hidden="1" customHeight="1"/>
    <row r="30252" ht="8.25" hidden="1" customHeight="1"/>
    <row r="30253" ht="8.25" hidden="1" customHeight="1"/>
    <row r="30254" ht="8.25" hidden="1" customHeight="1"/>
    <row r="30255" ht="8.25" hidden="1" customHeight="1"/>
    <row r="30256" ht="8.25" hidden="1" customHeight="1"/>
    <row r="30257" ht="8.25" hidden="1" customHeight="1"/>
    <row r="30258" ht="8.25" hidden="1" customHeight="1"/>
    <row r="30259" ht="8.25" hidden="1" customHeight="1"/>
    <row r="30260" ht="8.25" hidden="1" customHeight="1"/>
    <row r="30261" ht="8.25" hidden="1" customHeight="1"/>
    <row r="30262" ht="8.25" hidden="1" customHeight="1"/>
    <row r="30263" ht="8.25" hidden="1" customHeight="1"/>
    <row r="30264" ht="8.25" hidden="1" customHeight="1"/>
    <row r="30265" ht="8.25" hidden="1" customHeight="1"/>
    <row r="30266" ht="8.25" hidden="1" customHeight="1"/>
    <row r="30267" ht="8.25" hidden="1" customHeight="1"/>
    <row r="30268" ht="8.25" hidden="1" customHeight="1"/>
    <row r="30269" ht="8.25" hidden="1" customHeight="1"/>
    <row r="30270" ht="8.25" hidden="1" customHeight="1"/>
    <row r="30271" ht="8.25" hidden="1" customHeight="1"/>
    <row r="30272" ht="8.25" hidden="1" customHeight="1"/>
    <row r="30273" ht="8.25" hidden="1" customHeight="1"/>
    <row r="30274" ht="8.25" hidden="1" customHeight="1"/>
    <row r="30275" ht="8.25" hidden="1" customHeight="1"/>
    <row r="30276" ht="8.25" hidden="1" customHeight="1"/>
    <row r="30277" ht="8.25" hidden="1" customHeight="1"/>
    <row r="30278" ht="8.25" hidden="1" customHeight="1"/>
    <row r="30279" ht="8.25" hidden="1" customHeight="1"/>
    <row r="30280" ht="8.25" hidden="1" customHeight="1"/>
    <row r="30281" ht="8.25" hidden="1" customHeight="1"/>
    <row r="30282" ht="8.25" hidden="1" customHeight="1"/>
    <row r="30283" ht="8.25" hidden="1" customHeight="1"/>
    <row r="30284" ht="8.25" hidden="1" customHeight="1"/>
    <row r="30285" ht="8.25" hidden="1" customHeight="1"/>
    <row r="30286" ht="8.25" hidden="1" customHeight="1"/>
    <row r="30287" ht="8.25" hidden="1" customHeight="1"/>
    <row r="30288" ht="8.25" hidden="1" customHeight="1"/>
    <row r="30289" ht="8.25" hidden="1" customHeight="1"/>
    <row r="30290" ht="8.25" hidden="1" customHeight="1"/>
    <row r="30291" ht="8.25" hidden="1" customHeight="1"/>
    <row r="30292" ht="8.25" hidden="1" customHeight="1"/>
    <row r="30293" ht="8.25" hidden="1" customHeight="1"/>
    <row r="30294" ht="8.25" hidden="1" customHeight="1"/>
    <row r="30295" ht="8.25" hidden="1" customHeight="1"/>
    <row r="30296" ht="8.25" hidden="1" customHeight="1"/>
    <row r="30297" ht="8.25" hidden="1" customHeight="1"/>
    <row r="30298" ht="8.25" hidden="1" customHeight="1"/>
    <row r="30299" ht="8.25" hidden="1" customHeight="1"/>
    <row r="30300" ht="8.25" hidden="1" customHeight="1"/>
    <row r="30301" ht="8.25" hidden="1" customHeight="1"/>
    <row r="30302" ht="8.25" hidden="1" customHeight="1"/>
    <row r="30303" ht="8.25" hidden="1" customHeight="1"/>
    <row r="30304" ht="8.25" hidden="1" customHeight="1"/>
    <row r="30305" ht="8.25" hidden="1" customHeight="1"/>
    <row r="30306" ht="8.25" hidden="1" customHeight="1"/>
    <row r="30307" ht="8.25" hidden="1" customHeight="1"/>
    <row r="30308" ht="8.25" hidden="1" customHeight="1"/>
    <row r="30309" ht="8.25" hidden="1" customHeight="1"/>
    <row r="30310" ht="8.25" hidden="1" customHeight="1"/>
    <row r="30311" ht="8.25" hidden="1" customHeight="1"/>
    <row r="30312" ht="8.25" hidden="1" customHeight="1"/>
    <row r="30313" ht="8.25" hidden="1" customHeight="1"/>
    <row r="30314" ht="8.25" hidden="1" customHeight="1"/>
    <row r="30315" ht="8.25" hidden="1" customHeight="1"/>
    <row r="30316" ht="8.25" hidden="1" customHeight="1"/>
    <row r="30317" ht="8.25" hidden="1" customHeight="1"/>
    <row r="30318" ht="8.25" hidden="1" customHeight="1"/>
    <row r="30319" ht="8.25" hidden="1" customHeight="1"/>
    <row r="30320" ht="8.25" hidden="1" customHeight="1"/>
    <row r="30321" ht="8.25" hidden="1" customHeight="1"/>
    <row r="30322" ht="8.25" hidden="1" customHeight="1"/>
    <row r="30323" ht="8.25" hidden="1" customHeight="1"/>
    <row r="30324" ht="8.25" hidden="1" customHeight="1"/>
    <row r="30325" ht="8.25" hidden="1" customHeight="1"/>
    <row r="30326" ht="8.25" hidden="1" customHeight="1"/>
    <row r="30327" ht="8.25" hidden="1" customHeight="1"/>
    <row r="30328" ht="8.25" hidden="1" customHeight="1"/>
    <row r="30329" ht="8.25" hidden="1" customHeight="1"/>
    <row r="30330" ht="8.25" hidden="1" customHeight="1"/>
    <row r="30331" ht="8.25" hidden="1" customHeight="1"/>
    <row r="30332" ht="8.25" hidden="1" customHeight="1"/>
    <row r="30333" ht="8.25" hidden="1" customHeight="1"/>
    <row r="30334" ht="8.25" hidden="1" customHeight="1"/>
    <row r="30335" ht="8.25" hidden="1" customHeight="1"/>
    <row r="30336" ht="8.25" hidden="1" customHeight="1"/>
    <row r="30337" ht="8.25" hidden="1" customHeight="1"/>
    <row r="30338" ht="8.25" hidden="1" customHeight="1"/>
    <row r="30339" ht="8.25" hidden="1" customHeight="1"/>
    <row r="30340" ht="8.25" hidden="1" customHeight="1"/>
    <row r="30341" ht="8.25" hidden="1" customHeight="1"/>
    <row r="30342" ht="8.25" hidden="1" customHeight="1"/>
    <row r="30343" ht="8.25" hidden="1" customHeight="1"/>
    <row r="30344" ht="8.25" hidden="1" customHeight="1"/>
    <row r="30345" ht="8.25" hidden="1" customHeight="1"/>
    <row r="30346" ht="8.25" hidden="1" customHeight="1"/>
    <row r="30347" ht="8.25" hidden="1" customHeight="1"/>
    <row r="30348" ht="8.25" hidden="1" customHeight="1"/>
    <row r="30349" ht="8.25" hidden="1" customHeight="1"/>
    <row r="30350" ht="8.25" hidden="1" customHeight="1"/>
    <row r="30351" ht="8.25" hidden="1" customHeight="1"/>
    <row r="30352" ht="8.25" hidden="1" customHeight="1"/>
    <row r="30353" ht="8.25" hidden="1" customHeight="1"/>
    <row r="30354" ht="8.25" hidden="1" customHeight="1"/>
    <row r="30355" ht="8.25" hidden="1" customHeight="1"/>
    <row r="30356" ht="8.25" hidden="1" customHeight="1"/>
    <row r="30357" ht="8.25" hidden="1" customHeight="1"/>
    <row r="30358" ht="8.25" hidden="1" customHeight="1"/>
    <row r="30359" ht="8.25" hidden="1" customHeight="1"/>
    <row r="30360" ht="8.25" hidden="1" customHeight="1"/>
    <row r="30361" ht="8.25" hidden="1" customHeight="1"/>
    <row r="30362" ht="8.25" hidden="1" customHeight="1"/>
    <row r="30363" ht="8.25" hidden="1" customHeight="1"/>
    <row r="30364" ht="8.25" hidden="1" customHeight="1"/>
    <row r="30365" ht="8.25" hidden="1" customHeight="1"/>
    <row r="30366" ht="8.25" hidden="1" customHeight="1"/>
    <row r="30367" ht="8.25" hidden="1" customHeight="1"/>
    <row r="30368" ht="8.25" hidden="1" customHeight="1"/>
    <row r="30369" ht="8.25" hidden="1" customHeight="1"/>
    <row r="30370" ht="8.25" hidden="1" customHeight="1"/>
    <row r="30371" ht="8.25" hidden="1" customHeight="1"/>
    <row r="30372" ht="8.25" hidden="1" customHeight="1"/>
    <row r="30373" ht="8.25" hidden="1" customHeight="1"/>
    <row r="30374" ht="8.25" hidden="1" customHeight="1"/>
    <row r="30375" ht="8.25" hidden="1" customHeight="1"/>
    <row r="30376" ht="8.25" hidden="1" customHeight="1"/>
    <row r="30377" ht="8.25" hidden="1" customHeight="1"/>
    <row r="30378" ht="8.25" hidden="1" customHeight="1"/>
    <row r="30379" ht="8.25" hidden="1" customHeight="1"/>
    <row r="30380" ht="8.25" hidden="1" customHeight="1"/>
    <row r="30381" ht="8.25" hidden="1" customHeight="1"/>
    <row r="30382" ht="8.25" hidden="1" customHeight="1"/>
    <row r="30383" ht="8.25" hidden="1" customHeight="1"/>
    <row r="30384" ht="8.25" hidden="1" customHeight="1"/>
    <row r="30385" ht="8.25" hidden="1" customHeight="1"/>
    <row r="30386" ht="8.25" hidden="1" customHeight="1"/>
    <row r="30387" ht="8.25" hidden="1" customHeight="1"/>
    <row r="30388" ht="8.25" hidden="1" customHeight="1"/>
    <row r="30389" ht="8.25" hidden="1" customHeight="1"/>
    <row r="30390" ht="8.25" hidden="1" customHeight="1"/>
    <row r="30391" ht="8.25" hidden="1" customHeight="1"/>
    <row r="30392" ht="8.25" hidden="1" customHeight="1"/>
    <row r="30393" ht="8.25" hidden="1" customHeight="1"/>
    <row r="30394" ht="8.25" hidden="1" customHeight="1"/>
    <row r="30395" ht="8.25" hidden="1" customHeight="1"/>
    <row r="30396" ht="8.25" hidden="1" customHeight="1"/>
    <row r="30397" ht="8.25" hidden="1" customHeight="1"/>
    <row r="30398" ht="8.25" hidden="1" customHeight="1"/>
    <row r="30399" ht="8.25" hidden="1" customHeight="1"/>
    <row r="30400" ht="8.25" hidden="1" customHeight="1"/>
    <row r="30401" ht="8.25" hidden="1" customHeight="1"/>
    <row r="30402" ht="8.25" hidden="1" customHeight="1"/>
    <row r="30403" ht="8.25" hidden="1" customHeight="1"/>
    <row r="30404" ht="8.25" hidden="1" customHeight="1"/>
    <row r="30405" ht="8.25" hidden="1" customHeight="1"/>
    <row r="30406" ht="8.25" hidden="1" customHeight="1"/>
    <row r="30407" ht="8.25" hidden="1" customHeight="1"/>
    <row r="30408" ht="8.25" hidden="1" customHeight="1"/>
    <row r="30409" ht="8.25" hidden="1" customHeight="1"/>
    <row r="30410" ht="8.25" hidden="1" customHeight="1"/>
    <row r="30411" ht="8.25" hidden="1" customHeight="1"/>
    <row r="30412" ht="8.25" hidden="1" customHeight="1"/>
    <row r="30413" ht="8.25" hidden="1" customHeight="1"/>
    <row r="30414" ht="8.25" hidden="1" customHeight="1"/>
    <row r="30415" ht="8.25" hidden="1" customHeight="1"/>
    <row r="30416" ht="8.25" hidden="1" customHeight="1"/>
    <row r="30417" ht="8.25" hidden="1" customHeight="1"/>
    <row r="30418" ht="8.25" hidden="1" customHeight="1"/>
    <row r="30419" ht="8.25" hidden="1" customHeight="1"/>
    <row r="30420" ht="8.25" hidden="1" customHeight="1"/>
    <row r="30421" ht="8.25" hidden="1" customHeight="1"/>
    <row r="30422" ht="8.25" hidden="1" customHeight="1"/>
    <row r="30423" ht="8.25" hidden="1" customHeight="1"/>
    <row r="30424" ht="8.25" hidden="1" customHeight="1"/>
    <row r="30425" ht="8.25" hidden="1" customHeight="1"/>
    <row r="30426" ht="8.25" hidden="1" customHeight="1"/>
    <row r="30427" ht="8.25" hidden="1" customHeight="1"/>
    <row r="30428" ht="8.25" hidden="1" customHeight="1"/>
    <row r="30429" ht="8.25" hidden="1" customHeight="1"/>
    <row r="30430" ht="8.25" hidden="1" customHeight="1"/>
    <row r="30431" ht="8.25" hidden="1" customHeight="1"/>
    <row r="30432" ht="8.25" hidden="1" customHeight="1"/>
    <row r="30433" ht="8.25" hidden="1" customHeight="1"/>
    <row r="30434" ht="8.25" hidden="1" customHeight="1"/>
    <row r="30435" ht="8.25" hidden="1" customHeight="1"/>
    <row r="30436" ht="8.25" hidden="1" customHeight="1"/>
    <row r="30437" ht="8.25" hidden="1" customHeight="1"/>
    <row r="30438" ht="8.25" hidden="1" customHeight="1"/>
    <row r="30439" ht="8.25" hidden="1" customHeight="1"/>
    <row r="30440" ht="8.25" hidden="1" customHeight="1"/>
    <row r="30441" ht="8.25" hidden="1" customHeight="1"/>
    <row r="30442" ht="8.25" hidden="1" customHeight="1"/>
    <row r="30443" ht="8.25" hidden="1" customHeight="1"/>
    <row r="30444" ht="8.25" hidden="1" customHeight="1"/>
    <row r="30445" ht="8.25" hidden="1" customHeight="1"/>
    <row r="30446" ht="8.25" hidden="1" customHeight="1"/>
    <row r="30447" ht="8.25" hidden="1" customHeight="1"/>
    <row r="30448" ht="8.25" hidden="1" customHeight="1"/>
    <row r="30449" ht="8.25" hidden="1" customHeight="1"/>
    <row r="30450" ht="8.25" hidden="1" customHeight="1"/>
    <row r="30451" ht="8.25" hidden="1" customHeight="1"/>
    <row r="30452" ht="8.25" hidden="1" customHeight="1"/>
    <row r="30453" ht="8.25" hidden="1" customHeight="1"/>
    <row r="30454" ht="8.25" hidden="1" customHeight="1"/>
    <row r="30455" ht="8.25" hidden="1" customHeight="1"/>
    <row r="30456" ht="8.25" hidden="1" customHeight="1"/>
    <row r="30457" ht="8.25" hidden="1" customHeight="1"/>
    <row r="30458" ht="8.25" hidden="1" customHeight="1"/>
    <row r="30459" ht="8.25" hidden="1" customHeight="1"/>
    <row r="30460" ht="8.25" hidden="1" customHeight="1"/>
    <row r="30461" ht="8.25" hidden="1" customHeight="1"/>
    <row r="30462" ht="8.25" hidden="1" customHeight="1"/>
    <row r="30463" ht="8.25" hidden="1" customHeight="1"/>
    <row r="30464" ht="8.25" hidden="1" customHeight="1"/>
    <row r="30465" ht="8.25" hidden="1" customHeight="1"/>
    <row r="30466" ht="8.25" hidden="1" customHeight="1"/>
    <row r="30467" ht="8.25" hidden="1" customHeight="1"/>
    <row r="30468" ht="8.25" hidden="1" customHeight="1"/>
    <row r="30469" ht="8.25" hidden="1" customHeight="1"/>
    <row r="30470" ht="8.25" hidden="1" customHeight="1"/>
    <row r="30471" ht="8.25" hidden="1" customHeight="1"/>
    <row r="30472" ht="8.25" hidden="1" customHeight="1"/>
    <row r="30473" ht="8.25" hidden="1" customHeight="1"/>
    <row r="30474" ht="8.25" hidden="1" customHeight="1"/>
    <row r="30475" ht="8.25" hidden="1" customHeight="1"/>
    <row r="30476" ht="8.25" hidden="1" customHeight="1"/>
    <row r="30477" ht="8.25" hidden="1" customHeight="1"/>
    <row r="30478" ht="8.25" hidden="1" customHeight="1"/>
    <row r="30479" ht="8.25" hidden="1" customHeight="1"/>
    <row r="30480" ht="8.25" hidden="1" customHeight="1"/>
    <row r="30481" ht="8.25" hidden="1" customHeight="1"/>
    <row r="30482" ht="8.25" hidden="1" customHeight="1"/>
    <row r="30483" ht="8.25" hidden="1" customHeight="1"/>
    <row r="30484" ht="8.25" hidden="1" customHeight="1"/>
    <row r="30485" ht="8.25" hidden="1" customHeight="1"/>
    <row r="30486" ht="8.25" hidden="1" customHeight="1"/>
    <row r="30487" ht="8.25" hidden="1" customHeight="1"/>
    <row r="30488" ht="8.25" hidden="1" customHeight="1"/>
    <row r="30489" ht="8.25" hidden="1" customHeight="1"/>
    <row r="30490" ht="8.25" hidden="1" customHeight="1"/>
    <row r="30491" ht="8.25" hidden="1" customHeight="1"/>
    <row r="30492" ht="8.25" hidden="1" customHeight="1"/>
    <row r="30493" ht="8.25" hidden="1" customHeight="1"/>
    <row r="30494" ht="8.25" hidden="1" customHeight="1"/>
    <row r="30495" ht="8.25" hidden="1" customHeight="1"/>
    <row r="30496" ht="8.25" hidden="1" customHeight="1"/>
    <row r="30497" ht="8.25" hidden="1" customHeight="1"/>
    <row r="30498" ht="8.25" hidden="1" customHeight="1"/>
    <row r="30499" ht="8.25" hidden="1" customHeight="1"/>
    <row r="30500" ht="8.25" hidden="1" customHeight="1"/>
    <row r="30501" ht="8.25" hidden="1" customHeight="1"/>
    <row r="30502" ht="8.25" hidden="1" customHeight="1"/>
    <row r="30503" ht="8.25" hidden="1" customHeight="1"/>
    <row r="30504" ht="8.25" hidden="1" customHeight="1"/>
    <row r="30505" ht="8.25" hidden="1" customHeight="1"/>
    <row r="30506" ht="8.25" hidden="1" customHeight="1"/>
    <row r="30507" ht="8.25" hidden="1" customHeight="1"/>
    <row r="30508" ht="8.25" hidden="1" customHeight="1"/>
    <row r="30509" ht="8.25" hidden="1" customHeight="1"/>
    <row r="30510" ht="8.25" hidden="1" customHeight="1"/>
    <row r="30511" ht="8.25" hidden="1" customHeight="1"/>
    <row r="30512" ht="8.25" hidden="1" customHeight="1"/>
    <row r="30513" ht="8.25" hidden="1" customHeight="1"/>
    <row r="30514" ht="8.25" hidden="1" customHeight="1"/>
    <row r="30515" ht="8.25" hidden="1" customHeight="1"/>
    <row r="30516" ht="8.25" hidden="1" customHeight="1"/>
    <row r="30517" ht="8.25" hidden="1" customHeight="1"/>
    <row r="30518" ht="8.25" hidden="1" customHeight="1"/>
    <row r="30519" ht="8.25" hidden="1" customHeight="1"/>
    <row r="30520" ht="8.25" hidden="1" customHeight="1"/>
    <row r="30521" ht="8.25" hidden="1" customHeight="1"/>
    <row r="30522" ht="8.25" hidden="1" customHeight="1"/>
    <row r="30523" ht="8.25" hidden="1" customHeight="1"/>
    <row r="30524" ht="8.25" hidden="1" customHeight="1"/>
    <row r="30525" ht="8.25" hidden="1" customHeight="1"/>
    <row r="30526" ht="8.25" hidden="1" customHeight="1"/>
    <row r="30527" ht="8.25" hidden="1" customHeight="1"/>
    <row r="30528" ht="8.25" hidden="1" customHeight="1"/>
    <row r="30529" ht="8.25" hidden="1" customHeight="1"/>
    <row r="30530" ht="8.25" hidden="1" customHeight="1"/>
    <row r="30531" ht="8.25" hidden="1" customHeight="1"/>
    <row r="30532" ht="8.25" hidden="1" customHeight="1"/>
    <row r="30533" ht="8.25" hidden="1" customHeight="1"/>
    <row r="30534" ht="8.25" hidden="1" customHeight="1"/>
    <row r="30535" ht="8.25" hidden="1" customHeight="1"/>
    <row r="30536" ht="8.25" hidden="1" customHeight="1"/>
    <row r="30537" ht="8.25" hidden="1" customHeight="1"/>
    <row r="30538" ht="8.25" hidden="1" customHeight="1"/>
    <row r="30539" ht="8.25" hidden="1" customHeight="1"/>
    <row r="30540" ht="8.25" hidden="1" customHeight="1"/>
    <row r="30541" ht="8.25" hidden="1" customHeight="1"/>
    <row r="30542" ht="8.25" hidden="1" customHeight="1"/>
    <row r="30543" ht="8.25" hidden="1" customHeight="1"/>
    <row r="30544" ht="8.25" hidden="1" customHeight="1"/>
    <row r="30545" ht="8.25" hidden="1" customHeight="1"/>
    <row r="30546" ht="8.25" hidden="1" customHeight="1"/>
    <row r="30547" ht="8.25" hidden="1" customHeight="1"/>
    <row r="30548" ht="8.25" hidden="1" customHeight="1"/>
    <row r="30549" ht="8.25" hidden="1" customHeight="1"/>
    <row r="30550" ht="8.25" hidden="1" customHeight="1"/>
    <row r="30551" ht="8.25" hidden="1" customHeight="1"/>
    <row r="30552" ht="8.25" hidden="1" customHeight="1"/>
    <row r="30553" ht="8.25" hidden="1" customHeight="1"/>
    <row r="30554" ht="8.25" hidden="1" customHeight="1"/>
    <row r="30555" ht="8.25" hidden="1" customHeight="1"/>
    <row r="30556" ht="8.25" hidden="1" customHeight="1"/>
    <row r="30557" ht="8.25" hidden="1" customHeight="1"/>
    <row r="30558" ht="8.25" hidden="1" customHeight="1"/>
    <row r="30559" ht="8.25" hidden="1" customHeight="1"/>
    <row r="30560" ht="8.25" hidden="1" customHeight="1"/>
    <row r="30561" ht="8.25" hidden="1" customHeight="1"/>
    <row r="30562" ht="8.25" hidden="1" customHeight="1"/>
    <row r="30563" ht="8.25" hidden="1" customHeight="1"/>
    <row r="30564" ht="8.25" hidden="1" customHeight="1"/>
    <row r="30565" ht="8.25" hidden="1" customHeight="1"/>
    <row r="30566" ht="8.25" hidden="1" customHeight="1"/>
    <row r="30567" ht="8.25" hidden="1" customHeight="1"/>
    <row r="30568" ht="8.25" hidden="1" customHeight="1"/>
    <row r="30569" ht="8.25" hidden="1" customHeight="1"/>
    <row r="30570" ht="8.25" hidden="1" customHeight="1"/>
    <row r="30571" ht="8.25" hidden="1" customHeight="1"/>
    <row r="30572" ht="8.25" hidden="1" customHeight="1"/>
    <row r="30573" ht="8.25" hidden="1" customHeight="1"/>
    <row r="30574" ht="8.25" hidden="1" customHeight="1"/>
    <row r="30575" ht="8.25" hidden="1" customHeight="1"/>
    <row r="30576" ht="8.25" hidden="1" customHeight="1"/>
    <row r="30577" ht="8.25" hidden="1" customHeight="1"/>
    <row r="30578" ht="8.25" hidden="1" customHeight="1"/>
    <row r="30579" ht="8.25" hidden="1" customHeight="1"/>
    <row r="30580" ht="8.25" hidden="1" customHeight="1"/>
    <row r="30581" ht="8.25" hidden="1" customHeight="1"/>
    <row r="30582" ht="8.25" hidden="1" customHeight="1"/>
    <row r="30583" ht="8.25" hidden="1" customHeight="1"/>
    <row r="30584" ht="8.25" hidden="1" customHeight="1"/>
    <row r="30585" ht="8.25" hidden="1" customHeight="1"/>
    <row r="30586" ht="8.25" hidden="1" customHeight="1"/>
    <row r="30587" ht="8.25" hidden="1" customHeight="1"/>
    <row r="30588" ht="8.25" hidden="1" customHeight="1"/>
    <row r="30589" ht="8.25" hidden="1" customHeight="1"/>
    <row r="30590" ht="8.25" hidden="1" customHeight="1"/>
    <row r="30591" ht="8.25" hidden="1" customHeight="1"/>
    <row r="30592" ht="8.25" hidden="1" customHeight="1"/>
    <row r="30593" ht="8.25" hidden="1" customHeight="1"/>
    <row r="30594" ht="8.25" hidden="1" customHeight="1"/>
    <row r="30595" ht="8.25" hidden="1" customHeight="1"/>
    <row r="30596" ht="8.25" hidden="1" customHeight="1"/>
    <row r="30597" ht="8.25" hidden="1" customHeight="1"/>
    <row r="30598" ht="8.25" hidden="1" customHeight="1"/>
    <row r="30599" ht="8.25" hidden="1" customHeight="1"/>
    <row r="30600" ht="8.25" hidden="1" customHeight="1"/>
    <row r="30601" ht="8.25" hidden="1" customHeight="1"/>
    <row r="30602" ht="8.25" hidden="1" customHeight="1"/>
    <row r="30603" ht="8.25" hidden="1" customHeight="1"/>
    <row r="30604" ht="8.25" hidden="1" customHeight="1"/>
    <row r="30605" ht="8.25" hidden="1" customHeight="1"/>
    <row r="30606" ht="8.25" hidden="1" customHeight="1"/>
    <row r="30607" ht="8.25" hidden="1" customHeight="1"/>
    <row r="30608" ht="8.25" hidden="1" customHeight="1"/>
    <row r="30609" ht="8.25" hidden="1" customHeight="1"/>
    <row r="30610" ht="8.25" hidden="1" customHeight="1"/>
    <row r="30611" ht="8.25" hidden="1" customHeight="1"/>
    <row r="30612" ht="8.25" hidden="1" customHeight="1"/>
    <row r="30613" ht="8.25" hidden="1" customHeight="1"/>
    <row r="30614" ht="8.25" hidden="1" customHeight="1"/>
    <row r="30615" ht="8.25" hidden="1" customHeight="1"/>
    <row r="30616" ht="8.25" hidden="1" customHeight="1"/>
    <row r="30617" ht="8.25" hidden="1" customHeight="1"/>
    <row r="30618" ht="8.25" hidden="1" customHeight="1"/>
    <row r="30619" ht="8.25" hidden="1" customHeight="1"/>
    <row r="30620" ht="8.25" hidden="1" customHeight="1"/>
    <row r="30621" ht="8.25" hidden="1" customHeight="1"/>
    <row r="30622" ht="8.25" hidden="1" customHeight="1"/>
    <row r="30623" ht="8.25" hidden="1" customHeight="1"/>
    <row r="30624" ht="8.25" hidden="1" customHeight="1"/>
    <row r="30625" ht="8.25" hidden="1" customHeight="1"/>
    <row r="30626" ht="8.25" hidden="1" customHeight="1"/>
    <row r="30627" ht="8.25" hidden="1" customHeight="1"/>
    <row r="30628" ht="8.25" hidden="1" customHeight="1"/>
    <row r="30629" ht="8.25" hidden="1" customHeight="1"/>
    <row r="30630" ht="8.25" hidden="1" customHeight="1"/>
    <row r="30631" ht="8.25" hidden="1" customHeight="1"/>
    <row r="30632" ht="8.25" hidden="1" customHeight="1"/>
    <row r="30633" ht="8.25" hidden="1" customHeight="1"/>
    <row r="30634" ht="8.25" hidden="1" customHeight="1"/>
    <row r="30635" ht="8.25" hidden="1" customHeight="1"/>
    <row r="30636" ht="8.25" hidden="1" customHeight="1"/>
    <row r="30637" ht="8.25" hidden="1" customHeight="1"/>
    <row r="30638" ht="8.25" hidden="1" customHeight="1"/>
    <row r="30639" ht="8.25" hidden="1" customHeight="1"/>
    <row r="30640" ht="8.25" hidden="1" customHeight="1"/>
    <row r="30641" ht="8.25" hidden="1" customHeight="1"/>
    <row r="30642" ht="8.25" hidden="1" customHeight="1"/>
    <row r="30643" ht="8.25" hidden="1" customHeight="1"/>
    <row r="30644" ht="8.25" hidden="1" customHeight="1"/>
    <row r="30645" ht="8.25" hidden="1" customHeight="1"/>
    <row r="30646" ht="8.25" hidden="1" customHeight="1"/>
    <row r="30647" ht="8.25" hidden="1" customHeight="1"/>
    <row r="30648" ht="8.25" hidden="1" customHeight="1"/>
    <row r="30649" ht="8.25" hidden="1" customHeight="1"/>
    <row r="30650" ht="8.25" hidden="1" customHeight="1"/>
    <row r="30651" ht="8.25" hidden="1" customHeight="1"/>
    <row r="30652" ht="8.25" hidden="1" customHeight="1"/>
    <row r="30653" ht="8.25" hidden="1" customHeight="1"/>
    <row r="30654" ht="8.25" hidden="1" customHeight="1"/>
    <row r="30655" ht="8.25" hidden="1" customHeight="1"/>
    <row r="30656" ht="8.25" hidden="1" customHeight="1"/>
    <row r="30657" ht="8.25" hidden="1" customHeight="1"/>
    <row r="30658" ht="8.25" hidden="1" customHeight="1"/>
    <row r="30659" ht="8.25" hidden="1" customHeight="1"/>
    <row r="30660" ht="8.25" hidden="1" customHeight="1"/>
    <row r="30661" ht="8.25" hidden="1" customHeight="1"/>
    <row r="30662" ht="8.25" hidden="1" customHeight="1"/>
    <row r="30663" ht="8.25" hidden="1" customHeight="1"/>
    <row r="30664" ht="8.25" hidden="1" customHeight="1"/>
    <row r="30665" ht="8.25" hidden="1" customHeight="1"/>
    <row r="30666" ht="8.25" hidden="1" customHeight="1"/>
    <row r="30667" ht="8.25" hidden="1" customHeight="1"/>
    <row r="30668" ht="8.25" hidden="1" customHeight="1"/>
    <row r="30669" ht="8.25" hidden="1" customHeight="1"/>
    <row r="30670" ht="8.25" hidden="1" customHeight="1"/>
    <row r="30671" ht="8.25" hidden="1" customHeight="1"/>
    <row r="30672" ht="8.25" hidden="1" customHeight="1"/>
    <row r="30673" ht="8.25" hidden="1" customHeight="1"/>
    <row r="30674" ht="8.25" hidden="1" customHeight="1"/>
    <row r="30675" ht="8.25" hidden="1" customHeight="1"/>
    <row r="30676" ht="8.25" hidden="1" customHeight="1"/>
    <row r="30677" ht="8.25" hidden="1" customHeight="1"/>
    <row r="30678" ht="8.25" hidden="1" customHeight="1"/>
    <row r="30679" ht="8.25" hidden="1" customHeight="1"/>
    <row r="30680" ht="8.25" hidden="1" customHeight="1"/>
    <row r="30681" ht="8.25" hidden="1" customHeight="1"/>
    <row r="30682" ht="8.25" hidden="1" customHeight="1"/>
    <row r="30683" ht="8.25" hidden="1" customHeight="1"/>
    <row r="30684" ht="8.25" hidden="1" customHeight="1"/>
    <row r="30685" ht="8.25" hidden="1" customHeight="1"/>
    <row r="30686" ht="8.25" hidden="1" customHeight="1"/>
    <row r="30687" ht="8.25" hidden="1" customHeight="1"/>
    <row r="30688" ht="8.25" hidden="1" customHeight="1"/>
    <row r="30689" ht="8.25" hidden="1" customHeight="1"/>
    <row r="30690" ht="8.25" hidden="1" customHeight="1"/>
    <row r="30691" ht="8.25" hidden="1" customHeight="1"/>
    <row r="30692" ht="8.25" hidden="1" customHeight="1"/>
    <row r="30693" ht="8.25" hidden="1" customHeight="1"/>
    <row r="30694" ht="8.25" hidden="1" customHeight="1"/>
    <row r="30695" ht="8.25" hidden="1" customHeight="1"/>
    <row r="30696" ht="8.25" hidden="1" customHeight="1"/>
    <row r="30697" ht="8.25" hidden="1" customHeight="1"/>
    <row r="30698" ht="8.25" hidden="1" customHeight="1"/>
    <row r="30699" ht="8.25" hidden="1" customHeight="1"/>
    <row r="30700" ht="8.25" hidden="1" customHeight="1"/>
    <row r="30701" ht="8.25" hidden="1" customHeight="1"/>
    <row r="30702" ht="8.25" hidden="1" customHeight="1"/>
    <row r="30703" ht="8.25" hidden="1" customHeight="1"/>
    <row r="30704" ht="8.25" hidden="1" customHeight="1"/>
    <row r="30705" ht="8.25" hidden="1" customHeight="1"/>
    <row r="30706" ht="8.25" hidden="1" customHeight="1"/>
    <row r="30707" ht="8.25" hidden="1" customHeight="1"/>
    <row r="30708" ht="8.25" hidden="1" customHeight="1"/>
    <row r="30709" ht="8.25" hidden="1" customHeight="1"/>
    <row r="30710" ht="8.25" hidden="1" customHeight="1"/>
    <row r="30711" ht="8.25" hidden="1" customHeight="1"/>
    <row r="30712" ht="8.25" hidden="1" customHeight="1"/>
    <row r="30713" ht="8.25" hidden="1" customHeight="1"/>
    <row r="30714" ht="8.25" hidden="1" customHeight="1"/>
    <row r="30715" ht="8.25" hidden="1" customHeight="1"/>
    <row r="30716" ht="8.25" hidden="1" customHeight="1"/>
    <row r="30717" ht="8.25" hidden="1" customHeight="1"/>
    <row r="30718" ht="8.25" hidden="1" customHeight="1"/>
    <row r="30719" ht="8.25" hidden="1" customHeight="1"/>
    <row r="30720" ht="8.25" hidden="1" customHeight="1"/>
    <row r="30721" ht="8.25" hidden="1" customHeight="1"/>
    <row r="30722" ht="8.25" hidden="1" customHeight="1"/>
    <row r="30723" ht="8.25" hidden="1" customHeight="1"/>
    <row r="30724" ht="8.25" hidden="1" customHeight="1"/>
    <row r="30725" ht="8.25" hidden="1" customHeight="1"/>
    <row r="30726" ht="8.25" hidden="1" customHeight="1"/>
    <row r="30727" ht="8.25" hidden="1" customHeight="1"/>
    <row r="30728" ht="8.25" hidden="1" customHeight="1"/>
    <row r="30729" ht="8.25" hidden="1" customHeight="1"/>
    <row r="30730" ht="8.25" hidden="1" customHeight="1"/>
    <row r="30731" ht="8.25" hidden="1" customHeight="1"/>
    <row r="30732" ht="8.25" hidden="1" customHeight="1"/>
    <row r="30733" ht="8.25" hidden="1" customHeight="1"/>
    <row r="30734" ht="8.25" hidden="1" customHeight="1"/>
    <row r="30735" ht="8.25" hidden="1" customHeight="1"/>
    <row r="30736" ht="8.25" hidden="1" customHeight="1"/>
    <row r="30737" ht="8.25" hidden="1" customHeight="1"/>
    <row r="30738" ht="8.25" hidden="1" customHeight="1"/>
    <row r="30739" ht="8.25" hidden="1" customHeight="1"/>
    <row r="30740" ht="8.25" hidden="1" customHeight="1"/>
    <row r="30741" ht="8.25" hidden="1" customHeight="1"/>
    <row r="30742" ht="8.25" hidden="1" customHeight="1"/>
    <row r="30743" ht="8.25" hidden="1" customHeight="1"/>
    <row r="30744" ht="8.25" hidden="1" customHeight="1"/>
    <row r="30745" ht="8.25" hidden="1" customHeight="1"/>
    <row r="30746" ht="8.25" hidden="1" customHeight="1"/>
    <row r="30747" ht="8.25" hidden="1" customHeight="1"/>
    <row r="30748" ht="8.25" hidden="1" customHeight="1"/>
    <row r="30749" ht="8.25" hidden="1" customHeight="1"/>
    <row r="30750" ht="8.25" hidden="1" customHeight="1"/>
    <row r="30751" ht="8.25" hidden="1" customHeight="1"/>
    <row r="30752" ht="8.25" hidden="1" customHeight="1"/>
    <row r="30753" ht="8.25" hidden="1" customHeight="1"/>
    <row r="30754" ht="8.25" hidden="1" customHeight="1"/>
    <row r="30755" ht="8.25" hidden="1" customHeight="1"/>
    <row r="30756" ht="8.25" hidden="1" customHeight="1"/>
    <row r="30757" ht="8.25" hidden="1" customHeight="1"/>
    <row r="30758" ht="8.25" hidden="1" customHeight="1"/>
    <row r="30759" ht="8.25" hidden="1" customHeight="1"/>
    <row r="30760" ht="8.25" hidden="1" customHeight="1"/>
    <row r="30761" ht="8.25" hidden="1" customHeight="1"/>
    <row r="30762" ht="8.25" hidden="1" customHeight="1"/>
    <row r="30763" ht="8.25" hidden="1" customHeight="1"/>
    <row r="30764" ht="8.25" hidden="1" customHeight="1"/>
    <row r="30765" ht="8.25" hidden="1" customHeight="1"/>
    <row r="30766" ht="8.25" hidden="1" customHeight="1"/>
    <row r="30767" ht="8.25" hidden="1" customHeight="1"/>
    <row r="30768" ht="8.25" hidden="1" customHeight="1"/>
    <row r="30769" ht="8.25" hidden="1" customHeight="1"/>
    <row r="30770" ht="8.25" hidden="1" customHeight="1"/>
    <row r="30771" ht="8.25" hidden="1" customHeight="1"/>
    <row r="30772" ht="8.25" hidden="1" customHeight="1"/>
    <row r="30773" ht="8.25" hidden="1" customHeight="1"/>
    <row r="30774" ht="8.25" hidden="1" customHeight="1"/>
    <row r="30775" ht="8.25" hidden="1" customHeight="1"/>
    <row r="30776" ht="8.25" hidden="1" customHeight="1"/>
    <row r="30777" ht="8.25" hidden="1" customHeight="1"/>
    <row r="30778" ht="8.25" hidden="1" customHeight="1"/>
    <row r="30779" ht="8.25" hidden="1" customHeight="1"/>
    <row r="30780" ht="8.25" hidden="1" customHeight="1"/>
    <row r="30781" ht="8.25" hidden="1" customHeight="1"/>
    <row r="30782" ht="8.25" hidden="1" customHeight="1"/>
    <row r="30783" ht="8.25" hidden="1" customHeight="1"/>
    <row r="30784" ht="8.25" hidden="1" customHeight="1"/>
    <row r="30785" ht="8.25" hidden="1" customHeight="1"/>
    <row r="30786" ht="8.25" hidden="1" customHeight="1"/>
    <row r="30787" ht="8.25" hidden="1" customHeight="1"/>
    <row r="30788" ht="8.25" hidden="1" customHeight="1"/>
    <row r="30789" ht="8.25" hidden="1" customHeight="1"/>
    <row r="30790" ht="8.25" hidden="1" customHeight="1"/>
    <row r="30791" ht="8.25" hidden="1" customHeight="1"/>
    <row r="30792" ht="8.25" hidden="1" customHeight="1"/>
    <row r="30793" ht="8.25" hidden="1" customHeight="1"/>
    <row r="30794" ht="8.25" hidden="1" customHeight="1"/>
    <row r="30795" ht="8.25" hidden="1" customHeight="1"/>
    <row r="30796" ht="8.25" hidden="1" customHeight="1"/>
    <row r="30797" ht="8.25" hidden="1" customHeight="1"/>
    <row r="30798" ht="8.25" hidden="1" customHeight="1"/>
    <row r="30799" ht="8.25" hidden="1" customHeight="1"/>
    <row r="30800" ht="8.25" hidden="1" customHeight="1"/>
    <row r="30801" ht="8.25" hidden="1" customHeight="1"/>
    <row r="30802" ht="8.25" hidden="1" customHeight="1"/>
    <row r="30803" ht="8.25" hidden="1" customHeight="1"/>
    <row r="30804" ht="8.25" hidden="1" customHeight="1"/>
    <row r="30805" ht="8.25" hidden="1" customHeight="1"/>
    <row r="30806" ht="8.25" hidden="1" customHeight="1"/>
    <row r="30807" ht="8.25" hidden="1" customHeight="1"/>
    <row r="30808" ht="8.25" hidden="1" customHeight="1"/>
    <row r="30809" ht="8.25" hidden="1" customHeight="1"/>
    <row r="30810" ht="8.25" hidden="1" customHeight="1"/>
    <row r="30811" ht="8.25" hidden="1" customHeight="1"/>
    <row r="30812" ht="8.25" hidden="1" customHeight="1"/>
    <row r="30813" ht="8.25" hidden="1" customHeight="1"/>
    <row r="30814" ht="8.25" hidden="1" customHeight="1"/>
    <row r="30815" ht="8.25" hidden="1" customHeight="1"/>
    <row r="30816" ht="8.25" hidden="1" customHeight="1"/>
    <row r="30817" ht="8.25" hidden="1" customHeight="1"/>
    <row r="30818" ht="8.25" hidden="1" customHeight="1"/>
    <row r="30819" ht="8.25" hidden="1" customHeight="1"/>
    <row r="30820" ht="8.25" hidden="1" customHeight="1"/>
    <row r="30821" ht="8.25" hidden="1" customHeight="1"/>
    <row r="30822" ht="8.25" hidden="1" customHeight="1"/>
    <row r="30823" ht="8.25" hidden="1" customHeight="1"/>
    <row r="30824" ht="8.25" hidden="1" customHeight="1"/>
    <row r="30825" ht="8.25" hidden="1" customHeight="1"/>
    <row r="30826" ht="8.25" hidden="1" customHeight="1"/>
    <row r="30827" ht="8.25" hidden="1" customHeight="1"/>
    <row r="30828" ht="8.25" hidden="1" customHeight="1"/>
    <row r="30829" ht="8.25" hidden="1" customHeight="1"/>
    <row r="30830" ht="8.25" hidden="1" customHeight="1"/>
    <row r="30831" ht="8.25" hidden="1" customHeight="1"/>
    <row r="30832" ht="8.25" hidden="1" customHeight="1"/>
    <row r="30833" ht="8.25" hidden="1" customHeight="1"/>
    <row r="30834" ht="8.25" hidden="1" customHeight="1"/>
    <row r="30835" ht="8.25" hidden="1" customHeight="1"/>
    <row r="30836" ht="8.25" hidden="1" customHeight="1"/>
    <row r="30837" ht="8.25" hidden="1" customHeight="1"/>
    <row r="30838" ht="8.25" hidden="1" customHeight="1"/>
    <row r="30839" ht="8.25" hidden="1" customHeight="1"/>
    <row r="30840" ht="8.25" hidden="1" customHeight="1"/>
    <row r="30841" ht="8.25" hidden="1" customHeight="1"/>
    <row r="30842" ht="8.25" hidden="1" customHeight="1"/>
    <row r="30843" ht="8.25" hidden="1" customHeight="1"/>
    <row r="30844" ht="8.25" hidden="1" customHeight="1"/>
    <row r="30845" ht="8.25" hidden="1" customHeight="1"/>
    <row r="30846" ht="8.25" hidden="1" customHeight="1"/>
    <row r="30847" ht="8.25" hidden="1" customHeight="1"/>
    <row r="30848" ht="8.25" hidden="1" customHeight="1"/>
    <row r="30849" ht="8.25" hidden="1" customHeight="1"/>
    <row r="30850" ht="8.25" hidden="1" customHeight="1"/>
    <row r="30851" ht="8.25" hidden="1" customHeight="1"/>
    <row r="30852" ht="8.25" hidden="1" customHeight="1"/>
    <row r="30853" ht="8.25" hidden="1" customHeight="1"/>
    <row r="30854" ht="8.25" hidden="1" customHeight="1"/>
    <row r="30855" ht="8.25" hidden="1" customHeight="1"/>
    <row r="30856" ht="8.25" hidden="1" customHeight="1"/>
    <row r="30857" ht="8.25" hidden="1" customHeight="1"/>
    <row r="30858" ht="8.25" hidden="1" customHeight="1"/>
    <row r="30859" ht="8.25" hidden="1" customHeight="1"/>
    <row r="30860" ht="8.25" hidden="1" customHeight="1"/>
    <row r="30861" ht="8.25" hidden="1" customHeight="1"/>
    <row r="30862" ht="8.25" hidden="1" customHeight="1"/>
    <row r="30863" ht="8.25" hidden="1" customHeight="1"/>
    <row r="30864" ht="8.25" hidden="1" customHeight="1"/>
    <row r="30865" ht="8.25" hidden="1" customHeight="1"/>
    <row r="30866" ht="8.25" hidden="1" customHeight="1"/>
    <row r="30867" ht="8.25" hidden="1" customHeight="1"/>
    <row r="30868" ht="8.25" hidden="1" customHeight="1"/>
    <row r="30869" ht="8.25" hidden="1" customHeight="1"/>
    <row r="30870" ht="8.25" hidden="1" customHeight="1"/>
    <row r="30871" ht="8.25" hidden="1" customHeight="1"/>
    <row r="30872" ht="8.25" hidden="1" customHeight="1"/>
    <row r="30873" ht="8.25" hidden="1" customHeight="1"/>
    <row r="30874" ht="8.25" hidden="1" customHeight="1"/>
    <row r="30875" ht="8.25" hidden="1" customHeight="1"/>
    <row r="30876" ht="8.25" hidden="1" customHeight="1"/>
    <row r="30877" ht="8.25" hidden="1" customHeight="1"/>
    <row r="30878" ht="8.25" hidden="1" customHeight="1"/>
    <row r="30879" ht="8.25" hidden="1" customHeight="1"/>
    <row r="30880" ht="8.25" hidden="1" customHeight="1"/>
    <row r="30881" ht="8.25" hidden="1" customHeight="1"/>
    <row r="30882" ht="8.25" hidden="1" customHeight="1"/>
    <row r="30883" ht="8.25" hidden="1" customHeight="1"/>
    <row r="30884" ht="8.25" hidden="1" customHeight="1"/>
    <row r="30885" ht="8.25" hidden="1" customHeight="1"/>
    <row r="30886" ht="8.25" hidden="1" customHeight="1"/>
    <row r="30887" ht="8.25" hidden="1" customHeight="1"/>
    <row r="30888" ht="8.25" hidden="1" customHeight="1"/>
    <row r="30889" ht="8.25" hidden="1" customHeight="1"/>
    <row r="30890" ht="8.25" hidden="1" customHeight="1"/>
    <row r="30891" ht="8.25" hidden="1" customHeight="1"/>
    <row r="30892" ht="8.25" hidden="1" customHeight="1"/>
    <row r="30893" ht="8.25" hidden="1" customHeight="1"/>
    <row r="30894" ht="8.25" hidden="1" customHeight="1"/>
    <row r="30895" ht="8.25" hidden="1" customHeight="1"/>
    <row r="30896" ht="8.25" hidden="1" customHeight="1"/>
    <row r="30897" ht="8.25" hidden="1" customHeight="1"/>
    <row r="30898" ht="8.25" hidden="1" customHeight="1"/>
    <row r="30899" ht="8.25" hidden="1" customHeight="1"/>
    <row r="30900" ht="8.25" hidden="1" customHeight="1"/>
    <row r="30901" ht="8.25" hidden="1" customHeight="1"/>
    <row r="30902" ht="8.25" hidden="1" customHeight="1"/>
    <row r="30903" ht="8.25" hidden="1" customHeight="1"/>
    <row r="30904" ht="8.25" hidden="1" customHeight="1"/>
    <row r="30905" ht="8.25" hidden="1" customHeight="1"/>
    <row r="30906" ht="8.25" hidden="1" customHeight="1"/>
    <row r="30907" ht="8.25" hidden="1" customHeight="1"/>
    <row r="30908" ht="8.25" hidden="1" customHeight="1"/>
    <row r="30909" ht="8.25" hidden="1" customHeight="1"/>
    <row r="30910" ht="8.25" hidden="1" customHeight="1"/>
    <row r="30911" ht="8.25" hidden="1" customHeight="1"/>
    <row r="30912" ht="8.25" hidden="1" customHeight="1"/>
    <row r="30913" ht="8.25" hidden="1" customHeight="1"/>
    <row r="30914" ht="8.25" hidden="1" customHeight="1"/>
    <row r="30915" ht="8.25" hidden="1" customHeight="1"/>
    <row r="30916" ht="8.25" hidden="1" customHeight="1"/>
    <row r="30917" ht="8.25" hidden="1" customHeight="1"/>
    <row r="30918" ht="8.25" hidden="1" customHeight="1"/>
    <row r="30919" ht="8.25" hidden="1" customHeight="1"/>
    <row r="30920" ht="8.25" hidden="1" customHeight="1"/>
    <row r="30921" ht="8.25" hidden="1" customHeight="1"/>
    <row r="30922" ht="8.25" hidden="1" customHeight="1"/>
    <row r="30923" ht="8.25" hidden="1" customHeight="1"/>
    <row r="30924" ht="8.25" hidden="1" customHeight="1"/>
    <row r="30925" ht="8.25" hidden="1" customHeight="1"/>
    <row r="30926" ht="8.25" hidden="1" customHeight="1"/>
    <row r="30927" ht="8.25" hidden="1" customHeight="1"/>
    <row r="30928" ht="8.25" hidden="1" customHeight="1"/>
    <row r="30929" ht="8.25" hidden="1" customHeight="1"/>
    <row r="30930" ht="8.25" hidden="1" customHeight="1"/>
    <row r="30931" ht="8.25" hidden="1" customHeight="1"/>
    <row r="30932" ht="8.25" hidden="1" customHeight="1"/>
    <row r="30933" ht="8.25" hidden="1" customHeight="1"/>
    <row r="30934" ht="8.25" hidden="1" customHeight="1"/>
    <row r="30935" ht="8.25" hidden="1" customHeight="1"/>
    <row r="30936" ht="8.25" hidden="1" customHeight="1"/>
    <row r="30937" ht="8.25" hidden="1" customHeight="1"/>
    <row r="30938" ht="8.25" hidden="1" customHeight="1"/>
    <row r="30939" ht="8.25" hidden="1" customHeight="1"/>
    <row r="30940" ht="8.25" hidden="1" customHeight="1"/>
    <row r="30941" ht="8.25" hidden="1" customHeight="1"/>
    <row r="30942" ht="8.25" hidden="1" customHeight="1"/>
    <row r="30943" ht="8.25" hidden="1" customHeight="1"/>
    <row r="30944" ht="8.25" hidden="1" customHeight="1"/>
    <row r="30945" ht="8.25" hidden="1" customHeight="1"/>
    <row r="30946" ht="8.25" hidden="1" customHeight="1"/>
    <row r="30947" ht="8.25" hidden="1" customHeight="1"/>
    <row r="30948" ht="8.25" hidden="1" customHeight="1"/>
    <row r="30949" ht="8.25" hidden="1" customHeight="1"/>
    <row r="30950" ht="8.25" hidden="1" customHeight="1"/>
    <row r="30951" ht="8.25" hidden="1" customHeight="1"/>
    <row r="30952" ht="8.25" hidden="1" customHeight="1"/>
    <row r="30953" ht="8.25" hidden="1" customHeight="1"/>
    <row r="30954" ht="8.25" hidden="1" customHeight="1"/>
    <row r="30955" ht="8.25" hidden="1" customHeight="1"/>
    <row r="30956" ht="8.25" hidden="1" customHeight="1"/>
    <row r="30957" ht="8.25" hidden="1" customHeight="1"/>
    <row r="30958" ht="8.25" hidden="1" customHeight="1"/>
    <row r="30959" ht="8.25" hidden="1" customHeight="1"/>
    <row r="30960" ht="8.25" hidden="1" customHeight="1"/>
    <row r="30961" ht="8.25" hidden="1" customHeight="1"/>
    <row r="30962" ht="8.25" hidden="1" customHeight="1"/>
    <row r="30963" ht="8.25" hidden="1" customHeight="1"/>
    <row r="30964" ht="8.25" hidden="1" customHeight="1"/>
    <row r="30965" ht="8.25" hidden="1" customHeight="1"/>
    <row r="30966" ht="8.25" hidden="1" customHeight="1"/>
    <row r="30967" ht="8.25" hidden="1" customHeight="1"/>
    <row r="30968" ht="8.25" hidden="1" customHeight="1"/>
    <row r="30969" ht="8.25" hidden="1" customHeight="1"/>
    <row r="30970" ht="8.25" hidden="1" customHeight="1"/>
    <row r="30971" ht="8.25" hidden="1" customHeight="1"/>
    <row r="30972" ht="8.25" hidden="1" customHeight="1"/>
    <row r="30973" ht="8.25" hidden="1" customHeight="1"/>
    <row r="30974" ht="8.25" hidden="1" customHeight="1"/>
    <row r="30975" ht="8.25" hidden="1" customHeight="1"/>
    <row r="30976" ht="8.25" hidden="1" customHeight="1"/>
    <row r="30977" ht="8.25" hidden="1" customHeight="1"/>
    <row r="30978" ht="8.25" hidden="1" customHeight="1"/>
    <row r="30979" ht="8.25" hidden="1" customHeight="1"/>
    <row r="30980" ht="8.25" hidden="1" customHeight="1"/>
    <row r="30981" ht="8.25" hidden="1" customHeight="1"/>
    <row r="30982" ht="8.25" hidden="1" customHeight="1"/>
    <row r="30983" ht="8.25" hidden="1" customHeight="1"/>
    <row r="30984" ht="8.25" hidden="1" customHeight="1"/>
    <row r="30985" ht="8.25" hidden="1" customHeight="1"/>
    <row r="30986" ht="8.25" hidden="1" customHeight="1"/>
    <row r="30987" ht="8.25" hidden="1" customHeight="1"/>
    <row r="30988" ht="8.25" hidden="1" customHeight="1"/>
    <row r="30989" ht="8.25" hidden="1" customHeight="1"/>
    <row r="30990" ht="8.25" hidden="1" customHeight="1"/>
    <row r="30991" ht="8.25" hidden="1" customHeight="1"/>
    <row r="30992" ht="8.25" hidden="1" customHeight="1"/>
    <row r="30993" ht="8.25" hidden="1" customHeight="1"/>
    <row r="30994" ht="8.25" hidden="1" customHeight="1"/>
    <row r="30995" ht="8.25" hidden="1" customHeight="1"/>
    <row r="30996" ht="8.25" hidden="1" customHeight="1"/>
    <row r="30997" ht="8.25" hidden="1" customHeight="1"/>
    <row r="30998" ht="8.25" hidden="1" customHeight="1"/>
    <row r="30999" ht="8.25" hidden="1" customHeight="1"/>
    <row r="31000" ht="8.25" hidden="1" customHeight="1"/>
    <row r="31001" ht="8.25" hidden="1" customHeight="1"/>
    <row r="31002" ht="8.25" hidden="1" customHeight="1"/>
    <row r="31003" ht="8.25" hidden="1" customHeight="1"/>
    <row r="31004" ht="8.25" hidden="1" customHeight="1"/>
    <row r="31005" ht="8.25" hidden="1" customHeight="1"/>
    <row r="31006" ht="8.25" hidden="1" customHeight="1"/>
    <row r="31007" ht="8.25" hidden="1" customHeight="1"/>
    <row r="31008" ht="8.25" hidden="1" customHeight="1"/>
    <row r="31009" ht="8.25" hidden="1" customHeight="1"/>
    <row r="31010" ht="8.25" hidden="1" customHeight="1"/>
    <row r="31011" ht="8.25" hidden="1" customHeight="1"/>
    <row r="31012" ht="8.25" hidden="1" customHeight="1"/>
    <row r="31013" ht="8.25" hidden="1" customHeight="1"/>
    <row r="31014" ht="8.25" hidden="1" customHeight="1"/>
    <row r="31015" ht="8.25" hidden="1" customHeight="1"/>
    <row r="31016" ht="8.25" hidden="1" customHeight="1"/>
    <row r="31017" ht="8.25" hidden="1" customHeight="1"/>
    <row r="31018" ht="8.25" hidden="1" customHeight="1"/>
    <row r="31019" ht="8.25" hidden="1" customHeight="1"/>
    <row r="31020" ht="8.25" hidden="1" customHeight="1"/>
    <row r="31021" ht="8.25" hidden="1" customHeight="1"/>
    <row r="31022" ht="8.25" hidden="1" customHeight="1"/>
    <row r="31023" ht="8.25" hidden="1" customHeight="1"/>
    <row r="31024" ht="8.25" hidden="1" customHeight="1"/>
    <row r="31025" ht="8.25" hidden="1" customHeight="1"/>
    <row r="31026" ht="8.25" hidden="1" customHeight="1"/>
    <row r="31027" ht="8.25" hidden="1" customHeight="1"/>
    <row r="31028" ht="8.25" hidden="1" customHeight="1"/>
    <row r="31029" ht="8.25" hidden="1" customHeight="1"/>
    <row r="31030" ht="8.25" hidden="1" customHeight="1"/>
    <row r="31031" ht="8.25" hidden="1" customHeight="1"/>
    <row r="31032" ht="8.25" hidden="1" customHeight="1"/>
    <row r="31033" ht="8.25" hidden="1" customHeight="1"/>
    <row r="31034" ht="8.25" hidden="1" customHeight="1"/>
    <row r="31035" ht="8.25" hidden="1" customHeight="1"/>
    <row r="31036" ht="8.25" hidden="1" customHeight="1"/>
    <row r="31037" ht="8.25" hidden="1" customHeight="1"/>
    <row r="31038" ht="8.25" hidden="1" customHeight="1"/>
    <row r="31039" ht="8.25" hidden="1" customHeight="1"/>
    <row r="31040" ht="8.25" hidden="1" customHeight="1"/>
    <row r="31041" ht="8.25" hidden="1" customHeight="1"/>
    <row r="31042" ht="8.25" hidden="1" customHeight="1"/>
    <row r="31043" ht="8.25" hidden="1" customHeight="1"/>
    <row r="31044" ht="8.25" hidden="1" customHeight="1"/>
    <row r="31045" ht="8.25" hidden="1" customHeight="1"/>
    <row r="31046" ht="8.25" hidden="1" customHeight="1"/>
    <row r="31047" ht="8.25" hidden="1" customHeight="1"/>
    <row r="31048" ht="8.25" hidden="1" customHeight="1"/>
    <row r="31049" ht="8.25" hidden="1" customHeight="1"/>
    <row r="31050" ht="8.25" hidden="1" customHeight="1"/>
    <row r="31051" ht="8.25" hidden="1" customHeight="1"/>
    <row r="31052" ht="8.25" hidden="1" customHeight="1"/>
    <row r="31053" ht="8.25" hidden="1" customHeight="1"/>
    <row r="31054" ht="8.25" hidden="1" customHeight="1"/>
    <row r="31055" ht="8.25" hidden="1" customHeight="1"/>
    <row r="31056" ht="8.25" hidden="1" customHeight="1"/>
    <row r="31057" ht="8.25" hidden="1" customHeight="1"/>
    <row r="31058" ht="8.25" hidden="1" customHeight="1"/>
    <row r="31059" ht="8.25" hidden="1" customHeight="1"/>
    <row r="31060" ht="8.25" hidden="1" customHeight="1"/>
    <row r="31061" ht="8.25" hidden="1" customHeight="1"/>
    <row r="31062" ht="8.25" hidden="1" customHeight="1"/>
    <row r="31063" ht="8.25" hidden="1" customHeight="1"/>
    <row r="31064" ht="8.25" hidden="1" customHeight="1"/>
    <row r="31065" ht="8.25" hidden="1" customHeight="1"/>
    <row r="31066" ht="8.25" hidden="1" customHeight="1"/>
    <row r="31067" ht="8.25" hidden="1" customHeight="1"/>
    <row r="31068" ht="8.25" hidden="1" customHeight="1"/>
    <row r="31069" ht="8.25" hidden="1" customHeight="1"/>
    <row r="31070" ht="8.25" hidden="1" customHeight="1"/>
    <row r="31071" ht="8.25" hidden="1" customHeight="1"/>
    <row r="31072" ht="8.25" hidden="1" customHeight="1"/>
    <row r="31073" ht="8.25" hidden="1" customHeight="1"/>
    <row r="31074" ht="8.25" hidden="1" customHeight="1"/>
    <row r="31075" ht="8.25" hidden="1" customHeight="1"/>
    <row r="31076" ht="8.25" hidden="1" customHeight="1"/>
    <row r="31077" ht="8.25" hidden="1" customHeight="1"/>
    <row r="31078" ht="8.25" hidden="1" customHeight="1"/>
    <row r="31079" ht="8.25" hidden="1" customHeight="1"/>
    <row r="31080" ht="8.25" hidden="1" customHeight="1"/>
    <row r="31081" ht="8.25" hidden="1" customHeight="1"/>
    <row r="31082" ht="8.25" hidden="1" customHeight="1"/>
    <row r="31083" ht="8.25" hidden="1" customHeight="1"/>
    <row r="31084" ht="8.25" hidden="1" customHeight="1"/>
    <row r="31085" ht="8.25" hidden="1" customHeight="1"/>
    <row r="31086" ht="8.25" hidden="1" customHeight="1"/>
    <row r="31087" ht="8.25" hidden="1" customHeight="1"/>
    <row r="31088" ht="8.25" hidden="1" customHeight="1"/>
    <row r="31089" ht="8.25" hidden="1" customHeight="1"/>
    <row r="31090" ht="8.25" hidden="1" customHeight="1"/>
    <row r="31091" ht="8.25" hidden="1" customHeight="1"/>
    <row r="31092" ht="8.25" hidden="1" customHeight="1"/>
    <row r="31093" ht="8.25" hidden="1" customHeight="1"/>
    <row r="31094" ht="8.25" hidden="1" customHeight="1"/>
    <row r="31095" ht="8.25" hidden="1" customHeight="1"/>
    <row r="31096" ht="8.25" hidden="1" customHeight="1"/>
    <row r="31097" ht="8.25" hidden="1" customHeight="1"/>
    <row r="31098" ht="8.25" hidden="1" customHeight="1"/>
    <row r="31099" ht="8.25" hidden="1" customHeight="1"/>
    <row r="31100" ht="8.25" hidden="1" customHeight="1"/>
    <row r="31101" ht="8.25" hidden="1" customHeight="1"/>
    <row r="31102" ht="8.25" hidden="1" customHeight="1"/>
    <row r="31103" ht="8.25" hidden="1" customHeight="1"/>
    <row r="31104" ht="8.25" hidden="1" customHeight="1"/>
    <row r="31105" ht="8.25" hidden="1" customHeight="1"/>
    <row r="31106" ht="8.25" hidden="1" customHeight="1"/>
    <row r="31107" ht="8.25" hidden="1" customHeight="1"/>
    <row r="31108" ht="8.25" hidden="1" customHeight="1"/>
    <row r="31109" ht="8.25" hidden="1" customHeight="1"/>
    <row r="31110" ht="8.25" hidden="1" customHeight="1"/>
    <row r="31111" ht="8.25" hidden="1" customHeight="1"/>
    <row r="31112" ht="8.25" hidden="1" customHeight="1"/>
    <row r="31113" ht="8.25" hidden="1" customHeight="1"/>
    <row r="31114" ht="8.25" hidden="1" customHeight="1"/>
    <row r="31115" ht="8.25" hidden="1" customHeight="1"/>
    <row r="31116" ht="8.25" hidden="1" customHeight="1"/>
    <row r="31117" ht="8.25" hidden="1" customHeight="1"/>
    <row r="31118" ht="8.25" hidden="1" customHeight="1"/>
    <row r="31119" ht="8.25" hidden="1" customHeight="1"/>
    <row r="31120" ht="8.25" hidden="1" customHeight="1"/>
    <row r="31121" ht="8.25" hidden="1" customHeight="1"/>
    <row r="31122" ht="8.25" hidden="1" customHeight="1"/>
    <row r="31123" ht="8.25" hidden="1" customHeight="1"/>
    <row r="31124" ht="8.25" hidden="1" customHeight="1"/>
    <row r="31125" ht="8.25" hidden="1" customHeight="1"/>
    <row r="31126" ht="8.25" hidden="1" customHeight="1"/>
    <row r="31127" ht="8.25" hidden="1" customHeight="1"/>
    <row r="31128" ht="8.25" hidden="1" customHeight="1"/>
    <row r="31129" ht="8.25" hidden="1" customHeight="1"/>
    <row r="31130" ht="8.25" hidden="1" customHeight="1"/>
    <row r="31131" ht="8.25" hidden="1" customHeight="1"/>
    <row r="31132" ht="8.25" hidden="1" customHeight="1"/>
    <row r="31133" ht="8.25" hidden="1" customHeight="1"/>
    <row r="31134" ht="8.25" hidden="1" customHeight="1"/>
    <row r="31135" ht="8.25" hidden="1" customHeight="1"/>
    <row r="31136" ht="8.25" hidden="1" customHeight="1"/>
    <row r="31137" ht="8.25" hidden="1" customHeight="1"/>
    <row r="31138" ht="8.25" hidden="1" customHeight="1"/>
    <row r="31139" ht="8.25" hidden="1" customHeight="1"/>
    <row r="31140" ht="8.25" hidden="1" customHeight="1"/>
    <row r="31141" ht="8.25" hidden="1" customHeight="1"/>
    <row r="31142" ht="8.25" hidden="1" customHeight="1"/>
    <row r="31143" ht="8.25" hidden="1" customHeight="1"/>
    <row r="31144" ht="8.25" hidden="1" customHeight="1"/>
    <row r="31145" ht="8.25" hidden="1" customHeight="1"/>
    <row r="31146" ht="8.25" hidden="1" customHeight="1"/>
    <row r="31147" ht="8.25" hidden="1" customHeight="1"/>
    <row r="31148" ht="8.25" hidden="1" customHeight="1"/>
    <row r="31149" ht="8.25" hidden="1" customHeight="1"/>
    <row r="31150" ht="8.25" hidden="1" customHeight="1"/>
    <row r="31151" ht="8.25" hidden="1" customHeight="1"/>
    <row r="31152" ht="8.25" hidden="1" customHeight="1"/>
    <row r="31153" ht="8.25" hidden="1" customHeight="1"/>
    <row r="31154" ht="8.25" hidden="1" customHeight="1"/>
    <row r="31155" ht="8.25" hidden="1" customHeight="1"/>
    <row r="31156" ht="8.25" hidden="1" customHeight="1"/>
    <row r="31157" ht="8.25" hidden="1" customHeight="1"/>
    <row r="31158" ht="8.25" hidden="1" customHeight="1"/>
    <row r="31159" ht="8.25" hidden="1" customHeight="1"/>
    <row r="31160" ht="8.25" hidden="1" customHeight="1"/>
    <row r="31161" ht="8.25" hidden="1" customHeight="1"/>
    <row r="31162" ht="8.25" hidden="1" customHeight="1"/>
    <row r="31163" ht="8.25" hidden="1" customHeight="1"/>
    <row r="31164" ht="8.25" hidden="1" customHeight="1"/>
    <row r="31165" ht="8.25" hidden="1" customHeight="1"/>
    <row r="31166" ht="8.25" hidden="1" customHeight="1"/>
    <row r="31167" ht="8.25" hidden="1" customHeight="1"/>
    <row r="31168" ht="8.25" hidden="1" customHeight="1"/>
    <row r="31169" ht="8.25" hidden="1" customHeight="1"/>
    <row r="31170" ht="8.25" hidden="1" customHeight="1"/>
    <row r="31171" ht="8.25" hidden="1" customHeight="1"/>
    <row r="31172" ht="8.25" hidden="1" customHeight="1"/>
    <row r="31173" ht="8.25" hidden="1" customHeight="1"/>
    <row r="31174" ht="8.25" hidden="1" customHeight="1"/>
    <row r="31175" ht="8.25" hidden="1" customHeight="1"/>
    <row r="31176" ht="8.25" hidden="1" customHeight="1"/>
    <row r="31177" ht="8.25" hidden="1" customHeight="1"/>
    <row r="31178" ht="8.25" hidden="1" customHeight="1"/>
    <row r="31179" ht="8.25" hidden="1" customHeight="1"/>
    <row r="31180" ht="8.25" hidden="1" customHeight="1"/>
    <row r="31181" ht="8.25" hidden="1" customHeight="1"/>
    <row r="31182" ht="8.25" hidden="1" customHeight="1"/>
    <row r="31183" ht="8.25" hidden="1" customHeight="1"/>
    <row r="31184" ht="8.25" hidden="1" customHeight="1"/>
    <row r="31185" ht="8.25" hidden="1" customHeight="1"/>
    <row r="31186" ht="8.25" hidden="1" customHeight="1"/>
    <row r="31187" ht="8.25" hidden="1" customHeight="1"/>
    <row r="31188" ht="8.25" hidden="1" customHeight="1"/>
    <row r="31189" ht="8.25" hidden="1" customHeight="1"/>
    <row r="31190" ht="8.25" hidden="1" customHeight="1"/>
    <row r="31191" ht="8.25" hidden="1" customHeight="1"/>
    <row r="31192" ht="8.25" hidden="1" customHeight="1"/>
    <row r="31193" ht="8.25" hidden="1" customHeight="1"/>
    <row r="31194" ht="8.25" hidden="1" customHeight="1"/>
    <row r="31195" ht="8.25" hidden="1" customHeight="1"/>
    <row r="31196" ht="8.25" hidden="1" customHeight="1"/>
    <row r="31197" ht="8.25" hidden="1" customHeight="1"/>
    <row r="31198" ht="8.25" hidden="1" customHeight="1"/>
    <row r="31199" ht="8.25" hidden="1" customHeight="1"/>
    <row r="31200" ht="8.25" hidden="1" customHeight="1"/>
    <row r="31201" ht="8.25" hidden="1" customHeight="1"/>
    <row r="31202" ht="8.25" hidden="1" customHeight="1"/>
    <row r="31203" ht="8.25" hidden="1" customHeight="1"/>
    <row r="31204" ht="8.25" hidden="1" customHeight="1"/>
    <row r="31205" ht="8.25" hidden="1" customHeight="1"/>
    <row r="31206" ht="8.25" hidden="1" customHeight="1"/>
    <row r="31207" ht="8.25" hidden="1" customHeight="1"/>
    <row r="31208" ht="8.25" hidden="1" customHeight="1"/>
    <row r="31209" ht="8.25" hidden="1" customHeight="1"/>
    <row r="31210" ht="8.25" hidden="1" customHeight="1"/>
    <row r="31211" ht="8.25" hidden="1" customHeight="1"/>
    <row r="31212" ht="8.25" hidden="1" customHeight="1"/>
    <row r="31213" ht="8.25" hidden="1" customHeight="1"/>
    <row r="31214" ht="8.25" hidden="1" customHeight="1"/>
    <row r="31215" ht="8.25" hidden="1" customHeight="1"/>
    <row r="31216" ht="8.25" hidden="1" customHeight="1"/>
    <row r="31217" ht="8.25" hidden="1" customHeight="1"/>
    <row r="31218" ht="8.25" hidden="1" customHeight="1"/>
    <row r="31219" ht="8.25" hidden="1" customHeight="1"/>
    <row r="31220" ht="8.25" hidden="1" customHeight="1"/>
    <row r="31221" ht="8.25" hidden="1" customHeight="1"/>
    <row r="31222" ht="8.25" hidden="1" customHeight="1"/>
    <row r="31223" ht="8.25" hidden="1" customHeight="1"/>
    <row r="31224" ht="8.25" hidden="1" customHeight="1"/>
    <row r="31225" ht="8.25" hidden="1" customHeight="1"/>
    <row r="31226" ht="8.25" hidden="1" customHeight="1"/>
    <row r="31227" ht="8.25" hidden="1" customHeight="1"/>
    <row r="31228" ht="8.25" hidden="1" customHeight="1"/>
    <row r="31229" ht="8.25" hidden="1" customHeight="1"/>
    <row r="31230" ht="8.25" hidden="1" customHeight="1"/>
    <row r="31231" ht="8.25" hidden="1" customHeight="1"/>
    <row r="31232" ht="8.25" hidden="1" customHeight="1"/>
    <row r="31233" ht="8.25" hidden="1" customHeight="1"/>
    <row r="31234" ht="8.25" hidden="1" customHeight="1"/>
    <row r="31235" ht="8.25" hidden="1" customHeight="1"/>
    <row r="31236" ht="8.25" hidden="1" customHeight="1"/>
    <row r="31237" ht="8.25" hidden="1" customHeight="1"/>
    <row r="31238" ht="8.25" hidden="1" customHeight="1"/>
    <row r="31239" ht="8.25" hidden="1" customHeight="1"/>
    <row r="31240" ht="8.25" hidden="1" customHeight="1"/>
    <row r="31241" ht="8.25" hidden="1" customHeight="1"/>
    <row r="31242" ht="8.25" hidden="1" customHeight="1"/>
    <row r="31243" ht="8.25" hidden="1" customHeight="1"/>
    <row r="31244" ht="8.25" hidden="1" customHeight="1"/>
    <row r="31245" ht="8.25" hidden="1" customHeight="1"/>
    <row r="31246" ht="8.25" hidden="1" customHeight="1"/>
    <row r="31247" ht="8.25" hidden="1" customHeight="1"/>
    <row r="31248" ht="8.25" hidden="1" customHeight="1"/>
    <row r="31249" ht="8.25" hidden="1" customHeight="1"/>
    <row r="31250" ht="8.25" hidden="1" customHeight="1"/>
    <row r="31251" ht="8.25" hidden="1" customHeight="1"/>
    <row r="31252" ht="8.25" hidden="1" customHeight="1"/>
    <row r="31253" ht="8.25" hidden="1" customHeight="1"/>
    <row r="31254" ht="8.25" hidden="1" customHeight="1"/>
    <row r="31255" ht="8.25" hidden="1" customHeight="1"/>
    <row r="31256" ht="8.25" hidden="1" customHeight="1"/>
    <row r="31257" ht="8.25" hidden="1" customHeight="1"/>
    <row r="31258" ht="8.25" hidden="1" customHeight="1"/>
    <row r="31259" ht="8.25" hidden="1" customHeight="1"/>
    <row r="31260" ht="8.25" hidden="1" customHeight="1"/>
    <row r="31261" ht="8.25" hidden="1" customHeight="1"/>
    <row r="31262" ht="8.25" hidden="1" customHeight="1"/>
    <row r="31263" ht="8.25" hidden="1" customHeight="1"/>
    <row r="31264" ht="8.25" hidden="1" customHeight="1"/>
    <row r="31265" ht="8.25" hidden="1" customHeight="1"/>
    <row r="31266" ht="8.25" hidden="1" customHeight="1"/>
    <row r="31267" ht="8.25" hidden="1" customHeight="1"/>
    <row r="31268" ht="8.25" hidden="1" customHeight="1"/>
    <row r="31269" ht="8.25" hidden="1" customHeight="1"/>
    <row r="31270" ht="8.25" hidden="1" customHeight="1"/>
    <row r="31271" ht="8.25" hidden="1" customHeight="1"/>
    <row r="31272" ht="8.25" hidden="1" customHeight="1"/>
    <row r="31273" ht="8.25" hidden="1" customHeight="1"/>
    <row r="31274" ht="8.25" hidden="1" customHeight="1"/>
    <row r="31275" ht="8.25" hidden="1" customHeight="1"/>
    <row r="31276" ht="8.25" hidden="1" customHeight="1"/>
    <row r="31277" ht="8.25" hidden="1" customHeight="1"/>
    <row r="31278" ht="8.25" hidden="1" customHeight="1"/>
    <row r="31279" ht="8.25" hidden="1" customHeight="1"/>
    <row r="31280" ht="8.25" hidden="1" customHeight="1"/>
    <row r="31281" ht="8.25" hidden="1" customHeight="1"/>
    <row r="31282" ht="8.25" hidden="1" customHeight="1"/>
    <row r="31283" ht="8.25" hidden="1" customHeight="1"/>
    <row r="31284" ht="8.25" hidden="1" customHeight="1"/>
    <row r="31285" ht="8.25" hidden="1" customHeight="1"/>
    <row r="31286" ht="8.25" hidden="1" customHeight="1"/>
    <row r="31287" ht="8.25" hidden="1" customHeight="1"/>
    <row r="31288" ht="8.25" hidden="1" customHeight="1"/>
    <row r="31289" ht="8.25" hidden="1" customHeight="1"/>
    <row r="31290" ht="8.25" hidden="1" customHeight="1"/>
    <row r="31291" ht="8.25" hidden="1" customHeight="1"/>
    <row r="31292" ht="8.25" hidden="1" customHeight="1"/>
    <row r="31293" ht="8.25" hidden="1" customHeight="1"/>
    <row r="31294" ht="8.25" hidden="1" customHeight="1"/>
    <row r="31295" ht="8.25" hidden="1" customHeight="1"/>
    <row r="31296" ht="8.25" hidden="1" customHeight="1"/>
    <row r="31297" ht="8.25" hidden="1" customHeight="1"/>
    <row r="31298" ht="8.25" hidden="1" customHeight="1"/>
    <row r="31299" ht="8.25" hidden="1" customHeight="1"/>
    <row r="31300" ht="8.25" hidden="1" customHeight="1"/>
    <row r="31301" ht="8.25" hidden="1" customHeight="1"/>
    <row r="31302" ht="8.25" hidden="1" customHeight="1"/>
    <row r="31303" ht="8.25" hidden="1" customHeight="1"/>
    <row r="31304" ht="8.25" hidden="1" customHeight="1"/>
    <row r="31305" ht="8.25" hidden="1" customHeight="1"/>
    <row r="31306" ht="8.25" hidden="1" customHeight="1"/>
    <row r="31307" ht="8.25" hidden="1" customHeight="1"/>
    <row r="31308" ht="8.25" hidden="1" customHeight="1"/>
    <row r="31309" ht="8.25" hidden="1" customHeight="1"/>
    <row r="31310" ht="8.25" hidden="1" customHeight="1"/>
    <row r="31311" ht="8.25" hidden="1" customHeight="1"/>
    <row r="31312" ht="8.25" hidden="1" customHeight="1"/>
    <row r="31313" ht="8.25" hidden="1" customHeight="1"/>
    <row r="31314" ht="8.25" hidden="1" customHeight="1"/>
    <row r="31315" ht="8.25" hidden="1" customHeight="1"/>
    <row r="31316" ht="8.25" hidden="1" customHeight="1"/>
    <row r="31317" ht="8.25" hidden="1" customHeight="1"/>
    <row r="31318" ht="8.25" hidden="1" customHeight="1"/>
    <row r="31319" ht="8.25" hidden="1" customHeight="1"/>
    <row r="31320" ht="8.25" hidden="1" customHeight="1"/>
    <row r="31321" ht="8.25" hidden="1" customHeight="1"/>
    <row r="31322" ht="8.25" hidden="1" customHeight="1"/>
    <row r="31323" ht="8.25" hidden="1" customHeight="1"/>
    <row r="31324" ht="8.25" hidden="1" customHeight="1"/>
    <row r="31325" ht="8.25" hidden="1" customHeight="1"/>
    <row r="31326" ht="8.25" hidden="1" customHeight="1"/>
    <row r="31327" ht="8.25" hidden="1" customHeight="1"/>
    <row r="31328" ht="8.25" hidden="1" customHeight="1"/>
    <row r="31329" ht="8.25" hidden="1" customHeight="1"/>
    <row r="31330" ht="8.25" hidden="1" customHeight="1"/>
    <row r="31331" ht="8.25" hidden="1" customHeight="1"/>
    <row r="31332" ht="8.25" hidden="1" customHeight="1"/>
    <row r="31333" ht="8.25" hidden="1" customHeight="1"/>
    <row r="31334" ht="8.25" hidden="1" customHeight="1"/>
    <row r="31335" ht="8.25" hidden="1" customHeight="1"/>
    <row r="31336" ht="8.25" hidden="1" customHeight="1"/>
    <row r="31337" ht="8.25" hidden="1" customHeight="1"/>
    <row r="31338" ht="8.25" hidden="1" customHeight="1"/>
    <row r="31339" ht="8.25" hidden="1" customHeight="1"/>
    <row r="31340" ht="8.25" hidden="1" customHeight="1"/>
    <row r="31341" ht="8.25" hidden="1" customHeight="1"/>
    <row r="31342" ht="8.25" hidden="1" customHeight="1"/>
    <row r="31343" ht="8.25" hidden="1" customHeight="1"/>
    <row r="31344" ht="8.25" hidden="1" customHeight="1"/>
    <row r="31345" ht="8.25" hidden="1" customHeight="1"/>
    <row r="31346" ht="8.25" hidden="1" customHeight="1"/>
    <row r="31347" ht="8.25" hidden="1" customHeight="1"/>
    <row r="31348" ht="8.25" hidden="1" customHeight="1"/>
    <row r="31349" ht="8.25" hidden="1" customHeight="1"/>
    <row r="31350" ht="8.25" hidden="1" customHeight="1"/>
    <row r="31351" ht="8.25" hidden="1" customHeight="1"/>
    <row r="31352" ht="8.25" hidden="1" customHeight="1"/>
    <row r="31353" ht="8.25" hidden="1" customHeight="1"/>
    <row r="31354" ht="8.25" hidden="1" customHeight="1"/>
    <row r="31355" ht="8.25" hidden="1" customHeight="1"/>
    <row r="31356" ht="8.25" hidden="1" customHeight="1"/>
    <row r="31357" ht="8.25" hidden="1" customHeight="1"/>
    <row r="31358" ht="8.25" hidden="1" customHeight="1"/>
    <row r="31359" ht="8.25" hidden="1" customHeight="1"/>
    <row r="31360" ht="8.25" hidden="1" customHeight="1"/>
    <row r="31361" ht="8.25" hidden="1" customHeight="1"/>
    <row r="31362" ht="8.25" hidden="1" customHeight="1"/>
    <row r="31363" ht="8.25" hidden="1" customHeight="1"/>
    <row r="31364" ht="8.25" hidden="1" customHeight="1"/>
    <row r="31365" ht="8.25" hidden="1" customHeight="1"/>
    <row r="31366" ht="8.25" hidden="1" customHeight="1"/>
    <row r="31367" ht="8.25" hidden="1" customHeight="1"/>
    <row r="31368" ht="8.25" hidden="1" customHeight="1"/>
    <row r="31369" ht="8.25" hidden="1" customHeight="1"/>
    <row r="31370" ht="8.25" hidden="1" customHeight="1"/>
    <row r="31371" ht="8.25" hidden="1" customHeight="1"/>
    <row r="31372" ht="8.25" hidden="1" customHeight="1"/>
    <row r="31373" ht="8.25" hidden="1" customHeight="1"/>
    <row r="31374" ht="8.25" hidden="1" customHeight="1"/>
    <row r="31375" ht="8.25" hidden="1" customHeight="1"/>
    <row r="31376" ht="8.25" hidden="1" customHeight="1"/>
    <row r="31377" ht="8.25" hidden="1" customHeight="1"/>
    <row r="31378" ht="8.25" hidden="1" customHeight="1"/>
    <row r="31379" ht="8.25" hidden="1" customHeight="1"/>
    <row r="31380" ht="8.25" hidden="1" customHeight="1"/>
    <row r="31381" ht="8.25" hidden="1" customHeight="1"/>
    <row r="31382" ht="8.25" hidden="1" customHeight="1"/>
    <row r="31383" ht="8.25" hidden="1" customHeight="1"/>
    <row r="31384" ht="8.25" hidden="1" customHeight="1"/>
    <row r="31385" ht="8.25" hidden="1" customHeight="1"/>
    <row r="31386" ht="8.25" hidden="1" customHeight="1"/>
    <row r="31387" ht="8.25" hidden="1" customHeight="1"/>
    <row r="31388" ht="8.25" hidden="1" customHeight="1"/>
    <row r="31389" ht="8.25" hidden="1" customHeight="1"/>
    <row r="31390" ht="8.25" hidden="1" customHeight="1"/>
    <row r="31391" ht="8.25" hidden="1" customHeight="1"/>
    <row r="31392" ht="8.25" hidden="1" customHeight="1"/>
    <row r="31393" ht="8.25" hidden="1" customHeight="1"/>
    <row r="31394" ht="8.25" hidden="1" customHeight="1"/>
    <row r="31395" ht="8.25" hidden="1" customHeight="1"/>
    <row r="31396" ht="8.25" hidden="1" customHeight="1"/>
    <row r="31397" ht="8.25" hidden="1" customHeight="1"/>
    <row r="31398" ht="8.25" hidden="1" customHeight="1"/>
    <row r="31399" ht="8.25" hidden="1" customHeight="1"/>
    <row r="31400" ht="8.25" hidden="1" customHeight="1"/>
    <row r="31401" ht="8.25" hidden="1" customHeight="1"/>
    <row r="31402" ht="8.25" hidden="1" customHeight="1"/>
    <row r="31403" ht="8.25" hidden="1" customHeight="1"/>
    <row r="31404" ht="8.25" hidden="1" customHeight="1"/>
    <row r="31405" ht="8.25" hidden="1" customHeight="1"/>
    <row r="31406" ht="8.25" hidden="1" customHeight="1"/>
    <row r="31407" ht="8.25" hidden="1" customHeight="1"/>
    <row r="31408" ht="8.25" hidden="1" customHeight="1"/>
    <row r="31409" ht="8.25" hidden="1" customHeight="1"/>
    <row r="31410" ht="8.25" hidden="1" customHeight="1"/>
    <row r="31411" ht="8.25" hidden="1" customHeight="1"/>
    <row r="31412" ht="8.25" hidden="1" customHeight="1"/>
    <row r="31413" ht="8.25" hidden="1" customHeight="1"/>
    <row r="31414" ht="8.25" hidden="1" customHeight="1"/>
    <row r="31415" ht="8.25" hidden="1" customHeight="1"/>
    <row r="31416" ht="8.25" hidden="1" customHeight="1"/>
    <row r="31417" ht="8.25" hidden="1" customHeight="1"/>
    <row r="31418" ht="8.25" hidden="1" customHeight="1"/>
    <row r="31419" ht="8.25" hidden="1" customHeight="1"/>
    <row r="31420" ht="8.25" hidden="1" customHeight="1"/>
    <row r="31421" ht="8.25" hidden="1" customHeight="1"/>
    <row r="31422" ht="8.25" hidden="1" customHeight="1"/>
    <row r="31423" ht="8.25" hidden="1" customHeight="1"/>
    <row r="31424" ht="8.25" hidden="1" customHeight="1"/>
    <row r="31425" ht="8.25" hidden="1" customHeight="1"/>
    <row r="31426" ht="8.25" hidden="1" customHeight="1"/>
    <row r="31427" ht="8.25" hidden="1" customHeight="1"/>
    <row r="31428" ht="8.25" hidden="1" customHeight="1"/>
    <row r="31429" ht="8.25" hidden="1" customHeight="1"/>
    <row r="31430" ht="8.25" hidden="1" customHeight="1"/>
    <row r="31431" ht="8.25" hidden="1" customHeight="1"/>
    <row r="31432" ht="8.25" hidden="1" customHeight="1"/>
    <row r="31433" ht="8.25" hidden="1" customHeight="1"/>
    <row r="31434" ht="8.25" hidden="1" customHeight="1"/>
    <row r="31435" ht="8.25" hidden="1" customHeight="1"/>
    <row r="31436" ht="8.25" hidden="1" customHeight="1"/>
    <row r="31437" ht="8.25" hidden="1" customHeight="1"/>
    <row r="31438" ht="8.25" hidden="1" customHeight="1"/>
    <row r="31439" ht="8.25" hidden="1" customHeight="1"/>
    <row r="31440" ht="8.25" hidden="1" customHeight="1"/>
    <row r="31441" ht="8.25" hidden="1" customHeight="1"/>
    <row r="31442" ht="8.25" hidden="1" customHeight="1"/>
    <row r="31443" ht="8.25" hidden="1" customHeight="1"/>
    <row r="31444" ht="8.25" hidden="1" customHeight="1"/>
    <row r="31445" ht="8.25" hidden="1" customHeight="1"/>
    <row r="31446" ht="8.25" hidden="1" customHeight="1"/>
    <row r="31447" ht="8.25" hidden="1" customHeight="1"/>
    <row r="31448" ht="8.25" hidden="1" customHeight="1"/>
    <row r="31449" ht="8.25" hidden="1" customHeight="1"/>
    <row r="31450" ht="8.25" hidden="1" customHeight="1"/>
    <row r="31451" ht="8.25" hidden="1" customHeight="1"/>
    <row r="31452" ht="8.25" hidden="1" customHeight="1"/>
    <row r="31453" ht="8.25" hidden="1" customHeight="1"/>
    <row r="31454" ht="8.25" hidden="1" customHeight="1"/>
    <row r="31455" ht="8.25" hidden="1" customHeight="1"/>
    <row r="31456" ht="8.25" hidden="1" customHeight="1"/>
    <row r="31457" ht="8.25" hidden="1" customHeight="1"/>
    <row r="31458" ht="8.25" hidden="1" customHeight="1"/>
    <row r="31459" ht="8.25" hidden="1" customHeight="1"/>
    <row r="31460" ht="8.25" hidden="1" customHeight="1"/>
    <row r="31461" ht="8.25" hidden="1" customHeight="1"/>
    <row r="31462" ht="8.25" hidden="1" customHeight="1"/>
    <row r="31463" ht="8.25" hidden="1" customHeight="1"/>
    <row r="31464" ht="8.25" hidden="1" customHeight="1"/>
    <row r="31465" ht="8.25" hidden="1" customHeight="1"/>
    <row r="31466" ht="8.25" hidden="1" customHeight="1"/>
    <row r="31467" ht="8.25" hidden="1" customHeight="1"/>
    <row r="31468" ht="8.25" hidden="1" customHeight="1"/>
    <row r="31469" ht="8.25" hidden="1" customHeight="1"/>
    <row r="31470" ht="8.25" hidden="1" customHeight="1"/>
    <row r="31471" ht="8.25" hidden="1" customHeight="1"/>
    <row r="31472" ht="8.25" hidden="1" customHeight="1"/>
    <row r="31473" ht="8.25" hidden="1" customHeight="1"/>
    <row r="31474" ht="8.25" hidden="1" customHeight="1"/>
    <row r="31475" ht="8.25" hidden="1" customHeight="1"/>
    <row r="31476" ht="8.25" hidden="1" customHeight="1"/>
    <row r="31477" ht="8.25" hidden="1" customHeight="1"/>
    <row r="31478" ht="8.25" hidden="1" customHeight="1"/>
    <row r="31479" ht="8.25" hidden="1" customHeight="1"/>
    <row r="31480" ht="8.25" hidden="1" customHeight="1"/>
    <row r="31481" ht="8.25" hidden="1" customHeight="1"/>
    <row r="31482" ht="8.25" hidden="1" customHeight="1"/>
    <row r="31483" ht="8.25" hidden="1" customHeight="1"/>
    <row r="31484" ht="8.25" hidden="1" customHeight="1"/>
    <row r="31485" ht="8.25" hidden="1" customHeight="1"/>
    <row r="31486" ht="8.25" hidden="1" customHeight="1"/>
    <row r="31487" ht="8.25" hidden="1" customHeight="1"/>
    <row r="31488" ht="8.25" hidden="1" customHeight="1"/>
    <row r="31489" ht="8.25" hidden="1" customHeight="1"/>
    <row r="31490" ht="8.25" hidden="1" customHeight="1"/>
    <row r="31491" ht="8.25" hidden="1" customHeight="1"/>
    <row r="31492" ht="8.25" hidden="1" customHeight="1"/>
    <row r="31493" ht="8.25" hidden="1" customHeight="1"/>
    <row r="31494" ht="8.25" hidden="1" customHeight="1"/>
    <row r="31495" ht="8.25" hidden="1" customHeight="1"/>
    <row r="31496" ht="8.25" hidden="1" customHeight="1"/>
    <row r="31497" ht="8.25" hidden="1" customHeight="1"/>
    <row r="31498" ht="8.25" hidden="1" customHeight="1"/>
    <row r="31499" ht="8.25" hidden="1" customHeight="1"/>
    <row r="31500" ht="8.25" hidden="1" customHeight="1"/>
    <row r="31501" ht="8.25" hidden="1" customHeight="1"/>
    <row r="31502" ht="8.25" hidden="1" customHeight="1"/>
    <row r="31503" ht="8.25" hidden="1" customHeight="1"/>
    <row r="31504" ht="8.25" hidden="1" customHeight="1"/>
    <row r="31505" ht="8.25" hidden="1" customHeight="1"/>
    <row r="31506" ht="8.25" hidden="1" customHeight="1"/>
    <row r="31507" ht="8.25" hidden="1" customHeight="1"/>
    <row r="31508" ht="8.25" hidden="1" customHeight="1"/>
    <row r="31509" ht="8.25" hidden="1" customHeight="1"/>
    <row r="31510" ht="8.25" hidden="1" customHeight="1"/>
    <row r="31511" ht="8.25" hidden="1" customHeight="1"/>
    <row r="31512" ht="8.25" hidden="1" customHeight="1"/>
    <row r="31513" ht="8.25" hidden="1" customHeight="1"/>
    <row r="31514" ht="8.25" hidden="1" customHeight="1"/>
    <row r="31515" ht="8.25" hidden="1" customHeight="1"/>
    <row r="31516" ht="8.25" hidden="1" customHeight="1"/>
    <row r="31517" ht="8.25" hidden="1" customHeight="1"/>
    <row r="31518" ht="8.25" hidden="1" customHeight="1"/>
    <row r="31519" ht="8.25" hidden="1" customHeight="1"/>
    <row r="31520" ht="8.25" hidden="1" customHeight="1"/>
    <row r="31521" ht="8.25" hidden="1" customHeight="1"/>
    <row r="31522" ht="8.25" hidden="1" customHeight="1"/>
    <row r="31523" ht="8.25" hidden="1" customHeight="1"/>
    <row r="31524" ht="8.25" hidden="1" customHeight="1"/>
    <row r="31525" ht="8.25" hidden="1" customHeight="1"/>
    <row r="31526" ht="8.25" hidden="1" customHeight="1"/>
    <row r="31527" ht="8.25" hidden="1" customHeight="1"/>
    <row r="31528" ht="8.25" hidden="1" customHeight="1"/>
    <row r="31529" ht="8.25" hidden="1" customHeight="1"/>
    <row r="31530" ht="8.25" hidden="1" customHeight="1"/>
    <row r="31531" ht="8.25" hidden="1" customHeight="1"/>
    <row r="31532" ht="8.25" hidden="1" customHeight="1"/>
    <row r="31533" ht="8.25" hidden="1" customHeight="1"/>
    <row r="31534" ht="8.25" hidden="1" customHeight="1"/>
    <row r="31535" ht="8.25" hidden="1" customHeight="1"/>
    <row r="31536" ht="8.25" hidden="1" customHeight="1"/>
    <row r="31537" ht="8.25" hidden="1" customHeight="1"/>
    <row r="31538" ht="8.25" hidden="1" customHeight="1"/>
    <row r="31539" ht="8.25" hidden="1" customHeight="1"/>
    <row r="31540" ht="8.25" hidden="1" customHeight="1"/>
    <row r="31541" ht="8.25" hidden="1" customHeight="1"/>
    <row r="31542" ht="8.25" hidden="1" customHeight="1"/>
    <row r="31543" ht="8.25" hidden="1" customHeight="1"/>
    <row r="31544" ht="8.25" hidden="1" customHeight="1"/>
    <row r="31545" ht="8.25" hidden="1" customHeight="1"/>
    <row r="31546" ht="8.25" hidden="1" customHeight="1"/>
    <row r="31547" ht="8.25" hidden="1" customHeight="1"/>
    <row r="31548" ht="8.25" hidden="1" customHeight="1"/>
    <row r="31549" ht="8.25" hidden="1" customHeight="1"/>
    <row r="31550" ht="8.25" hidden="1" customHeight="1"/>
    <row r="31551" ht="8.25" hidden="1" customHeight="1"/>
    <row r="31552" ht="8.25" hidden="1" customHeight="1"/>
    <row r="31553" ht="8.25" hidden="1" customHeight="1"/>
    <row r="31554" ht="8.25" hidden="1" customHeight="1"/>
    <row r="31555" ht="8.25" hidden="1" customHeight="1"/>
    <row r="31556" ht="8.25" hidden="1" customHeight="1"/>
    <row r="31557" ht="8.25" hidden="1" customHeight="1"/>
    <row r="31558" ht="8.25" hidden="1" customHeight="1"/>
    <row r="31559" ht="8.25" hidden="1" customHeight="1"/>
    <row r="31560" ht="8.25" hidden="1" customHeight="1"/>
    <row r="31561" ht="8.25" hidden="1" customHeight="1"/>
    <row r="31562" ht="8.25" hidden="1" customHeight="1"/>
    <row r="31563" ht="8.25" hidden="1" customHeight="1"/>
    <row r="31564" ht="8.25" hidden="1" customHeight="1"/>
    <row r="31565" ht="8.25" hidden="1" customHeight="1"/>
    <row r="31566" ht="8.25" hidden="1" customHeight="1"/>
    <row r="31567" ht="8.25" hidden="1" customHeight="1"/>
    <row r="31568" ht="8.25" hidden="1" customHeight="1"/>
    <row r="31569" ht="8.25" hidden="1" customHeight="1"/>
    <row r="31570" ht="8.25" hidden="1" customHeight="1"/>
    <row r="31571" ht="8.25" hidden="1" customHeight="1"/>
    <row r="31572" ht="8.25" hidden="1" customHeight="1"/>
    <row r="31573" ht="8.25" hidden="1" customHeight="1"/>
    <row r="31574" ht="8.25" hidden="1" customHeight="1"/>
    <row r="31575" ht="8.25" hidden="1" customHeight="1"/>
    <row r="31576" ht="8.25" hidden="1" customHeight="1"/>
    <row r="31577" ht="8.25" hidden="1" customHeight="1"/>
    <row r="31578" ht="8.25" hidden="1" customHeight="1"/>
    <row r="31579" ht="8.25" hidden="1" customHeight="1"/>
    <row r="31580" ht="8.25" hidden="1" customHeight="1"/>
    <row r="31581" ht="8.25" hidden="1" customHeight="1"/>
    <row r="31582" ht="8.25" hidden="1" customHeight="1"/>
    <row r="31583" ht="8.25" hidden="1" customHeight="1"/>
    <row r="31584" ht="8.25" hidden="1" customHeight="1"/>
    <row r="31585" ht="8.25" hidden="1" customHeight="1"/>
    <row r="31586" ht="8.25" hidden="1" customHeight="1"/>
    <row r="31587" ht="8.25" hidden="1" customHeight="1"/>
    <row r="31588" ht="8.25" hidden="1" customHeight="1"/>
    <row r="31589" ht="8.25" hidden="1" customHeight="1"/>
    <row r="31590" ht="8.25" hidden="1" customHeight="1"/>
    <row r="31591" ht="8.25" hidden="1" customHeight="1"/>
    <row r="31592" ht="8.25" hidden="1" customHeight="1"/>
    <row r="31593" ht="8.25" hidden="1" customHeight="1"/>
    <row r="31594" ht="8.25" hidden="1" customHeight="1"/>
    <row r="31595" ht="8.25" hidden="1" customHeight="1"/>
    <row r="31596" ht="8.25" hidden="1" customHeight="1"/>
    <row r="31597" ht="8.25" hidden="1" customHeight="1"/>
    <row r="31598" ht="8.25" hidden="1" customHeight="1"/>
    <row r="31599" ht="8.25" hidden="1" customHeight="1"/>
    <row r="31600" ht="8.25" hidden="1" customHeight="1"/>
    <row r="31601" ht="8.25" hidden="1" customHeight="1"/>
    <row r="31602" ht="8.25" hidden="1" customHeight="1"/>
    <row r="31603" ht="8.25" hidden="1" customHeight="1"/>
    <row r="31604" ht="8.25" hidden="1" customHeight="1"/>
    <row r="31605" ht="8.25" hidden="1" customHeight="1"/>
    <row r="31606" ht="8.25" hidden="1" customHeight="1"/>
    <row r="31607" ht="8.25" hidden="1" customHeight="1"/>
    <row r="31608" ht="8.25" hidden="1" customHeight="1"/>
    <row r="31609" ht="8.25" hidden="1" customHeight="1"/>
    <row r="31610" ht="8.25" hidden="1" customHeight="1"/>
    <row r="31611" ht="8.25" hidden="1" customHeight="1"/>
    <row r="31612" ht="8.25" hidden="1" customHeight="1"/>
    <row r="31613" ht="8.25" hidden="1" customHeight="1"/>
    <row r="31614" ht="8.25" hidden="1" customHeight="1"/>
    <row r="31615" ht="8.25" hidden="1" customHeight="1"/>
    <row r="31616" ht="8.25" hidden="1" customHeight="1"/>
    <row r="31617" ht="8.25" hidden="1" customHeight="1"/>
    <row r="31618" ht="8.25" hidden="1" customHeight="1"/>
    <row r="31619" ht="8.25" hidden="1" customHeight="1"/>
    <row r="31620" ht="8.25" hidden="1" customHeight="1"/>
    <row r="31621" ht="8.25" hidden="1" customHeight="1"/>
    <row r="31622" ht="8.25" hidden="1" customHeight="1"/>
    <row r="31623" ht="8.25" hidden="1" customHeight="1"/>
    <row r="31624" ht="8.25" hidden="1" customHeight="1"/>
    <row r="31625" ht="8.25" hidden="1" customHeight="1"/>
    <row r="31626" ht="8.25" hidden="1" customHeight="1"/>
    <row r="31627" ht="8.25" hidden="1" customHeight="1"/>
    <row r="31628" ht="8.25" hidden="1" customHeight="1"/>
    <row r="31629" ht="8.25" hidden="1" customHeight="1"/>
    <row r="31630" ht="8.25" hidden="1" customHeight="1"/>
    <row r="31631" ht="8.25" hidden="1" customHeight="1"/>
    <row r="31632" ht="8.25" hidden="1" customHeight="1"/>
    <row r="31633" ht="8.25" hidden="1" customHeight="1"/>
    <row r="31634" ht="8.25" hidden="1" customHeight="1"/>
    <row r="31635" ht="8.25" hidden="1" customHeight="1"/>
    <row r="31636" ht="8.25" hidden="1" customHeight="1"/>
    <row r="31637" ht="8.25" hidden="1" customHeight="1"/>
    <row r="31638" ht="8.25" hidden="1" customHeight="1"/>
    <row r="31639" ht="8.25" hidden="1" customHeight="1"/>
    <row r="31640" ht="8.25" hidden="1" customHeight="1"/>
    <row r="31641" ht="8.25" hidden="1" customHeight="1"/>
    <row r="31642" ht="8.25" hidden="1" customHeight="1"/>
    <row r="31643" ht="8.25" hidden="1" customHeight="1"/>
    <row r="31644" ht="8.25" hidden="1" customHeight="1"/>
    <row r="31645" ht="8.25" hidden="1" customHeight="1"/>
    <row r="31646" ht="8.25" hidden="1" customHeight="1"/>
    <row r="31647" ht="8.25" hidden="1" customHeight="1"/>
    <row r="31648" ht="8.25" hidden="1" customHeight="1"/>
    <row r="31649" ht="8.25" hidden="1" customHeight="1"/>
    <row r="31650" ht="8.25" hidden="1" customHeight="1"/>
    <row r="31651" ht="8.25" hidden="1" customHeight="1"/>
    <row r="31652" ht="8.25" hidden="1" customHeight="1"/>
    <row r="31653" ht="8.25" hidden="1" customHeight="1"/>
    <row r="31654" ht="8.25" hidden="1" customHeight="1"/>
    <row r="31655" ht="8.25" hidden="1" customHeight="1"/>
    <row r="31656" ht="8.25" hidden="1" customHeight="1"/>
    <row r="31657" ht="8.25" hidden="1" customHeight="1"/>
    <row r="31658" ht="8.25" hidden="1" customHeight="1"/>
    <row r="31659" ht="8.25" hidden="1" customHeight="1"/>
    <row r="31660" ht="8.25" hidden="1" customHeight="1"/>
    <row r="31661" ht="8.25" hidden="1" customHeight="1"/>
    <row r="31662" ht="8.25" hidden="1" customHeight="1"/>
    <row r="31663" ht="8.25" hidden="1" customHeight="1"/>
    <row r="31664" ht="8.25" hidden="1" customHeight="1"/>
    <row r="31665" ht="8.25" hidden="1" customHeight="1"/>
    <row r="31666" ht="8.25" hidden="1" customHeight="1"/>
    <row r="31667" ht="8.25" hidden="1" customHeight="1"/>
    <row r="31668" ht="8.25" hidden="1" customHeight="1"/>
    <row r="31669" ht="8.25" hidden="1" customHeight="1"/>
    <row r="31670" ht="8.25" hidden="1" customHeight="1"/>
    <row r="31671" ht="8.25" hidden="1" customHeight="1"/>
    <row r="31672" ht="8.25" hidden="1" customHeight="1"/>
    <row r="31673" ht="8.25" hidden="1" customHeight="1"/>
    <row r="31674" ht="8.25" hidden="1" customHeight="1"/>
    <row r="31675" ht="8.25" hidden="1" customHeight="1"/>
    <row r="31676" ht="8.25" hidden="1" customHeight="1"/>
    <row r="31677" ht="8.25" hidden="1" customHeight="1"/>
    <row r="31678" ht="8.25" hidden="1" customHeight="1"/>
    <row r="31679" ht="8.25" hidden="1" customHeight="1"/>
    <row r="31680" ht="8.25" hidden="1" customHeight="1"/>
    <row r="31681" ht="8.25" hidden="1" customHeight="1"/>
    <row r="31682" ht="8.25" hidden="1" customHeight="1"/>
    <row r="31683" ht="8.25" hidden="1" customHeight="1"/>
    <row r="31684" ht="8.25" hidden="1" customHeight="1"/>
    <row r="31685" ht="8.25" hidden="1" customHeight="1"/>
    <row r="31686" ht="8.25" hidden="1" customHeight="1"/>
    <row r="31687" ht="8.25" hidden="1" customHeight="1"/>
    <row r="31688" ht="8.25" hidden="1" customHeight="1"/>
    <row r="31689" ht="8.25" hidden="1" customHeight="1"/>
    <row r="31690" ht="8.25" hidden="1" customHeight="1"/>
    <row r="31691" ht="8.25" hidden="1" customHeight="1"/>
    <row r="31692" ht="8.25" hidden="1" customHeight="1"/>
    <row r="31693" ht="8.25" hidden="1" customHeight="1"/>
    <row r="31694" ht="8.25" hidden="1" customHeight="1"/>
    <row r="31695" ht="8.25" hidden="1" customHeight="1"/>
    <row r="31696" ht="8.25" hidden="1" customHeight="1"/>
    <row r="31697" ht="8.25" hidden="1" customHeight="1"/>
    <row r="31698" ht="8.25" hidden="1" customHeight="1"/>
    <row r="31699" ht="8.25" hidden="1" customHeight="1"/>
    <row r="31700" ht="8.25" hidden="1" customHeight="1"/>
    <row r="31701" ht="8.25" hidden="1" customHeight="1"/>
    <row r="31702" ht="8.25" hidden="1" customHeight="1"/>
    <row r="31703" ht="8.25" hidden="1" customHeight="1"/>
    <row r="31704" ht="8.25" hidden="1" customHeight="1"/>
    <row r="31705" ht="8.25" hidden="1" customHeight="1"/>
    <row r="31706" ht="8.25" hidden="1" customHeight="1"/>
    <row r="31707" ht="8.25" hidden="1" customHeight="1"/>
    <row r="31708" ht="8.25" hidden="1" customHeight="1"/>
    <row r="31709" ht="8.25" hidden="1" customHeight="1"/>
    <row r="31710" ht="8.25" hidden="1" customHeight="1"/>
    <row r="31711" ht="8.25" hidden="1" customHeight="1"/>
    <row r="31712" ht="8.25" hidden="1" customHeight="1"/>
    <row r="31713" ht="8.25" hidden="1" customHeight="1"/>
    <row r="31714" ht="8.25" hidden="1" customHeight="1"/>
    <row r="31715" ht="8.25" hidden="1" customHeight="1"/>
    <row r="31716" ht="8.25" hidden="1" customHeight="1"/>
    <row r="31717" ht="8.25" hidden="1" customHeight="1"/>
    <row r="31718" ht="8.25" hidden="1" customHeight="1"/>
    <row r="31719" ht="8.25" hidden="1" customHeight="1"/>
    <row r="31720" ht="8.25" hidden="1" customHeight="1"/>
    <row r="31721" ht="8.25" hidden="1" customHeight="1"/>
    <row r="31722" ht="8.25" hidden="1" customHeight="1"/>
    <row r="31723" ht="8.25" hidden="1" customHeight="1"/>
    <row r="31724" ht="8.25" hidden="1" customHeight="1"/>
    <row r="31725" ht="8.25" hidden="1" customHeight="1"/>
    <row r="31726" ht="8.25" hidden="1" customHeight="1"/>
    <row r="31727" ht="8.25" hidden="1" customHeight="1"/>
    <row r="31728" ht="8.25" hidden="1" customHeight="1"/>
    <row r="31729" ht="8.25" hidden="1" customHeight="1"/>
    <row r="31730" ht="8.25" hidden="1" customHeight="1"/>
    <row r="31731" ht="8.25" hidden="1" customHeight="1"/>
    <row r="31732" ht="8.25" hidden="1" customHeight="1"/>
    <row r="31733" ht="8.25" hidden="1" customHeight="1"/>
    <row r="31734" ht="8.25" hidden="1" customHeight="1"/>
    <row r="31735" ht="8.25" hidden="1" customHeight="1"/>
    <row r="31736" ht="8.25" hidden="1" customHeight="1"/>
    <row r="31737" ht="8.25" hidden="1" customHeight="1"/>
    <row r="31738" ht="8.25" hidden="1" customHeight="1"/>
    <row r="31739" ht="8.25" hidden="1" customHeight="1"/>
    <row r="31740" ht="8.25" hidden="1" customHeight="1"/>
    <row r="31741" ht="8.25" hidden="1" customHeight="1"/>
    <row r="31742" ht="8.25" hidden="1" customHeight="1"/>
    <row r="31743" ht="8.25" hidden="1" customHeight="1"/>
    <row r="31744" ht="8.25" hidden="1" customHeight="1"/>
    <row r="31745" ht="8.25" hidden="1" customHeight="1"/>
    <row r="31746" ht="8.25" hidden="1" customHeight="1"/>
    <row r="31747" ht="8.25" hidden="1" customHeight="1"/>
    <row r="31748" ht="8.25" hidden="1" customHeight="1"/>
    <row r="31749" ht="8.25" hidden="1" customHeight="1"/>
    <row r="31750" ht="8.25" hidden="1" customHeight="1"/>
    <row r="31751" ht="8.25" hidden="1" customHeight="1"/>
    <row r="31752" ht="8.25" hidden="1" customHeight="1"/>
    <row r="31753" ht="8.25" hidden="1" customHeight="1"/>
    <row r="31754" ht="8.25" hidden="1" customHeight="1"/>
    <row r="31755" ht="8.25" hidden="1" customHeight="1"/>
    <row r="31756" ht="8.25" hidden="1" customHeight="1"/>
    <row r="31757" ht="8.25" hidden="1" customHeight="1"/>
    <row r="31758" ht="8.25" hidden="1" customHeight="1"/>
    <row r="31759" ht="8.25" hidden="1" customHeight="1"/>
    <row r="31760" ht="8.25" hidden="1" customHeight="1"/>
    <row r="31761" ht="8.25" hidden="1" customHeight="1"/>
    <row r="31762" ht="8.25" hidden="1" customHeight="1"/>
    <row r="31763" ht="8.25" hidden="1" customHeight="1"/>
    <row r="31764" ht="8.25" hidden="1" customHeight="1"/>
    <row r="31765" ht="8.25" hidden="1" customHeight="1"/>
    <row r="31766" ht="8.25" hidden="1" customHeight="1"/>
    <row r="31767" ht="8.25" hidden="1" customHeight="1"/>
    <row r="31768" ht="8.25" hidden="1" customHeight="1"/>
    <row r="31769" ht="8.25" hidden="1" customHeight="1"/>
    <row r="31770" ht="8.25" hidden="1" customHeight="1"/>
    <row r="31771" ht="8.25" hidden="1" customHeight="1"/>
    <row r="31772" ht="8.25" hidden="1" customHeight="1"/>
    <row r="31773" ht="8.25" hidden="1" customHeight="1"/>
    <row r="31774" ht="8.25" hidden="1" customHeight="1"/>
    <row r="31775" ht="8.25" hidden="1" customHeight="1"/>
    <row r="31776" ht="8.25" hidden="1" customHeight="1"/>
    <row r="31777" ht="8.25" hidden="1" customHeight="1"/>
    <row r="31778" ht="8.25" hidden="1" customHeight="1"/>
    <row r="31779" ht="8.25" hidden="1" customHeight="1"/>
    <row r="31780" ht="8.25" hidden="1" customHeight="1"/>
    <row r="31781" ht="8.25" hidden="1" customHeight="1"/>
    <row r="31782" ht="8.25" hidden="1" customHeight="1"/>
    <row r="31783" ht="8.25" hidden="1" customHeight="1"/>
    <row r="31784" ht="8.25" hidden="1" customHeight="1"/>
    <row r="31785" ht="8.25" hidden="1" customHeight="1"/>
    <row r="31786" ht="8.25" hidden="1" customHeight="1"/>
    <row r="31787" ht="8.25" hidden="1" customHeight="1"/>
    <row r="31788" ht="8.25" hidden="1" customHeight="1"/>
    <row r="31789" ht="8.25" hidden="1" customHeight="1"/>
    <row r="31790" ht="8.25" hidden="1" customHeight="1"/>
    <row r="31791" ht="8.25" hidden="1" customHeight="1"/>
    <row r="31792" ht="8.25" hidden="1" customHeight="1"/>
    <row r="31793" ht="8.25" hidden="1" customHeight="1"/>
    <row r="31794" ht="8.25" hidden="1" customHeight="1"/>
    <row r="31795" ht="8.25" hidden="1" customHeight="1"/>
    <row r="31796" ht="8.25" hidden="1" customHeight="1"/>
    <row r="31797" ht="8.25" hidden="1" customHeight="1"/>
    <row r="31798" ht="8.25" hidden="1" customHeight="1"/>
    <row r="31799" ht="8.25" hidden="1" customHeight="1"/>
    <row r="31800" ht="8.25" hidden="1" customHeight="1"/>
    <row r="31801" ht="8.25" hidden="1" customHeight="1"/>
    <row r="31802" ht="8.25" hidden="1" customHeight="1"/>
    <row r="31803" ht="8.25" hidden="1" customHeight="1"/>
    <row r="31804" ht="8.25" hidden="1" customHeight="1"/>
    <row r="31805" ht="8.25" hidden="1" customHeight="1"/>
    <row r="31806" ht="8.25" hidden="1" customHeight="1"/>
    <row r="31807" ht="8.25" hidden="1" customHeight="1"/>
    <row r="31808" ht="8.25" hidden="1" customHeight="1"/>
    <row r="31809" ht="8.25" hidden="1" customHeight="1"/>
    <row r="31810" ht="8.25" hidden="1" customHeight="1"/>
    <row r="31811" ht="8.25" hidden="1" customHeight="1"/>
    <row r="31812" ht="8.25" hidden="1" customHeight="1"/>
    <row r="31813" ht="8.25" hidden="1" customHeight="1"/>
    <row r="31814" ht="8.25" hidden="1" customHeight="1"/>
    <row r="31815" ht="8.25" hidden="1" customHeight="1"/>
    <row r="31816" ht="8.25" hidden="1" customHeight="1"/>
    <row r="31817" ht="8.25" hidden="1" customHeight="1"/>
    <row r="31818" ht="8.25" hidden="1" customHeight="1"/>
    <row r="31819" ht="8.25" hidden="1" customHeight="1"/>
    <row r="31820" ht="8.25" hidden="1" customHeight="1"/>
    <row r="31821" ht="8.25" hidden="1" customHeight="1"/>
    <row r="31822" ht="8.25" hidden="1" customHeight="1"/>
    <row r="31823" ht="8.25" hidden="1" customHeight="1"/>
    <row r="31824" ht="8.25" hidden="1" customHeight="1"/>
    <row r="31825" ht="8.25" hidden="1" customHeight="1"/>
    <row r="31826" ht="8.25" hidden="1" customHeight="1"/>
    <row r="31827" ht="8.25" hidden="1" customHeight="1"/>
    <row r="31828" ht="8.25" hidden="1" customHeight="1"/>
    <row r="31829" ht="8.25" hidden="1" customHeight="1"/>
    <row r="31830" ht="8.25" hidden="1" customHeight="1"/>
    <row r="31831" ht="8.25" hidden="1" customHeight="1"/>
    <row r="31832" ht="8.25" hidden="1" customHeight="1"/>
    <row r="31833" ht="8.25" hidden="1" customHeight="1"/>
    <row r="31834" ht="8.25" hidden="1" customHeight="1"/>
    <row r="31835" ht="8.25" hidden="1" customHeight="1"/>
    <row r="31836" ht="8.25" hidden="1" customHeight="1"/>
    <row r="31837" ht="8.25" hidden="1" customHeight="1"/>
    <row r="31838" ht="8.25" hidden="1" customHeight="1"/>
    <row r="31839" ht="8.25" hidden="1" customHeight="1"/>
    <row r="31840" ht="8.25" hidden="1" customHeight="1"/>
    <row r="31841" ht="8.25" hidden="1" customHeight="1"/>
    <row r="31842" ht="8.25" hidden="1" customHeight="1"/>
    <row r="31843" ht="8.25" hidden="1" customHeight="1"/>
    <row r="31844" ht="8.25" hidden="1" customHeight="1"/>
    <row r="31845" ht="8.25" hidden="1" customHeight="1"/>
    <row r="31846" ht="8.25" hidden="1" customHeight="1"/>
    <row r="31847" ht="8.25" hidden="1" customHeight="1"/>
    <row r="31848" ht="8.25" hidden="1" customHeight="1"/>
    <row r="31849" ht="8.25" hidden="1" customHeight="1"/>
    <row r="31850" ht="8.25" hidden="1" customHeight="1"/>
    <row r="31851" ht="8.25" hidden="1" customHeight="1"/>
    <row r="31852" ht="8.25" hidden="1" customHeight="1"/>
    <row r="31853" ht="8.25" hidden="1" customHeight="1"/>
    <row r="31854" ht="8.25" hidden="1" customHeight="1"/>
    <row r="31855" ht="8.25" hidden="1" customHeight="1"/>
    <row r="31856" ht="8.25" hidden="1" customHeight="1"/>
    <row r="31857" ht="8.25" hidden="1" customHeight="1"/>
    <row r="31858" ht="8.25" hidden="1" customHeight="1"/>
    <row r="31859" ht="8.25" hidden="1" customHeight="1"/>
    <row r="31860" ht="8.25" hidden="1" customHeight="1"/>
    <row r="31861" ht="8.25" hidden="1" customHeight="1"/>
    <row r="31862" ht="8.25" hidden="1" customHeight="1"/>
    <row r="31863" ht="8.25" hidden="1" customHeight="1"/>
    <row r="31864" ht="8.25" hidden="1" customHeight="1"/>
    <row r="31865" ht="8.25" hidden="1" customHeight="1"/>
    <row r="31866" ht="8.25" hidden="1" customHeight="1"/>
    <row r="31867" ht="8.25" hidden="1" customHeight="1"/>
    <row r="31868" ht="8.25" hidden="1" customHeight="1"/>
    <row r="31869" ht="8.25" hidden="1" customHeight="1"/>
    <row r="31870" ht="8.25" hidden="1" customHeight="1"/>
    <row r="31871" ht="8.25" hidden="1" customHeight="1"/>
    <row r="31872" ht="8.25" hidden="1" customHeight="1"/>
    <row r="31873" ht="8.25" hidden="1" customHeight="1"/>
    <row r="31874" ht="8.25" hidden="1" customHeight="1"/>
    <row r="31875" ht="8.25" hidden="1" customHeight="1"/>
    <row r="31876" ht="8.25" hidden="1" customHeight="1"/>
    <row r="31877" ht="8.25" hidden="1" customHeight="1"/>
    <row r="31878" ht="8.25" hidden="1" customHeight="1"/>
    <row r="31879" ht="8.25" hidden="1" customHeight="1"/>
    <row r="31880" ht="8.25" hidden="1" customHeight="1"/>
    <row r="31881" ht="8.25" hidden="1" customHeight="1"/>
    <row r="31882" ht="8.25" hidden="1" customHeight="1"/>
    <row r="31883" ht="8.25" hidden="1" customHeight="1"/>
    <row r="31884" ht="8.25" hidden="1" customHeight="1"/>
    <row r="31885" ht="8.25" hidden="1" customHeight="1"/>
    <row r="31886" ht="8.25" hidden="1" customHeight="1"/>
    <row r="31887" ht="8.25" hidden="1" customHeight="1"/>
    <row r="31888" ht="8.25" hidden="1" customHeight="1"/>
    <row r="31889" ht="8.25" hidden="1" customHeight="1"/>
    <row r="31890" ht="8.25" hidden="1" customHeight="1"/>
    <row r="31891" ht="8.25" hidden="1" customHeight="1"/>
    <row r="31892" ht="8.25" hidden="1" customHeight="1"/>
    <row r="31893" ht="8.25" hidden="1" customHeight="1"/>
    <row r="31894" ht="8.25" hidden="1" customHeight="1"/>
    <row r="31895" ht="8.25" hidden="1" customHeight="1"/>
    <row r="31896" ht="8.25" hidden="1" customHeight="1"/>
    <row r="31897" ht="8.25" hidden="1" customHeight="1"/>
    <row r="31898" ht="8.25" hidden="1" customHeight="1"/>
    <row r="31899" ht="8.25" hidden="1" customHeight="1"/>
    <row r="31900" ht="8.25" hidden="1" customHeight="1"/>
    <row r="31901" ht="8.25" hidden="1" customHeight="1"/>
    <row r="31902" ht="8.25" hidden="1" customHeight="1"/>
    <row r="31903" ht="8.25" hidden="1" customHeight="1"/>
    <row r="31904" ht="8.25" hidden="1" customHeight="1"/>
    <row r="31905" ht="8.25" hidden="1" customHeight="1"/>
    <row r="31906" ht="8.25" hidden="1" customHeight="1"/>
    <row r="31907" ht="8.25" hidden="1" customHeight="1"/>
    <row r="31908" ht="8.25" hidden="1" customHeight="1"/>
    <row r="31909" ht="8.25" hidden="1" customHeight="1"/>
    <row r="31910" ht="8.25" hidden="1" customHeight="1"/>
    <row r="31911" ht="8.25" hidden="1" customHeight="1"/>
    <row r="31912" ht="8.25" hidden="1" customHeight="1"/>
    <row r="31913" ht="8.25" hidden="1" customHeight="1"/>
    <row r="31914" ht="8.25" hidden="1" customHeight="1"/>
    <row r="31915" ht="8.25" hidden="1" customHeight="1"/>
    <row r="31916" ht="8.25" hidden="1" customHeight="1"/>
    <row r="31917" ht="8.25" hidden="1" customHeight="1"/>
    <row r="31918" ht="8.25" hidden="1" customHeight="1"/>
    <row r="31919" ht="8.25" hidden="1" customHeight="1"/>
    <row r="31920" ht="8.25" hidden="1" customHeight="1"/>
    <row r="31921" ht="8.25" hidden="1" customHeight="1"/>
    <row r="31922" ht="8.25" hidden="1" customHeight="1"/>
    <row r="31923" ht="8.25" hidden="1" customHeight="1"/>
    <row r="31924" ht="8.25" hidden="1" customHeight="1"/>
    <row r="31925" ht="8.25" hidden="1" customHeight="1"/>
    <row r="31926" ht="8.25" hidden="1" customHeight="1"/>
    <row r="31927" ht="8.25" hidden="1" customHeight="1"/>
    <row r="31928" ht="8.25" hidden="1" customHeight="1"/>
    <row r="31929" ht="8.25" hidden="1" customHeight="1"/>
    <row r="31930" ht="8.25" hidden="1" customHeight="1"/>
    <row r="31931" ht="8.25" hidden="1" customHeight="1"/>
    <row r="31932" ht="8.25" hidden="1" customHeight="1"/>
    <row r="31933" ht="8.25" hidden="1" customHeight="1"/>
    <row r="31934" ht="8.25" hidden="1" customHeight="1"/>
    <row r="31935" ht="8.25" hidden="1" customHeight="1"/>
    <row r="31936" ht="8.25" hidden="1" customHeight="1"/>
    <row r="31937" ht="8.25" hidden="1" customHeight="1"/>
    <row r="31938" ht="8.25" hidden="1" customHeight="1"/>
    <row r="31939" ht="8.25" hidden="1" customHeight="1"/>
    <row r="31940" ht="8.25" hidden="1" customHeight="1"/>
    <row r="31941" ht="8.25" hidden="1" customHeight="1"/>
    <row r="31942" ht="8.25" hidden="1" customHeight="1"/>
    <row r="31943" ht="8.25" hidden="1" customHeight="1"/>
    <row r="31944" ht="8.25" hidden="1" customHeight="1"/>
    <row r="31945" ht="8.25" hidden="1" customHeight="1"/>
    <row r="31946" ht="8.25" hidden="1" customHeight="1"/>
    <row r="31947" ht="8.25" hidden="1" customHeight="1"/>
    <row r="31948" ht="8.25" hidden="1" customHeight="1"/>
    <row r="31949" ht="8.25" hidden="1" customHeight="1"/>
    <row r="31950" ht="8.25" hidden="1" customHeight="1"/>
    <row r="31951" ht="8.25" hidden="1" customHeight="1"/>
    <row r="31952" ht="8.25" hidden="1" customHeight="1"/>
    <row r="31953" ht="8.25" hidden="1" customHeight="1"/>
    <row r="31954" ht="8.25" hidden="1" customHeight="1"/>
    <row r="31955" ht="8.25" hidden="1" customHeight="1"/>
    <row r="31956" ht="8.25" hidden="1" customHeight="1"/>
    <row r="31957" ht="8.25" hidden="1" customHeight="1"/>
    <row r="31958" ht="8.25" hidden="1" customHeight="1"/>
    <row r="31959" ht="8.25" hidden="1" customHeight="1"/>
    <row r="31960" ht="8.25" hidden="1" customHeight="1"/>
    <row r="31961" ht="8.25" hidden="1" customHeight="1"/>
    <row r="31962" ht="8.25" hidden="1" customHeight="1"/>
    <row r="31963" ht="8.25" hidden="1" customHeight="1"/>
    <row r="31964" ht="8.25" hidden="1" customHeight="1"/>
    <row r="31965" ht="8.25" hidden="1" customHeight="1"/>
    <row r="31966" ht="8.25" hidden="1" customHeight="1"/>
    <row r="31967" ht="8.25" hidden="1" customHeight="1"/>
    <row r="31968" ht="8.25" hidden="1" customHeight="1"/>
    <row r="31969" ht="8.25" hidden="1" customHeight="1"/>
    <row r="31970" ht="8.25" hidden="1" customHeight="1"/>
    <row r="31971" ht="8.25" hidden="1" customHeight="1"/>
    <row r="31972" ht="8.25" hidden="1" customHeight="1"/>
    <row r="31973" ht="8.25" hidden="1" customHeight="1"/>
    <row r="31974" ht="8.25" hidden="1" customHeight="1"/>
    <row r="31975" ht="8.25" hidden="1" customHeight="1"/>
    <row r="31976" ht="8.25" hidden="1" customHeight="1"/>
    <row r="31977" ht="8.25" hidden="1" customHeight="1"/>
    <row r="31978" ht="8.25" hidden="1" customHeight="1"/>
    <row r="31979" ht="8.25" hidden="1" customHeight="1"/>
    <row r="31980" ht="8.25" hidden="1" customHeight="1"/>
    <row r="31981" ht="8.25" hidden="1" customHeight="1"/>
    <row r="31982" ht="8.25" hidden="1" customHeight="1"/>
    <row r="31983" ht="8.25" hidden="1" customHeight="1"/>
    <row r="31984" ht="8.25" hidden="1" customHeight="1"/>
    <row r="31985" ht="8.25" hidden="1" customHeight="1"/>
    <row r="31986" ht="8.25" hidden="1" customHeight="1"/>
    <row r="31987" ht="8.25" hidden="1" customHeight="1"/>
    <row r="31988" ht="8.25" hidden="1" customHeight="1"/>
    <row r="31989" ht="8.25" hidden="1" customHeight="1"/>
    <row r="31990" ht="8.25" hidden="1" customHeight="1"/>
    <row r="31991" ht="8.25" hidden="1" customHeight="1"/>
    <row r="31992" ht="8.25" hidden="1" customHeight="1"/>
    <row r="31993" ht="8.25" hidden="1" customHeight="1"/>
    <row r="31994" ht="8.25" hidden="1" customHeight="1"/>
    <row r="31995" ht="8.25" hidden="1" customHeight="1"/>
    <row r="31996" ht="8.25" hidden="1" customHeight="1"/>
    <row r="31997" ht="8.25" hidden="1" customHeight="1"/>
    <row r="31998" ht="8.25" hidden="1" customHeight="1"/>
    <row r="31999" ht="8.25" hidden="1" customHeight="1"/>
    <row r="32000" ht="8.25" hidden="1" customHeight="1"/>
    <row r="32001" ht="8.25" hidden="1" customHeight="1"/>
    <row r="32002" ht="8.25" hidden="1" customHeight="1"/>
    <row r="32003" ht="8.25" hidden="1" customHeight="1"/>
    <row r="32004" ht="8.25" hidden="1" customHeight="1"/>
    <row r="32005" ht="8.25" hidden="1" customHeight="1"/>
    <row r="32006" ht="8.25" hidden="1" customHeight="1"/>
    <row r="32007" ht="8.25" hidden="1" customHeight="1"/>
    <row r="32008" ht="8.25" hidden="1" customHeight="1"/>
    <row r="32009" ht="8.25" hidden="1" customHeight="1"/>
    <row r="32010" ht="8.25" hidden="1" customHeight="1"/>
    <row r="32011" ht="8.25" hidden="1" customHeight="1"/>
    <row r="32012" ht="8.25" hidden="1" customHeight="1"/>
    <row r="32013" ht="8.25" hidden="1" customHeight="1"/>
    <row r="32014" ht="8.25" hidden="1" customHeight="1"/>
    <row r="32015" ht="8.25" hidden="1" customHeight="1"/>
    <row r="32016" ht="8.25" hidden="1" customHeight="1"/>
    <row r="32017" ht="8.25" hidden="1" customHeight="1"/>
    <row r="32018" ht="8.25" hidden="1" customHeight="1"/>
    <row r="32019" ht="8.25" hidden="1" customHeight="1"/>
    <row r="32020" ht="8.25" hidden="1" customHeight="1"/>
    <row r="32021" ht="8.25" hidden="1" customHeight="1"/>
    <row r="32022" ht="8.25" hidden="1" customHeight="1"/>
    <row r="32023" ht="8.25" hidden="1" customHeight="1"/>
    <row r="32024" ht="8.25" hidden="1" customHeight="1"/>
    <row r="32025" ht="8.25" hidden="1" customHeight="1"/>
    <row r="32026" ht="8.25" hidden="1" customHeight="1"/>
    <row r="32027" ht="8.25" hidden="1" customHeight="1"/>
    <row r="32028" ht="8.25" hidden="1" customHeight="1"/>
    <row r="32029" ht="8.25" hidden="1" customHeight="1"/>
    <row r="32030" ht="8.25" hidden="1" customHeight="1"/>
    <row r="32031" ht="8.25" hidden="1" customHeight="1"/>
    <row r="32032" ht="8.25" hidden="1" customHeight="1"/>
    <row r="32033" ht="8.25" hidden="1" customHeight="1"/>
    <row r="32034" ht="8.25" hidden="1" customHeight="1"/>
    <row r="32035" ht="8.25" hidden="1" customHeight="1"/>
    <row r="32036" ht="8.25" hidden="1" customHeight="1"/>
    <row r="32037" ht="8.25" hidden="1" customHeight="1"/>
    <row r="32038" ht="8.25" hidden="1" customHeight="1"/>
    <row r="32039" ht="8.25" hidden="1" customHeight="1"/>
    <row r="32040" ht="8.25" hidden="1" customHeight="1"/>
    <row r="32041" ht="8.25" hidden="1" customHeight="1"/>
    <row r="32042" ht="8.25" hidden="1" customHeight="1"/>
    <row r="32043" ht="8.25" hidden="1" customHeight="1"/>
    <row r="32044" ht="8.25" hidden="1" customHeight="1"/>
    <row r="32045" ht="8.25" hidden="1" customHeight="1"/>
    <row r="32046" ht="8.25" hidden="1" customHeight="1"/>
    <row r="32047" ht="8.25" hidden="1" customHeight="1"/>
    <row r="32048" ht="8.25" hidden="1" customHeight="1"/>
    <row r="32049" ht="8.25" hidden="1" customHeight="1"/>
    <row r="32050" ht="8.25" hidden="1" customHeight="1"/>
    <row r="32051" ht="8.25" hidden="1" customHeight="1"/>
    <row r="32052" ht="8.25" hidden="1" customHeight="1"/>
    <row r="32053" ht="8.25" hidden="1" customHeight="1"/>
    <row r="32054" ht="8.25" hidden="1" customHeight="1"/>
    <row r="32055" ht="8.25" hidden="1" customHeight="1"/>
    <row r="32056" ht="8.25" hidden="1" customHeight="1"/>
    <row r="32057" ht="8.25" hidden="1" customHeight="1"/>
    <row r="32058" ht="8.25" hidden="1" customHeight="1"/>
    <row r="32059" ht="8.25" hidden="1" customHeight="1"/>
    <row r="32060" ht="8.25" hidden="1" customHeight="1"/>
    <row r="32061" ht="8.25" hidden="1" customHeight="1"/>
    <row r="32062" ht="8.25" hidden="1" customHeight="1"/>
    <row r="32063" ht="8.25" hidden="1" customHeight="1"/>
    <row r="32064" ht="8.25" hidden="1" customHeight="1"/>
    <row r="32065" ht="8.25" hidden="1" customHeight="1"/>
    <row r="32066" ht="8.25" hidden="1" customHeight="1"/>
    <row r="32067" ht="8.25" hidden="1" customHeight="1"/>
    <row r="32068" ht="8.25" hidden="1" customHeight="1"/>
    <row r="32069" ht="8.25" hidden="1" customHeight="1"/>
    <row r="32070" ht="8.25" hidden="1" customHeight="1"/>
    <row r="32071" ht="8.25" hidden="1" customHeight="1"/>
    <row r="32072" ht="8.25" hidden="1" customHeight="1"/>
    <row r="32073" ht="8.25" hidden="1" customHeight="1"/>
    <row r="32074" ht="8.25" hidden="1" customHeight="1"/>
    <row r="32075" ht="8.25" hidden="1" customHeight="1"/>
    <row r="32076" ht="8.25" hidden="1" customHeight="1"/>
    <row r="32077" ht="8.25" hidden="1" customHeight="1"/>
    <row r="32078" ht="8.25" hidden="1" customHeight="1"/>
    <row r="32079" ht="8.25" hidden="1" customHeight="1"/>
    <row r="32080" ht="8.25" hidden="1" customHeight="1"/>
    <row r="32081" ht="8.25" hidden="1" customHeight="1"/>
    <row r="32082" ht="8.25" hidden="1" customHeight="1"/>
    <row r="32083" ht="8.25" hidden="1" customHeight="1"/>
    <row r="32084" ht="8.25" hidden="1" customHeight="1"/>
    <row r="32085" ht="8.25" hidden="1" customHeight="1"/>
    <row r="32086" ht="8.25" hidden="1" customHeight="1"/>
    <row r="32087" ht="8.25" hidden="1" customHeight="1"/>
    <row r="32088" ht="8.25" hidden="1" customHeight="1"/>
    <row r="32089" ht="8.25" hidden="1" customHeight="1"/>
    <row r="32090" ht="8.25" hidden="1" customHeight="1"/>
    <row r="32091" ht="8.25" hidden="1" customHeight="1"/>
    <row r="32092" ht="8.25" hidden="1" customHeight="1"/>
    <row r="32093" ht="8.25" hidden="1" customHeight="1"/>
    <row r="32094" ht="8.25" hidden="1" customHeight="1"/>
    <row r="32095" ht="8.25" hidden="1" customHeight="1"/>
    <row r="32096" ht="8.25" hidden="1" customHeight="1"/>
    <row r="32097" ht="8.25" hidden="1" customHeight="1"/>
    <row r="32098" ht="8.25" hidden="1" customHeight="1"/>
    <row r="32099" ht="8.25" hidden="1" customHeight="1"/>
    <row r="32100" ht="8.25" hidden="1" customHeight="1"/>
    <row r="32101" ht="8.25" hidden="1" customHeight="1"/>
    <row r="32102" ht="8.25" hidden="1" customHeight="1"/>
    <row r="32103" ht="8.25" hidden="1" customHeight="1"/>
    <row r="32104" ht="8.25" hidden="1" customHeight="1"/>
    <row r="32105" ht="8.25" hidden="1" customHeight="1"/>
    <row r="32106" ht="8.25" hidden="1" customHeight="1"/>
    <row r="32107" ht="8.25" hidden="1" customHeight="1"/>
    <row r="32108" ht="8.25" hidden="1" customHeight="1"/>
    <row r="32109" ht="8.25" hidden="1" customHeight="1"/>
    <row r="32110" ht="8.25" hidden="1" customHeight="1"/>
    <row r="32111" ht="8.25" hidden="1" customHeight="1"/>
    <row r="32112" ht="8.25" hidden="1" customHeight="1"/>
    <row r="32113" ht="8.25" hidden="1" customHeight="1"/>
    <row r="32114" ht="8.25" hidden="1" customHeight="1"/>
    <row r="32115" ht="8.25" hidden="1" customHeight="1"/>
    <row r="32116" ht="8.25" hidden="1" customHeight="1"/>
    <row r="32117" ht="8.25" hidden="1" customHeight="1"/>
    <row r="32118" ht="8.25" hidden="1" customHeight="1"/>
    <row r="32119" ht="8.25" hidden="1" customHeight="1"/>
    <row r="32120" ht="8.25" hidden="1" customHeight="1"/>
    <row r="32121" ht="8.25" hidden="1" customHeight="1"/>
    <row r="32122" ht="8.25" hidden="1" customHeight="1"/>
    <row r="32123" ht="8.25" hidden="1" customHeight="1"/>
    <row r="32124" ht="8.25" hidden="1" customHeight="1"/>
    <row r="32125" ht="8.25" hidden="1" customHeight="1"/>
    <row r="32126" ht="8.25" hidden="1" customHeight="1"/>
    <row r="32127" ht="8.25" hidden="1" customHeight="1"/>
    <row r="32128" ht="8.25" hidden="1" customHeight="1"/>
    <row r="32129" ht="8.25" hidden="1" customHeight="1"/>
    <row r="32130" ht="8.25" hidden="1" customHeight="1"/>
    <row r="32131" ht="8.25" hidden="1" customHeight="1"/>
    <row r="32132" ht="8.25" hidden="1" customHeight="1"/>
    <row r="32133" ht="8.25" hidden="1" customHeight="1"/>
    <row r="32134" ht="8.25" hidden="1" customHeight="1"/>
    <row r="32135" ht="8.25" hidden="1" customHeight="1"/>
    <row r="32136" ht="8.25" hidden="1" customHeight="1"/>
    <row r="32137" ht="8.25" hidden="1" customHeight="1"/>
    <row r="32138" ht="8.25" hidden="1" customHeight="1"/>
    <row r="32139" ht="8.25" hidden="1" customHeight="1"/>
    <row r="32140" ht="8.25" hidden="1" customHeight="1"/>
    <row r="32141" ht="8.25" hidden="1" customHeight="1"/>
    <row r="32142" ht="8.25" hidden="1" customHeight="1"/>
    <row r="32143" ht="8.25" hidden="1" customHeight="1"/>
    <row r="32144" ht="8.25" hidden="1" customHeight="1"/>
    <row r="32145" ht="8.25" hidden="1" customHeight="1"/>
    <row r="32146" ht="8.25" hidden="1" customHeight="1"/>
    <row r="32147" ht="8.25" hidden="1" customHeight="1"/>
    <row r="32148" ht="8.25" hidden="1" customHeight="1"/>
    <row r="32149" ht="8.25" hidden="1" customHeight="1"/>
    <row r="32150" ht="8.25" hidden="1" customHeight="1"/>
    <row r="32151" ht="8.25" hidden="1" customHeight="1"/>
    <row r="32152" ht="8.25" hidden="1" customHeight="1"/>
    <row r="32153" ht="8.25" hidden="1" customHeight="1"/>
    <row r="32154" ht="8.25" hidden="1" customHeight="1"/>
    <row r="32155" ht="8.25" hidden="1" customHeight="1"/>
    <row r="32156" ht="8.25" hidden="1" customHeight="1"/>
    <row r="32157" ht="8.25" hidden="1" customHeight="1"/>
    <row r="32158" ht="8.25" hidden="1" customHeight="1"/>
    <row r="32159" ht="8.25" hidden="1" customHeight="1"/>
    <row r="32160" ht="8.25" hidden="1" customHeight="1"/>
    <row r="32161" ht="8.25" hidden="1" customHeight="1"/>
    <row r="32162" ht="8.25" hidden="1" customHeight="1"/>
    <row r="32163" ht="8.25" hidden="1" customHeight="1"/>
    <row r="32164" ht="8.25" hidden="1" customHeight="1"/>
    <row r="32165" ht="8.25" hidden="1" customHeight="1"/>
    <row r="32166" ht="8.25" hidden="1" customHeight="1"/>
    <row r="32167" ht="8.25" hidden="1" customHeight="1"/>
    <row r="32168" ht="8.25" hidden="1" customHeight="1"/>
    <row r="32169" ht="8.25" hidden="1" customHeight="1"/>
    <row r="32170" ht="8.25" hidden="1" customHeight="1"/>
    <row r="32171" ht="8.25" hidden="1" customHeight="1"/>
    <row r="32172" ht="8.25" hidden="1" customHeight="1"/>
    <row r="32173" ht="8.25" hidden="1" customHeight="1"/>
    <row r="32174" ht="8.25" hidden="1" customHeight="1"/>
    <row r="32175" ht="8.25" hidden="1" customHeight="1"/>
    <row r="32176" ht="8.25" hidden="1" customHeight="1"/>
    <row r="32177" ht="8.25" hidden="1" customHeight="1"/>
    <row r="32178" ht="8.25" hidden="1" customHeight="1"/>
    <row r="32179" ht="8.25" hidden="1" customHeight="1"/>
    <row r="32180" ht="8.25" hidden="1" customHeight="1"/>
    <row r="32181" ht="8.25" hidden="1" customHeight="1"/>
    <row r="32182" ht="8.25" hidden="1" customHeight="1"/>
    <row r="32183" ht="8.25" hidden="1" customHeight="1"/>
    <row r="32184" ht="8.25" hidden="1" customHeight="1"/>
    <row r="32185" ht="8.25" hidden="1" customHeight="1"/>
    <row r="32186" ht="8.25" hidden="1" customHeight="1"/>
    <row r="32187" ht="8.25" hidden="1" customHeight="1"/>
    <row r="32188" ht="8.25" hidden="1" customHeight="1"/>
    <row r="32189" ht="8.25" hidden="1" customHeight="1"/>
    <row r="32190" ht="8.25" hidden="1" customHeight="1"/>
    <row r="32191" ht="8.25" hidden="1" customHeight="1"/>
    <row r="32192" ht="8.25" hidden="1" customHeight="1"/>
    <row r="32193" ht="8.25" hidden="1" customHeight="1"/>
    <row r="32194" ht="8.25" hidden="1" customHeight="1"/>
    <row r="32195" ht="8.25" hidden="1" customHeight="1"/>
    <row r="32196" ht="8.25" hidden="1" customHeight="1"/>
    <row r="32197" ht="8.25" hidden="1" customHeight="1"/>
    <row r="32198" ht="8.25" hidden="1" customHeight="1"/>
    <row r="32199" ht="8.25" hidden="1" customHeight="1"/>
    <row r="32200" ht="8.25" hidden="1" customHeight="1"/>
    <row r="32201" ht="8.25" hidden="1" customHeight="1"/>
    <row r="32202" ht="8.25" hidden="1" customHeight="1"/>
    <row r="32203" ht="8.25" hidden="1" customHeight="1"/>
    <row r="32204" ht="8.25" hidden="1" customHeight="1"/>
    <row r="32205" ht="8.25" hidden="1" customHeight="1"/>
    <row r="32206" ht="8.25" hidden="1" customHeight="1"/>
    <row r="32207" ht="8.25" hidden="1" customHeight="1"/>
    <row r="32208" ht="8.25" hidden="1" customHeight="1"/>
    <row r="32209" ht="8.25" hidden="1" customHeight="1"/>
    <row r="32210" ht="8.25" hidden="1" customHeight="1"/>
    <row r="32211" ht="8.25" hidden="1" customHeight="1"/>
    <row r="32212" ht="8.25" hidden="1" customHeight="1"/>
    <row r="32213" ht="8.25" hidden="1" customHeight="1"/>
    <row r="32214" ht="8.25" hidden="1" customHeight="1"/>
    <row r="32215" ht="8.25" hidden="1" customHeight="1"/>
    <row r="32216" ht="8.25" hidden="1" customHeight="1"/>
    <row r="32217" ht="8.25" hidden="1" customHeight="1"/>
    <row r="32218" ht="8.25" hidden="1" customHeight="1"/>
    <row r="32219" ht="8.25" hidden="1" customHeight="1"/>
    <row r="32220" ht="8.25" hidden="1" customHeight="1"/>
    <row r="32221" ht="8.25" hidden="1" customHeight="1"/>
    <row r="32222" ht="8.25" hidden="1" customHeight="1"/>
    <row r="32223" ht="8.25" hidden="1" customHeight="1"/>
    <row r="32224" ht="8.25" hidden="1" customHeight="1"/>
    <row r="32225" ht="8.25" hidden="1" customHeight="1"/>
    <row r="32226" ht="8.25" hidden="1" customHeight="1"/>
    <row r="32227" ht="8.25" hidden="1" customHeight="1"/>
    <row r="32228" ht="8.25" hidden="1" customHeight="1"/>
    <row r="32229" ht="8.25" hidden="1" customHeight="1"/>
    <row r="32230" ht="8.25" hidden="1" customHeight="1"/>
    <row r="32231" ht="8.25" hidden="1" customHeight="1"/>
    <row r="32232" ht="8.25" hidden="1" customHeight="1"/>
    <row r="32233" ht="8.25" hidden="1" customHeight="1"/>
    <row r="32234" ht="8.25" hidden="1" customHeight="1"/>
    <row r="32235" ht="8.25" hidden="1" customHeight="1"/>
    <row r="32236" ht="8.25" hidden="1" customHeight="1"/>
    <row r="32237" ht="8.25" hidden="1" customHeight="1"/>
    <row r="32238" ht="8.25" hidden="1" customHeight="1"/>
    <row r="32239" ht="8.25" hidden="1" customHeight="1"/>
    <row r="32240" ht="8.25" hidden="1" customHeight="1"/>
    <row r="32241" ht="8.25" hidden="1" customHeight="1"/>
    <row r="32242" ht="8.25" hidden="1" customHeight="1"/>
    <row r="32243" ht="8.25" hidden="1" customHeight="1"/>
    <row r="32244" ht="8.25" hidden="1" customHeight="1"/>
    <row r="32245" ht="8.25" hidden="1" customHeight="1"/>
    <row r="32246" ht="8.25" hidden="1" customHeight="1"/>
    <row r="32247" ht="8.25" hidden="1" customHeight="1"/>
    <row r="32248" ht="8.25" hidden="1" customHeight="1"/>
    <row r="32249" ht="8.25" hidden="1" customHeight="1"/>
    <row r="32250" ht="8.25" hidden="1" customHeight="1"/>
    <row r="32251" ht="8.25" hidden="1" customHeight="1"/>
    <row r="32252" ht="8.25" hidden="1" customHeight="1"/>
    <row r="32253" ht="8.25" hidden="1" customHeight="1"/>
    <row r="32254" ht="8.25" hidden="1" customHeight="1"/>
    <row r="32255" ht="8.25" hidden="1" customHeight="1"/>
    <row r="32256" ht="8.25" hidden="1" customHeight="1"/>
    <row r="32257" ht="8.25" hidden="1" customHeight="1"/>
    <row r="32258" ht="8.25" hidden="1" customHeight="1"/>
    <row r="32259" ht="8.25" hidden="1" customHeight="1"/>
    <row r="32260" ht="8.25" hidden="1" customHeight="1"/>
    <row r="32261" ht="8.25" hidden="1" customHeight="1"/>
    <row r="32262" ht="8.25" hidden="1" customHeight="1"/>
    <row r="32263" ht="8.25" hidden="1" customHeight="1"/>
    <row r="32264" ht="8.25" hidden="1" customHeight="1"/>
    <row r="32265" ht="8.25" hidden="1" customHeight="1"/>
    <row r="32266" ht="8.25" hidden="1" customHeight="1"/>
    <row r="32267" ht="8.25" hidden="1" customHeight="1"/>
    <row r="32268" ht="8.25" hidden="1" customHeight="1"/>
    <row r="32269" ht="8.25" hidden="1" customHeight="1"/>
    <row r="32270" ht="8.25" hidden="1" customHeight="1"/>
    <row r="32271" ht="8.25" hidden="1" customHeight="1"/>
    <row r="32272" ht="8.25" hidden="1" customHeight="1"/>
    <row r="32273" ht="8.25" hidden="1" customHeight="1"/>
    <row r="32274" ht="8.25" hidden="1" customHeight="1"/>
    <row r="32275" ht="8.25" hidden="1" customHeight="1"/>
    <row r="32276" ht="8.25" hidden="1" customHeight="1"/>
    <row r="32277" ht="8.25" hidden="1" customHeight="1"/>
    <row r="32278" ht="8.25" hidden="1" customHeight="1"/>
    <row r="32279" ht="8.25" hidden="1" customHeight="1"/>
    <row r="32280" ht="8.25" hidden="1" customHeight="1"/>
    <row r="32281" ht="8.25" hidden="1" customHeight="1"/>
    <row r="32282" ht="8.25" hidden="1" customHeight="1"/>
    <row r="32283" ht="8.25" hidden="1" customHeight="1"/>
    <row r="32284" ht="8.25" hidden="1" customHeight="1"/>
    <row r="32285" ht="8.25" hidden="1" customHeight="1"/>
    <row r="32286" ht="8.25" hidden="1" customHeight="1"/>
    <row r="32287" ht="8.25" hidden="1" customHeight="1"/>
    <row r="32288" ht="8.25" hidden="1" customHeight="1"/>
    <row r="32289" ht="8.25" hidden="1" customHeight="1"/>
    <row r="32290" ht="8.25" hidden="1" customHeight="1"/>
    <row r="32291" ht="8.25" hidden="1" customHeight="1"/>
    <row r="32292" ht="8.25" hidden="1" customHeight="1"/>
    <row r="32293" ht="8.25" hidden="1" customHeight="1"/>
    <row r="32294" ht="8.25" hidden="1" customHeight="1"/>
    <row r="32295" ht="8.25" hidden="1" customHeight="1"/>
    <row r="32296" ht="8.25" hidden="1" customHeight="1"/>
    <row r="32297" ht="8.25" hidden="1" customHeight="1"/>
    <row r="32298" ht="8.25" hidden="1" customHeight="1"/>
    <row r="32299" ht="8.25" hidden="1" customHeight="1"/>
    <row r="32300" ht="8.25" hidden="1" customHeight="1"/>
    <row r="32301" ht="8.25" hidden="1" customHeight="1"/>
    <row r="32302" ht="8.25" hidden="1" customHeight="1"/>
    <row r="32303" ht="8.25" hidden="1" customHeight="1"/>
    <row r="32304" ht="8.25" hidden="1" customHeight="1"/>
    <row r="32305" ht="8.25" hidden="1" customHeight="1"/>
    <row r="32306" ht="8.25" hidden="1" customHeight="1"/>
    <row r="32307" ht="8.25" hidden="1" customHeight="1"/>
    <row r="32308" ht="8.25" hidden="1" customHeight="1"/>
    <row r="32309" ht="8.25" hidden="1" customHeight="1"/>
    <row r="32310" ht="8.25" hidden="1" customHeight="1"/>
    <row r="32311" ht="8.25" hidden="1" customHeight="1"/>
    <row r="32312" ht="8.25" hidden="1" customHeight="1"/>
    <row r="32313" ht="8.25" hidden="1" customHeight="1"/>
    <row r="32314" ht="8.25" hidden="1" customHeight="1"/>
    <row r="32315" ht="8.25" hidden="1" customHeight="1"/>
    <row r="32316" ht="8.25" hidden="1" customHeight="1"/>
    <row r="32317" ht="8.25" hidden="1" customHeight="1"/>
    <row r="32318" ht="8.25" hidden="1" customHeight="1"/>
    <row r="32319" ht="8.25" hidden="1" customHeight="1"/>
    <row r="32320" ht="8.25" hidden="1" customHeight="1"/>
    <row r="32321" ht="8.25" hidden="1" customHeight="1"/>
    <row r="32322" ht="8.25" hidden="1" customHeight="1"/>
    <row r="32323" ht="8.25" hidden="1" customHeight="1"/>
    <row r="32324" ht="8.25" hidden="1" customHeight="1"/>
    <row r="32325" ht="8.25" hidden="1" customHeight="1"/>
    <row r="32326" ht="8.25" hidden="1" customHeight="1"/>
    <row r="32327" ht="8.25" hidden="1" customHeight="1"/>
    <row r="32328" ht="8.25" hidden="1" customHeight="1"/>
    <row r="32329" ht="8.25" hidden="1" customHeight="1"/>
    <row r="32330" ht="8.25" hidden="1" customHeight="1"/>
    <row r="32331" ht="8.25" hidden="1" customHeight="1"/>
    <row r="32332" ht="8.25" hidden="1" customHeight="1"/>
    <row r="32333" ht="8.25" hidden="1" customHeight="1"/>
    <row r="32334" ht="8.25" hidden="1" customHeight="1"/>
    <row r="32335" ht="8.25" hidden="1" customHeight="1"/>
    <row r="32336" ht="8.25" hidden="1" customHeight="1"/>
    <row r="32337" ht="8.25" hidden="1" customHeight="1"/>
    <row r="32338" ht="8.25" hidden="1" customHeight="1"/>
    <row r="32339" ht="8.25" hidden="1" customHeight="1"/>
    <row r="32340" ht="8.25" hidden="1" customHeight="1"/>
    <row r="32341" ht="8.25" hidden="1" customHeight="1"/>
    <row r="32342" ht="8.25" hidden="1" customHeight="1"/>
    <row r="32343" ht="8.25" hidden="1" customHeight="1"/>
    <row r="32344" ht="8.25" hidden="1" customHeight="1"/>
    <row r="32345" ht="8.25" hidden="1" customHeight="1"/>
    <row r="32346" ht="8.25" hidden="1" customHeight="1"/>
    <row r="32347" ht="8.25" hidden="1" customHeight="1"/>
    <row r="32348" ht="8.25" hidden="1" customHeight="1"/>
    <row r="32349" ht="8.25" hidden="1" customHeight="1"/>
    <row r="32350" ht="8.25" hidden="1" customHeight="1"/>
    <row r="32351" ht="8.25" hidden="1" customHeight="1"/>
    <row r="32352" ht="8.25" hidden="1" customHeight="1"/>
    <row r="32353" ht="8.25" hidden="1" customHeight="1"/>
    <row r="32354" ht="8.25" hidden="1" customHeight="1"/>
    <row r="32355" ht="8.25" hidden="1" customHeight="1"/>
    <row r="32356" ht="8.25" hidden="1" customHeight="1"/>
    <row r="32357" ht="8.25" hidden="1" customHeight="1"/>
    <row r="32358" ht="8.25" hidden="1" customHeight="1"/>
    <row r="32359" ht="8.25" hidden="1" customHeight="1"/>
    <row r="32360" ht="8.25" hidden="1" customHeight="1"/>
    <row r="32361" ht="8.25" hidden="1" customHeight="1"/>
    <row r="32362" ht="8.25" hidden="1" customHeight="1"/>
    <row r="32363" ht="8.25" hidden="1" customHeight="1"/>
    <row r="32364" ht="8.25" hidden="1" customHeight="1"/>
    <row r="32365" ht="8.25" hidden="1" customHeight="1"/>
    <row r="32366" ht="8.25" hidden="1" customHeight="1"/>
    <row r="32367" ht="8.25" hidden="1" customHeight="1"/>
    <row r="32368" ht="8.25" hidden="1" customHeight="1"/>
    <row r="32369" ht="8.25" hidden="1" customHeight="1"/>
    <row r="32370" ht="8.25" hidden="1" customHeight="1"/>
    <row r="32371" ht="8.25" hidden="1" customHeight="1"/>
    <row r="32372" ht="8.25" hidden="1" customHeight="1"/>
    <row r="32373" ht="8.25" hidden="1" customHeight="1"/>
    <row r="32374" ht="8.25" hidden="1" customHeight="1"/>
    <row r="32375" ht="8.25" hidden="1" customHeight="1"/>
    <row r="32376" ht="8.25" hidden="1" customHeight="1"/>
    <row r="32377" ht="8.25" hidden="1" customHeight="1"/>
    <row r="32378" ht="8.25" hidden="1" customHeight="1"/>
    <row r="32379" ht="8.25" hidden="1" customHeight="1"/>
    <row r="32380" ht="8.25" hidden="1" customHeight="1"/>
    <row r="32381" ht="8.25" hidden="1" customHeight="1"/>
    <row r="32382" ht="8.25" hidden="1" customHeight="1"/>
    <row r="32383" ht="8.25" hidden="1" customHeight="1"/>
    <row r="32384" ht="8.25" hidden="1" customHeight="1"/>
    <row r="32385" ht="8.25" hidden="1" customHeight="1"/>
    <row r="32386" ht="8.25" hidden="1" customHeight="1"/>
    <row r="32387" ht="8.25" hidden="1" customHeight="1"/>
    <row r="32388" ht="8.25" hidden="1" customHeight="1"/>
    <row r="32389" ht="8.25" hidden="1" customHeight="1"/>
    <row r="32390" ht="8.25" hidden="1" customHeight="1"/>
    <row r="32391" ht="8.25" hidden="1" customHeight="1"/>
    <row r="32392" ht="8.25" hidden="1" customHeight="1"/>
    <row r="32393" ht="8.25" hidden="1" customHeight="1"/>
    <row r="32394" ht="8.25" hidden="1" customHeight="1"/>
    <row r="32395" ht="8.25" hidden="1" customHeight="1"/>
    <row r="32396" ht="8.25" hidden="1" customHeight="1"/>
    <row r="32397" ht="8.25" hidden="1" customHeight="1"/>
    <row r="32398" ht="8.25" hidden="1" customHeight="1"/>
    <row r="32399" ht="8.25" hidden="1" customHeight="1"/>
    <row r="32400" ht="8.25" hidden="1" customHeight="1"/>
    <row r="32401" ht="8.25" hidden="1" customHeight="1"/>
    <row r="32402" ht="8.25" hidden="1" customHeight="1"/>
    <row r="32403" ht="8.25" hidden="1" customHeight="1"/>
    <row r="32404" ht="8.25" hidden="1" customHeight="1"/>
    <row r="32405" ht="8.25" hidden="1" customHeight="1"/>
    <row r="32406" ht="8.25" hidden="1" customHeight="1"/>
    <row r="32407" ht="8.25" hidden="1" customHeight="1"/>
    <row r="32408" ht="8.25" hidden="1" customHeight="1"/>
    <row r="32409" ht="8.25" hidden="1" customHeight="1"/>
    <row r="32410" ht="8.25" hidden="1" customHeight="1"/>
    <row r="32411" ht="8.25" hidden="1" customHeight="1"/>
    <row r="32412" ht="8.25" hidden="1" customHeight="1"/>
    <row r="32413" ht="8.25" hidden="1" customHeight="1"/>
    <row r="32414" ht="8.25" hidden="1" customHeight="1"/>
    <row r="32415" ht="8.25" hidden="1" customHeight="1"/>
    <row r="32416" ht="8.25" hidden="1" customHeight="1"/>
    <row r="32417" ht="8.25" hidden="1" customHeight="1"/>
    <row r="32418" ht="8.25" hidden="1" customHeight="1"/>
    <row r="32419" ht="8.25" hidden="1" customHeight="1"/>
    <row r="32420" ht="8.25" hidden="1" customHeight="1"/>
    <row r="32421" ht="8.25" hidden="1" customHeight="1"/>
    <row r="32422" ht="8.25" hidden="1" customHeight="1"/>
    <row r="32423" ht="8.25" hidden="1" customHeight="1"/>
    <row r="32424" ht="8.25" hidden="1" customHeight="1"/>
    <row r="32425" ht="8.25" hidden="1" customHeight="1"/>
    <row r="32426" ht="8.25" hidden="1" customHeight="1"/>
    <row r="32427" ht="8.25" hidden="1" customHeight="1"/>
    <row r="32428" ht="8.25" hidden="1" customHeight="1"/>
    <row r="32429" ht="8.25" hidden="1" customHeight="1"/>
    <row r="32430" ht="8.25" hidden="1" customHeight="1"/>
    <row r="32431" ht="8.25" hidden="1" customHeight="1"/>
    <row r="32432" ht="8.25" hidden="1" customHeight="1"/>
    <row r="32433" ht="8.25" hidden="1" customHeight="1"/>
    <row r="32434" ht="8.25" hidden="1" customHeight="1"/>
    <row r="32435" ht="8.25" hidden="1" customHeight="1"/>
    <row r="32436" ht="8.25" hidden="1" customHeight="1"/>
    <row r="32437" ht="8.25" hidden="1" customHeight="1"/>
    <row r="32438" ht="8.25" hidden="1" customHeight="1"/>
    <row r="32439" ht="8.25" hidden="1" customHeight="1"/>
    <row r="32440" ht="8.25" hidden="1" customHeight="1"/>
    <row r="32441" ht="8.25" hidden="1" customHeight="1"/>
    <row r="32442" ht="8.25" hidden="1" customHeight="1"/>
    <row r="32443" ht="8.25" hidden="1" customHeight="1"/>
    <row r="32444" ht="8.25" hidden="1" customHeight="1"/>
    <row r="32445" ht="8.25" hidden="1" customHeight="1"/>
    <row r="32446" ht="8.25" hidden="1" customHeight="1"/>
    <row r="32447" ht="8.25" hidden="1" customHeight="1"/>
    <row r="32448" ht="8.25" hidden="1" customHeight="1"/>
    <row r="32449" ht="8.25" hidden="1" customHeight="1"/>
    <row r="32450" ht="8.25" hidden="1" customHeight="1"/>
    <row r="32451" ht="8.25" hidden="1" customHeight="1"/>
    <row r="32452" ht="8.25" hidden="1" customHeight="1"/>
    <row r="32453" ht="8.25" hidden="1" customHeight="1"/>
    <row r="32454" ht="8.25" hidden="1" customHeight="1"/>
    <row r="32455" ht="8.25" hidden="1" customHeight="1"/>
    <row r="32456" ht="8.25" hidden="1" customHeight="1"/>
    <row r="32457" ht="8.25" hidden="1" customHeight="1"/>
    <row r="32458" ht="8.25" hidden="1" customHeight="1"/>
    <row r="32459" ht="8.25" hidden="1" customHeight="1"/>
    <row r="32460" ht="8.25" hidden="1" customHeight="1"/>
    <row r="32461" ht="8.25" hidden="1" customHeight="1"/>
    <row r="32462" ht="8.25" hidden="1" customHeight="1"/>
    <row r="32463" ht="8.25" hidden="1" customHeight="1"/>
    <row r="32464" ht="8.25" hidden="1" customHeight="1"/>
    <row r="32465" ht="8.25" hidden="1" customHeight="1"/>
    <row r="32466" ht="8.25" hidden="1" customHeight="1"/>
    <row r="32467" ht="8.25" hidden="1" customHeight="1"/>
    <row r="32468" ht="8.25" hidden="1" customHeight="1"/>
    <row r="32469" ht="8.25" hidden="1" customHeight="1"/>
    <row r="32470" ht="8.25" hidden="1" customHeight="1"/>
    <row r="32471" ht="8.25" hidden="1" customHeight="1"/>
    <row r="32472" ht="8.25" hidden="1" customHeight="1"/>
    <row r="32473" ht="8.25" hidden="1" customHeight="1"/>
    <row r="32474" ht="8.25" hidden="1" customHeight="1"/>
    <row r="32475" ht="8.25" hidden="1" customHeight="1"/>
    <row r="32476" ht="8.25" hidden="1" customHeight="1"/>
    <row r="32477" ht="8.25" hidden="1" customHeight="1"/>
    <row r="32478" ht="8.25" hidden="1" customHeight="1"/>
    <row r="32479" ht="8.25" hidden="1" customHeight="1"/>
    <row r="32480" ht="8.25" hidden="1" customHeight="1"/>
    <row r="32481" ht="8.25" hidden="1" customHeight="1"/>
    <row r="32482" ht="8.25" hidden="1" customHeight="1"/>
    <row r="32483" ht="8.25" hidden="1" customHeight="1"/>
    <row r="32484" ht="8.25" hidden="1" customHeight="1"/>
    <row r="32485" ht="8.25" hidden="1" customHeight="1"/>
    <row r="32486" ht="8.25" hidden="1" customHeight="1"/>
    <row r="32487" ht="8.25" hidden="1" customHeight="1"/>
    <row r="32488" ht="8.25" hidden="1" customHeight="1"/>
    <row r="32489" ht="8.25" hidden="1" customHeight="1"/>
    <row r="32490" ht="8.25" hidden="1" customHeight="1"/>
    <row r="32491" ht="8.25" hidden="1" customHeight="1"/>
    <row r="32492" ht="8.25" hidden="1" customHeight="1"/>
    <row r="32493" ht="8.25" hidden="1" customHeight="1"/>
    <row r="32494" ht="8.25" hidden="1" customHeight="1"/>
    <row r="32495" ht="8.25" hidden="1" customHeight="1"/>
    <row r="32496" ht="8.25" hidden="1" customHeight="1"/>
    <row r="32497" ht="8.25" hidden="1" customHeight="1"/>
    <row r="32498" ht="8.25" hidden="1" customHeight="1"/>
    <row r="32499" ht="8.25" hidden="1" customHeight="1"/>
    <row r="32500" ht="8.25" hidden="1" customHeight="1"/>
    <row r="32501" ht="8.25" hidden="1" customHeight="1"/>
    <row r="32502" ht="8.25" hidden="1" customHeight="1"/>
    <row r="32503" ht="8.25" hidden="1" customHeight="1"/>
    <row r="32504" ht="8.25" hidden="1" customHeight="1"/>
    <row r="32505" ht="8.25" hidden="1" customHeight="1"/>
    <row r="32506" ht="8.25" hidden="1" customHeight="1"/>
    <row r="32507" ht="8.25" hidden="1" customHeight="1"/>
    <row r="32508" ht="8.25" hidden="1" customHeight="1"/>
    <row r="32509" ht="8.25" hidden="1" customHeight="1"/>
    <row r="32510" ht="8.25" hidden="1" customHeight="1"/>
    <row r="32511" ht="8.25" hidden="1" customHeight="1"/>
    <row r="32512" ht="8.25" hidden="1" customHeight="1"/>
    <row r="32513" ht="8.25" hidden="1" customHeight="1"/>
    <row r="32514" ht="8.25" hidden="1" customHeight="1"/>
    <row r="32515" ht="8.25" hidden="1" customHeight="1"/>
    <row r="32516" ht="8.25" hidden="1" customHeight="1"/>
    <row r="32517" ht="8.25" hidden="1" customHeight="1"/>
    <row r="32518" ht="8.25" hidden="1" customHeight="1"/>
    <row r="32519" ht="8.25" hidden="1" customHeight="1"/>
    <row r="32520" ht="8.25" hidden="1" customHeight="1"/>
    <row r="32521" ht="8.25" hidden="1" customHeight="1"/>
    <row r="32522" ht="8.25" hidden="1" customHeight="1"/>
    <row r="32523" ht="8.25" hidden="1" customHeight="1"/>
    <row r="32524" ht="8.25" hidden="1" customHeight="1"/>
    <row r="32525" ht="8.25" hidden="1" customHeight="1"/>
    <row r="32526" ht="8.25" hidden="1" customHeight="1"/>
    <row r="32527" ht="8.25" hidden="1" customHeight="1"/>
    <row r="32528" ht="8.25" hidden="1" customHeight="1"/>
    <row r="32529" ht="8.25" hidden="1" customHeight="1"/>
    <row r="32530" ht="8.25" hidden="1" customHeight="1"/>
    <row r="32531" ht="8.25" hidden="1" customHeight="1"/>
    <row r="32532" ht="8.25" hidden="1" customHeight="1"/>
    <row r="32533" ht="8.25" hidden="1" customHeight="1"/>
    <row r="32534" ht="8.25" hidden="1" customHeight="1"/>
    <row r="32535" ht="8.25" hidden="1" customHeight="1"/>
    <row r="32536" ht="8.25" hidden="1" customHeight="1"/>
    <row r="32537" ht="8.25" hidden="1" customHeight="1"/>
    <row r="32538" ht="8.25" hidden="1" customHeight="1"/>
    <row r="32539" ht="8.25" hidden="1" customHeight="1"/>
    <row r="32540" ht="8.25" hidden="1" customHeight="1"/>
    <row r="32541" ht="8.25" hidden="1" customHeight="1"/>
    <row r="32542" ht="8.25" hidden="1" customHeight="1"/>
    <row r="32543" ht="8.25" hidden="1" customHeight="1"/>
    <row r="32544" ht="8.25" hidden="1" customHeight="1"/>
    <row r="32545" ht="8.25" hidden="1" customHeight="1"/>
    <row r="32546" ht="8.25" hidden="1" customHeight="1"/>
    <row r="32547" ht="8.25" hidden="1" customHeight="1"/>
    <row r="32548" ht="8.25" hidden="1" customHeight="1"/>
    <row r="32549" ht="8.25" hidden="1" customHeight="1"/>
    <row r="32550" ht="8.25" hidden="1" customHeight="1"/>
    <row r="32551" ht="8.25" hidden="1" customHeight="1"/>
    <row r="32552" ht="8.25" hidden="1" customHeight="1"/>
    <row r="32553" ht="8.25" hidden="1" customHeight="1"/>
    <row r="32554" ht="8.25" hidden="1" customHeight="1"/>
    <row r="32555" ht="8.25" hidden="1" customHeight="1"/>
    <row r="32556" ht="8.25" hidden="1" customHeight="1"/>
    <row r="32557" ht="8.25" hidden="1" customHeight="1"/>
    <row r="32558" ht="8.25" hidden="1" customHeight="1"/>
    <row r="32559" ht="8.25" hidden="1" customHeight="1"/>
    <row r="32560" ht="8.25" hidden="1" customHeight="1"/>
    <row r="32561" ht="8.25" hidden="1" customHeight="1"/>
    <row r="32562" ht="8.25" hidden="1" customHeight="1"/>
    <row r="32563" ht="8.25" hidden="1" customHeight="1"/>
    <row r="32564" ht="8.25" hidden="1" customHeight="1"/>
    <row r="32565" ht="8.25" hidden="1" customHeight="1"/>
    <row r="32566" ht="8.25" hidden="1" customHeight="1"/>
    <row r="32567" ht="8.25" hidden="1" customHeight="1"/>
    <row r="32568" ht="8.25" hidden="1" customHeight="1"/>
    <row r="32569" ht="8.25" hidden="1" customHeight="1"/>
    <row r="32570" ht="8.25" hidden="1" customHeight="1"/>
    <row r="32571" ht="8.25" hidden="1" customHeight="1"/>
    <row r="32572" ht="8.25" hidden="1" customHeight="1"/>
    <row r="32573" ht="8.25" hidden="1" customHeight="1"/>
    <row r="32574" ht="8.25" hidden="1" customHeight="1"/>
    <row r="32575" ht="8.25" hidden="1" customHeight="1"/>
    <row r="32576" ht="8.25" hidden="1" customHeight="1"/>
    <row r="32577" ht="8.25" hidden="1" customHeight="1"/>
    <row r="32578" ht="8.25" hidden="1" customHeight="1"/>
    <row r="32579" ht="8.25" hidden="1" customHeight="1"/>
    <row r="32580" ht="8.25" hidden="1" customHeight="1"/>
    <row r="32581" ht="8.25" hidden="1" customHeight="1"/>
    <row r="32582" ht="8.25" hidden="1" customHeight="1"/>
    <row r="32583" ht="8.25" hidden="1" customHeight="1"/>
    <row r="32584" ht="8.25" hidden="1" customHeight="1"/>
    <row r="32585" ht="8.25" hidden="1" customHeight="1"/>
    <row r="32586" ht="8.25" hidden="1" customHeight="1"/>
    <row r="32587" ht="8.25" hidden="1" customHeight="1"/>
    <row r="32588" ht="8.25" hidden="1" customHeight="1"/>
    <row r="32589" ht="8.25" hidden="1" customHeight="1"/>
    <row r="32590" ht="8.25" hidden="1" customHeight="1"/>
    <row r="32591" ht="8.25" hidden="1" customHeight="1"/>
    <row r="32592" ht="8.25" hidden="1" customHeight="1"/>
    <row r="32593" ht="8.25" hidden="1" customHeight="1"/>
    <row r="32594" ht="8.25" hidden="1" customHeight="1"/>
    <row r="32595" ht="8.25" hidden="1" customHeight="1"/>
    <row r="32596" ht="8.25" hidden="1" customHeight="1"/>
    <row r="32597" ht="8.25" hidden="1" customHeight="1"/>
    <row r="32598" ht="8.25" hidden="1" customHeight="1"/>
    <row r="32599" ht="8.25" hidden="1" customHeight="1"/>
    <row r="32600" ht="8.25" hidden="1" customHeight="1"/>
    <row r="32601" ht="8.25" hidden="1" customHeight="1"/>
    <row r="32602" ht="8.25" hidden="1" customHeight="1"/>
    <row r="32603" ht="8.25" hidden="1" customHeight="1"/>
    <row r="32604" ht="8.25" hidden="1" customHeight="1"/>
    <row r="32605" ht="8.25" hidden="1" customHeight="1"/>
    <row r="32606" ht="8.25" hidden="1" customHeight="1"/>
    <row r="32607" ht="8.25" hidden="1" customHeight="1"/>
    <row r="32608" ht="8.25" hidden="1" customHeight="1"/>
    <row r="32609" ht="8.25" hidden="1" customHeight="1"/>
    <row r="32610" ht="8.25" hidden="1" customHeight="1"/>
    <row r="32611" ht="8.25" hidden="1" customHeight="1"/>
    <row r="32612" ht="8.25" hidden="1" customHeight="1"/>
    <row r="32613" ht="8.25" hidden="1" customHeight="1"/>
    <row r="32614" ht="8.25" hidden="1" customHeight="1"/>
    <row r="32615" ht="8.25" hidden="1" customHeight="1"/>
    <row r="32616" ht="8.25" hidden="1" customHeight="1"/>
    <row r="32617" ht="8.25" hidden="1" customHeight="1"/>
    <row r="32618" ht="8.25" hidden="1" customHeight="1"/>
    <row r="32619" ht="8.25" hidden="1" customHeight="1"/>
    <row r="32620" ht="8.25" hidden="1" customHeight="1"/>
    <row r="32621" ht="8.25" hidden="1" customHeight="1"/>
    <row r="32622" ht="8.25" hidden="1" customHeight="1"/>
    <row r="32623" ht="8.25" hidden="1" customHeight="1"/>
    <row r="32624" ht="8.25" hidden="1" customHeight="1"/>
    <row r="32625" ht="8.25" hidden="1" customHeight="1"/>
    <row r="32626" ht="8.25" hidden="1" customHeight="1"/>
    <row r="32627" ht="8.25" hidden="1" customHeight="1"/>
    <row r="32628" ht="8.25" hidden="1" customHeight="1"/>
    <row r="32629" ht="8.25" hidden="1" customHeight="1"/>
    <row r="32630" ht="8.25" hidden="1" customHeight="1"/>
    <row r="32631" ht="8.25" hidden="1" customHeight="1"/>
    <row r="32632" ht="8.25" hidden="1" customHeight="1"/>
    <row r="32633" ht="8.25" hidden="1" customHeight="1"/>
    <row r="32634" ht="8.25" hidden="1" customHeight="1"/>
    <row r="32635" ht="8.25" hidden="1" customHeight="1"/>
    <row r="32636" ht="8.25" hidden="1" customHeight="1"/>
    <row r="32637" ht="8.25" hidden="1" customHeight="1"/>
    <row r="32638" ht="8.25" hidden="1" customHeight="1"/>
    <row r="32639" ht="8.25" hidden="1" customHeight="1"/>
    <row r="32640" ht="8.25" hidden="1" customHeight="1"/>
    <row r="32641" ht="8.25" hidden="1" customHeight="1"/>
    <row r="32642" ht="8.25" hidden="1" customHeight="1"/>
    <row r="32643" ht="8.25" hidden="1" customHeight="1"/>
    <row r="32644" ht="8.25" hidden="1" customHeight="1"/>
    <row r="32645" ht="8.25" hidden="1" customHeight="1"/>
    <row r="32646" ht="8.25" hidden="1" customHeight="1"/>
    <row r="32647" ht="8.25" hidden="1" customHeight="1"/>
    <row r="32648" ht="8.25" hidden="1" customHeight="1"/>
    <row r="32649" ht="8.25" hidden="1" customHeight="1"/>
    <row r="32650" ht="8.25" hidden="1" customHeight="1"/>
    <row r="32651" ht="8.25" hidden="1" customHeight="1"/>
    <row r="32652" ht="8.25" hidden="1" customHeight="1"/>
    <row r="32653" ht="8.25" hidden="1" customHeight="1"/>
    <row r="32654" ht="8.25" hidden="1" customHeight="1"/>
    <row r="32655" ht="8.25" hidden="1" customHeight="1"/>
    <row r="32656" ht="8.25" hidden="1" customHeight="1"/>
    <row r="32657" ht="8.25" hidden="1" customHeight="1"/>
    <row r="32658" ht="8.25" hidden="1" customHeight="1"/>
    <row r="32659" ht="8.25" hidden="1" customHeight="1"/>
    <row r="32660" ht="8.25" hidden="1" customHeight="1"/>
    <row r="32661" ht="8.25" hidden="1" customHeight="1"/>
    <row r="32662" ht="8.25" hidden="1" customHeight="1"/>
    <row r="32663" ht="8.25" hidden="1" customHeight="1"/>
    <row r="32664" ht="8.25" hidden="1" customHeight="1"/>
    <row r="32665" ht="8.25" hidden="1" customHeight="1"/>
    <row r="32666" ht="8.25" hidden="1" customHeight="1"/>
    <row r="32667" ht="8.25" hidden="1" customHeight="1"/>
    <row r="32668" ht="8.25" hidden="1" customHeight="1"/>
    <row r="32669" ht="8.25" hidden="1" customHeight="1"/>
    <row r="32670" ht="8.25" hidden="1" customHeight="1"/>
    <row r="32671" ht="8.25" hidden="1" customHeight="1"/>
    <row r="32672" ht="8.25" hidden="1" customHeight="1"/>
    <row r="32673" ht="8.25" hidden="1" customHeight="1"/>
    <row r="32674" ht="8.25" hidden="1" customHeight="1"/>
    <row r="32675" ht="8.25" hidden="1" customHeight="1"/>
    <row r="32676" ht="8.25" hidden="1" customHeight="1"/>
    <row r="32677" ht="8.25" hidden="1" customHeight="1"/>
    <row r="32678" ht="8.25" hidden="1" customHeight="1"/>
    <row r="32679" ht="8.25" hidden="1" customHeight="1"/>
    <row r="32680" ht="8.25" hidden="1" customHeight="1"/>
    <row r="32681" ht="8.25" hidden="1" customHeight="1"/>
    <row r="32682" ht="8.25" hidden="1" customHeight="1"/>
    <row r="32683" ht="8.25" hidden="1" customHeight="1"/>
    <row r="32684" ht="8.25" hidden="1" customHeight="1"/>
    <row r="32685" ht="8.25" hidden="1" customHeight="1"/>
    <row r="32686" ht="8.25" hidden="1" customHeight="1"/>
    <row r="32687" ht="8.25" hidden="1" customHeight="1"/>
    <row r="32688" ht="8.25" hidden="1" customHeight="1"/>
    <row r="32689" ht="8.25" hidden="1" customHeight="1"/>
    <row r="32690" ht="8.25" hidden="1" customHeight="1"/>
    <row r="32691" ht="8.25" hidden="1" customHeight="1"/>
    <row r="32692" ht="8.25" hidden="1" customHeight="1"/>
    <row r="32693" ht="8.25" hidden="1" customHeight="1"/>
    <row r="32694" ht="8.25" hidden="1" customHeight="1"/>
    <row r="32695" ht="8.25" hidden="1" customHeight="1"/>
    <row r="32696" ht="8.25" hidden="1" customHeight="1"/>
    <row r="32697" ht="8.25" hidden="1" customHeight="1"/>
    <row r="32698" ht="8.25" hidden="1" customHeight="1"/>
    <row r="32699" ht="8.25" hidden="1" customHeight="1"/>
    <row r="32700" ht="8.25" hidden="1" customHeight="1"/>
    <row r="32701" ht="8.25" hidden="1" customHeight="1"/>
    <row r="32702" ht="8.25" hidden="1" customHeight="1"/>
    <row r="32703" ht="8.25" hidden="1" customHeight="1"/>
    <row r="32704" ht="8.25" hidden="1" customHeight="1"/>
    <row r="32705" ht="8.25" hidden="1" customHeight="1"/>
    <row r="32706" ht="8.25" hidden="1" customHeight="1"/>
    <row r="32707" ht="8.25" hidden="1" customHeight="1"/>
    <row r="32708" ht="8.25" hidden="1" customHeight="1"/>
    <row r="32709" ht="8.25" hidden="1" customHeight="1"/>
    <row r="32710" ht="8.25" hidden="1" customHeight="1"/>
    <row r="32711" ht="8.25" hidden="1" customHeight="1"/>
    <row r="32712" ht="8.25" hidden="1" customHeight="1"/>
    <row r="32713" ht="8.25" hidden="1" customHeight="1"/>
    <row r="32714" ht="8.25" hidden="1" customHeight="1"/>
    <row r="32715" ht="8.25" hidden="1" customHeight="1"/>
    <row r="32716" ht="8.25" hidden="1" customHeight="1"/>
    <row r="32717" ht="8.25" hidden="1" customHeight="1"/>
    <row r="32718" ht="8.25" hidden="1" customHeight="1"/>
    <row r="32719" ht="8.25" hidden="1" customHeight="1"/>
    <row r="32720" ht="8.25" hidden="1" customHeight="1"/>
    <row r="32721" ht="8.25" hidden="1" customHeight="1"/>
    <row r="32722" ht="8.25" hidden="1" customHeight="1"/>
    <row r="32723" ht="8.25" hidden="1" customHeight="1"/>
    <row r="32724" ht="8.25" hidden="1" customHeight="1"/>
    <row r="32725" ht="8.25" hidden="1" customHeight="1"/>
    <row r="32726" ht="8.25" hidden="1" customHeight="1"/>
    <row r="32727" ht="8.25" hidden="1" customHeight="1"/>
    <row r="32728" ht="8.25" hidden="1" customHeight="1"/>
    <row r="32729" ht="8.25" hidden="1" customHeight="1"/>
    <row r="32730" ht="8.25" hidden="1" customHeight="1"/>
    <row r="32731" ht="8.25" hidden="1" customHeight="1"/>
    <row r="32732" ht="8.25" hidden="1" customHeight="1"/>
    <row r="32733" ht="8.25" hidden="1" customHeight="1"/>
    <row r="32734" ht="8.25" hidden="1" customHeight="1"/>
    <row r="32735" ht="8.25" hidden="1" customHeight="1"/>
    <row r="32736" ht="8.25" hidden="1" customHeight="1"/>
    <row r="32737" ht="8.25" hidden="1" customHeight="1"/>
    <row r="32738" ht="8.25" hidden="1" customHeight="1"/>
    <row r="32739" ht="8.25" hidden="1" customHeight="1"/>
    <row r="32740" ht="8.25" hidden="1" customHeight="1"/>
    <row r="32741" ht="8.25" hidden="1" customHeight="1"/>
    <row r="32742" ht="8.25" hidden="1" customHeight="1"/>
    <row r="32743" ht="8.25" hidden="1" customHeight="1"/>
    <row r="32744" ht="8.25" hidden="1" customHeight="1"/>
    <row r="32745" ht="8.25" hidden="1" customHeight="1"/>
    <row r="32746" ht="8.25" hidden="1" customHeight="1"/>
    <row r="32747" ht="8.25" hidden="1" customHeight="1"/>
    <row r="32748" ht="8.25" hidden="1" customHeight="1"/>
    <row r="32749" ht="8.25" hidden="1" customHeight="1"/>
    <row r="32750" ht="8.25" hidden="1" customHeight="1"/>
    <row r="32751" ht="8.25" hidden="1" customHeight="1"/>
    <row r="32752" ht="8.25" hidden="1" customHeight="1"/>
    <row r="32753" ht="8.25" hidden="1" customHeight="1"/>
    <row r="32754" ht="8.25" hidden="1" customHeight="1"/>
    <row r="32755" ht="8.25" hidden="1" customHeight="1"/>
    <row r="32756" ht="8.25" hidden="1" customHeight="1"/>
    <row r="32757" ht="8.25" hidden="1" customHeight="1"/>
    <row r="32758" ht="8.25" hidden="1" customHeight="1"/>
    <row r="32759" ht="8.25" hidden="1" customHeight="1"/>
    <row r="32760" ht="8.25" hidden="1" customHeight="1"/>
    <row r="32761" ht="8.25" hidden="1" customHeight="1"/>
    <row r="32762" ht="8.25" hidden="1" customHeight="1"/>
    <row r="32763" ht="8.25" hidden="1" customHeight="1"/>
    <row r="32764" ht="8.25" hidden="1" customHeight="1"/>
    <row r="32765" ht="8.25" hidden="1" customHeight="1"/>
    <row r="32766" ht="8.25" hidden="1" customHeight="1"/>
    <row r="32767" ht="8.25" hidden="1" customHeight="1"/>
    <row r="32768" ht="8.25" hidden="1" customHeight="1"/>
    <row r="32769" ht="8.25" hidden="1" customHeight="1"/>
    <row r="32770" ht="8.25" hidden="1" customHeight="1"/>
    <row r="32771" ht="8.25" hidden="1" customHeight="1"/>
    <row r="32772" ht="8.25" hidden="1" customHeight="1"/>
    <row r="32773" ht="8.25" hidden="1" customHeight="1"/>
    <row r="32774" ht="8.25" hidden="1" customHeight="1"/>
    <row r="32775" ht="8.25" hidden="1" customHeight="1"/>
    <row r="32776" ht="8.25" hidden="1" customHeight="1"/>
    <row r="32777" ht="8.25" hidden="1" customHeight="1"/>
    <row r="32778" ht="8.25" hidden="1" customHeight="1"/>
    <row r="32779" ht="8.25" hidden="1" customHeight="1"/>
    <row r="32780" ht="8.25" hidden="1" customHeight="1"/>
    <row r="32781" ht="8.25" hidden="1" customHeight="1"/>
    <row r="32782" ht="8.25" hidden="1" customHeight="1"/>
    <row r="32783" ht="8.25" hidden="1" customHeight="1"/>
    <row r="32784" ht="8.25" hidden="1" customHeight="1"/>
    <row r="32785" ht="8.25" hidden="1" customHeight="1"/>
    <row r="32786" ht="8.25" hidden="1" customHeight="1"/>
    <row r="32787" ht="8.25" hidden="1" customHeight="1"/>
    <row r="32788" ht="8.25" hidden="1" customHeight="1"/>
    <row r="32789" ht="8.25" hidden="1" customHeight="1"/>
    <row r="32790" ht="8.25" hidden="1" customHeight="1"/>
    <row r="32791" ht="8.25" hidden="1" customHeight="1"/>
    <row r="32792" ht="8.25" hidden="1" customHeight="1"/>
    <row r="32793" ht="8.25" hidden="1" customHeight="1"/>
    <row r="32794" ht="8.25" hidden="1" customHeight="1"/>
    <row r="32795" ht="8.25" hidden="1" customHeight="1"/>
    <row r="32796" ht="8.25" hidden="1" customHeight="1"/>
    <row r="32797" ht="8.25" hidden="1" customHeight="1"/>
    <row r="32798" ht="8.25" hidden="1" customHeight="1"/>
    <row r="32799" ht="8.25" hidden="1" customHeight="1"/>
    <row r="32800" ht="8.25" hidden="1" customHeight="1"/>
    <row r="32801" ht="8.25" hidden="1" customHeight="1"/>
    <row r="32802" ht="8.25" hidden="1" customHeight="1"/>
    <row r="32803" ht="8.25" hidden="1" customHeight="1"/>
    <row r="32804" ht="8.25" hidden="1" customHeight="1"/>
    <row r="32805" ht="8.25" hidden="1" customHeight="1"/>
    <row r="32806" ht="8.25" hidden="1" customHeight="1"/>
    <row r="32807" ht="8.25" hidden="1" customHeight="1"/>
    <row r="32808" ht="8.25" hidden="1" customHeight="1"/>
    <row r="32809" ht="8.25" hidden="1" customHeight="1"/>
    <row r="32810" ht="8.25" hidden="1" customHeight="1"/>
    <row r="32811" ht="8.25" hidden="1" customHeight="1"/>
    <row r="32812" ht="8.25" hidden="1" customHeight="1"/>
    <row r="32813" ht="8.25" hidden="1" customHeight="1"/>
    <row r="32814" ht="8.25" hidden="1" customHeight="1"/>
    <row r="32815" ht="8.25" hidden="1" customHeight="1"/>
    <row r="32816" ht="8.25" hidden="1" customHeight="1"/>
    <row r="32817" ht="8.25" hidden="1" customHeight="1"/>
    <row r="32818" ht="8.25" hidden="1" customHeight="1"/>
    <row r="32819" ht="8.25" hidden="1" customHeight="1"/>
    <row r="32820" ht="8.25" hidden="1" customHeight="1"/>
    <row r="32821" ht="8.25" hidden="1" customHeight="1"/>
    <row r="32822" ht="8.25" hidden="1" customHeight="1"/>
    <row r="32823" ht="8.25" hidden="1" customHeight="1"/>
    <row r="32824" ht="8.25" hidden="1" customHeight="1"/>
    <row r="32825" ht="8.25" hidden="1" customHeight="1"/>
    <row r="32826" ht="8.25" hidden="1" customHeight="1"/>
    <row r="32827" ht="8.25" hidden="1" customHeight="1"/>
    <row r="32828" ht="8.25" hidden="1" customHeight="1"/>
    <row r="32829" ht="8.25" hidden="1" customHeight="1"/>
    <row r="32830" ht="8.25" hidden="1" customHeight="1"/>
    <row r="32831" ht="8.25" hidden="1" customHeight="1"/>
    <row r="32832" ht="8.25" hidden="1" customHeight="1"/>
    <row r="32833" ht="8.25" hidden="1" customHeight="1"/>
    <row r="32834" ht="8.25" hidden="1" customHeight="1"/>
    <row r="32835" ht="8.25" hidden="1" customHeight="1"/>
    <row r="32836" ht="8.25" hidden="1" customHeight="1"/>
    <row r="32837" ht="8.25" hidden="1" customHeight="1"/>
    <row r="32838" ht="8.25" hidden="1" customHeight="1"/>
    <row r="32839" ht="8.25" hidden="1" customHeight="1"/>
    <row r="32840" ht="8.25" hidden="1" customHeight="1"/>
    <row r="32841" ht="8.25" hidden="1" customHeight="1"/>
    <row r="32842" ht="8.25" hidden="1" customHeight="1"/>
    <row r="32843" ht="8.25" hidden="1" customHeight="1"/>
    <row r="32844" ht="8.25" hidden="1" customHeight="1"/>
    <row r="32845" ht="8.25" hidden="1" customHeight="1"/>
    <row r="32846" ht="8.25" hidden="1" customHeight="1"/>
    <row r="32847" ht="8.25" hidden="1" customHeight="1"/>
    <row r="32848" ht="8.25" hidden="1" customHeight="1"/>
    <row r="32849" ht="8.25" hidden="1" customHeight="1"/>
    <row r="32850" ht="8.25" hidden="1" customHeight="1"/>
    <row r="32851" ht="8.25" hidden="1" customHeight="1"/>
    <row r="32852" ht="8.25" hidden="1" customHeight="1"/>
    <row r="32853" ht="8.25" hidden="1" customHeight="1"/>
    <row r="32854" ht="8.25" hidden="1" customHeight="1"/>
    <row r="32855" ht="8.25" hidden="1" customHeight="1"/>
    <row r="32856" ht="8.25" hidden="1" customHeight="1"/>
    <row r="32857" ht="8.25" hidden="1" customHeight="1"/>
    <row r="32858" ht="8.25" hidden="1" customHeight="1"/>
    <row r="32859" ht="8.25" hidden="1" customHeight="1"/>
    <row r="32860" ht="8.25" hidden="1" customHeight="1"/>
    <row r="32861" ht="8.25" hidden="1" customHeight="1"/>
    <row r="32862" ht="8.25" hidden="1" customHeight="1"/>
    <row r="32863" ht="8.25" hidden="1" customHeight="1"/>
    <row r="32864" ht="8.25" hidden="1" customHeight="1"/>
    <row r="32865" ht="8.25" hidden="1" customHeight="1"/>
    <row r="32866" ht="8.25" hidden="1" customHeight="1"/>
    <row r="32867" ht="8.25" hidden="1" customHeight="1"/>
    <row r="32868" ht="8.25" hidden="1" customHeight="1"/>
    <row r="32869" ht="8.25" hidden="1" customHeight="1"/>
    <row r="32870" ht="8.25" hidden="1" customHeight="1"/>
    <row r="32871" ht="8.25" hidden="1" customHeight="1"/>
    <row r="32872" ht="8.25" hidden="1" customHeight="1"/>
    <row r="32873" ht="8.25" hidden="1" customHeight="1"/>
    <row r="32874" ht="8.25" hidden="1" customHeight="1"/>
    <row r="32875" ht="8.25" hidden="1" customHeight="1"/>
    <row r="32876" ht="8.25" hidden="1" customHeight="1"/>
    <row r="32877" ht="8.25" hidden="1" customHeight="1"/>
    <row r="32878" ht="8.25" hidden="1" customHeight="1"/>
    <row r="32879" ht="8.25" hidden="1" customHeight="1"/>
    <row r="32880" ht="8.25" hidden="1" customHeight="1"/>
    <row r="32881" ht="8.25" hidden="1" customHeight="1"/>
    <row r="32882" ht="8.25" hidden="1" customHeight="1"/>
    <row r="32883" ht="8.25" hidden="1" customHeight="1"/>
    <row r="32884" ht="8.25" hidden="1" customHeight="1"/>
    <row r="32885" ht="8.25" hidden="1" customHeight="1"/>
    <row r="32886" ht="8.25" hidden="1" customHeight="1"/>
    <row r="32887" ht="8.25" hidden="1" customHeight="1"/>
    <row r="32888" ht="8.25" hidden="1" customHeight="1"/>
    <row r="32889" ht="8.25" hidden="1" customHeight="1"/>
    <row r="32890" ht="8.25" hidden="1" customHeight="1"/>
    <row r="32891" ht="8.25" hidden="1" customHeight="1"/>
    <row r="32892" ht="8.25" hidden="1" customHeight="1"/>
    <row r="32893" ht="8.25" hidden="1" customHeight="1"/>
    <row r="32894" ht="8.25" hidden="1" customHeight="1"/>
    <row r="32895" ht="8.25" hidden="1" customHeight="1"/>
    <row r="32896" ht="8.25" hidden="1" customHeight="1"/>
    <row r="32897" ht="8.25" hidden="1" customHeight="1"/>
    <row r="32898" ht="8.25" hidden="1" customHeight="1"/>
    <row r="32899" ht="8.25" hidden="1" customHeight="1"/>
    <row r="32900" ht="8.25" hidden="1" customHeight="1"/>
    <row r="32901" ht="8.25" hidden="1" customHeight="1"/>
    <row r="32902" ht="8.25" hidden="1" customHeight="1"/>
    <row r="32903" ht="8.25" hidden="1" customHeight="1"/>
    <row r="32904" ht="8.25" hidden="1" customHeight="1"/>
    <row r="32905" ht="8.25" hidden="1" customHeight="1"/>
    <row r="32906" ht="8.25" hidden="1" customHeight="1"/>
    <row r="32907" ht="8.25" hidden="1" customHeight="1"/>
    <row r="32908" ht="8.25" hidden="1" customHeight="1"/>
    <row r="32909" ht="8.25" hidden="1" customHeight="1"/>
    <row r="32910" ht="8.25" hidden="1" customHeight="1"/>
    <row r="32911" ht="8.25" hidden="1" customHeight="1"/>
    <row r="32912" ht="8.25" hidden="1" customHeight="1"/>
    <row r="32913" ht="8.25" hidden="1" customHeight="1"/>
    <row r="32914" ht="8.25" hidden="1" customHeight="1"/>
    <row r="32915" ht="8.25" hidden="1" customHeight="1"/>
    <row r="32916" ht="8.25" hidden="1" customHeight="1"/>
    <row r="32917" ht="8.25" hidden="1" customHeight="1"/>
    <row r="32918" ht="8.25" hidden="1" customHeight="1"/>
    <row r="32919" ht="8.25" hidden="1" customHeight="1"/>
    <row r="32920" ht="8.25" hidden="1" customHeight="1"/>
    <row r="32921" ht="8.25" hidden="1" customHeight="1"/>
    <row r="32922" ht="8.25" hidden="1" customHeight="1"/>
    <row r="32923" ht="8.25" hidden="1" customHeight="1"/>
    <row r="32924" ht="8.25" hidden="1" customHeight="1"/>
    <row r="32925" ht="8.25" hidden="1" customHeight="1"/>
    <row r="32926" ht="8.25" hidden="1" customHeight="1"/>
    <row r="32927" ht="8.25" hidden="1" customHeight="1"/>
    <row r="32928" ht="8.25" hidden="1" customHeight="1"/>
    <row r="32929" ht="8.25" hidden="1" customHeight="1"/>
    <row r="32930" ht="8.25" hidden="1" customHeight="1"/>
    <row r="32931" ht="8.25" hidden="1" customHeight="1"/>
    <row r="32932" ht="8.25" hidden="1" customHeight="1"/>
    <row r="32933" ht="8.25" hidden="1" customHeight="1"/>
    <row r="32934" ht="8.25" hidden="1" customHeight="1"/>
    <row r="32935" ht="8.25" hidden="1" customHeight="1"/>
    <row r="32936" ht="8.25" hidden="1" customHeight="1"/>
    <row r="32937" ht="8.25" hidden="1" customHeight="1"/>
    <row r="32938" ht="8.25" hidden="1" customHeight="1"/>
    <row r="32939" ht="8.25" hidden="1" customHeight="1"/>
    <row r="32940" ht="8.25" hidden="1" customHeight="1"/>
    <row r="32941" ht="8.25" hidden="1" customHeight="1"/>
    <row r="32942" ht="8.25" hidden="1" customHeight="1"/>
    <row r="32943" ht="8.25" hidden="1" customHeight="1"/>
    <row r="32944" ht="8.25" hidden="1" customHeight="1"/>
    <row r="32945" ht="8.25" hidden="1" customHeight="1"/>
    <row r="32946" ht="8.25" hidden="1" customHeight="1"/>
    <row r="32947" ht="8.25" hidden="1" customHeight="1"/>
    <row r="32948" ht="8.25" hidden="1" customHeight="1"/>
    <row r="32949" ht="8.25" hidden="1" customHeight="1"/>
    <row r="32950" ht="8.25" hidden="1" customHeight="1"/>
    <row r="32951" ht="8.25" hidden="1" customHeight="1"/>
    <row r="32952" ht="8.25" hidden="1" customHeight="1"/>
    <row r="32953" ht="8.25" hidden="1" customHeight="1"/>
    <row r="32954" ht="8.25" hidden="1" customHeight="1"/>
    <row r="32955" ht="8.25" hidden="1" customHeight="1"/>
    <row r="32956" ht="8.25" hidden="1" customHeight="1"/>
    <row r="32957" ht="8.25" hidden="1" customHeight="1"/>
    <row r="32958" ht="8.25" hidden="1" customHeight="1"/>
    <row r="32959" ht="8.25" hidden="1" customHeight="1"/>
    <row r="32960" ht="8.25" hidden="1" customHeight="1"/>
    <row r="32961" ht="8.25" hidden="1" customHeight="1"/>
    <row r="32962" ht="8.25" hidden="1" customHeight="1"/>
    <row r="32963" ht="8.25" hidden="1" customHeight="1"/>
    <row r="32964" ht="8.25" hidden="1" customHeight="1"/>
    <row r="32965" ht="8.25" hidden="1" customHeight="1"/>
    <row r="32966" ht="8.25" hidden="1" customHeight="1"/>
    <row r="32967" ht="8.25" hidden="1" customHeight="1"/>
    <row r="32968" ht="8.25" hidden="1" customHeight="1"/>
    <row r="32969" ht="8.25" hidden="1" customHeight="1"/>
    <row r="32970" ht="8.25" hidden="1" customHeight="1"/>
    <row r="32971" ht="8.25" hidden="1" customHeight="1"/>
    <row r="32972" ht="8.25" hidden="1" customHeight="1"/>
    <row r="32973" ht="8.25" hidden="1" customHeight="1"/>
    <row r="32974" ht="8.25" hidden="1" customHeight="1"/>
    <row r="32975" ht="8.25" hidden="1" customHeight="1"/>
    <row r="32976" ht="8.25" hidden="1" customHeight="1"/>
    <row r="32977" ht="8.25" hidden="1" customHeight="1"/>
    <row r="32978" ht="8.25" hidden="1" customHeight="1"/>
    <row r="32979" ht="8.25" hidden="1" customHeight="1"/>
    <row r="32980" ht="8.25" hidden="1" customHeight="1"/>
    <row r="32981" ht="8.25" hidden="1" customHeight="1"/>
    <row r="32982" ht="8.25" hidden="1" customHeight="1"/>
    <row r="32983" ht="8.25" hidden="1" customHeight="1"/>
    <row r="32984" ht="8.25" hidden="1" customHeight="1"/>
    <row r="32985" ht="8.25" hidden="1" customHeight="1"/>
    <row r="32986" ht="8.25" hidden="1" customHeight="1"/>
    <row r="32987" ht="8.25" hidden="1" customHeight="1"/>
    <row r="32988" ht="8.25" hidden="1" customHeight="1"/>
    <row r="32989" ht="8.25" hidden="1" customHeight="1"/>
    <row r="32990" ht="8.25" hidden="1" customHeight="1"/>
    <row r="32991" ht="8.25" hidden="1" customHeight="1"/>
    <row r="32992" ht="8.25" hidden="1" customHeight="1"/>
    <row r="32993" ht="8.25" hidden="1" customHeight="1"/>
    <row r="32994" ht="8.25" hidden="1" customHeight="1"/>
    <row r="32995" ht="8.25" hidden="1" customHeight="1"/>
    <row r="32996" ht="8.25" hidden="1" customHeight="1"/>
    <row r="32997" ht="8.25" hidden="1" customHeight="1"/>
    <row r="32998" ht="8.25" hidden="1" customHeight="1"/>
    <row r="32999" ht="8.25" hidden="1" customHeight="1"/>
    <row r="33000" ht="8.25" hidden="1" customHeight="1"/>
    <row r="33001" ht="8.25" hidden="1" customHeight="1"/>
    <row r="33002" ht="8.25" hidden="1" customHeight="1"/>
    <row r="33003" ht="8.25" hidden="1" customHeight="1"/>
    <row r="33004" ht="8.25" hidden="1" customHeight="1"/>
    <row r="33005" ht="8.25" hidden="1" customHeight="1"/>
    <row r="33006" ht="8.25" hidden="1" customHeight="1"/>
    <row r="33007" ht="8.25" hidden="1" customHeight="1"/>
    <row r="33008" ht="8.25" hidden="1" customHeight="1"/>
    <row r="33009" ht="8.25" hidden="1" customHeight="1"/>
    <row r="33010" ht="8.25" hidden="1" customHeight="1"/>
    <row r="33011" ht="8.25" hidden="1" customHeight="1"/>
    <row r="33012" ht="8.25" hidden="1" customHeight="1"/>
    <row r="33013" ht="8.25" hidden="1" customHeight="1"/>
    <row r="33014" ht="8.25" hidden="1" customHeight="1"/>
    <row r="33015" ht="8.25" hidden="1" customHeight="1"/>
    <row r="33016" ht="8.25" hidden="1" customHeight="1"/>
    <row r="33017" ht="8.25" hidden="1" customHeight="1"/>
    <row r="33018" ht="8.25" hidden="1" customHeight="1"/>
    <row r="33019" ht="8.25" hidden="1" customHeight="1"/>
    <row r="33020" ht="8.25" hidden="1" customHeight="1"/>
    <row r="33021" ht="8.25" hidden="1" customHeight="1"/>
    <row r="33022" ht="8.25" hidden="1" customHeight="1"/>
    <row r="33023" ht="8.25" hidden="1" customHeight="1"/>
    <row r="33024" ht="8.25" hidden="1" customHeight="1"/>
    <row r="33025" ht="8.25" hidden="1" customHeight="1"/>
    <row r="33026" ht="8.25" hidden="1" customHeight="1"/>
    <row r="33027" ht="8.25" hidden="1" customHeight="1"/>
    <row r="33028" ht="8.25" hidden="1" customHeight="1"/>
    <row r="33029" ht="8.25" hidden="1" customHeight="1"/>
    <row r="33030" ht="8.25" hidden="1" customHeight="1"/>
    <row r="33031" ht="8.25" hidden="1" customHeight="1"/>
    <row r="33032" ht="8.25" hidden="1" customHeight="1"/>
    <row r="33033" ht="8.25" hidden="1" customHeight="1"/>
    <row r="33034" ht="8.25" hidden="1" customHeight="1"/>
    <row r="33035" ht="8.25" hidden="1" customHeight="1"/>
    <row r="33036" ht="8.25" hidden="1" customHeight="1"/>
    <row r="33037" ht="8.25" hidden="1" customHeight="1"/>
    <row r="33038" ht="8.25" hidden="1" customHeight="1"/>
    <row r="33039" ht="8.25" hidden="1" customHeight="1"/>
    <row r="33040" ht="8.25" hidden="1" customHeight="1"/>
    <row r="33041" ht="8.25" hidden="1" customHeight="1"/>
    <row r="33042" ht="8.25" hidden="1" customHeight="1"/>
    <row r="33043" ht="8.25" hidden="1" customHeight="1"/>
    <row r="33044" ht="8.25" hidden="1" customHeight="1"/>
    <row r="33045" ht="8.25" hidden="1" customHeight="1"/>
    <row r="33046" ht="8.25" hidden="1" customHeight="1"/>
    <row r="33047" ht="8.25" hidden="1" customHeight="1"/>
    <row r="33048" ht="8.25" hidden="1" customHeight="1"/>
    <row r="33049" ht="8.25" hidden="1" customHeight="1"/>
    <row r="33050" ht="8.25" hidden="1" customHeight="1"/>
    <row r="33051" ht="8.25" hidden="1" customHeight="1"/>
    <row r="33052" ht="8.25" hidden="1" customHeight="1"/>
    <row r="33053" ht="8.25" hidden="1" customHeight="1"/>
    <row r="33054" ht="8.25" hidden="1" customHeight="1"/>
    <row r="33055" ht="8.25" hidden="1" customHeight="1"/>
    <row r="33056" ht="8.25" hidden="1" customHeight="1"/>
    <row r="33057" ht="8.25" hidden="1" customHeight="1"/>
    <row r="33058" ht="8.25" hidden="1" customHeight="1"/>
    <row r="33059" ht="8.25" hidden="1" customHeight="1"/>
    <row r="33060" ht="8.25" hidden="1" customHeight="1"/>
    <row r="33061" ht="8.25" hidden="1" customHeight="1"/>
    <row r="33062" ht="8.25" hidden="1" customHeight="1"/>
    <row r="33063" ht="8.25" hidden="1" customHeight="1"/>
    <row r="33064" ht="8.25" hidden="1" customHeight="1"/>
    <row r="33065" ht="8.25" hidden="1" customHeight="1"/>
    <row r="33066" ht="8.25" hidden="1" customHeight="1"/>
    <row r="33067" ht="8.25" hidden="1" customHeight="1"/>
    <row r="33068" ht="8.25" hidden="1" customHeight="1"/>
    <row r="33069" ht="8.25" hidden="1" customHeight="1"/>
    <row r="33070" ht="8.25" hidden="1" customHeight="1"/>
    <row r="33071" ht="8.25" hidden="1" customHeight="1"/>
    <row r="33072" ht="8.25" hidden="1" customHeight="1"/>
    <row r="33073" ht="8.25" hidden="1" customHeight="1"/>
    <row r="33074" ht="8.25" hidden="1" customHeight="1"/>
    <row r="33075" ht="8.25" hidden="1" customHeight="1"/>
    <row r="33076" ht="8.25" hidden="1" customHeight="1"/>
    <row r="33077" ht="8.25" hidden="1" customHeight="1"/>
    <row r="33078" ht="8.25" hidden="1" customHeight="1"/>
    <row r="33079" ht="8.25" hidden="1" customHeight="1"/>
    <row r="33080" ht="8.25" hidden="1" customHeight="1"/>
    <row r="33081" ht="8.25" hidden="1" customHeight="1"/>
    <row r="33082" ht="8.25" hidden="1" customHeight="1"/>
    <row r="33083" ht="8.25" hidden="1" customHeight="1"/>
    <row r="33084" ht="8.25" hidden="1" customHeight="1"/>
    <row r="33085" ht="8.25" hidden="1" customHeight="1"/>
    <row r="33086" ht="8.25" hidden="1" customHeight="1"/>
    <row r="33087" ht="8.25" hidden="1" customHeight="1"/>
    <row r="33088" ht="8.25" hidden="1" customHeight="1"/>
    <row r="33089" ht="8.25" hidden="1" customHeight="1"/>
    <row r="33090" ht="8.25" hidden="1" customHeight="1"/>
    <row r="33091" ht="8.25" hidden="1" customHeight="1"/>
    <row r="33092" ht="8.25" hidden="1" customHeight="1"/>
    <row r="33093" ht="8.25" hidden="1" customHeight="1"/>
    <row r="33094" ht="8.25" hidden="1" customHeight="1"/>
    <row r="33095" ht="8.25" hidden="1" customHeight="1"/>
    <row r="33096" ht="8.25" hidden="1" customHeight="1"/>
    <row r="33097" ht="8.25" hidden="1" customHeight="1"/>
    <row r="33098" ht="8.25" hidden="1" customHeight="1"/>
    <row r="33099" ht="8.25" hidden="1" customHeight="1"/>
    <row r="33100" ht="8.25" hidden="1" customHeight="1"/>
    <row r="33101" ht="8.25" hidden="1" customHeight="1"/>
    <row r="33102" ht="8.25" hidden="1" customHeight="1"/>
    <row r="33103" ht="8.25" hidden="1" customHeight="1"/>
    <row r="33104" ht="8.25" hidden="1" customHeight="1"/>
    <row r="33105" ht="8.25" hidden="1" customHeight="1"/>
    <row r="33106" ht="8.25" hidden="1" customHeight="1"/>
    <row r="33107" ht="8.25" hidden="1" customHeight="1"/>
    <row r="33108" ht="8.25" hidden="1" customHeight="1"/>
    <row r="33109" ht="8.25" hidden="1" customHeight="1"/>
    <row r="33110" ht="8.25" hidden="1" customHeight="1"/>
    <row r="33111" ht="8.25" hidden="1" customHeight="1"/>
    <row r="33112" ht="8.25" hidden="1" customHeight="1"/>
    <row r="33113" ht="8.25" hidden="1" customHeight="1"/>
    <row r="33114" ht="8.25" hidden="1" customHeight="1"/>
    <row r="33115" ht="8.25" hidden="1" customHeight="1"/>
    <row r="33116" ht="8.25" hidden="1" customHeight="1"/>
    <row r="33117" ht="8.25" hidden="1" customHeight="1"/>
    <row r="33118" ht="8.25" hidden="1" customHeight="1"/>
    <row r="33119" ht="8.25" hidden="1" customHeight="1"/>
    <row r="33120" ht="8.25" hidden="1" customHeight="1"/>
    <row r="33121" ht="8.25" hidden="1" customHeight="1"/>
    <row r="33122" ht="8.25" hidden="1" customHeight="1"/>
    <row r="33123" ht="8.25" hidden="1" customHeight="1"/>
    <row r="33124" ht="8.25" hidden="1" customHeight="1"/>
    <row r="33125" ht="8.25" hidden="1" customHeight="1"/>
    <row r="33126" ht="8.25" hidden="1" customHeight="1"/>
    <row r="33127" ht="8.25" hidden="1" customHeight="1"/>
    <row r="33128" ht="8.25" hidden="1" customHeight="1"/>
    <row r="33129" ht="8.25" hidden="1" customHeight="1"/>
    <row r="33130" ht="8.25" hidden="1" customHeight="1"/>
    <row r="33131" ht="8.25" hidden="1" customHeight="1"/>
    <row r="33132" ht="8.25" hidden="1" customHeight="1"/>
    <row r="33133" ht="8.25" hidden="1" customHeight="1"/>
    <row r="33134" ht="8.25" hidden="1" customHeight="1"/>
    <row r="33135" ht="8.25" hidden="1" customHeight="1"/>
    <row r="33136" ht="8.25" hidden="1" customHeight="1"/>
    <row r="33137" ht="8.25" hidden="1" customHeight="1"/>
    <row r="33138" ht="8.25" hidden="1" customHeight="1"/>
    <row r="33139" ht="8.25" hidden="1" customHeight="1"/>
    <row r="33140" ht="8.25" hidden="1" customHeight="1"/>
    <row r="33141" ht="8.25" hidden="1" customHeight="1"/>
    <row r="33142" ht="8.25" hidden="1" customHeight="1"/>
    <row r="33143" ht="8.25" hidden="1" customHeight="1"/>
    <row r="33144" ht="8.25" hidden="1" customHeight="1"/>
    <row r="33145" ht="8.25" hidden="1" customHeight="1"/>
    <row r="33146" ht="8.25" hidden="1" customHeight="1"/>
    <row r="33147" ht="8.25" hidden="1" customHeight="1"/>
    <row r="33148" ht="8.25" hidden="1" customHeight="1"/>
    <row r="33149" ht="8.25" hidden="1" customHeight="1"/>
    <row r="33150" ht="8.25" hidden="1" customHeight="1"/>
    <row r="33151" ht="8.25" hidden="1" customHeight="1"/>
    <row r="33152" ht="8.25" hidden="1" customHeight="1"/>
    <row r="33153" ht="8.25" hidden="1" customHeight="1"/>
    <row r="33154" ht="8.25" hidden="1" customHeight="1"/>
    <row r="33155" ht="8.25" hidden="1" customHeight="1"/>
    <row r="33156" ht="8.25" hidden="1" customHeight="1"/>
    <row r="33157" ht="8.25" hidden="1" customHeight="1"/>
    <row r="33158" ht="8.25" hidden="1" customHeight="1"/>
    <row r="33159" ht="8.25" hidden="1" customHeight="1"/>
    <row r="33160" ht="8.25" hidden="1" customHeight="1"/>
    <row r="33161" ht="8.25" hidden="1" customHeight="1"/>
    <row r="33162" ht="8.25" hidden="1" customHeight="1"/>
    <row r="33163" ht="8.25" hidden="1" customHeight="1"/>
    <row r="33164" ht="8.25" hidden="1" customHeight="1"/>
    <row r="33165" ht="8.25" hidden="1" customHeight="1"/>
    <row r="33166" ht="8.25" hidden="1" customHeight="1"/>
    <row r="33167" ht="8.25" hidden="1" customHeight="1"/>
    <row r="33168" ht="8.25" hidden="1" customHeight="1"/>
    <row r="33169" ht="8.25" hidden="1" customHeight="1"/>
    <row r="33170" ht="8.25" hidden="1" customHeight="1"/>
    <row r="33171" ht="8.25" hidden="1" customHeight="1"/>
    <row r="33172" ht="8.25" hidden="1" customHeight="1"/>
    <row r="33173" ht="8.25" hidden="1" customHeight="1"/>
    <row r="33174" ht="8.25" hidden="1" customHeight="1"/>
    <row r="33175" ht="8.25" hidden="1" customHeight="1"/>
    <row r="33176" ht="8.25" hidden="1" customHeight="1"/>
    <row r="33177" ht="8.25" hidden="1" customHeight="1"/>
    <row r="33178" ht="8.25" hidden="1" customHeight="1"/>
    <row r="33179" ht="8.25" hidden="1" customHeight="1"/>
    <row r="33180" ht="8.25" hidden="1" customHeight="1"/>
    <row r="33181" ht="8.25" hidden="1" customHeight="1"/>
    <row r="33182" ht="8.25" hidden="1" customHeight="1"/>
    <row r="33183" ht="8.25" hidden="1" customHeight="1"/>
    <row r="33184" ht="8.25" hidden="1" customHeight="1"/>
    <row r="33185" ht="8.25" hidden="1" customHeight="1"/>
    <row r="33186" ht="8.25" hidden="1" customHeight="1"/>
    <row r="33187" ht="8.25" hidden="1" customHeight="1"/>
    <row r="33188" ht="8.25" hidden="1" customHeight="1"/>
    <row r="33189" ht="8.25" hidden="1" customHeight="1"/>
    <row r="33190" ht="8.25" hidden="1" customHeight="1"/>
    <row r="33191" ht="8.25" hidden="1" customHeight="1"/>
    <row r="33192" ht="8.25" hidden="1" customHeight="1"/>
    <row r="33193" ht="8.25" hidden="1" customHeight="1"/>
    <row r="33194" ht="8.25" hidden="1" customHeight="1"/>
    <row r="33195" ht="8.25" hidden="1" customHeight="1"/>
    <row r="33196" ht="8.25" hidden="1" customHeight="1"/>
    <row r="33197" ht="8.25" hidden="1" customHeight="1"/>
    <row r="33198" ht="8.25" hidden="1" customHeight="1"/>
    <row r="33199" ht="8.25" hidden="1" customHeight="1"/>
    <row r="33200" ht="8.25" hidden="1" customHeight="1"/>
    <row r="33201" ht="8.25" hidden="1" customHeight="1"/>
    <row r="33202" ht="8.25" hidden="1" customHeight="1"/>
    <row r="33203" ht="8.25" hidden="1" customHeight="1"/>
    <row r="33204" ht="8.25" hidden="1" customHeight="1"/>
    <row r="33205" ht="8.25" hidden="1" customHeight="1"/>
    <row r="33206" ht="8.25" hidden="1" customHeight="1"/>
    <row r="33207" ht="8.25" hidden="1" customHeight="1"/>
    <row r="33208" ht="8.25" hidden="1" customHeight="1"/>
    <row r="33209" ht="8.25" hidden="1" customHeight="1"/>
    <row r="33210" ht="8.25" hidden="1" customHeight="1"/>
    <row r="33211" ht="8.25" hidden="1" customHeight="1"/>
    <row r="33212" ht="8.25" hidden="1" customHeight="1"/>
    <row r="33213" ht="8.25" hidden="1" customHeight="1"/>
    <row r="33214" ht="8.25" hidden="1" customHeight="1"/>
    <row r="33215" ht="8.25" hidden="1" customHeight="1"/>
    <row r="33216" ht="8.25" hidden="1" customHeight="1"/>
    <row r="33217" ht="8.25" hidden="1" customHeight="1"/>
    <row r="33218" ht="8.25" hidden="1" customHeight="1"/>
    <row r="33219" ht="8.25" hidden="1" customHeight="1"/>
    <row r="33220" ht="8.25" hidden="1" customHeight="1"/>
    <row r="33221" ht="8.25" hidden="1" customHeight="1"/>
    <row r="33222" ht="8.25" hidden="1" customHeight="1"/>
    <row r="33223" ht="8.25" hidden="1" customHeight="1"/>
    <row r="33224" ht="8.25" hidden="1" customHeight="1"/>
    <row r="33225" ht="8.25" hidden="1" customHeight="1"/>
    <row r="33226" ht="8.25" hidden="1" customHeight="1"/>
    <row r="33227" ht="8.25" hidden="1" customHeight="1"/>
    <row r="33228" ht="8.25" hidden="1" customHeight="1"/>
    <row r="33229" ht="8.25" hidden="1" customHeight="1"/>
    <row r="33230" ht="8.25" hidden="1" customHeight="1"/>
    <row r="33231" ht="8.25" hidden="1" customHeight="1"/>
    <row r="33232" ht="8.25" hidden="1" customHeight="1"/>
    <row r="33233" ht="8.25" hidden="1" customHeight="1"/>
    <row r="33234" ht="8.25" hidden="1" customHeight="1"/>
    <row r="33235" ht="8.25" hidden="1" customHeight="1"/>
    <row r="33236" ht="8.25" hidden="1" customHeight="1"/>
    <row r="33237" ht="8.25" hidden="1" customHeight="1"/>
    <row r="33238" ht="8.25" hidden="1" customHeight="1"/>
    <row r="33239" ht="8.25" hidden="1" customHeight="1"/>
    <row r="33240" ht="8.25" hidden="1" customHeight="1"/>
    <row r="33241" ht="8.25" hidden="1" customHeight="1"/>
    <row r="33242" ht="8.25" hidden="1" customHeight="1"/>
    <row r="33243" ht="8.25" hidden="1" customHeight="1"/>
    <row r="33244" ht="8.25" hidden="1" customHeight="1"/>
    <row r="33245" ht="8.25" hidden="1" customHeight="1"/>
    <row r="33246" ht="8.25" hidden="1" customHeight="1"/>
    <row r="33247" ht="8.25" hidden="1" customHeight="1"/>
    <row r="33248" ht="8.25" hidden="1" customHeight="1"/>
    <row r="33249" ht="8.25" hidden="1" customHeight="1"/>
    <row r="33250" ht="8.25" hidden="1" customHeight="1"/>
    <row r="33251" ht="8.25" hidden="1" customHeight="1"/>
    <row r="33252" ht="8.25" hidden="1" customHeight="1"/>
    <row r="33253" ht="8.25" hidden="1" customHeight="1"/>
    <row r="33254" ht="8.25" hidden="1" customHeight="1"/>
    <row r="33255" ht="8.25" hidden="1" customHeight="1"/>
    <row r="33256" ht="8.25" hidden="1" customHeight="1"/>
    <row r="33257" ht="8.25" hidden="1" customHeight="1"/>
    <row r="33258" ht="8.25" hidden="1" customHeight="1"/>
    <row r="33259" ht="8.25" hidden="1" customHeight="1"/>
    <row r="33260" ht="8.25" hidden="1" customHeight="1"/>
    <row r="33261" ht="8.25" hidden="1" customHeight="1"/>
    <row r="33262" ht="8.25" hidden="1" customHeight="1"/>
    <row r="33263" ht="8.25" hidden="1" customHeight="1"/>
    <row r="33264" ht="8.25" hidden="1" customHeight="1"/>
    <row r="33265" ht="8.25" hidden="1" customHeight="1"/>
    <row r="33266" ht="8.25" hidden="1" customHeight="1"/>
    <row r="33267" ht="8.25" hidden="1" customHeight="1"/>
    <row r="33268" ht="8.25" hidden="1" customHeight="1"/>
    <row r="33269" ht="8.25" hidden="1" customHeight="1"/>
    <row r="33270" ht="8.25" hidden="1" customHeight="1"/>
    <row r="33271" ht="8.25" hidden="1" customHeight="1"/>
    <row r="33272" ht="8.25" hidden="1" customHeight="1"/>
    <row r="33273" ht="8.25" hidden="1" customHeight="1"/>
    <row r="33274" ht="8.25" hidden="1" customHeight="1"/>
    <row r="33275" ht="8.25" hidden="1" customHeight="1"/>
    <row r="33276" ht="8.25" hidden="1" customHeight="1"/>
    <row r="33277" ht="8.25" hidden="1" customHeight="1"/>
    <row r="33278" ht="8.25" hidden="1" customHeight="1"/>
    <row r="33279" ht="8.25" hidden="1" customHeight="1"/>
    <row r="33280" ht="8.25" hidden="1" customHeight="1"/>
    <row r="33281" ht="8.25" hidden="1" customHeight="1"/>
    <row r="33282" ht="8.25" hidden="1" customHeight="1"/>
    <row r="33283" ht="8.25" hidden="1" customHeight="1"/>
    <row r="33284" ht="8.25" hidden="1" customHeight="1"/>
    <row r="33285" ht="8.25" hidden="1" customHeight="1"/>
    <row r="33286" ht="8.25" hidden="1" customHeight="1"/>
    <row r="33287" ht="8.25" hidden="1" customHeight="1"/>
    <row r="33288" ht="8.25" hidden="1" customHeight="1"/>
    <row r="33289" ht="8.25" hidden="1" customHeight="1"/>
    <row r="33290" ht="8.25" hidden="1" customHeight="1"/>
    <row r="33291" ht="8.25" hidden="1" customHeight="1"/>
    <row r="33292" ht="8.25" hidden="1" customHeight="1"/>
    <row r="33293" ht="8.25" hidden="1" customHeight="1"/>
    <row r="33294" ht="8.25" hidden="1" customHeight="1"/>
    <row r="33295" ht="8.25" hidden="1" customHeight="1"/>
    <row r="33296" ht="8.25" hidden="1" customHeight="1"/>
    <row r="33297" ht="8.25" hidden="1" customHeight="1"/>
    <row r="33298" ht="8.25" hidden="1" customHeight="1"/>
    <row r="33299" ht="8.25" hidden="1" customHeight="1"/>
    <row r="33300" ht="8.25" hidden="1" customHeight="1"/>
    <row r="33301" ht="8.25" hidden="1" customHeight="1"/>
    <row r="33302" ht="8.25" hidden="1" customHeight="1"/>
    <row r="33303" ht="8.25" hidden="1" customHeight="1"/>
    <row r="33304" ht="8.25" hidden="1" customHeight="1"/>
    <row r="33305" ht="8.25" hidden="1" customHeight="1"/>
    <row r="33306" ht="8.25" hidden="1" customHeight="1"/>
    <row r="33307" ht="8.25" hidden="1" customHeight="1"/>
    <row r="33308" ht="8.25" hidden="1" customHeight="1"/>
    <row r="33309" ht="8.25" hidden="1" customHeight="1"/>
    <row r="33310" ht="8.25" hidden="1" customHeight="1"/>
    <row r="33311" ht="8.25" hidden="1" customHeight="1"/>
    <row r="33312" ht="8.25" hidden="1" customHeight="1"/>
    <row r="33313" ht="8.25" hidden="1" customHeight="1"/>
    <row r="33314" ht="8.25" hidden="1" customHeight="1"/>
    <row r="33315" ht="8.25" hidden="1" customHeight="1"/>
    <row r="33316" ht="8.25" hidden="1" customHeight="1"/>
    <row r="33317" ht="8.25" hidden="1" customHeight="1"/>
    <row r="33318" ht="8.25" hidden="1" customHeight="1"/>
    <row r="33319" ht="8.25" hidden="1" customHeight="1"/>
    <row r="33320" ht="8.25" hidden="1" customHeight="1"/>
    <row r="33321" ht="8.25" hidden="1" customHeight="1"/>
    <row r="33322" ht="8.25" hidden="1" customHeight="1"/>
    <row r="33323" ht="8.25" hidden="1" customHeight="1"/>
    <row r="33324" ht="8.25" hidden="1" customHeight="1"/>
    <row r="33325" ht="8.25" hidden="1" customHeight="1"/>
    <row r="33326" ht="8.25" hidden="1" customHeight="1"/>
    <row r="33327" ht="8.25" hidden="1" customHeight="1"/>
    <row r="33328" ht="8.25" hidden="1" customHeight="1"/>
    <row r="33329" ht="8.25" hidden="1" customHeight="1"/>
    <row r="33330" ht="8.25" hidden="1" customHeight="1"/>
    <row r="33331" ht="8.25" hidden="1" customHeight="1"/>
    <row r="33332" ht="8.25" hidden="1" customHeight="1"/>
    <row r="33333" ht="8.25" hidden="1" customHeight="1"/>
    <row r="33334" ht="8.25" hidden="1" customHeight="1"/>
    <row r="33335" ht="8.25" hidden="1" customHeight="1"/>
    <row r="33336" ht="8.25" hidden="1" customHeight="1"/>
    <row r="33337" ht="8.25" hidden="1" customHeight="1"/>
    <row r="33338" ht="8.25" hidden="1" customHeight="1"/>
    <row r="33339" ht="8.25" hidden="1" customHeight="1"/>
    <row r="33340" ht="8.25" hidden="1" customHeight="1"/>
    <row r="33341" ht="8.25" hidden="1" customHeight="1"/>
    <row r="33342" ht="8.25" hidden="1" customHeight="1"/>
    <row r="33343" ht="8.25" hidden="1" customHeight="1"/>
    <row r="33344" ht="8.25" hidden="1" customHeight="1"/>
    <row r="33345" ht="8.25" hidden="1" customHeight="1"/>
    <row r="33346" ht="8.25" hidden="1" customHeight="1"/>
    <row r="33347" ht="8.25" hidden="1" customHeight="1"/>
    <row r="33348" ht="8.25" hidden="1" customHeight="1"/>
    <row r="33349" ht="8.25" hidden="1" customHeight="1"/>
    <row r="33350" ht="8.25" hidden="1" customHeight="1"/>
    <row r="33351" ht="8.25" hidden="1" customHeight="1"/>
    <row r="33352" ht="8.25" hidden="1" customHeight="1"/>
    <row r="33353" ht="8.25" hidden="1" customHeight="1"/>
    <row r="33354" ht="8.25" hidden="1" customHeight="1"/>
    <row r="33355" ht="8.25" hidden="1" customHeight="1"/>
    <row r="33356" ht="8.25" hidden="1" customHeight="1"/>
    <row r="33357" ht="8.25" hidden="1" customHeight="1"/>
    <row r="33358" ht="8.25" hidden="1" customHeight="1"/>
    <row r="33359" ht="8.25" hidden="1" customHeight="1"/>
    <row r="33360" ht="8.25" hidden="1" customHeight="1"/>
    <row r="33361" ht="8.25" hidden="1" customHeight="1"/>
    <row r="33362" ht="8.25" hidden="1" customHeight="1"/>
    <row r="33363" ht="8.25" hidden="1" customHeight="1"/>
    <row r="33364" ht="8.25" hidden="1" customHeight="1"/>
    <row r="33365" ht="8.25" hidden="1" customHeight="1"/>
    <row r="33366" ht="8.25" hidden="1" customHeight="1"/>
    <row r="33367" ht="8.25" hidden="1" customHeight="1"/>
    <row r="33368" ht="8.25" hidden="1" customHeight="1"/>
    <row r="33369" ht="8.25" hidden="1" customHeight="1"/>
    <row r="33370" ht="8.25" hidden="1" customHeight="1"/>
    <row r="33371" ht="8.25" hidden="1" customHeight="1"/>
    <row r="33372" ht="8.25" hidden="1" customHeight="1"/>
    <row r="33373" ht="8.25" hidden="1" customHeight="1"/>
    <row r="33374" ht="8.25" hidden="1" customHeight="1"/>
    <row r="33375" ht="8.25" hidden="1" customHeight="1"/>
    <row r="33376" ht="8.25" hidden="1" customHeight="1"/>
    <row r="33377" ht="8.25" hidden="1" customHeight="1"/>
    <row r="33378" ht="8.25" hidden="1" customHeight="1"/>
    <row r="33379" ht="8.25" hidden="1" customHeight="1"/>
    <row r="33380" ht="8.25" hidden="1" customHeight="1"/>
    <row r="33381" ht="8.25" hidden="1" customHeight="1"/>
    <row r="33382" ht="8.25" hidden="1" customHeight="1"/>
    <row r="33383" ht="8.25" hidden="1" customHeight="1"/>
    <row r="33384" ht="8.25" hidden="1" customHeight="1"/>
    <row r="33385" ht="8.25" hidden="1" customHeight="1"/>
    <row r="33386" ht="8.25" hidden="1" customHeight="1"/>
    <row r="33387" ht="8.25" hidden="1" customHeight="1"/>
    <row r="33388" ht="8.25" hidden="1" customHeight="1"/>
    <row r="33389" ht="8.25" hidden="1" customHeight="1"/>
    <row r="33390" ht="8.25" hidden="1" customHeight="1"/>
    <row r="33391" ht="8.25" hidden="1" customHeight="1"/>
    <row r="33392" ht="8.25" hidden="1" customHeight="1"/>
    <row r="33393" ht="8.25" hidden="1" customHeight="1"/>
    <row r="33394" ht="8.25" hidden="1" customHeight="1"/>
    <row r="33395" ht="8.25" hidden="1" customHeight="1"/>
    <row r="33396" ht="8.25" hidden="1" customHeight="1"/>
    <row r="33397" ht="8.25" hidden="1" customHeight="1"/>
    <row r="33398" ht="8.25" hidden="1" customHeight="1"/>
    <row r="33399" ht="8.25" hidden="1" customHeight="1"/>
    <row r="33400" ht="8.25" hidden="1" customHeight="1"/>
    <row r="33401" ht="8.25" hidden="1" customHeight="1"/>
    <row r="33402" ht="8.25" hidden="1" customHeight="1"/>
    <row r="33403" ht="8.25" hidden="1" customHeight="1"/>
    <row r="33404" ht="8.25" hidden="1" customHeight="1"/>
    <row r="33405" ht="8.25" hidden="1" customHeight="1"/>
    <row r="33406" ht="8.25" hidden="1" customHeight="1"/>
    <row r="33407" ht="8.25" hidden="1" customHeight="1"/>
    <row r="33408" ht="8.25" hidden="1" customHeight="1"/>
    <row r="33409" ht="8.25" hidden="1" customHeight="1"/>
    <row r="33410" ht="8.25" hidden="1" customHeight="1"/>
    <row r="33411" ht="8.25" hidden="1" customHeight="1"/>
    <row r="33412" ht="8.25" hidden="1" customHeight="1"/>
    <row r="33413" ht="8.25" hidden="1" customHeight="1"/>
    <row r="33414" ht="8.25" hidden="1" customHeight="1"/>
    <row r="33415" ht="8.25" hidden="1" customHeight="1"/>
    <row r="33416" ht="8.25" hidden="1" customHeight="1"/>
    <row r="33417" ht="8.25" hidden="1" customHeight="1"/>
    <row r="33418" ht="8.25" hidden="1" customHeight="1"/>
    <row r="33419" ht="8.25" hidden="1" customHeight="1"/>
    <row r="33420" ht="8.25" hidden="1" customHeight="1"/>
    <row r="33421" ht="8.25" hidden="1" customHeight="1"/>
    <row r="33422" ht="8.25" hidden="1" customHeight="1"/>
    <row r="33423" ht="8.25" hidden="1" customHeight="1"/>
    <row r="33424" ht="8.25" hidden="1" customHeight="1"/>
    <row r="33425" ht="8.25" hidden="1" customHeight="1"/>
    <row r="33426" ht="8.25" hidden="1" customHeight="1"/>
    <row r="33427" ht="8.25" hidden="1" customHeight="1"/>
    <row r="33428" ht="8.25" hidden="1" customHeight="1"/>
    <row r="33429" ht="8.25" hidden="1" customHeight="1"/>
    <row r="33430" ht="8.25" hidden="1" customHeight="1"/>
    <row r="33431" ht="8.25" hidden="1" customHeight="1"/>
    <row r="33432" ht="8.25" hidden="1" customHeight="1"/>
    <row r="33433" ht="8.25" hidden="1" customHeight="1"/>
    <row r="33434" ht="8.25" hidden="1" customHeight="1"/>
    <row r="33435" ht="8.25" hidden="1" customHeight="1"/>
    <row r="33436" ht="8.25" hidden="1" customHeight="1"/>
    <row r="33437" ht="8.25" hidden="1" customHeight="1"/>
    <row r="33438" ht="8.25" hidden="1" customHeight="1"/>
    <row r="33439" ht="8.25" hidden="1" customHeight="1"/>
    <row r="33440" ht="8.25" hidden="1" customHeight="1"/>
    <row r="33441" ht="8.25" hidden="1" customHeight="1"/>
    <row r="33442" ht="8.25" hidden="1" customHeight="1"/>
    <row r="33443" ht="8.25" hidden="1" customHeight="1"/>
    <row r="33444" ht="8.25" hidden="1" customHeight="1"/>
    <row r="33445" ht="8.25" hidden="1" customHeight="1"/>
    <row r="33446" ht="8.25" hidden="1" customHeight="1"/>
    <row r="33447" ht="8.25" hidden="1" customHeight="1"/>
    <row r="33448" ht="8.25" hidden="1" customHeight="1"/>
    <row r="33449" ht="8.25" hidden="1" customHeight="1"/>
    <row r="33450" ht="8.25" hidden="1" customHeight="1"/>
    <row r="33451" ht="8.25" hidden="1" customHeight="1"/>
    <row r="33452" ht="8.25" hidden="1" customHeight="1"/>
    <row r="33453" ht="8.25" hidden="1" customHeight="1"/>
    <row r="33454" ht="8.25" hidden="1" customHeight="1"/>
    <row r="33455" ht="8.25" hidden="1" customHeight="1"/>
    <row r="33456" ht="8.25" hidden="1" customHeight="1"/>
    <row r="33457" ht="8.25" hidden="1" customHeight="1"/>
    <row r="33458" ht="8.25" hidden="1" customHeight="1"/>
    <row r="33459" ht="8.25" hidden="1" customHeight="1"/>
    <row r="33460" ht="8.25" hidden="1" customHeight="1"/>
    <row r="33461" ht="8.25" hidden="1" customHeight="1"/>
    <row r="33462" ht="8.25" hidden="1" customHeight="1"/>
    <row r="33463" ht="8.25" hidden="1" customHeight="1"/>
    <row r="33464" ht="8.25" hidden="1" customHeight="1"/>
    <row r="33465" ht="8.25" hidden="1" customHeight="1"/>
    <row r="33466" ht="8.25" hidden="1" customHeight="1"/>
    <row r="33467" ht="8.25" hidden="1" customHeight="1"/>
    <row r="33468" ht="8.25" hidden="1" customHeight="1"/>
    <row r="33469" ht="8.25" hidden="1" customHeight="1"/>
    <row r="33470" ht="8.25" hidden="1" customHeight="1"/>
    <row r="33471" ht="8.25" hidden="1" customHeight="1"/>
    <row r="33472" ht="8.25" hidden="1" customHeight="1"/>
    <row r="33473" ht="8.25" hidden="1" customHeight="1"/>
    <row r="33474" ht="8.25" hidden="1" customHeight="1"/>
    <row r="33475" ht="8.25" hidden="1" customHeight="1"/>
    <row r="33476" ht="8.25" hidden="1" customHeight="1"/>
    <row r="33477" ht="8.25" hidden="1" customHeight="1"/>
    <row r="33478" ht="8.25" hidden="1" customHeight="1"/>
    <row r="33479" ht="8.25" hidden="1" customHeight="1"/>
    <row r="33480" ht="8.25" hidden="1" customHeight="1"/>
    <row r="33481" ht="8.25" hidden="1" customHeight="1"/>
    <row r="33482" ht="8.25" hidden="1" customHeight="1"/>
    <row r="33483" ht="8.25" hidden="1" customHeight="1"/>
    <row r="33484" ht="8.25" hidden="1" customHeight="1"/>
    <row r="33485" ht="8.25" hidden="1" customHeight="1"/>
    <row r="33486" ht="8.25" hidden="1" customHeight="1"/>
    <row r="33487" ht="8.25" hidden="1" customHeight="1"/>
    <row r="33488" ht="8.25" hidden="1" customHeight="1"/>
    <row r="33489" ht="8.25" hidden="1" customHeight="1"/>
    <row r="33490" ht="8.25" hidden="1" customHeight="1"/>
    <row r="33491" ht="8.25" hidden="1" customHeight="1"/>
    <row r="33492" ht="8.25" hidden="1" customHeight="1"/>
    <row r="33493" ht="8.25" hidden="1" customHeight="1"/>
    <row r="33494" ht="8.25" hidden="1" customHeight="1"/>
    <row r="33495" ht="8.25" hidden="1" customHeight="1"/>
    <row r="33496" ht="8.25" hidden="1" customHeight="1"/>
    <row r="33497" ht="8.25" hidden="1" customHeight="1"/>
    <row r="33498" ht="8.25" hidden="1" customHeight="1"/>
    <row r="33499" ht="8.25" hidden="1" customHeight="1"/>
    <row r="33500" ht="8.25" hidden="1" customHeight="1"/>
    <row r="33501" ht="8.25" hidden="1" customHeight="1"/>
    <row r="33502" ht="8.25" hidden="1" customHeight="1"/>
    <row r="33503" ht="8.25" hidden="1" customHeight="1"/>
    <row r="33504" ht="8.25" hidden="1" customHeight="1"/>
    <row r="33505" ht="8.25" hidden="1" customHeight="1"/>
    <row r="33506" ht="8.25" hidden="1" customHeight="1"/>
    <row r="33507" ht="8.25" hidden="1" customHeight="1"/>
    <row r="33508" ht="8.25" hidden="1" customHeight="1"/>
    <row r="33509" ht="8.25" hidden="1" customHeight="1"/>
    <row r="33510" ht="8.25" hidden="1" customHeight="1"/>
    <row r="33511" ht="8.25" hidden="1" customHeight="1"/>
    <row r="33512" ht="8.25" hidden="1" customHeight="1"/>
    <row r="33513" ht="8.25" hidden="1" customHeight="1"/>
    <row r="33514" ht="8.25" hidden="1" customHeight="1"/>
    <row r="33515" ht="8.25" hidden="1" customHeight="1"/>
    <row r="33516" ht="8.25" hidden="1" customHeight="1"/>
    <row r="33517" ht="8.25" hidden="1" customHeight="1"/>
    <row r="33518" ht="8.25" hidden="1" customHeight="1"/>
    <row r="33519" ht="8.25" hidden="1" customHeight="1"/>
    <row r="33520" ht="8.25" hidden="1" customHeight="1"/>
    <row r="33521" ht="8.25" hidden="1" customHeight="1"/>
    <row r="33522" ht="8.25" hidden="1" customHeight="1"/>
    <row r="33523" ht="8.25" hidden="1" customHeight="1"/>
    <row r="33524" ht="8.25" hidden="1" customHeight="1"/>
    <row r="33525" ht="8.25" hidden="1" customHeight="1"/>
    <row r="33526" ht="8.25" hidden="1" customHeight="1"/>
    <row r="33527" ht="8.25" hidden="1" customHeight="1"/>
    <row r="33528" ht="8.25" hidden="1" customHeight="1"/>
    <row r="33529" ht="8.25" hidden="1" customHeight="1"/>
    <row r="33530" ht="8.25" hidden="1" customHeight="1"/>
    <row r="33531" ht="8.25" hidden="1" customHeight="1"/>
    <row r="33532" ht="8.25" hidden="1" customHeight="1"/>
    <row r="33533" ht="8.25" hidden="1" customHeight="1"/>
    <row r="33534" ht="8.25" hidden="1" customHeight="1"/>
    <row r="33535" ht="8.25" hidden="1" customHeight="1"/>
    <row r="33536" ht="8.25" hidden="1" customHeight="1"/>
    <row r="33537" ht="8.25" hidden="1" customHeight="1"/>
    <row r="33538" ht="8.25" hidden="1" customHeight="1"/>
    <row r="33539" ht="8.25" hidden="1" customHeight="1"/>
    <row r="33540" ht="8.25" hidden="1" customHeight="1"/>
    <row r="33541" ht="8.25" hidden="1" customHeight="1"/>
    <row r="33542" ht="8.25" hidden="1" customHeight="1"/>
    <row r="33543" ht="8.25" hidden="1" customHeight="1"/>
    <row r="33544" ht="8.25" hidden="1" customHeight="1"/>
    <row r="33545" ht="8.25" hidden="1" customHeight="1"/>
    <row r="33546" ht="8.25" hidden="1" customHeight="1"/>
    <row r="33547" ht="8.25" hidden="1" customHeight="1"/>
    <row r="33548" ht="8.25" hidden="1" customHeight="1"/>
    <row r="33549" ht="8.25" hidden="1" customHeight="1"/>
    <row r="33550" ht="8.25" hidden="1" customHeight="1"/>
    <row r="33551" ht="8.25" hidden="1" customHeight="1"/>
    <row r="33552" ht="8.25" hidden="1" customHeight="1"/>
    <row r="33553" ht="8.25" hidden="1" customHeight="1"/>
    <row r="33554" ht="8.25" hidden="1" customHeight="1"/>
    <row r="33555" ht="8.25" hidden="1" customHeight="1"/>
    <row r="33556" ht="8.25" hidden="1" customHeight="1"/>
    <row r="33557" ht="8.25" hidden="1" customHeight="1"/>
    <row r="33558" ht="8.25" hidden="1" customHeight="1"/>
    <row r="33559" ht="8.25" hidden="1" customHeight="1"/>
    <row r="33560" ht="8.25" hidden="1" customHeight="1"/>
    <row r="33561" ht="8.25" hidden="1" customHeight="1"/>
    <row r="33562" ht="8.25" hidden="1" customHeight="1"/>
    <row r="33563" ht="8.25" hidden="1" customHeight="1"/>
    <row r="33564" ht="8.25" hidden="1" customHeight="1"/>
    <row r="33565" ht="8.25" hidden="1" customHeight="1"/>
    <row r="33566" ht="8.25" hidden="1" customHeight="1"/>
    <row r="33567" ht="8.25" hidden="1" customHeight="1"/>
    <row r="33568" ht="8.25" hidden="1" customHeight="1"/>
    <row r="33569" ht="8.25" hidden="1" customHeight="1"/>
    <row r="33570" ht="8.25" hidden="1" customHeight="1"/>
    <row r="33571" ht="8.25" hidden="1" customHeight="1"/>
    <row r="33572" ht="8.25" hidden="1" customHeight="1"/>
    <row r="33573" ht="8.25" hidden="1" customHeight="1"/>
    <row r="33574" ht="8.25" hidden="1" customHeight="1"/>
    <row r="33575" ht="8.25" hidden="1" customHeight="1"/>
    <row r="33576" ht="8.25" hidden="1" customHeight="1"/>
    <row r="33577" ht="8.25" hidden="1" customHeight="1"/>
    <row r="33578" ht="8.25" hidden="1" customHeight="1"/>
    <row r="33579" ht="8.25" hidden="1" customHeight="1"/>
    <row r="33580" ht="8.25" hidden="1" customHeight="1"/>
    <row r="33581" ht="8.25" hidden="1" customHeight="1"/>
    <row r="33582" ht="8.25" hidden="1" customHeight="1"/>
    <row r="33583" ht="8.25" hidden="1" customHeight="1"/>
    <row r="33584" ht="8.25" hidden="1" customHeight="1"/>
    <row r="33585" ht="8.25" hidden="1" customHeight="1"/>
    <row r="33586" ht="8.25" hidden="1" customHeight="1"/>
    <row r="33587" ht="8.25" hidden="1" customHeight="1"/>
    <row r="33588" ht="8.25" hidden="1" customHeight="1"/>
    <row r="33589" ht="8.25" hidden="1" customHeight="1"/>
    <row r="33590" ht="8.25" hidden="1" customHeight="1"/>
    <row r="33591" ht="8.25" hidden="1" customHeight="1"/>
    <row r="33592" ht="8.25" hidden="1" customHeight="1"/>
    <row r="33593" ht="8.25" hidden="1" customHeight="1"/>
    <row r="33594" ht="8.25" hidden="1" customHeight="1"/>
    <row r="33595" ht="8.25" hidden="1" customHeight="1"/>
    <row r="33596" ht="8.25" hidden="1" customHeight="1"/>
    <row r="33597" ht="8.25" hidden="1" customHeight="1"/>
    <row r="33598" ht="8.25" hidden="1" customHeight="1"/>
    <row r="33599" ht="8.25" hidden="1" customHeight="1"/>
    <row r="33600" ht="8.25" hidden="1" customHeight="1"/>
    <row r="33601" ht="8.25" hidden="1" customHeight="1"/>
    <row r="33602" ht="8.25" hidden="1" customHeight="1"/>
    <row r="33603" ht="8.25" hidden="1" customHeight="1"/>
    <row r="33604" ht="8.25" hidden="1" customHeight="1"/>
    <row r="33605" ht="8.25" hidden="1" customHeight="1"/>
    <row r="33606" ht="8.25" hidden="1" customHeight="1"/>
    <row r="33607" ht="8.25" hidden="1" customHeight="1"/>
    <row r="33608" ht="8.25" hidden="1" customHeight="1"/>
    <row r="33609" ht="8.25" hidden="1" customHeight="1"/>
    <row r="33610" ht="8.25" hidden="1" customHeight="1"/>
    <row r="33611" ht="8.25" hidden="1" customHeight="1"/>
    <row r="33612" ht="8.25" hidden="1" customHeight="1"/>
    <row r="33613" ht="8.25" hidden="1" customHeight="1"/>
    <row r="33614" ht="8.25" hidden="1" customHeight="1"/>
    <row r="33615" ht="8.25" hidden="1" customHeight="1"/>
    <row r="33616" ht="8.25" hidden="1" customHeight="1"/>
    <row r="33617" ht="8.25" hidden="1" customHeight="1"/>
    <row r="33618" ht="8.25" hidden="1" customHeight="1"/>
    <row r="33619" ht="8.25" hidden="1" customHeight="1"/>
    <row r="33620" ht="8.25" hidden="1" customHeight="1"/>
    <row r="33621" ht="8.25" hidden="1" customHeight="1"/>
    <row r="33622" ht="8.25" hidden="1" customHeight="1"/>
    <row r="33623" ht="8.25" hidden="1" customHeight="1"/>
    <row r="33624" ht="8.25" hidden="1" customHeight="1"/>
    <row r="33625" ht="8.25" hidden="1" customHeight="1"/>
    <row r="33626" ht="8.25" hidden="1" customHeight="1"/>
    <row r="33627" ht="8.25" hidden="1" customHeight="1"/>
    <row r="33628" ht="8.25" hidden="1" customHeight="1"/>
    <row r="33629" ht="8.25" hidden="1" customHeight="1"/>
    <row r="33630" ht="8.25" hidden="1" customHeight="1"/>
    <row r="33631" ht="8.25" hidden="1" customHeight="1"/>
    <row r="33632" ht="8.25" hidden="1" customHeight="1"/>
    <row r="33633" ht="8.25" hidden="1" customHeight="1"/>
    <row r="33634" ht="8.25" hidden="1" customHeight="1"/>
    <row r="33635" ht="8.25" hidden="1" customHeight="1"/>
    <row r="33636" ht="8.25" hidden="1" customHeight="1"/>
    <row r="33637" ht="8.25" hidden="1" customHeight="1"/>
    <row r="33638" ht="8.25" hidden="1" customHeight="1"/>
    <row r="33639" ht="8.25" hidden="1" customHeight="1"/>
    <row r="33640" ht="8.25" hidden="1" customHeight="1"/>
    <row r="33641" ht="8.25" hidden="1" customHeight="1"/>
    <row r="33642" ht="8.25" hidden="1" customHeight="1"/>
    <row r="33643" ht="8.25" hidden="1" customHeight="1"/>
    <row r="33644" ht="8.25" hidden="1" customHeight="1"/>
    <row r="33645" ht="8.25" hidden="1" customHeight="1"/>
    <row r="33646" ht="8.25" hidden="1" customHeight="1"/>
    <row r="33647" ht="8.25" hidden="1" customHeight="1"/>
    <row r="33648" ht="8.25" hidden="1" customHeight="1"/>
    <row r="33649" ht="8.25" hidden="1" customHeight="1"/>
    <row r="33650" ht="8.25" hidden="1" customHeight="1"/>
    <row r="33651" ht="8.25" hidden="1" customHeight="1"/>
    <row r="33652" ht="8.25" hidden="1" customHeight="1"/>
    <row r="33653" ht="8.25" hidden="1" customHeight="1"/>
    <row r="33654" ht="8.25" hidden="1" customHeight="1"/>
    <row r="33655" ht="8.25" hidden="1" customHeight="1"/>
    <row r="33656" ht="8.25" hidden="1" customHeight="1"/>
    <row r="33657" ht="8.25" hidden="1" customHeight="1"/>
    <row r="33658" ht="8.25" hidden="1" customHeight="1"/>
    <row r="33659" ht="8.25" hidden="1" customHeight="1"/>
    <row r="33660" ht="8.25" hidden="1" customHeight="1"/>
    <row r="33661" ht="8.25" hidden="1" customHeight="1"/>
    <row r="33662" ht="8.25" hidden="1" customHeight="1"/>
    <row r="33663" ht="8.25" hidden="1" customHeight="1"/>
    <row r="33664" ht="8.25" hidden="1" customHeight="1"/>
    <row r="33665" ht="8.25" hidden="1" customHeight="1"/>
    <row r="33666" ht="8.25" hidden="1" customHeight="1"/>
    <row r="33667" ht="8.25" hidden="1" customHeight="1"/>
    <row r="33668" ht="8.25" hidden="1" customHeight="1"/>
    <row r="33669" ht="8.25" hidden="1" customHeight="1"/>
    <row r="33670" ht="8.25" hidden="1" customHeight="1"/>
    <row r="33671" ht="8.25" hidden="1" customHeight="1"/>
    <row r="33672" ht="8.25" hidden="1" customHeight="1"/>
    <row r="33673" ht="8.25" hidden="1" customHeight="1"/>
    <row r="33674" ht="8.25" hidden="1" customHeight="1"/>
    <row r="33675" ht="8.25" hidden="1" customHeight="1"/>
    <row r="33676" ht="8.25" hidden="1" customHeight="1"/>
    <row r="33677" ht="8.25" hidden="1" customHeight="1"/>
    <row r="33678" ht="8.25" hidden="1" customHeight="1"/>
    <row r="33679" ht="8.25" hidden="1" customHeight="1"/>
    <row r="33680" ht="8.25" hidden="1" customHeight="1"/>
    <row r="33681" ht="8.25" hidden="1" customHeight="1"/>
    <row r="33682" ht="8.25" hidden="1" customHeight="1"/>
    <row r="33683" ht="8.25" hidden="1" customHeight="1"/>
    <row r="33684" ht="8.25" hidden="1" customHeight="1"/>
    <row r="33685" ht="8.25" hidden="1" customHeight="1"/>
    <row r="33686" ht="8.25" hidden="1" customHeight="1"/>
    <row r="33687" ht="8.25" hidden="1" customHeight="1"/>
    <row r="33688" ht="8.25" hidden="1" customHeight="1"/>
    <row r="33689" ht="8.25" hidden="1" customHeight="1"/>
    <row r="33690" ht="8.25" hidden="1" customHeight="1"/>
    <row r="33691" ht="8.25" hidden="1" customHeight="1"/>
    <row r="33692" ht="8.25" hidden="1" customHeight="1"/>
    <row r="33693" ht="8.25" hidden="1" customHeight="1"/>
    <row r="33694" ht="8.25" hidden="1" customHeight="1"/>
    <row r="33695" ht="8.25" hidden="1" customHeight="1"/>
    <row r="33696" ht="8.25" hidden="1" customHeight="1"/>
    <row r="33697" ht="8.25" hidden="1" customHeight="1"/>
    <row r="33698" ht="8.25" hidden="1" customHeight="1"/>
    <row r="33699" ht="8.25" hidden="1" customHeight="1"/>
    <row r="33700" ht="8.25" hidden="1" customHeight="1"/>
    <row r="33701" ht="8.25" hidden="1" customHeight="1"/>
    <row r="33702" ht="8.25" hidden="1" customHeight="1"/>
    <row r="33703" ht="8.25" hidden="1" customHeight="1"/>
    <row r="33704" ht="8.25" hidden="1" customHeight="1"/>
    <row r="33705" ht="8.25" hidden="1" customHeight="1"/>
    <row r="33706" ht="8.25" hidden="1" customHeight="1"/>
    <row r="33707" ht="8.25" hidden="1" customHeight="1"/>
    <row r="33708" ht="8.25" hidden="1" customHeight="1"/>
    <row r="33709" ht="8.25" hidden="1" customHeight="1"/>
    <row r="33710" ht="8.25" hidden="1" customHeight="1"/>
    <row r="33711" ht="8.25" hidden="1" customHeight="1"/>
    <row r="33712" ht="8.25" hidden="1" customHeight="1"/>
    <row r="33713" ht="8.25" hidden="1" customHeight="1"/>
    <row r="33714" ht="8.25" hidden="1" customHeight="1"/>
    <row r="33715" ht="8.25" hidden="1" customHeight="1"/>
    <row r="33716" ht="8.25" hidden="1" customHeight="1"/>
    <row r="33717" ht="8.25" hidden="1" customHeight="1"/>
    <row r="33718" ht="8.25" hidden="1" customHeight="1"/>
    <row r="33719" ht="8.25" hidden="1" customHeight="1"/>
    <row r="33720" ht="8.25" hidden="1" customHeight="1"/>
    <row r="33721" ht="8.25" hidden="1" customHeight="1"/>
    <row r="33722" ht="8.25" hidden="1" customHeight="1"/>
    <row r="33723" ht="8.25" hidden="1" customHeight="1"/>
    <row r="33724" ht="8.25" hidden="1" customHeight="1"/>
    <row r="33725" ht="8.25" hidden="1" customHeight="1"/>
    <row r="33726" ht="8.25" hidden="1" customHeight="1"/>
    <row r="33727" ht="8.25" hidden="1" customHeight="1"/>
    <row r="33728" ht="8.25" hidden="1" customHeight="1"/>
    <row r="33729" ht="8.25" hidden="1" customHeight="1"/>
    <row r="33730" ht="8.25" hidden="1" customHeight="1"/>
    <row r="33731" ht="8.25" hidden="1" customHeight="1"/>
    <row r="33732" ht="8.25" hidden="1" customHeight="1"/>
    <row r="33733" ht="8.25" hidden="1" customHeight="1"/>
    <row r="33734" ht="8.25" hidden="1" customHeight="1"/>
    <row r="33735" ht="8.25" hidden="1" customHeight="1"/>
    <row r="33736" ht="8.25" hidden="1" customHeight="1"/>
    <row r="33737" ht="8.25" hidden="1" customHeight="1"/>
    <row r="33738" ht="8.25" hidden="1" customHeight="1"/>
    <row r="33739" ht="8.25" hidden="1" customHeight="1"/>
    <row r="33740" ht="8.25" hidden="1" customHeight="1"/>
    <row r="33741" ht="8.25" hidden="1" customHeight="1"/>
    <row r="33742" ht="8.25" hidden="1" customHeight="1"/>
    <row r="33743" ht="8.25" hidden="1" customHeight="1"/>
    <row r="33744" ht="8.25" hidden="1" customHeight="1"/>
    <row r="33745" ht="8.25" hidden="1" customHeight="1"/>
    <row r="33746" ht="8.25" hidden="1" customHeight="1"/>
    <row r="33747" ht="8.25" hidden="1" customHeight="1"/>
    <row r="33748" ht="8.25" hidden="1" customHeight="1"/>
    <row r="33749" ht="8.25" hidden="1" customHeight="1"/>
    <row r="33750" ht="8.25" hidden="1" customHeight="1"/>
    <row r="33751" ht="8.25" hidden="1" customHeight="1"/>
    <row r="33752" ht="8.25" hidden="1" customHeight="1"/>
    <row r="33753" ht="8.25" hidden="1" customHeight="1"/>
    <row r="33754" ht="8.25" hidden="1" customHeight="1"/>
    <row r="33755" ht="8.25" hidden="1" customHeight="1"/>
    <row r="33756" ht="8.25" hidden="1" customHeight="1"/>
    <row r="33757" ht="8.25" hidden="1" customHeight="1"/>
    <row r="33758" ht="8.25" hidden="1" customHeight="1"/>
    <row r="33759" ht="8.25" hidden="1" customHeight="1"/>
    <row r="33760" ht="8.25" hidden="1" customHeight="1"/>
    <row r="33761" ht="8.25" hidden="1" customHeight="1"/>
    <row r="33762" ht="8.25" hidden="1" customHeight="1"/>
    <row r="33763" ht="8.25" hidden="1" customHeight="1"/>
    <row r="33764" ht="8.25" hidden="1" customHeight="1"/>
    <row r="33765" ht="8.25" hidden="1" customHeight="1"/>
    <row r="33766" ht="8.25" hidden="1" customHeight="1"/>
    <row r="33767" ht="8.25" hidden="1" customHeight="1"/>
    <row r="33768" ht="8.25" hidden="1" customHeight="1"/>
    <row r="33769" ht="8.25" hidden="1" customHeight="1"/>
    <row r="33770" ht="8.25" hidden="1" customHeight="1"/>
    <row r="33771" ht="8.25" hidden="1" customHeight="1"/>
    <row r="33772" ht="8.25" hidden="1" customHeight="1"/>
    <row r="33773" ht="8.25" hidden="1" customHeight="1"/>
    <row r="33774" ht="8.25" hidden="1" customHeight="1"/>
    <row r="33775" ht="8.25" hidden="1" customHeight="1"/>
    <row r="33776" ht="8.25" hidden="1" customHeight="1"/>
    <row r="33777" ht="8.25" hidden="1" customHeight="1"/>
    <row r="33778" ht="8.25" hidden="1" customHeight="1"/>
    <row r="33779" ht="8.25" hidden="1" customHeight="1"/>
    <row r="33780" ht="8.25" hidden="1" customHeight="1"/>
    <row r="33781" ht="8.25" hidden="1" customHeight="1"/>
    <row r="33782" ht="8.25" hidden="1" customHeight="1"/>
    <row r="33783" ht="8.25" hidden="1" customHeight="1"/>
    <row r="33784" ht="8.25" hidden="1" customHeight="1"/>
    <row r="33785" ht="8.25" hidden="1" customHeight="1"/>
    <row r="33786" ht="8.25" hidden="1" customHeight="1"/>
    <row r="33787" ht="8.25" hidden="1" customHeight="1"/>
    <row r="33788" ht="8.25" hidden="1" customHeight="1"/>
    <row r="33789" ht="8.25" hidden="1" customHeight="1"/>
    <row r="33790" ht="8.25" hidden="1" customHeight="1"/>
    <row r="33791" ht="8.25" hidden="1" customHeight="1"/>
    <row r="33792" ht="8.25" hidden="1" customHeight="1"/>
    <row r="33793" ht="8.25" hidden="1" customHeight="1"/>
    <row r="33794" ht="8.25" hidden="1" customHeight="1"/>
    <row r="33795" ht="8.25" hidden="1" customHeight="1"/>
    <row r="33796" ht="8.25" hidden="1" customHeight="1"/>
    <row r="33797" ht="8.25" hidden="1" customHeight="1"/>
    <row r="33798" ht="8.25" hidden="1" customHeight="1"/>
    <row r="33799" ht="8.25" hidden="1" customHeight="1"/>
    <row r="33800" ht="8.25" hidden="1" customHeight="1"/>
    <row r="33801" ht="8.25" hidden="1" customHeight="1"/>
    <row r="33802" ht="8.25" hidden="1" customHeight="1"/>
    <row r="33803" ht="8.25" hidden="1" customHeight="1"/>
    <row r="33804" ht="8.25" hidden="1" customHeight="1"/>
    <row r="33805" ht="8.25" hidden="1" customHeight="1"/>
    <row r="33806" ht="8.25" hidden="1" customHeight="1"/>
    <row r="33807" ht="8.25" hidden="1" customHeight="1"/>
    <row r="33808" ht="8.25" hidden="1" customHeight="1"/>
    <row r="33809" ht="8.25" hidden="1" customHeight="1"/>
    <row r="33810" ht="8.25" hidden="1" customHeight="1"/>
    <row r="33811" ht="8.25" hidden="1" customHeight="1"/>
    <row r="33812" ht="8.25" hidden="1" customHeight="1"/>
    <row r="33813" ht="8.25" hidden="1" customHeight="1"/>
    <row r="33814" ht="8.25" hidden="1" customHeight="1"/>
    <row r="33815" ht="8.25" hidden="1" customHeight="1"/>
    <row r="33816" ht="8.25" hidden="1" customHeight="1"/>
    <row r="33817" ht="8.25" hidden="1" customHeight="1"/>
    <row r="33818" ht="8.25" hidden="1" customHeight="1"/>
    <row r="33819" ht="8.25" hidden="1" customHeight="1"/>
    <row r="33820" ht="8.25" hidden="1" customHeight="1"/>
    <row r="33821" ht="8.25" hidden="1" customHeight="1"/>
    <row r="33822" ht="8.25" hidden="1" customHeight="1"/>
    <row r="33823" ht="8.25" hidden="1" customHeight="1"/>
    <row r="33824" ht="8.25" hidden="1" customHeight="1"/>
    <row r="33825" ht="8.25" hidden="1" customHeight="1"/>
    <row r="33826" ht="8.25" hidden="1" customHeight="1"/>
    <row r="33827" ht="8.25" hidden="1" customHeight="1"/>
    <row r="33828" ht="8.25" hidden="1" customHeight="1"/>
    <row r="33829" ht="8.25" hidden="1" customHeight="1"/>
    <row r="33830" ht="8.25" hidden="1" customHeight="1"/>
    <row r="33831" ht="8.25" hidden="1" customHeight="1"/>
    <row r="33832" ht="8.25" hidden="1" customHeight="1"/>
    <row r="33833" ht="8.25" hidden="1" customHeight="1"/>
    <row r="33834" ht="8.25" hidden="1" customHeight="1"/>
    <row r="33835" ht="8.25" hidden="1" customHeight="1"/>
    <row r="33836" ht="8.25" hidden="1" customHeight="1"/>
    <row r="33837" ht="8.25" hidden="1" customHeight="1"/>
    <row r="33838" ht="8.25" hidden="1" customHeight="1"/>
    <row r="33839" ht="8.25" hidden="1" customHeight="1"/>
    <row r="33840" ht="8.25" hidden="1" customHeight="1"/>
    <row r="33841" ht="8.25" hidden="1" customHeight="1"/>
    <row r="33842" ht="8.25" hidden="1" customHeight="1"/>
    <row r="33843" ht="8.25" hidden="1" customHeight="1"/>
    <row r="33844" ht="8.25" hidden="1" customHeight="1"/>
    <row r="33845" ht="8.25" hidden="1" customHeight="1"/>
    <row r="33846" ht="8.25" hidden="1" customHeight="1"/>
    <row r="33847" ht="8.25" hidden="1" customHeight="1"/>
    <row r="33848" ht="8.25" hidden="1" customHeight="1"/>
    <row r="33849" ht="8.25" hidden="1" customHeight="1"/>
    <row r="33850" ht="8.25" hidden="1" customHeight="1"/>
    <row r="33851" ht="8.25" hidden="1" customHeight="1"/>
    <row r="33852" ht="8.25" hidden="1" customHeight="1"/>
    <row r="33853" ht="8.25" hidden="1" customHeight="1"/>
    <row r="33854" ht="8.25" hidden="1" customHeight="1"/>
    <row r="33855" ht="8.25" hidden="1" customHeight="1"/>
    <row r="33856" ht="8.25" hidden="1" customHeight="1"/>
    <row r="33857" ht="8.25" hidden="1" customHeight="1"/>
    <row r="33858" ht="8.25" hidden="1" customHeight="1"/>
    <row r="33859" ht="8.25" hidden="1" customHeight="1"/>
    <row r="33860" ht="8.25" hidden="1" customHeight="1"/>
    <row r="33861" ht="8.25" hidden="1" customHeight="1"/>
    <row r="33862" ht="8.25" hidden="1" customHeight="1"/>
    <row r="33863" ht="8.25" hidden="1" customHeight="1"/>
    <row r="33864" ht="8.25" hidden="1" customHeight="1"/>
    <row r="33865" ht="8.25" hidden="1" customHeight="1"/>
    <row r="33866" ht="8.25" hidden="1" customHeight="1"/>
    <row r="33867" ht="8.25" hidden="1" customHeight="1"/>
    <row r="33868" ht="8.25" hidden="1" customHeight="1"/>
    <row r="33869" ht="8.25" hidden="1" customHeight="1"/>
    <row r="33870" ht="8.25" hidden="1" customHeight="1"/>
    <row r="33871" ht="8.25" hidden="1" customHeight="1"/>
    <row r="33872" ht="8.25" hidden="1" customHeight="1"/>
    <row r="33873" ht="8.25" hidden="1" customHeight="1"/>
    <row r="33874" ht="8.25" hidden="1" customHeight="1"/>
    <row r="33875" ht="8.25" hidden="1" customHeight="1"/>
    <row r="33876" ht="8.25" hidden="1" customHeight="1"/>
    <row r="33877" ht="8.25" hidden="1" customHeight="1"/>
    <row r="33878" ht="8.25" hidden="1" customHeight="1"/>
    <row r="33879" ht="8.25" hidden="1" customHeight="1"/>
    <row r="33880" ht="8.25" hidden="1" customHeight="1"/>
    <row r="33881" ht="8.25" hidden="1" customHeight="1"/>
    <row r="33882" ht="8.25" hidden="1" customHeight="1"/>
    <row r="33883" ht="8.25" hidden="1" customHeight="1"/>
    <row r="33884" ht="8.25" hidden="1" customHeight="1"/>
    <row r="33885" ht="8.25" hidden="1" customHeight="1"/>
    <row r="33886" ht="8.25" hidden="1" customHeight="1"/>
    <row r="33887" ht="8.25" hidden="1" customHeight="1"/>
    <row r="33888" ht="8.25" hidden="1" customHeight="1"/>
    <row r="33889" ht="8.25" hidden="1" customHeight="1"/>
    <row r="33890" ht="8.25" hidden="1" customHeight="1"/>
    <row r="33891" ht="8.25" hidden="1" customHeight="1"/>
    <row r="33892" ht="8.25" hidden="1" customHeight="1"/>
    <row r="33893" ht="8.25" hidden="1" customHeight="1"/>
    <row r="33894" ht="8.25" hidden="1" customHeight="1"/>
    <row r="33895" ht="8.25" hidden="1" customHeight="1"/>
    <row r="33896" ht="8.25" hidden="1" customHeight="1"/>
    <row r="33897" ht="8.25" hidden="1" customHeight="1"/>
    <row r="33898" ht="8.25" hidden="1" customHeight="1"/>
    <row r="33899" ht="8.25" hidden="1" customHeight="1"/>
    <row r="33900" ht="8.25" hidden="1" customHeight="1"/>
    <row r="33901" ht="8.25" hidden="1" customHeight="1"/>
    <row r="33902" ht="8.25" hidden="1" customHeight="1"/>
    <row r="33903" ht="8.25" hidden="1" customHeight="1"/>
    <row r="33904" ht="8.25" hidden="1" customHeight="1"/>
    <row r="33905" ht="8.25" hidden="1" customHeight="1"/>
    <row r="33906" ht="8.25" hidden="1" customHeight="1"/>
    <row r="33907" ht="8.25" hidden="1" customHeight="1"/>
    <row r="33908" ht="8.25" hidden="1" customHeight="1"/>
    <row r="33909" ht="8.25" hidden="1" customHeight="1"/>
    <row r="33910" ht="8.25" hidden="1" customHeight="1"/>
    <row r="33911" ht="8.25" hidden="1" customHeight="1"/>
    <row r="33912" ht="8.25" hidden="1" customHeight="1"/>
    <row r="33913" ht="8.25" hidden="1" customHeight="1"/>
    <row r="33914" ht="8.25" hidden="1" customHeight="1"/>
    <row r="33915" ht="8.25" hidden="1" customHeight="1"/>
    <row r="33916" ht="8.25" hidden="1" customHeight="1"/>
    <row r="33917" ht="8.25" hidden="1" customHeight="1"/>
    <row r="33918" ht="8.25" hidden="1" customHeight="1"/>
    <row r="33919" ht="8.25" hidden="1" customHeight="1"/>
    <row r="33920" ht="8.25" hidden="1" customHeight="1"/>
    <row r="33921" ht="8.25" hidden="1" customHeight="1"/>
    <row r="33922" ht="8.25" hidden="1" customHeight="1"/>
    <row r="33923" ht="8.25" hidden="1" customHeight="1"/>
    <row r="33924" ht="8.25" hidden="1" customHeight="1"/>
    <row r="33925" ht="8.25" hidden="1" customHeight="1"/>
    <row r="33926" ht="8.25" hidden="1" customHeight="1"/>
    <row r="33927" ht="8.25" hidden="1" customHeight="1"/>
    <row r="33928" ht="8.25" hidden="1" customHeight="1"/>
    <row r="33929" ht="8.25" hidden="1" customHeight="1"/>
    <row r="33930" ht="8.25" hidden="1" customHeight="1"/>
    <row r="33931" ht="8.25" hidden="1" customHeight="1"/>
    <row r="33932" ht="8.25" hidden="1" customHeight="1"/>
    <row r="33933" ht="8.25" hidden="1" customHeight="1"/>
    <row r="33934" ht="8.25" hidden="1" customHeight="1"/>
    <row r="33935" ht="8.25" hidden="1" customHeight="1"/>
    <row r="33936" ht="8.25" hidden="1" customHeight="1"/>
    <row r="33937" ht="8.25" hidden="1" customHeight="1"/>
    <row r="33938" ht="8.25" hidden="1" customHeight="1"/>
    <row r="33939" ht="8.25" hidden="1" customHeight="1"/>
    <row r="33940" ht="8.25" hidden="1" customHeight="1"/>
    <row r="33941" ht="8.25" hidden="1" customHeight="1"/>
    <row r="33942" ht="8.25" hidden="1" customHeight="1"/>
    <row r="33943" ht="8.25" hidden="1" customHeight="1"/>
    <row r="33944" ht="8.25" hidden="1" customHeight="1"/>
    <row r="33945" ht="8.25" hidden="1" customHeight="1"/>
    <row r="33946" ht="8.25" hidden="1" customHeight="1"/>
    <row r="33947" ht="8.25" hidden="1" customHeight="1"/>
    <row r="33948" ht="8.25" hidden="1" customHeight="1"/>
    <row r="33949" ht="8.25" hidden="1" customHeight="1"/>
    <row r="33950" ht="8.25" hidden="1" customHeight="1"/>
    <row r="33951" ht="8.25" hidden="1" customHeight="1"/>
    <row r="33952" ht="8.25" hidden="1" customHeight="1"/>
    <row r="33953" ht="8.25" hidden="1" customHeight="1"/>
    <row r="33954" ht="8.25" hidden="1" customHeight="1"/>
    <row r="33955" ht="8.25" hidden="1" customHeight="1"/>
    <row r="33956" ht="8.25" hidden="1" customHeight="1"/>
    <row r="33957" ht="8.25" hidden="1" customHeight="1"/>
    <row r="33958" ht="8.25" hidden="1" customHeight="1"/>
    <row r="33959" ht="8.25" hidden="1" customHeight="1"/>
    <row r="33960" ht="8.25" hidden="1" customHeight="1"/>
    <row r="33961" ht="8.25" hidden="1" customHeight="1"/>
    <row r="33962" ht="8.25" hidden="1" customHeight="1"/>
    <row r="33963" ht="8.25" hidden="1" customHeight="1"/>
    <row r="33964" ht="8.25" hidden="1" customHeight="1"/>
    <row r="33965" ht="8.25" hidden="1" customHeight="1"/>
    <row r="33966" ht="8.25" hidden="1" customHeight="1"/>
    <row r="33967" ht="8.25" hidden="1" customHeight="1"/>
    <row r="33968" ht="8.25" hidden="1" customHeight="1"/>
    <row r="33969" ht="8.25" hidden="1" customHeight="1"/>
    <row r="33970" ht="8.25" hidden="1" customHeight="1"/>
    <row r="33971" ht="8.25" hidden="1" customHeight="1"/>
    <row r="33972" ht="8.25" hidden="1" customHeight="1"/>
    <row r="33973" ht="8.25" hidden="1" customHeight="1"/>
    <row r="33974" ht="8.25" hidden="1" customHeight="1"/>
    <row r="33975" ht="8.25" hidden="1" customHeight="1"/>
    <row r="33976" ht="8.25" hidden="1" customHeight="1"/>
    <row r="33977" ht="8.25" hidden="1" customHeight="1"/>
    <row r="33978" ht="8.25" hidden="1" customHeight="1"/>
    <row r="33979" ht="8.25" hidden="1" customHeight="1"/>
    <row r="33980" ht="8.25" hidden="1" customHeight="1"/>
    <row r="33981" ht="8.25" hidden="1" customHeight="1"/>
    <row r="33982" ht="8.25" hidden="1" customHeight="1"/>
    <row r="33983" ht="8.25" hidden="1" customHeight="1"/>
    <row r="33984" ht="8.25" hidden="1" customHeight="1"/>
    <row r="33985" ht="8.25" hidden="1" customHeight="1"/>
    <row r="33986" ht="8.25" hidden="1" customHeight="1"/>
    <row r="33987" ht="8.25" hidden="1" customHeight="1"/>
    <row r="33988" ht="8.25" hidden="1" customHeight="1"/>
    <row r="33989" ht="8.25" hidden="1" customHeight="1"/>
    <row r="33990" ht="8.25" hidden="1" customHeight="1"/>
    <row r="33991" ht="8.25" hidden="1" customHeight="1"/>
    <row r="33992" ht="8.25" hidden="1" customHeight="1"/>
    <row r="33993" ht="8.25" hidden="1" customHeight="1"/>
    <row r="33994" ht="8.25" hidden="1" customHeight="1"/>
    <row r="33995" ht="8.25" hidden="1" customHeight="1"/>
    <row r="33996" ht="8.25" hidden="1" customHeight="1"/>
    <row r="33997" ht="8.25" hidden="1" customHeight="1"/>
    <row r="33998" ht="8.25" hidden="1" customHeight="1"/>
    <row r="33999" ht="8.25" hidden="1" customHeight="1"/>
    <row r="34000" ht="8.25" hidden="1" customHeight="1"/>
    <row r="34001" ht="8.25" hidden="1" customHeight="1"/>
    <row r="34002" ht="8.25" hidden="1" customHeight="1"/>
    <row r="34003" ht="8.25" hidden="1" customHeight="1"/>
    <row r="34004" ht="8.25" hidden="1" customHeight="1"/>
    <row r="34005" ht="8.25" hidden="1" customHeight="1"/>
    <row r="34006" ht="8.25" hidden="1" customHeight="1"/>
    <row r="34007" ht="8.25" hidden="1" customHeight="1"/>
    <row r="34008" ht="8.25" hidden="1" customHeight="1"/>
    <row r="34009" ht="8.25" hidden="1" customHeight="1"/>
    <row r="34010" ht="8.25" hidden="1" customHeight="1"/>
    <row r="34011" ht="8.25" hidden="1" customHeight="1"/>
    <row r="34012" ht="8.25" hidden="1" customHeight="1"/>
    <row r="34013" ht="8.25" hidden="1" customHeight="1"/>
    <row r="34014" ht="8.25" hidden="1" customHeight="1"/>
    <row r="34015" ht="8.25" hidden="1" customHeight="1"/>
    <row r="34016" ht="8.25" hidden="1" customHeight="1"/>
    <row r="34017" ht="8.25" hidden="1" customHeight="1"/>
    <row r="34018" ht="8.25" hidden="1" customHeight="1"/>
    <row r="34019" ht="8.25" hidden="1" customHeight="1"/>
    <row r="34020" ht="8.25" hidden="1" customHeight="1"/>
    <row r="34021" ht="8.25" hidden="1" customHeight="1"/>
    <row r="34022" ht="8.25" hidden="1" customHeight="1"/>
    <row r="34023" ht="8.25" hidden="1" customHeight="1"/>
    <row r="34024" ht="8.25" hidden="1" customHeight="1"/>
    <row r="34025" ht="8.25" hidden="1" customHeight="1"/>
    <row r="34026" ht="8.25" hidden="1" customHeight="1"/>
    <row r="34027" ht="8.25" hidden="1" customHeight="1"/>
    <row r="34028" ht="8.25" hidden="1" customHeight="1"/>
    <row r="34029" ht="8.25" hidden="1" customHeight="1"/>
    <row r="34030" ht="8.25" hidden="1" customHeight="1"/>
    <row r="34031" ht="8.25" hidden="1" customHeight="1"/>
    <row r="34032" ht="8.25" hidden="1" customHeight="1"/>
    <row r="34033" ht="8.25" hidden="1" customHeight="1"/>
    <row r="34034" ht="8.25" hidden="1" customHeight="1"/>
    <row r="34035" ht="8.25" hidden="1" customHeight="1"/>
    <row r="34036" ht="8.25" hidden="1" customHeight="1"/>
    <row r="34037" ht="8.25" hidden="1" customHeight="1"/>
    <row r="34038" ht="8.25" hidden="1" customHeight="1"/>
    <row r="34039" ht="8.25" hidden="1" customHeight="1"/>
    <row r="34040" ht="8.25" hidden="1" customHeight="1"/>
    <row r="34041" ht="8.25" hidden="1" customHeight="1"/>
    <row r="34042" ht="8.25" hidden="1" customHeight="1"/>
    <row r="34043" ht="8.25" hidden="1" customHeight="1"/>
    <row r="34044" ht="8.25" hidden="1" customHeight="1"/>
    <row r="34045" ht="8.25" hidden="1" customHeight="1"/>
    <row r="34046" ht="8.25" hidden="1" customHeight="1"/>
    <row r="34047" ht="8.25" hidden="1" customHeight="1"/>
    <row r="34048" ht="8.25" hidden="1" customHeight="1"/>
    <row r="34049" ht="8.25" hidden="1" customHeight="1"/>
    <row r="34050" ht="8.25" hidden="1" customHeight="1"/>
    <row r="34051" ht="8.25" hidden="1" customHeight="1"/>
    <row r="34052" ht="8.25" hidden="1" customHeight="1"/>
    <row r="34053" ht="8.25" hidden="1" customHeight="1"/>
    <row r="34054" ht="8.25" hidden="1" customHeight="1"/>
    <row r="34055" ht="8.25" hidden="1" customHeight="1"/>
    <row r="34056" ht="8.25" hidden="1" customHeight="1"/>
    <row r="34057" ht="8.25" hidden="1" customHeight="1"/>
    <row r="34058" ht="8.25" hidden="1" customHeight="1"/>
    <row r="34059" ht="8.25" hidden="1" customHeight="1"/>
    <row r="34060" ht="8.25" hidden="1" customHeight="1"/>
    <row r="34061" ht="8.25" hidden="1" customHeight="1"/>
    <row r="34062" ht="8.25" hidden="1" customHeight="1"/>
    <row r="34063" ht="8.25" hidden="1" customHeight="1"/>
    <row r="34064" ht="8.25" hidden="1" customHeight="1"/>
    <row r="34065" ht="8.25" hidden="1" customHeight="1"/>
    <row r="34066" ht="8.25" hidden="1" customHeight="1"/>
    <row r="34067" ht="8.25" hidden="1" customHeight="1"/>
    <row r="34068" ht="8.25" hidden="1" customHeight="1"/>
    <row r="34069" ht="8.25" hidden="1" customHeight="1"/>
    <row r="34070" ht="8.25" hidden="1" customHeight="1"/>
    <row r="34071" ht="8.25" hidden="1" customHeight="1"/>
    <row r="34072" ht="8.25" hidden="1" customHeight="1"/>
    <row r="34073" ht="8.25" hidden="1" customHeight="1"/>
    <row r="34074" ht="8.25" hidden="1" customHeight="1"/>
    <row r="34075" ht="8.25" hidden="1" customHeight="1"/>
    <row r="34076" ht="8.25" hidden="1" customHeight="1"/>
    <row r="34077" ht="8.25" hidden="1" customHeight="1"/>
    <row r="34078" ht="8.25" hidden="1" customHeight="1"/>
    <row r="34079" ht="8.25" hidden="1" customHeight="1"/>
    <row r="34080" ht="8.25" hidden="1" customHeight="1"/>
    <row r="34081" ht="8.25" hidden="1" customHeight="1"/>
    <row r="34082" ht="8.25" hidden="1" customHeight="1"/>
    <row r="34083" ht="8.25" hidden="1" customHeight="1"/>
    <row r="34084" ht="8.25" hidden="1" customHeight="1"/>
    <row r="34085" ht="8.25" hidden="1" customHeight="1"/>
    <row r="34086" ht="8.25" hidden="1" customHeight="1"/>
    <row r="34087" ht="8.25" hidden="1" customHeight="1"/>
    <row r="34088" ht="8.25" hidden="1" customHeight="1"/>
    <row r="34089" ht="8.25" hidden="1" customHeight="1"/>
    <row r="34090" ht="8.25" hidden="1" customHeight="1"/>
    <row r="34091" ht="8.25" hidden="1" customHeight="1"/>
    <row r="34092" ht="8.25" hidden="1" customHeight="1"/>
    <row r="34093" ht="8.25" hidden="1" customHeight="1"/>
    <row r="34094" ht="8.25" hidden="1" customHeight="1"/>
    <row r="34095" ht="8.25" hidden="1" customHeight="1"/>
    <row r="34096" ht="8.25" hidden="1" customHeight="1"/>
    <row r="34097" ht="8.25" hidden="1" customHeight="1"/>
    <row r="34098" ht="8.25" hidden="1" customHeight="1"/>
    <row r="34099" ht="8.25" hidden="1" customHeight="1"/>
    <row r="34100" ht="8.25" hidden="1" customHeight="1"/>
    <row r="34101" ht="8.25" hidden="1" customHeight="1"/>
    <row r="34102" ht="8.25" hidden="1" customHeight="1"/>
    <row r="34103" ht="8.25" hidden="1" customHeight="1"/>
    <row r="34104" ht="8.25" hidden="1" customHeight="1"/>
    <row r="34105" ht="8.25" hidden="1" customHeight="1"/>
    <row r="34106" ht="8.25" hidden="1" customHeight="1"/>
    <row r="34107" ht="8.25" hidden="1" customHeight="1"/>
    <row r="34108" ht="8.25" hidden="1" customHeight="1"/>
    <row r="34109" ht="8.25" hidden="1" customHeight="1"/>
    <row r="34110" ht="8.25" hidden="1" customHeight="1"/>
    <row r="34111" ht="8.25" hidden="1" customHeight="1"/>
    <row r="34112" ht="8.25" hidden="1" customHeight="1"/>
    <row r="34113" ht="8.25" hidden="1" customHeight="1"/>
    <row r="34114" ht="8.25" hidden="1" customHeight="1"/>
    <row r="34115" ht="8.25" hidden="1" customHeight="1"/>
    <row r="34116" ht="8.25" hidden="1" customHeight="1"/>
    <row r="34117" ht="8.25" hidden="1" customHeight="1"/>
    <row r="34118" ht="8.25" hidden="1" customHeight="1"/>
    <row r="34119" ht="8.25" hidden="1" customHeight="1"/>
    <row r="34120" ht="8.25" hidden="1" customHeight="1"/>
    <row r="34121" ht="8.25" hidden="1" customHeight="1"/>
    <row r="34122" ht="8.25" hidden="1" customHeight="1"/>
    <row r="34123" ht="8.25" hidden="1" customHeight="1"/>
    <row r="34124" ht="8.25" hidden="1" customHeight="1"/>
    <row r="34125" ht="8.25" hidden="1" customHeight="1"/>
    <row r="34126" ht="8.25" hidden="1" customHeight="1"/>
    <row r="34127" ht="8.25" hidden="1" customHeight="1"/>
    <row r="34128" ht="8.25" hidden="1" customHeight="1"/>
    <row r="34129" ht="8.25" hidden="1" customHeight="1"/>
    <row r="34130" ht="8.25" hidden="1" customHeight="1"/>
    <row r="34131" ht="8.25" hidden="1" customHeight="1"/>
    <row r="34132" ht="8.25" hidden="1" customHeight="1"/>
    <row r="34133" ht="8.25" hidden="1" customHeight="1"/>
    <row r="34134" ht="8.25" hidden="1" customHeight="1"/>
    <row r="34135" ht="8.25" hidden="1" customHeight="1"/>
    <row r="34136" ht="8.25" hidden="1" customHeight="1"/>
    <row r="34137" ht="8.25" hidden="1" customHeight="1"/>
    <row r="34138" ht="8.25" hidden="1" customHeight="1"/>
    <row r="34139" ht="8.25" hidden="1" customHeight="1"/>
    <row r="34140" ht="8.25" hidden="1" customHeight="1"/>
    <row r="34141" ht="8.25" hidden="1" customHeight="1"/>
    <row r="34142" ht="8.25" hidden="1" customHeight="1"/>
    <row r="34143" ht="8.25" hidden="1" customHeight="1"/>
    <row r="34144" ht="8.25" hidden="1" customHeight="1"/>
    <row r="34145" ht="8.25" hidden="1" customHeight="1"/>
    <row r="34146" ht="8.25" hidden="1" customHeight="1"/>
    <row r="34147" ht="8.25" hidden="1" customHeight="1"/>
    <row r="34148" ht="8.25" hidden="1" customHeight="1"/>
    <row r="34149" ht="8.25" hidden="1" customHeight="1"/>
    <row r="34150" ht="8.25" hidden="1" customHeight="1"/>
    <row r="34151" ht="8.25" hidden="1" customHeight="1"/>
    <row r="34152" ht="8.25" hidden="1" customHeight="1"/>
    <row r="34153" ht="8.25" hidden="1" customHeight="1"/>
    <row r="34154" ht="8.25" hidden="1" customHeight="1"/>
    <row r="34155" ht="8.25" hidden="1" customHeight="1"/>
    <row r="34156" ht="8.25" hidden="1" customHeight="1"/>
    <row r="34157" ht="8.25" hidden="1" customHeight="1"/>
    <row r="34158" ht="8.25" hidden="1" customHeight="1"/>
    <row r="34159" ht="8.25" hidden="1" customHeight="1"/>
    <row r="34160" ht="8.25" hidden="1" customHeight="1"/>
    <row r="34161" ht="8.25" hidden="1" customHeight="1"/>
    <row r="34162" ht="8.25" hidden="1" customHeight="1"/>
    <row r="34163" ht="8.25" hidden="1" customHeight="1"/>
    <row r="34164" ht="8.25" hidden="1" customHeight="1"/>
    <row r="34165" ht="8.25" hidden="1" customHeight="1"/>
    <row r="34166" ht="8.25" hidden="1" customHeight="1"/>
    <row r="34167" ht="8.25" hidden="1" customHeight="1"/>
    <row r="34168" ht="8.25" hidden="1" customHeight="1"/>
    <row r="34169" ht="8.25" hidden="1" customHeight="1"/>
    <row r="34170" ht="8.25" hidden="1" customHeight="1"/>
    <row r="34171" ht="8.25" hidden="1" customHeight="1"/>
    <row r="34172" ht="8.25" hidden="1" customHeight="1"/>
    <row r="34173" ht="8.25" hidden="1" customHeight="1"/>
    <row r="34174" ht="8.25" hidden="1" customHeight="1"/>
    <row r="34175" ht="8.25" hidden="1" customHeight="1"/>
    <row r="34176" ht="8.25" hidden="1" customHeight="1"/>
    <row r="34177" ht="8.25" hidden="1" customHeight="1"/>
    <row r="34178" ht="8.25" hidden="1" customHeight="1"/>
    <row r="34179" ht="8.25" hidden="1" customHeight="1"/>
    <row r="34180" ht="8.25" hidden="1" customHeight="1"/>
    <row r="34181" ht="8.25" hidden="1" customHeight="1"/>
    <row r="34182" ht="8.25" hidden="1" customHeight="1"/>
    <row r="34183" ht="8.25" hidden="1" customHeight="1"/>
    <row r="34184" ht="8.25" hidden="1" customHeight="1"/>
    <row r="34185" ht="8.25" hidden="1" customHeight="1"/>
    <row r="34186" ht="8.25" hidden="1" customHeight="1"/>
    <row r="34187" ht="8.25" hidden="1" customHeight="1"/>
    <row r="34188" ht="8.25" hidden="1" customHeight="1"/>
    <row r="34189" ht="8.25" hidden="1" customHeight="1"/>
    <row r="34190" ht="8.25" hidden="1" customHeight="1"/>
    <row r="34191" ht="8.25" hidden="1" customHeight="1"/>
    <row r="34192" ht="8.25" hidden="1" customHeight="1"/>
    <row r="34193" ht="8.25" hidden="1" customHeight="1"/>
    <row r="34194" ht="8.25" hidden="1" customHeight="1"/>
    <row r="34195" ht="8.25" hidden="1" customHeight="1"/>
    <row r="34196" ht="8.25" hidden="1" customHeight="1"/>
    <row r="34197" ht="8.25" hidden="1" customHeight="1"/>
    <row r="34198" ht="8.25" hidden="1" customHeight="1"/>
    <row r="34199" ht="8.25" hidden="1" customHeight="1"/>
    <row r="34200" ht="8.25" hidden="1" customHeight="1"/>
    <row r="34201" ht="8.25" hidden="1" customHeight="1"/>
    <row r="34202" ht="8.25" hidden="1" customHeight="1"/>
    <row r="34203" ht="8.25" hidden="1" customHeight="1"/>
    <row r="34204" ht="8.25" hidden="1" customHeight="1"/>
    <row r="34205" ht="8.25" hidden="1" customHeight="1"/>
    <row r="34206" ht="8.25" hidden="1" customHeight="1"/>
    <row r="34207" ht="8.25" hidden="1" customHeight="1"/>
    <row r="34208" ht="8.25" hidden="1" customHeight="1"/>
    <row r="34209" ht="8.25" hidden="1" customHeight="1"/>
    <row r="34210" ht="8.25" hidden="1" customHeight="1"/>
    <row r="34211" ht="8.25" hidden="1" customHeight="1"/>
    <row r="34212" ht="8.25" hidden="1" customHeight="1"/>
    <row r="34213" ht="8.25" hidden="1" customHeight="1"/>
    <row r="34214" ht="8.25" hidden="1" customHeight="1"/>
    <row r="34215" ht="8.25" hidden="1" customHeight="1"/>
    <row r="34216" ht="8.25" hidden="1" customHeight="1"/>
    <row r="34217" ht="8.25" hidden="1" customHeight="1"/>
    <row r="34218" ht="8.25" hidden="1" customHeight="1"/>
    <row r="34219" ht="8.25" hidden="1" customHeight="1"/>
    <row r="34220" ht="8.25" hidden="1" customHeight="1"/>
    <row r="34221" ht="8.25" hidden="1" customHeight="1"/>
    <row r="34222" ht="8.25" hidden="1" customHeight="1"/>
    <row r="34223" ht="8.25" hidden="1" customHeight="1"/>
    <row r="34224" ht="8.25" hidden="1" customHeight="1"/>
    <row r="34225" ht="8.25" hidden="1" customHeight="1"/>
    <row r="34226" ht="8.25" hidden="1" customHeight="1"/>
    <row r="34227" ht="8.25" hidden="1" customHeight="1"/>
    <row r="34228" ht="8.25" hidden="1" customHeight="1"/>
    <row r="34229" ht="8.25" hidden="1" customHeight="1"/>
    <row r="34230" ht="8.25" hidden="1" customHeight="1"/>
    <row r="34231" ht="8.25" hidden="1" customHeight="1"/>
    <row r="34232" ht="8.25" hidden="1" customHeight="1"/>
    <row r="34233" ht="8.25" hidden="1" customHeight="1"/>
    <row r="34234" ht="8.25" hidden="1" customHeight="1"/>
    <row r="34235" ht="8.25" hidden="1" customHeight="1"/>
    <row r="34236" ht="8.25" hidden="1" customHeight="1"/>
    <row r="34237" ht="8.25" hidden="1" customHeight="1"/>
    <row r="34238" ht="8.25" hidden="1" customHeight="1"/>
    <row r="34239" ht="8.25" hidden="1" customHeight="1"/>
    <row r="34240" ht="8.25" hidden="1" customHeight="1"/>
    <row r="34241" ht="8.25" hidden="1" customHeight="1"/>
    <row r="34242" ht="8.25" hidden="1" customHeight="1"/>
    <row r="34243" ht="8.25" hidden="1" customHeight="1"/>
    <row r="34244" ht="8.25" hidden="1" customHeight="1"/>
    <row r="34245" ht="8.25" hidden="1" customHeight="1"/>
    <row r="34246" ht="8.25" hidden="1" customHeight="1"/>
    <row r="34247" ht="8.25" hidden="1" customHeight="1"/>
    <row r="34248" ht="8.25" hidden="1" customHeight="1"/>
    <row r="34249" ht="8.25" hidden="1" customHeight="1"/>
    <row r="34250" ht="8.25" hidden="1" customHeight="1"/>
    <row r="34251" ht="8.25" hidden="1" customHeight="1"/>
    <row r="34252" ht="8.25" hidden="1" customHeight="1"/>
    <row r="34253" ht="8.25" hidden="1" customHeight="1"/>
    <row r="34254" ht="8.25" hidden="1" customHeight="1"/>
    <row r="34255" ht="8.25" hidden="1" customHeight="1"/>
    <row r="34256" ht="8.25" hidden="1" customHeight="1"/>
    <row r="34257" ht="8.25" hidden="1" customHeight="1"/>
    <row r="34258" ht="8.25" hidden="1" customHeight="1"/>
    <row r="34259" ht="8.25" hidden="1" customHeight="1"/>
    <row r="34260" ht="8.25" hidden="1" customHeight="1"/>
    <row r="34261" ht="8.25" hidden="1" customHeight="1"/>
    <row r="34262" ht="8.25" hidden="1" customHeight="1"/>
    <row r="34263" ht="8.25" hidden="1" customHeight="1"/>
    <row r="34264" ht="8.25" hidden="1" customHeight="1"/>
    <row r="34265" ht="8.25" hidden="1" customHeight="1"/>
    <row r="34266" ht="8.25" hidden="1" customHeight="1"/>
    <row r="34267" ht="8.25" hidden="1" customHeight="1"/>
    <row r="34268" ht="8.25" hidden="1" customHeight="1"/>
    <row r="34269" ht="8.25" hidden="1" customHeight="1"/>
    <row r="34270" ht="8.25" hidden="1" customHeight="1"/>
    <row r="34271" ht="8.25" hidden="1" customHeight="1"/>
    <row r="34272" ht="8.25" hidden="1" customHeight="1"/>
    <row r="34273" ht="8.25" hidden="1" customHeight="1"/>
    <row r="34274" ht="8.25" hidden="1" customHeight="1"/>
    <row r="34275" ht="8.25" hidden="1" customHeight="1"/>
    <row r="34276" ht="8.25" hidden="1" customHeight="1"/>
    <row r="34277" ht="8.25" hidden="1" customHeight="1"/>
    <row r="34278" ht="8.25" hidden="1" customHeight="1"/>
    <row r="34279" ht="8.25" hidden="1" customHeight="1"/>
    <row r="34280" ht="8.25" hidden="1" customHeight="1"/>
    <row r="34281" ht="8.25" hidden="1" customHeight="1"/>
    <row r="34282" ht="8.25" hidden="1" customHeight="1"/>
    <row r="34283" ht="8.25" hidden="1" customHeight="1"/>
    <row r="34284" ht="8.25" hidden="1" customHeight="1"/>
    <row r="34285" ht="8.25" hidden="1" customHeight="1"/>
    <row r="34286" ht="8.25" hidden="1" customHeight="1"/>
    <row r="34287" ht="8.25" hidden="1" customHeight="1"/>
    <row r="34288" ht="8.25" hidden="1" customHeight="1"/>
    <row r="34289" ht="8.25" hidden="1" customHeight="1"/>
    <row r="34290" ht="8.25" hidden="1" customHeight="1"/>
    <row r="34291" ht="8.25" hidden="1" customHeight="1"/>
    <row r="34292" ht="8.25" hidden="1" customHeight="1"/>
    <row r="34293" ht="8.25" hidden="1" customHeight="1"/>
    <row r="34294" ht="8.25" hidden="1" customHeight="1"/>
    <row r="34295" ht="8.25" hidden="1" customHeight="1"/>
    <row r="34296" ht="8.25" hidden="1" customHeight="1"/>
    <row r="34297" ht="8.25" hidden="1" customHeight="1"/>
    <row r="34298" ht="8.25" hidden="1" customHeight="1"/>
    <row r="34299" ht="8.25" hidden="1" customHeight="1"/>
    <row r="34300" ht="8.25" hidden="1" customHeight="1"/>
    <row r="34301" ht="8.25" hidden="1" customHeight="1"/>
    <row r="34302" ht="8.25" hidden="1" customHeight="1"/>
    <row r="34303" ht="8.25" hidden="1" customHeight="1"/>
    <row r="34304" ht="8.25" hidden="1" customHeight="1"/>
    <row r="34305" ht="8.25" hidden="1" customHeight="1"/>
    <row r="34306" ht="8.25" hidden="1" customHeight="1"/>
    <row r="34307" ht="8.25" hidden="1" customHeight="1"/>
    <row r="34308" ht="8.25" hidden="1" customHeight="1"/>
    <row r="34309" ht="8.25" hidden="1" customHeight="1"/>
    <row r="34310" ht="8.25" hidden="1" customHeight="1"/>
    <row r="34311" ht="8.25" hidden="1" customHeight="1"/>
    <row r="34312" ht="8.25" hidden="1" customHeight="1"/>
    <row r="34313" ht="8.25" hidden="1" customHeight="1"/>
    <row r="34314" ht="8.25" hidden="1" customHeight="1"/>
    <row r="34315" ht="8.25" hidden="1" customHeight="1"/>
    <row r="34316" ht="8.25" hidden="1" customHeight="1"/>
    <row r="34317" ht="8.25" hidden="1" customHeight="1"/>
    <row r="34318" ht="8.25" hidden="1" customHeight="1"/>
    <row r="34319" ht="8.25" hidden="1" customHeight="1"/>
    <row r="34320" ht="8.25" hidden="1" customHeight="1"/>
    <row r="34321" ht="8.25" hidden="1" customHeight="1"/>
    <row r="34322" ht="8.25" hidden="1" customHeight="1"/>
    <row r="34323" ht="8.25" hidden="1" customHeight="1"/>
    <row r="34324" ht="8.25" hidden="1" customHeight="1"/>
    <row r="34325" ht="8.25" hidden="1" customHeight="1"/>
    <row r="34326" ht="8.25" hidden="1" customHeight="1"/>
    <row r="34327" ht="8.25" hidden="1" customHeight="1"/>
    <row r="34328" ht="8.25" hidden="1" customHeight="1"/>
    <row r="34329" ht="8.25" hidden="1" customHeight="1"/>
    <row r="34330" ht="8.25" hidden="1" customHeight="1"/>
    <row r="34331" ht="8.25" hidden="1" customHeight="1"/>
    <row r="34332" ht="8.25" hidden="1" customHeight="1"/>
    <row r="34333" ht="8.25" hidden="1" customHeight="1"/>
    <row r="34334" ht="8.25" hidden="1" customHeight="1"/>
    <row r="34335" ht="8.25" hidden="1" customHeight="1"/>
    <row r="34336" ht="8.25" hidden="1" customHeight="1"/>
    <row r="34337" ht="8.25" hidden="1" customHeight="1"/>
    <row r="34338" ht="8.25" hidden="1" customHeight="1"/>
    <row r="34339" ht="8.25" hidden="1" customHeight="1"/>
    <row r="34340" ht="8.25" hidden="1" customHeight="1"/>
    <row r="34341" ht="8.25" hidden="1" customHeight="1"/>
    <row r="34342" ht="8.25" hidden="1" customHeight="1"/>
    <row r="34343" ht="8.25" hidden="1" customHeight="1"/>
    <row r="34344" ht="8.25" hidden="1" customHeight="1"/>
    <row r="34345" ht="8.25" hidden="1" customHeight="1"/>
    <row r="34346" ht="8.25" hidden="1" customHeight="1"/>
    <row r="34347" ht="8.25" hidden="1" customHeight="1"/>
    <row r="34348" ht="8.25" hidden="1" customHeight="1"/>
    <row r="34349" ht="8.25" hidden="1" customHeight="1"/>
    <row r="34350" ht="8.25" hidden="1" customHeight="1"/>
    <row r="34351" ht="8.25" hidden="1" customHeight="1"/>
    <row r="34352" ht="8.25" hidden="1" customHeight="1"/>
    <row r="34353" ht="8.25" hidden="1" customHeight="1"/>
    <row r="34354" ht="8.25" hidden="1" customHeight="1"/>
    <row r="34355" ht="8.25" hidden="1" customHeight="1"/>
    <row r="34356" ht="8.25" hidden="1" customHeight="1"/>
    <row r="34357" ht="8.25" hidden="1" customHeight="1"/>
    <row r="34358" ht="8.25" hidden="1" customHeight="1"/>
    <row r="34359" ht="8.25" hidden="1" customHeight="1"/>
    <row r="34360" ht="8.25" hidden="1" customHeight="1"/>
    <row r="34361" ht="8.25" hidden="1" customHeight="1"/>
    <row r="34362" ht="8.25" hidden="1" customHeight="1"/>
    <row r="34363" ht="8.25" hidden="1" customHeight="1"/>
    <row r="34364" ht="8.25" hidden="1" customHeight="1"/>
    <row r="34365" ht="8.25" hidden="1" customHeight="1"/>
    <row r="34366" ht="8.25" hidden="1" customHeight="1"/>
    <row r="34367" ht="8.25" hidden="1" customHeight="1"/>
    <row r="34368" ht="8.25" hidden="1" customHeight="1"/>
    <row r="34369" ht="8.25" hidden="1" customHeight="1"/>
    <row r="34370" ht="8.25" hidden="1" customHeight="1"/>
    <row r="34371" ht="8.25" hidden="1" customHeight="1"/>
    <row r="34372" ht="8.25" hidden="1" customHeight="1"/>
    <row r="34373" ht="8.25" hidden="1" customHeight="1"/>
    <row r="34374" ht="8.25" hidden="1" customHeight="1"/>
    <row r="34375" ht="8.25" hidden="1" customHeight="1"/>
    <row r="34376" ht="8.25" hidden="1" customHeight="1"/>
    <row r="34377" ht="8.25" hidden="1" customHeight="1"/>
    <row r="34378" ht="8.25" hidden="1" customHeight="1"/>
    <row r="34379" ht="8.25" hidden="1" customHeight="1"/>
    <row r="34380" ht="8.25" hidden="1" customHeight="1"/>
    <row r="34381" ht="8.25" hidden="1" customHeight="1"/>
    <row r="34382" ht="8.25" hidden="1" customHeight="1"/>
    <row r="34383" ht="8.25" hidden="1" customHeight="1"/>
    <row r="34384" ht="8.25" hidden="1" customHeight="1"/>
    <row r="34385" ht="8.25" hidden="1" customHeight="1"/>
    <row r="34386" ht="8.25" hidden="1" customHeight="1"/>
    <row r="34387" ht="8.25" hidden="1" customHeight="1"/>
    <row r="34388" ht="8.25" hidden="1" customHeight="1"/>
    <row r="34389" ht="8.25" hidden="1" customHeight="1"/>
    <row r="34390" ht="8.25" hidden="1" customHeight="1"/>
    <row r="34391" ht="8.25" hidden="1" customHeight="1"/>
    <row r="34392" ht="8.25" hidden="1" customHeight="1"/>
    <row r="34393" ht="8.25" hidden="1" customHeight="1"/>
    <row r="34394" ht="8.25" hidden="1" customHeight="1"/>
    <row r="34395" ht="8.25" hidden="1" customHeight="1"/>
    <row r="34396" ht="8.25" hidden="1" customHeight="1"/>
    <row r="34397" ht="8.25" hidden="1" customHeight="1"/>
    <row r="34398" ht="8.25" hidden="1" customHeight="1"/>
    <row r="34399" ht="8.25" hidden="1" customHeight="1"/>
    <row r="34400" ht="8.25" hidden="1" customHeight="1"/>
    <row r="34401" ht="8.25" hidden="1" customHeight="1"/>
    <row r="34402" ht="8.25" hidden="1" customHeight="1"/>
    <row r="34403" ht="8.25" hidden="1" customHeight="1"/>
    <row r="34404" ht="8.25" hidden="1" customHeight="1"/>
    <row r="34405" ht="8.25" hidden="1" customHeight="1"/>
    <row r="34406" ht="8.25" hidden="1" customHeight="1"/>
    <row r="34407" ht="8.25" hidden="1" customHeight="1"/>
    <row r="34408" ht="8.25" hidden="1" customHeight="1"/>
    <row r="34409" ht="8.25" hidden="1" customHeight="1"/>
    <row r="34410" ht="8.25" hidden="1" customHeight="1"/>
    <row r="34411" ht="8.25" hidden="1" customHeight="1"/>
    <row r="34412" ht="8.25" hidden="1" customHeight="1"/>
    <row r="34413" ht="8.25" hidden="1" customHeight="1"/>
    <row r="34414" ht="8.25" hidden="1" customHeight="1"/>
    <row r="34415" ht="8.25" hidden="1" customHeight="1"/>
    <row r="34416" ht="8.25" hidden="1" customHeight="1"/>
    <row r="34417" ht="8.25" hidden="1" customHeight="1"/>
    <row r="34418" ht="8.25" hidden="1" customHeight="1"/>
    <row r="34419" ht="8.25" hidden="1" customHeight="1"/>
    <row r="34420" ht="8.25" hidden="1" customHeight="1"/>
    <row r="34421" ht="8.25" hidden="1" customHeight="1"/>
    <row r="34422" ht="8.25" hidden="1" customHeight="1"/>
    <row r="34423" ht="8.25" hidden="1" customHeight="1"/>
    <row r="34424" ht="8.25" hidden="1" customHeight="1"/>
    <row r="34425" ht="8.25" hidden="1" customHeight="1"/>
    <row r="34426" ht="8.25" hidden="1" customHeight="1"/>
    <row r="34427" ht="8.25" hidden="1" customHeight="1"/>
    <row r="34428" ht="8.25" hidden="1" customHeight="1"/>
    <row r="34429" ht="8.25" hidden="1" customHeight="1"/>
    <row r="34430" ht="8.25" hidden="1" customHeight="1"/>
    <row r="34431" ht="8.25" hidden="1" customHeight="1"/>
    <row r="34432" ht="8.25" hidden="1" customHeight="1"/>
    <row r="34433" ht="8.25" hidden="1" customHeight="1"/>
    <row r="34434" ht="8.25" hidden="1" customHeight="1"/>
    <row r="34435" ht="8.25" hidden="1" customHeight="1"/>
    <row r="34436" ht="8.25" hidden="1" customHeight="1"/>
    <row r="34437" ht="8.25" hidden="1" customHeight="1"/>
    <row r="34438" ht="8.25" hidden="1" customHeight="1"/>
    <row r="34439" ht="8.25" hidden="1" customHeight="1"/>
    <row r="34440" ht="8.25" hidden="1" customHeight="1"/>
    <row r="34441" ht="8.25" hidden="1" customHeight="1"/>
    <row r="34442" ht="8.25" hidden="1" customHeight="1"/>
    <row r="34443" ht="8.25" hidden="1" customHeight="1"/>
    <row r="34444" ht="8.25" hidden="1" customHeight="1"/>
    <row r="34445" ht="8.25" hidden="1" customHeight="1"/>
    <row r="34446" ht="8.25" hidden="1" customHeight="1"/>
    <row r="34447" ht="8.25" hidden="1" customHeight="1"/>
    <row r="34448" ht="8.25" hidden="1" customHeight="1"/>
    <row r="34449" ht="8.25" hidden="1" customHeight="1"/>
    <row r="34450" ht="8.25" hidden="1" customHeight="1"/>
    <row r="34451" ht="8.25" hidden="1" customHeight="1"/>
    <row r="34452" ht="8.25" hidden="1" customHeight="1"/>
    <row r="34453" ht="8.25" hidden="1" customHeight="1"/>
    <row r="34454" ht="8.25" hidden="1" customHeight="1"/>
    <row r="34455" ht="8.25" hidden="1" customHeight="1"/>
    <row r="34456" ht="8.25" hidden="1" customHeight="1"/>
    <row r="34457" ht="8.25" hidden="1" customHeight="1"/>
    <row r="34458" ht="8.25" hidden="1" customHeight="1"/>
    <row r="34459" ht="8.25" hidden="1" customHeight="1"/>
    <row r="34460" ht="8.25" hidden="1" customHeight="1"/>
    <row r="34461" ht="8.25" hidden="1" customHeight="1"/>
    <row r="34462" ht="8.25" hidden="1" customHeight="1"/>
    <row r="34463" ht="8.25" hidden="1" customHeight="1"/>
    <row r="34464" ht="8.25" hidden="1" customHeight="1"/>
    <row r="34465" ht="8.25" hidden="1" customHeight="1"/>
    <row r="34466" ht="8.25" hidden="1" customHeight="1"/>
    <row r="34467" ht="8.25" hidden="1" customHeight="1"/>
    <row r="34468" ht="8.25" hidden="1" customHeight="1"/>
    <row r="34469" ht="8.25" hidden="1" customHeight="1"/>
    <row r="34470" ht="8.25" hidden="1" customHeight="1"/>
    <row r="34471" ht="8.25" hidden="1" customHeight="1"/>
    <row r="34472" ht="8.25" hidden="1" customHeight="1"/>
    <row r="34473" ht="8.25" hidden="1" customHeight="1"/>
    <row r="34474" ht="8.25" hidden="1" customHeight="1"/>
    <row r="34475" ht="8.25" hidden="1" customHeight="1"/>
    <row r="34476" ht="8.25" hidden="1" customHeight="1"/>
    <row r="34477" ht="8.25" hidden="1" customHeight="1"/>
    <row r="34478" ht="8.25" hidden="1" customHeight="1"/>
    <row r="34479" ht="8.25" hidden="1" customHeight="1"/>
    <row r="34480" ht="8.25" hidden="1" customHeight="1"/>
    <row r="34481" ht="8.25" hidden="1" customHeight="1"/>
    <row r="34482" ht="8.25" hidden="1" customHeight="1"/>
    <row r="34483" ht="8.25" hidden="1" customHeight="1"/>
    <row r="34484" ht="8.25" hidden="1" customHeight="1"/>
    <row r="34485" ht="8.25" hidden="1" customHeight="1"/>
    <row r="34486" ht="8.25" hidden="1" customHeight="1"/>
    <row r="34487" ht="8.25" hidden="1" customHeight="1"/>
    <row r="34488" ht="8.25" hidden="1" customHeight="1"/>
    <row r="34489" ht="8.25" hidden="1" customHeight="1"/>
    <row r="34490" ht="8.25" hidden="1" customHeight="1"/>
    <row r="34491" ht="8.25" hidden="1" customHeight="1"/>
    <row r="34492" ht="8.25" hidden="1" customHeight="1"/>
    <row r="34493" ht="8.25" hidden="1" customHeight="1"/>
    <row r="34494" ht="8.25" hidden="1" customHeight="1"/>
    <row r="34495" ht="8.25" hidden="1" customHeight="1"/>
    <row r="34496" ht="8.25" hidden="1" customHeight="1"/>
    <row r="34497" ht="8.25" hidden="1" customHeight="1"/>
    <row r="34498" ht="8.25" hidden="1" customHeight="1"/>
    <row r="34499" ht="8.25" hidden="1" customHeight="1"/>
    <row r="34500" ht="8.25" hidden="1" customHeight="1"/>
    <row r="34501" ht="8.25" hidden="1" customHeight="1"/>
    <row r="34502" ht="8.25" hidden="1" customHeight="1"/>
    <row r="34503" ht="8.25" hidden="1" customHeight="1"/>
    <row r="34504" ht="8.25" hidden="1" customHeight="1"/>
    <row r="34505" ht="8.25" hidden="1" customHeight="1"/>
    <row r="34506" ht="8.25" hidden="1" customHeight="1"/>
    <row r="34507" ht="8.25" hidden="1" customHeight="1"/>
    <row r="34508" ht="8.25" hidden="1" customHeight="1"/>
    <row r="34509" ht="8.25" hidden="1" customHeight="1"/>
    <row r="34510" ht="8.25" hidden="1" customHeight="1"/>
    <row r="34511" ht="8.25" hidden="1" customHeight="1"/>
    <row r="34512" ht="8.25" hidden="1" customHeight="1"/>
    <row r="34513" ht="8.25" hidden="1" customHeight="1"/>
    <row r="34514" ht="8.25" hidden="1" customHeight="1"/>
    <row r="34515" ht="8.25" hidden="1" customHeight="1"/>
    <row r="34516" ht="8.25" hidden="1" customHeight="1"/>
    <row r="34517" ht="8.25" hidden="1" customHeight="1"/>
    <row r="34518" ht="8.25" hidden="1" customHeight="1"/>
    <row r="34519" ht="8.25" hidden="1" customHeight="1"/>
    <row r="34520" ht="8.25" hidden="1" customHeight="1"/>
    <row r="34521" ht="8.25" hidden="1" customHeight="1"/>
    <row r="34522" ht="8.25" hidden="1" customHeight="1"/>
    <row r="34523" ht="8.25" hidden="1" customHeight="1"/>
    <row r="34524" ht="8.25" hidden="1" customHeight="1"/>
    <row r="34525" ht="8.25" hidden="1" customHeight="1"/>
    <row r="34526" ht="8.25" hidden="1" customHeight="1"/>
    <row r="34527" ht="8.25" hidden="1" customHeight="1"/>
    <row r="34528" ht="8.25" hidden="1" customHeight="1"/>
    <row r="34529" ht="8.25" hidden="1" customHeight="1"/>
    <row r="34530" ht="8.25" hidden="1" customHeight="1"/>
    <row r="34531" ht="8.25" hidden="1" customHeight="1"/>
    <row r="34532" ht="8.25" hidden="1" customHeight="1"/>
    <row r="34533" ht="8.25" hidden="1" customHeight="1"/>
    <row r="34534" ht="8.25" hidden="1" customHeight="1"/>
    <row r="34535" ht="8.25" hidden="1" customHeight="1"/>
    <row r="34536" ht="8.25" hidden="1" customHeight="1"/>
    <row r="34537" ht="8.25" hidden="1" customHeight="1"/>
    <row r="34538" ht="8.25" hidden="1" customHeight="1"/>
    <row r="34539" ht="8.25" hidden="1" customHeight="1"/>
    <row r="34540" ht="8.25" hidden="1" customHeight="1"/>
    <row r="34541" ht="8.25" hidden="1" customHeight="1"/>
    <row r="34542" ht="8.25" hidden="1" customHeight="1"/>
    <row r="34543" ht="8.25" hidden="1" customHeight="1"/>
    <row r="34544" ht="8.25" hidden="1" customHeight="1"/>
    <row r="34545" ht="8.25" hidden="1" customHeight="1"/>
    <row r="34546" ht="8.25" hidden="1" customHeight="1"/>
    <row r="34547" ht="8.25" hidden="1" customHeight="1"/>
    <row r="34548" ht="8.25" hidden="1" customHeight="1"/>
    <row r="34549" ht="8.25" hidden="1" customHeight="1"/>
    <row r="34550" ht="8.25" hidden="1" customHeight="1"/>
    <row r="34551" ht="8.25" hidden="1" customHeight="1"/>
    <row r="34552" ht="8.25" hidden="1" customHeight="1"/>
    <row r="34553" ht="8.25" hidden="1" customHeight="1"/>
    <row r="34554" ht="8.25" hidden="1" customHeight="1"/>
    <row r="34555" ht="8.25" hidden="1" customHeight="1"/>
    <row r="34556" ht="8.25" hidden="1" customHeight="1"/>
    <row r="34557" ht="8.25" hidden="1" customHeight="1"/>
    <row r="34558" ht="8.25" hidden="1" customHeight="1"/>
    <row r="34559" ht="8.25" hidden="1" customHeight="1"/>
    <row r="34560" ht="8.25" hidden="1" customHeight="1"/>
    <row r="34561" ht="8.25" hidden="1" customHeight="1"/>
    <row r="34562" ht="8.25" hidden="1" customHeight="1"/>
    <row r="34563" ht="8.25" hidden="1" customHeight="1"/>
    <row r="34564" ht="8.25" hidden="1" customHeight="1"/>
    <row r="34565" ht="8.25" hidden="1" customHeight="1"/>
    <row r="34566" ht="8.25" hidden="1" customHeight="1"/>
    <row r="34567" ht="8.25" hidden="1" customHeight="1"/>
    <row r="34568" ht="8.25" hidden="1" customHeight="1"/>
    <row r="34569" ht="8.25" hidden="1" customHeight="1"/>
    <row r="34570" ht="8.25" hidden="1" customHeight="1"/>
    <row r="34571" ht="8.25" hidden="1" customHeight="1"/>
    <row r="34572" ht="8.25" hidden="1" customHeight="1"/>
    <row r="34573" ht="8.25" hidden="1" customHeight="1"/>
    <row r="34574" ht="8.25" hidden="1" customHeight="1"/>
    <row r="34575" ht="8.25" hidden="1" customHeight="1"/>
    <row r="34576" ht="8.25" hidden="1" customHeight="1"/>
    <row r="34577" ht="8.25" hidden="1" customHeight="1"/>
    <row r="34578" ht="8.25" hidden="1" customHeight="1"/>
    <row r="34579" ht="8.25" hidden="1" customHeight="1"/>
    <row r="34580" ht="8.25" hidden="1" customHeight="1"/>
    <row r="34581" ht="8.25" hidden="1" customHeight="1"/>
    <row r="34582" ht="8.25" hidden="1" customHeight="1"/>
    <row r="34583" ht="8.25" hidden="1" customHeight="1"/>
    <row r="34584" ht="8.25" hidden="1" customHeight="1"/>
    <row r="34585" ht="8.25" hidden="1" customHeight="1"/>
    <row r="34586" ht="8.25" hidden="1" customHeight="1"/>
    <row r="34587" ht="8.25" hidden="1" customHeight="1"/>
    <row r="34588" ht="8.25" hidden="1" customHeight="1"/>
    <row r="34589" ht="8.25" hidden="1" customHeight="1"/>
    <row r="34590" ht="8.25" hidden="1" customHeight="1"/>
    <row r="34591" ht="8.25" hidden="1" customHeight="1"/>
    <row r="34592" ht="8.25" hidden="1" customHeight="1"/>
    <row r="34593" ht="8.25" hidden="1" customHeight="1"/>
    <row r="34594" ht="8.25" hidden="1" customHeight="1"/>
    <row r="34595" ht="8.25" hidden="1" customHeight="1"/>
    <row r="34596" ht="8.25" hidden="1" customHeight="1"/>
    <row r="34597" ht="8.25" hidden="1" customHeight="1"/>
    <row r="34598" ht="8.25" hidden="1" customHeight="1"/>
    <row r="34599" ht="8.25" hidden="1" customHeight="1"/>
    <row r="34600" ht="8.25" hidden="1" customHeight="1"/>
    <row r="34601" ht="8.25" hidden="1" customHeight="1"/>
    <row r="34602" ht="8.25" hidden="1" customHeight="1"/>
    <row r="34603" ht="8.25" hidden="1" customHeight="1"/>
    <row r="34604" ht="8.25" hidden="1" customHeight="1"/>
    <row r="34605" ht="8.25" hidden="1" customHeight="1"/>
    <row r="34606" ht="8.25" hidden="1" customHeight="1"/>
    <row r="34607" ht="8.25" hidden="1" customHeight="1"/>
    <row r="34608" ht="8.25" hidden="1" customHeight="1"/>
    <row r="34609" ht="8.25" hidden="1" customHeight="1"/>
    <row r="34610" ht="8.25" hidden="1" customHeight="1"/>
    <row r="34611" ht="8.25" hidden="1" customHeight="1"/>
    <row r="34612" ht="8.25" hidden="1" customHeight="1"/>
    <row r="34613" ht="8.25" hidden="1" customHeight="1"/>
    <row r="34614" ht="8.25" hidden="1" customHeight="1"/>
    <row r="34615" ht="8.25" hidden="1" customHeight="1"/>
    <row r="34616" ht="8.25" hidden="1" customHeight="1"/>
    <row r="34617" ht="8.25" hidden="1" customHeight="1"/>
    <row r="34618" ht="8.25" hidden="1" customHeight="1"/>
    <row r="34619" ht="8.25" hidden="1" customHeight="1"/>
    <row r="34620" ht="8.25" hidden="1" customHeight="1"/>
    <row r="34621" ht="8.25" hidden="1" customHeight="1"/>
    <row r="34622" ht="8.25" hidden="1" customHeight="1"/>
    <row r="34623" ht="8.25" hidden="1" customHeight="1"/>
    <row r="34624" ht="8.25" hidden="1" customHeight="1"/>
    <row r="34625" ht="8.25" hidden="1" customHeight="1"/>
    <row r="34626" ht="8.25" hidden="1" customHeight="1"/>
    <row r="34627" ht="8.25" hidden="1" customHeight="1"/>
    <row r="34628" ht="8.25" hidden="1" customHeight="1"/>
    <row r="34629" ht="8.25" hidden="1" customHeight="1"/>
    <row r="34630" ht="8.25" hidden="1" customHeight="1"/>
    <row r="34631" ht="8.25" hidden="1" customHeight="1"/>
    <row r="34632" ht="8.25" hidden="1" customHeight="1"/>
    <row r="34633" ht="8.25" hidden="1" customHeight="1"/>
    <row r="34634" ht="8.25" hidden="1" customHeight="1"/>
    <row r="34635" ht="8.25" hidden="1" customHeight="1"/>
    <row r="34636" ht="8.25" hidden="1" customHeight="1"/>
    <row r="34637" ht="8.25" hidden="1" customHeight="1"/>
    <row r="34638" ht="8.25" hidden="1" customHeight="1"/>
    <row r="34639" ht="8.25" hidden="1" customHeight="1"/>
    <row r="34640" ht="8.25" hidden="1" customHeight="1"/>
    <row r="34641" ht="8.25" hidden="1" customHeight="1"/>
    <row r="34642" ht="8.25" hidden="1" customHeight="1"/>
    <row r="34643" ht="8.25" hidden="1" customHeight="1"/>
    <row r="34644" ht="8.25" hidden="1" customHeight="1"/>
    <row r="34645" ht="8.25" hidden="1" customHeight="1"/>
    <row r="34646" ht="8.25" hidden="1" customHeight="1"/>
    <row r="34647" ht="8.25" hidden="1" customHeight="1"/>
    <row r="34648" ht="8.25" hidden="1" customHeight="1"/>
    <row r="34649" ht="8.25" hidden="1" customHeight="1"/>
    <row r="34650" ht="8.25" hidden="1" customHeight="1"/>
    <row r="34651" ht="8.25" hidden="1" customHeight="1"/>
    <row r="34652" ht="8.25" hidden="1" customHeight="1"/>
    <row r="34653" ht="8.25" hidden="1" customHeight="1"/>
    <row r="34654" ht="8.25" hidden="1" customHeight="1"/>
    <row r="34655" ht="8.25" hidden="1" customHeight="1"/>
    <row r="34656" ht="8.25" hidden="1" customHeight="1"/>
    <row r="34657" ht="8.25" hidden="1" customHeight="1"/>
    <row r="34658" ht="8.25" hidden="1" customHeight="1"/>
    <row r="34659" ht="8.25" hidden="1" customHeight="1"/>
    <row r="34660" ht="8.25" hidden="1" customHeight="1"/>
    <row r="34661" ht="8.25" hidden="1" customHeight="1"/>
    <row r="34662" ht="8.25" hidden="1" customHeight="1"/>
    <row r="34663" ht="8.25" hidden="1" customHeight="1"/>
    <row r="34664" ht="8.25" hidden="1" customHeight="1"/>
    <row r="34665" ht="8.25" hidden="1" customHeight="1"/>
    <row r="34666" ht="8.25" hidden="1" customHeight="1"/>
    <row r="34667" ht="8.25" hidden="1" customHeight="1"/>
    <row r="34668" ht="8.25" hidden="1" customHeight="1"/>
    <row r="34669" ht="8.25" hidden="1" customHeight="1"/>
    <row r="34670" ht="8.25" hidden="1" customHeight="1"/>
    <row r="34671" ht="8.25" hidden="1" customHeight="1"/>
    <row r="34672" ht="8.25" hidden="1" customHeight="1"/>
    <row r="34673" ht="8.25" hidden="1" customHeight="1"/>
    <row r="34674" ht="8.25" hidden="1" customHeight="1"/>
    <row r="34675" ht="8.25" hidden="1" customHeight="1"/>
    <row r="34676" ht="8.25" hidden="1" customHeight="1"/>
    <row r="34677" ht="8.25" hidden="1" customHeight="1"/>
    <row r="34678" ht="8.25" hidden="1" customHeight="1"/>
    <row r="34679" ht="8.25" hidden="1" customHeight="1"/>
    <row r="34680" ht="8.25" hidden="1" customHeight="1"/>
    <row r="34681" ht="8.25" hidden="1" customHeight="1"/>
    <row r="34682" ht="8.25" hidden="1" customHeight="1"/>
    <row r="34683" ht="8.25" hidden="1" customHeight="1"/>
    <row r="34684" ht="8.25" hidden="1" customHeight="1"/>
    <row r="34685" ht="8.25" hidden="1" customHeight="1"/>
    <row r="34686" ht="8.25" hidden="1" customHeight="1"/>
    <row r="34687" ht="8.25" hidden="1" customHeight="1"/>
    <row r="34688" ht="8.25" hidden="1" customHeight="1"/>
    <row r="34689" ht="8.25" hidden="1" customHeight="1"/>
    <row r="34690" ht="8.25" hidden="1" customHeight="1"/>
    <row r="34691" ht="8.25" hidden="1" customHeight="1"/>
    <row r="34692" ht="8.25" hidden="1" customHeight="1"/>
    <row r="34693" ht="8.25" hidden="1" customHeight="1"/>
    <row r="34694" ht="8.25" hidden="1" customHeight="1"/>
    <row r="34695" ht="8.25" hidden="1" customHeight="1"/>
    <row r="34696" ht="8.25" hidden="1" customHeight="1"/>
    <row r="34697" ht="8.25" hidden="1" customHeight="1"/>
    <row r="34698" ht="8.25" hidden="1" customHeight="1"/>
    <row r="34699" ht="8.25" hidden="1" customHeight="1"/>
    <row r="34700" ht="8.25" hidden="1" customHeight="1"/>
    <row r="34701" ht="8.25" hidden="1" customHeight="1"/>
    <row r="34702" ht="8.25" hidden="1" customHeight="1"/>
    <row r="34703" ht="8.25" hidden="1" customHeight="1"/>
    <row r="34704" ht="8.25" hidden="1" customHeight="1"/>
    <row r="34705" ht="8.25" hidden="1" customHeight="1"/>
    <row r="34706" ht="8.25" hidden="1" customHeight="1"/>
    <row r="34707" ht="8.25" hidden="1" customHeight="1"/>
    <row r="34708" ht="8.25" hidden="1" customHeight="1"/>
    <row r="34709" ht="8.25" hidden="1" customHeight="1"/>
    <row r="34710" ht="8.25" hidden="1" customHeight="1"/>
    <row r="34711" ht="8.25" hidden="1" customHeight="1"/>
    <row r="34712" ht="8.25" hidden="1" customHeight="1"/>
    <row r="34713" ht="8.25" hidden="1" customHeight="1"/>
    <row r="34714" ht="8.25" hidden="1" customHeight="1"/>
    <row r="34715" ht="8.25" hidden="1" customHeight="1"/>
    <row r="34716" ht="8.25" hidden="1" customHeight="1"/>
    <row r="34717" ht="8.25" hidden="1" customHeight="1"/>
    <row r="34718" ht="8.25" hidden="1" customHeight="1"/>
    <row r="34719" ht="8.25" hidden="1" customHeight="1"/>
    <row r="34720" ht="8.25" hidden="1" customHeight="1"/>
    <row r="34721" ht="8.25" hidden="1" customHeight="1"/>
    <row r="34722" ht="8.25" hidden="1" customHeight="1"/>
    <row r="34723" ht="8.25" hidden="1" customHeight="1"/>
    <row r="34724" ht="8.25" hidden="1" customHeight="1"/>
    <row r="34725" ht="8.25" hidden="1" customHeight="1"/>
    <row r="34726" ht="8.25" hidden="1" customHeight="1"/>
    <row r="34727" ht="8.25" hidden="1" customHeight="1"/>
    <row r="34728" ht="8.25" hidden="1" customHeight="1"/>
    <row r="34729" ht="8.25" hidden="1" customHeight="1"/>
    <row r="34730" ht="8.25" hidden="1" customHeight="1"/>
    <row r="34731" ht="8.25" hidden="1" customHeight="1"/>
    <row r="34732" ht="8.25" hidden="1" customHeight="1"/>
    <row r="34733" ht="8.25" hidden="1" customHeight="1"/>
    <row r="34734" ht="8.25" hidden="1" customHeight="1"/>
    <row r="34735" ht="8.25" hidden="1" customHeight="1"/>
    <row r="34736" ht="8.25" hidden="1" customHeight="1"/>
    <row r="34737" ht="8.25" hidden="1" customHeight="1"/>
    <row r="34738" ht="8.25" hidden="1" customHeight="1"/>
    <row r="34739" ht="8.25" hidden="1" customHeight="1"/>
    <row r="34740" ht="8.25" hidden="1" customHeight="1"/>
    <row r="34741" ht="8.25" hidden="1" customHeight="1"/>
    <row r="34742" ht="8.25" hidden="1" customHeight="1"/>
    <row r="34743" ht="8.25" hidden="1" customHeight="1"/>
    <row r="34744" ht="8.25" hidden="1" customHeight="1"/>
    <row r="34745" ht="8.25" hidden="1" customHeight="1"/>
    <row r="34746" ht="8.25" hidden="1" customHeight="1"/>
    <row r="34747" ht="8.25" hidden="1" customHeight="1"/>
    <row r="34748" ht="8.25" hidden="1" customHeight="1"/>
    <row r="34749" ht="8.25" hidden="1" customHeight="1"/>
    <row r="34750" ht="8.25" hidden="1" customHeight="1"/>
    <row r="34751" ht="8.25" hidden="1" customHeight="1"/>
    <row r="34752" ht="8.25" hidden="1" customHeight="1"/>
    <row r="34753" ht="8.25" hidden="1" customHeight="1"/>
    <row r="34754" ht="8.25" hidden="1" customHeight="1"/>
    <row r="34755" ht="8.25" hidden="1" customHeight="1"/>
    <row r="34756" ht="8.25" hidden="1" customHeight="1"/>
    <row r="34757" ht="8.25" hidden="1" customHeight="1"/>
    <row r="34758" ht="8.25" hidden="1" customHeight="1"/>
    <row r="34759" ht="8.25" hidden="1" customHeight="1"/>
    <row r="34760" ht="8.25" hidden="1" customHeight="1"/>
    <row r="34761" ht="8.25" hidden="1" customHeight="1"/>
    <row r="34762" ht="8.25" hidden="1" customHeight="1"/>
    <row r="34763" ht="8.25" hidden="1" customHeight="1"/>
    <row r="34764" ht="8.25" hidden="1" customHeight="1"/>
    <row r="34765" ht="8.25" hidden="1" customHeight="1"/>
    <row r="34766" ht="8.25" hidden="1" customHeight="1"/>
    <row r="34767" ht="8.25" hidden="1" customHeight="1"/>
    <row r="34768" ht="8.25" hidden="1" customHeight="1"/>
    <row r="34769" ht="8.25" hidden="1" customHeight="1"/>
    <row r="34770" ht="8.25" hidden="1" customHeight="1"/>
    <row r="34771" ht="8.25" hidden="1" customHeight="1"/>
    <row r="34772" ht="8.25" hidden="1" customHeight="1"/>
    <row r="34773" ht="8.25" hidden="1" customHeight="1"/>
    <row r="34774" ht="8.25" hidden="1" customHeight="1"/>
    <row r="34775" ht="8.25" hidden="1" customHeight="1"/>
    <row r="34776" ht="8.25" hidden="1" customHeight="1"/>
    <row r="34777" ht="8.25" hidden="1" customHeight="1"/>
    <row r="34778" ht="8.25" hidden="1" customHeight="1"/>
    <row r="34779" ht="8.25" hidden="1" customHeight="1"/>
    <row r="34780" ht="8.25" hidden="1" customHeight="1"/>
    <row r="34781" ht="8.25" hidden="1" customHeight="1"/>
    <row r="34782" ht="8.25" hidden="1" customHeight="1"/>
    <row r="34783" ht="8.25" hidden="1" customHeight="1"/>
    <row r="34784" ht="8.25" hidden="1" customHeight="1"/>
    <row r="34785" ht="8.25" hidden="1" customHeight="1"/>
    <row r="34786" ht="8.25" hidden="1" customHeight="1"/>
    <row r="34787" ht="8.25" hidden="1" customHeight="1"/>
    <row r="34788" ht="8.25" hidden="1" customHeight="1"/>
    <row r="34789" ht="8.25" hidden="1" customHeight="1"/>
    <row r="34790" ht="8.25" hidden="1" customHeight="1"/>
    <row r="34791" ht="8.25" hidden="1" customHeight="1"/>
    <row r="34792" ht="8.25" hidden="1" customHeight="1"/>
    <row r="34793" ht="8.25" hidden="1" customHeight="1"/>
    <row r="34794" ht="8.25" hidden="1" customHeight="1"/>
    <row r="34795" ht="8.25" hidden="1" customHeight="1"/>
    <row r="34796" ht="8.25" hidden="1" customHeight="1"/>
    <row r="34797" ht="8.25" hidden="1" customHeight="1"/>
    <row r="34798" ht="8.25" hidden="1" customHeight="1"/>
    <row r="34799" ht="8.25" hidden="1" customHeight="1"/>
    <row r="34800" ht="8.25" hidden="1" customHeight="1"/>
    <row r="34801" ht="8.25" hidden="1" customHeight="1"/>
    <row r="34802" ht="8.25" hidden="1" customHeight="1"/>
    <row r="34803" ht="8.25" hidden="1" customHeight="1"/>
    <row r="34804" ht="8.25" hidden="1" customHeight="1"/>
    <row r="34805" ht="8.25" hidden="1" customHeight="1"/>
    <row r="34806" ht="8.25" hidden="1" customHeight="1"/>
    <row r="34807" ht="8.25" hidden="1" customHeight="1"/>
    <row r="34808" ht="8.25" hidden="1" customHeight="1"/>
    <row r="34809" ht="8.25" hidden="1" customHeight="1"/>
    <row r="34810" ht="8.25" hidden="1" customHeight="1"/>
    <row r="34811" ht="8.25" hidden="1" customHeight="1"/>
    <row r="34812" ht="8.25" hidden="1" customHeight="1"/>
    <row r="34813" ht="8.25" hidden="1" customHeight="1"/>
    <row r="34814" ht="8.25" hidden="1" customHeight="1"/>
    <row r="34815" ht="8.25" hidden="1" customHeight="1"/>
    <row r="34816" ht="8.25" hidden="1" customHeight="1"/>
    <row r="34817" ht="8.25" hidden="1" customHeight="1"/>
    <row r="34818" ht="8.25" hidden="1" customHeight="1"/>
    <row r="34819" ht="8.25" hidden="1" customHeight="1"/>
    <row r="34820" ht="8.25" hidden="1" customHeight="1"/>
    <row r="34821" ht="8.25" hidden="1" customHeight="1"/>
    <row r="34822" ht="8.25" hidden="1" customHeight="1"/>
    <row r="34823" ht="8.25" hidden="1" customHeight="1"/>
    <row r="34824" ht="8.25" hidden="1" customHeight="1"/>
    <row r="34825" ht="8.25" hidden="1" customHeight="1"/>
    <row r="34826" ht="8.25" hidden="1" customHeight="1"/>
    <row r="34827" ht="8.25" hidden="1" customHeight="1"/>
    <row r="34828" ht="8.25" hidden="1" customHeight="1"/>
    <row r="34829" ht="8.25" hidden="1" customHeight="1"/>
    <row r="34830" ht="8.25" hidden="1" customHeight="1"/>
    <row r="34831" ht="8.25" hidden="1" customHeight="1"/>
    <row r="34832" ht="8.25" hidden="1" customHeight="1"/>
    <row r="34833" ht="8.25" hidden="1" customHeight="1"/>
    <row r="34834" ht="8.25" hidden="1" customHeight="1"/>
    <row r="34835" ht="8.25" hidden="1" customHeight="1"/>
    <row r="34836" ht="8.25" hidden="1" customHeight="1"/>
    <row r="34837" ht="8.25" hidden="1" customHeight="1"/>
    <row r="34838" ht="8.25" hidden="1" customHeight="1"/>
    <row r="34839" ht="8.25" hidden="1" customHeight="1"/>
    <row r="34840" ht="8.25" hidden="1" customHeight="1"/>
    <row r="34841" ht="8.25" hidden="1" customHeight="1"/>
    <row r="34842" ht="8.25" hidden="1" customHeight="1"/>
    <row r="34843" ht="8.25" hidden="1" customHeight="1"/>
    <row r="34844" ht="8.25" hidden="1" customHeight="1"/>
    <row r="34845" ht="8.25" hidden="1" customHeight="1"/>
    <row r="34846" ht="8.25" hidden="1" customHeight="1"/>
    <row r="34847" ht="8.25" hidden="1" customHeight="1"/>
    <row r="34848" ht="8.25" hidden="1" customHeight="1"/>
    <row r="34849" ht="8.25" hidden="1" customHeight="1"/>
    <row r="34850" ht="8.25" hidden="1" customHeight="1"/>
    <row r="34851" ht="8.25" hidden="1" customHeight="1"/>
    <row r="34852" ht="8.25" hidden="1" customHeight="1"/>
    <row r="34853" ht="8.25" hidden="1" customHeight="1"/>
    <row r="34854" ht="8.25" hidden="1" customHeight="1"/>
    <row r="34855" ht="8.25" hidden="1" customHeight="1"/>
    <row r="34856" ht="8.25" hidden="1" customHeight="1"/>
    <row r="34857" ht="8.25" hidden="1" customHeight="1"/>
    <row r="34858" ht="8.25" hidden="1" customHeight="1"/>
    <row r="34859" ht="8.25" hidden="1" customHeight="1"/>
    <row r="34860" ht="8.25" hidden="1" customHeight="1"/>
    <row r="34861" ht="8.25" hidden="1" customHeight="1"/>
    <row r="34862" ht="8.25" hidden="1" customHeight="1"/>
    <row r="34863" ht="8.25" hidden="1" customHeight="1"/>
    <row r="34864" ht="8.25" hidden="1" customHeight="1"/>
    <row r="34865" ht="8.25" hidden="1" customHeight="1"/>
    <row r="34866" ht="8.25" hidden="1" customHeight="1"/>
    <row r="34867" ht="8.25" hidden="1" customHeight="1"/>
    <row r="34868" ht="8.25" hidden="1" customHeight="1"/>
    <row r="34869" ht="8.25" hidden="1" customHeight="1"/>
    <row r="34870" ht="8.25" hidden="1" customHeight="1"/>
    <row r="34871" ht="8.25" hidden="1" customHeight="1"/>
    <row r="34872" ht="8.25" hidden="1" customHeight="1"/>
    <row r="34873" ht="8.25" hidden="1" customHeight="1"/>
    <row r="34874" ht="8.25" hidden="1" customHeight="1"/>
    <row r="34875" ht="8.25" hidden="1" customHeight="1"/>
    <row r="34876" ht="8.25" hidden="1" customHeight="1"/>
    <row r="34877" ht="8.25" hidden="1" customHeight="1"/>
    <row r="34878" ht="8.25" hidden="1" customHeight="1"/>
    <row r="34879" ht="8.25" hidden="1" customHeight="1"/>
    <row r="34880" ht="8.25" hidden="1" customHeight="1"/>
    <row r="34881" ht="8.25" hidden="1" customHeight="1"/>
    <row r="34882" ht="8.25" hidden="1" customHeight="1"/>
    <row r="34883" ht="8.25" hidden="1" customHeight="1"/>
    <row r="34884" ht="8.25" hidden="1" customHeight="1"/>
    <row r="34885" ht="8.25" hidden="1" customHeight="1"/>
    <row r="34886" ht="8.25" hidden="1" customHeight="1"/>
    <row r="34887" ht="8.25" hidden="1" customHeight="1"/>
    <row r="34888" ht="8.25" hidden="1" customHeight="1"/>
    <row r="34889" ht="8.25" hidden="1" customHeight="1"/>
    <row r="34890" ht="8.25" hidden="1" customHeight="1"/>
    <row r="34891" ht="8.25" hidden="1" customHeight="1"/>
    <row r="34892" ht="8.25" hidden="1" customHeight="1"/>
    <row r="34893" ht="8.25" hidden="1" customHeight="1"/>
    <row r="34894" ht="8.25" hidden="1" customHeight="1"/>
    <row r="34895" ht="8.25" hidden="1" customHeight="1"/>
    <row r="34896" ht="8.25" hidden="1" customHeight="1"/>
    <row r="34897" ht="8.25" hidden="1" customHeight="1"/>
    <row r="34898" ht="8.25" hidden="1" customHeight="1"/>
    <row r="34899" ht="8.25" hidden="1" customHeight="1"/>
    <row r="34900" ht="8.25" hidden="1" customHeight="1"/>
    <row r="34901" ht="8.25" hidden="1" customHeight="1"/>
    <row r="34902" ht="8.25" hidden="1" customHeight="1"/>
    <row r="34903" ht="8.25" hidden="1" customHeight="1"/>
    <row r="34904" ht="8.25" hidden="1" customHeight="1"/>
    <row r="34905" ht="8.25" hidden="1" customHeight="1"/>
    <row r="34906" ht="8.25" hidden="1" customHeight="1"/>
    <row r="34907" ht="8.25" hidden="1" customHeight="1"/>
    <row r="34908" ht="8.25" hidden="1" customHeight="1"/>
    <row r="34909" ht="8.25" hidden="1" customHeight="1"/>
    <row r="34910" ht="8.25" hidden="1" customHeight="1"/>
    <row r="34911" ht="8.25" hidden="1" customHeight="1"/>
    <row r="34912" ht="8.25" hidden="1" customHeight="1"/>
    <row r="34913" ht="8.25" hidden="1" customHeight="1"/>
    <row r="34914" ht="8.25" hidden="1" customHeight="1"/>
    <row r="34915" ht="8.25" hidden="1" customHeight="1"/>
    <row r="34916" ht="8.25" hidden="1" customHeight="1"/>
    <row r="34917" ht="8.25" hidden="1" customHeight="1"/>
    <row r="34918" ht="8.25" hidden="1" customHeight="1"/>
    <row r="34919" ht="8.25" hidden="1" customHeight="1"/>
    <row r="34920" ht="8.25" hidden="1" customHeight="1"/>
    <row r="34921" ht="8.25" hidden="1" customHeight="1"/>
    <row r="34922" ht="8.25" hidden="1" customHeight="1"/>
    <row r="34923" ht="8.25" hidden="1" customHeight="1"/>
    <row r="34924" ht="8.25" hidden="1" customHeight="1"/>
    <row r="34925" ht="8.25" hidden="1" customHeight="1"/>
    <row r="34926" ht="8.25" hidden="1" customHeight="1"/>
    <row r="34927" ht="8.25" hidden="1" customHeight="1"/>
    <row r="34928" ht="8.25" hidden="1" customHeight="1"/>
    <row r="34929" ht="8.25" hidden="1" customHeight="1"/>
    <row r="34930" ht="8.25" hidden="1" customHeight="1"/>
    <row r="34931" ht="8.25" hidden="1" customHeight="1"/>
    <row r="34932" ht="8.25" hidden="1" customHeight="1"/>
    <row r="34933" ht="8.25" hidden="1" customHeight="1"/>
    <row r="34934" ht="8.25" hidden="1" customHeight="1"/>
    <row r="34935" ht="8.25" hidden="1" customHeight="1"/>
    <row r="34936" ht="8.25" hidden="1" customHeight="1"/>
    <row r="34937" ht="8.25" hidden="1" customHeight="1"/>
    <row r="34938" ht="8.25" hidden="1" customHeight="1"/>
    <row r="34939" ht="8.25" hidden="1" customHeight="1"/>
    <row r="34940" ht="8.25" hidden="1" customHeight="1"/>
    <row r="34941" ht="8.25" hidden="1" customHeight="1"/>
    <row r="34942" ht="8.25" hidden="1" customHeight="1"/>
    <row r="34943" ht="8.25" hidden="1" customHeight="1"/>
    <row r="34944" ht="8.25" hidden="1" customHeight="1"/>
    <row r="34945" ht="8.25" hidden="1" customHeight="1"/>
    <row r="34946" ht="8.25" hidden="1" customHeight="1"/>
    <row r="34947" ht="8.25" hidden="1" customHeight="1"/>
    <row r="34948" ht="8.25" hidden="1" customHeight="1"/>
    <row r="34949" ht="8.25" hidden="1" customHeight="1"/>
    <row r="34950" ht="8.25" hidden="1" customHeight="1"/>
    <row r="34951" ht="8.25" hidden="1" customHeight="1"/>
    <row r="34952" ht="8.25" hidden="1" customHeight="1"/>
    <row r="34953" ht="8.25" hidden="1" customHeight="1"/>
    <row r="34954" ht="8.25" hidden="1" customHeight="1"/>
    <row r="34955" ht="8.25" hidden="1" customHeight="1"/>
    <row r="34956" ht="8.25" hidden="1" customHeight="1"/>
    <row r="34957" ht="8.25" hidden="1" customHeight="1"/>
    <row r="34958" ht="8.25" hidden="1" customHeight="1"/>
    <row r="34959" ht="8.25" hidden="1" customHeight="1"/>
    <row r="34960" ht="8.25" hidden="1" customHeight="1"/>
    <row r="34961" ht="8.25" hidden="1" customHeight="1"/>
    <row r="34962" ht="8.25" hidden="1" customHeight="1"/>
    <row r="34963" ht="8.25" hidden="1" customHeight="1"/>
    <row r="34964" ht="8.25" hidden="1" customHeight="1"/>
    <row r="34965" ht="8.25" hidden="1" customHeight="1"/>
    <row r="34966" ht="8.25" hidden="1" customHeight="1"/>
    <row r="34967" ht="8.25" hidden="1" customHeight="1"/>
    <row r="34968" ht="8.25" hidden="1" customHeight="1"/>
    <row r="34969" ht="8.25" hidden="1" customHeight="1"/>
    <row r="34970" ht="8.25" hidden="1" customHeight="1"/>
    <row r="34971" ht="8.25" hidden="1" customHeight="1"/>
    <row r="34972" ht="8.25" hidden="1" customHeight="1"/>
    <row r="34973" ht="8.25" hidden="1" customHeight="1"/>
    <row r="34974" ht="8.25" hidden="1" customHeight="1"/>
    <row r="34975" ht="8.25" hidden="1" customHeight="1"/>
    <row r="34976" ht="8.25" hidden="1" customHeight="1"/>
    <row r="34977" ht="8.25" hidden="1" customHeight="1"/>
    <row r="34978" ht="8.25" hidden="1" customHeight="1"/>
    <row r="34979" ht="8.25" hidden="1" customHeight="1"/>
    <row r="34980" ht="8.25" hidden="1" customHeight="1"/>
    <row r="34981" ht="8.25" hidden="1" customHeight="1"/>
    <row r="34982" ht="8.25" hidden="1" customHeight="1"/>
    <row r="34983" ht="8.25" hidden="1" customHeight="1"/>
    <row r="34984" ht="8.25" hidden="1" customHeight="1"/>
    <row r="34985" ht="8.25" hidden="1" customHeight="1"/>
    <row r="34986" ht="8.25" hidden="1" customHeight="1"/>
    <row r="34987" ht="8.25" hidden="1" customHeight="1"/>
    <row r="34988" ht="8.25" hidden="1" customHeight="1"/>
    <row r="34989" ht="8.25" hidden="1" customHeight="1"/>
    <row r="34990" ht="8.25" hidden="1" customHeight="1"/>
    <row r="34991" ht="8.25" hidden="1" customHeight="1"/>
    <row r="34992" ht="8.25" hidden="1" customHeight="1"/>
    <row r="34993" ht="8.25" hidden="1" customHeight="1"/>
    <row r="34994" ht="8.25" hidden="1" customHeight="1"/>
    <row r="34995" ht="8.25" hidden="1" customHeight="1"/>
    <row r="34996" ht="8.25" hidden="1" customHeight="1"/>
    <row r="34997" ht="8.25" hidden="1" customHeight="1"/>
    <row r="34998" ht="8.25" hidden="1" customHeight="1"/>
    <row r="34999" ht="8.25" hidden="1" customHeight="1"/>
    <row r="35000" ht="8.25" hidden="1" customHeight="1"/>
    <row r="35001" ht="8.25" hidden="1" customHeight="1"/>
    <row r="35002" ht="8.25" hidden="1" customHeight="1"/>
    <row r="35003" ht="8.25" hidden="1" customHeight="1"/>
    <row r="35004" ht="8.25" hidden="1" customHeight="1"/>
    <row r="35005" ht="8.25" hidden="1" customHeight="1"/>
    <row r="35006" ht="8.25" hidden="1" customHeight="1"/>
    <row r="35007" ht="8.25" hidden="1" customHeight="1"/>
    <row r="35008" ht="8.25" hidden="1" customHeight="1"/>
    <row r="35009" ht="8.25" hidden="1" customHeight="1"/>
    <row r="35010" ht="8.25" hidden="1" customHeight="1"/>
    <row r="35011" ht="8.25" hidden="1" customHeight="1"/>
    <row r="35012" ht="8.25" hidden="1" customHeight="1"/>
    <row r="35013" ht="8.25" hidden="1" customHeight="1"/>
    <row r="35014" ht="8.25" hidden="1" customHeight="1"/>
    <row r="35015" ht="8.25" hidden="1" customHeight="1"/>
    <row r="35016" ht="8.25" hidden="1" customHeight="1"/>
    <row r="35017" ht="8.25" hidden="1" customHeight="1"/>
    <row r="35018" ht="8.25" hidden="1" customHeight="1"/>
    <row r="35019" ht="8.25" hidden="1" customHeight="1"/>
    <row r="35020" ht="8.25" hidden="1" customHeight="1"/>
    <row r="35021" ht="8.25" hidden="1" customHeight="1"/>
    <row r="35022" ht="8.25" hidden="1" customHeight="1"/>
    <row r="35023" ht="8.25" hidden="1" customHeight="1"/>
    <row r="35024" ht="8.25" hidden="1" customHeight="1"/>
    <row r="35025" ht="8.25" hidden="1" customHeight="1"/>
    <row r="35026" ht="8.25" hidden="1" customHeight="1"/>
    <row r="35027" ht="8.25" hidden="1" customHeight="1"/>
    <row r="35028" ht="8.25" hidden="1" customHeight="1"/>
    <row r="35029" ht="8.25" hidden="1" customHeight="1"/>
    <row r="35030" ht="8.25" hidden="1" customHeight="1"/>
    <row r="35031" ht="8.25" hidden="1" customHeight="1"/>
    <row r="35032" ht="8.25" hidden="1" customHeight="1"/>
    <row r="35033" ht="8.25" hidden="1" customHeight="1"/>
    <row r="35034" ht="8.25" hidden="1" customHeight="1"/>
    <row r="35035" ht="8.25" hidden="1" customHeight="1"/>
    <row r="35036" ht="8.25" hidden="1" customHeight="1"/>
    <row r="35037" ht="8.25" hidden="1" customHeight="1"/>
    <row r="35038" ht="8.25" hidden="1" customHeight="1"/>
    <row r="35039" ht="8.25" hidden="1" customHeight="1"/>
    <row r="35040" ht="8.25" hidden="1" customHeight="1"/>
    <row r="35041" ht="8.25" hidden="1" customHeight="1"/>
    <row r="35042" ht="8.25" hidden="1" customHeight="1"/>
    <row r="35043" ht="8.25" hidden="1" customHeight="1"/>
    <row r="35044" ht="8.25" hidden="1" customHeight="1"/>
    <row r="35045" ht="8.25" hidden="1" customHeight="1"/>
    <row r="35046" ht="8.25" hidden="1" customHeight="1"/>
    <row r="35047" ht="8.25" hidden="1" customHeight="1"/>
    <row r="35048" ht="8.25" hidden="1" customHeight="1"/>
    <row r="35049" ht="8.25" hidden="1" customHeight="1"/>
    <row r="35050" ht="8.25" hidden="1" customHeight="1"/>
    <row r="35051" ht="8.25" hidden="1" customHeight="1"/>
    <row r="35052" ht="8.25" hidden="1" customHeight="1"/>
    <row r="35053" ht="8.25" hidden="1" customHeight="1"/>
    <row r="35054" ht="8.25" hidden="1" customHeight="1"/>
    <row r="35055" ht="8.25" hidden="1" customHeight="1"/>
    <row r="35056" ht="8.25" hidden="1" customHeight="1"/>
    <row r="35057" ht="8.25" hidden="1" customHeight="1"/>
    <row r="35058" ht="8.25" hidden="1" customHeight="1"/>
    <row r="35059" ht="8.25" hidden="1" customHeight="1"/>
    <row r="35060" ht="8.25" hidden="1" customHeight="1"/>
    <row r="35061" ht="8.25" hidden="1" customHeight="1"/>
    <row r="35062" ht="8.25" hidden="1" customHeight="1"/>
    <row r="35063" ht="8.25" hidden="1" customHeight="1"/>
    <row r="35064" ht="8.25" hidden="1" customHeight="1"/>
    <row r="35065" ht="8.25" hidden="1" customHeight="1"/>
    <row r="35066" ht="8.25" hidden="1" customHeight="1"/>
    <row r="35067" ht="8.25" hidden="1" customHeight="1"/>
    <row r="35068" ht="8.25" hidden="1" customHeight="1"/>
    <row r="35069" ht="8.25" hidden="1" customHeight="1"/>
    <row r="35070" ht="8.25" hidden="1" customHeight="1"/>
    <row r="35071" ht="8.25" hidden="1" customHeight="1"/>
    <row r="35072" ht="8.25" hidden="1" customHeight="1"/>
    <row r="35073" ht="8.25" hidden="1" customHeight="1"/>
    <row r="35074" ht="8.25" hidden="1" customHeight="1"/>
    <row r="35075" ht="8.25" hidden="1" customHeight="1"/>
    <row r="35076" ht="8.25" hidden="1" customHeight="1"/>
    <row r="35077" ht="8.25" hidden="1" customHeight="1"/>
    <row r="35078" ht="8.25" hidden="1" customHeight="1"/>
    <row r="35079" ht="8.25" hidden="1" customHeight="1"/>
    <row r="35080" ht="8.25" hidden="1" customHeight="1"/>
    <row r="35081" ht="8.25" hidden="1" customHeight="1"/>
    <row r="35082" ht="8.25" hidden="1" customHeight="1"/>
    <row r="35083" ht="8.25" hidden="1" customHeight="1"/>
    <row r="35084" ht="8.25" hidden="1" customHeight="1"/>
    <row r="35085" ht="8.25" hidden="1" customHeight="1"/>
    <row r="35086" ht="8.25" hidden="1" customHeight="1"/>
    <row r="35087" ht="8.25" hidden="1" customHeight="1"/>
    <row r="35088" ht="8.25" hidden="1" customHeight="1"/>
    <row r="35089" ht="8.25" hidden="1" customHeight="1"/>
    <row r="35090" ht="8.25" hidden="1" customHeight="1"/>
    <row r="35091" ht="8.25" hidden="1" customHeight="1"/>
    <row r="35092" ht="8.25" hidden="1" customHeight="1"/>
    <row r="35093" ht="8.25" hidden="1" customHeight="1"/>
    <row r="35094" ht="8.25" hidden="1" customHeight="1"/>
    <row r="35095" ht="8.25" hidden="1" customHeight="1"/>
    <row r="35096" ht="8.25" hidden="1" customHeight="1"/>
    <row r="35097" ht="8.25" hidden="1" customHeight="1"/>
    <row r="35098" ht="8.25" hidden="1" customHeight="1"/>
    <row r="35099" ht="8.25" hidden="1" customHeight="1"/>
    <row r="35100" ht="8.25" hidden="1" customHeight="1"/>
    <row r="35101" ht="8.25" hidden="1" customHeight="1"/>
    <row r="35102" ht="8.25" hidden="1" customHeight="1"/>
    <row r="35103" ht="8.25" hidden="1" customHeight="1"/>
    <row r="35104" ht="8.25" hidden="1" customHeight="1"/>
    <row r="35105" ht="8.25" hidden="1" customHeight="1"/>
    <row r="35106" ht="8.25" hidden="1" customHeight="1"/>
    <row r="35107" ht="8.25" hidden="1" customHeight="1"/>
    <row r="35108" ht="8.25" hidden="1" customHeight="1"/>
    <row r="35109" ht="8.25" hidden="1" customHeight="1"/>
    <row r="35110" ht="8.25" hidden="1" customHeight="1"/>
    <row r="35111" ht="8.25" hidden="1" customHeight="1"/>
    <row r="35112" ht="8.25" hidden="1" customHeight="1"/>
    <row r="35113" ht="8.25" hidden="1" customHeight="1"/>
    <row r="35114" ht="8.25" hidden="1" customHeight="1"/>
    <row r="35115" ht="8.25" hidden="1" customHeight="1"/>
    <row r="35116" ht="8.25" hidden="1" customHeight="1"/>
    <row r="35117" ht="8.25" hidden="1" customHeight="1"/>
    <row r="35118" ht="8.25" hidden="1" customHeight="1"/>
    <row r="35119" ht="8.25" hidden="1" customHeight="1"/>
    <row r="35120" ht="8.25" hidden="1" customHeight="1"/>
    <row r="35121" ht="8.25" hidden="1" customHeight="1"/>
    <row r="35122" ht="8.25" hidden="1" customHeight="1"/>
    <row r="35123" ht="8.25" hidden="1" customHeight="1"/>
    <row r="35124" ht="8.25" hidden="1" customHeight="1"/>
    <row r="35125" ht="8.25" hidden="1" customHeight="1"/>
    <row r="35126" ht="8.25" hidden="1" customHeight="1"/>
    <row r="35127" ht="8.25" hidden="1" customHeight="1"/>
    <row r="35128" ht="8.25" hidden="1" customHeight="1"/>
    <row r="35129" ht="8.25" hidden="1" customHeight="1"/>
    <row r="35130" ht="8.25" hidden="1" customHeight="1"/>
    <row r="35131" ht="8.25" hidden="1" customHeight="1"/>
    <row r="35132" ht="8.25" hidden="1" customHeight="1"/>
    <row r="35133" ht="8.25" hidden="1" customHeight="1"/>
    <row r="35134" ht="8.25" hidden="1" customHeight="1"/>
    <row r="35135" ht="8.25" hidden="1" customHeight="1"/>
    <row r="35136" ht="8.25" hidden="1" customHeight="1"/>
    <row r="35137" ht="8.25" hidden="1" customHeight="1"/>
    <row r="35138" ht="8.25" hidden="1" customHeight="1"/>
    <row r="35139" ht="8.25" hidden="1" customHeight="1"/>
    <row r="35140" ht="8.25" hidden="1" customHeight="1"/>
    <row r="35141" ht="8.25" hidden="1" customHeight="1"/>
    <row r="35142" ht="8.25" hidden="1" customHeight="1"/>
    <row r="35143" ht="8.25" hidden="1" customHeight="1"/>
    <row r="35144" ht="8.25" hidden="1" customHeight="1"/>
    <row r="35145" ht="8.25" hidden="1" customHeight="1"/>
    <row r="35146" ht="8.25" hidden="1" customHeight="1"/>
    <row r="35147" ht="8.25" hidden="1" customHeight="1"/>
    <row r="35148" ht="8.25" hidden="1" customHeight="1"/>
    <row r="35149" ht="8.25" hidden="1" customHeight="1"/>
    <row r="35150" ht="8.25" hidden="1" customHeight="1"/>
    <row r="35151" ht="8.25" hidden="1" customHeight="1"/>
    <row r="35152" ht="8.25" hidden="1" customHeight="1"/>
    <row r="35153" ht="8.25" hidden="1" customHeight="1"/>
    <row r="35154" ht="8.25" hidden="1" customHeight="1"/>
    <row r="35155" ht="8.25" hidden="1" customHeight="1"/>
    <row r="35156" ht="8.25" hidden="1" customHeight="1"/>
    <row r="35157" ht="8.25" hidden="1" customHeight="1"/>
    <row r="35158" ht="8.25" hidden="1" customHeight="1"/>
    <row r="35159" ht="8.25" hidden="1" customHeight="1"/>
    <row r="35160" ht="8.25" hidden="1" customHeight="1"/>
    <row r="35161" ht="8.25" hidden="1" customHeight="1"/>
    <row r="35162" ht="8.25" hidden="1" customHeight="1"/>
    <row r="35163" ht="8.25" hidden="1" customHeight="1"/>
    <row r="35164" ht="8.25" hidden="1" customHeight="1"/>
    <row r="35165" ht="8.25" hidden="1" customHeight="1"/>
    <row r="35166" ht="8.25" hidden="1" customHeight="1"/>
    <row r="35167" ht="8.25" hidden="1" customHeight="1"/>
    <row r="35168" ht="8.25" hidden="1" customHeight="1"/>
    <row r="35169" ht="8.25" hidden="1" customHeight="1"/>
    <row r="35170" ht="8.25" hidden="1" customHeight="1"/>
    <row r="35171" ht="8.25" hidden="1" customHeight="1"/>
    <row r="35172" ht="8.25" hidden="1" customHeight="1"/>
    <row r="35173" ht="8.25" hidden="1" customHeight="1"/>
    <row r="35174" ht="8.25" hidden="1" customHeight="1"/>
    <row r="35175" ht="8.25" hidden="1" customHeight="1"/>
    <row r="35176" ht="8.25" hidden="1" customHeight="1"/>
    <row r="35177" ht="8.25" hidden="1" customHeight="1"/>
    <row r="35178" ht="8.25" hidden="1" customHeight="1"/>
    <row r="35179" ht="8.25" hidden="1" customHeight="1"/>
    <row r="35180" ht="8.25" hidden="1" customHeight="1"/>
    <row r="35181" ht="8.25" hidden="1" customHeight="1"/>
    <row r="35182" ht="8.25" hidden="1" customHeight="1"/>
    <row r="35183" ht="8.25" hidden="1" customHeight="1"/>
    <row r="35184" ht="8.25" hidden="1" customHeight="1"/>
    <row r="35185" ht="8.25" hidden="1" customHeight="1"/>
    <row r="35186" ht="8.25" hidden="1" customHeight="1"/>
    <row r="35187" ht="8.25" hidden="1" customHeight="1"/>
    <row r="35188" ht="8.25" hidden="1" customHeight="1"/>
    <row r="35189" ht="8.25" hidden="1" customHeight="1"/>
    <row r="35190" ht="8.25" hidden="1" customHeight="1"/>
    <row r="35191" ht="8.25" hidden="1" customHeight="1"/>
    <row r="35192" ht="8.25" hidden="1" customHeight="1"/>
    <row r="35193" ht="8.25" hidden="1" customHeight="1"/>
    <row r="35194" ht="8.25" hidden="1" customHeight="1"/>
    <row r="35195" ht="8.25" hidden="1" customHeight="1"/>
    <row r="35196" ht="8.25" hidden="1" customHeight="1"/>
    <row r="35197" ht="8.25" hidden="1" customHeight="1"/>
    <row r="35198" ht="8.25" hidden="1" customHeight="1"/>
    <row r="35199" ht="8.25" hidden="1" customHeight="1"/>
    <row r="35200" ht="8.25" hidden="1" customHeight="1"/>
    <row r="35201" ht="8.25" hidden="1" customHeight="1"/>
    <row r="35202" ht="8.25" hidden="1" customHeight="1"/>
    <row r="35203" ht="8.25" hidden="1" customHeight="1"/>
    <row r="35204" ht="8.25" hidden="1" customHeight="1"/>
    <row r="35205" ht="8.25" hidden="1" customHeight="1"/>
    <row r="35206" ht="8.25" hidden="1" customHeight="1"/>
    <row r="35207" ht="8.25" hidden="1" customHeight="1"/>
    <row r="35208" ht="8.25" hidden="1" customHeight="1"/>
    <row r="35209" ht="8.25" hidden="1" customHeight="1"/>
    <row r="35210" ht="8.25" hidden="1" customHeight="1"/>
    <row r="35211" ht="8.25" hidden="1" customHeight="1"/>
    <row r="35212" ht="8.25" hidden="1" customHeight="1"/>
    <row r="35213" ht="8.25" hidden="1" customHeight="1"/>
    <row r="35214" ht="8.25" hidden="1" customHeight="1"/>
    <row r="35215" ht="8.25" hidden="1" customHeight="1"/>
    <row r="35216" ht="8.25" hidden="1" customHeight="1"/>
    <row r="35217" ht="8.25" hidden="1" customHeight="1"/>
    <row r="35218" ht="8.25" hidden="1" customHeight="1"/>
    <row r="35219" ht="8.25" hidden="1" customHeight="1"/>
    <row r="35220" ht="8.25" hidden="1" customHeight="1"/>
    <row r="35221" ht="8.25" hidden="1" customHeight="1"/>
    <row r="35222" ht="8.25" hidden="1" customHeight="1"/>
    <row r="35223" ht="8.25" hidden="1" customHeight="1"/>
    <row r="35224" ht="8.25" hidden="1" customHeight="1"/>
    <row r="35225" ht="8.25" hidden="1" customHeight="1"/>
    <row r="35226" ht="8.25" hidden="1" customHeight="1"/>
    <row r="35227" ht="8.25" hidden="1" customHeight="1"/>
    <row r="35228" ht="8.25" hidden="1" customHeight="1"/>
    <row r="35229" ht="8.25" hidden="1" customHeight="1"/>
    <row r="35230" ht="8.25" hidden="1" customHeight="1"/>
    <row r="35231" ht="8.25" hidden="1" customHeight="1"/>
    <row r="35232" ht="8.25" hidden="1" customHeight="1"/>
    <row r="35233" ht="8.25" hidden="1" customHeight="1"/>
    <row r="35234" ht="8.25" hidden="1" customHeight="1"/>
    <row r="35235" ht="8.25" hidden="1" customHeight="1"/>
    <row r="35236" ht="8.25" hidden="1" customHeight="1"/>
    <row r="35237" ht="8.25" hidden="1" customHeight="1"/>
    <row r="35238" ht="8.25" hidden="1" customHeight="1"/>
    <row r="35239" ht="8.25" hidden="1" customHeight="1"/>
    <row r="35240" ht="8.25" hidden="1" customHeight="1"/>
    <row r="35241" ht="8.25" hidden="1" customHeight="1"/>
    <row r="35242" ht="8.25" hidden="1" customHeight="1"/>
    <row r="35243" ht="8.25" hidden="1" customHeight="1"/>
    <row r="35244" ht="8.25" hidden="1" customHeight="1"/>
    <row r="35245" ht="8.25" hidden="1" customHeight="1"/>
    <row r="35246" ht="8.25" hidden="1" customHeight="1"/>
    <row r="35247" ht="8.25" hidden="1" customHeight="1"/>
    <row r="35248" ht="8.25" hidden="1" customHeight="1"/>
    <row r="35249" ht="8.25" hidden="1" customHeight="1"/>
    <row r="35250" ht="8.25" hidden="1" customHeight="1"/>
    <row r="35251" ht="8.25" hidden="1" customHeight="1"/>
    <row r="35252" ht="8.25" hidden="1" customHeight="1"/>
    <row r="35253" ht="8.25" hidden="1" customHeight="1"/>
    <row r="35254" ht="8.25" hidden="1" customHeight="1"/>
    <row r="35255" ht="8.25" hidden="1" customHeight="1"/>
    <row r="35256" ht="8.25" hidden="1" customHeight="1"/>
    <row r="35257" ht="8.25" hidden="1" customHeight="1"/>
    <row r="35258" ht="8.25" hidden="1" customHeight="1"/>
    <row r="35259" ht="8.25" hidden="1" customHeight="1"/>
    <row r="35260" ht="8.25" hidden="1" customHeight="1"/>
    <row r="35261" ht="8.25" hidden="1" customHeight="1"/>
    <row r="35262" ht="8.25" hidden="1" customHeight="1"/>
    <row r="35263" ht="8.25" hidden="1" customHeight="1"/>
    <row r="35264" ht="8.25" hidden="1" customHeight="1"/>
    <row r="35265" ht="8.25" hidden="1" customHeight="1"/>
    <row r="35266" ht="8.25" hidden="1" customHeight="1"/>
    <row r="35267" ht="8.25" hidden="1" customHeight="1"/>
    <row r="35268" ht="8.25" hidden="1" customHeight="1"/>
    <row r="35269" ht="8.25" hidden="1" customHeight="1"/>
    <row r="35270" ht="8.25" hidden="1" customHeight="1"/>
    <row r="35271" ht="8.25" hidden="1" customHeight="1"/>
    <row r="35272" ht="8.25" hidden="1" customHeight="1"/>
    <row r="35273" ht="8.25" hidden="1" customHeight="1"/>
    <row r="35274" ht="8.25" hidden="1" customHeight="1"/>
    <row r="35275" ht="8.25" hidden="1" customHeight="1"/>
    <row r="35276" ht="8.25" hidden="1" customHeight="1"/>
    <row r="35277" ht="8.25" hidden="1" customHeight="1"/>
    <row r="35278" ht="8.25" hidden="1" customHeight="1"/>
    <row r="35279" ht="8.25" hidden="1" customHeight="1"/>
    <row r="35280" ht="8.25" hidden="1" customHeight="1"/>
    <row r="35281" ht="8.25" hidden="1" customHeight="1"/>
    <row r="35282" ht="8.25" hidden="1" customHeight="1"/>
    <row r="35283" ht="8.25" hidden="1" customHeight="1"/>
    <row r="35284" ht="8.25" hidden="1" customHeight="1"/>
    <row r="35285" ht="8.25" hidden="1" customHeight="1"/>
    <row r="35286" ht="8.25" hidden="1" customHeight="1"/>
    <row r="35287" ht="8.25" hidden="1" customHeight="1"/>
    <row r="35288" ht="8.25" hidden="1" customHeight="1"/>
    <row r="35289" ht="8.25" hidden="1" customHeight="1"/>
    <row r="35290" ht="8.25" hidden="1" customHeight="1"/>
    <row r="35291" ht="8.25" hidden="1" customHeight="1"/>
    <row r="35292" ht="8.25" hidden="1" customHeight="1"/>
    <row r="35293" ht="8.25" hidden="1" customHeight="1"/>
    <row r="35294" ht="8.25" hidden="1" customHeight="1"/>
    <row r="35295" ht="8.25" hidden="1" customHeight="1"/>
    <row r="35296" ht="8.25" hidden="1" customHeight="1"/>
    <row r="35297" ht="8.25" hidden="1" customHeight="1"/>
    <row r="35298" ht="8.25" hidden="1" customHeight="1"/>
    <row r="35299" ht="8.25" hidden="1" customHeight="1"/>
    <row r="35300" ht="8.25" hidden="1" customHeight="1"/>
    <row r="35301" ht="8.25" hidden="1" customHeight="1"/>
    <row r="35302" ht="8.25" hidden="1" customHeight="1"/>
    <row r="35303" ht="8.25" hidden="1" customHeight="1"/>
    <row r="35304" ht="8.25" hidden="1" customHeight="1"/>
    <row r="35305" ht="8.25" hidden="1" customHeight="1"/>
    <row r="35306" ht="8.25" hidden="1" customHeight="1"/>
    <row r="35307" ht="8.25" hidden="1" customHeight="1"/>
    <row r="35308" ht="8.25" hidden="1" customHeight="1"/>
    <row r="35309" ht="8.25" hidden="1" customHeight="1"/>
    <row r="35310" ht="8.25" hidden="1" customHeight="1"/>
    <row r="35311" ht="8.25" hidden="1" customHeight="1"/>
    <row r="35312" ht="8.25" hidden="1" customHeight="1"/>
    <row r="35313" ht="8.25" hidden="1" customHeight="1"/>
    <row r="35314" ht="8.25" hidden="1" customHeight="1"/>
    <row r="35315" ht="8.25" hidden="1" customHeight="1"/>
    <row r="35316" ht="8.25" hidden="1" customHeight="1"/>
    <row r="35317" ht="8.25" hidden="1" customHeight="1"/>
    <row r="35318" ht="8.25" hidden="1" customHeight="1"/>
    <row r="35319" ht="8.25" hidden="1" customHeight="1"/>
    <row r="35320" ht="8.25" hidden="1" customHeight="1"/>
    <row r="35321" ht="8.25" hidden="1" customHeight="1"/>
    <row r="35322" ht="8.25" hidden="1" customHeight="1"/>
    <row r="35323" ht="8.25" hidden="1" customHeight="1"/>
    <row r="35324" ht="8.25" hidden="1" customHeight="1"/>
    <row r="35325" ht="8.25" hidden="1" customHeight="1"/>
    <row r="35326" ht="8.25" hidden="1" customHeight="1"/>
    <row r="35327" ht="8.25" hidden="1" customHeight="1"/>
    <row r="35328" ht="8.25" hidden="1" customHeight="1"/>
    <row r="35329" ht="8.25" hidden="1" customHeight="1"/>
    <row r="35330" ht="8.25" hidden="1" customHeight="1"/>
    <row r="35331" ht="8.25" hidden="1" customHeight="1"/>
    <row r="35332" ht="8.25" hidden="1" customHeight="1"/>
    <row r="35333" ht="8.25" hidden="1" customHeight="1"/>
    <row r="35334" ht="8.25" hidden="1" customHeight="1"/>
    <row r="35335" ht="8.25" hidden="1" customHeight="1"/>
    <row r="35336" ht="8.25" hidden="1" customHeight="1"/>
    <row r="35337" ht="8.25" hidden="1" customHeight="1"/>
    <row r="35338" ht="8.25" hidden="1" customHeight="1"/>
    <row r="35339" ht="8.25" hidden="1" customHeight="1"/>
    <row r="35340" ht="8.25" hidden="1" customHeight="1"/>
    <row r="35341" ht="8.25" hidden="1" customHeight="1"/>
    <row r="35342" ht="8.25" hidden="1" customHeight="1"/>
    <row r="35343" ht="8.25" hidden="1" customHeight="1"/>
    <row r="35344" ht="8.25" hidden="1" customHeight="1"/>
    <row r="35345" ht="8.25" hidden="1" customHeight="1"/>
    <row r="35346" ht="8.25" hidden="1" customHeight="1"/>
    <row r="35347" ht="8.25" hidden="1" customHeight="1"/>
    <row r="35348" ht="8.25" hidden="1" customHeight="1"/>
    <row r="35349" ht="8.25" hidden="1" customHeight="1"/>
    <row r="35350" ht="8.25" hidden="1" customHeight="1"/>
    <row r="35351" ht="8.25" hidden="1" customHeight="1"/>
    <row r="35352" ht="8.25" hidden="1" customHeight="1"/>
    <row r="35353" ht="8.25" hidden="1" customHeight="1"/>
    <row r="35354" ht="8.25" hidden="1" customHeight="1"/>
    <row r="35355" ht="8.25" hidden="1" customHeight="1"/>
    <row r="35356" ht="8.25" hidden="1" customHeight="1"/>
    <row r="35357" ht="8.25" hidden="1" customHeight="1"/>
    <row r="35358" ht="8.25" hidden="1" customHeight="1"/>
    <row r="35359" ht="8.25" hidden="1" customHeight="1"/>
    <row r="35360" ht="8.25" hidden="1" customHeight="1"/>
    <row r="35361" ht="8.25" hidden="1" customHeight="1"/>
    <row r="35362" ht="8.25" hidden="1" customHeight="1"/>
    <row r="35363" ht="8.25" hidden="1" customHeight="1"/>
    <row r="35364" ht="8.25" hidden="1" customHeight="1"/>
    <row r="35365" ht="8.25" hidden="1" customHeight="1"/>
    <row r="35366" ht="8.25" hidden="1" customHeight="1"/>
    <row r="35367" ht="8.25" hidden="1" customHeight="1"/>
    <row r="35368" ht="8.25" hidden="1" customHeight="1"/>
    <row r="35369" ht="8.25" hidden="1" customHeight="1"/>
    <row r="35370" ht="8.25" hidden="1" customHeight="1"/>
    <row r="35371" ht="8.25" hidden="1" customHeight="1"/>
    <row r="35372" ht="8.25" hidden="1" customHeight="1"/>
    <row r="35373" ht="8.25" hidden="1" customHeight="1"/>
    <row r="35374" ht="8.25" hidden="1" customHeight="1"/>
    <row r="35375" ht="8.25" hidden="1" customHeight="1"/>
    <row r="35376" ht="8.25" hidden="1" customHeight="1"/>
    <row r="35377" ht="8.25" hidden="1" customHeight="1"/>
    <row r="35378" ht="8.25" hidden="1" customHeight="1"/>
    <row r="35379" ht="8.25" hidden="1" customHeight="1"/>
    <row r="35380" ht="8.25" hidden="1" customHeight="1"/>
    <row r="35381" ht="8.25" hidden="1" customHeight="1"/>
    <row r="35382" ht="8.25" hidden="1" customHeight="1"/>
    <row r="35383" ht="8.25" hidden="1" customHeight="1"/>
    <row r="35384" ht="8.25" hidden="1" customHeight="1"/>
    <row r="35385" ht="8.25" hidden="1" customHeight="1"/>
    <row r="35386" ht="8.25" hidden="1" customHeight="1"/>
    <row r="35387" ht="8.25" hidden="1" customHeight="1"/>
    <row r="35388" ht="8.25" hidden="1" customHeight="1"/>
    <row r="35389" ht="8.25" hidden="1" customHeight="1"/>
    <row r="35390" ht="8.25" hidden="1" customHeight="1"/>
    <row r="35391" ht="8.25" hidden="1" customHeight="1"/>
    <row r="35392" ht="8.25" hidden="1" customHeight="1"/>
    <row r="35393" ht="8.25" hidden="1" customHeight="1"/>
    <row r="35394" ht="8.25" hidden="1" customHeight="1"/>
    <row r="35395" ht="8.25" hidden="1" customHeight="1"/>
    <row r="35396" ht="8.25" hidden="1" customHeight="1"/>
    <row r="35397" ht="8.25" hidden="1" customHeight="1"/>
    <row r="35398" ht="8.25" hidden="1" customHeight="1"/>
    <row r="35399" ht="8.25" hidden="1" customHeight="1"/>
    <row r="35400" ht="8.25" hidden="1" customHeight="1"/>
    <row r="35401" ht="8.25" hidden="1" customHeight="1"/>
    <row r="35402" ht="8.25" hidden="1" customHeight="1"/>
    <row r="35403" ht="8.25" hidden="1" customHeight="1"/>
    <row r="35404" ht="8.25" hidden="1" customHeight="1"/>
    <row r="35405" ht="8.25" hidden="1" customHeight="1"/>
    <row r="35406" ht="8.25" hidden="1" customHeight="1"/>
    <row r="35407" ht="8.25" hidden="1" customHeight="1"/>
    <row r="35408" ht="8.25" hidden="1" customHeight="1"/>
    <row r="35409" ht="8.25" hidden="1" customHeight="1"/>
    <row r="35410" ht="8.25" hidden="1" customHeight="1"/>
    <row r="35411" ht="8.25" hidden="1" customHeight="1"/>
    <row r="35412" ht="8.25" hidden="1" customHeight="1"/>
    <row r="35413" ht="8.25" hidden="1" customHeight="1"/>
    <row r="35414" ht="8.25" hidden="1" customHeight="1"/>
    <row r="35415" ht="8.25" hidden="1" customHeight="1"/>
    <row r="35416" ht="8.25" hidden="1" customHeight="1"/>
    <row r="35417" ht="8.25" hidden="1" customHeight="1"/>
    <row r="35418" ht="8.25" hidden="1" customHeight="1"/>
    <row r="35419" ht="8.25" hidden="1" customHeight="1"/>
    <row r="35420" ht="8.25" hidden="1" customHeight="1"/>
    <row r="35421" ht="8.25" hidden="1" customHeight="1"/>
    <row r="35422" ht="8.25" hidden="1" customHeight="1"/>
    <row r="35423" ht="8.25" hidden="1" customHeight="1"/>
    <row r="35424" ht="8.25" hidden="1" customHeight="1"/>
    <row r="35425" ht="8.25" hidden="1" customHeight="1"/>
    <row r="35426" ht="8.25" hidden="1" customHeight="1"/>
    <row r="35427" ht="8.25" hidden="1" customHeight="1"/>
    <row r="35428" ht="8.25" hidden="1" customHeight="1"/>
    <row r="35429" ht="8.25" hidden="1" customHeight="1"/>
    <row r="35430" ht="8.25" hidden="1" customHeight="1"/>
    <row r="35431" ht="8.25" hidden="1" customHeight="1"/>
    <row r="35432" ht="8.25" hidden="1" customHeight="1"/>
    <row r="35433" ht="8.25" hidden="1" customHeight="1"/>
    <row r="35434" ht="8.25" hidden="1" customHeight="1"/>
    <row r="35435" ht="8.25" hidden="1" customHeight="1"/>
    <row r="35436" ht="8.25" hidden="1" customHeight="1"/>
    <row r="35437" ht="8.25" hidden="1" customHeight="1"/>
    <row r="35438" ht="8.25" hidden="1" customHeight="1"/>
    <row r="35439" ht="8.25" hidden="1" customHeight="1"/>
    <row r="35440" ht="8.25" hidden="1" customHeight="1"/>
    <row r="35441" ht="8.25" hidden="1" customHeight="1"/>
    <row r="35442" ht="8.25" hidden="1" customHeight="1"/>
    <row r="35443" ht="8.25" hidden="1" customHeight="1"/>
    <row r="35444" ht="8.25" hidden="1" customHeight="1"/>
    <row r="35445" ht="8.25" hidden="1" customHeight="1"/>
    <row r="35446" ht="8.25" hidden="1" customHeight="1"/>
    <row r="35447" ht="8.25" hidden="1" customHeight="1"/>
    <row r="35448" ht="8.25" hidden="1" customHeight="1"/>
    <row r="35449" ht="8.25" hidden="1" customHeight="1"/>
    <row r="35450" ht="8.25" hidden="1" customHeight="1"/>
    <row r="35451" ht="8.25" hidden="1" customHeight="1"/>
    <row r="35452" ht="8.25" hidden="1" customHeight="1"/>
    <row r="35453" ht="8.25" hidden="1" customHeight="1"/>
    <row r="35454" ht="8.25" hidden="1" customHeight="1"/>
    <row r="35455" ht="8.25" hidden="1" customHeight="1"/>
    <row r="35456" ht="8.25" hidden="1" customHeight="1"/>
    <row r="35457" ht="8.25" hidden="1" customHeight="1"/>
    <row r="35458" ht="8.25" hidden="1" customHeight="1"/>
    <row r="35459" ht="8.25" hidden="1" customHeight="1"/>
    <row r="35460" ht="8.25" hidden="1" customHeight="1"/>
    <row r="35461" ht="8.25" hidden="1" customHeight="1"/>
    <row r="35462" ht="8.25" hidden="1" customHeight="1"/>
    <row r="35463" ht="8.25" hidden="1" customHeight="1"/>
    <row r="35464" ht="8.25" hidden="1" customHeight="1"/>
    <row r="35465" ht="8.25" hidden="1" customHeight="1"/>
    <row r="35466" ht="8.25" hidden="1" customHeight="1"/>
    <row r="35467" ht="8.25" hidden="1" customHeight="1"/>
    <row r="35468" ht="8.25" hidden="1" customHeight="1"/>
    <row r="35469" ht="8.25" hidden="1" customHeight="1"/>
    <row r="35470" ht="8.25" hidden="1" customHeight="1"/>
    <row r="35471" ht="8.25" hidden="1" customHeight="1"/>
    <row r="35472" ht="8.25" hidden="1" customHeight="1"/>
    <row r="35473" ht="8.25" hidden="1" customHeight="1"/>
    <row r="35474" ht="8.25" hidden="1" customHeight="1"/>
    <row r="35475" ht="8.25" hidden="1" customHeight="1"/>
    <row r="35476" ht="8.25" hidden="1" customHeight="1"/>
    <row r="35477" ht="8.25" hidden="1" customHeight="1"/>
    <row r="35478" ht="8.25" hidden="1" customHeight="1"/>
    <row r="35479" ht="8.25" hidden="1" customHeight="1"/>
    <row r="35480" ht="8.25" hidden="1" customHeight="1"/>
    <row r="35481" ht="8.25" hidden="1" customHeight="1"/>
    <row r="35482" ht="8.25" hidden="1" customHeight="1"/>
    <row r="35483" ht="8.25" hidden="1" customHeight="1"/>
    <row r="35484" ht="8.25" hidden="1" customHeight="1"/>
    <row r="35485" ht="8.25" hidden="1" customHeight="1"/>
    <row r="35486" ht="8.25" hidden="1" customHeight="1"/>
    <row r="35487" ht="8.25" hidden="1" customHeight="1"/>
    <row r="35488" ht="8.25" hidden="1" customHeight="1"/>
    <row r="35489" ht="8.25" hidden="1" customHeight="1"/>
    <row r="35490" ht="8.25" hidden="1" customHeight="1"/>
    <row r="35491" ht="8.25" hidden="1" customHeight="1"/>
    <row r="35492" ht="8.25" hidden="1" customHeight="1"/>
    <row r="35493" ht="8.25" hidden="1" customHeight="1"/>
    <row r="35494" ht="8.25" hidden="1" customHeight="1"/>
    <row r="35495" ht="8.25" hidden="1" customHeight="1"/>
    <row r="35496" ht="8.25" hidden="1" customHeight="1"/>
    <row r="35497" ht="8.25" hidden="1" customHeight="1"/>
    <row r="35498" ht="8.25" hidden="1" customHeight="1"/>
    <row r="35499" ht="8.25" hidden="1" customHeight="1"/>
    <row r="35500" ht="8.25" hidden="1" customHeight="1"/>
    <row r="35501" ht="8.25" hidden="1" customHeight="1"/>
    <row r="35502" ht="8.25" hidden="1" customHeight="1"/>
    <row r="35503" ht="8.25" hidden="1" customHeight="1"/>
    <row r="35504" ht="8.25" hidden="1" customHeight="1"/>
    <row r="35505" ht="8.25" hidden="1" customHeight="1"/>
    <row r="35506" ht="8.25" hidden="1" customHeight="1"/>
    <row r="35507" ht="8.25" hidden="1" customHeight="1"/>
    <row r="35508" ht="8.25" hidden="1" customHeight="1"/>
    <row r="35509" ht="8.25" hidden="1" customHeight="1"/>
    <row r="35510" ht="8.25" hidden="1" customHeight="1"/>
    <row r="35511" ht="8.25" hidden="1" customHeight="1"/>
    <row r="35512" ht="8.25" hidden="1" customHeight="1"/>
    <row r="35513" ht="8.25" hidden="1" customHeight="1"/>
    <row r="35514" ht="8.25" hidden="1" customHeight="1"/>
    <row r="35515" ht="8.25" hidden="1" customHeight="1"/>
    <row r="35516" ht="8.25" hidden="1" customHeight="1"/>
    <row r="35517" ht="8.25" hidden="1" customHeight="1"/>
    <row r="35518" ht="8.25" hidden="1" customHeight="1"/>
    <row r="35519" ht="8.25" hidden="1" customHeight="1"/>
    <row r="35520" ht="8.25" hidden="1" customHeight="1"/>
    <row r="35521" ht="8.25" hidden="1" customHeight="1"/>
    <row r="35522" ht="8.25" hidden="1" customHeight="1"/>
    <row r="35523" ht="8.25" hidden="1" customHeight="1"/>
    <row r="35524" ht="8.25" hidden="1" customHeight="1"/>
    <row r="35525" ht="8.25" hidden="1" customHeight="1"/>
    <row r="35526" ht="8.25" hidden="1" customHeight="1"/>
    <row r="35527" ht="8.25" hidden="1" customHeight="1"/>
    <row r="35528" ht="8.25" hidden="1" customHeight="1"/>
    <row r="35529" ht="8.25" hidden="1" customHeight="1"/>
    <row r="35530" ht="8.25" hidden="1" customHeight="1"/>
    <row r="35531" ht="8.25" hidden="1" customHeight="1"/>
    <row r="35532" ht="8.25" hidden="1" customHeight="1"/>
    <row r="35533" ht="8.25" hidden="1" customHeight="1"/>
    <row r="35534" ht="8.25" hidden="1" customHeight="1"/>
    <row r="35535" ht="8.25" hidden="1" customHeight="1"/>
    <row r="35536" ht="8.25" hidden="1" customHeight="1"/>
    <row r="35537" ht="8.25" hidden="1" customHeight="1"/>
    <row r="35538" ht="8.25" hidden="1" customHeight="1"/>
    <row r="35539" ht="8.25" hidden="1" customHeight="1"/>
    <row r="35540" ht="8.25" hidden="1" customHeight="1"/>
    <row r="35541" ht="8.25" hidden="1" customHeight="1"/>
    <row r="35542" ht="8.25" hidden="1" customHeight="1"/>
    <row r="35543" ht="8.25" hidden="1" customHeight="1"/>
    <row r="35544" ht="8.25" hidden="1" customHeight="1"/>
    <row r="35545" ht="8.25" hidden="1" customHeight="1"/>
    <row r="35546" ht="8.25" hidden="1" customHeight="1"/>
    <row r="35547" ht="8.25" hidden="1" customHeight="1"/>
    <row r="35548" ht="8.25" hidden="1" customHeight="1"/>
    <row r="35549" ht="8.25" hidden="1" customHeight="1"/>
    <row r="35550" ht="8.25" hidden="1" customHeight="1"/>
    <row r="35551" ht="8.25" hidden="1" customHeight="1"/>
    <row r="35552" ht="8.25" hidden="1" customHeight="1"/>
    <row r="35553" ht="8.25" hidden="1" customHeight="1"/>
    <row r="35554" ht="8.25" hidden="1" customHeight="1"/>
    <row r="35555" ht="8.25" hidden="1" customHeight="1"/>
    <row r="35556" ht="8.25" hidden="1" customHeight="1"/>
    <row r="35557" ht="8.25" hidden="1" customHeight="1"/>
    <row r="35558" ht="8.25" hidden="1" customHeight="1"/>
    <row r="35559" ht="8.25" hidden="1" customHeight="1"/>
    <row r="35560" ht="8.25" hidden="1" customHeight="1"/>
    <row r="35561" ht="8.25" hidden="1" customHeight="1"/>
    <row r="35562" ht="8.25" hidden="1" customHeight="1"/>
    <row r="35563" ht="8.25" hidden="1" customHeight="1"/>
    <row r="35564" ht="8.25" hidden="1" customHeight="1"/>
    <row r="35565" ht="8.25" hidden="1" customHeight="1"/>
    <row r="35566" ht="8.25" hidden="1" customHeight="1"/>
    <row r="35567" ht="8.25" hidden="1" customHeight="1"/>
    <row r="35568" ht="8.25" hidden="1" customHeight="1"/>
    <row r="35569" ht="8.25" hidden="1" customHeight="1"/>
    <row r="35570" ht="8.25" hidden="1" customHeight="1"/>
    <row r="35571" ht="8.25" hidden="1" customHeight="1"/>
    <row r="35572" ht="8.25" hidden="1" customHeight="1"/>
    <row r="35573" ht="8.25" hidden="1" customHeight="1"/>
    <row r="35574" ht="8.25" hidden="1" customHeight="1"/>
    <row r="35575" ht="8.25" hidden="1" customHeight="1"/>
    <row r="35576" ht="8.25" hidden="1" customHeight="1"/>
    <row r="35577" ht="8.25" hidden="1" customHeight="1"/>
    <row r="35578" ht="8.25" hidden="1" customHeight="1"/>
    <row r="35579" ht="8.25" hidden="1" customHeight="1"/>
    <row r="35580" ht="8.25" hidden="1" customHeight="1"/>
    <row r="35581" ht="8.25" hidden="1" customHeight="1"/>
    <row r="35582" ht="8.25" hidden="1" customHeight="1"/>
    <row r="35583" ht="8.25" hidden="1" customHeight="1"/>
    <row r="35584" ht="8.25" hidden="1" customHeight="1"/>
    <row r="35585" ht="8.25" hidden="1" customHeight="1"/>
    <row r="35586" ht="8.25" hidden="1" customHeight="1"/>
    <row r="35587" ht="8.25" hidden="1" customHeight="1"/>
    <row r="35588" ht="8.25" hidden="1" customHeight="1"/>
    <row r="35589" ht="8.25" hidden="1" customHeight="1"/>
    <row r="35590" ht="8.25" hidden="1" customHeight="1"/>
    <row r="35591" ht="8.25" hidden="1" customHeight="1"/>
    <row r="35592" ht="8.25" hidden="1" customHeight="1"/>
    <row r="35593" ht="8.25" hidden="1" customHeight="1"/>
    <row r="35594" ht="8.25" hidden="1" customHeight="1"/>
    <row r="35595" ht="8.25" hidden="1" customHeight="1"/>
    <row r="35596" ht="8.25" hidden="1" customHeight="1"/>
    <row r="35597" ht="8.25" hidden="1" customHeight="1"/>
    <row r="35598" ht="8.25" hidden="1" customHeight="1"/>
    <row r="35599" ht="8.25" hidden="1" customHeight="1"/>
    <row r="35600" ht="8.25" hidden="1" customHeight="1"/>
    <row r="35601" ht="8.25" hidden="1" customHeight="1"/>
    <row r="35602" ht="8.25" hidden="1" customHeight="1"/>
    <row r="35603" ht="8.25" hidden="1" customHeight="1"/>
    <row r="35604" ht="8.25" hidden="1" customHeight="1"/>
    <row r="35605" ht="8.25" hidden="1" customHeight="1"/>
    <row r="35606" ht="8.25" hidden="1" customHeight="1"/>
    <row r="35607" ht="8.25" hidden="1" customHeight="1"/>
    <row r="35608" ht="8.25" hidden="1" customHeight="1"/>
    <row r="35609" ht="8.25" hidden="1" customHeight="1"/>
    <row r="35610" ht="8.25" hidden="1" customHeight="1"/>
    <row r="35611" ht="8.25" hidden="1" customHeight="1"/>
    <row r="35612" ht="8.25" hidden="1" customHeight="1"/>
    <row r="35613" ht="8.25" hidden="1" customHeight="1"/>
    <row r="35614" ht="8.25" hidden="1" customHeight="1"/>
    <row r="35615" ht="8.25" hidden="1" customHeight="1"/>
    <row r="35616" ht="8.25" hidden="1" customHeight="1"/>
    <row r="35617" ht="8.25" hidden="1" customHeight="1"/>
    <row r="35618" ht="8.25" hidden="1" customHeight="1"/>
    <row r="35619" ht="8.25" hidden="1" customHeight="1"/>
    <row r="35620" ht="8.25" hidden="1" customHeight="1"/>
    <row r="35621" ht="8.25" hidden="1" customHeight="1"/>
    <row r="35622" ht="8.25" hidden="1" customHeight="1"/>
    <row r="35623" ht="8.25" hidden="1" customHeight="1"/>
    <row r="35624" ht="8.25" hidden="1" customHeight="1"/>
    <row r="35625" ht="8.25" hidden="1" customHeight="1"/>
    <row r="35626" ht="8.25" hidden="1" customHeight="1"/>
    <row r="35627" ht="8.25" hidden="1" customHeight="1"/>
    <row r="35628" ht="8.25" hidden="1" customHeight="1"/>
    <row r="35629" ht="8.25" hidden="1" customHeight="1"/>
    <row r="35630" ht="8.25" hidden="1" customHeight="1"/>
    <row r="35631" ht="8.25" hidden="1" customHeight="1"/>
    <row r="35632" ht="8.25" hidden="1" customHeight="1"/>
    <row r="35633" ht="8.25" hidden="1" customHeight="1"/>
    <row r="35634" ht="8.25" hidden="1" customHeight="1"/>
    <row r="35635" ht="8.25" hidden="1" customHeight="1"/>
    <row r="35636" ht="8.25" hidden="1" customHeight="1"/>
    <row r="35637" ht="8.25" hidden="1" customHeight="1"/>
    <row r="35638" ht="8.25" hidden="1" customHeight="1"/>
    <row r="35639" ht="8.25" hidden="1" customHeight="1"/>
    <row r="35640" ht="8.25" hidden="1" customHeight="1"/>
    <row r="35641" ht="8.25" hidden="1" customHeight="1"/>
    <row r="35642" ht="8.25" hidden="1" customHeight="1"/>
    <row r="35643" ht="8.25" hidden="1" customHeight="1"/>
    <row r="35644" ht="8.25" hidden="1" customHeight="1"/>
    <row r="35645" ht="8.25" hidden="1" customHeight="1"/>
    <row r="35646" ht="8.25" hidden="1" customHeight="1"/>
    <row r="35647" ht="8.25" hidden="1" customHeight="1"/>
    <row r="35648" ht="8.25" hidden="1" customHeight="1"/>
    <row r="35649" ht="8.25" hidden="1" customHeight="1"/>
    <row r="35650" ht="8.25" hidden="1" customHeight="1"/>
    <row r="35651" ht="8.25" hidden="1" customHeight="1"/>
    <row r="35652" ht="8.25" hidden="1" customHeight="1"/>
    <row r="35653" ht="8.25" hidden="1" customHeight="1"/>
    <row r="35654" ht="8.25" hidden="1" customHeight="1"/>
    <row r="35655" ht="8.25" hidden="1" customHeight="1"/>
    <row r="35656" ht="8.25" hidden="1" customHeight="1"/>
    <row r="35657" ht="8.25" hidden="1" customHeight="1"/>
    <row r="35658" ht="8.25" hidden="1" customHeight="1"/>
    <row r="35659" ht="8.25" hidden="1" customHeight="1"/>
    <row r="35660" ht="8.25" hidden="1" customHeight="1"/>
    <row r="35661" ht="8.25" hidden="1" customHeight="1"/>
    <row r="35662" ht="8.25" hidden="1" customHeight="1"/>
    <row r="35663" ht="8.25" hidden="1" customHeight="1"/>
    <row r="35664" ht="8.25" hidden="1" customHeight="1"/>
    <row r="35665" ht="8.25" hidden="1" customHeight="1"/>
    <row r="35666" ht="8.25" hidden="1" customHeight="1"/>
    <row r="35667" ht="8.25" hidden="1" customHeight="1"/>
    <row r="35668" ht="8.25" hidden="1" customHeight="1"/>
    <row r="35669" ht="8.25" hidden="1" customHeight="1"/>
    <row r="35670" ht="8.25" hidden="1" customHeight="1"/>
    <row r="35671" ht="8.25" hidden="1" customHeight="1"/>
    <row r="35672" ht="8.25" hidden="1" customHeight="1"/>
    <row r="35673" ht="8.25" hidden="1" customHeight="1"/>
    <row r="35674" ht="8.25" hidden="1" customHeight="1"/>
    <row r="35675" ht="8.25" hidden="1" customHeight="1"/>
    <row r="35676" ht="8.25" hidden="1" customHeight="1"/>
    <row r="35677" ht="8.25" hidden="1" customHeight="1"/>
    <row r="35678" ht="8.25" hidden="1" customHeight="1"/>
    <row r="35679" ht="8.25" hidden="1" customHeight="1"/>
    <row r="35680" ht="8.25" hidden="1" customHeight="1"/>
    <row r="35681" ht="8.25" hidden="1" customHeight="1"/>
    <row r="35682" ht="8.25" hidden="1" customHeight="1"/>
    <row r="35683" ht="8.25" hidden="1" customHeight="1"/>
    <row r="35684" ht="8.25" hidden="1" customHeight="1"/>
    <row r="35685" ht="8.25" hidden="1" customHeight="1"/>
    <row r="35686" ht="8.25" hidden="1" customHeight="1"/>
    <row r="35687" ht="8.25" hidden="1" customHeight="1"/>
    <row r="35688" ht="8.25" hidden="1" customHeight="1"/>
    <row r="35689" ht="8.25" hidden="1" customHeight="1"/>
    <row r="35690" ht="8.25" hidden="1" customHeight="1"/>
    <row r="35691" ht="8.25" hidden="1" customHeight="1"/>
    <row r="35692" ht="8.25" hidden="1" customHeight="1"/>
    <row r="35693" ht="8.25" hidden="1" customHeight="1"/>
    <row r="35694" ht="8.25" hidden="1" customHeight="1"/>
    <row r="35695" ht="8.25" hidden="1" customHeight="1"/>
    <row r="35696" ht="8.25" hidden="1" customHeight="1"/>
    <row r="35697" ht="8.25" hidden="1" customHeight="1"/>
    <row r="35698" ht="8.25" hidden="1" customHeight="1"/>
    <row r="35699" ht="8.25" hidden="1" customHeight="1"/>
    <row r="35700" ht="8.25" hidden="1" customHeight="1"/>
    <row r="35701" ht="8.25" hidden="1" customHeight="1"/>
    <row r="35702" ht="8.25" hidden="1" customHeight="1"/>
    <row r="35703" ht="8.25" hidden="1" customHeight="1"/>
    <row r="35704" ht="8.25" hidden="1" customHeight="1"/>
    <row r="35705" ht="8.25" hidden="1" customHeight="1"/>
    <row r="35706" ht="8.25" hidden="1" customHeight="1"/>
    <row r="35707" ht="8.25" hidden="1" customHeight="1"/>
    <row r="35708" ht="8.25" hidden="1" customHeight="1"/>
    <row r="35709" ht="8.25" hidden="1" customHeight="1"/>
    <row r="35710" ht="8.25" hidden="1" customHeight="1"/>
    <row r="35711" ht="8.25" hidden="1" customHeight="1"/>
    <row r="35712" ht="8.25" hidden="1" customHeight="1"/>
    <row r="35713" ht="8.25" hidden="1" customHeight="1"/>
    <row r="35714" ht="8.25" hidden="1" customHeight="1"/>
    <row r="35715" ht="8.25" hidden="1" customHeight="1"/>
    <row r="35716" ht="8.25" hidden="1" customHeight="1"/>
    <row r="35717" ht="8.25" hidden="1" customHeight="1"/>
    <row r="35718" ht="8.25" hidden="1" customHeight="1"/>
    <row r="35719" ht="8.25" hidden="1" customHeight="1"/>
    <row r="35720" ht="8.25" hidden="1" customHeight="1"/>
    <row r="35721" ht="8.25" hidden="1" customHeight="1"/>
    <row r="35722" ht="8.25" hidden="1" customHeight="1"/>
    <row r="35723" ht="8.25" hidden="1" customHeight="1"/>
    <row r="35724" ht="8.25" hidden="1" customHeight="1"/>
    <row r="35725" ht="8.25" hidden="1" customHeight="1"/>
    <row r="35726" ht="8.25" hidden="1" customHeight="1"/>
    <row r="35727" ht="8.25" hidden="1" customHeight="1"/>
    <row r="35728" ht="8.25" hidden="1" customHeight="1"/>
    <row r="35729" ht="8.25" hidden="1" customHeight="1"/>
    <row r="35730" ht="8.25" hidden="1" customHeight="1"/>
    <row r="35731" ht="8.25" hidden="1" customHeight="1"/>
    <row r="35732" ht="8.25" hidden="1" customHeight="1"/>
    <row r="35733" ht="8.25" hidden="1" customHeight="1"/>
    <row r="35734" ht="8.25" hidden="1" customHeight="1"/>
    <row r="35735" ht="8.25" hidden="1" customHeight="1"/>
    <row r="35736" ht="8.25" hidden="1" customHeight="1"/>
    <row r="35737" ht="8.25" hidden="1" customHeight="1"/>
    <row r="35738" ht="8.25" hidden="1" customHeight="1"/>
    <row r="35739" ht="8.25" hidden="1" customHeight="1"/>
    <row r="35740" ht="8.25" hidden="1" customHeight="1"/>
    <row r="35741" ht="8.25" hidden="1" customHeight="1"/>
    <row r="35742" ht="8.25" hidden="1" customHeight="1"/>
    <row r="35743" ht="8.25" hidden="1" customHeight="1"/>
    <row r="35744" ht="8.25" hidden="1" customHeight="1"/>
    <row r="35745" ht="8.25" hidden="1" customHeight="1"/>
    <row r="35746" ht="8.25" hidden="1" customHeight="1"/>
    <row r="35747" ht="8.25" hidden="1" customHeight="1"/>
    <row r="35748" ht="8.25" hidden="1" customHeight="1"/>
    <row r="35749" ht="8.25" hidden="1" customHeight="1"/>
    <row r="35750" ht="8.25" hidden="1" customHeight="1"/>
    <row r="35751" ht="8.25" hidden="1" customHeight="1"/>
    <row r="35752" ht="8.25" hidden="1" customHeight="1"/>
    <row r="35753" ht="8.25" hidden="1" customHeight="1"/>
    <row r="35754" ht="8.25" hidden="1" customHeight="1"/>
    <row r="35755" ht="8.25" hidden="1" customHeight="1"/>
    <row r="35756" ht="8.25" hidden="1" customHeight="1"/>
    <row r="35757" ht="8.25" hidden="1" customHeight="1"/>
    <row r="35758" ht="8.25" hidden="1" customHeight="1"/>
    <row r="35759" ht="8.25" hidden="1" customHeight="1"/>
    <row r="35760" ht="8.25" hidden="1" customHeight="1"/>
    <row r="35761" ht="8.25" hidden="1" customHeight="1"/>
    <row r="35762" ht="8.25" hidden="1" customHeight="1"/>
    <row r="35763" ht="8.25" hidden="1" customHeight="1"/>
    <row r="35764" ht="8.25" hidden="1" customHeight="1"/>
    <row r="35765" ht="8.25" hidden="1" customHeight="1"/>
    <row r="35766" ht="8.25" hidden="1" customHeight="1"/>
    <row r="35767" ht="8.25" hidden="1" customHeight="1"/>
    <row r="35768" ht="8.25" hidden="1" customHeight="1"/>
    <row r="35769" ht="8.25" hidden="1" customHeight="1"/>
    <row r="35770" ht="8.25" hidden="1" customHeight="1"/>
    <row r="35771" ht="8.25" hidden="1" customHeight="1"/>
    <row r="35772" ht="8.25" hidden="1" customHeight="1"/>
    <row r="35773" ht="8.25" hidden="1" customHeight="1"/>
    <row r="35774" ht="8.25" hidden="1" customHeight="1"/>
    <row r="35775" ht="8.25" hidden="1" customHeight="1"/>
    <row r="35776" ht="8.25" hidden="1" customHeight="1"/>
    <row r="35777" ht="8.25" hidden="1" customHeight="1"/>
    <row r="35778" ht="8.25" hidden="1" customHeight="1"/>
    <row r="35779" ht="8.25" hidden="1" customHeight="1"/>
    <row r="35780" ht="8.25" hidden="1" customHeight="1"/>
    <row r="35781" ht="8.25" hidden="1" customHeight="1"/>
    <row r="35782" ht="8.25" hidden="1" customHeight="1"/>
    <row r="35783" ht="8.25" hidden="1" customHeight="1"/>
    <row r="35784" ht="8.25" hidden="1" customHeight="1"/>
    <row r="35785" ht="8.25" hidden="1" customHeight="1"/>
    <row r="35786" ht="8.25" hidden="1" customHeight="1"/>
    <row r="35787" ht="8.25" hidden="1" customHeight="1"/>
    <row r="35788" ht="8.25" hidden="1" customHeight="1"/>
    <row r="35789" ht="8.25" hidden="1" customHeight="1"/>
    <row r="35790" ht="8.25" hidden="1" customHeight="1"/>
    <row r="35791" ht="8.25" hidden="1" customHeight="1"/>
    <row r="35792" ht="8.25" hidden="1" customHeight="1"/>
    <row r="35793" ht="8.25" hidden="1" customHeight="1"/>
    <row r="35794" ht="8.25" hidden="1" customHeight="1"/>
    <row r="35795" ht="8.25" hidden="1" customHeight="1"/>
    <row r="35796" ht="8.25" hidden="1" customHeight="1"/>
    <row r="35797" ht="8.25" hidden="1" customHeight="1"/>
    <row r="35798" ht="8.25" hidden="1" customHeight="1"/>
    <row r="35799" ht="8.25" hidden="1" customHeight="1"/>
    <row r="35800" ht="8.25" hidden="1" customHeight="1"/>
    <row r="35801" ht="8.25" hidden="1" customHeight="1"/>
    <row r="35802" ht="8.25" hidden="1" customHeight="1"/>
    <row r="35803" ht="8.25" hidden="1" customHeight="1"/>
    <row r="35804" ht="8.25" hidden="1" customHeight="1"/>
    <row r="35805" ht="8.25" hidden="1" customHeight="1"/>
    <row r="35806" ht="8.25" hidden="1" customHeight="1"/>
    <row r="35807" ht="8.25" hidden="1" customHeight="1"/>
    <row r="35808" ht="8.25" hidden="1" customHeight="1"/>
    <row r="35809" ht="8.25" hidden="1" customHeight="1"/>
    <row r="35810" ht="8.25" hidden="1" customHeight="1"/>
    <row r="35811" ht="8.25" hidden="1" customHeight="1"/>
    <row r="35812" ht="8.25" hidden="1" customHeight="1"/>
    <row r="35813" ht="8.25" hidden="1" customHeight="1"/>
    <row r="35814" ht="8.25" hidden="1" customHeight="1"/>
    <row r="35815" ht="8.25" hidden="1" customHeight="1"/>
    <row r="35816" ht="8.25" hidden="1" customHeight="1"/>
    <row r="35817" ht="8.25" hidden="1" customHeight="1"/>
    <row r="35818" ht="8.25" hidden="1" customHeight="1"/>
    <row r="35819" ht="8.25" hidden="1" customHeight="1"/>
    <row r="35820" ht="8.25" hidden="1" customHeight="1"/>
    <row r="35821" ht="8.25" hidden="1" customHeight="1"/>
    <row r="35822" ht="8.25" hidden="1" customHeight="1"/>
    <row r="35823" ht="8.25" hidden="1" customHeight="1"/>
    <row r="35824" ht="8.25" hidden="1" customHeight="1"/>
    <row r="35825" ht="8.25" hidden="1" customHeight="1"/>
    <row r="35826" ht="8.25" hidden="1" customHeight="1"/>
    <row r="35827" ht="8.25" hidden="1" customHeight="1"/>
    <row r="35828" ht="8.25" hidden="1" customHeight="1"/>
    <row r="35829" ht="8.25" hidden="1" customHeight="1"/>
    <row r="35830" ht="8.25" hidden="1" customHeight="1"/>
    <row r="35831" ht="8.25" hidden="1" customHeight="1"/>
    <row r="35832" ht="8.25" hidden="1" customHeight="1"/>
    <row r="35833" ht="8.25" hidden="1" customHeight="1"/>
    <row r="35834" ht="8.25" hidden="1" customHeight="1"/>
    <row r="35835" ht="8.25" hidden="1" customHeight="1"/>
    <row r="35836" ht="8.25" hidden="1" customHeight="1"/>
    <row r="35837" ht="8.25" hidden="1" customHeight="1"/>
    <row r="35838" ht="8.25" hidden="1" customHeight="1"/>
    <row r="35839" ht="8.25" hidden="1" customHeight="1"/>
    <row r="35840" ht="8.25" hidden="1" customHeight="1"/>
    <row r="35841" ht="8.25" hidden="1" customHeight="1"/>
    <row r="35842" ht="8.25" hidden="1" customHeight="1"/>
    <row r="35843" ht="8.25" hidden="1" customHeight="1"/>
    <row r="35844" ht="8.25" hidden="1" customHeight="1"/>
    <row r="35845" ht="8.25" hidden="1" customHeight="1"/>
    <row r="35846" ht="8.25" hidden="1" customHeight="1"/>
    <row r="35847" ht="8.25" hidden="1" customHeight="1"/>
    <row r="35848" ht="8.25" hidden="1" customHeight="1"/>
    <row r="35849" ht="8.25" hidden="1" customHeight="1"/>
    <row r="35850" ht="8.25" hidden="1" customHeight="1"/>
    <row r="35851" ht="8.25" hidden="1" customHeight="1"/>
    <row r="35852" ht="8.25" hidden="1" customHeight="1"/>
    <row r="35853" ht="8.25" hidden="1" customHeight="1"/>
    <row r="35854" ht="8.25" hidden="1" customHeight="1"/>
    <row r="35855" ht="8.25" hidden="1" customHeight="1"/>
    <row r="35856" ht="8.25" hidden="1" customHeight="1"/>
    <row r="35857" ht="8.25" hidden="1" customHeight="1"/>
    <row r="35858" ht="8.25" hidden="1" customHeight="1"/>
    <row r="35859" ht="8.25" hidden="1" customHeight="1"/>
    <row r="35860" ht="8.25" hidden="1" customHeight="1"/>
    <row r="35861" ht="8.25" hidden="1" customHeight="1"/>
    <row r="35862" ht="8.25" hidden="1" customHeight="1"/>
    <row r="35863" ht="8.25" hidden="1" customHeight="1"/>
    <row r="35864" ht="8.25" hidden="1" customHeight="1"/>
    <row r="35865" ht="8.25" hidden="1" customHeight="1"/>
    <row r="35866" ht="8.25" hidden="1" customHeight="1"/>
    <row r="35867" ht="8.25" hidden="1" customHeight="1"/>
    <row r="35868" ht="8.25" hidden="1" customHeight="1"/>
    <row r="35869" ht="8.25" hidden="1" customHeight="1"/>
    <row r="35870" ht="8.25" hidden="1" customHeight="1"/>
    <row r="35871" ht="8.25" hidden="1" customHeight="1"/>
    <row r="35872" ht="8.25" hidden="1" customHeight="1"/>
    <row r="35873" ht="8.25" hidden="1" customHeight="1"/>
    <row r="35874" ht="8.25" hidden="1" customHeight="1"/>
    <row r="35875" ht="8.25" hidden="1" customHeight="1"/>
    <row r="35876" ht="8.25" hidden="1" customHeight="1"/>
    <row r="35877" ht="8.25" hidden="1" customHeight="1"/>
    <row r="35878" ht="8.25" hidden="1" customHeight="1"/>
    <row r="35879" ht="8.25" hidden="1" customHeight="1"/>
    <row r="35880" ht="8.25" hidden="1" customHeight="1"/>
    <row r="35881" ht="8.25" hidden="1" customHeight="1"/>
    <row r="35882" ht="8.25" hidden="1" customHeight="1"/>
    <row r="35883" ht="8.25" hidden="1" customHeight="1"/>
    <row r="35884" ht="8.25" hidden="1" customHeight="1"/>
    <row r="35885" ht="8.25" hidden="1" customHeight="1"/>
    <row r="35886" ht="8.25" hidden="1" customHeight="1"/>
    <row r="35887" ht="8.25" hidden="1" customHeight="1"/>
    <row r="35888" ht="8.25" hidden="1" customHeight="1"/>
    <row r="35889" ht="8.25" hidden="1" customHeight="1"/>
    <row r="35890" ht="8.25" hidden="1" customHeight="1"/>
    <row r="35891" ht="8.25" hidden="1" customHeight="1"/>
    <row r="35892" ht="8.25" hidden="1" customHeight="1"/>
    <row r="35893" ht="8.25" hidden="1" customHeight="1"/>
    <row r="35894" ht="8.25" hidden="1" customHeight="1"/>
    <row r="35895" ht="8.25" hidden="1" customHeight="1"/>
    <row r="35896" ht="8.25" hidden="1" customHeight="1"/>
    <row r="35897" ht="8.25" hidden="1" customHeight="1"/>
    <row r="35898" ht="8.25" hidden="1" customHeight="1"/>
    <row r="35899" ht="8.25" hidden="1" customHeight="1"/>
    <row r="35900" ht="8.25" hidden="1" customHeight="1"/>
    <row r="35901" ht="8.25" hidden="1" customHeight="1"/>
    <row r="35902" ht="8.25" hidden="1" customHeight="1"/>
    <row r="35903" ht="8.25" hidden="1" customHeight="1"/>
    <row r="35904" ht="8.25" hidden="1" customHeight="1"/>
    <row r="35905" ht="8.25" hidden="1" customHeight="1"/>
    <row r="35906" ht="8.25" hidden="1" customHeight="1"/>
    <row r="35907" ht="8.25" hidden="1" customHeight="1"/>
    <row r="35908" ht="8.25" hidden="1" customHeight="1"/>
    <row r="35909" ht="8.25" hidden="1" customHeight="1"/>
    <row r="35910" ht="8.25" hidden="1" customHeight="1"/>
    <row r="35911" ht="8.25" hidden="1" customHeight="1"/>
    <row r="35912" ht="8.25" hidden="1" customHeight="1"/>
    <row r="35913" ht="8.25" hidden="1" customHeight="1"/>
    <row r="35914" ht="8.25" hidden="1" customHeight="1"/>
    <row r="35915" ht="8.25" hidden="1" customHeight="1"/>
    <row r="35916" ht="8.25" hidden="1" customHeight="1"/>
    <row r="35917" ht="8.25" hidden="1" customHeight="1"/>
    <row r="35918" ht="8.25" hidden="1" customHeight="1"/>
    <row r="35919" ht="8.25" hidden="1" customHeight="1"/>
    <row r="35920" ht="8.25" hidden="1" customHeight="1"/>
    <row r="35921" ht="8.25" hidden="1" customHeight="1"/>
    <row r="35922" ht="8.25" hidden="1" customHeight="1"/>
    <row r="35923" ht="8.25" hidden="1" customHeight="1"/>
    <row r="35924" ht="8.25" hidden="1" customHeight="1"/>
    <row r="35925" ht="8.25" hidden="1" customHeight="1"/>
    <row r="35926" ht="8.25" hidden="1" customHeight="1"/>
    <row r="35927" ht="8.25" hidden="1" customHeight="1"/>
    <row r="35928" ht="8.25" hidden="1" customHeight="1"/>
    <row r="35929" ht="8.25" hidden="1" customHeight="1"/>
    <row r="35930" ht="8.25" hidden="1" customHeight="1"/>
    <row r="35931" ht="8.25" hidden="1" customHeight="1"/>
    <row r="35932" ht="8.25" hidden="1" customHeight="1"/>
    <row r="35933" ht="8.25" hidden="1" customHeight="1"/>
    <row r="35934" ht="8.25" hidden="1" customHeight="1"/>
    <row r="35935" ht="8.25" hidden="1" customHeight="1"/>
    <row r="35936" ht="8.25" hidden="1" customHeight="1"/>
    <row r="35937" ht="8.25" hidden="1" customHeight="1"/>
    <row r="35938" ht="8.25" hidden="1" customHeight="1"/>
    <row r="35939" ht="8.25" hidden="1" customHeight="1"/>
    <row r="35940" ht="8.25" hidden="1" customHeight="1"/>
    <row r="35941" ht="8.25" hidden="1" customHeight="1"/>
    <row r="35942" ht="8.25" hidden="1" customHeight="1"/>
    <row r="35943" ht="8.25" hidden="1" customHeight="1"/>
    <row r="35944" ht="8.25" hidden="1" customHeight="1"/>
    <row r="35945" ht="8.25" hidden="1" customHeight="1"/>
    <row r="35946" ht="8.25" hidden="1" customHeight="1"/>
    <row r="35947" ht="8.25" hidden="1" customHeight="1"/>
    <row r="35948" ht="8.25" hidden="1" customHeight="1"/>
    <row r="35949" ht="8.25" hidden="1" customHeight="1"/>
    <row r="35950" ht="8.25" hidden="1" customHeight="1"/>
    <row r="35951" ht="8.25" hidden="1" customHeight="1"/>
    <row r="35952" ht="8.25" hidden="1" customHeight="1"/>
    <row r="35953" ht="8.25" hidden="1" customHeight="1"/>
    <row r="35954" ht="8.25" hidden="1" customHeight="1"/>
    <row r="35955" ht="8.25" hidden="1" customHeight="1"/>
    <row r="35956" ht="8.25" hidden="1" customHeight="1"/>
    <row r="35957" ht="8.25" hidden="1" customHeight="1"/>
    <row r="35958" ht="8.25" hidden="1" customHeight="1"/>
    <row r="35959" ht="8.25" hidden="1" customHeight="1"/>
    <row r="35960" ht="8.25" hidden="1" customHeight="1"/>
    <row r="35961" ht="8.25" hidden="1" customHeight="1"/>
    <row r="35962" ht="8.25" hidden="1" customHeight="1"/>
    <row r="35963" ht="8.25" hidden="1" customHeight="1"/>
    <row r="35964" ht="8.25" hidden="1" customHeight="1"/>
    <row r="35965" ht="8.25" hidden="1" customHeight="1"/>
    <row r="35966" ht="8.25" hidden="1" customHeight="1"/>
    <row r="35967" ht="8.25" hidden="1" customHeight="1"/>
    <row r="35968" ht="8.25" hidden="1" customHeight="1"/>
    <row r="35969" ht="8.25" hidden="1" customHeight="1"/>
    <row r="35970" ht="8.25" hidden="1" customHeight="1"/>
    <row r="35971" ht="8.25" hidden="1" customHeight="1"/>
    <row r="35972" ht="8.25" hidden="1" customHeight="1"/>
    <row r="35973" ht="8.25" hidden="1" customHeight="1"/>
    <row r="35974" ht="8.25" hidden="1" customHeight="1"/>
    <row r="35975" ht="8.25" hidden="1" customHeight="1"/>
    <row r="35976" ht="8.25" hidden="1" customHeight="1"/>
    <row r="35977" ht="8.25" hidden="1" customHeight="1"/>
    <row r="35978" ht="8.25" hidden="1" customHeight="1"/>
    <row r="35979" ht="8.25" hidden="1" customHeight="1"/>
    <row r="35980" ht="8.25" hidden="1" customHeight="1"/>
    <row r="35981" ht="8.25" hidden="1" customHeight="1"/>
    <row r="35982" ht="8.25" hidden="1" customHeight="1"/>
    <row r="35983" ht="8.25" hidden="1" customHeight="1"/>
    <row r="35984" ht="8.25" hidden="1" customHeight="1"/>
    <row r="35985" ht="8.25" hidden="1" customHeight="1"/>
    <row r="35986" ht="8.25" hidden="1" customHeight="1"/>
    <row r="35987" ht="8.25" hidden="1" customHeight="1"/>
    <row r="35988" ht="8.25" hidden="1" customHeight="1"/>
    <row r="35989" ht="8.25" hidden="1" customHeight="1"/>
    <row r="35990" ht="8.25" hidden="1" customHeight="1"/>
    <row r="35991" ht="8.25" hidden="1" customHeight="1"/>
    <row r="35992" ht="8.25" hidden="1" customHeight="1"/>
    <row r="35993" ht="8.25" hidden="1" customHeight="1"/>
    <row r="35994" ht="8.25" hidden="1" customHeight="1"/>
    <row r="35995" ht="8.25" hidden="1" customHeight="1"/>
    <row r="35996" ht="8.25" hidden="1" customHeight="1"/>
    <row r="35997" ht="8.25" hidden="1" customHeight="1"/>
    <row r="35998" ht="8.25" hidden="1" customHeight="1"/>
    <row r="35999" ht="8.25" hidden="1" customHeight="1"/>
    <row r="36000" ht="8.25" hidden="1" customHeight="1"/>
    <row r="36001" ht="8.25" hidden="1" customHeight="1"/>
    <row r="36002" ht="8.25" hidden="1" customHeight="1"/>
    <row r="36003" ht="8.25" hidden="1" customHeight="1"/>
    <row r="36004" ht="8.25" hidden="1" customHeight="1"/>
    <row r="36005" ht="8.25" hidden="1" customHeight="1"/>
    <row r="36006" ht="8.25" hidden="1" customHeight="1"/>
    <row r="36007" ht="8.25" hidden="1" customHeight="1"/>
    <row r="36008" ht="8.25" hidden="1" customHeight="1"/>
    <row r="36009" ht="8.25" hidden="1" customHeight="1"/>
    <row r="36010" ht="8.25" hidden="1" customHeight="1"/>
    <row r="36011" ht="8.25" hidden="1" customHeight="1"/>
    <row r="36012" ht="8.25" hidden="1" customHeight="1"/>
    <row r="36013" ht="8.25" hidden="1" customHeight="1"/>
    <row r="36014" ht="8.25" hidden="1" customHeight="1"/>
    <row r="36015" ht="8.25" hidden="1" customHeight="1"/>
    <row r="36016" ht="8.25" hidden="1" customHeight="1"/>
    <row r="36017" ht="8.25" hidden="1" customHeight="1"/>
    <row r="36018" ht="8.25" hidden="1" customHeight="1"/>
    <row r="36019" ht="8.25" hidden="1" customHeight="1"/>
    <row r="36020" ht="8.25" hidden="1" customHeight="1"/>
    <row r="36021" ht="8.25" hidden="1" customHeight="1"/>
    <row r="36022" ht="8.25" hidden="1" customHeight="1"/>
    <row r="36023" ht="8.25" hidden="1" customHeight="1"/>
    <row r="36024" ht="8.25" hidden="1" customHeight="1"/>
    <row r="36025" ht="8.25" hidden="1" customHeight="1"/>
    <row r="36026" ht="8.25" hidden="1" customHeight="1"/>
    <row r="36027" ht="8.25" hidden="1" customHeight="1"/>
    <row r="36028" ht="8.25" hidden="1" customHeight="1"/>
    <row r="36029" ht="8.25" hidden="1" customHeight="1"/>
    <row r="36030" ht="8.25" hidden="1" customHeight="1"/>
    <row r="36031" ht="8.25" hidden="1" customHeight="1"/>
    <row r="36032" ht="8.25" hidden="1" customHeight="1"/>
    <row r="36033" ht="8.25" hidden="1" customHeight="1"/>
    <row r="36034" ht="8.25" hidden="1" customHeight="1"/>
    <row r="36035" ht="8.25" hidden="1" customHeight="1"/>
    <row r="36036" ht="8.25" hidden="1" customHeight="1"/>
    <row r="36037" ht="8.25" hidden="1" customHeight="1"/>
    <row r="36038" ht="8.25" hidden="1" customHeight="1"/>
    <row r="36039" ht="8.25" hidden="1" customHeight="1"/>
    <row r="36040" ht="8.25" hidden="1" customHeight="1"/>
    <row r="36041" ht="8.25" hidden="1" customHeight="1"/>
    <row r="36042" ht="8.25" hidden="1" customHeight="1"/>
    <row r="36043" ht="8.25" hidden="1" customHeight="1"/>
    <row r="36044" ht="8.25" hidden="1" customHeight="1"/>
    <row r="36045" ht="8.25" hidden="1" customHeight="1"/>
    <row r="36046" ht="8.25" hidden="1" customHeight="1"/>
    <row r="36047" ht="8.25" hidden="1" customHeight="1"/>
    <row r="36048" ht="8.25" hidden="1" customHeight="1"/>
    <row r="36049" ht="8.25" hidden="1" customHeight="1"/>
    <row r="36050" ht="8.25" hidden="1" customHeight="1"/>
    <row r="36051" ht="8.25" hidden="1" customHeight="1"/>
    <row r="36052" ht="8.25" hidden="1" customHeight="1"/>
    <row r="36053" ht="8.25" hidden="1" customHeight="1"/>
    <row r="36054" ht="8.25" hidden="1" customHeight="1"/>
    <row r="36055" ht="8.25" hidden="1" customHeight="1"/>
    <row r="36056" ht="8.25" hidden="1" customHeight="1"/>
    <row r="36057" ht="8.25" hidden="1" customHeight="1"/>
    <row r="36058" ht="8.25" hidden="1" customHeight="1"/>
    <row r="36059" ht="8.25" hidden="1" customHeight="1"/>
    <row r="36060" ht="8.25" hidden="1" customHeight="1"/>
    <row r="36061" ht="8.25" hidden="1" customHeight="1"/>
    <row r="36062" ht="8.25" hidden="1" customHeight="1"/>
    <row r="36063" ht="8.25" hidden="1" customHeight="1"/>
    <row r="36064" ht="8.25" hidden="1" customHeight="1"/>
    <row r="36065" ht="8.25" hidden="1" customHeight="1"/>
    <row r="36066" ht="8.25" hidden="1" customHeight="1"/>
    <row r="36067" ht="8.25" hidden="1" customHeight="1"/>
    <row r="36068" ht="8.25" hidden="1" customHeight="1"/>
    <row r="36069" ht="8.25" hidden="1" customHeight="1"/>
    <row r="36070" ht="8.25" hidden="1" customHeight="1"/>
    <row r="36071" ht="8.25" hidden="1" customHeight="1"/>
    <row r="36072" ht="8.25" hidden="1" customHeight="1"/>
    <row r="36073" ht="8.25" hidden="1" customHeight="1"/>
    <row r="36074" ht="8.25" hidden="1" customHeight="1"/>
    <row r="36075" ht="8.25" hidden="1" customHeight="1"/>
    <row r="36076" ht="8.25" hidden="1" customHeight="1"/>
    <row r="36077" ht="8.25" hidden="1" customHeight="1"/>
    <row r="36078" ht="8.25" hidden="1" customHeight="1"/>
    <row r="36079" ht="8.25" hidden="1" customHeight="1"/>
    <row r="36080" ht="8.25" hidden="1" customHeight="1"/>
    <row r="36081" ht="8.25" hidden="1" customHeight="1"/>
    <row r="36082" ht="8.25" hidden="1" customHeight="1"/>
    <row r="36083" ht="8.25" hidden="1" customHeight="1"/>
    <row r="36084" ht="8.25" hidden="1" customHeight="1"/>
    <row r="36085" ht="8.25" hidden="1" customHeight="1"/>
    <row r="36086" ht="8.25" hidden="1" customHeight="1"/>
    <row r="36087" ht="8.25" hidden="1" customHeight="1"/>
    <row r="36088" ht="8.25" hidden="1" customHeight="1"/>
    <row r="36089" ht="8.25" hidden="1" customHeight="1"/>
    <row r="36090" ht="8.25" hidden="1" customHeight="1"/>
    <row r="36091" ht="8.25" hidden="1" customHeight="1"/>
    <row r="36092" ht="8.25" hidden="1" customHeight="1"/>
    <row r="36093" ht="8.25" hidden="1" customHeight="1"/>
    <row r="36094" ht="8.25" hidden="1" customHeight="1"/>
    <row r="36095" ht="8.25" hidden="1" customHeight="1"/>
    <row r="36096" ht="8.25" hidden="1" customHeight="1"/>
    <row r="36097" ht="8.25" hidden="1" customHeight="1"/>
    <row r="36098" ht="8.25" hidden="1" customHeight="1"/>
    <row r="36099" ht="8.25" hidden="1" customHeight="1"/>
    <row r="36100" ht="8.25" hidden="1" customHeight="1"/>
    <row r="36101" ht="8.25" hidden="1" customHeight="1"/>
    <row r="36102" ht="8.25" hidden="1" customHeight="1"/>
    <row r="36103" ht="8.25" hidden="1" customHeight="1"/>
    <row r="36104" ht="8.25" hidden="1" customHeight="1"/>
    <row r="36105" ht="8.25" hidden="1" customHeight="1"/>
    <row r="36106" ht="8.25" hidden="1" customHeight="1"/>
    <row r="36107" ht="8.25" hidden="1" customHeight="1"/>
    <row r="36108" ht="8.25" hidden="1" customHeight="1"/>
    <row r="36109" ht="8.25" hidden="1" customHeight="1"/>
    <row r="36110" ht="8.25" hidden="1" customHeight="1"/>
    <row r="36111" ht="8.25" hidden="1" customHeight="1"/>
    <row r="36112" ht="8.25" hidden="1" customHeight="1"/>
    <row r="36113" ht="8.25" hidden="1" customHeight="1"/>
    <row r="36114" ht="8.25" hidden="1" customHeight="1"/>
    <row r="36115" ht="8.25" hidden="1" customHeight="1"/>
    <row r="36116" ht="8.25" hidden="1" customHeight="1"/>
    <row r="36117" ht="8.25" hidden="1" customHeight="1"/>
    <row r="36118" ht="8.25" hidden="1" customHeight="1"/>
    <row r="36119" ht="8.25" hidden="1" customHeight="1"/>
    <row r="36120" ht="8.25" hidden="1" customHeight="1"/>
    <row r="36121" ht="8.25" hidden="1" customHeight="1"/>
    <row r="36122" ht="8.25" hidden="1" customHeight="1"/>
    <row r="36123" ht="8.25" hidden="1" customHeight="1"/>
    <row r="36124" ht="8.25" hidden="1" customHeight="1"/>
    <row r="36125" ht="8.25" hidden="1" customHeight="1"/>
    <row r="36126" ht="8.25" hidden="1" customHeight="1"/>
    <row r="36127" ht="8.25" hidden="1" customHeight="1"/>
    <row r="36128" ht="8.25" hidden="1" customHeight="1"/>
    <row r="36129" ht="8.25" hidden="1" customHeight="1"/>
    <row r="36130" ht="8.25" hidden="1" customHeight="1"/>
    <row r="36131" ht="8.25" hidden="1" customHeight="1"/>
    <row r="36132" ht="8.25" hidden="1" customHeight="1"/>
    <row r="36133" ht="8.25" hidden="1" customHeight="1"/>
    <row r="36134" ht="8.25" hidden="1" customHeight="1"/>
    <row r="36135" ht="8.25" hidden="1" customHeight="1"/>
    <row r="36136" ht="8.25" hidden="1" customHeight="1"/>
    <row r="36137" ht="8.25" hidden="1" customHeight="1"/>
    <row r="36138" ht="8.25" hidden="1" customHeight="1"/>
    <row r="36139" ht="8.25" hidden="1" customHeight="1"/>
    <row r="36140" ht="8.25" hidden="1" customHeight="1"/>
    <row r="36141" ht="8.25" hidden="1" customHeight="1"/>
    <row r="36142" ht="8.25" hidden="1" customHeight="1"/>
    <row r="36143" ht="8.25" hidden="1" customHeight="1"/>
    <row r="36144" ht="8.25" hidden="1" customHeight="1"/>
    <row r="36145" ht="8.25" hidden="1" customHeight="1"/>
    <row r="36146" ht="8.25" hidden="1" customHeight="1"/>
    <row r="36147" ht="8.25" hidden="1" customHeight="1"/>
    <row r="36148" ht="8.25" hidden="1" customHeight="1"/>
    <row r="36149" ht="8.25" hidden="1" customHeight="1"/>
    <row r="36150" ht="8.25" hidden="1" customHeight="1"/>
    <row r="36151" ht="8.25" hidden="1" customHeight="1"/>
    <row r="36152" ht="8.25" hidden="1" customHeight="1"/>
    <row r="36153" ht="8.25" hidden="1" customHeight="1"/>
    <row r="36154" ht="8.25" hidden="1" customHeight="1"/>
    <row r="36155" ht="8.25" hidden="1" customHeight="1"/>
    <row r="36156" ht="8.25" hidden="1" customHeight="1"/>
    <row r="36157" ht="8.25" hidden="1" customHeight="1"/>
    <row r="36158" ht="8.25" hidden="1" customHeight="1"/>
    <row r="36159" ht="8.25" hidden="1" customHeight="1"/>
    <row r="36160" ht="8.25" hidden="1" customHeight="1"/>
    <row r="36161" ht="8.25" hidden="1" customHeight="1"/>
    <row r="36162" ht="8.25" hidden="1" customHeight="1"/>
    <row r="36163" ht="8.25" hidden="1" customHeight="1"/>
    <row r="36164" ht="8.25" hidden="1" customHeight="1"/>
    <row r="36165" ht="8.25" hidden="1" customHeight="1"/>
    <row r="36166" ht="8.25" hidden="1" customHeight="1"/>
    <row r="36167" ht="8.25" hidden="1" customHeight="1"/>
    <row r="36168" ht="8.25" hidden="1" customHeight="1"/>
    <row r="36169" ht="8.25" hidden="1" customHeight="1"/>
    <row r="36170" ht="8.25" hidden="1" customHeight="1"/>
    <row r="36171" ht="8.25" hidden="1" customHeight="1"/>
    <row r="36172" ht="8.25" hidden="1" customHeight="1"/>
    <row r="36173" ht="8.25" hidden="1" customHeight="1"/>
    <row r="36174" ht="8.25" hidden="1" customHeight="1"/>
    <row r="36175" ht="8.25" hidden="1" customHeight="1"/>
    <row r="36176" ht="8.25" hidden="1" customHeight="1"/>
    <row r="36177" ht="8.25" hidden="1" customHeight="1"/>
    <row r="36178" ht="8.25" hidden="1" customHeight="1"/>
    <row r="36179" ht="8.25" hidden="1" customHeight="1"/>
    <row r="36180" ht="8.25" hidden="1" customHeight="1"/>
    <row r="36181" ht="8.25" hidden="1" customHeight="1"/>
    <row r="36182" ht="8.25" hidden="1" customHeight="1"/>
    <row r="36183" ht="8.25" hidden="1" customHeight="1"/>
    <row r="36184" ht="8.25" hidden="1" customHeight="1"/>
    <row r="36185" ht="8.25" hidden="1" customHeight="1"/>
    <row r="36186" ht="8.25" hidden="1" customHeight="1"/>
    <row r="36187" ht="8.25" hidden="1" customHeight="1"/>
    <row r="36188" ht="8.25" hidden="1" customHeight="1"/>
    <row r="36189" ht="8.25" hidden="1" customHeight="1"/>
    <row r="36190" ht="8.25" hidden="1" customHeight="1"/>
    <row r="36191" ht="8.25" hidden="1" customHeight="1"/>
    <row r="36192" ht="8.25" hidden="1" customHeight="1"/>
    <row r="36193" ht="8.25" hidden="1" customHeight="1"/>
    <row r="36194" ht="8.25" hidden="1" customHeight="1"/>
    <row r="36195" ht="8.25" hidden="1" customHeight="1"/>
    <row r="36196" ht="8.25" hidden="1" customHeight="1"/>
    <row r="36197" ht="8.25" hidden="1" customHeight="1"/>
    <row r="36198" ht="8.25" hidden="1" customHeight="1"/>
    <row r="36199" ht="8.25" hidden="1" customHeight="1"/>
    <row r="36200" ht="8.25" hidden="1" customHeight="1"/>
    <row r="36201" ht="8.25" hidden="1" customHeight="1"/>
    <row r="36202" ht="8.25" hidden="1" customHeight="1"/>
    <row r="36203" ht="8.25" hidden="1" customHeight="1"/>
    <row r="36204" ht="8.25" hidden="1" customHeight="1"/>
    <row r="36205" ht="8.25" hidden="1" customHeight="1"/>
    <row r="36206" ht="8.25" hidden="1" customHeight="1"/>
    <row r="36207" ht="8.25" hidden="1" customHeight="1"/>
    <row r="36208" ht="8.25" hidden="1" customHeight="1"/>
    <row r="36209" ht="8.25" hidden="1" customHeight="1"/>
    <row r="36210" ht="8.25" hidden="1" customHeight="1"/>
    <row r="36211" ht="8.25" hidden="1" customHeight="1"/>
    <row r="36212" ht="8.25" hidden="1" customHeight="1"/>
    <row r="36213" ht="8.25" hidden="1" customHeight="1"/>
    <row r="36214" ht="8.25" hidden="1" customHeight="1"/>
    <row r="36215" ht="8.25" hidden="1" customHeight="1"/>
    <row r="36216" ht="8.25" hidden="1" customHeight="1"/>
    <row r="36217" ht="8.25" hidden="1" customHeight="1"/>
    <row r="36218" ht="8.25" hidden="1" customHeight="1"/>
    <row r="36219" ht="8.25" hidden="1" customHeight="1"/>
    <row r="36220" ht="8.25" hidden="1" customHeight="1"/>
    <row r="36221" ht="8.25" hidden="1" customHeight="1"/>
    <row r="36222" ht="8.25" hidden="1" customHeight="1"/>
    <row r="36223" ht="8.25" hidden="1" customHeight="1"/>
    <row r="36224" ht="8.25" hidden="1" customHeight="1"/>
    <row r="36225" ht="8.25" hidden="1" customHeight="1"/>
    <row r="36226" ht="8.25" hidden="1" customHeight="1"/>
    <row r="36227" ht="8.25" hidden="1" customHeight="1"/>
    <row r="36228" ht="8.25" hidden="1" customHeight="1"/>
    <row r="36229" ht="8.25" hidden="1" customHeight="1"/>
    <row r="36230" ht="8.25" hidden="1" customHeight="1"/>
    <row r="36231" ht="8.25" hidden="1" customHeight="1"/>
    <row r="36232" ht="8.25" hidden="1" customHeight="1"/>
    <row r="36233" ht="8.25" hidden="1" customHeight="1"/>
    <row r="36234" ht="8.25" hidden="1" customHeight="1"/>
    <row r="36235" ht="8.25" hidden="1" customHeight="1"/>
    <row r="36236" ht="8.25" hidden="1" customHeight="1"/>
    <row r="36237" ht="8.25" hidden="1" customHeight="1"/>
    <row r="36238" ht="8.25" hidden="1" customHeight="1"/>
    <row r="36239" ht="8.25" hidden="1" customHeight="1"/>
    <row r="36240" ht="8.25" hidden="1" customHeight="1"/>
    <row r="36241" ht="8.25" hidden="1" customHeight="1"/>
    <row r="36242" ht="8.25" hidden="1" customHeight="1"/>
    <row r="36243" ht="8.25" hidden="1" customHeight="1"/>
    <row r="36244" ht="8.25" hidden="1" customHeight="1"/>
    <row r="36245" ht="8.25" hidden="1" customHeight="1"/>
    <row r="36246" ht="8.25" hidden="1" customHeight="1"/>
    <row r="36247" ht="8.25" hidden="1" customHeight="1"/>
    <row r="36248" ht="8.25" hidden="1" customHeight="1"/>
    <row r="36249" ht="8.25" hidden="1" customHeight="1"/>
    <row r="36250" ht="8.25" hidden="1" customHeight="1"/>
    <row r="36251" ht="8.25" hidden="1" customHeight="1"/>
    <row r="36252" ht="8.25" hidden="1" customHeight="1"/>
    <row r="36253" ht="8.25" hidden="1" customHeight="1"/>
    <row r="36254" ht="8.25" hidden="1" customHeight="1"/>
    <row r="36255" ht="8.25" hidden="1" customHeight="1"/>
    <row r="36256" ht="8.25" hidden="1" customHeight="1"/>
    <row r="36257" ht="8.25" hidden="1" customHeight="1"/>
    <row r="36258" ht="8.25" hidden="1" customHeight="1"/>
    <row r="36259" ht="8.25" hidden="1" customHeight="1"/>
    <row r="36260" ht="8.25" hidden="1" customHeight="1"/>
    <row r="36261" ht="8.25" hidden="1" customHeight="1"/>
    <row r="36262" ht="8.25" hidden="1" customHeight="1"/>
    <row r="36263" ht="8.25" hidden="1" customHeight="1"/>
    <row r="36264" ht="8.25" hidden="1" customHeight="1"/>
    <row r="36265" ht="8.25" hidden="1" customHeight="1"/>
    <row r="36266" ht="8.25" hidden="1" customHeight="1"/>
    <row r="36267" ht="8.25" hidden="1" customHeight="1"/>
    <row r="36268" ht="8.25" hidden="1" customHeight="1"/>
    <row r="36269" ht="8.25" hidden="1" customHeight="1"/>
    <row r="36270" ht="8.25" hidden="1" customHeight="1"/>
    <row r="36271" ht="8.25" hidden="1" customHeight="1"/>
    <row r="36272" ht="8.25" hidden="1" customHeight="1"/>
    <row r="36273" ht="8.25" hidden="1" customHeight="1"/>
    <row r="36274" ht="8.25" hidden="1" customHeight="1"/>
    <row r="36275" ht="8.25" hidden="1" customHeight="1"/>
    <row r="36276" ht="8.25" hidden="1" customHeight="1"/>
    <row r="36277" ht="8.25" hidden="1" customHeight="1"/>
    <row r="36278" ht="8.25" hidden="1" customHeight="1"/>
    <row r="36279" ht="8.25" hidden="1" customHeight="1"/>
    <row r="36280" ht="8.25" hidden="1" customHeight="1"/>
    <row r="36281" ht="8.25" hidden="1" customHeight="1"/>
    <row r="36282" ht="8.25" hidden="1" customHeight="1"/>
    <row r="36283" ht="8.25" hidden="1" customHeight="1"/>
    <row r="36284" ht="8.25" hidden="1" customHeight="1"/>
    <row r="36285" ht="8.25" hidden="1" customHeight="1"/>
    <row r="36286" ht="8.25" hidden="1" customHeight="1"/>
    <row r="36287" ht="8.25" hidden="1" customHeight="1"/>
    <row r="36288" ht="8.25" hidden="1" customHeight="1"/>
    <row r="36289" ht="8.25" hidden="1" customHeight="1"/>
    <row r="36290" ht="8.25" hidden="1" customHeight="1"/>
    <row r="36291" ht="8.25" hidden="1" customHeight="1"/>
    <row r="36292" ht="8.25" hidden="1" customHeight="1"/>
    <row r="36293" ht="8.25" hidden="1" customHeight="1"/>
    <row r="36294" ht="8.25" hidden="1" customHeight="1"/>
    <row r="36295" ht="8.25" hidden="1" customHeight="1"/>
    <row r="36296" ht="8.25" hidden="1" customHeight="1"/>
    <row r="36297" ht="8.25" hidden="1" customHeight="1"/>
    <row r="36298" ht="8.25" hidden="1" customHeight="1"/>
    <row r="36299" ht="8.25" hidden="1" customHeight="1"/>
    <row r="36300" ht="8.25" hidden="1" customHeight="1"/>
    <row r="36301" ht="8.25" hidden="1" customHeight="1"/>
    <row r="36302" ht="8.25" hidden="1" customHeight="1"/>
    <row r="36303" ht="8.25" hidden="1" customHeight="1"/>
    <row r="36304" ht="8.25" hidden="1" customHeight="1"/>
    <row r="36305" ht="8.25" hidden="1" customHeight="1"/>
    <row r="36306" ht="8.25" hidden="1" customHeight="1"/>
    <row r="36307" ht="8.25" hidden="1" customHeight="1"/>
    <row r="36308" ht="8.25" hidden="1" customHeight="1"/>
    <row r="36309" ht="8.25" hidden="1" customHeight="1"/>
    <row r="36310" ht="8.25" hidden="1" customHeight="1"/>
    <row r="36311" ht="8.25" hidden="1" customHeight="1"/>
    <row r="36312" ht="8.25" hidden="1" customHeight="1"/>
    <row r="36313" ht="8.25" hidden="1" customHeight="1"/>
    <row r="36314" ht="8.25" hidden="1" customHeight="1"/>
    <row r="36315" ht="8.25" hidden="1" customHeight="1"/>
    <row r="36316" ht="8.25" hidden="1" customHeight="1"/>
    <row r="36317" ht="8.25" hidden="1" customHeight="1"/>
    <row r="36318" ht="8.25" hidden="1" customHeight="1"/>
    <row r="36319" ht="8.25" hidden="1" customHeight="1"/>
    <row r="36320" ht="8.25" hidden="1" customHeight="1"/>
    <row r="36321" ht="8.25" hidden="1" customHeight="1"/>
    <row r="36322" ht="8.25" hidden="1" customHeight="1"/>
    <row r="36323" ht="8.25" hidden="1" customHeight="1"/>
    <row r="36324" ht="8.25" hidden="1" customHeight="1"/>
    <row r="36325" ht="8.25" hidden="1" customHeight="1"/>
    <row r="36326" ht="8.25" hidden="1" customHeight="1"/>
    <row r="36327" ht="8.25" hidden="1" customHeight="1"/>
    <row r="36328" ht="8.25" hidden="1" customHeight="1"/>
    <row r="36329" ht="8.25" hidden="1" customHeight="1"/>
    <row r="36330" ht="8.25" hidden="1" customHeight="1"/>
    <row r="36331" ht="8.25" hidden="1" customHeight="1"/>
    <row r="36332" ht="8.25" hidden="1" customHeight="1"/>
    <row r="36333" ht="8.25" hidden="1" customHeight="1"/>
    <row r="36334" ht="8.25" hidden="1" customHeight="1"/>
    <row r="36335" ht="8.25" hidden="1" customHeight="1"/>
    <row r="36336" ht="8.25" hidden="1" customHeight="1"/>
    <row r="36337" ht="8.25" hidden="1" customHeight="1"/>
    <row r="36338" ht="8.25" hidden="1" customHeight="1"/>
    <row r="36339" ht="8.25" hidden="1" customHeight="1"/>
    <row r="36340" ht="8.25" hidden="1" customHeight="1"/>
    <row r="36341" ht="8.25" hidden="1" customHeight="1"/>
    <row r="36342" ht="8.25" hidden="1" customHeight="1"/>
    <row r="36343" ht="8.25" hidden="1" customHeight="1"/>
    <row r="36344" ht="8.25" hidden="1" customHeight="1"/>
    <row r="36345" ht="8.25" hidden="1" customHeight="1"/>
    <row r="36346" ht="8.25" hidden="1" customHeight="1"/>
    <row r="36347" ht="8.25" hidden="1" customHeight="1"/>
    <row r="36348" ht="8.25" hidden="1" customHeight="1"/>
    <row r="36349" ht="8.25" hidden="1" customHeight="1"/>
    <row r="36350" ht="8.25" hidden="1" customHeight="1"/>
    <row r="36351" ht="8.25" hidden="1" customHeight="1"/>
    <row r="36352" ht="8.25" hidden="1" customHeight="1"/>
    <row r="36353" ht="8.25" hidden="1" customHeight="1"/>
    <row r="36354" ht="8.25" hidden="1" customHeight="1"/>
    <row r="36355" ht="8.25" hidden="1" customHeight="1"/>
    <row r="36356" ht="8.25" hidden="1" customHeight="1"/>
    <row r="36357" ht="8.25" hidden="1" customHeight="1"/>
    <row r="36358" ht="8.25" hidden="1" customHeight="1"/>
    <row r="36359" ht="8.25" hidden="1" customHeight="1"/>
    <row r="36360" ht="8.25" hidden="1" customHeight="1"/>
    <row r="36361" ht="8.25" hidden="1" customHeight="1"/>
    <row r="36362" ht="8.25" hidden="1" customHeight="1"/>
    <row r="36363" ht="8.25" hidden="1" customHeight="1"/>
    <row r="36364" ht="8.25" hidden="1" customHeight="1"/>
    <row r="36365" ht="8.25" hidden="1" customHeight="1"/>
    <row r="36366" ht="8.25" hidden="1" customHeight="1"/>
    <row r="36367" ht="8.25" hidden="1" customHeight="1"/>
    <row r="36368" ht="8.25" hidden="1" customHeight="1"/>
    <row r="36369" ht="8.25" hidden="1" customHeight="1"/>
    <row r="36370" ht="8.25" hidden="1" customHeight="1"/>
    <row r="36371" ht="8.25" hidden="1" customHeight="1"/>
    <row r="36372" ht="8.25" hidden="1" customHeight="1"/>
    <row r="36373" ht="8.25" hidden="1" customHeight="1"/>
    <row r="36374" ht="8.25" hidden="1" customHeight="1"/>
    <row r="36375" ht="8.25" hidden="1" customHeight="1"/>
    <row r="36376" ht="8.25" hidden="1" customHeight="1"/>
    <row r="36377" ht="8.25" hidden="1" customHeight="1"/>
    <row r="36378" ht="8.25" hidden="1" customHeight="1"/>
    <row r="36379" ht="8.25" hidden="1" customHeight="1"/>
    <row r="36380" ht="8.25" hidden="1" customHeight="1"/>
    <row r="36381" ht="8.25" hidden="1" customHeight="1"/>
    <row r="36382" ht="8.25" hidden="1" customHeight="1"/>
    <row r="36383" ht="8.25" hidden="1" customHeight="1"/>
    <row r="36384" ht="8.25" hidden="1" customHeight="1"/>
    <row r="36385" ht="8.25" hidden="1" customHeight="1"/>
    <row r="36386" ht="8.25" hidden="1" customHeight="1"/>
    <row r="36387" ht="8.25" hidden="1" customHeight="1"/>
    <row r="36388" ht="8.25" hidden="1" customHeight="1"/>
    <row r="36389" ht="8.25" hidden="1" customHeight="1"/>
    <row r="36390" ht="8.25" hidden="1" customHeight="1"/>
    <row r="36391" ht="8.25" hidden="1" customHeight="1"/>
    <row r="36392" ht="8.25" hidden="1" customHeight="1"/>
    <row r="36393" ht="8.25" hidden="1" customHeight="1"/>
    <row r="36394" ht="8.25" hidden="1" customHeight="1"/>
    <row r="36395" ht="8.25" hidden="1" customHeight="1"/>
    <row r="36396" ht="8.25" hidden="1" customHeight="1"/>
    <row r="36397" ht="8.25" hidden="1" customHeight="1"/>
    <row r="36398" ht="8.25" hidden="1" customHeight="1"/>
    <row r="36399" ht="8.25" hidden="1" customHeight="1"/>
    <row r="36400" ht="8.25" hidden="1" customHeight="1"/>
    <row r="36401" ht="8.25" hidden="1" customHeight="1"/>
    <row r="36402" ht="8.25" hidden="1" customHeight="1"/>
    <row r="36403" ht="8.25" hidden="1" customHeight="1"/>
    <row r="36404" ht="8.25" hidden="1" customHeight="1"/>
    <row r="36405" ht="8.25" hidden="1" customHeight="1"/>
    <row r="36406" ht="8.25" hidden="1" customHeight="1"/>
    <row r="36407" ht="8.25" hidden="1" customHeight="1"/>
    <row r="36408" ht="8.25" hidden="1" customHeight="1"/>
    <row r="36409" ht="8.25" hidden="1" customHeight="1"/>
    <row r="36410" ht="8.25" hidden="1" customHeight="1"/>
    <row r="36411" ht="8.25" hidden="1" customHeight="1"/>
    <row r="36412" ht="8.25" hidden="1" customHeight="1"/>
    <row r="36413" ht="8.25" hidden="1" customHeight="1"/>
    <row r="36414" ht="8.25" hidden="1" customHeight="1"/>
    <row r="36415" ht="8.25" hidden="1" customHeight="1"/>
    <row r="36416" ht="8.25" hidden="1" customHeight="1"/>
    <row r="36417" ht="8.25" hidden="1" customHeight="1"/>
    <row r="36418" ht="8.25" hidden="1" customHeight="1"/>
    <row r="36419" ht="8.25" hidden="1" customHeight="1"/>
    <row r="36420" ht="8.25" hidden="1" customHeight="1"/>
    <row r="36421" ht="8.25" hidden="1" customHeight="1"/>
    <row r="36422" ht="8.25" hidden="1" customHeight="1"/>
    <row r="36423" ht="8.25" hidden="1" customHeight="1"/>
    <row r="36424" ht="8.25" hidden="1" customHeight="1"/>
    <row r="36425" ht="8.25" hidden="1" customHeight="1"/>
    <row r="36426" ht="8.25" hidden="1" customHeight="1"/>
    <row r="36427" ht="8.25" hidden="1" customHeight="1"/>
    <row r="36428" ht="8.25" hidden="1" customHeight="1"/>
    <row r="36429" ht="8.25" hidden="1" customHeight="1"/>
    <row r="36430" ht="8.25" hidden="1" customHeight="1"/>
    <row r="36431" ht="8.25" hidden="1" customHeight="1"/>
    <row r="36432" ht="8.25" hidden="1" customHeight="1"/>
    <row r="36433" ht="8.25" hidden="1" customHeight="1"/>
    <row r="36434" ht="8.25" hidden="1" customHeight="1"/>
    <row r="36435" ht="8.25" hidden="1" customHeight="1"/>
    <row r="36436" ht="8.25" hidden="1" customHeight="1"/>
    <row r="36437" ht="8.25" hidden="1" customHeight="1"/>
    <row r="36438" ht="8.25" hidden="1" customHeight="1"/>
    <row r="36439" ht="8.25" hidden="1" customHeight="1"/>
    <row r="36440" ht="8.25" hidden="1" customHeight="1"/>
    <row r="36441" ht="8.25" hidden="1" customHeight="1"/>
    <row r="36442" ht="8.25" hidden="1" customHeight="1"/>
    <row r="36443" ht="8.25" hidden="1" customHeight="1"/>
    <row r="36444" ht="8.25" hidden="1" customHeight="1"/>
    <row r="36445" ht="8.25" hidden="1" customHeight="1"/>
    <row r="36446" ht="8.25" hidden="1" customHeight="1"/>
    <row r="36447" ht="8.25" hidden="1" customHeight="1"/>
    <row r="36448" ht="8.25" hidden="1" customHeight="1"/>
    <row r="36449" ht="8.25" hidden="1" customHeight="1"/>
    <row r="36450" ht="8.25" hidden="1" customHeight="1"/>
    <row r="36451" ht="8.25" hidden="1" customHeight="1"/>
    <row r="36452" ht="8.25" hidden="1" customHeight="1"/>
    <row r="36453" ht="8.25" hidden="1" customHeight="1"/>
    <row r="36454" ht="8.25" hidden="1" customHeight="1"/>
    <row r="36455" ht="8.25" hidden="1" customHeight="1"/>
    <row r="36456" ht="8.25" hidden="1" customHeight="1"/>
    <row r="36457" ht="8.25" hidden="1" customHeight="1"/>
    <row r="36458" ht="8.25" hidden="1" customHeight="1"/>
    <row r="36459" ht="8.25" hidden="1" customHeight="1"/>
    <row r="36460" ht="8.25" hidden="1" customHeight="1"/>
    <row r="36461" ht="8.25" hidden="1" customHeight="1"/>
    <row r="36462" ht="8.25" hidden="1" customHeight="1"/>
    <row r="36463" ht="8.25" hidden="1" customHeight="1"/>
    <row r="36464" ht="8.25" hidden="1" customHeight="1"/>
    <row r="36465" ht="8.25" hidden="1" customHeight="1"/>
    <row r="36466" ht="8.25" hidden="1" customHeight="1"/>
    <row r="36467" ht="8.25" hidden="1" customHeight="1"/>
    <row r="36468" ht="8.25" hidden="1" customHeight="1"/>
    <row r="36469" ht="8.25" hidden="1" customHeight="1"/>
    <row r="36470" ht="8.25" hidden="1" customHeight="1"/>
    <row r="36471" ht="8.25" hidden="1" customHeight="1"/>
    <row r="36472" ht="8.25" hidden="1" customHeight="1"/>
    <row r="36473" ht="8.25" hidden="1" customHeight="1"/>
    <row r="36474" ht="8.25" hidden="1" customHeight="1"/>
    <row r="36475" ht="8.25" hidden="1" customHeight="1"/>
    <row r="36476" ht="8.25" hidden="1" customHeight="1"/>
    <row r="36477" ht="8.25" hidden="1" customHeight="1"/>
    <row r="36478" ht="8.25" hidden="1" customHeight="1"/>
    <row r="36479" ht="8.25" hidden="1" customHeight="1"/>
    <row r="36480" ht="8.25" hidden="1" customHeight="1"/>
    <row r="36481" ht="8.25" hidden="1" customHeight="1"/>
    <row r="36482" ht="8.25" hidden="1" customHeight="1"/>
    <row r="36483" ht="8.25" hidden="1" customHeight="1"/>
    <row r="36484" ht="8.25" hidden="1" customHeight="1"/>
    <row r="36485" ht="8.25" hidden="1" customHeight="1"/>
    <row r="36486" ht="8.25" hidden="1" customHeight="1"/>
    <row r="36487" ht="8.25" hidden="1" customHeight="1"/>
    <row r="36488" ht="8.25" hidden="1" customHeight="1"/>
    <row r="36489" ht="8.25" hidden="1" customHeight="1"/>
    <row r="36490" ht="8.25" hidden="1" customHeight="1"/>
    <row r="36491" ht="8.25" hidden="1" customHeight="1"/>
    <row r="36492" ht="8.25" hidden="1" customHeight="1"/>
    <row r="36493" ht="8.25" hidden="1" customHeight="1"/>
    <row r="36494" ht="8.25" hidden="1" customHeight="1"/>
    <row r="36495" ht="8.25" hidden="1" customHeight="1"/>
    <row r="36496" ht="8.25" hidden="1" customHeight="1"/>
    <row r="36497" ht="8.25" hidden="1" customHeight="1"/>
    <row r="36498" ht="8.25" hidden="1" customHeight="1"/>
    <row r="36499" ht="8.25" hidden="1" customHeight="1"/>
    <row r="36500" ht="8.25" hidden="1" customHeight="1"/>
    <row r="36501" ht="8.25" hidden="1" customHeight="1"/>
    <row r="36502" ht="8.25" hidden="1" customHeight="1"/>
    <row r="36503" ht="8.25" hidden="1" customHeight="1"/>
    <row r="36504" ht="8.25" hidden="1" customHeight="1"/>
    <row r="36505" ht="8.25" hidden="1" customHeight="1"/>
    <row r="36506" ht="8.25" hidden="1" customHeight="1"/>
    <row r="36507" ht="8.25" hidden="1" customHeight="1"/>
    <row r="36508" ht="8.25" hidden="1" customHeight="1"/>
    <row r="36509" ht="8.25" hidden="1" customHeight="1"/>
    <row r="36510" ht="8.25" hidden="1" customHeight="1"/>
    <row r="36511" ht="8.25" hidden="1" customHeight="1"/>
    <row r="36512" ht="8.25" hidden="1" customHeight="1"/>
    <row r="36513" ht="8.25" hidden="1" customHeight="1"/>
    <row r="36514" ht="8.25" hidden="1" customHeight="1"/>
    <row r="36515" ht="8.25" hidden="1" customHeight="1"/>
    <row r="36516" ht="8.25" hidden="1" customHeight="1"/>
    <row r="36517" ht="8.25" hidden="1" customHeight="1"/>
    <row r="36518" ht="8.25" hidden="1" customHeight="1"/>
    <row r="36519" ht="8.25" hidden="1" customHeight="1"/>
    <row r="36520" ht="8.25" hidden="1" customHeight="1"/>
    <row r="36521" ht="8.25" hidden="1" customHeight="1"/>
    <row r="36522" ht="8.25" hidden="1" customHeight="1"/>
    <row r="36523" ht="8.25" hidden="1" customHeight="1"/>
    <row r="36524" ht="8.25" hidden="1" customHeight="1"/>
    <row r="36525" ht="8.25" hidden="1" customHeight="1"/>
    <row r="36526" ht="8.25" hidden="1" customHeight="1"/>
    <row r="36527" ht="8.25" hidden="1" customHeight="1"/>
    <row r="36528" ht="8.25" hidden="1" customHeight="1"/>
    <row r="36529" ht="8.25" hidden="1" customHeight="1"/>
    <row r="36530" ht="8.25" hidden="1" customHeight="1"/>
    <row r="36531" ht="8.25" hidden="1" customHeight="1"/>
    <row r="36532" ht="8.25" hidden="1" customHeight="1"/>
    <row r="36533" ht="8.25" hidden="1" customHeight="1"/>
    <row r="36534" ht="8.25" hidden="1" customHeight="1"/>
    <row r="36535" ht="8.25" hidden="1" customHeight="1"/>
    <row r="36536" ht="8.25" hidden="1" customHeight="1"/>
    <row r="36537" ht="8.25" hidden="1" customHeight="1"/>
    <row r="36538" ht="8.25" hidden="1" customHeight="1"/>
    <row r="36539" ht="8.25" hidden="1" customHeight="1"/>
    <row r="36540" ht="8.25" hidden="1" customHeight="1"/>
    <row r="36541" ht="8.25" hidden="1" customHeight="1"/>
    <row r="36542" ht="8.25" hidden="1" customHeight="1"/>
    <row r="36543" ht="8.25" hidden="1" customHeight="1"/>
    <row r="36544" ht="8.25" hidden="1" customHeight="1"/>
    <row r="36545" ht="8.25" hidden="1" customHeight="1"/>
    <row r="36546" ht="8.25" hidden="1" customHeight="1"/>
    <row r="36547" ht="8.25" hidden="1" customHeight="1"/>
    <row r="36548" ht="8.25" hidden="1" customHeight="1"/>
    <row r="36549" ht="8.25" hidden="1" customHeight="1"/>
    <row r="36550" ht="8.25" hidden="1" customHeight="1"/>
    <row r="36551" ht="8.25" hidden="1" customHeight="1"/>
    <row r="36552" ht="8.25" hidden="1" customHeight="1"/>
    <row r="36553" ht="8.25" hidden="1" customHeight="1"/>
    <row r="36554" ht="8.25" hidden="1" customHeight="1"/>
    <row r="36555" ht="8.25" hidden="1" customHeight="1"/>
    <row r="36556" ht="8.25" hidden="1" customHeight="1"/>
    <row r="36557" ht="8.25" hidden="1" customHeight="1"/>
    <row r="36558" ht="8.25" hidden="1" customHeight="1"/>
    <row r="36559" ht="8.25" hidden="1" customHeight="1"/>
    <row r="36560" ht="8.25" hidden="1" customHeight="1"/>
    <row r="36561" ht="8.25" hidden="1" customHeight="1"/>
    <row r="36562" ht="8.25" hidden="1" customHeight="1"/>
    <row r="36563" ht="8.25" hidden="1" customHeight="1"/>
    <row r="36564" ht="8.25" hidden="1" customHeight="1"/>
    <row r="36565" ht="8.25" hidden="1" customHeight="1"/>
    <row r="36566" ht="8.25" hidden="1" customHeight="1"/>
    <row r="36567" ht="8.25" hidden="1" customHeight="1"/>
    <row r="36568" ht="8.25" hidden="1" customHeight="1"/>
    <row r="36569" ht="8.25" hidden="1" customHeight="1"/>
    <row r="36570" ht="8.25" hidden="1" customHeight="1"/>
    <row r="36571" ht="8.25" hidden="1" customHeight="1"/>
    <row r="36572" ht="8.25" hidden="1" customHeight="1"/>
    <row r="36573" ht="8.25" hidden="1" customHeight="1"/>
    <row r="36574" ht="8.25" hidden="1" customHeight="1"/>
    <row r="36575" ht="8.25" hidden="1" customHeight="1"/>
    <row r="36576" ht="8.25" hidden="1" customHeight="1"/>
    <row r="36577" ht="8.25" hidden="1" customHeight="1"/>
    <row r="36578" ht="8.25" hidden="1" customHeight="1"/>
    <row r="36579" ht="8.25" hidden="1" customHeight="1"/>
    <row r="36580" ht="8.25" hidden="1" customHeight="1"/>
    <row r="36581" ht="8.25" hidden="1" customHeight="1"/>
    <row r="36582" ht="8.25" hidden="1" customHeight="1"/>
    <row r="36583" ht="8.25" hidden="1" customHeight="1"/>
    <row r="36584" ht="8.25" hidden="1" customHeight="1"/>
    <row r="36585" ht="8.25" hidden="1" customHeight="1"/>
    <row r="36586" ht="8.25" hidden="1" customHeight="1"/>
    <row r="36587" ht="8.25" hidden="1" customHeight="1"/>
    <row r="36588" ht="8.25" hidden="1" customHeight="1"/>
    <row r="36589" ht="8.25" hidden="1" customHeight="1"/>
    <row r="36590" ht="8.25" hidden="1" customHeight="1"/>
    <row r="36591" ht="8.25" hidden="1" customHeight="1"/>
    <row r="36592" ht="8.25" hidden="1" customHeight="1"/>
    <row r="36593" ht="8.25" hidden="1" customHeight="1"/>
    <row r="36594" ht="8.25" hidden="1" customHeight="1"/>
    <row r="36595" ht="8.25" hidden="1" customHeight="1"/>
    <row r="36596" ht="8.25" hidden="1" customHeight="1"/>
    <row r="36597" ht="8.25" hidden="1" customHeight="1"/>
    <row r="36598" ht="8.25" hidden="1" customHeight="1"/>
    <row r="36599" ht="8.25" hidden="1" customHeight="1"/>
    <row r="36600" ht="8.25" hidden="1" customHeight="1"/>
    <row r="36601" ht="8.25" hidden="1" customHeight="1"/>
    <row r="36602" ht="8.25" hidden="1" customHeight="1"/>
    <row r="36603" ht="8.25" hidden="1" customHeight="1"/>
    <row r="36604" ht="8.25" hidden="1" customHeight="1"/>
    <row r="36605" ht="8.25" hidden="1" customHeight="1"/>
    <row r="36606" ht="8.25" hidden="1" customHeight="1"/>
    <row r="36607" ht="8.25" hidden="1" customHeight="1"/>
    <row r="36608" ht="8.25" hidden="1" customHeight="1"/>
    <row r="36609" ht="8.25" hidden="1" customHeight="1"/>
    <row r="36610" ht="8.25" hidden="1" customHeight="1"/>
    <row r="36611" ht="8.25" hidden="1" customHeight="1"/>
    <row r="36612" ht="8.25" hidden="1" customHeight="1"/>
    <row r="36613" ht="8.25" hidden="1" customHeight="1"/>
    <row r="36614" ht="8.25" hidden="1" customHeight="1"/>
    <row r="36615" ht="8.25" hidden="1" customHeight="1"/>
    <row r="36616" ht="8.25" hidden="1" customHeight="1"/>
    <row r="36617" ht="8.25" hidden="1" customHeight="1"/>
    <row r="36618" ht="8.25" hidden="1" customHeight="1"/>
    <row r="36619" ht="8.25" hidden="1" customHeight="1"/>
    <row r="36620" ht="8.25" hidden="1" customHeight="1"/>
    <row r="36621" ht="8.25" hidden="1" customHeight="1"/>
    <row r="36622" ht="8.25" hidden="1" customHeight="1"/>
    <row r="36623" ht="8.25" hidden="1" customHeight="1"/>
    <row r="36624" ht="8.25" hidden="1" customHeight="1"/>
    <row r="36625" ht="8.25" hidden="1" customHeight="1"/>
    <row r="36626" ht="8.25" hidden="1" customHeight="1"/>
    <row r="36627" ht="8.25" hidden="1" customHeight="1"/>
    <row r="36628" ht="8.25" hidden="1" customHeight="1"/>
    <row r="36629" ht="8.25" hidden="1" customHeight="1"/>
    <row r="36630" ht="8.25" hidden="1" customHeight="1"/>
    <row r="36631" ht="8.25" hidden="1" customHeight="1"/>
    <row r="36632" ht="8.25" hidden="1" customHeight="1"/>
    <row r="36633" ht="8.25" hidden="1" customHeight="1"/>
    <row r="36634" ht="8.25" hidden="1" customHeight="1"/>
    <row r="36635" ht="8.25" hidden="1" customHeight="1"/>
    <row r="36636" ht="8.25" hidden="1" customHeight="1"/>
    <row r="36637" ht="8.25" hidden="1" customHeight="1"/>
    <row r="36638" ht="8.25" hidden="1" customHeight="1"/>
    <row r="36639" ht="8.25" hidden="1" customHeight="1"/>
    <row r="36640" ht="8.25" hidden="1" customHeight="1"/>
    <row r="36641" ht="8.25" hidden="1" customHeight="1"/>
    <row r="36642" ht="8.25" hidden="1" customHeight="1"/>
    <row r="36643" ht="8.25" hidden="1" customHeight="1"/>
    <row r="36644" ht="8.25" hidden="1" customHeight="1"/>
    <row r="36645" ht="8.25" hidden="1" customHeight="1"/>
    <row r="36646" ht="8.25" hidden="1" customHeight="1"/>
    <row r="36647" ht="8.25" hidden="1" customHeight="1"/>
    <row r="36648" ht="8.25" hidden="1" customHeight="1"/>
    <row r="36649" ht="8.25" hidden="1" customHeight="1"/>
    <row r="36650" ht="8.25" hidden="1" customHeight="1"/>
    <row r="36651" ht="8.25" hidden="1" customHeight="1"/>
    <row r="36652" ht="8.25" hidden="1" customHeight="1"/>
    <row r="36653" ht="8.25" hidden="1" customHeight="1"/>
    <row r="36654" ht="8.25" hidden="1" customHeight="1"/>
    <row r="36655" ht="8.25" hidden="1" customHeight="1"/>
    <row r="36656" ht="8.25" hidden="1" customHeight="1"/>
    <row r="36657" ht="8.25" hidden="1" customHeight="1"/>
    <row r="36658" ht="8.25" hidden="1" customHeight="1"/>
    <row r="36659" ht="8.25" hidden="1" customHeight="1"/>
    <row r="36660" ht="8.25" hidden="1" customHeight="1"/>
    <row r="36661" ht="8.25" hidden="1" customHeight="1"/>
    <row r="36662" ht="8.25" hidden="1" customHeight="1"/>
    <row r="36663" ht="8.25" hidden="1" customHeight="1"/>
    <row r="36664" ht="8.25" hidden="1" customHeight="1"/>
    <row r="36665" ht="8.25" hidden="1" customHeight="1"/>
    <row r="36666" ht="8.25" hidden="1" customHeight="1"/>
    <row r="36667" ht="8.25" hidden="1" customHeight="1"/>
    <row r="36668" ht="8.25" hidden="1" customHeight="1"/>
    <row r="36669" ht="8.25" hidden="1" customHeight="1"/>
    <row r="36670" ht="8.25" hidden="1" customHeight="1"/>
    <row r="36671" ht="8.25" hidden="1" customHeight="1"/>
    <row r="36672" ht="8.25" hidden="1" customHeight="1"/>
    <row r="36673" ht="8.25" hidden="1" customHeight="1"/>
    <row r="36674" ht="8.25" hidden="1" customHeight="1"/>
    <row r="36675" ht="8.25" hidden="1" customHeight="1"/>
    <row r="36676" ht="8.25" hidden="1" customHeight="1"/>
    <row r="36677" ht="8.25" hidden="1" customHeight="1"/>
    <row r="36678" ht="8.25" hidden="1" customHeight="1"/>
    <row r="36679" ht="8.25" hidden="1" customHeight="1"/>
    <row r="36680" ht="8.25" hidden="1" customHeight="1"/>
    <row r="36681" ht="8.25" hidden="1" customHeight="1"/>
    <row r="36682" ht="8.25" hidden="1" customHeight="1"/>
    <row r="36683" ht="8.25" hidden="1" customHeight="1"/>
    <row r="36684" ht="8.25" hidden="1" customHeight="1"/>
    <row r="36685" ht="8.25" hidden="1" customHeight="1"/>
    <row r="36686" ht="8.25" hidden="1" customHeight="1"/>
    <row r="36687" ht="8.25" hidden="1" customHeight="1"/>
    <row r="36688" ht="8.25" hidden="1" customHeight="1"/>
    <row r="36689" ht="8.25" hidden="1" customHeight="1"/>
    <row r="36690" ht="8.25" hidden="1" customHeight="1"/>
    <row r="36691" ht="8.25" hidden="1" customHeight="1"/>
    <row r="36692" ht="8.25" hidden="1" customHeight="1"/>
    <row r="36693" ht="8.25" hidden="1" customHeight="1"/>
    <row r="36694" ht="8.25" hidden="1" customHeight="1"/>
    <row r="36695" ht="8.25" hidden="1" customHeight="1"/>
    <row r="36696" ht="8.25" hidden="1" customHeight="1"/>
    <row r="36697" ht="8.25" hidden="1" customHeight="1"/>
    <row r="36698" ht="8.25" hidden="1" customHeight="1"/>
    <row r="36699" ht="8.25" hidden="1" customHeight="1"/>
    <row r="36700" ht="8.25" hidden="1" customHeight="1"/>
    <row r="36701" ht="8.25" hidden="1" customHeight="1"/>
    <row r="36702" ht="8.25" hidden="1" customHeight="1"/>
    <row r="36703" ht="8.25" hidden="1" customHeight="1"/>
    <row r="36704" ht="8.25" hidden="1" customHeight="1"/>
    <row r="36705" ht="8.25" hidden="1" customHeight="1"/>
    <row r="36706" ht="8.25" hidden="1" customHeight="1"/>
    <row r="36707" ht="8.25" hidden="1" customHeight="1"/>
    <row r="36708" ht="8.25" hidden="1" customHeight="1"/>
    <row r="36709" ht="8.25" hidden="1" customHeight="1"/>
    <row r="36710" ht="8.25" hidden="1" customHeight="1"/>
    <row r="36711" ht="8.25" hidden="1" customHeight="1"/>
    <row r="36712" ht="8.25" hidden="1" customHeight="1"/>
    <row r="36713" ht="8.25" hidden="1" customHeight="1"/>
    <row r="36714" ht="8.25" hidden="1" customHeight="1"/>
    <row r="36715" ht="8.25" hidden="1" customHeight="1"/>
    <row r="36716" ht="8.25" hidden="1" customHeight="1"/>
    <row r="36717" ht="8.25" hidden="1" customHeight="1"/>
    <row r="36718" ht="8.25" hidden="1" customHeight="1"/>
    <row r="36719" ht="8.25" hidden="1" customHeight="1"/>
    <row r="36720" ht="8.25" hidden="1" customHeight="1"/>
    <row r="36721" ht="8.25" hidden="1" customHeight="1"/>
    <row r="36722" ht="8.25" hidden="1" customHeight="1"/>
    <row r="36723" ht="8.25" hidden="1" customHeight="1"/>
    <row r="36724" ht="8.25" hidden="1" customHeight="1"/>
    <row r="36725" ht="8.25" hidden="1" customHeight="1"/>
    <row r="36726" ht="8.25" hidden="1" customHeight="1"/>
    <row r="36727" ht="8.25" hidden="1" customHeight="1"/>
    <row r="36728" ht="8.25" hidden="1" customHeight="1"/>
    <row r="36729" ht="8.25" hidden="1" customHeight="1"/>
    <row r="36730" ht="8.25" hidden="1" customHeight="1"/>
    <row r="36731" ht="8.25" hidden="1" customHeight="1"/>
    <row r="36732" ht="8.25" hidden="1" customHeight="1"/>
    <row r="36733" ht="8.25" hidden="1" customHeight="1"/>
    <row r="36734" ht="8.25" hidden="1" customHeight="1"/>
    <row r="36735" ht="8.25" hidden="1" customHeight="1"/>
    <row r="36736" ht="8.25" hidden="1" customHeight="1"/>
    <row r="36737" ht="8.25" hidden="1" customHeight="1"/>
    <row r="36738" ht="8.25" hidden="1" customHeight="1"/>
    <row r="36739" ht="8.25" hidden="1" customHeight="1"/>
    <row r="36740" ht="8.25" hidden="1" customHeight="1"/>
    <row r="36741" ht="8.25" hidden="1" customHeight="1"/>
    <row r="36742" ht="8.25" hidden="1" customHeight="1"/>
    <row r="36743" ht="8.25" hidden="1" customHeight="1"/>
    <row r="36744" ht="8.25" hidden="1" customHeight="1"/>
    <row r="36745" ht="8.25" hidden="1" customHeight="1"/>
    <row r="36746" ht="8.25" hidden="1" customHeight="1"/>
    <row r="36747" ht="8.25" hidden="1" customHeight="1"/>
    <row r="36748" ht="8.25" hidden="1" customHeight="1"/>
    <row r="36749" ht="8.25" hidden="1" customHeight="1"/>
    <row r="36750" ht="8.25" hidden="1" customHeight="1"/>
    <row r="36751" ht="8.25" hidden="1" customHeight="1"/>
    <row r="36752" ht="8.25" hidden="1" customHeight="1"/>
    <row r="36753" ht="8.25" hidden="1" customHeight="1"/>
    <row r="36754" ht="8.25" hidden="1" customHeight="1"/>
    <row r="36755" ht="8.25" hidden="1" customHeight="1"/>
    <row r="36756" ht="8.25" hidden="1" customHeight="1"/>
    <row r="36757" ht="8.25" hidden="1" customHeight="1"/>
    <row r="36758" ht="8.25" hidden="1" customHeight="1"/>
    <row r="36759" ht="8.25" hidden="1" customHeight="1"/>
    <row r="36760" ht="8.25" hidden="1" customHeight="1"/>
    <row r="36761" ht="8.25" hidden="1" customHeight="1"/>
    <row r="36762" ht="8.25" hidden="1" customHeight="1"/>
    <row r="36763" ht="8.25" hidden="1" customHeight="1"/>
    <row r="36764" ht="8.25" hidden="1" customHeight="1"/>
    <row r="36765" ht="8.25" hidden="1" customHeight="1"/>
    <row r="36766" ht="8.25" hidden="1" customHeight="1"/>
    <row r="36767" ht="8.25" hidden="1" customHeight="1"/>
    <row r="36768" ht="8.25" hidden="1" customHeight="1"/>
    <row r="36769" ht="8.25" hidden="1" customHeight="1"/>
    <row r="36770" ht="8.25" hidden="1" customHeight="1"/>
    <row r="36771" ht="8.25" hidden="1" customHeight="1"/>
    <row r="36772" ht="8.25" hidden="1" customHeight="1"/>
    <row r="36773" ht="8.25" hidden="1" customHeight="1"/>
    <row r="36774" ht="8.25" hidden="1" customHeight="1"/>
    <row r="36775" ht="8.25" hidden="1" customHeight="1"/>
    <row r="36776" ht="8.25" hidden="1" customHeight="1"/>
    <row r="36777" ht="8.25" hidden="1" customHeight="1"/>
    <row r="36778" ht="8.25" hidden="1" customHeight="1"/>
    <row r="36779" ht="8.25" hidden="1" customHeight="1"/>
    <row r="36780" ht="8.25" hidden="1" customHeight="1"/>
    <row r="36781" ht="8.25" hidden="1" customHeight="1"/>
    <row r="36782" ht="8.25" hidden="1" customHeight="1"/>
    <row r="36783" ht="8.25" hidden="1" customHeight="1"/>
    <row r="36784" ht="8.25" hidden="1" customHeight="1"/>
    <row r="36785" ht="8.25" hidden="1" customHeight="1"/>
    <row r="36786" ht="8.25" hidden="1" customHeight="1"/>
    <row r="36787" ht="8.25" hidden="1" customHeight="1"/>
    <row r="36788" ht="8.25" hidden="1" customHeight="1"/>
    <row r="36789" ht="8.25" hidden="1" customHeight="1"/>
    <row r="36790" ht="8.25" hidden="1" customHeight="1"/>
    <row r="36791" ht="8.25" hidden="1" customHeight="1"/>
    <row r="36792" ht="8.25" hidden="1" customHeight="1"/>
    <row r="36793" ht="8.25" hidden="1" customHeight="1"/>
    <row r="36794" ht="8.25" hidden="1" customHeight="1"/>
    <row r="36795" ht="8.25" hidden="1" customHeight="1"/>
    <row r="36796" ht="8.25" hidden="1" customHeight="1"/>
    <row r="36797" ht="8.25" hidden="1" customHeight="1"/>
    <row r="36798" ht="8.25" hidden="1" customHeight="1"/>
    <row r="36799" ht="8.25" hidden="1" customHeight="1"/>
    <row r="36800" ht="8.25" hidden="1" customHeight="1"/>
    <row r="36801" ht="8.25" hidden="1" customHeight="1"/>
    <row r="36802" ht="8.25" hidden="1" customHeight="1"/>
    <row r="36803" ht="8.25" hidden="1" customHeight="1"/>
    <row r="36804" ht="8.25" hidden="1" customHeight="1"/>
    <row r="36805" ht="8.25" hidden="1" customHeight="1"/>
    <row r="36806" ht="8.25" hidden="1" customHeight="1"/>
    <row r="36807" ht="8.25" hidden="1" customHeight="1"/>
    <row r="36808" ht="8.25" hidden="1" customHeight="1"/>
    <row r="36809" ht="8.25" hidden="1" customHeight="1"/>
    <row r="36810" ht="8.25" hidden="1" customHeight="1"/>
    <row r="36811" ht="8.25" hidden="1" customHeight="1"/>
    <row r="36812" ht="8.25" hidden="1" customHeight="1"/>
    <row r="36813" ht="8.25" hidden="1" customHeight="1"/>
    <row r="36814" ht="8.25" hidden="1" customHeight="1"/>
    <row r="36815" ht="8.25" hidden="1" customHeight="1"/>
    <row r="36816" ht="8.25" hidden="1" customHeight="1"/>
    <row r="36817" ht="8.25" hidden="1" customHeight="1"/>
    <row r="36818" ht="8.25" hidden="1" customHeight="1"/>
    <row r="36819" ht="8.25" hidden="1" customHeight="1"/>
    <row r="36820" ht="8.25" hidden="1" customHeight="1"/>
    <row r="36821" ht="8.25" hidden="1" customHeight="1"/>
    <row r="36822" ht="8.25" hidden="1" customHeight="1"/>
    <row r="36823" ht="8.25" hidden="1" customHeight="1"/>
    <row r="36824" ht="8.25" hidden="1" customHeight="1"/>
    <row r="36825" ht="8.25" hidden="1" customHeight="1"/>
    <row r="36826" ht="8.25" hidden="1" customHeight="1"/>
    <row r="36827" ht="8.25" hidden="1" customHeight="1"/>
    <row r="36828" ht="8.25" hidden="1" customHeight="1"/>
    <row r="36829" ht="8.25" hidden="1" customHeight="1"/>
    <row r="36830" ht="8.25" hidden="1" customHeight="1"/>
    <row r="36831" ht="8.25" hidden="1" customHeight="1"/>
    <row r="36832" ht="8.25" hidden="1" customHeight="1"/>
    <row r="36833" ht="8.25" hidden="1" customHeight="1"/>
    <row r="36834" ht="8.25" hidden="1" customHeight="1"/>
    <row r="36835" ht="8.25" hidden="1" customHeight="1"/>
    <row r="36836" ht="8.25" hidden="1" customHeight="1"/>
    <row r="36837" ht="8.25" hidden="1" customHeight="1"/>
    <row r="36838" ht="8.25" hidden="1" customHeight="1"/>
    <row r="36839" ht="8.25" hidden="1" customHeight="1"/>
    <row r="36840" ht="8.25" hidden="1" customHeight="1"/>
    <row r="36841" ht="8.25" hidden="1" customHeight="1"/>
    <row r="36842" ht="8.25" hidden="1" customHeight="1"/>
    <row r="36843" ht="8.25" hidden="1" customHeight="1"/>
    <row r="36844" ht="8.25" hidden="1" customHeight="1"/>
    <row r="36845" ht="8.25" hidden="1" customHeight="1"/>
    <row r="36846" ht="8.25" hidden="1" customHeight="1"/>
    <row r="36847" ht="8.25" hidden="1" customHeight="1"/>
    <row r="36848" ht="8.25" hidden="1" customHeight="1"/>
    <row r="36849" ht="8.25" hidden="1" customHeight="1"/>
    <row r="36850" ht="8.25" hidden="1" customHeight="1"/>
    <row r="36851" ht="8.25" hidden="1" customHeight="1"/>
    <row r="36852" ht="8.25" hidden="1" customHeight="1"/>
    <row r="36853" ht="8.25" hidden="1" customHeight="1"/>
    <row r="36854" ht="8.25" hidden="1" customHeight="1"/>
    <row r="36855" ht="8.25" hidden="1" customHeight="1"/>
    <row r="36856" ht="8.25" hidden="1" customHeight="1"/>
    <row r="36857" ht="8.25" hidden="1" customHeight="1"/>
    <row r="36858" ht="8.25" hidden="1" customHeight="1"/>
    <row r="36859" ht="8.25" hidden="1" customHeight="1"/>
    <row r="36860" ht="8.25" hidden="1" customHeight="1"/>
    <row r="36861" ht="8.25" hidden="1" customHeight="1"/>
    <row r="36862" ht="8.25" hidden="1" customHeight="1"/>
    <row r="36863" ht="8.25" hidden="1" customHeight="1"/>
    <row r="36864" ht="8.25" hidden="1" customHeight="1"/>
    <row r="36865" ht="8.25" hidden="1" customHeight="1"/>
    <row r="36866" ht="8.25" hidden="1" customHeight="1"/>
    <row r="36867" ht="8.25" hidden="1" customHeight="1"/>
    <row r="36868" ht="8.25" hidden="1" customHeight="1"/>
    <row r="36869" ht="8.25" hidden="1" customHeight="1"/>
    <row r="36870" ht="8.25" hidden="1" customHeight="1"/>
    <row r="36871" ht="8.25" hidden="1" customHeight="1"/>
    <row r="36872" ht="8.25" hidden="1" customHeight="1"/>
    <row r="36873" ht="8.25" hidden="1" customHeight="1"/>
    <row r="36874" ht="8.25" hidden="1" customHeight="1"/>
    <row r="36875" ht="8.25" hidden="1" customHeight="1"/>
    <row r="36876" ht="8.25" hidden="1" customHeight="1"/>
    <row r="36877" ht="8.25" hidden="1" customHeight="1"/>
    <row r="36878" ht="8.25" hidden="1" customHeight="1"/>
    <row r="36879" ht="8.25" hidden="1" customHeight="1"/>
    <row r="36880" ht="8.25" hidden="1" customHeight="1"/>
    <row r="36881" ht="8.25" hidden="1" customHeight="1"/>
    <row r="36882" ht="8.25" hidden="1" customHeight="1"/>
    <row r="36883" ht="8.25" hidden="1" customHeight="1"/>
    <row r="36884" ht="8.25" hidden="1" customHeight="1"/>
    <row r="36885" ht="8.25" hidden="1" customHeight="1"/>
    <row r="36886" ht="8.25" hidden="1" customHeight="1"/>
    <row r="36887" ht="8.25" hidden="1" customHeight="1"/>
    <row r="36888" ht="8.25" hidden="1" customHeight="1"/>
    <row r="36889" ht="8.25" hidden="1" customHeight="1"/>
    <row r="36890" ht="8.25" hidden="1" customHeight="1"/>
    <row r="36891" ht="8.25" hidden="1" customHeight="1"/>
    <row r="36892" ht="8.25" hidden="1" customHeight="1"/>
    <row r="36893" ht="8.25" hidden="1" customHeight="1"/>
    <row r="36894" ht="8.25" hidden="1" customHeight="1"/>
    <row r="36895" ht="8.25" hidden="1" customHeight="1"/>
    <row r="36896" ht="8.25" hidden="1" customHeight="1"/>
    <row r="36897" ht="8.25" hidden="1" customHeight="1"/>
    <row r="36898" ht="8.25" hidden="1" customHeight="1"/>
    <row r="36899" ht="8.25" hidden="1" customHeight="1"/>
    <row r="36900" ht="8.25" hidden="1" customHeight="1"/>
    <row r="36901" ht="8.25" hidden="1" customHeight="1"/>
    <row r="36902" ht="8.25" hidden="1" customHeight="1"/>
    <row r="36903" ht="8.25" hidden="1" customHeight="1"/>
    <row r="36904" ht="8.25" hidden="1" customHeight="1"/>
    <row r="36905" ht="8.25" hidden="1" customHeight="1"/>
    <row r="36906" ht="8.25" hidden="1" customHeight="1"/>
    <row r="36907" ht="8.25" hidden="1" customHeight="1"/>
    <row r="36908" ht="8.25" hidden="1" customHeight="1"/>
    <row r="36909" ht="8.25" hidden="1" customHeight="1"/>
    <row r="36910" ht="8.25" hidden="1" customHeight="1"/>
    <row r="36911" ht="8.25" hidden="1" customHeight="1"/>
    <row r="36912" ht="8.25" hidden="1" customHeight="1"/>
    <row r="36913" ht="8.25" hidden="1" customHeight="1"/>
    <row r="36914" ht="8.25" hidden="1" customHeight="1"/>
    <row r="36915" ht="8.25" hidden="1" customHeight="1"/>
    <row r="36916" ht="8.25" hidden="1" customHeight="1"/>
    <row r="36917" ht="8.25" hidden="1" customHeight="1"/>
    <row r="36918" ht="8.25" hidden="1" customHeight="1"/>
    <row r="36919" ht="8.25" hidden="1" customHeight="1"/>
    <row r="36920" ht="8.25" hidden="1" customHeight="1"/>
    <row r="36921" ht="8.25" hidden="1" customHeight="1"/>
    <row r="36922" ht="8.25" hidden="1" customHeight="1"/>
    <row r="36923" ht="8.25" hidden="1" customHeight="1"/>
    <row r="36924" ht="8.25" hidden="1" customHeight="1"/>
    <row r="36925" ht="8.25" hidden="1" customHeight="1"/>
    <row r="36926" ht="8.25" hidden="1" customHeight="1"/>
    <row r="36927" ht="8.25" hidden="1" customHeight="1"/>
    <row r="36928" ht="8.25" hidden="1" customHeight="1"/>
    <row r="36929" ht="8.25" hidden="1" customHeight="1"/>
    <row r="36930" ht="8.25" hidden="1" customHeight="1"/>
    <row r="36931" ht="8.25" hidden="1" customHeight="1"/>
    <row r="36932" ht="8.25" hidden="1" customHeight="1"/>
    <row r="36933" ht="8.25" hidden="1" customHeight="1"/>
    <row r="36934" ht="8.25" hidden="1" customHeight="1"/>
    <row r="36935" ht="8.25" hidden="1" customHeight="1"/>
    <row r="36936" ht="8.25" hidden="1" customHeight="1"/>
    <row r="36937" ht="8.25" hidden="1" customHeight="1"/>
    <row r="36938" ht="8.25" hidden="1" customHeight="1"/>
    <row r="36939" ht="8.25" hidden="1" customHeight="1"/>
    <row r="36940" ht="8.25" hidden="1" customHeight="1"/>
    <row r="36941" ht="8.25" hidden="1" customHeight="1"/>
    <row r="36942" ht="8.25" hidden="1" customHeight="1"/>
    <row r="36943" ht="8.25" hidden="1" customHeight="1"/>
    <row r="36944" ht="8.25" hidden="1" customHeight="1"/>
    <row r="36945" ht="8.25" hidden="1" customHeight="1"/>
    <row r="36946" ht="8.25" hidden="1" customHeight="1"/>
    <row r="36947" ht="8.25" hidden="1" customHeight="1"/>
    <row r="36948" ht="8.25" hidden="1" customHeight="1"/>
    <row r="36949" ht="8.25" hidden="1" customHeight="1"/>
    <row r="36950" ht="8.25" hidden="1" customHeight="1"/>
    <row r="36951" ht="8.25" hidden="1" customHeight="1"/>
    <row r="36952" ht="8.25" hidden="1" customHeight="1"/>
    <row r="36953" ht="8.25" hidden="1" customHeight="1"/>
    <row r="36954" ht="8.25" hidden="1" customHeight="1"/>
    <row r="36955" ht="8.25" hidden="1" customHeight="1"/>
    <row r="36956" ht="8.25" hidden="1" customHeight="1"/>
    <row r="36957" ht="8.25" hidden="1" customHeight="1"/>
    <row r="36958" ht="8.25" hidden="1" customHeight="1"/>
    <row r="36959" ht="8.25" hidden="1" customHeight="1"/>
    <row r="36960" ht="8.25" hidden="1" customHeight="1"/>
    <row r="36961" ht="8.25" hidden="1" customHeight="1"/>
    <row r="36962" ht="8.25" hidden="1" customHeight="1"/>
    <row r="36963" ht="8.25" hidden="1" customHeight="1"/>
    <row r="36964" ht="8.25" hidden="1" customHeight="1"/>
    <row r="36965" ht="8.25" hidden="1" customHeight="1"/>
    <row r="36966" ht="8.25" hidden="1" customHeight="1"/>
    <row r="36967" ht="8.25" hidden="1" customHeight="1"/>
    <row r="36968" ht="8.25" hidden="1" customHeight="1"/>
    <row r="36969" ht="8.25" hidden="1" customHeight="1"/>
    <row r="36970" ht="8.25" hidden="1" customHeight="1"/>
    <row r="36971" ht="8.25" hidden="1" customHeight="1"/>
    <row r="36972" ht="8.25" hidden="1" customHeight="1"/>
    <row r="36973" ht="8.25" hidden="1" customHeight="1"/>
    <row r="36974" ht="8.25" hidden="1" customHeight="1"/>
    <row r="36975" ht="8.25" hidden="1" customHeight="1"/>
    <row r="36976" ht="8.25" hidden="1" customHeight="1"/>
    <row r="36977" ht="8.25" hidden="1" customHeight="1"/>
    <row r="36978" ht="8.25" hidden="1" customHeight="1"/>
    <row r="36979" ht="8.25" hidden="1" customHeight="1"/>
    <row r="36980" ht="8.25" hidden="1" customHeight="1"/>
    <row r="36981" ht="8.25" hidden="1" customHeight="1"/>
    <row r="36982" ht="8.25" hidden="1" customHeight="1"/>
    <row r="36983" ht="8.25" hidden="1" customHeight="1"/>
    <row r="36984" ht="8.25" hidden="1" customHeight="1"/>
    <row r="36985" ht="8.25" hidden="1" customHeight="1"/>
    <row r="36986" ht="8.25" hidden="1" customHeight="1"/>
    <row r="36987" ht="8.25" hidden="1" customHeight="1"/>
    <row r="36988" ht="8.25" hidden="1" customHeight="1"/>
    <row r="36989" ht="8.25" hidden="1" customHeight="1"/>
    <row r="36990" ht="8.25" hidden="1" customHeight="1"/>
    <row r="36991" ht="8.25" hidden="1" customHeight="1"/>
    <row r="36992" ht="8.25" hidden="1" customHeight="1"/>
    <row r="36993" ht="8.25" hidden="1" customHeight="1"/>
    <row r="36994" ht="8.25" hidden="1" customHeight="1"/>
    <row r="36995" ht="8.25" hidden="1" customHeight="1"/>
    <row r="36996" ht="8.25" hidden="1" customHeight="1"/>
    <row r="36997" ht="8.25" hidden="1" customHeight="1"/>
    <row r="36998" ht="8.25" hidden="1" customHeight="1"/>
    <row r="36999" ht="8.25" hidden="1" customHeight="1"/>
    <row r="37000" ht="8.25" hidden="1" customHeight="1"/>
    <row r="37001" ht="8.25" hidden="1" customHeight="1"/>
    <row r="37002" ht="8.25" hidden="1" customHeight="1"/>
    <row r="37003" ht="8.25" hidden="1" customHeight="1"/>
    <row r="37004" ht="8.25" hidden="1" customHeight="1"/>
    <row r="37005" ht="8.25" hidden="1" customHeight="1"/>
    <row r="37006" ht="8.25" hidden="1" customHeight="1"/>
    <row r="37007" ht="8.25" hidden="1" customHeight="1"/>
    <row r="37008" ht="8.25" hidden="1" customHeight="1"/>
    <row r="37009" ht="8.25" hidden="1" customHeight="1"/>
    <row r="37010" ht="8.25" hidden="1" customHeight="1"/>
    <row r="37011" ht="8.25" hidden="1" customHeight="1"/>
    <row r="37012" ht="8.25" hidden="1" customHeight="1"/>
    <row r="37013" ht="8.25" hidden="1" customHeight="1"/>
    <row r="37014" ht="8.25" hidden="1" customHeight="1"/>
    <row r="37015" ht="8.25" hidden="1" customHeight="1"/>
    <row r="37016" ht="8.25" hidden="1" customHeight="1"/>
    <row r="37017" ht="8.25" hidden="1" customHeight="1"/>
    <row r="37018" ht="8.25" hidden="1" customHeight="1"/>
    <row r="37019" ht="8.25" hidden="1" customHeight="1"/>
    <row r="37020" ht="8.25" hidden="1" customHeight="1"/>
    <row r="37021" ht="8.25" hidden="1" customHeight="1"/>
    <row r="37022" ht="8.25" hidden="1" customHeight="1"/>
    <row r="37023" ht="8.25" hidden="1" customHeight="1"/>
    <row r="37024" ht="8.25" hidden="1" customHeight="1"/>
    <row r="37025" ht="8.25" hidden="1" customHeight="1"/>
    <row r="37026" ht="8.25" hidden="1" customHeight="1"/>
    <row r="37027" ht="8.25" hidden="1" customHeight="1"/>
    <row r="37028" ht="8.25" hidden="1" customHeight="1"/>
    <row r="37029" ht="8.25" hidden="1" customHeight="1"/>
    <row r="37030" ht="8.25" hidden="1" customHeight="1"/>
    <row r="37031" ht="8.25" hidden="1" customHeight="1"/>
    <row r="37032" ht="8.25" hidden="1" customHeight="1"/>
    <row r="37033" ht="8.25" hidden="1" customHeight="1"/>
    <row r="37034" ht="8.25" hidden="1" customHeight="1"/>
    <row r="37035" ht="8.25" hidden="1" customHeight="1"/>
    <row r="37036" ht="8.25" hidden="1" customHeight="1"/>
    <row r="37037" ht="8.25" hidden="1" customHeight="1"/>
    <row r="37038" ht="8.25" hidden="1" customHeight="1"/>
    <row r="37039" ht="8.25" hidden="1" customHeight="1"/>
    <row r="37040" ht="8.25" hidden="1" customHeight="1"/>
    <row r="37041" ht="8.25" hidden="1" customHeight="1"/>
    <row r="37042" ht="8.25" hidden="1" customHeight="1"/>
    <row r="37043" ht="8.25" hidden="1" customHeight="1"/>
    <row r="37044" ht="8.25" hidden="1" customHeight="1"/>
    <row r="37045" ht="8.25" hidden="1" customHeight="1"/>
    <row r="37046" ht="8.25" hidden="1" customHeight="1"/>
    <row r="37047" ht="8.25" hidden="1" customHeight="1"/>
    <row r="37048" ht="8.25" hidden="1" customHeight="1"/>
    <row r="37049" ht="8.25" hidden="1" customHeight="1"/>
    <row r="37050" ht="8.25" hidden="1" customHeight="1"/>
    <row r="37051" ht="8.25" hidden="1" customHeight="1"/>
    <row r="37052" ht="8.25" hidden="1" customHeight="1"/>
    <row r="37053" ht="8.25" hidden="1" customHeight="1"/>
    <row r="37054" ht="8.25" hidden="1" customHeight="1"/>
    <row r="37055" ht="8.25" hidden="1" customHeight="1"/>
    <row r="37056" ht="8.25" hidden="1" customHeight="1"/>
    <row r="37057" ht="8.25" hidden="1" customHeight="1"/>
    <row r="37058" ht="8.25" hidden="1" customHeight="1"/>
    <row r="37059" ht="8.25" hidden="1" customHeight="1"/>
    <row r="37060" ht="8.25" hidden="1" customHeight="1"/>
    <row r="37061" ht="8.25" hidden="1" customHeight="1"/>
    <row r="37062" ht="8.25" hidden="1" customHeight="1"/>
    <row r="37063" ht="8.25" hidden="1" customHeight="1"/>
    <row r="37064" ht="8.25" hidden="1" customHeight="1"/>
    <row r="37065" ht="8.25" hidden="1" customHeight="1"/>
    <row r="37066" ht="8.25" hidden="1" customHeight="1"/>
    <row r="37067" ht="8.25" hidden="1" customHeight="1"/>
    <row r="37068" ht="8.25" hidden="1" customHeight="1"/>
    <row r="37069" ht="8.25" hidden="1" customHeight="1"/>
    <row r="37070" ht="8.25" hidden="1" customHeight="1"/>
    <row r="37071" ht="8.25" hidden="1" customHeight="1"/>
    <row r="37072" ht="8.25" hidden="1" customHeight="1"/>
    <row r="37073" ht="8.25" hidden="1" customHeight="1"/>
    <row r="37074" ht="8.25" hidden="1" customHeight="1"/>
    <row r="37075" ht="8.25" hidden="1" customHeight="1"/>
    <row r="37076" ht="8.25" hidden="1" customHeight="1"/>
    <row r="37077" ht="8.25" hidden="1" customHeight="1"/>
    <row r="37078" ht="8.25" hidden="1" customHeight="1"/>
    <row r="37079" ht="8.25" hidden="1" customHeight="1"/>
    <row r="37080" ht="8.25" hidden="1" customHeight="1"/>
    <row r="37081" ht="8.25" hidden="1" customHeight="1"/>
    <row r="37082" ht="8.25" hidden="1" customHeight="1"/>
    <row r="37083" ht="8.25" hidden="1" customHeight="1"/>
    <row r="37084" ht="8.25" hidden="1" customHeight="1"/>
    <row r="37085" ht="8.25" hidden="1" customHeight="1"/>
    <row r="37086" ht="8.25" hidden="1" customHeight="1"/>
    <row r="37087" ht="8.25" hidden="1" customHeight="1"/>
    <row r="37088" ht="8.25" hidden="1" customHeight="1"/>
    <row r="37089" ht="8.25" hidden="1" customHeight="1"/>
    <row r="37090" ht="8.25" hidden="1" customHeight="1"/>
    <row r="37091" ht="8.25" hidden="1" customHeight="1"/>
    <row r="37092" ht="8.25" hidden="1" customHeight="1"/>
    <row r="37093" ht="8.25" hidden="1" customHeight="1"/>
    <row r="37094" ht="8.25" hidden="1" customHeight="1"/>
    <row r="37095" ht="8.25" hidden="1" customHeight="1"/>
    <row r="37096" ht="8.25" hidden="1" customHeight="1"/>
    <row r="37097" ht="8.25" hidden="1" customHeight="1"/>
    <row r="37098" ht="8.25" hidden="1" customHeight="1"/>
    <row r="37099" ht="8.25" hidden="1" customHeight="1"/>
    <row r="37100" ht="8.25" hidden="1" customHeight="1"/>
    <row r="37101" ht="8.25" hidden="1" customHeight="1"/>
    <row r="37102" ht="8.25" hidden="1" customHeight="1"/>
    <row r="37103" ht="8.25" hidden="1" customHeight="1"/>
    <row r="37104" ht="8.25" hidden="1" customHeight="1"/>
    <row r="37105" ht="8.25" hidden="1" customHeight="1"/>
    <row r="37106" ht="8.25" hidden="1" customHeight="1"/>
    <row r="37107" ht="8.25" hidden="1" customHeight="1"/>
    <row r="37108" ht="8.25" hidden="1" customHeight="1"/>
    <row r="37109" ht="8.25" hidden="1" customHeight="1"/>
    <row r="37110" ht="8.25" hidden="1" customHeight="1"/>
    <row r="37111" ht="8.25" hidden="1" customHeight="1"/>
    <row r="37112" ht="8.25" hidden="1" customHeight="1"/>
    <row r="37113" ht="8.25" hidden="1" customHeight="1"/>
    <row r="37114" ht="8.25" hidden="1" customHeight="1"/>
    <row r="37115" ht="8.25" hidden="1" customHeight="1"/>
    <row r="37116" ht="8.25" hidden="1" customHeight="1"/>
    <row r="37117" ht="8.25" hidden="1" customHeight="1"/>
    <row r="37118" ht="8.25" hidden="1" customHeight="1"/>
    <row r="37119" ht="8.25" hidden="1" customHeight="1"/>
    <row r="37120" ht="8.25" hidden="1" customHeight="1"/>
    <row r="37121" ht="8.25" hidden="1" customHeight="1"/>
    <row r="37122" ht="8.25" hidden="1" customHeight="1"/>
    <row r="37123" ht="8.25" hidden="1" customHeight="1"/>
    <row r="37124" ht="8.25" hidden="1" customHeight="1"/>
    <row r="37125" ht="8.25" hidden="1" customHeight="1"/>
    <row r="37126" ht="8.25" hidden="1" customHeight="1"/>
    <row r="37127" ht="8.25" hidden="1" customHeight="1"/>
    <row r="37128" ht="8.25" hidden="1" customHeight="1"/>
    <row r="37129" ht="8.25" hidden="1" customHeight="1"/>
    <row r="37130" ht="8.25" hidden="1" customHeight="1"/>
    <row r="37131" ht="8.25" hidden="1" customHeight="1"/>
    <row r="37132" ht="8.25" hidden="1" customHeight="1"/>
    <row r="37133" ht="8.25" hidden="1" customHeight="1"/>
    <row r="37134" ht="8.25" hidden="1" customHeight="1"/>
    <row r="37135" ht="8.25" hidden="1" customHeight="1"/>
    <row r="37136" ht="8.25" hidden="1" customHeight="1"/>
    <row r="37137" ht="8.25" hidden="1" customHeight="1"/>
    <row r="37138" ht="8.25" hidden="1" customHeight="1"/>
    <row r="37139" ht="8.25" hidden="1" customHeight="1"/>
    <row r="37140" ht="8.25" hidden="1" customHeight="1"/>
    <row r="37141" ht="8.25" hidden="1" customHeight="1"/>
    <row r="37142" ht="8.25" hidden="1" customHeight="1"/>
    <row r="37143" ht="8.25" hidden="1" customHeight="1"/>
    <row r="37144" ht="8.25" hidden="1" customHeight="1"/>
    <row r="37145" ht="8.25" hidden="1" customHeight="1"/>
    <row r="37146" ht="8.25" hidden="1" customHeight="1"/>
    <row r="37147" ht="8.25" hidden="1" customHeight="1"/>
    <row r="37148" ht="8.25" hidden="1" customHeight="1"/>
    <row r="37149" ht="8.25" hidden="1" customHeight="1"/>
    <row r="37150" ht="8.25" hidden="1" customHeight="1"/>
    <row r="37151" ht="8.25" hidden="1" customHeight="1"/>
    <row r="37152" ht="8.25" hidden="1" customHeight="1"/>
    <row r="37153" ht="8.25" hidden="1" customHeight="1"/>
    <row r="37154" ht="8.25" hidden="1" customHeight="1"/>
    <row r="37155" ht="8.25" hidden="1" customHeight="1"/>
    <row r="37156" ht="8.25" hidden="1" customHeight="1"/>
    <row r="37157" ht="8.25" hidden="1" customHeight="1"/>
    <row r="37158" ht="8.25" hidden="1" customHeight="1"/>
    <row r="37159" ht="8.25" hidden="1" customHeight="1"/>
    <row r="37160" ht="8.25" hidden="1" customHeight="1"/>
    <row r="37161" ht="8.25" hidden="1" customHeight="1"/>
    <row r="37162" ht="8.25" hidden="1" customHeight="1"/>
    <row r="37163" ht="8.25" hidden="1" customHeight="1"/>
    <row r="37164" ht="8.25" hidden="1" customHeight="1"/>
    <row r="37165" ht="8.25" hidden="1" customHeight="1"/>
    <row r="37166" ht="8.25" hidden="1" customHeight="1"/>
    <row r="37167" ht="8.25" hidden="1" customHeight="1"/>
    <row r="37168" ht="8.25" hidden="1" customHeight="1"/>
    <row r="37169" ht="8.25" hidden="1" customHeight="1"/>
    <row r="37170" ht="8.25" hidden="1" customHeight="1"/>
    <row r="37171" ht="8.25" hidden="1" customHeight="1"/>
    <row r="37172" ht="8.25" hidden="1" customHeight="1"/>
    <row r="37173" ht="8.25" hidden="1" customHeight="1"/>
    <row r="37174" ht="8.25" hidden="1" customHeight="1"/>
    <row r="37175" ht="8.25" hidden="1" customHeight="1"/>
    <row r="37176" ht="8.25" hidden="1" customHeight="1"/>
    <row r="37177" ht="8.25" hidden="1" customHeight="1"/>
    <row r="37178" ht="8.25" hidden="1" customHeight="1"/>
    <row r="37179" ht="8.25" hidden="1" customHeight="1"/>
    <row r="37180" ht="8.25" hidden="1" customHeight="1"/>
    <row r="37181" ht="8.25" hidden="1" customHeight="1"/>
    <row r="37182" ht="8.25" hidden="1" customHeight="1"/>
    <row r="37183" ht="8.25" hidden="1" customHeight="1"/>
    <row r="37184" ht="8.25" hidden="1" customHeight="1"/>
    <row r="37185" ht="8.25" hidden="1" customHeight="1"/>
    <row r="37186" ht="8.25" hidden="1" customHeight="1"/>
    <row r="37187" ht="8.25" hidden="1" customHeight="1"/>
    <row r="37188" ht="8.25" hidden="1" customHeight="1"/>
    <row r="37189" ht="8.25" hidden="1" customHeight="1"/>
    <row r="37190" ht="8.25" hidden="1" customHeight="1"/>
    <row r="37191" ht="8.25" hidden="1" customHeight="1"/>
    <row r="37192" ht="8.25" hidden="1" customHeight="1"/>
    <row r="37193" ht="8.25" hidden="1" customHeight="1"/>
    <row r="37194" ht="8.25" hidden="1" customHeight="1"/>
    <row r="37195" ht="8.25" hidden="1" customHeight="1"/>
    <row r="37196" ht="8.25" hidden="1" customHeight="1"/>
    <row r="37197" ht="8.25" hidden="1" customHeight="1"/>
    <row r="37198" ht="8.25" hidden="1" customHeight="1"/>
    <row r="37199" ht="8.25" hidden="1" customHeight="1"/>
    <row r="37200" ht="8.25" hidden="1" customHeight="1"/>
    <row r="37201" ht="8.25" hidden="1" customHeight="1"/>
    <row r="37202" ht="8.25" hidden="1" customHeight="1"/>
    <row r="37203" ht="8.25" hidden="1" customHeight="1"/>
    <row r="37204" ht="8.25" hidden="1" customHeight="1"/>
    <row r="37205" ht="8.25" hidden="1" customHeight="1"/>
    <row r="37206" ht="8.25" hidden="1" customHeight="1"/>
    <row r="37207" ht="8.25" hidden="1" customHeight="1"/>
    <row r="37208" ht="8.25" hidden="1" customHeight="1"/>
    <row r="37209" ht="8.25" hidden="1" customHeight="1"/>
    <row r="37210" ht="8.25" hidden="1" customHeight="1"/>
    <row r="37211" ht="8.25" hidden="1" customHeight="1"/>
    <row r="37212" ht="8.25" hidden="1" customHeight="1"/>
    <row r="37213" ht="8.25" hidden="1" customHeight="1"/>
    <row r="37214" ht="8.25" hidden="1" customHeight="1"/>
    <row r="37215" ht="8.25" hidden="1" customHeight="1"/>
    <row r="37216" ht="8.25" hidden="1" customHeight="1"/>
    <row r="37217" ht="8.25" hidden="1" customHeight="1"/>
    <row r="37218" ht="8.25" hidden="1" customHeight="1"/>
    <row r="37219" ht="8.25" hidden="1" customHeight="1"/>
    <row r="37220" ht="8.25" hidden="1" customHeight="1"/>
    <row r="37221" ht="8.25" hidden="1" customHeight="1"/>
    <row r="37222" ht="8.25" hidden="1" customHeight="1"/>
    <row r="37223" ht="8.25" hidden="1" customHeight="1"/>
    <row r="37224" ht="8.25" hidden="1" customHeight="1"/>
    <row r="37225" ht="8.25" hidden="1" customHeight="1"/>
    <row r="37226" ht="8.25" hidden="1" customHeight="1"/>
    <row r="37227" ht="8.25" hidden="1" customHeight="1"/>
    <row r="37228" ht="8.25" hidden="1" customHeight="1"/>
    <row r="37229" ht="8.25" hidden="1" customHeight="1"/>
    <row r="37230" ht="8.25" hidden="1" customHeight="1"/>
    <row r="37231" ht="8.25" hidden="1" customHeight="1"/>
    <row r="37232" ht="8.25" hidden="1" customHeight="1"/>
    <row r="37233" ht="8.25" hidden="1" customHeight="1"/>
    <row r="37234" ht="8.25" hidden="1" customHeight="1"/>
    <row r="37235" ht="8.25" hidden="1" customHeight="1"/>
    <row r="37236" ht="8.25" hidden="1" customHeight="1"/>
    <row r="37237" ht="8.25" hidden="1" customHeight="1"/>
    <row r="37238" ht="8.25" hidden="1" customHeight="1"/>
    <row r="37239" ht="8.25" hidden="1" customHeight="1"/>
    <row r="37240" ht="8.25" hidden="1" customHeight="1"/>
    <row r="37241" ht="8.25" hidden="1" customHeight="1"/>
    <row r="37242" ht="8.25" hidden="1" customHeight="1"/>
    <row r="37243" ht="8.25" hidden="1" customHeight="1"/>
    <row r="37244" ht="8.25" hidden="1" customHeight="1"/>
    <row r="37245" ht="8.25" hidden="1" customHeight="1"/>
    <row r="37246" ht="8.25" hidden="1" customHeight="1"/>
    <row r="37247" ht="8.25" hidden="1" customHeight="1"/>
    <row r="37248" ht="8.25" hidden="1" customHeight="1"/>
    <row r="37249" ht="8.25" hidden="1" customHeight="1"/>
    <row r="37250" ht="8.25" hidden="1" customHeight="1"/>
    <row r="37251" ht="8.25" hidden="1" customHeight="1"/>
    <row r="37252" ht="8.25" hidden="1" customHeight="1"/>
    <row r="37253" ht="8.25" hidden="1" customHeight="1"/>
    <row r="37254" ht="8.25" hidden="1" customHeight="1"/>
    <row r="37255" ht="8.25" hidden="1" customHeight="1"/>
    <row r="37256" ht="8.25" hidden="1" customHeight="1"/>
    <row r="37257" ht="8.25" hidden="1" customHeight="1"/>
    <row r="37258" ht="8.25" hidden="1" customHeight="1"/>
    <row r="37259" ht="8.25" hidden="1" customHeight="1"/>
    <row r="37260" ht="8.25" hidden="1" customHeight="1"/>
    <row r="37261" ht="8.25" hidden="1" customHeight="1"/>
    <row r="37262" ht="8.25" hidden="1" customHeight="1"/>
    <row r="37263" ht="8.25" hidden="1" customHeight="1"/>
    <row r="37264" ht="8.25" hidden="1" customHeight="1"/>
    <row r="37265" ht="8.25" hidden="1" customHeight="1"/>
    <row r="37266" ht="8.25" hidden="1" customHeight="1"/>
    <row r="37267" ht="8.25" hidden="1" customHeight="1"/>
    <row r="37268" ht="8.25" hidden="1" customHeight="1"/>
    <row r="37269" ht="8.25" hidden="1" customHeight="1"/>
    <row r="37270" ht="8.25" hidden="1" customHeight="1"/>
    <row r="37271" ht="8.25" hidden="1" customHeight="1"/>
    <row r="37272" ht="8.25" hidden="1" customHeight="1"/>
    <row r="37273" ht="8.25" hidden="1" customHeight="1"/>
    <row r="37274" ht="8.25" hidden="1" customHeight="1"/>
    <row r="37275" ht="8.25" hidden="1" customHeight="1"/>
    <row r="37276" ht="8.25" hidden="1" customHeight="1"/>
    <row r="37277" ht="8.25" hidden="1" customHeight="1"/>
    <row r="37278" ht="8.25" hidden="1" customHeight="1"/>
    <row r="37279" ht="8.25" hidden="1" customHeight="1"/>
    <row r="37280" ht="8.25" hidden="1" customHeight="1"/>
    <row r="37281" ht="8.25" hidden="1" customHeight="1"/>
    <row r="37282" ht="8.25" hidden="1" customHeight="1"/>
    <row r="37283" ht="8.25" hidden="1" customHeight="1"/>
    <row r="37284" ht="8.25" hidden="1" customHeight="1"/>
    <row r="37285" ht="8.25" hidden="1" customHeight="1"/>
    <row r="37286" ht="8.25" hidden="1" customHeight="1"/>
    <row r="37287" ht="8.25" hidden="1" customHeight="1"/>
    <row r="37288" ht="8.25" hidden="1" customHeight="1"/>
    <row r="37289" ht="8.25" hidden="1" customHeight="1"/>
    <row r="37290" ht="8.25" hidden="1" customHeight="1"/>
    <row r="37291" ht="8.25" hidden="1" customHeight="1"/>
    <row r="37292" ht="8.25" hidden="1" customHeight="1"/>
    <row r="37293" ht="8.25" hidden="1" customHeight="1"/>
    <row r="37294" ht="8.25" hidden="1" customHeight="1"/>
    <row r="37295" ht="8.25" hidden="1" customHeight="1"/>
    <row r="37296" ht="8.25" hidden="1" customHeight="1"/>
    <row r="37297" ht="8.25" hidden="1" customHeight="1"/>
    <row r="37298" ht="8.25" hidden="1" customHeight="1"/>
    <row r="37299" ht="8.25" hidden="1" customHeight="1"/>
    <row r="37300" ht="8.25" hidden="1" customHeight="1"/>
    <row r="37301" ht="8.25" hidden="1" customHeight="1"/>
    <row r="37302" ht="8.25" hidden="1" customHeight="1"/>
    <row r="37303" ht="8.25" hidden="1" customHeight="1"/>
    <row r="37304" ht="8.25" hidden="1" customHeight="1"/>
    <row r="37305" ht="8.25" hidden="1" customHeight="1"/>
    <row r="37306" ht="8.25" hidden="1" customHeight="1"/>
    <row r="37307" ht="8.25" hidden="1" customHeight="1"/>
    <row r="37308" ht="8.25" hidden="1" customHeight="1"/>
    <row r="37309" ht="8.25" hidden="1" customHeight="1"/>
    <row r="37310" ht="8.25" hidden="1" customHeight="1"/>
    <row r="37311" ht="8.25" hidden="1" customHeight="1"/>
    <row r="37312" ht="8.25" hidden="1" customHeight="1"/>
    <row r="37313" ht="8.25" hidden="1" customHeight="1"/>
    <row r="37314" ht="8.25" hidden="1" customHeight="1"/>
    <row r="37315" ht="8.25" hidden="1" customHeight="1"/>
    <row r="37316" ht="8.25" hidden="1" customHeight="1"/>
    <row r="37317" ht="8.25" hidden="1" customHeight="1"/>
    <row r="37318" ht="8.25" hidden="1" customHeight="1"/>
    <row r="37319" ht="8.25" hidden="1" customHeight="1"/>
    <row r="37320" ht="8.25" hidden="1" customHeight="1"/>
    <row r="37321" ht="8.25" hidden="1" customHeight="1"/>
    <row r="37322" ht="8.25" hidden="1" customHeight="1"/>
    <row r="37323" ht="8.25" hidden="1" customHeight="1"/>
    <row r="37324" ht="8.25" hidden="1" customHeight="1"/>
    <row r="37325" ht="8.25" hidden="1" customHeight="1"/>
    <row r="37326" ht="8.25" hidden="1" customHeight="1"/>
    <row r="37327" ht="8.25" hidden="1" customHeight="1"/>
    <row r="37328" ht="8.25" hidden="1" customHeight="1"/>
    <row r="37329" ht="8.25" hidden="1" customHeight="1"/>
    <row r="37330" ht="8.25" hidden="1" customHeight="1"/>
    <row r="37331" ht="8.25" hidden="1" customHeight="1"/>
    <row r="37332" ht="8.25" hidden="1" customHeight="1"/>
    <row r="37333" ht="8.25" hidden="1" customHeight="1"/>
    <row r="37334" ht="8.25" hidden="1" customHeight="1"/>
    <row r="37335" ht="8.25" hidden="1" customHeight="1"/>
    <row r="37336" ht="8.25" hidden="1" customHeight="1"/>
    <row r="37337" ht="8.25" hidden="1" customHeight="1"/>
    <row r="37338" ht="8.25" hidden="1" customHeight="1"/>
    <row r="37339" ht="8.25" hidden="1" customHeight="1"/>
    <row r="37340" ht="8.25" hidden="1" customHeight="1"/>
    <row r="37341" ht="8.25" hidden="1" customHeight="1"/>
    <row r="37342" ht="8.25" hidden="1" customHeight="1"/>
    <row r="37343" ht="8.25" hidden="1" customHeight="1"/>
    <row r="37344" ht="8.25" hidden="1" customHeight="1"/>
    <row r="37345" ht="8.25" hidden="1" customHeight="1"/>
    <row r="37346" ht="8.25" hidden="1" customHeight="1"/>
    <row r="37347" ht="8.25" hidden="1" customHeight="1"/>
    <row r="37348" ht="8.25" hidden="1" customHeight="1"/>
    <row r="37349" ht="8.25" hidden="1" customHeight="1"/>
    <row r="37350" ht="8.25" hidden="1" customHeight="1"/>
    <row r="37351" ht="8.25" hidden="1" customHeight="1"/>
    <row r="37352" ht="8.25" hidden="1" customHeight="1"/>
    <row r="37353" ht="8.25" hidden="1" customHeight="1"/>
    <row r="37354" ht="8.25" hidden="1" customHeight="1"/>
    <row r="37355" ht="8.25" hidden="1" customHeight="1"/>
    <row r="37356" ht="8.25" hidden="1" customHeight="1"/>
    <row r="37357" ht="8.25" hidden="1" customHeight="1"/>
    <row r="37358" ht="8.25" hidden="1" customHeight="1"/>
    <row r="37359" ht="8.25" hidden="1" customHeight="1"/>
    <row r="37360" ht="8.25" hidden="1" customHeight="1"/>
    <row r="37361" ht="8.25" hidden="1" customHeight="1"/>
    <row r="37362" ht="8.25" hidden="1" customHeight="1"/>
    <row r="37363" ht="8.25" hidden="1" customHeight="1"/>
    <row r="37364" ht="8.25" hidden="1" customHeight="1"/>
    <row r="37365" ht="8.25" hidden="1" customHeight="1"/>
    <row r="37366" ht="8.25" hidden="1" customHeight="1"/>
    <row r="37367" ht="8.25" hidden="1" customHeight="1"/>
    <row r="37368" ht="8.25" hidden="1" customHeight="1"/>
    <row r="37369" ht="8.25" hidden="1" customHeight="1"/>
    <row r="37370" ht="8.25" hidden="1" customHeight="1"/>
    <row r="37371" ht="8.25" hidden="1" customHeight="1"/>
    <row r="37372" ht="8.25" hidden="1" customHeight="1"/>
    <row r="37373" ht="8.25" hidden="1" customHeight="1"/>
    <row r="37374" ht="8.25" hidden="1" customHeight="1"/>
    <row r="37375" ht="8.25" hidden="1" customHeight="1"/>
    <row r="37376" ht="8.25" hidden="1" customHeight="1"/>
    <row r="37377" ht="8.25" hidden="1" customHeight="1"/>
    <row r="37378" ht="8.25" hidden="1" customHeight="1"/>
    <row r="37379" ht="8.25" hidden="1" customHeight="1"/>
    <row r="37380" ht="8.25" hidden="1" customHeight="1"/>
    <row r="37381" ht="8.25" hidden="1" customHeight="1"/>
    <row r="37382" ht="8.25" hidden="1" customHeight="1"/>
    <row r="37383" ht="8.25" hidden="1" customHeight="1"/>
    <row r="37384" ht="8.25" hidden="1" customHeight="1"/>
    <row r="37385" ht="8.25" hidden="1" customHeight="1"/>
    <row r="37386" ht="8.25" hidden="1" customHeight="1"/>
    <row r="37387" ht="8.25" hidden="1" customHeight="1"/>
    <row r="37388" ht="8.25" hidden="1" customHeight="1"/>
    <row r="37389" ht="8.25" hidden="1" customHeight="1"/>
    <row r="37390" ht="8.25" hidden="1" customHeight="1"/>
    <row r="37391" ht="8.25" hidden="1" customHeight="1"/>
    <row r="37392" ht="8.25" hidden="1" customHeight="1"/>
    <row r="37393" ht="8.25" hidden="1" customHeight="1"/>
    <row r="37394" ht="8.25" hidden="1" customHeight="1"/>
    <row r="37395" ht="8.25" hidden="1" customHeight="1"/>
    <row r="37396" ht="8.25" hidden="1" customHeight="1"/>
    <row r="37397" ht="8.25" hidden="1" customHeight="1"/>
    <row r="37398" ht="8.25" hidden="1" customHeight="1"/>
    <row r="37399" ht="8.25" hidden="1" customHeight="1"/>
    <row r="37400" ht="8.25" hidden="1" customHeight="1"/>
    <row r="37401" ht="8.25" hidden="1" customHeight="1"/>
    <row r="37402" ht="8.25" hidden="1" customHeight="1"/>
    <row r="37403" ht="8.25" hidden="1" customHeight="1"/>
    <row r="37404" ht="8.25" hidden="1" customHeight="1"/>
    <row r="37405" ht="8.25" hidden="1" customHeight="1"/>
    <row r="37406" ht="8.25" hidden="1" customHeight="1"/>
    <row r="37407" ht="8.25" hidden="1" customHeight="1"/>
    <row r="37408" ht="8.25" hidden="1" customHeight="1"/>
    <row r="37409" ht="8.25" hidden="1" customHeight="1"/>
    <row r="37410" ht="8.25" hidden="1" customHeight="1"/>
    <row r="37411" ht="8.25" hidden="1" customHeight="1"/>
    <row r="37412" ht="8.25" hidden="1" customHeight="1"/>
    <row r="37413" ht="8.25" hidden="1" customHeight="1"/>
    <row r="37414" ht="8.25" hidden="1" customHeight="1"/>
    <row r="37415" ht="8.25" hidden="1" customHeight="1"/>
    <row r="37416" ht="8.25" hidden="1" customHeight="1"/>
    <row r="37417" ht="8.25" hidden="1" customHeight="1"/>
    <row r="37418" ht="8.25" hidden="1" customHeight="1"/>
    <row r="37419" ht="8.25" hidden="1" customHeight="1"/>
    <row r="37420" ht="8.25" hidden="1" customHeight="1"/>
    <row r="37421" ht="8.25" hidden="1" customHeight="1"/>
    <row r="37422" ht="8.25" hidden="1" customHeight="1"/>
    <row r="37423" ht="8.25" hidden="1" customHeight="1"/>
    <row r="37424" ht="8.25" hidden="1" customHeight="1"/>
    <row r="37425" ht="8.25" hidden="1" customHeight="1"/>
    <row r="37426" ht="8.25" hidden="1" customHeight="1"/>
    <row r="37427" ht="8.25" hidden="1" customHeight="1"/>
    <row r="37428" ht="8.25" hidden="1" customHeight="1"/>
    <row r="37429" ht="8.25" hidden="1" customHeight="1"/>
    <row r="37430" ht="8.25" hidden="1" customHeight="1"/>
    <row r="37431" ht="8.25" hidden="1" customHeight="1"/>
    <row r="37432" ht="8.25" hidden="1" customHeight="1"/>
    <row r="37433" ht="8.25" hidden="1" customHeight="1"/>
    <row r="37434" ht="8.25" hidden="1" customHeight="1"/>
    <row r="37435" ht="8.25" hidden="1" customHeight="1"/>
    <row r="37436" ht="8.25" hidden="1" customHeight="1"/>
    <row r="37437" ht="8.25" hidden="1" customHeight="1"/>
    <row r="37438" ht="8.25" hidden="1" customHeight="1"/>
    <row r="37439" ht="8.25" hidden="1" customHeight="1"/>
    <row r="37440" ht="8.25" hidden="1" customHeight="1"/>
    <row r="37441" ht="8.25" hidden="1" customHeight="1"/>
    <row r="37442" ht="8.25" hidden="1" customHeight="1"/>
    <row r="37443" ht="8.25" hidden="1" customHeight="1"/>
    <row r="37444" ht="8.25" hidden="1" customHeight="1"/>
    <row r="37445" ht="8.25" hidden="1" customHeight="1"/>
    <row r="37446" ht="8.25" hidden="1" customHeight="1"/>
    <row r="37447" ht="8.25" hidden="1" customHeight="1"/>
    <row r="37448" ht="8.25" hidden="1" customHeight="1"/>
    <row r="37449" ht="8.25" hidden="1" customHeight="1"/>
    <row r="37450" ht="8.25" hidden="1" customHeight="1"/>
    <row r="37451" ht="8.25" hidden="1" customHeight="1"/>
    <row r="37452" ht="8.25" hidden="1" customHeight="1"/>
    <row r="37453" ht="8.25" hidden="1" customHeight="1"/>
    <row r="37454" ht="8.25" hidden="1" customHeight="1"/>
    <row r="37455" ht="8.25" hidden="1" customHeight="1"/>
    <row r="37456" ht="8.25" hidden="1" customHeight="1"/>
    <row r="37457" ht="8.25" hidden="1" customHeight="1"/>
    <row r="37458" ht="8.25" hidden="1" customHeight="1"/>
    <row r="37459" ht="8.25" hidden="1" customHeight="1"/>
    <row r="37460" ht="8.25" hidden="1" customHeight="1"/>
    <row r="37461" ht="8.25" hidden="1" customHeight="1"/>
    <row r="37462" ht="8.25" hidden="1" customHeight="1"/>
    <row r="37463" ht="8.25" hidden="1" customHeight="1"/>
    <row r="37464" ht="8.25" hidden="1" customHeight="1"/>
    <row r="37465" ht="8.25" hidden="1" customHeight="1"/>
    <row r="37466" ht="8.25" hidden="1" customHeight="1"/>
    <row r="37467" ht="8.25" hidden="1" customHeight="1"/>
    <row r="37468" ht="8.25" hidden="1" customHeight="1"/>
    <row r="37469" ht="8.25" hidden="1" customHeight="1"/>
    <row r="37470" ht="8.25" hidden="1" customHeight="1"/>
    <row r="37471" ht="8.25" hidden="1" customHeight="1"/>
    <row r="37472" ht="8.25" hidden="1" customHeight="1"/>
    <row r="37473" ht="8.25" hidden="1" customHeight="1"/>
    <row r="37474" ht="8.25" hidden="1" customHeight="1"/>
    <row r="37475" ht="8.25" hidden="1" customHeight="1"/>
    <row r="37476" ht="8.25" hidden="1" customHeight="1"/>
    <row r="37477" ht="8.25" hidden="1" customHeight="1"/>
    <row r="37478" ht="8.25" hidden="1" customHeight="1"/>
    <row r="37479" ht="8.25" hidden="1" customHeight="1"/>
    <row r="37480" ht="8.25" hidden="1" customHeight="1"/>
    <row r="37481" ht="8.25" hidden="1" customHeight="1"/>
    <row r="37482" ht="8.25" hidden="1" customHeight="1"/>
    <row r="37483" ht="8.25" hidden="1" customHeight="1"/>
    <row r="37484" ht="8.25" hidden="1" customHeight="1"/>
    <row r="37485" ht="8.25" hidden="1" customHeight="1"/>
    <row r="37486" ht="8.25" hidden="1" customHeight="1"/>
    <row r="37487" ht="8.25" hidden="1" customHeight="1"/>
    <row r="37488" ht="8.25" hidden="1" customHeight="1"/>
    <row r="37489" ht="8.25" hidden="1" customHeight="1"/>
    <row r="37490" ht="8.25" hidden="1" customHeight="1"/>
    <row r="37491" ht="8.25" hidden="1" customHeight="1"/>
    <row r="37492" ht="8.25" hidden="1" customHeight="1"/>
    <row r="37493" ht="8.25" hidden="1" customHeight="1"/>
    <row r="37494" ht="8.25" hidden="1" customHeight="1"/>
    <row r="37495" ht="8.25" hidden="1" customHeight="1"/>
    <row r="37496" ht="8.25" hidden="1" customHeight="1"/>
    <row r="37497" ht="8.25" hidden="1" customHeight="1"/>
    <row r="37498" ht="8.25" hidden="1" customHeight="1"/>
    <row r="37499" ht="8.25" hidden="1" customHeight="1"/>
    <row r="37500" ht="8.25" hidden="1" customHeight="1"/>
    <row r="37501" ht="8.25" hidden="1" customHeight="1"/>
    <row r="37502" ht="8.25" hidden="1" customHeight="1"/>
    <row r="37503" ht="8.25" hidden="1" customHeight="1"/>
    <row r="37504" ht="8.25" hidden="1" customHeight="1"/>
    <row r="37505" ht="8.25" hidden="1" customHeight="1"/>
    <row r="37506" ht="8.25" hidden="1" customHeight="1"/>
    <row r="37507" ht="8.25" hidden="1" customHeight="1"/>
    <row r="37508" ht="8.25" hidden="1" customHeight="1"/>
    <row r="37509" ht="8.25" hidden="1" customHeight="1"/>
    <row r="37510" ht="8.25" hidden="1" customHeight="1"/>
    <row r="37511" ht="8.25" hidden="1" customHeight="1"/>
    <row r="37512" ht="8.25" hidden="1" customHeight="1"/>
    <row r="37513" ht="8.25" hidden="1" customHeight="1"/>
    <row r="37514" ht="8.25" hidden="1" customHeight="1"/>
    <row r="37515" ht="8.25" hidden="1" customHeight="1"/>
    <row r="37516" ht="8.25" hidden="1" customHeight="1"/>
    <row r="37517" ht="8.25" hidden="1" customHeight="1"/>
    <row r="37518" ht="8.25" hidden="1" customHeight="1"/>
    <row r="37519" ht="8.25" hidden="1" customHeight="1"/>
    <row r="37520" ht="8.25" hidden="1" customHeight="1"/>
    <row r="37521" ht="8.25" hidden="1" customHeight="1"/>
    <row r="37522" ht="8.25" hidden="1" customHeight="1"/>
    <row r="37523" ht="8.25" hidden="1" customHeight="1"/>
    <row r="37524" ht="8.25" hidden="1" customHeight="1"/>
    <row r="37525" ht="8.25" hidden="1" customHeight="1"/>
    <row r="37526" ht="8.25" hidden="1" customHeight="1"/>
    <row r="37527" ht="8.25" hidden="1" customHeight="1"/>
    <row r="37528" ht="8.25" hidden="1" customHeight="1"/>
    <row r="37529" ht="8.25" hidden="1" customHeight="1"/>
    <row r="37530" ht="8.25" hidden="1" customHeight="1"/>
    <row r="37531" ht="8.25" hidden="1" customHeight="1"/>
    <row r="37532" ht="8.25" hidden="1" customHeight="1"/>
    <row r="37533" ht="8.25" hidden="1" customHeight="1"/>
    <row r="37534" ht="8.25" hidden="1" customHeight="1"/>
    <row r="37535" ht="8.25" hidden="1" customHeight="1"/>
    <row r="37536" ht="8.25" hidden="1" customHeight="1"/>
    <row r="37537" ht="8.25" hidden="1" customHeight="1"/>
    <row r="37538" ht="8.25" hidden="1" customHeight="1"/>
    <row r="37539" ht="8.25" hidden="1" customHeight="1"/>
    <row r="37540" ht="8.25" hidden="1" customHeight="1"/>
    <row r="37541" ht="8.25" hidden="1" customHeight="1"/>
    <row r="37542" ht="8.25" hidden="1" customHeight="1"/>
    <row r="37543" ht="8.25" hidden="1" customHeight="1"/>
    <row r="37544" ht="8.25" hidden="1" customHeight="1"/>
    <row r="37545" ht="8.25" hidden="1" customHeight="1"/>
    <row r="37546" ht="8.25" hidden="1" customHeight="1"/>
    <row r="37547" ht="8.25" hidden="1" customHeight="1"/>
    <row r="37548" ht="8.25" hidden="1" customHeight="1"/>
    <row r="37549" ht="8.25" hidden="1" customHeight="1"/>
    <row r="37550" ht="8.25" hidden="1" customHeight="1"/>
    <row r="37551" ht="8.25" hidden="1" customHeight="1"/>
    <row r="37552" ht="8.25" hidden="1" customHeight="1"/>
    <row r="37553" ht="8.25" hidden="1" customHeight="1"/>
    <row r="37554" ht="8.25" hidden="1" customHeight="1"/>
    <row r="37555" ht="8.25" hidden="1" customHeight="1"/>
    <row r="37556" ht="8.25" hidden="1" customHeight="1"/>
    <row r="37557" ht="8.25" hidden="1" customHeight="1"/>
    <row r="37558" ht="8.25" hidden="1" customHeight="1"/>
    <row r="37559" ht="8.25" hidden="1" customHeight="1"/>
    <row r="37560" ht="8.25" hidden="1" customHeight="1"/>
    <row r="37561" ht="8.25" hidden="1" customHeight="1"/>
    <row r="37562" ht="8.25" hidden="1" customHeight="1"/>
    <row r="37563" ht="8.25" hidden="1" customHeight="1"/>
    <row r="37564" ht="8.25" hidden="1" customHeight="1"/>
    <row r="37565" ht="8.25" hidden="1" customHeight="1"/>
    <row r="37566" ht="8.25" hidden="1" customHeight="1"/>
    <row r="37567" ht="8.25" hidden="1" customHeight="1"/>
    <row r="37568" ht="8.25" hidden="1" customHeight="1"/>
    <row r="37569" ht="8.25" hidden="1" customHeight="1"/>
    <row r="37570" ht="8.25" hidden="1" customHeight="1"/>
    <row r="37571" ht="8.25" hidden="1" customHeight="1"/>
    <row r="37572" ht="8.25" hidden="1" customHeight="1"/>
    <row r="37573" ht="8.25" hidden="1" customHeight="1"/>
    <row r="37574" ht="8.25" hidden="1" customHeight="1"/>
    <row r="37575" ht="8.25" hidden="1" customHeight="1"/>
    <row r="37576" ht="8.25" hidden="1" customHeight="1"/>
    <row r="37577" ht="8.25" hidden="1" customHeight="1"/>
    <row r="37578" ht="8.25" hidden="1" customHeight="1"/>
    <row r="37579" ht="8.25" hidden="1" customHeight="1"/>
    <row r="37580" ht="8.25" hidden="1" customHeight="1"/>
    <row r="37581" ht="8.25" hidden="1" customHeight="1"/>
    <row r="37582" ht="8.25" hidden="1" customHeight="1"/>
    <row r="37583" ht="8.25" hidden="1" customHeight="1"/>
    <row r="37584" ht="8.25" hidden="1" customHeight="1"/>
    <row r="37585" ht="8.25" hidden="1" customHeight="1"/>
    <row r="37586" ht="8.25" hidden="1" customHeight="1"/>
    <row r="37587" ht="8.25" hidden="1" customHeight="1"/>
    <row r="37588" ht="8.25" hidden="1" customHeight="1"/>
    <row r="37589" ht="8.25" hidden="1" customHeight="1"/>
    <row r="37590" ht="8.25" hidden="1" customHeight="1"/>
    <row r="37591" ht="8.25" hidden="1" customHeight="1"/>
    <row r="37592" ht="8.25" hidden="1" customHeight="1"/>
    <row r="37593" ht="8.25" hidden="1" customHeight="1"/>
    <row r="37594" ht="8.25" hidden="1" customHeight="1"/>
    <row r="37595" ht="8.25" hidden="1" customHeight="1"/>
    <row r="37596" ht="8.25" hidden="1" customHeight="1"/>
    <row r="37597" ht="8.25" hidden="1" customHeight="1"/>
    <row r="37598" ht="8.25" hidden="1" customHeight="1"/>
    <row r="37599" ht="8.25" hidden="1" customHeight="1"/>
    <row r="37600" ht="8.25" hidden="1" customHeight="1"/>
    <row r="37601" ht="8.25" hidden="1" customHeight="1"/>
    <row r="37602" ht="8.25" hidden="1" customHeight="1"/>
    <row r="37603" ht="8.25" hidden="1" customHeight="1"/>
    <row r="37604" ht="8.25" hidden="1" customHeight="1"/>
    <row r="37605" ht="8.25" hidden="1" customHeight="1"/>
    <row r="37606" ht="8.25" hidden="1" customHeight="1"/>
    <row r="37607" ht="8.25" hidden="1" customHeight="1"/>
    <row r="37608" ht="8.25" hidden="1" customHeight="1"/>
    <row r="37609" ht="8.25" hidden="1" customHeight="1"/>
    <row r="37610" ht="8.25" hidden="1" customHeight="1"/>
    <row r="37611" ht="8.25" hidden="1" customHeight="1"/>
    <row r="37612" ht="8.25" hidden="1" customHeight="1"/>
    <row r="37613" ht="8.25" hidden="1" customHeight="1"/>
    <row r="37614" ht="8.25" hidden="1" customHeight="1"/>
    <row r="37615" ht="8.25" hidden="1" customHeight="1"/>
    <row r="37616" ht="8.25" hidden="1" customHeight="1"/>
    <row r="37617" ht="8.25" hidden="1" customHeight="1"/>
    <row r="37618" ht="8.25" hidden="1" customHeight="1"/>
    <row r="37619" ht="8.25" hidden="1" customHeight="1"/>
    <row r="37620" ht="8.25" hidden="1" customHeight="1"/>
    <row r="37621" ht="8.25" hidden="1" customHeight="1"/>
    <row r="37622" ht="8.25" hidden="1" customHeight="1"/>
    <row r="37623" ht="8.25" hidden="1" customHeight="1"/>
    <row r="37624" ht="8.25" hidden="1" customHeight="1"/>
    <row r="37625" ht="8.25" hidden="1" customHeight="1"/>
    <row r="37626" ht="8.25" hidden="1" customHeight="1"/>
    <row r="37627" ht="8.25" hidden="1" customHeight="1"/>
    <row r="37628" ht="8.25" hidden="1" customHeight="1"/>
    <row r="37629" ht="8.25" hidden="1" customHeight="1"/>
    <row r="37630" ht="8.25" hidden="1" customHeight="1"/>
    <row r="37631" ht="8.25" hidden="1" customHeight="1"/>
    <row r="37632" ht="8.25" hidden="1" customHeight="1"/>
    <row r="37633" ht="8.25" hidden="1" customHeight="1"/>
    <row r="37634" ht="8.25" hidden="1" customHeight="1"/>
    <row r="37635" ht="8.25" hidden="1" customHeight="1"/>
    <row r="37636" ht="8.25" hidden="1" customHeight="1"/>
    <row r="37637" ht="8.25" hidden="1" customHeight="1"/>
    <row r="37638" ht="8.25" hidden="1" customHeight="1"/>
    <row r="37639" ht="8.25" hidden="1" customHeight="1"/>
    <row r="37640" ht="8.25" hidden="1" customHeight="1"/>
    <row r="37641" ht="8.25" hidden="1" customHeight="1"/>
    <row r="37642" ht="8.25" hidden="1" customHeight="1"/>
    <row r="37643" ht="8.25" hidden="1" customHeight="1"/>
    <row r="37644" ht="8.25" hidden="1" customHeight="1"/>
    <row r="37645" ht="8.25" hidden="1" customHeight="1"/>
    <row r="37646" ht="8.25" hidden="1" customHeight="1"/>
    <row r="37647" ht="8.25" hidden="1" customHeight="1"/>
    <row r="37648" ht="8.25" hidden="1" customHeight="1"/>
    <row r="37649" ht="8.25" hidden="1" customHeight="1"/>
    <row r="37650" ht="8.25" hidden="1" customHeight="1"/>
    <row r="37651" ht="8.25" hidden="1" customHeight="1"/>
    <row r="37652" ht="8.25" hidden="1" customHeight="1"/>
    <row r="37653" ht="8.25" hidden="1" customHeight="1"/>
    <row r="37654" ht="8.25" hidden="1" customHeight="1"/>
    <row r="37655" ht="8.25" hidden="1" customHeight="1"/>
    <row r="37656" ht="8.25" hidden="1" customHeight="1"/>
    <row r="37657" ht="8.25" hidden="1" customHeight="1"/>
    <row r="37658" ht="8.25" hidden="1" customHeight="1"/>
    <row r="37659" ht="8.25" hidden="1" customHeight="1"/>
    <row r="37660" ht="8.25" hidden="1" customHeight="1"/>
    <row r="37661" ht="8.25" hidden="1" customHeight="1"/>
    <row r="37662" ht="8.25" hidden="1" customHeight="1"/>
    <row r="37663" ht="8.25" hidden="1" customHeight="1"/>
    <row r="37664" ht="8.25" hidden="1" customHeight="1"/>
    <row r="37665" ht="8.25" hidden="1" customHeight="1"/>
    <row r="37666" ht="8.25" hidden="1" customHeight="1"/>
    <row r="37667" ht="8.25" hidden="1" customHeight="1"/>
    <row r="37668" ht="8.25" hidden="1" customHeight="1"/>
    <row r="37669" ht="8.25" hidden="1" customHeight="1"/>
    <row r="37670" ht="8.25" hidden="1" customHeight="1"/>
    <row r="37671" ht="8.25" hidden="1" customHeight="1"/>
    <row r="37672" ht="8.25" hidden="1" customHeight="1"/>
    <row r="37673" ht="8.25" hidden="1" customHeight="1"/>
    <row r="37674" ht="8.25" hidden="1" customHeight="1"/>
    <row r="37675" ht="8.25" hidden="1" customHeight="1"/>
    <row r="37676" ht="8.25" hidden="1" customHeight="1"/>
    <row r="37677" ht="8.25" hidden="1" customHeight="1"/>
    <row r="37678" ht="8.25" hidden="1" customHeight="1"/>
    <row r="37679" ht="8.25" hidden="1" customHeight="1"/>
    <row r="37680" ht="8.25" hidden="1" customHeight="1"/>
    <row r="37681" ht="8.25" hidden="1" customHeight="1"/>
    <row r="37682" ht="8.25" hidden="1" customHeight="1"/>
    <row r="37683" ht="8.25" hidden="1" customHeight="1"/>
    <row r="37684" ht="8.25" hidden="1" customHeight="1"/>
    <row r="37685" ht="8.25" hidden="1" customHeight="1"/>
    <row r="37686" ht="8.25" hidden="1" customHeight="1"/>
    <row r="37687" ht="8.25" hidden="1" customHeight="1"/>
    <row r="37688" ht="8.25" hidden="1" customHeight="1"/>
    <row r="37689" ht="8.25" hidden="1" customHeight="1"/>
    <row r="37690" ht="8.25" hidden="1" customHeight="1"/>
    <row r="37691" ht="8.25" hidden="1" customHeight="1"/>
    <row r="37692" ht="8.25" hidden="1" customHeight="1"/>
    <row r="37693" ht="8.25" hidden="1" customHeight="1"/>
    <row r="37694" ht="8.25" hidden="1" customHeight="1"/>
    <row r="37695" ht="8.25" hidden="1" customHeight="1"/>
    <row r="37696" ht="8.25" hidden="1" customHeight="1"/>
    <row r="37697" ht="8.25" hidden="1" customHeight="1"/>
    <row r="37698" ht="8.25" hidden="1" customHeight="1"/>
    <row r="37699" ht="8.25" hidden="1" customHeight="1"/>
    <row r="37700" ht="8.25" hidden="1" customHeight="1"/>
    <row r="37701" ht="8.25" hidden="1" customHeight="1"/>
    <row r="37702" ht="8.25" hidden="1" customHeight="1"/>
    <row r="37703" ht="8.25" hidden="1" customHeight="1"/>
    <row r="37704" ht="8.25" hidden="1" customHeight="1"/>
    <row r="37705" ht="8.25" hidden="1" customHeight="1"/>
    <row r="37706" ht="8.25" hidden="1" customHeight="1"/>
    <row r="37707" ht="8.25" hidden="1" customHeight="1"/>
    <row r="37708" ht="8.25" hidden="1" customHeight="1"/>
    <row r="37709" ht="8.25" hidden="1" customHeight="1"/>
    <row r="37710" ht="8.25" hidden="1" customHeight="1"/>
    <row r="37711" ht="8.25" hidden="1" customHeight="1"/>
    <row r="37712" ht="8.25" hidden="1" customHeight="1"/>
    <row r="37713" ht="8.25" hidden="1" customHeight="1"/>
    <row r="37714" ht="8.25" hidden="1" customHeight="1"/>
    <row r="37715" ht="8.25" hidden="1" customHeight="1"/>
    <row r="37716" ht="8.25" hidden="1" customHeight="1"/>
    <row r="37717" ht="8.25" hidden="1" customHeight="1"/>
    <row r="37718" ht="8.25" hidden="1" customHeight="1"/>
    <row r="37719" ht="8.25" hidden="1" customHeight="1"/>
    <row r="37720" ht="8.25" hidden="1" customHeight="1"/>
    <row r="37721" ht="8.25" hidden="1" customHeight="1"/>
    <row r="37722" ht="8.25" hidden="1" customHeight="1"/>
    <row r="37723" ht="8.25" hidden="1" customHeight="1"/>
    <row r="37724" ht="8.25" hidden="1" customHeight="1"/>
    <row r="37725" ht="8.25" hidden="1" customHeight="1"/>
    <row r="37726" ht="8.25" hidden="1" customHeight="1"/>
    <row r="37727" ht="8.25" hidden="1" customHeight="1"/>
    <row r="37728" ht="8.25" hidden="1" customHeight="1"/>
    <row r="37729" ht="8.25" hidden="1" customHeight="1"/>
    <row r="37730" ht="8.25" hidden="1" customHeight="1"/>
    <row r="37731" ht="8.25" hidden="1" customHeight="1"/>
    <row r="37732" ht="8.25" hidden="1" customHeight="1"/>
    <row r="37733" ht="8.25" hidden="1" customHeight="1"/>
    <row r="37734" ht="8.25" hidden="1" customHeight="1"/>
    <row r="37735" ht="8.25" hidden="1" customHeight="1"/>
    <row r="37736" ht="8.25" hidden="1" customHeight="1"/>
    <row r="37737" ht="8.25" hidden="1" customHeight="1"/>
    <row r="37738" ht="8.25" hidden="1" customHeight="1"/>
    <row r="37739" ht="8.25" hidden="1" customHeight="1"/>
    <row r="37740" ht="8.25" hidden="1" customHeight="1"/>
    <row r="37741" ht="8.25" hidden="1" customHeight="1"/>
    <row r="37742" ht="8.25" hidden="1" customHeight="1"/>
    <row r="37743" ht="8.25" hidden="1" customHeight="1"/>
    <row r="37744" ht="8.25" hidden="1" customHeight="1"/>
    <row r="37745" ht="8.25" hidden="1" customHeight="1"/>
    <row r="37746" ht="8.25" hidden="1" customHeight="1"/>
    <row r="37747" ht="8.25" hidden="1" customHeight="1"/>
    <row r="37748" ht="8.25" hidden="1" customHeight="1"/>
    <row r="37749" ht="8.25" hidden="1" customHeight="1"/>
    <row r="37750" ht="8.25" hidden="1" customHeight="1"/>
    <row r="37751" ht="8.25" hidden="1" customHeight="1"/>
    <row r="37752" ht="8.25" hidden="1" customHeight="1"/>
    <row r="37753" ht="8.25" hidden="1" customHeight="1"/>
    <row r="37754" ht="8.25" hidden="1" customHeight="1"/>
    <row r="37755" ht="8.25" hidden="1" customHeight="1"/>
    <row r="37756" ht="8.25" hidden="1" customHeight="1"/>
    <row r="37757" ht="8.25" hidden="1" customHeight="1"/>
    <row r="37758" ht="8.25" hidden="1" customHeight="1"/>
    <row r="37759" ht="8.25" hidden="1" customHeight="1"/>
    <row r="37760" ht="8.25" hidden="1" customHeight="1"/>
    <row r="37761" ht="8.25" hidden="1" customHeight="1"/>
    <row r="37762" ht="8.25" hidden="1" customHeight="1"/>
    <row r="37763" ht="8.25" hidden="1" customHeight="1"/>
    <row r="37764" ht="8.25" hidden="1" customHeight="1"/>
    <row r="37765" ht="8.25" hidden="1" customHeight="1"/>
    <row r="37766" ht="8.25" hidden="1" customHeight="1"/>
    <row r="37767" ht="8.25" hidden="1" customHeight="1"/>
    <row r="37768" ht="8.25" hidden="1" customHeight="1"/>
    <row r="37769" ht="8.25" hidden="1" customHeight="1"/>
    <row r="37770" ht="8.25" hidden="1" customHeight="1"/>
    <row r="37771" ht="8.25" hidden="1" customHeight="1"/>
    <row r="37772" ht="8.25" hidden="1" customHeight="1"/>
    <row r="37773" ht="8.25" hidden="1" customHeight="1"/>
    <row r="37774" ht="8.25" hidden="1" customHeight="1"/>
    <row r="37775" ht="8.25" hidden="1" customHeight="1"/>
    <row r="37776" ht="8.25" hidden="1" customHeight="1"/>
    <row r="37777" ht="8.25" hidden="1" customHeight="1"/>
    <row r="37778" ht="8.25" hidden="1" customHeight="1"/>
    <row r="37779" ht="8.25" hidden="1" customHeight="1"/>
    <row r="37780" ht="8.25" hidden="1" customHeight="1"/>
    <row r="37781" ht="8.25" hidden="1" customHeight="1"/>
    <row r="37782" ht="8.25" hidden="1" customHeight="1"/>
    <row r="37783" ht="8.25" hidden="1" customHeight="1"/>
    <row r="37784" ht="8.25" hidden="1" customHeight="1"/>
    <row r="37785" ht="8.25" hidden="1" customHeight="1"/>
    <row r="37786" ht="8.25" hidden="1" customHeight="1"/>
    <row r="37787" ht="8.25" hidden="1" customHeight="1"/>
    <row r="37788" ht="8.25" hidden="1" customHeight="1"/>
    <row r="37789" ht="8.25" hidden="1" customHeight="1"/>
    <row r="37790" ht="8.25" hidden="1" customHeight="1"/>
    <row r="37791" ht="8.25" hidden="1" customHeight="1"/>
    <row r="37792" ht="8.25" hidden="1" customHeight="1"/>
    <row r="37793" ht="8.25" hidden="1" customHeight="1"/>
    <row r="37794" ht="8.25" hidden="1" customHeight="1"/>
    <row r="37795" ht="8.25" hidden="1" customHeight="1"/>
    <row r="37796" ht="8.25" hidden="1" customHeight="1"/>
    <row r="37797" ht="8.25" hidden="1" customHeight="1"/>
    <row r="37798" ht="8.25" hidden="1" customHeight="1"/>
    <row r="37799" ht="8.25" hidden="1" customHeight="1"/>
    <row r="37800" ht="8.25" hidden="1" customHeight="1"/>
    <row r="37801" ht="8.25" hidden="1" customHeight="1"/>
    <row r="37802" ht="8.25" hidden="1" customHeight="1"/>
    <row r="37803" ht="8.25" hidden="1" customHeight="1"/>
    <row r="37804" ht="8.25" hidden="1" customHeight="1"/>
    <row r="37805" ht="8.25" hidden="1" customHeight="1"/>
    <row r="37806" ht="8.25" hidden="1" customHeight="1"/>
    <row r="37807" ht="8.25" hidden="1" customHeight="1"/>
    <row r="37808" ht="8.25" hidden="1" customHeight="1"/>
    <row r="37809" ht="8.25" hidden="1" customHeight="1"/>
    <row r="37810" ht="8.25" hidden="1" customHeight="1"/>
    <row r="37811" ht="8.25" hidden="1" customHeight="1"/>
    <row r="37812" ht="8.25" hidden="1" customHeight="1"/>
    <row r="37813" ht="8.25" hidden="1" customHeight="1"/>
    <row r="37814" ht="8.25" hidden="1" customHeight="1"/>
    <row r="37815" ht="8.25" hidden="1" customHeight="1"/>
    <row r="37816" ht="8.25" hidden="1" customHeight="1"/>
    <row r="37817" ht="8.25" hidden="1" customHeight="1"/>
    <row r="37818" ht="8.25" hidden="1" customHeight="1"/>
    <row r="37819" ht="8.25" hidden="1" customHeight="1"/>
    <row r="37820" ht="8.25" hidden="1" customHeight="1"/>
    <row r="37821" ht="8.25" hidden="1" customHeight="1"/>
    <row r="37822" ht="8.25" hidden="1" customHeight="1"/>
    <row r="37823" ht="8.25" hidden="1" customHeight="1"/>
    <row r="37824" ht="8.25" hidden="1" customHeight="1"/>
    <row r="37825" ht="8.25" hidden="1" customHeight="1"/>
    <row r="37826" ht="8.25" hidden="1" customHeight="1"/>
    <row r="37827" ht="8.25" hidden="1" customHeight="1"/>
    <row r="37828" ht="8.25" hidden="1" customHeight="1"/>
    <row r="37829" ht="8.25" hidden="1" customHeight="1"/>
    <row r="37830" ht="8.25" hidden="1" customHeight="1"/>
    <row r="37831" ht="8.25" hidden="1" customHeight="1"/>
    <row r="37832" ht="8.25" hidden="1" customHeight="1"/>
    <row r="37833" ht="8.25" hidden="1" customHeight="1"/>
    <row r="37834" ht="8.25" hidden="1" customHeight="1"/>
    <row r="37835" ht="8.25" hidden="1" customHeight="1"/>
    <row r="37836" ht="8.25" hidden="1" customHeight="1"/>
    <row r="37837" ht="8.25" hidden="1" customHeight="1"/>
    <row r="37838" ht="8.25" hidden="1" customHeight="1"/>
    <row r="37839" ht="8.25" hidden="1" customHeight="1"/>
    <row r="37840" ht="8.25" hidden="1" customHeight="1"/>
    <row r="37841" ht="8.25" hidden="1" customHeight="1"/>
    <row r="37842" ht="8.25" hidden="1" customHeight="1"/>
    <row r="37843" ht="8.25" hidden="1" customHeight="1"/>
    <row r="37844" ht="8.25" hidden="1" customHeight="1"/>
    <row r="37845" ht="8.25" hidden="1" customHeight="1"/>
    <row r="37846" ht="8.25" hidden="1" customHeight="1"/>
    <row r="37847" ht="8.25" hidden="1" customHeight="1"/>
    <row r="37848" ht="8.25" hidden="1" customHeight="1"/>
    <row r="37849" ht="8.25" hidden="1" customHeight="1"/>
    <row r="37850" ht="8.25" hidden="1" customHeight="1"/>
    <row r="37851" ht="8.25" hidden="1" customHeight="1"/>
    <row r="37852" ht="8.25" hidden="1" customHeight="1"/>
    <row r="37853" ht="8.25" hidden="1" customHeight="1"/>
    <row r="37854" ht="8.25" hidden="1" customHeight="1"/>
    <row r="37855" ht="8.25" hidden="1" customHeight="1"/>
    <row r="37856" ht="8.25" hidden="1" customHeight="1"/>
    <row r="37857" ht="8.25" hidden="1" customHeight="1"/>
    <row r="37858" ht="8.25" hidden="1" customHeight="1"/>
    <row r="37859" ht="8.25" hidden="1" customHeight="1"/>
    <row r="37860" ht="8.25" hidden="1" customHeight="1"/>
    <row r="37861" ht="8.25" hidden="1" customHeight="1"/>
    <row r="37862" ht="8.25" hidden="1" customHeight="1"/>
    <row r="37863" ht="8.25" hidden="1" customHeight="1"/>
    <row r="37864" ht="8.25" hidden="1" customHeight="1"/>
    <row r="37865" ht="8.25" hidden="1" customHeight="1"/>
    <row r="37866" ht="8.25" hidden="1" customHeight="1"/>
    <row r="37867" ht="8.25" hidden="1" customHeight="1"/>
    <row r="37868" ht="8.25" hidden="1" customHeight="1"/>
    <row r="37869" ht="8.25" hidden="1" customHeight="1"/>
    <row r="37870" ht="8.25" hidden="1" customHeight="1"/>
    <row r="37871" ht="8.25" hidden="1" customHeight="1"/>
    <row r="37872" ht="8.25" hidden="1" customHeight="1"/>
    <row r="37873" ht="8.25" hidden="1" customHeight="1"/>
    <row r="37874" ht="8.25" hidden="1" customHeight="1"/>
    <row r="37875" ht="8.25" hidden="1" customHeight="1"/>
    <row r="37876" ht="8.25" hidden="1" customHeight="1"/>
    <row r="37877" ht="8.25" hidden="1" customHeight="1"/>
    <row r="37878" ht="8.25" hidden="1" customHeight="1"/>
    <row r="37879" ht="8.25" hidden="1" customHeight="1"/>
    <row r="37880" ht="8.25" hidden="1" customHeight="1"/>
    <row r="37881" ht="8.25" hidden="1" customHeight="1"/>
    <row r="37882" ht="8.25" hidden="1" customHeight="1"/>
    <row r="37883" ht="8.25" hidden="1" customHeight="1"/>
    <row r="37884" ht="8.25" hidden="1" customHeight="1"/>
    <row r="37885" ht="8.25" hidden="1" customHeight="1"/>
    <row r="37886" ht="8.25" hidden="1" customHeight="1"/>
    <row r="37887" ht="8.25" hidden="1" customHeight="1"/>
    <row r="37888" ht="8.25" hidden="1" customHeight="1"/>
    <row r="37889" ht="8.25" hidden="1" customHeight="1"/>
    <row r="37890" ht="8.25" hidden="1" customHeight="1"/>
    <row r="37891" ht="8.25" hidden="1" customHeight="1"/>
    <row r="37892" ht="8.25" hidden="1" customHeight="1"/>
    <row r="37893" ht="8.25" hidden="1" customHeight="1"/>
    <row r="37894" ht="8.25" hidden="1" customHeight="1"/>
    <row r="37895" ht="8.25" hidden="1" customHeight="1"/>
    <row r="37896" ht="8.25" hidden="1" customHeight="1"/>
    <row r="37897" ht="8.25" hidden="1" customHeight="1"/>
    <row r="37898" ht="8.25" hidden="1" customHeight="1"/>
    <row r="37899" ht="8.25" hidden="1" customHeight="1"/>
    <row r="37900" ht="8.25" hidden="1" customHeight="1"/>
    <row r="37901" ht="8.25" hidden="1" customHeight="1"/>
    <row r="37902" ht="8.25" hidden="1" customHeight="1"/>
    <row r="37903" ht="8.25" hidden="1" customHeight="1"/>
    <row r="37904" ht="8.25" hidden="1" customHeight="1"/>
    <row r="37905" ht="8.25" hidden="1" customHeight="1"/>
    <row r="37906" ht="8.25" hidden="1" customHeight="1"/>
    <row r="37907" ht="8.25" hidden="1" customHeight="1"/>
    <row r="37908" ht="8.25" hidden="1" customHeight="1"/>
    <row r="37909" ht="8.25" hidden="1" customHeight="1"/>
    <row r="37910" ht="8.25" hidden="1" customHeight="1"/>
    <row r="37911" ht="8.25" hidden="1" customHeight="1"/>
    <row r="37912" ht="8.25" hidden="1" customHeight="1"/>
    <row r="37913" ht="8.25" hidden="1" customHeight="1"/>
    <row r="37914" ht="8.25" hidden="1" customHeight="1"/>
    <row r="37915" ht="8.25" hidden="1" customHeight="1"/>
    <row r="37916" ht="8.25" hidden="1" customHeight="1"/>
    <row r="37917" ht="8.25" hidden="1" customHeight="1"/>
    <row r="37918" ht="8.25" hidden="1" customHeight="1"/>
    <row r="37919" ht="8.25" hidden="1" customHeight="1"/>
    <row r="37920" ht="8.25" hidden="1" customHeight="1"/>
    <row r="37921" ht="8.25" hidden="1" customHeight="1"/>
    <row r="37922" ht="8.25" hidden="1" customHeight="1"/>
    <row r="37923" ht="8.25" hidden="1" customHeight="1"/>
    <row r="37924" ht="8.25" hidden="1" customHeight="1"/>
    <row r="37925" ht="8.25" hidden="1" customHeight="1"/>
    <row r="37926" ht="8.25" hidden="1" customHeight="1"/>
    <row r="37927" ht="8.25" hidden="1" customHeight="1"/>
    <row r="37928" ht="8.25" hidden="1" customHeight="1"/>
    <row r="37929" ht="8.25" hidden="1" customHeight="1"/>
    <row r="37930" ht="8.25" hidden="1" customHeight="1"/>
    <row r="37931" ht="8.25" hidden="1" customHeight="1"/>
    <row r="37932" ht="8.25" hidden="1" customHeight="1"/>
    <row r="37933" ht="8.25" hidden="1" customHeight="1"/>
    <row r="37934" ht="8.25" hidden="1" customHeight="1"/>
    <row r="37935" ht="8.25" hidden="1" customHeight="1"/>
    <row r="37936" ht="8.25" hidden="1" customHeight="1"/>
    <row r="37937" ht="8.25" hidden="1" customHeight="1"/>
    <row r="37938" ht="8.25" hidden="1" customHeight="1"/>
    <row r="37939" ht="8.25" hidden="1" customHeight="1"/>
    <row r="37940" ht="8.25" hidden="1" customHeight="1"/>
    <row r="37941" ht="8.25" hidden="1" customHeight="1"/>
    <row r="37942" ht="8.25" hidden="1" customHeight="1"/>
    <row r="37943" ht="8.25" hidden="1" customHeight="1"/>
    <row r="37944" ht="8.25" hidden="1" customHeight="1"/>
    <row r="37945" ht="8.25" hidden="1" customHeight="1"/>
    <row r="37946" ht="8.25" hidden="1" customHeight="1"/>
    <row r="37947" ht="8.25" hidden="1" customHeight="1"/>
    <row r="37948" ht="8.25" hidden="1" customHeight="1"/>
    <row r="37949" ht="8.25" hidden="1" customHeight="1"/>
    <row r="37950" ht="8.25" hidden="1" customHeight="1"/>
    <row r="37951" ht="8.25" hidden="1" customHeight="1"/>
    <row r="37952" ht="8.25" hidden="1" customHeight="1"/>
    <row r="37953" ht="8.25" hidden="1" customHeight="1"/>
    <row r="37954" ht="8.25" hidden="1" customHeight="1"/>
    <row r="37955" ht="8.25" hidden="1" customHeight="1"/>
    <row r="37956" ht="8.25" hidden="1" customHeight="1"/>
    <row r="37957" ht="8.25" hidden="1" customHeight="1"/>
    <row r="37958" ht="8.25" hidden="1" customHeight="1"/>
    <row r="37959" ht="8.25" hidden="1" customHeight="1"/>
    <row r="37960" ht="8.25" hidden="1" customHeight="1"/>
    <row r="37961" ht="8.25" hidden="1" customHeight="1"/>
    <row r="37962" ht="8.25" hidden="1" customHeight="1"/>
    <row r="37963" ht="8.25" hidden="1" customHeight="1"/>
    <row r="37964" ht="8.25" hidden="1" customHeight="1"/>
    <row r="37965" ht="8.25" hidden="1" customHeight="1"/>
    <row r="37966" ht="8.25" hidden="1" customHeight="1"/>
    <row r="37967" ht="8.25" hidden="1" customHeight="1"/>
    <row r="37968" ht="8.25" hidden="1" customHeight="1"/>
    <row r="37969" ht="8.25" hidden="1" customHeight="1"/>
    <row r="37970" ht="8.25" hidden="1" customHeight="1"/>
    <row r="37971" ht="8.25" hidden="1" customHeight="1"/>
    <row r="37972" ht="8.25" hidden="1" customHeight="1"/>
    <row r="37973" ht="8.25" hidden="1" customHeight="1"/>
    <row r="37974" ht="8.25" hidden="1" customHeight="1"/>
    <row r="37975" ht="8.25" hidden="1" customHeight="1"/>
    <row r="37976" ht="8.25" hidden="1" customHeight="1"/>
    <row r="37977" ht="8.25" hidden="1" customHeight="1"/>
    <row r="37978" ht="8.25" hidden="1" customHeight="1"/>
    <row r="37979" ht="8.25" hidden="1" customHeight="1"/>
    <row r="37980" ht="8.25" hidden="1" customHeight="1"/>
    <row r="37981" ht="8.25" hidden="1" customHeight="1"/>
    <row r="37982" ht="8.25" hidden="1" customHeight="1"/>
    <row r="37983" ht="8.25" hidden="1" customHeight="1"/>
    <row r="37984" ht="8.25" hidden="1" customHeight="1"/>
    <row r="37985" ht="8.25" hidden="1" customHeight="1"/>
    <row r="37986" ht="8.25" hidden="1" customHeight="1"/>
    <row r="37987" ht="8.25" hidden="1" customHeight="1"/>
    <row r="37988" ht="8.25" hidden="1" customHeight="1"/>
    <row r="37989" ht="8.25" hidden="1" customHeight="1"/>
    <row r="37990" ht="8.25" hidden="1" customHeight="1"/>
    <row r="37991" ht="8.25" hidden="1" customHeight="1"/>
    <row r="37992" ht="8.25" hidden="1" customHeight="1"/>
    <row r="37993" ht="8.25" hidden="1" customHeight="1"/>
    <row r="37994" ht="8.25" hidden="1" customHeight="1"/>
    <row r="37995" ht="8.25" hidden="1" customHeight="1"/>
    <row r="37996" ht="8.25" hidden="1" customHeight="1"/>
    <row r="37997" ht="8.25" hidden="1" customHeight="1"/>
    <row r="37998" ht="8.25" hidden="1" customHeight="1"/>
    <row r="37999" ht="8.25" hidden="1" customHeight="1"/>
    <row r="38000" ht="8.25" hidden="1" customHeight="1"/>
    <row r="38001" ht="8.25" hidden="1" customHeight="1"/>
    <row r="38002" ht="8.25" hidden="1" customHeight="1"/>
    <row r="38003" ht="8.25" hidden="1" customHeight="1"/>
    <row r="38004" ht="8.25" hidden="1" customHeight="1"/>
    <row r="38005" ht="8.25" hidden="1" customHeight="1"/>
    <row r="38006" ht="8.25" hidden="1" customHeight="1"/>
    <row r="38007" ht="8.25" hidden="1" customHeight="1"/>
    <row r="38008" ht="8.25" hidden="1" customHeight="1"/>
    <row r="38009" ht="8.25" hidden="1" customHeight="1"/>
    <row r="38010" ht="8.25" hidden="1" customHeight="1"/>
    <row r="38011" ht="8.25" hidden="1" customHeight="1"/>
    <row r="38012" ht="8.25" hidden="1" customHeight="1"/>
    <row r="38013" ht="8.25" hidden="1" customHeight="1"/>
    <row r="38014" ht="8.25" hidden="1" customHeight="1"/>
    <row r="38015" ht="8.25" hidden="1" customHeight="1"/>
    <row r="38016" ht="8.25" hidden="1" customHeight="1"/>
    <row r="38017" ht="8.25" hidden="1" customHeight="1"/>
    <row r="38018" ht="8.25" hidden="1" customHeight="1"/>
    <row r="38019" ht="8.25" hidden="1" customHeight="1"/>
    <row r="38020" ht="8.25" hidden="1" customHeight="1"/>
    <row r="38021" ht="8.25" hidden="1" customHeight="1"/>
    <row r="38022" ht="8.25" hidden="1" customHeight="1"/>
    <row r="38023" ht="8.25" hidden="1" customHeight="1"/>
    <row r="38024" ht="8.25" hidden="1" customHeight="1"/>
    <row r="38025" ht="8.25" hidden="1" customHeight="1"/>
    <row r="38026" ht="8.25" hidden="1" customHeight="1"/>
    <row r="38027" ht="8.25" hidden="1" customHeight="1"/>
    <row r="38028" ht="8.25" hidden="1" customHeight="1"/>
    <row r="38029" ht="8.25" hidden="1" customHeight="1"/>
    <row r="38030" ht="8.25" hidden="1" customHeight="1"/>
    <row r="38031" ht="8.25" hidden="1" customHeight="1"/>
    <row r="38032" ht="8.25" hidden="1" customHeight="1"/>
    <row r="38033" ht="8.25" hidden="1" customHeight="1"/>
    <row r="38034" ht="8.25" hidden="1" customHeight="1"/>
    <row r="38035" ht="8.25" hidden="1" customHeight="1"/>
    <row r="38036" ht="8.25" hidden="1" customHeight="1"/>
    <row r="38037" ht="8.25" hidden="1" customHeight="1"/>
    <row r="38038" ht="8.25" hidden="1" customHeight="1"/>
    <row r="38039" ht="8.25" hidden="1" customHeight="1"/>
    <row r="38040" ht="8.25" hidden="1" customHeight="1"/>
    <row r="38041" ht="8.25" hidden="1" customHeight="1"/>
    <row r="38042" ht="8.25" hidden="1" customHeight="1"/>
    <row r="38043" ht="8.25" hidden="1" customHeight="1"/>
    <row r="38044" ht="8.25" hidden="1" customHeight="1"/>
    <row r="38045" ht="8.25" hidden="1" customHeight="1"/>
    <row r="38046" ht="8.25" hidden="1" customHeight="1"/>
    <row r="38047" ht="8.25" hidden="1" customHeight="1"/>
    <row r="38048" ht="8.25" hidden="1" customHeight="1"/>
    <row r="38049" ht="8.25" hidden="1" customHeight="1"/>
    <row r="38050" ht="8.25" hidden="1" customHeight="1"/>
    <row r="38051" ht="8.25" hidden="1" customHeight="1"/>
    <row r="38052" ht="8.25" hidden="1" customHeight="1"/>
    <row r="38053" ht="8.25" hidden="1" customHeight="1"/>
    <row r="38054" ht="8.25" hidden="1" customHeight="1"/>
    <row r="38055" ht="8.25" hidden="1" customHeight="1"/>
    <row r="38056" ht="8.25" hidden="1" customHeight="1"/>
    <row r="38057" ht="8.25" hidden="1" customHeight="1"/>
    <row r="38058" ht="8.25" hidden="1" customHeight="1"/>
    <row r="38059" ht="8.25" hidden="1" customHeight="1"/>
    <row r="38060" ht="8.25" hidden="1" customHeight="1"/>
    <row r="38061" ht="8.25" hidden="1" customHeight="1"/>
    <row r="38062" ht="8.25" hidden="1" customHeight="1"/>
    <row r="38063" ht="8.25" hidden="1" customHeight="1"/>
    <row r="38064" ht="8.25" hidden="1" customHeight="1"/>
    <row r="38065" ht="8.25" hidden="1" customHeight="1"/>
    <row r="38066" ht="8.25" hidden="1" customHeight="1"/>
    <row r="38067" ht="8.25" hidden="1" customHeight="1"/>
    <row r="38068" ht="8.25" hidden="1" customHeight="1"/>
    <row r="38069" ht="8.25" hidden="1" customHeight="1"/>
    <row r="38070" ht="8.25" hidden="1" customHeight="1"/>
    <row r="38071" ht="8.25" hidden="1" customHeight="1"/>
    <row r="38072" ht="8.25" hidden="1" customHeight="1"/>
    <row r="38073" ht="8.25" hidden="1" customHeight="1"/>
    <row r="38074" ht="8.25" hidden="1" customHeight="1"/>
    <row r="38075" ht="8.25" hidden="1" customHeight="1"/>
    <row r="38076" ht="8.25" hidden="1" customHeight="1"/>
    <row r="38077" ht="8.25" hidden="1" customHeight="1"/>
    <row r="38078" ht="8.25" hidden="1" customHeight="1"/>
    <row r="38079" ht="8.25" hidden="1" customHeight="1"/>
    <row r="38080" ht="8.25" hidden="1" customHeight="1"/>
    <row r="38081" ht="8.25" hidden="1" customHeight="1"/>
    <row r="38082" ht="8.25" hidden="1" customHeight="1"/>
    <row r="38083" ht="8.25" hidden="1" customHeight="1"/>
    <row r="38084" ht="8.25" hidden="1" customHeight="1"/>
    <row r="38085" ht="8.25" hidden="1" customHeight="1"/>
    <row r="38086" ht="8.25" hidden="1" customHeight="1"/>
    <row r="38087" ht="8.25" hidden="1" customHeight="1"/>
    <row r="38088" ht="8.25" hidden="1" customHeight="1"/>
    <row r="38089" ht="8.25" hidden="1" customHeight="1"/>
    <row r="38090" ht="8.25" hidden="1" customHeight="1"/>
    <row r="38091" ht="8.25" hidden="1" customHeight="1"/>
    <row r="38092" ht="8.25" hidden="1" customHeight="1"/>
    <row r="38093" ht="8.25" hidden="1" customHeight="1"/>
    <row r="38094" ht="8.25" hidden="1" customHeight="1"/>
    <row r="38095" ht="8.25" hidden="1" customHeight="1"/>
    <row r="38096" ht="8.25" hidden="1" customHeight="1"/>
    <row r="38097" ht="8.25" hidden="1" customHeight="1"/>
    <row r="38098" ht="8.25" hidden="1" customHeight="1"/>
    <row r="38099" ht="8.25" hidden="1" customHeight="1"/>
    <row r="38100" ht="8.25" hidden="1" customHeight="1"/>
    <row r="38101" ht="8.25" hidden="1" customHeight="1"/>
    <row r="38102" ht="8.25" hidden="1" customHeight="1"/>
    <row r="38103" ht="8.25" hidden="1" customHeight="1"/>
    <row r="38104" ht="8.25" hidden="1" customHeight="1"/>
    <row r="38105" ht="8.25" hidden="1" customHeight="1"/>
    <row r="38106" ht="8.25" hidden="1" customHeight="1"/>
    <row r="38107" ht="8.25" hidden="1" customHeight="1"/>
    <row r="38108" ht="8.25" hidden="1" customHeight="1"/>
    <row r="38109" ht="8.25" hidden="1" customHeight="1"/>
    <row r="38110" ht="8.25" hidden="1" customHeight="1"/>
    <row r="38111" ht="8.25" hidden="1" customHeight="1"/>
    <row r="38112" ht="8.25" hidden="1" customHeight="1"/>
    <row r="38113" ht="8.25" hidden="1" customHeight="1"/>
    <row r="38114" ht="8.25" hidden="1" customHeight="1"/>
    <row r="38115" ht="8.25" hidden="1" customHeight="1"/>
    <row r="38116" ht="8.25" hidden="1" customHeight="1"/>
    <row r="38117" ht="8.25" hidden="1" customHeight="1"/>
    <row r="38118" ht="8.25" hidden="1" customHeight="1"/>
    <row r="38119" ht="8.25" hidden="1" customHeight="1"/>
    <row r="38120" ht="8.25" hidden="1" customHeight="1"/>
    <row r="38121" ht="8.25" hidden="1" customHeight="1"/>
    <row r="38122" ht="8.25" hidden="1" customHeight="1"/>
    <row r="38123" ht="8.25" hidden="1" customHeight="1"/>
    <row r="38124" ht="8.25" hidden="1" customHeight="1"/>
    <row r="38125" ht="8.25" hidden="1" customHeight="1"/>
    <row r="38126" ht="8.25" hidden="1" customHeight="1"/>
    <row r="38127" ht="8.25" hidden="1" customHeight="1"/>
    <row r="38128" ht="8.25" hidden="1" customHeight="1"/>
    <row r="38129" ht="8.25" hidden="1" customHeight="1"/>
    <row r="38130" ht="8.25" hidden="1" customHeight="1"/>
    <row r="38131" ht="8.25" hidden="1" customHeight="1"/>
    <row r="38132" ht="8.25" hidden="1" customHeight="1"/>
    <row r="38133" ht="8.25" hidden="1" customHeight="1"/>
    <row r="38134" ht="8.25" hidden="1" customHeight="1"/>
    <row r="38135" ht="8.25" hidden="1" customHeight="1"/>
    <row r="38136" ht="8.25" hidden="1" customHeight="1"/>
    <row r="38137" ht="8.25" hidden="1" customHeight="1"/>
    <row r="38138" ht="8.25" hidden="1" customHeight="1"/>
    <row r="38139" ht="8.25" hidden="1" customHeight="1"/>
    <row r="38140" ht="8.25" hidden="1" customHeight="1"/>
    <row r="38141" ht="8.25" hidden="1" customHeight="1"/>
    <row r="38142" ht="8.25" hidden="1" customHeight="1"/>
    <row r="38143" ht="8.25" hidden="1" customHeight="1"/>
    <row r="38144" ht="8.25" hidden="1" customHeight="1"/>
    <row r="38145" ht="8.25" hidden="1" customHeight="1"/>
    <row r="38146" ht="8.25" hidden="1" customHeight="1"/>
    <row r="38147" ht="8.25" hidden="1" customHeight="1"/>
    <row r="38148" ht="8.25" hidden="1" customHeight="1"/>
    <row r="38149" ht="8.25" hidden="1" customHeight="1"/>
    <row r="38150" ht="8.25" hidden="1" customHeight="1"/>
    <row r="38151" ht="8.25" hidden="1" customHeight="1"/>
    <row r="38152" ht="8.25" hidden="1" customHeight="1"/>
    <row r="38153" ht="8.25" hidden="1" customHeight="1"/>
    <row r="38154" ht="8.25" hidden="1" customHeight="1"/>
    <row r="38155" ht="8.25" hidden="1" customHeight="1"/>
    <row r="38156" ht="8.25" hidden="1" customHeight="1"/>
    <row r="38157" ht="8.25" hidden="1" customHeight="1"/>
    <row r="38158" ht="8.25" hidden="1" customHeight="1"/>
    <row r="38159" ht="8.25" hidden="1" customHeight="1"/>
    <row r="38160" ht="8.25" hidden="1" customHeight="1"/>
    <row r="38161" ht="8.25" hidden="1" customHeight="1"/>
    <row r="38162" ht="8.25" hidden="1" customHeight="1"/>
    <row r="38163" ht="8.25" hidden="1" customHeight="1"/>
    <row r="38164" ht="8.25" hidden="1" customHeight="1"/>
    <row r="38165" ht="8.25" hidden="1" customHeight="1"/>
    <row r="38166" ht="8.25" hidden="1" customHeight="1"/>
    <row r="38167" ht="8.25" hidden="1" customHeight="1"/>
    <row r="38168" ht="8.25" hidden="1" customHeight="1"/>
    <row r="38169" ht="8.25" hidden="1" customHeight="1"/>
    <row r="38170" ht="8.25" hidden="1" customHeight="1"/>
    <row r="38171" ht="8.25" hidden="1" customHeight="1"/>
    <row r="38172" ht="8.25" hidden="1" customHeight="1"/>
    <row r="38173" ht="8.25" hidden="1" customHeight="1"/>
    <row r="38174" ht="8.25" hidden="1" customHeight="1"/>
    <row r="38175" ht="8.25" hidden="1" customHeight="1"/>
    <row r="38176" ht="8.25" hidden="1" customHeight="1"/>
    <row r="38177" ht="8.25" hidden="1" customHeight="1"/>
    <row r="38178" ht="8.25" hidden="1" customHeight="1"/>
    <row r="38179" ht="8.25" hidden="1" customHeight="1"/>
    <row r="38180" ht="8.25" hidden="1" customHeight="1"/>
    <row r="38181" ht="8.25" hidden="1" customHeight="1"/>
    <row r="38182" ht="8.25" hidden="1" customHeight="1"/>
    <row r="38183" ht="8.25" hidden="1" customHeight="1"/>
    <row r="38184" ht="8.25" hidden="1" customHeight="1"/>
    <row r="38185" ht="8.25" hidden="1" customHeight="1"/>
    <row r="38186" ht="8.25" hidden="1" customHeight="1"/>
    <row r="38187" ht="8.25" hidden="1" customHeight="1"/>
    <row r="38188" ht="8.25" hidden="1" customHeight="1"/>
    <row r="38189" ht="8.25" hidden="1" customHeight="1"/>
    <row r="38190" ht="8.25" hidden="1" customHeight="1"/>
    <row r="38191" ht="8.25" hidden="1" customHeight="1"/>
    <row r="38192" ht="8.25" hidden="1" customHeight="1"/>
    <row r="38193" ht="8.25" hidden="1" customHeight="1"/>
    <row r="38194" ht="8.25" hidden="1" customHeight="1"/>
    <row r="38195" ht="8.25" hidden="1" customHeight="1"/>
    <row r="38196" ht="8.25" hidden="1" customHeight="1"/>
    <row r="38197" ht="8.25" hidden="1" customHeight="1"/>
    <row r="38198" ht="8.25" hidden="1" customHeight="1"/>
    <row r="38199" ht="8.25" hidden="1" customHeight="1"/>
    <row r="38200" ht="8.25" hidden="1" customHeight="1"/>
    <row r="38201" ht="8.25" hidden="1" customHeight="1"/>
    <row r="38202" ht="8.25" hidden="1" customHeight="1"/>
    <row r="38203" ht="8.25" hidden="1" customHeight="1"/>
    <row r="38204" ht="8.25" hidden="1" customHeight="1"/>
    <row r="38205" ht="8.25" hidden="1" customHeight="1"/>
    <row r="38206" ht="8.25" hidden="1" customHeight="1"/>
    <row r="38207" ht="8.25" hidden="1" customHeight="1"/>
    <row r="38208" ht="8.25" hidden="1" customHeight="1"/>
    <row r="38209" ht="8.25" hidden="1" customHeight="1"/>
    <row r="38210" ht="8.25" hidden="1" customHeight="1"/>
    <row r="38211" ht="8.25" hidden="1" customHeight="1"/>
    <row r="38212" ht="8.25" hidden="1" customHeight="1"/>
    <row r="38213" ht="8.25" hidden="1" customHeight="1"/>
    <row r="38214" ht="8.25" hidden="1" customHeight="1"/>
    <row r="38215" ht="8.25" hidden="1" customHeight="1"/>
    <row r="38216" ht="8.25" hidden="1" customHeight="1"/>
    <row r="38217" ht="8.25" hidden="1" customHeight="1"/>
    <row r="38218" ht="8.25" hidden="1" customHeight="1"/>
    <row r="38219" ht="8.25" hidden="1" customHeight="1"/>
    <row r="38220" ht="8.25" hidden="1" customHeight="1"/>
    <row r="38221" ht="8.25" hidden="1" customHeight="1"/>
    <row r="38222" ht="8.25" hidden="1" customHeight="1"/>
    <row r="38223" ht="8.25" hidden="1" customHeight="1"/>
    <row r="38224" ht="8.25" hidden="1" customHeight="1"/>
    <row r="38225" ht="8.25" hidden="1" customHeight="1"/>
    <row r="38226" ht="8.25" hidden="1" customHeight="1"/>
    <row r="38227" ht="8.25" hidden="1" customHeight="1"/>
    <row r="38228" ht="8.25" hidden="1" customHeight="1"/>
    <row r="38229" ht="8.25" hidden="1" customHeight="1"/>
    <row r="38230" ht="8.25" hidden="1" customHeight="1"/>
    <row r="38231" ht="8.25" hidden="1" customHeight="1"/>
    <row r="38232" ht="8.25" hidden="1" customHeight="1"/>
    <row r="38233" ht="8.25" hidden="1" customHeight="1"/>
    <row r="38234" ht="8.25" hidden="1" customHeight="1"/>
    <row r="38235" ht="8.25" hidden="1" customHeight="1"/>
    <row r="38236" ht="8.25" hidden="1" customHeight="1"/>
    <row r="38237" ht="8.25" hidden="1" customHeight="1"/>
    <row r="38238" ht="8.25" hidden="1" customHeight="1"/>
    <row r="38239" ht="8.25" hidden="1" customHeight="1"/>
    <row r="38240" ht="8.25" hidden="1" customHeight="1"/>
    <row r="38241" ht="8.25" hidden="1" customHeight="1"/>
    <row r="38242" ht="8.25" hidden="1" customHeight="1"/>
    <row r="38243" ht="8.25" hidden="1" customHeight="1"/>
    <row r="38244" ht="8.25" hidden="1" customHeight="1"/>
    <row r="38245" ht="8.25" hidden="1" customHeight="1"/>
    <row r="38246" ht="8.25" hidden="1" customHeight="1"/>
    <row r="38247" ht="8.25" hidden="1" customHeight="1"/>
    <row r="38248" ht="8.25" hidden="1" customHeight="1"/>
    <row r="38249" ht="8.25" hidden="1" customHeight="1"/>
    <row r="38250" ht="8.25" hidden="1" customHeight="1"/>
    <row r="38251" ht="8.25" hidden="1" customHeight="1"/>
    <row r="38252" ht="8.25" hidden="1" customHeight="1"/>
    <row r="38253" ht="8.25" hidden="1" customHeight="1"/>
    <row r="38254" ht="8.25" hidden="1" customHeight="1"/>
    <row r="38255" ht="8.25" hidden="1" customHeight="1"/>
    <row r="38256" ht="8.25" hidden="1" customHeight="1"/>
    <row r="38257" ht="8.25" hidden="1" customHeight="1"/>
    <row r="38258" ht="8.25" hidden="1" customHeight="1"/>
    <row r="38259" ht="8.25" hidden="1" customHeight="1"/>
    <row r="38260" ht="8.25" hidden="1" customHeight="1"/>
    <row r="38261" ht="8.25" hidden="1" customHeight="1"/>
    <row r="38262" ht="8.25" hidden="1" customHeight="1"/>
    <row r="38263" ht="8.25" hidden="1" customHeight="1"/>
    <row r="38264" ht="8.25" hidden="1" customHeight="1"/>
    <row r="38265" ht="8.25" hidden="1" customHeight="1"/>
    <row r="38266" ht="8.25" hidden="1" customHeight="1"/>
    <row r="38267" ht="8.25" hidden="1" customHeight="1"/>
    <row r="38268" ht="8.25" hidden="1" customHeight="1"/>
    <row r="38269" ht="8.25" hidden="1" customHeight="1"/>
    <row r="38270" ht="8.25" hidden="1" customHeight="1"/>
    <row r="38271" ht="8.25" hidden="1" customHeight="1"/>
    <row r="38272" ht="8.25" hidden="1" customHeight="1"/>
    <row r="38273" ht="8.25" hidden="1" customHeight="1"/>
    <row r="38274" ht="8.25" hidden="1" customHeight="1"/>
    <row r="38275" ht="8.25" hidden="1" customHeight="1"/>
    <row r="38276" ht="8.25" hidden="1" customHeight="1"/>
    <row r="38277" ht="8.25" hidden="1" customHeight="1"/>
    <row r="38278" ht="8.25" hidden="1" customHeight="1"/>
    <row r="38279" ht="8.25" hidden="1" customHeight="1"/>
    <row r="38280" ht="8.25" hidden="1" customHeight="1"/>
    <row r="38281" ht="8.25" hidden="1" customHeight="1"/>
    <row r="38282" ht="8.25" hidden="1" customHeight="1"/>
    <row r="38283" ht="8.25" hidden="1" customHeight="1"/>
    <row r="38284" ht="8.25" hidden="1" customHeight="1"/>
    <row r="38285" ht="8.25" hidden="1" customHeight="1"/>
    <row r="38286" ht="8.25" hidden="1" customHeight="1"/>
    <row r="38287" ht="8.25" hidden="1" customHeight="1"/>
    <row r="38288" ht="8.25" hidden="1" customHeight="1"/>
    <row r="38289" ht="8.25" hidden="1" customHeight="1"/>
    <row r="38290" ht="8.25" hidden="1" customHeight="1"/>
    <row r="38291" ht="8.25" hidden="1" customHeight="1"/>
    <row r="38292" ht="8.25" hidden="1" customHeight="1"/>
    <row r="38293" ht="8.25" hidden="1" customHeight="1"/>
    <row r="38294" ht="8.25" hidden="1" customHeight="1"/>
    <row r="38295" ht="8.25" hidden="1" customHeight="1"/>
    <row r="38296" ht="8.25" hidden="1" customHeight="1"/>
    <row r="38297" ht="8.25" hidden="1" customHeight="1"/>
    <row r="38298" ht="8.25" hidden="1" customHeight="1"/>
    <row r="38299" ht="8.25" hidden="1" customHeight="1"/>
    <row r="38300" ht="8.25" hidden="1" customHeight="1"/>
    <row r="38301" ht="8.25" hidden="1" customHeight="1"/>
    <row r="38302" ht="8.25" hidden="1" customHeight="1"/>
    <row r="38303" ht="8.25" hidden="1" customHeight="1"/>
    <row r="38304" ht="8.25" hidden="1" customHeight="1"/>
    <row r="38305" ht="8.25" hidden="1" customHeight="1"/>
    <row r="38306" ht="8.25" hidden="1" customHeight="1"/>
    <row r="38307" ht="8.25" hidden="1" customHeight="1"/>
    <row r="38308" ht="8.25" hidden="1" customHeight="1"/>
    <row r="38309" ht="8.25" hidden="1" customHeight="1"/>
    <row r="38310" ht="8.25" hidden="1" customHeight="1"/>
    <row r="38311" ht="8.25" hidden="1" customHeight="1"/>
    <row r="38312" ht="8.25" hidden="1" customHeight="1"/>
    <row r="38313" ht="8.25" hidden="1" customHeight="1"/>
    <row r="38314" ht="8.25" hidden="1" customHeight="1"/>
    <row r="38315" ht="8.25" hidden="1" customHeight="1"/>
    <row r="38316" ht="8.25" hidden="1" customHeight="1"/>
    <row r="38317" ht="8.25" hidden="1" customHeight="1"/>
    <row r="38318" ht="8.25" hidden="1" customHeight="1"/>
    <row r="38319" ht="8.25" hidden="1" customHeight="1"/>
    <row r="38320" ht="8.25" hidden="1" customHeight="1"/>
    <row r="38321" ht="8.25" hidden="1" customHeight="1"/>
    <row r="38322" ht="8.25" hidden="1" customHeight="1"/>
    <row r="38323" ht="8.25" hidden="1" customHeight="1"/>
    <row r="38324" ht="8.25" hidden="1" customHeight="1"/>
    <row r="38325" ht="8.25" hidden="1" customHeight="1"/>
    <row r="38326" ht="8.25" hidden="1" customHeight="1"/>
    <row r="38327" ht="8.25" hidden="1" customHeight="1"/>
    <row r="38328" ht="8.25" hidden="1" customHeight="1"/>
    <row r="38329" ht="8.25" hidden="1" customHeight="1"/>
    <row r="38330" ht="8.25" hidden="1" customHeight="1"/>
    <row r="38331" ht="8.25" hidden="1" customHeight="1"/>
    <row r="38332" ht="8.25" hidden="1" customHeight="1"/>
    <row r="38333" ht="8.25" hidden="1" customHeight="1"/>
    <row r="38334" ht="8.25" hidden="1" customHeight="1"/>
    <row r="38335" ht="8.25" hidden="1" customHeight="1"/>
    <row r="38336" ht="8.25" hidden="1" customHeight="1"/>
    <row r="38337" ht="8.25" hidden="1" customHeight="1"/>
    <row r="38338" ht="8.25" hidden="1" customHeight="1"/>
    <row r="38339" ht="8.25" hidden="1" customHeight="1"/>
    <row r="38340" ht="8.25" hidden="1" customHeight="1"/>
    <row r="38341" ht="8.25" hidden="1" customHeight="1"/>
    <row r="38342" ht="8.25" hidden="1" customHeight="1"/>
    <row r="38343" ht="8.25" hidden="1" customHeight="1"/>
    <row r="38344" ht="8.25" hidden="1" customHeight="1"/>
    <row r="38345" ht="8.25" hidden="1" customHeight="1"/>
    <row r="38346" ht="8.25" hidden="1" customHeight="1"/>
    <row r="38347" ht="8.25" hidden="1" customHeight="1"/>
    <row r="38348" ht="8.25" hidden="1" customHeight="1"/>
    <row r="38349" ht="8.25" hidden="1" customHeight="1"/>
    <row r="38350" ht="8.25" hidden="1" customHeight="1"/>
    <row r="38351" ht="8.25" hidden="1" customHeight="1"/>
    <row r="38352" ht="8.25" hidden="1" customHeight="1"/>
    <row r="38353" ht="8.25" hidden="1" customHeight="1"/>
    <row r="38354" ht="8.25" hidden="1" customHeight="1"/>
    <row r="38355" ht="8.25" hidden="1" customHeight="1"/>
    <row r="38356" ht="8.25" hidden="1" customHeight="1"/>
    <row r="38357" ht="8.25" hidden="1" customHeight="1"/>
    <row r="38358" ht="8.25" hidden="1" customHeight="1"/>
    <row r="38359" ht="8.25" hidden="1" customHeight="1"/>
    <row r="38360" ht="8.25" hidden="1" customHeight="1"/>
    <row r="38361" ht="8.25" hidden="1" customHeight="1"/>
    <row r="38362" ht="8.25" hidden="1" customHeight="1"/>
    <row r="38363" ht="8.25" hidden="1" customHeight="1"/>
    <row r="38364" ht="8.25" hidden="1" customHeight="1"/>
    <row r="38365" ht="8.25" hidden="1" customHeight="1"/>
    <row r="38366" ht="8.25" hidden="1" customHeight="1"/>
    <row r="38367" ht="8.25" hidden="1" customHeight="1"/>
    <row r="38368" ht="8.25" hidden="1" customHeight="1"/>
    <row r="38369" ht="8.25" hidden="1" customHeight="1"/>
    <row r="38370" ht="8.25" hidden="1" customHeight="1"/>
    <row r="38371" ht="8.25" hidden="1" customHeight="1"/>
    <row r="38372" ht="8.25" hidden="1" customHeight="1"/>
    <row r="38373" ht="8.25" hidden="1" customHeight="1"/>
    <row r="38374" ht="8.25" hidden="1" customHeight="1"/>
    <row r="38375" ht="8.25" hidden="1" customHeight="1"/>
    <row r="38376" ht="8.25" hidden="1" customHeight="1"/>
    <row r="38377" ht="8.25" hidden="1" customHeight="1"/>
    <row r="38378" ht="8.25" hidden="1" customHeight="1"/>
    <row r="38379" ht="8.25" hidden="1" customHeight="1"/>
    <row r="38380" ht="8.25" hidden="1" customHeight="1"/>
    <row r="38381" ht="8.25" hidden="1" customHeight="1"/>
    <row r="38382" ht="8.25" hidden="1" customHeight="1"/>
    <row r="38383" ht="8.25" hidden="1" customHeight="1"/>
    <row r="38384" ht="8.25" hidden="1" customHeight="1"/>
    <row r="38385" ht="8.25" hidden="1" customHeight="1"/>
    <row r="38386" ht="8.25" hidden="1" customHeight="1"/>
    <row r="38387" ht="8.25" hidden="1" customHeight="1"/>
    <row r="38388" ht="8.25" hidden="1" customHeight="1"/>
    <row r="38389" ht="8.25" hidden="1" customHeight="1"/>
    <row r="38390" ht="8.25" hidden="1" customHeight="1"/>
    <row r="38391" ht="8.25" hidden="1" customHeight="1"/>
    <row r="38392" ht="8.25" hidden="1" customHeight="1"/>
    <row r="38393" ht="8.25" hidden="1" customHeight="1"/>
    <row r="38394" ht="8.25" hidden="1" customHeight="1"/>
    <row r="38395" ht="8.25" hidden="1" customHeight="1"/>
    <row r="38396" ht="8.25" hidden="1" customHeight="1"/>
    <row r="38397" ht="8.25" hidden="1" customHeight="1"/>
    <row r="38398" ht="8.25" hidden="1" customHeight="1"/>
    <row r="38399" ht="8.25" hidden="1" customHeight="1"/>
    <row r="38400" ht="8.25" hidden="1" customHeight="1"/>
    <row r="38401" ht="8.25" hidden="1" customHeight="1"/>
    <row r="38402" ht="8.25" hidden="1" customHeight="1"/>
    <row r="38403" ht="8.25" hidden="1" customHeight="1"/>
    <row r="38404" ht="8.25" hidden="1" customHeight="1"/>
    <row r="38405" ht="8.25" hidden="1" customHeight="1"/>
    <row r="38406" ht="8.25" hidden="1" customHeight="1"/>
    <row r="38407" ht="8.25" hidden="1" customHeight="1"/>
    <row r="38408" ht="8.25" hidden="1" customHeight="1"/>
    <row r="38409" ht="8.25" hidden="1" customHeight="1"/>
    <row r="38410" ht="8.25" hidden="1" customHeight="1"/>
    <row r="38411" ht="8.25" hidden="1" customHeight="1"/>
    <row r="38412" ht="8.25" hidden="1" customHeight="1"/>
    <row r="38413" ht="8.25" hidden="1" customHeight="1"/>
    <row r="38414" ht="8.25" hidden="1" customHeight="1"/>
    <row r="38415" ht="8.25" hidden="1" customHeight="1"/>
    <row r="38416" ht="8.25" hidden="1" customHeight="1"/>
    <row r="38417" ht="8.25" hidden="1" customHeight="1"/>
    <row r="38418" ht="8.25" hidden="1" customHeight="1"/>
    <row r="38419" ht="8.25" hidden="1" customHeight="1"/>
    <row r="38420" ht="8.25" hidden="1" customHeight="1"/>
    <row r="38421" ht="8.25" hidden="1" customHeight="1"/>
    <row r="38422" ht="8.25" hidden="1" customHeight="1"/>
    <row r="38423" ht="8.25" hidden="1" customHeight="1"/>
    <row r="38424" ht="8.25" hidden="1" customHeight="1"/>
    <row r="38425" ht="8.25" hidden="1" customHeight="1"/>
    <row r="38426" ht="8.25" hidden="1" customHeight="1"/>
    <row r="38427" ht="8.25" hidden="1" customHeight="1"/>
    <row r="38428" ht="8.25" hidden="1" customHeight="1"/>
    <row r="38429" ht="8.25" hidden="1" customHeight="1"/>
    <row r="38430" ht="8.25" hidden="1" customHeight="1"/>
    <row r="38431" ht="8.25" hidden="1" customHeight="1"/>
    <row r="38432" ht="8.25" hidden="1" customHeight="1"/>
    <row r="38433" ht="8.25" hidden="1" customHeight="1"/>
    <row r="38434" ht="8.25" hidden="1" customHeight="1"/>
    <row r="38435" ht="8.25" hidden="1" customHeight="1"/>
    <row r="38436" ht="8.25" hidden="1" customHeight="1"/>
    <row r="38437" ht="8.25" hidden="1" customHeight="1"/>
    <row r="38438" ht="8.25" hidden="1" customHeight="1"/>
    <row r="38439" ht="8.25" hidden="1" customHeight="1"/>
    <row r="38440" ht="8.25" hidden="1" customHeight="1"/>
    <row r="38441" ht="8.25" hidden="1" customHeight="1"/>
    <row r="38442" ht="8.25" hidden="1" customHeight="1"/>
    <row r="38443" ht="8.25" hidden="1" customHeight="1"/>
    <row r="38444" ht="8.25" hidden="1" customHeight="1"/>
    <row r="38445" ht="8.25" hidden="1" customHeight="1"/>
    <row r="38446" ht="8.25" hidden="1" customHeight="1"/>
    <row r="38447" ht="8.25" hidden="1" customHeight="1"/>
    <row r="38448" ht="8.25" hidden="1" customHeight="1"/>
    <row r="38449" ht="8.25" hidden="1" customHeight="1"/>
    <row r="38450" ht="8.25" hidden="1" customHeight="1"/>
    <row r="38451" ht="8.25" hidden="1" customHeight="1"/>
    <row r="38452" ht="8.25" hidden="1" customHeight="1"/>
    <row r="38453" ht="8.25" hidden="1" customHeight="1"/>
    <row r="38454" ht="8.25" hidden="1" customHeight="1"/>
    <row r="38455" ht="8.25" hidden="1" customHeight="1"/>
    <row r="38456" ht="8.25" hidden="1" customHeight="1"/>
    <row r="38457" ht="8.25" hidden="1" customHeight="1"/>
    <row r="38458" ht="8.25" hidden="1" customHeight="1"/>
    <row r="38459" ht="8.25" hidden="1" customHeight="1"/>
    <row r="38460" ht="8.25" hidden="1" customHeight="1"/>
    <row r="38461" ht="8.25" hidden="1" customHeight="1"/>
    <row r="38462" ht="8.25" hidden="1" customHeight="1"/>
    <row r="38463" ht="8.25" hidden="1" customHeight="1"/>
    <row r="38464" ht="8.25" hidden="1" customHeight="1"/>
    <row r="38465" ht="8.25" hidden="1" customHeight="1"/>
    <row r="38466" ht="8.25" hidden="1" customHeight="1"/>
    <row r="38467" ht="8.25" hidden="1" customHeight="1"/>
    <row r="38468" ht="8.25" hidden="1" customHeight="1"/>
    <row r="38469" ht="8.25" hidden="1" customHeight="1"/>
    <row r="38470" ht="8.25" hidden="1" customHeight="1"/>
    <row r="38471" ht="8.25" hidden="1" customHeight="1"/>
    <row r="38472" ht="8.25" hidden="1" customHeight="1"/>
    <row r="38473" ht="8.25" hidden="1" customHeight="1"/>
    <row r="38474" ht="8.25" hidden="1" customHeight="1"/>
    <row r="38475" ht="8.25" hidden="1" customHeight="1"/>
    <row r="38476" ht="8.25" hidden="1" customHeight="1"/>
    <row r="38477" ht="8.25" hidden="1" customHeight="1"/>
    <row r="38478" ht="8.25" hidden="1" customHeight="1"/>
    <row r="38479" ht="8.25" hidden="1" customHeight="1"/>
    <row r="38480" ht="8.25" hidden="1" customHeight="1"/>
    <row r="38481" ht="8.25" hidden="1" customHeight="1"/>
    <row r="38482" ht="8.25" hidden="1" customHeight="1"/>
    <row r="38483" ht="8.25" hidden="1" customHeight="1"/>
    <row r="38484" ht="8.25" hidden="1" customHeight="1"/>
    <row r="38485" ht="8.25" hidden="1" customHeight="1"/>
    <row r="38486" ht="8.25" hidden="1" customHeight="1"/>
    <row r="38487" ht="8.25" hidden="1" customHeight="1"/>
    <row r="38488" ht="8.25" hidden="1" customHeight="1"/>
    <row r="38489" ht="8.25" hidden="1" customHeight="1"/>
    <row r="38490" ht="8.25" hidden="1" customHeight="1"/>
    <row r="38491" ht="8.25" hidden="1" customHeight="1"/>
    <row r="38492" ht="8.25" hidden="1" customHeight="1"/>
    <row r="38493" ht="8.25" hidden="1" customHeight="1"/>
    <row r="38494" ht="8.25" hidden="1" customHeight="1"/>
    <row r="38495" ht="8.25" hidden="1" customHeight="1"/>
    <row r="38496" ht="8.25" hidden="1" customHeight="1"/>
    <row r="38497" ht="8.25" hidden="1" customHeight="1"/>
    <row r="38498" ht="8.25" hidden="1" customHeight="1"/>
    <row r="38499" ht="8.25" hidden="1" customHeight="1"/>
    <row r="38500" ht="8.25" hidden="1" customHeight="1"/>
    <row r="38501" ht="8.25" hidden="1" customHeight="1"/>
    <row r="38502" ht="8.25" hidden="1" customHeight="1"/>
    <row r="38503" ht="8.25" hidden="1" customHeight="1"/>
    <row r="38504" ht="8.25" hidden="1" customHeight="1"/>
    <row r="38505" ht="8.25" hidden="1" customHeight="1"/>
    <row r="38506" ht="8.25" hidden="1" customHeight="1"/>
    <row r="38507" ht="8.25" hidden="1" customHeight="1"/>
    <row r="38508" ht="8.25" hidden="1" customHeight="1"/>
    <row r="38509" ht="8.25" hidden="1" customHeight="1"/>
    <row r="38510" ht="8.25" hidden="1" customHeight="1"/>
    <row r="38511" ht="8.25" hidden="1" customHeight="1"/>
    <row r="38512" ht="8.25" hidden="1" customHeight="1"/>
    <row r="38513" ht="8.25" hidden="1" customHeight="1"/>
    <row r="38514" ht="8.25" hidden="1" customHeight="1"/>
    <row r="38515" ht="8.25" hidden="1" customHeight="1"/>
    <row r="38516" ht="8.25" hidden="1" customHeight="1"/>
    <row r="38517" ht="8.25" hidden="1" customHeight="1"/>
    <row r="38518" ht="8.25" hidden="1" customHeight="1"/>
    <row r="38519" ht="8.25" hidden="1" customHeight="1"/>
    <row r="38520" ht="8.25" hidden="1" customHeight="1"/>
    <row r="38521" ht="8.25" hidden="1" customHeight="1"/>
    <row r="38522" ht="8.25" hidden="1" customHeight="1"/>
    <row r="38523" ht="8.25" hidden="1" customHeight="1"/>
    <row r="38524" ht="8.25" hidden="1" customHeight="1"/>
    <row r="38525" ht="8.25" hidden="1" customHeight="1"/>
    <row r="38526" ht="8.25" hidden="1" customHeight="1"/>
    <row r="38527" ht="8.25" hidden="1" customHeight="1"/>
    <row r="38528" ht="8.25" hidden="1" customHeight="1"/>
    <row r="38529" ht="8.25" hidden="1" customHeight="1"/>
    <row r="38530" ht="8.25" hidden="1" customHeight="1"/>
    <row r="38531" ht="8.25" hidden="1" customHeight="1"/>
    <row r="38532" ht="8.25" hidden="1" customHeight="1"/>
    <row r="38533" ht="8.25" hidden="1" customHeight="1"/>
    <row r="38534" ht="8.25" hidden="1" customHeight="1"/>
    <row r="38535" ht="8.25" hidden="1" customHeight="1"/>
    <row r="38536" ht="8.25" hidden="1" customHeight="1"/>
    <row r="38537" ht="8.25" hidden="1" customHeight="1"/>
    <row r="38538" ht="8.25" hidden="1" customHeight="1"/>
    <row r="38539" ht="8.25" hidden="1" customHeight="1"/>
    <row r="38540" ht="8.25" hidden="1" customHeight="1"/>
    <row r="38541" ht="8.25" hidden="1" customHeight="1"/>
    <row r="38542" ht="8.25" hidden="1" customHeight="1"/>
    <row r="38543" ht="8.25" hidden="1" customHeight="1"/>
    <row r="38544" ht="8.25" hidden="1" customHeight="1"/>
    <row r="38545" ht="8.25" hidden="1" customHeight="1"/>
    <row r="38546" ht="8.25" hidden="1" customHeight="1"/>
    <row r="38547" ht="8.25" hidden="1" customHeight="1"/>
    <row r="38548" ht="8.25" hidden="1" customHeight="1"/>
    <row r="38549" ht="8.25" hidden="1" customHeight="1"/>
    <row r="38550" ht="8.25" hidden="1" customHeight="1"/>
    <row r="38551" ht="8.25" hidden="1" customHeight="1"/>
    <row r="38552" ht="8.25" hidden="1" customHeight="1"/>
    <row r="38553" ht="8.25" hidden="1" customHeight="1"/>
    <row r="38554" ht="8.25" hidden="1" customHeight="1"/>
    <row r="38555" ht="8.25" hidden="1" customHeight="1"/>
    <row r="38556" ht="8.25" hidden="1" customHeight="1"/>
    <row r="38557" ht="8.25" hidden="1" customHeight="1"/>
    <row r="38558" ht="8.25" hidden="1" customHeight="1"/>
    <row r="38559" ht="8.25" hidden="1" customHeight="1"/>
    <row r="38560" ht="8.25" hidden="1" customHeight="1"/>
    <row r="38561" ht="8.25" hidden="1" customHeight="1"/>
    <row r="38562" ht="8.25" hidden="1" customHeight="1"/>
    <row r="38563" ht="8.25" hidden="1" customHeight="1"/>
    <row r="38564" ht="8.25" hidden="1" customHeight="1"/>
    <row r="38565" ht="8.25" hidden="1" customHeight="1"/>
    <row r="38566" ht="8.25" hidden="1" customHeight="1"/>
    <row r="38567" ht="8.25" hidden="1" customHeight="1"/>
    <row r="38568" ht="8.25" hidden="1" customHeight="1"/>
    <row r="38569" ht="8.25" hidden="1" customHeight="1"/>
    <row r="38570" ht="8.25" hidden="1" customHeight="1"/>
    <row r="38571" ht="8.25" hidden="1" customHeight="1"/>
    <row r="38572" ht="8.25" hidden="1" customHeight="1"/>
    <row r="38573" ht="8.25" hidden="1" customHeight="1"/>
    <row r="38574" ht="8.25" hidden="1" customHeight="1"/>
    <row r="38575" ht="8.25" hidden="1" customHeight="1"/>
    <row r="38576" ht="8.25" hidden="1" customHeight="1"/>
    <row r="38577" ht="8.25" hidden="1" customHeight="1"/>
    <row r="38578" ht="8.25" hidden="1" customHeight="1"/>
    <row r="38579" ht="8.25" hidden="1" customHeight="1"/>
    <row r="38580" ht="8.25" hidden="1" customHeight="1"/>
    <row r="38581" ht="8.25" hidden="1" customHeight="1"/>
    <row r="38582" ht="8.25" hidden="1" customHeight="1"/>
    <row r="38583" ht="8.25" hidden="1" customHeight="1"/>
    <row r="38584" ht="8.25" hidden="1" customHeight="1"/>
    <row r="38585" ht="8.25" hidden="1" customHeight="1"/>
    <row r="38586" ht="8.25" hidden="1" customHeight="1"/>
    <row r="38587" ht="8.25" hidden="1" customHeight="1"/>
    <row r="38588" ht="8.25" hidden="1" customHeight="1"/>
    <row r="38589" ht="8.25" hidden="1" customHeight="1"/>
    <row r="38590" ht="8.25" hidden="1" customHeight="1"/>
    <row r="38591" ht="8.25" hidden="1" customHeight="1"/>
    <row r="38592" ht="8.25" hidden="1" customHeight="1"/>
    <row r="38593" ht="8.25" hidden="1" customHeight="1"/>
    <row r="38594" ht="8.25" hidden="1" customHeight="1"/>
    <row r="38595" ht="8.25" hidden="1" customHeight="1"/>
    <row r="38596" ht="8.25" hidden="1" customHeight="1"/>
    <row r="38597" ht="8.25" hidden="1" customHeight="1"/>
    <row r="38598" ht="8.25" hidden="1" customHeight="1"/>
    <row r="38599" ht="8.25" hidden="1" customHeight="1"/>
    <row r="38600" ht="8.25" hidden="1" customHeight="1"/>
    <row r="38601" ht="8.25" hidden="1" customHeight="1"/>
    <row r="38602" ht="8.25" hidden="1" customHeight="1"/>
    <row r="38603" ht="8.25" hidden="1" customHeight="1"/>
    <row r="38604" ht="8.25" hidden="1" customHeight="1"/>
    <row r="38605" ht="8.25" hidden="1" customHeight="1"/>
    <row r="38606" ht="8.25" hidden="1" customHeight="1"/>
    <row r="38607" ht="8.25" hidden="1" customHeight="1"/>
    <row r="38608" ht="8.25" hidden="1" customHeight="1"/>
    <row r="38609" ht="8.25" hidden="1" customHeight="1"/>
    <row r="38610" ht="8.25" hidden="1" customHeight="1"/>
    <row r="38611" ht="8.25" hidden="1" customHeight="1"/>
    <row r="38612" ht="8.25" hidden="1" customHeight="1"/>
    <row r="38613" ht="8.25" hidden="1" customHeight="1"/>
    <row r="38614" ht="8.25" hidden="1" customHeight="1"/>
    <row r="38615" ht="8.25" hidden="1" customHeight="1"/>
    <row r="38616" ht="8.25" hidden="1" customHeight="1"/>
    <row r="38617" ht="8.25" hidden="1" customHeight="1"/>
    <row r="38618" ht="8.25" hidden="1" customHeight="1"/>
    <row r="38619" ht="8.25" hidden="1" customHeight="1"/>
    <row r="38620" ht="8.25" hidden="1" customHeight="1"/>
    <row r="38621" ht="8.25" hidden="1" customHeight="1"/>
    <row r="38622" ht="8.25" hidden="1" customHeight="1"/>
    <row r="38623" ht="8.25" hidden="1" customHeight="1"/>
    <row r="38624" ht="8.25" hidden="1" customHeight="1"/>
    <row r="38625" ht="8.25" hidden="1" customHeight="1"/>
    <row r="38626" ht="8.25" hidden="1" customHeight="1"/>
    <row r="38627" ht="8.25" hidden="1" customHeight="1"/>
    <row r="38628" ht="8.25" hidden="1" customHeight="1"/>
    <row r="38629" ht="8.25" hidden="1" customHeight="1"/>
    <row r="38630" ht="8.25" hidden="1" customHeight="1"/>
    <row r="38631" ht="8.25" hidden="1" customHeight="1"/>
    <row r="38632" ht="8.25" hidden="1" customHeight="1"/>
    <row r="38633" ht="8.25" hidden="1" customHeight="1"/>
    <row r="38634" ht="8.25" hidden="1" customHeight="1"/>
    <row r="38635" ht="8.25" hidden="1" customHeight="1"/>
    <row r="38636" ht="8.25" hidden="1" customHeight="1"/>
    <row r="38637" ht="8.25" hidden="1" customHeight="1"/>
    <row r="38638" ht="8.25" hidden="1" customHeight="1"/>
    <row r="38639" ht="8.25" hidden="1" customHeight="1"/>
    <row r="38640" ht="8.25" hidden="1" customHeight="1"/>
    <row r="38641" ht="8.25" hidden="1" customHeight="1"/>
    <row r="38642" ht="8.25" hidden="1" customHeight="1"/>
    <row r="38643" ht="8.25" hidden="1" customHeight="1"/>
    <row r="38644" ht="8.25" hidden="1" customHeight="1"/>
    <row r="38645" ht="8.25" hidden="1" customHeight="1"/>
    <row r="38646" ht="8.25" hidden="1" customHeight="1"/>
    <row r="38647" ht="8.25" hidden="1" customHeight="1"/>
    <row r="38648" ht="8.25" hidden="1" customHeight="1"/>
    <row r="38649" ht="8.25" hidden="1" customHeight="1"/>
    <row r="38650" ht="8.25" hidden="1" customHeight="1"/>
    <row r="38651" ht="8.25" hidden="1" customHeight="1"/>
    <row r="38652" ht="8.25" hidden="1" customHeight="1"/>
    <row r="38653" ht="8.25" hidden="1" customHeight="1"/>
    <row r="38654" ht="8.25" hidden="1" customHeight="1"/>
    <row r="38655" ht="8.25" hidden="1" customHeight="1"/>
    <row r="38656" ht="8.25" hidden="1" customHeight="1"/>
    <row r="38657" ht="8.25" hidden="1" customHeight="1"/>
    <row r="38658" ht="8.25" hidden="1" customHeight="1"/>
    <row r="38659" ht="8.25" hidden="1" customHeight="1"/>
    <row r="38660" ht="8.25" hidden="1" customHeight="1"/>
    <row r="38661" ht="8.25" hidden="1" customHeight="1"/>
    <row r="38662" ht="8.25" hidden="1" customHeight="1"/>
    <row r="38663" ht="8.25" hidden="1" customHeight="1"/>
    <row r="38664" ht="8.25" hidden="1" customHeight="1"/>
    <row r="38665" ht="8.25" hidden="1" customHeight="1"/>
    <row r="38666" ht="8.25" hidden="1" customHeight="1"/>
    <row r="38667" ht="8.25" hidden="1" customHeight="1"/>
    <row r="38668" ht="8.25" hidden="1" customHeight="1"/>
    <row r="38669" ht="8.25" hidden="1" customHeight="1"/>
    <row r="38670" ht="8.25" hidden="1" customHeight="1"/>
    <row r="38671" ht="8.25" hidden="1" customHeight="1"/>
    <row r="38672" ht="8.25" hidden="1" customHeight="1"/>
    <row r="38673" ht="8.25" hidden="1" customHeight="1"/>
    <row r="38674" ht="8.25" hidden="1" customHeight="1"/>
    <row r="38675" ht="8.25" hidden="1" customHeight="1"/>
    <row r="38676" ht="8.25" hidden="1" customHeight="1"/>
    <row r="38677" ht="8.25" hidden="1" customHeight="1"/>
    <row r="38678" ht="8.25" hidden="1" customHeight="1"/>
    <row r="38679" ht="8.25" hidden="1" customHeight="1"/>
    <row r="38680" ht="8.25" hidden="1" customHeight="1"/>
    <row r="38681" ht="8.25" hidden="1" customHeight="1"/>
    <row r="38682" ht="8.25" hidden="1" customHeight="1"/>
    <row r="38683" ht="8.25" hidden="1" customHeight="1"/>
    <row r="38684" ht="8.25" hidden="1" customHeight="1"/>
    <row r="38685" ht="8.25" hidden="1" customHeight="1"/>
    <row r="38686" ht="8.25" hidden="1" customHeight="1"/>
    <row r="38687" ht="8.25" hidden="1" customHeight="1"/>
    <row r="38688" ht="8.25" hidden="1" customHeight="1"/>
    <row r="38689" ht="8.25" hidden="1" customHeight="1"/>
    <row r="38690" ht="8.25" hidden="1" customHeight="1"/>
    <row r="38691" ht="8.25" hidden="1" customHeight="1"/>
    <row r="38692" ht="8.25" hidden="1" customHeight="1"/>
    <row r="38693" ht="8.25" hidden="1" customHeight="1"/>
    <row r="38694" ht="8.25" hidden="1" customHeight="1"/>
    <row r="38695" ht="8.25" hidden="1" customHeight="1"/>
    <row r="38696" ht="8.25" hidden="1" customHeight="1"/>
    <row r="38697" ht="8.25" hidden="1" customHeight="1"/>
    <row r="38698" ht="8.25" hidden="1" customHeight="1"/>
    <row r="38699" ht="8.25" hidden="1" customHeight="1"/>
    <row r="38700" ht="8.25" hidden="1" customHeight="1"/>
    <row r="38701" ht="8.25" hidden="1" customHeight="1"/>
    <row r="38702" ht="8.25" hidden="1" customHeight="1"/>
    <row r="38703" ht="8.25" hidden="1" customHeight="1"/>
    <row r="38704" ht="8.25" hidden="1" customHeight="1"/>
    <row r="38705" ht="8.25" hidden="1" customHeight="1"/>
    <row r="38706" ht="8.25" hidden="1" customHeight="1"/>
    <row r="38707" ht="8.25" hidden="1" customHeight="1"/>
    <row r="38708" ht="8.25" hidden="1" customHeight="1"/>
    <row r="38709" ht="8.25" hidden="1" customHeight="1"/>
    <row r="38710" ht="8.25" hidden="1" customHeight="1"/>
    <row r="38711" ht="8.25" hidden="1" customHeight="1"/>
    <row r="38712" ht="8.25" hidden="1" customHeight="1"/>
    <row r="38713" ht="8.25" hidden="1" customHeight="1"/>
    <row r="38714" ht="8.25" hidden="1" customHeight="1"/>
    <row r="38715" ht="8.25" hidden="1" customHeight="1"/>
    <row r="38716" ht="8.25" hidden="1" customHeight="1"/>
    <row r="38717" ht="8.25" hidden="1" customHeight="1"/>
    <row r="38718" ht="8.25" hidden="1" customHeight="1"/>
    <row r="38719" ht="8.25" hidden="1" customHeight="1"/>
    <row r="38720" ht="8.25" hidden="1" customHeight="1"/>
    <row r="38721" ht="8.25" hidden="1" customHeight="1"/>
    <row r="38722" ht="8.25" hidden="1" customHeight="1"/>
    <row r="38723" ht="8.25" hidden="1" customHeight="1"/>
    <row r="38724" ht="8.25" hidden="1" customHeight="1"/>
    <row r="38725" ht="8.25" hidden="1" customHeight="1"/>
    <row r="38726" ht="8.25" hidden="1" customHeight="1"/>
    <row r="38727" ht="8.25" hidden="1" customHeight="1"/>
    <row r="38728" ht="8.25" hidden="1" customHeight="1"/>
    <row r="38729" ht="8.25" hidden="1" customHeight="1"/>
    <row r="38730" ht="8.25" hidden="1" customHeight="1"/>
    <row r="38731" ht="8.25" hidden="1" customHeight="1"/>
    <row r="38732" ht="8.25" hidden="1" customHeight="1"/>
    <row r="38733" ht="8.25" hidden="1" customHeight="1"/>
    <row r="38734" ht="8.25" hidden="1" customHeight="1"/>
    <row r="38735" ht="8.25" hidden="1" customHeight="1"/>
    <row r="38736" ht="8.25" hidden="1" customHeight="1"/>
    <row r="38737" ht="8.25" hidden="1" customHeight="1"/>
    <row r="38738" ht="8.25" hidden="1" customHeight="1"/>
    <row r="38739" ht="8.25" hidden="1" customHeight="1"/>
    <row r="38740" ht="8.25" hidden="1" customHeight="1"/>
    <row r="38741" ht="8.25" hidden="1" customHeight="1"/>
    <row r="38742" ht="8.25" hidden="1" customHeight="1"/>
    <row r="38743" ht="8.25" hidden="1" customHeight="1"/>
    <row r="38744" ht="8.25" hidden="1" customHeight="1"/>
    <row r="38745" ht="8.25" hidden="1" customHeight="1"/>
    <row r="38746" ht="8.25" hidden="1" customHeight="1"/>
    <row r="38747" ht="8.25" hidden="1" customHeight="1"/>
    <row r="38748" ht="8.25" hidden="1" customHeight="1"/>
    <row r="38749" ht="8.25" hidden="1" customHeight="1"/>
    <row r="38750" ht="8.25" hidden="1" customHeight="1"/>
    <row r="38751" ht="8.25" hidden="1" customHeight="1"/>
    <row r="38752" ht="8.25" hidden="1" customHeight="1"/>
    <row r="38753" ht="8.25" hidden="1" customHeight="1"/>
    <row r="38754" ht="8.25" hidden="1" customHeight="1"/>
    <row r="38755" ht="8.25" hidden="1" customHeight="1"/>
    <row r="38756" ht="8.25" hidden="1" customHeight="1"/>
    <row r="38757" ht="8.25" hidden="1" customHeight="1"/>
    <row r="38758" ht="8.25" hidden="1" customHeight="1"/>
    <row r="38759" ht="8.25" hidden="1" customHeight="1"/>
    <row r="38760" ht="8.25" hidden="1" customHeight="1"/>
    <row r="38761" ht="8.25" hidden="1" customHeight="1"/>
    <row r="38762" ht="8.25" hidden="1" customHeight="1"/>
    <row r="38763" ht="8.25" hidden="1" customHeight="1"/>
    <row r="38764" ht="8.25" hidden="1" customHeight="1"/>
    <row r="38765" ht="8.25" hidden="1" customHeight="1"/>
    <row r="38766" ht="8.25" hidden="1" customHeight="1"/>
    <row r="38767" ht="8.25" hidden="1" customHeight="1"/>
    <row r="38768" ht="8.25" hidden="1" customHeight="1"/>
    <row r="38769" ht="8.25" hidden="1" customHeight="1"/>
    <row r="38770" ht="8.25" hidden="1" customHeight="1"/>
    <row r="38771" ht="8.25" hidden="1" customHeight="1"/>
    <row r="38772" ht="8.25" hidden="1" customHeight="1"/>
    <row r="38773" ht="8.25" hidden="1" customHeight="1"/>
    <row r="38774" ht="8.25" hidden="1" customHeight="1"/>
    <row r="38775" ht="8.25" hidden="1" customHeight="1"/>
    <row r="38776" ht="8.25" hidden="1" customHeight="1"/>
    <row r="38777" ht="8.25" hidden="1" customHeight="1"/>
    <row r="38778" ht="8.25" hidden="1" customHeight="1"/>
    <row r="38779" ht="8.25" hidden="1" customHeight="1"/>
    <row r="38780" ht="8.25" hidden="1" customHeight="1"/>
    <row r="38781" ht="8.25" hidden="1" customHeight="1"/>
    <row r="38782" ht="8.25" hidden="1" customHeight="1"/>
    <row r="38783" ht="8.25" hidden="1" customHeight="1"/>
    <row r="38784" ht="8.25" hidden="1" customHeight="1"/>
    <row r="38785" ht="8.25" hidden="1" customHeight="1"/>
    <row r="38786" ht="8.25" hidden="1" customHeight="1"/>
    <row r="38787" ht="8.25" hidden="1" customHeight="1"/>
    <row r="38788" ht="8.25" hidden="1" customHeight="1"/>
    <row r="38789" ht="8.25" hidden="1" customHeight="1"/>
    <row r="38790" ht="8.25" hidden="1" customHeight="1"/>
    <row r="38791" ht="8.25" hidden="1" customHeight="1"/>
    <row r="38792" ht="8.25" hidden="1" customHeight="1"/>
    <row r="38793" ht="8.25" hidden="1" customHeight="1"/>
    <row r="38794" ht="8.25" hidden="1" customHeight="1"/>
    <row r="38795" ht="8.25" hidden="1" customHeight="1"/>
    <row r="38796" ht="8.25" hidden="1" customHeight="1"/>
    <row r="38797" ht="8.25" hidden="1" customHeight="1"/>
    <row r="38798" ht="8.25" hidden="1" customHeight="1"/>
    <row r="38799" ht="8.25" hidden="1" customHeight="1"/>
    <row r="38800" ht="8.25" hidden="1" customHeight="1"/>
    <row r="38801" ht="8.25" hidden="1" customHeight="1"/>
    <row r="38802" ht="8.25" hidden="1" customHeight="1"/>
    <row r="38803" ht="8.25" hidden="1" customHeight="1"/>
    <row r="38804" ht="8.25" hidden="1" customHeight="1"/>
    <row r="38805" ht="8.25" hidden="1" customHeight="1"/>
    <row r="38806" ht="8.25" hidden="1" customHeight="1"/>
    <row r="38807" ht="8.25" hidden="1" customHeight="1"/>
    <row r="38808" ht="8.25" hidden="1" customHeight="1"/>
    <row r="38809" ht="8.25" hidden="1" customHeight="1"/>
    <row r="38810" ht="8.25" hidden="1" customHeight="1"/>
    <row r="38811" ht="8.25" hidden="1" customHeight="1"/>
    <row r="38812" ht="8.25" hidden="1" customHeight="1"/>
    <row r="38813" ht="8.25" hidden="1" customHeight="1"/>
    <row r="38814" ht="8.25" hidden="1" customHeight="1"/>
    <row r="38815" ht="8.25" hidden="1" customHeight="1"/>
    <row r="38816" ht="8.25" hidden="1" customHeight="1"/>
    <row r="38817" ht="8.25" hidden="1" customHeight="1"/>
    <row r="38818" ht="8.25" hidden="1" customHeight="1"/>
    <row r="38819" ht="8.25" hidden="1" customHeight="1"/>
    <row r="38820" ht="8.25" hidden="1" customHeight="1"/>
    <row r="38821" ht="8.25" hidden="1" customHeight="1"/>
    <row r="38822" ht="8.25" hidden="1" customHeight="1"/>
    <row r="38823" ht="8.25" hidden="1" customHeight="1"/>
    <row r="38824" ht="8.25" hidden="1" customHeight="1"/>
    <row r="38825" ht="8.25" hidden="1" customHeight="1"/>
    <row r="38826" ht="8.25" hidden="1" customHeight="1"/>
    <row r="38827" ht="8.25" hidden="1" customHeight="1"/>
    <row r="38828" ht="8.25" hidden="1" customHeight="1"/>
    <row r="38829" ht="8.25" hidden="1" customHeight="1"/>
    <row r="38830" ht="8.25" hidden="1" customHeight="1"/>
    <row r="38831" ht="8.25" hidden="1" customHeight="1"/>
    <row r="38832" ht="8.25" hidden="1" customHeight="1"/>
    <row r="38833" ht="8.25" hidden="1" customHeight="1"/>
    <row r="38834" ht="8.25" hidden="1" customHeight="1"/>
    <row r="38835" ht="8.25" hidden="1" customHeight="1"/>
    <row r="38836" ht="8.25" hidden="1" customHeight="1"/>
    <row r="38837" ht="8.25" hidden="1" customHeight="1"/>
    <row r="38838" ht="8.25" hidden="1" customHeight="1"/>
    <row r="38839" ht="8.25" hidden="1" customHeight="1"/>
    <row r="38840" ht="8.25" hidden="1" customHeight="1"/>
    <row r="38841" ht="8.25" hidden="1" customHeight="1"/>
    <row r="38842" ht="8.25" hidden="1" customHeight="1"/>
    <row r="38843" ht="8.25" hidden="1" customHeight="1"/>
    <row r="38844" ht="8.25" hidden="1" customHeight="1"/>
    <row r="38845" ht="8.25" hidden="1" customHeight="1"/>
    <row r="38846" ht="8.25" hidden="1" customHeight="1"/>
    <row r="38847" ht="8.25" hidden="1" customHeight="1"/>
    <row r="38848" ht="8.25" hidden="1" customHeight="1"/>
    <row r="38849" ht="8.25" hidden="1" customHeight="1"/>
    <row r="38850" ht="8.25" hidden="1" customHeight="1"/>
    <row r="38851" ht="8.25" hidden="1" customHeight="1"/>
    <row r="38852" ht="8.25" hidden="1" customHeight="1"/>
    <row r="38853" ht="8.25" hidden="1" customHeight="1"/>
    <row r="38854" ht="8.25" hidden="1" customHeight="1"/>
    <row r="38855" ht="8.25" hidden="1" customHeight="1"/>
    <row r="38856" ht="8.25" hidden="1" customHeight="1"/>
    <row r="38857" ht="8.25" hidden="1" customHeight="1"/>
    <row r="38858" ht="8.25" hidden="1" customHeight="1"/>
    <row r="38859" ht="8.25" hidden="1" customHeight="1"/>
    <row r="38860" ht="8.25" hidden="1" customHeight="1"/>
    <row r="38861" ht="8.25" hidden="1" customHeight="1"/>
    <row r="38862" ht="8.25" hidden="1" customHeight="1"/>
    <row r="38863" ht="8.25" hidden="1" customHeight="1"/>
    <row r="38864" ht="8.25" hidden="1" customHeight="1"/>
    <row r="38865" ht="8.25" hidden="1" customHeight="1"/>
    <row r="38866" ht="8.25" hidden="1" customHeight="1"/>
    <row r="38867" ht="8.25" hidden="1" customHeight="1"/>
    <row r="38868" ht="8.25" hidden="1" customHeight="1"/>
    <row r="38869" ht="8.25" hidden="1" customHeight="1"/>
    <row r="38870" ht="8.25" hidden="1" customHeight="1"/>
    <row r="38871" ht="8.25" hidden="1" customHeight="1"/>
    <row r="38872" ht="8.25" hidden="1" customHeight="1"/>
    <row r="38873" ht="8.25" hidden="1" customHeight="1"/>
    <row r="38874" ht="8.25" hidden="1" customHeight="1"/>
    <row r="38875" ht="8.25" hidden="1" customHeight="1"/>
    <row r="38876" ht="8.25" hidden="1" customHeight="1"/>
    <row r="38877" ht="8.25" hidden="1" customHeight="1"/>
    <row r="38878" ht="8.25" hidden="1" customHeight="1"/>
    <row r="38879" ht="8.25" hidden="1" customHeight="1"/>
    <row r="38880" ht="8.25" hidden="1" customHeight="1"/>
    <row r="38881" ht="8.25" hidden="1" customHeight="1"/>
    <row r="38882" ht="8.25" hidden="1" customHeight="1"/>
    <row r="38883" ht="8.25" hidden="1" customHeight="1"/>
    <row r="38884" ht="8.25" hidden="1" customHeight="1"/>
    <row r="38885" ht="8.25" hidden="1" customHeight="1"/>
    <row r="38886" ht="8.25" hidden="1" customHeight="1"/>
    <row r="38887" ht="8.25" hidden="1" customHeight="1"/>
    <row r="38888" ht="8.25" hidden="1" customHeight="1"/>
    <row r="38889" ht="8.25" hidden="1" customHeight="1"/>
    <row r="38890" ht="8.25" hidden="1" customHeight="1"/>
    <row r="38891" ht="8.25" hidden="1" customHeight="1"/>
    <row r="38892" ht="8.25" hidden="1" customHeight="1"/>
    <row r="38893" ht="8.25" hidden="1" customHeight="1"/>
    <row r="38894" ht="8.25" hidden="1" customHeight="1"/>
    <row r="38895" ht="8.25" hidden="1" customHeight="1"/>
    <row r="38896" ht="8.25" hidden="1" customHeight="1"/>
    <row r="38897" ht="8.25" hidden="1" customHeight="1"/>
    <row r="38898" ht="8.25" hidden="1" customHeight="1"/>
    <row r="38899" ht="8.25" hidden="1" customHeight="1"/>
    <row r="38900" ht="8.25" hidden="1" customHeight="1"/>
    <row r="38901" ht="8.25" hidden="1" customHeight="1"/>
    <row r="38902" ht="8.25" hidden="1" customHeight="1"/>
    <row r="38903" ht="8.25" hidden="1" customHeight="1"/>
    <row r="38904" ht="8.25" hidden="1" customHeight="1"/>
    <row r="38905" ht="8.25" hidden="1" customHeight="1"/>
    <row r="38906" ht="8.25" hidden="1" customHeight="1"/>
    <row r="38907" ht="8.25" hidden="1" customHeight="1"/>
    <row r="38908" ht="8.25" hidden="1" customHeight="1"/>
    <row r="38909" ht="8.25" hidden="1" customHeight="1"/>
    <row r="38910" ht="8.25" hidden="1" customHeight="1"/>
    <row r="38911" ht="8.25" hidden="1" customHeight="1"/>
    <row r="38912" ht="8.25" hidden="1" customHeight="1"/>
    <row r="38913" ht="8.25" hidden="1" customHeight="1"/>
    <row r="38914" ht="8.25" hidden="1" customHeight="1"/>
    <row r="38915" ht="8.25" hidden="1" customHeight="1"/>
    <row r="38916" ht="8.25" hidden="1" customHeight="1"/>
    <row r="38917" ht="8.25" hidden="1" customHeight="1"/>
    <row r="38918" ht="8.25" hidden="1" customHeight="1"/>
    <row r="38919" ht="8.25" hidden="1" customHeight="1"/>
    <row r="38920" ht="8.25" hidden="1" customHeight="1"/>
    <row r="38921" ht="8.25" hidden="1" customHeight="1"/>
    <row r="38922" ht="8.25" hidden="1" customHeight="1"/>
    <row r="38923" ht="8.25" hidden="1" customHeight="1"/>
    <row r="38924" ht="8.25" hidden="1" customHeight="1"/>
    <row r="38925" ht="8.25" hidden="1" customHeight="1"/>
    <row r="38926" ht="8.25" hidden="1" customHeight="1"/>
    <row r="38927" ht="8.25" hidden="1" customHeight="1"/>
    <row r="38928" ht="8.25" hidden="1" customHeight="1"/>
    <row r="38929" ht="8.25" hidden="1" customHeight="1"/>
    <row r="38930" ht="8.25" hidden="1" customHeight="1"/>
    <row r="38931" ht="8.25" hidden="1" customHeight="1"/>
    <row r="38932" ht="8.25" hidden="1" customHeight="1"/>
    <row r="38933" ht="8.25" hidden="1" customHeight="1"/>
    <row r="38934" ht="8.25" hidden="1" customHeight="1"/>
    <row r="38935" ht="8.25" hidden="1" customHeight="1"/>
    <row r="38936" ht="8.25" hidden="1" customHeight="1"/>
    <row r="38937" ht="8.25" hidden="1" customHeight="1"/>
    <row r="38938" ht="8.25" hidden="1" customHeight="1"/>
    <row r="38939" ht="8.25" hidden="1" customHeight="1"/>
    <row r="38940" ht="8.25" hidden="1" customHeight="1"/>
    <row r="38941" ht="8.25" hidden="1" customHeight="1"/>
    <row r="38942" ht="8.25" hidden="1" customHeight="1"/>
    <row r="38943" ht="8.25" hidden="1" customHeight="1"/>
    <row r="38944" ht="8.25" hidden="1" customHeight="1"/>
    <row r="38945" ht="8.25" hidden="1" customHeight="1"/>
    <row r="38946" ht="8.25" hidden="1" customHeight="1"/>
    <row r="38947" ht="8.25" hidden="1" customHeight="1"/>
    <row r="38948" ht="8.25" hidden="1" customHeight="1"/>
    <row r="38949" ht="8.25" hidden="1" customHeight="1"/>
    <row r="38950" ht="8.25" hidden="1" customHeight="1"/>
    <row r="38951" ht="8.25" hidden="1" customHeight="1"/>
    <row r="38952" ht="8.25" hidden="1" customHeight="1"/>
    <row r="38953" ht="8.25" hidden="1" customHeight="1"/>
    <row r="38954" ht="8.25" hidden="1" customHeight="1"/>
    <row r="38955" ht="8.25" hidden="1" customHeight="1"/>
    <row r="38956" ht="8.25" hidden="1" customHeight="1"/>
    <row r="38957" ht="8.25" hidden="1" customHeight="1"/>
    <row r="38958" ht="8.25" hidden="1" customHeight="1"/>
    <row r="38959" ht="8.25" hidden="1" customHeight="1"/>
    <row r="38960" ht="8.25" hidden="1" customHeight="1"/>
    <row r="38961" ht="8.25" hidden="1" customHeight="1"/>
    <row r="38962" ht="8.25" hidden="1" customHeight="1"/>
    <row r="38963" ht="8.25" hidden="1" customHeight="1"/>
    <row r="38964" ht="8.25" hidden="1" customHeight="1"/>
    <row r="38965" ht="8.25" hidden="1" customHeight="1"/>
    <row r="38966" ht="8.25" hidden="1" customHeight="1"/>
    <row r="38967" ht="8.25" hidden="1" customHeight="1"/>
    <row r="38968" ht="8.25" hidden="1" customHeight="1"/>
    <row r="38969" ht="8.25" hidden="1" customHeight="1"/>
    <row r="38970" ht="8.25" hidden="1" customHeight="1"/>
    <row r="38971" ht="8.25" hidden="1" customHeight="1"/>
    <row r="38972" ht="8.25" hidden="1" customHeight="1"/>
    <row r="38973" ht="8.25" hidden="1" customHeight="1"/>
    <row r="38974" ht="8.25" hidden="1" customHeight="1"/>
    <row r="38975" ht="8.25" hidden="1" customHeight="1"/>
    <row r="38976" ht="8.25" hidden="1" customHeight="1"/>
    <row r="38977" ht="8.25" hidden="1" customHeight="1"/>
    <row r="38978" ht="8.25" hidden="1" customHeight="1"/>
    <row r="38979" ht="8.25" hidden="1" customHeight="1"/>
    <row r="38980" ht="8.25" hidden="1" customHeight="1"/>
    <row r="38981" ht="8.25" hidden="1" customHeight="1"/>
    <row r="38982" ht="8.25" hidden="1" customHeight="1"/>
    <row r="38983" ht="8.25" hidden="1" customHeight="1"/>
    <row r="38984" ht="8.25" hidden="1" customHeight="1"/>
    <row r="38985" ht="8.25" hidden="1" customHeight="1"/>
    <row r="38986" ht="8.25" hidden="1" customHeight="1"/>
    <row r="38987" ht="8.25" hidden="1" customHeight="1"/>
    <row r="38988" ht="8.25" hidden="1" customHeight="1"/>
    <row r="38989" ht="8.25" hidden="1" customHeight="1"/>
    <row r="38990" ht="8.25" hidden="1" customHeight="1"/>
    <row r="38991" ht="8.25" hidden="1" customHeight="1"/>
    <row r="38992" ht="8.25" hidden="1" customHeight="1"/>
    <row r="38993" ht="8.25" hidden="1" customHeight="1"/>
    <row r="38994" ht="8.25" hidden="1" customHeight="1"/>
    <row r="38995" ht="8.25" hidden="1" customHeight="1"/>
    <row r="38996" ht="8.25" hidden="1" customHeight="1"/>
    <row r="38997" ht="8.25" hidden="1" customHeight="1"/>
    <row r="38998" ht="8.25" hidden="1" customHeight="1"/>
    <row r="38999" ht="8.25" hidden="1" customHeight="1"/>
    <row r="39000" ht="8.25" hidden="1" customHeight="1"/>
    <row r="39001" ht="8.25" hidden="1" customHeight="1"/>
    <row r="39002" ht="8.25" hidden="1" customHeight="1"/>
    <row r="39003" ht="8.25" hidden="1" customHeight="1"/>
    <row r="39004" ht="8.25" hidden="1" customHeight="1"/>
    <row r="39005" ht="8.25" hidden="1" customHeight="1"/>
    <row r="39006" ht="8.25" hidden="1" customHeight="1"/>
    <row r="39007" ht="8.25" hidden="1" customHeight="1"/>
    <row r="39008" ht="8.25" hidden="1" customHeight="1"/>
    <row r="39009" ht="8.25" hidden="1" customHeight="1"/>
    <row r="39010" ht="8.25" hidden="1" customHeight="1"/>
    <row r="39011" ht="8.25" hidden="1" customHeight="1"/>
    <row r="39012" ht="8.25" hidden="1" customHeight="1"/>
    <row r="39013" ht="8.25" hidden="1" customHeight="1"/>
    <row r="39014" ht="8.25" hidden="1" customHeight="1"/>
    <row r="39015" ht="8.25" hidden="1" customHeight="1"/>
    <row r="39016" ht="8.25" hidden="1" customHeight="1"/>
    <row r="39017" ht="8.25" hidden="1" customHeight="1"/>
    <row r="39018" ht="8.25" hidden="1" customHeight="1"/>
    <row r="39019" ht="8.25" hidden="1" customHeight="1"/>
    <row r="39020" ht="8.25" hidden="1" customHeight="1"/>
    <row r="39021" ht="8.25" hidden="1" customHeight="1"/>
    <row r="39022" ht="8.25" hidden="1" customHeight="1"/>
    <row r="39023" ht="8.25" hidden="1" customHeight="1"/>
    <row r="39024" ht="8.25" hidden="1" customHeight="1"/>
    <row r="39025" ht="8.25" hidden="1" customHeight="1"/>
    <row r="39026" ht="8.25" hidden="1" customHeight="1"/>
    <row r="39027" ht="8.25" hidden="1" customHeight="1"/>
    <row r="39028" ht="8.25" hidden="1" customHeight="1"/>
    <row r="39029" ht="8.25" hidden="1" customHeight="1"/>
    <row r="39030" ht="8.25" hidden="1" customHeight="1"/>
    <row r="39031" ht="8.25" hidden="1" customHeight="1"/>
    <row r="39032" ht="8.25" hidden="1" customHeight="1"/>
    <row r="39033" ht="8.25" hidden="1" customHeight="1"/>
    <row r="39034" ht="8.25" hidden="1" customHeight="1"/>
    <row r="39035" ht="8.25" hidden="1" customHeight="1"/>
    <row r="39036" ht="8.25" hidden="1" customHeight="1"/>
    <row r="39037" ht="8.25" hidden="1" customHeight="1"/>
    <row r="39038" ht="8.25" hidden="1" customHeight="1"/>
    <row r="39039" ht="8.25" hidden="1" customHeight="1"/>
    <row r="39040" ht="8.25" hidden="1" customHeight="1"/>
    <row r="39041" ht="8.25" hidden="1" customHeight="1"/>
    <row r="39042" ht="8.25" hidden="1" customHeight="1"/>
    <row r="39043" ht="8.25" hidden="1" customHeight="1"/>
    <row r="39044" ht="8.25" hidden="1" customHeight="1"/>
    <row r="39045" ht="8.25" hidden="1" customHeight="1"/>
    <row r="39046" ht="8.25" hidden="1" customHeight="1"/>
    <row r="39047" ht="8.25" hidden="1" customHeight="1"/>
    <row r="39048" ht="8.25" hidden="1" customHeight="1"/>
    <row r="39049" ht="8.25" hidden="1" customHeight="1"/>
    <row r="39050" ht="8.25" hidden="1" customHeight="1"/>
    <row r="39051" ht="8.25" hidden="1" customHeight="1"/>
    <row r="39052" ht="8.25" hidden="1" customHeight="1"/>
    <row r="39053" ht="8.25" hidden="1" customHeight="1"/>
    <row r="39054" ht="8.25" hidden="1" customHeight="1"/>
    <row r="39055" ht="8.25" hidden="1" customHeight="1"/>
    <row r="39056" ht="8.25" hidden="1" customHeight="1"/>
    <row r="39057" ht="8.25" hidden="1" customHeight="1"/>
    <row r="39058" ht="8.25" hidden="1" customHeight="1"/>
    <row r="39059" ht="8.25" hidden="1" customHeight="1"/>
    <row r="39060" ht="8.25" hidden="1" customHeight="1"/>
    <row r="39061" ht="8.25" hidden="1" customHeight="1"/>
    <row r="39062" ht="8.25" hidden="1" customHeight="1"/>
    <row r="39063" ht="8.25" hidden="1" customHeight="1"/>
    <row r="39064" ht="8.25" hidden="1" customHeight="1"/>
    <row r="39065" ht="8.25" hidden="1" customHeight="1"/>
    <row r="39066" ht="8.25" hidden="1" customHeight="1"/>
    <row r="39067" ht="8.25" hidden="1" customHeight="1"/>
    <row r="39068" ht="8.25" hidden="1" customHeight="1"/>
    <row r="39069" ht="8.25" hidden="1" customHeight="1"/>
    <row r="39070" ht="8.25" hidden="1" customHeight="1"/>
    <row r="39071" ht="8.25" hidden="1" customHeight="1"/>
    <row r="39072" ht="8.25" hidden="1" customHeight="1"/>
    <row r="39073" ht="8.25" hidden="1" customHeight="1"/>
    <row r="39074" ht="8.25" hidden="1" customHeight="1"/>
    <row r="39075" ht="8.25" hidden="1" customHeight="1"/>
    <row r="39076" ht="8.25" hidden="1" customHeight="1"/>
    <row r="39077" ht="8.25" hidden="1" customHeight="1"/>
    <row r="39078" ht="8.25" hidden="1" customHeight="1"/>
    <row r="39079" ht="8.25" hidden="1" customHeight="1"/>
    <row r="39080" ht="8.25" hidden="1" customHeight="1"/>
    <row r="39081" ht="8.25" hidden="1" customHeight="1"/>
    <row r="39082" ht="8.25" hidden="1" customHeight="1"/>
    <row r="39083" ht="8.25" hidden="1" customHeight="1"/>
    <row r="39084" ht="8.25" hidden="1" customHeight="1"/>
    <row r="39085" ht="8.25" hidden="1" customHeight="1"/>
    <row r="39086" ht="8.25" hidden="1" customHeight="1"/>
    <row r="39087" ht="8.25" hidden="1" customHeight="1"/>
    <row r="39088" ht="8.25" hidden="1" customHeight="1"/>
    <row r="39089" ht="8.25" hidden="1" customHeight="1"/>
    <row r="39090" ht="8.25" hidden="1" customHeight="1"/>
    <row r="39091" ht="8.25" hidden="1" customHeight="1"/>
    <row r="39092" ht="8.25" hidden="1" customHeight="1"/>
    <row r="39093" ht="8.25" hidden="1" customHeight="1"/>
    <row r="39094" ht="8.25" hidden="1" customHeight="1"/>
    <row r="39095" ht="8.25" hidden="1" customHeight="1"/>
    <row r="39096" ht="8.25" hidden="1" customHeight="1"/>
    <row r="39097" ht="8.25" hidden="1" customHeight="1"/>
    <row r="39098" ht="8.25" hidden="1" customHeight="1"/>
    <row r="39099" ht="8.25" hidden="1" customHeight="1"/>
    <row r="39100" ht="8.25" hidden="1" customHeight="1"/>
    <row r="39101" ht="8.25" hidden="1" customHeight="1"/>
    <row r="39102" ht="8.25" hidden="1" customHeight="1"/>
    <row r="39103" ht="8.25" hidden="1" customHeight="1"/>
    <row r="39104" ht="8.25" hidden="1" customHeight="1"/>
    <row r="39105" ht="8.25" hidden="1" customHeight="1"/>
    <row r="39106" ht="8.25" hidden="1" customHeight="1"/>
    <row r="39107" ht="8.25" hidden="1" customHeight="1"/>
    <row r="39108" ht="8.25" hidden="1" customHeight="1"/>
    <row r="39109" ht="8.25" hidden="1" customHeight="1"/>
    <row r="39110" ht="8.25" hidden="1" customHeight="1"/>
    <row r="39111" ht="8.25" hidden="1" customHeight="1"/>
    <row r="39112" ht="8.25" hidden="1" customHeight="1"/>
    <row r="39113" ht="8.25" hidden="1" customHeight="1"/>
    <row r="39114" ht="8.25" hidden="1" customHeight="1"/>
    <row r="39115" ht="8.25" hidden="1" customHeight="1"/>
    <row r="39116" ht="8.25" hidden="1" customHeight="1"/>
    <row r="39117" ht="8.25" hidden="1" customHeight="1"/>
    <row r="39118" ht="8.25" hidden="1" customHeight="1"/>
    <row r="39119" ht="8.25" hidden="1" customHeight="1"/>
    <row r="39120" ht="8.25" hidden="1" customHeight="1"/>
    <row r="39121" ht="8.25" hidden="1" customHeight="1"/>
    <row r="39122" ht="8.25" hidden="1" customHeight="1"/>
    <row r="39123" ht="8.25" hidden="1" customHeight="1"/>
    <row r="39124" ht="8.25" hidden="1" customHeight="1"/>
    <row r="39125" ht="8.25" hidden="1" customHeight="1"/>
    <row r="39126" ht="8.25" hidden="1" customHeight="1"/>
    <row r="39127" ht="8.25" hidden="1" customHeight="1"/>
    <row r="39128" ht="8.25" hidden="1" customHeight="1"/>
    <row r="39129" ht="8.25" hidden="1" customHeight="1"/>
    <row r="39130" ht="8.25" hidden="1" customHeight="1"/>
    <row r="39131" ht="8.25" hidden="1" customHeight="1"/>
    <row r="39132" ht="8.25" hidden="1" customHeight="1"/>
    <row r="39133" ht="8.25" hidden="1" customHeight="1"/>
    <row r="39134" ht="8.25" hidden="1" customHeight="1"/>
    <row r="39135" ht="8.25" hidden="1" customHeight="1"/>
    <row r="39136" ht="8.25" hidden="1" customHeight="1"/>
    <row r="39137" ht="8.25" hidden="1" customHeight="1"/>
    <row r="39138" ht="8.25" hidden="1" customHeight="1"/>
    <row r="39139" ht="8.25" hidden="1" customHeight="1"/>
    <row r="39140" ht="8.25" hidden="1" customHeight="1"/>
    <row r="39141" ht="8.25" hidden="1" customHeight="1"/>
    <row r="39142" ht="8.25" hidden="1" customHeight="1"/>
    <row r="39143" ht="8.25" hidden="1" customHeight="1"/>
    <row r="39144" ht="8.25" hidden="1" customHeight="1"/>
    <row r="39145" ht="8.25" hidden="1" customHeight="1"/>
    <row r="39146" ht="8.25" hidden="1" customHeight="1"/>
    <row r="39147" ht="8.25" hidden="1" customHeight="1"/>
    <row r="39148" ht="8.25" hidden="1" customHeight="1"/>
    <row r="39149" ht="8.25" hidden="1" customHeight="1"/>
    <row r="39150" ht="8.25" hidden="1" customHeight="1"/>
    <row r="39151" ht="8.25" hidden="1" customHeight="1"/>
    <row r="39152" ht="8.25" hidden="1" customHeight="1"/>
    <row r="39153" ht="8.25" hidden="1" customHeight="1"/>
    <row r="39154" ht="8.25" hidden="1" customHeight="1"/>
    <row r="39155" ht="8.25" hidden="1" customHeight="1"/>
    <row r="39156" ht="8.25" hidden="1" customHeight="1"/>
    <row r="39157" ht="8.25" hidden="1" customHeight="1"/>
    <row r="39158" ht="8.25" hidden="1" customHeight="1"/>
    <row r="39159" ht="8.25" hidden="1" customHeight="1"/>
    <row r="39160" ht="8.25" hidden="1" customHeight="1"/>
    <row r="39161" ht="8.25" hidden="1" customHeight="1"/>
    <row r="39162" ht="8.25" hidden="1" customHeight="1"/>
    <row r="39163" ht="8.25" hidden="1" customHeight="1"/>
    <row r="39164" ht="8.25" hidden="1" customHeight="1"/>
    <row r="39165" ht="8.25" hidden="1" customHeight="1"/>
    <row r="39166" ht="8.25" hidden="1" customHeight="1"/>
    <row r="39167" ht="8.25" hidden="1" customHeight="1"/>
    <row r="39168" ht="8.25" hidden="1" customHeight="1"/>
    <row r="39169" ht="8.25" hidden="1" customHeight="1"/>
    <row r="39170" ht="8.25" hidden="1" customHeight="1"/>
    <row r="39171" ht="8.25" hidden="1" customHeight="1"/>
    <row r="39172" ht="8.25" hidden="1" customHeight="1"/>
    <row r="39173" ht="8.25" hidden="1" customHeight="1"/>
    <row r="39174" ht="8.25" hidden="1" customHeight="1"/>
    <row r="39175" ht="8.25" hidden="1" customHeight="1"/>
    <row r="39176" ht="8.25" hidden="1" customHeight="1"/>
    <row r="39177" ht="8.25" hidden="1" customHeight="1"/>
    <row r="39178" ht="8.25" hidden="1" customHeight="1"/>
    <row r="39179" ht="8.25" hidden="1" customHeight="1"/>
    <row r="39180" ht="8.25" hidden="1" customHeight="1"/>
    <row r="39181" ht="8.25" hidden="1" customHeight="1"/>
    <row r="39182" ht="8.25" hidden="1" customHeight="1"/>
    <row r="39183" ht="8.25" hidden="1" customHeight="1"/>
    <row r="39184" ht="8.25" hidden="1" customHeight="1"/>
    <row r="39185" ht="8.25" hidden="1" customHeight="1"/>
    <row r="39186" ht="8.25" hidden="1" customHeight="1"/>
    <row r="39187" ht="8.25" hidden="1" customHeight="1"/>
    <row r="39188" ht="8.25" hidden="1" customHeight="1"/>
    <row r="39189" ht="8.25" hidden="1" customHeight="1"/>
    <row r="39190" ht="8.25" hidden="1" customHeight="1"/>
    <row r="39191" ht="8.25" hidden="1" customHeight="1"/>
    <row r="39192" ht="8.25" hidden="1" customHeight="1"/>
    <row r="39193" ht="8.25" hidden="1" customHeight="1"/>
    <row r="39194" ht="8.25" hidden="1" customHeight="1"/>
    <row r="39195" ht="8.25" hidden="1" customHeight="1"/>
    <row r="39196" ht="8.25" hidden="1" customHeight="1"/>
    <row r="39197" ht="8.25" hidden="1" customHeight="1"/>
    <row r="39198" ht="8.25" hidden="1" customHeight="1"/>
    <row r="39199" ht="8.25" hidden="1" customHeight="1"/>
    <row r="39200" ht="8.25" hidden="1" customHeight="1"/>
    <row r="39201" ht="8.25" hidden="1" customHeight="1"/>
    <row r="39202" ht="8.25" hidden="1" customHeight="1"/>
    <row r="39203" ht="8.25" hidden="1" customHeight="1"/>
    <row r="39204" ht="8.25" hidden="1" customHeight="1"/>
    <row r="39205" ht="8.25" hidden="1" customHeight="1"/>
    <row r="39206" ht="8.25" hidden="1" customHeight="1"/>
    <row r="39207" ht="8.25" hidden="1" customHeight="1"/>
    <row r="39208" ht="8.25" hidden="1" customHeight="1"/>
    <row r="39209" ht="8.25" hidden="1" customHeight="1"/>
    <row r="39210" ht="8.25" hidden="1" customHeight="1"/>
    <row r="39211" ht="8.25" hidden="1" customHeight="1"/>
    <row r="39212" ht="8.25" hidden="1" customHeight="1"/>
    <row r="39213" ht="8.25" hidden="1" customHeight="1"/>
    <row r="39214" ht="8.25" hidden="1" customHeight="1"/>
    <row r="39215" ht="8.25" hidden="1" customHeight="1"/>
    <row r="39216" ht="8.25" hidden="1" customHeight="1"/>
    <row r="39217" ht="8.25" hidden="1" customHeight="1"/>
    <row r="39218" ht="8.25" hidden="1" customHeight="1"/>
    <row r="39219" ht="8.25" hidden="1" customHeight="1"/>
    <row r="39220" ht="8.25" hidden="1" customHeight="1"/>
    <row r="39221" ht="8.25" hidden="1" customHeight="1"/>
    <row r="39222" ht="8.25" hidden="1" customHeight="1"/>
    <row r="39223" ht="8.25" hidden="1" customHeight="1"/>
    <row r="39224" ht="8.25" hidden="1" customHeight="1"/>
    <row r="39225" ht="8.25" hidden="1" customHeight="1"/>
    <row r="39226" ht="8.25" hidden="1" customHeight="1"/>
    <row r="39227" ht="8.25" hidden="1" customHeight="1"/>
    <row r="39228" ht="8.25" hidden="1" customHeight="1"/>
    <row r="39229" ht="8.25" hidden="1" customHeight="1"/>
    <row r="39230" ht="8.25" hidden="1" customHeight="1"/>
    <row r="39231" ht="8.25" hidden="1" customHeight="1"/>
    <row r="39232" ht="8.25" hidden="1" customHeight="1"/>
    <row r="39233" ht="8.25" hidden="1" customHeight="1"/>
    <row r="39234" ht="8.25" hidden="1" customHeight="1"/>
    <row r="39235" ht="8.25" hidden="1" customHeight="1"/>
    <row r="39236" ht="8.25" hidden="1" customHeight="1"/>
    <row r="39237" ht="8.25" hidden="1" customHeight="1"/>
    <row r="39238" ht="8.25" hidden="1" customHeight="1"/>
    <row r="39239" ht="8.25" hidden="1" customHeight="1"/>
    <row r="39240" ht="8.25" hidden="1" customHeight="1"/>
    <row r="39241" ht="8.25" hidden="1" customHeight="1"/>
    <row r="39242" ht="8.25" hidden="1" customHeight="1"/>
    <row r="39243" ht="8.25" hidden="1" customHeight="1"/>
    <row r="39244" ht="8.25" hidden="1" customHeight="1"/>
    <row r="39245" ht="8.25" hidden="1" customHeight="1"/>
    <row r="39246" ht="8.25" hidden="1" customHeight="1"/>
    <row r="39247" ht="8.25" hidden="1" customHeight="1"/>
    <row r="39248" ht="8.25" hidden="1" customHeight="1"/>
    <row r="39249" ht="8.25" hidden="1" customHeight="1"/>
    <row r="39250" ht="8.25" hidden="1" customHeight="1"/>
    <row r="39251" ht="8.25" hidden="1" customHeight="1"/>
    <row r="39252" ht="8.25" hidden="1" customHeight="1"/>
    <row r="39253" ht="8.25" hidden="1" customHeight="1"/>
    <row r="39254" ht="8.25" hidden="1" customHeight="1"/>
    <row r="39255" ht="8.25" hidden="1" customHeight="1"/>
    <row r="39256" ht="8.25" hidden="1" customHeight="1"/>
    <row r="39257" ht="8.25" hidden="1" customHeight="1"/>
    <row r="39258" ht="8.25" hidden="1" customHeight="1"/>
    <row r="39259" ht="8.25" hidden="1" customHeight="1"/>
    <row r="39260" ht="8.25" hidden="1" customHeight="1"/>
    <row r="39261" ht="8.25" hidden="1" customHeight="1"/>
    <row r="39262" ht="8.25" hidden="1" customHeight="1"/>
    <row r="39263" ht="8.25" hidden="1" customHeight="1"/>
    <row r="39264" ht="8.25" hidden="1" customHeight="1"/>
    <row r="39265" ht="8.25" hidden="1" customHeight="1"/>
    <row r="39266" ht="8.25" hidden="1" customHeight="1"/>
    <row r="39267" ht="8.25" hidden="1" customHeight="1"/>
    <row r="39268" ht="8.25" hidden="1" customHeight="1"/>
    <row r="39269" ht="8.25" hidden="1" customHeight="1"/>
    <row r="39270" ht="8.25" hidden="1" customHeight="1"/>
    <row r="39271" ht="8.25" hidden="1" customHeight="1"/>
    <row r="39272" ht="8.25" hidden="1" customHeight="1"/>
    <row r="39273" ht="8.25" hidden="1" customHeight="1"/>
    <row r="39274" ht="8.25" hidden="1" customHeight="1"/>
    <row r="39275" ht="8.25" hidden="1" customHeight="1"/>
    <row r="39276" ht="8.25" hidden="1" customHeight="1"/>
    <row r="39277" ht="8.25" hidden="1" customHeight="1"/>
    <row r="39278" ht="8.25" hidden="1" customHeight="1"/>
    <row r="39279" ht="8.25" hidden="1" customHeight="1"/>
    <row r="39280" ht="8.25" hidden="1" customHeight="1"/>
    <row r="39281" ht="8.25" hidden="1" customHeight="1"/>
    <row r="39282" ht="8.25" hidden="1" customHeight="1"/>
    <row r="39283" ht="8.25" hidden="1" customHeight="1"/>
    <row r="39284" ht="8.25" hidden="1" customHeight="1"/>
    <row r="39285" ht="8.25" hidden="1" customHeight="1"/>
    <row r="39286" ht="8.25" hidden="1" customHeight="1"/>
    <row r="39287" ht="8.25" hidden="1" customHeight="1"/>
    <row r="39288" ht="8.25" hidden="1" customHeight="1"/>
    <row r="39289" ht="8.25" hidden="1" customHeight="1"/>
    <row r="39290" ht="8.25" hidden="1" customHeight="1"/>
    <row r="39291" ht="8.25" hidden="1" customHeight="1"/>
    <row r="39292" ht="8.25" hidden="1" customHeight="1"/>
    <row r="39293" ht="8.25" hidden="1" customHeight="1"/>
    <row r="39294" ht="8.25" hidden="1" customHeight="1"/>
    <row r="39295" ht="8.25" hidden="1" customHeight="1"/>
    <row r="39296" ht="8.25" hidden="1" customHeight="1"/>
    <row r="39297" ht="8.25" hidden="1" customHeight="1"/>
    <row r="39298" ht="8.25" hidden="1" customHeight="1"/>
    <row r="39299" ht="8.25" hidden="1" customHeight="1"/>
    <row r="39300" ht="8.25" hidden="1" customHeight="1"/>
    <row r="39301" ht="8.25" hidden="1" customHeight="1"/>
    <row r="39302" ht="8.25" hidden="1" customHeight="1"/>
    <row r="39303" ht="8.25" hidden="1" customHeight="1"/>
    <row r="39304" ht="8.25" hidden="1" customHeight="1"/>
    <row r="39305" ht="8.25" hidden="1" customHeight="1"/>
    <row r="39306" ht="8.25" hidden="1" customHeight="1"/>
    <row r="39307" ht="8.25" hidden="1" customHeight="1"/>
    <row r="39308" ht="8.25" hidden="1" customHeight="1"/>
    <row r="39309" ht="8.25" hidden="1" customHeight="1"/>
    <row r="39310" ht="8.25" hidden="1" customHeight="1"/>
    <row r="39311" ht="8.25" hidden="1" customHeight="1"/>
    <row r="39312" ht="8.25" hidden="1" customHeight="1"/>
    <row r="39313" ht="8.25" hidden="1" customHeight="1"/>
    <row r="39314" ht="8.25" hidden="1" customHeight="1"/>
    <row r="39315" ht="8.25" hidden="1" customHeight="1"/>
    <row r="39316" ht="8.25" hidden="1" customHeight="1"/>
    <row r="39317" ht="8.25" hidden="1" customHeight="1"/>
    <row r="39318" ht="8.25" hidden="1" customHeight="1"/>
    <row r="39319" ht="8.25" hidden="1" customHeight="1"/>
    <row r="39320" ht="8.25" hidden="1" customHeight="1"/>
    <row r="39321" ht="8.25" hidden="1" customHeight="1"/>
    <row r="39322" ht="8.25" hidden="1" customHeight="1"/>
    <row r="39323" ht="8.25" hidden="1" customHeight="1"/>
    <row r="39324" ht="8.25" hidden="1" customHeight="1"/>
    <row r="39325" ht="8.25" hidden="1" customHeight="1"/>
    <row r="39326" ht="8.25" hidden="1" customHeight="1"/>
    <row r="39327" ht="8.25" hidden="1" customHeight="1"/>
    <row r="39328" ht="8.25" hidden="1" customHeight="1"/>
    <row r="39329" ht="8.25" hidden="1" customHeight="1"/>
    <row r="39330" ht="8.25" hidden="1" customHeight="1"/>
    <row r="39331" ht="8.25" hidden="1" customHeight="1"/>
    <row r="39332" ht="8.25" hidden="1" customHeight="1"/>
    <row r="39333" ht="8.25" hidden="1" customHeight="1"/>
    <row r="39334" ht="8.25" hidden="1" customHeight="1"/>
    <row r="39335" ht="8.25" hidden="1" customHeight="1"/>
    <row r="39336" ht="8.25" hidden="1" customHeight="1"/>
    <row r="39337" ht="8.25" hidden="1" customHeight="1"/>
    <row r="39338" ht="8.25" hidden="1" customHeight="1"/>
    <row r="39339" ht="8.25" hidden="1" customHeight="1"/>
    <row r="39340" ht="8.25" hidden="1" customHeight="1"/>
    <row r="39341" ht="8.25" hidden="1" customHeight="1"/>
    <row r="39342" ht="8.25" hidden="1" customHeight="1"/>
    <row r="39343" ht="8.25" hidden="1" customHeight="1"/>
    <row r="39344" ht="8.25" hidden="1" customHeight="1"/>
    <row r="39345" ht="8.25" hidden="1" customHeight="1"/>
    <row r="39346" ht="8.25" hidden="1" customHeight="1"/>
    <row r="39347" ht="8.25" hidden="1" customHeight="1"/>
    <row r="39348" ht="8.25" hidden="1" customHeight="1"/>
    <row r="39349" ht="8.25" hidden="1" customHeight="1"/>
    <row r="39350" ht="8.25" hidden="1" customHeight="1"/>
    <row r="39351" ht="8.25" hidden="1" customHeight="1"/>
    <row r="39352" ht="8.25" hidden="1" customHeight="1"/>
    <row r="39353" ht="8.25" hidden="1" customHeight="1"/>
    <row r="39354" ht="8.25" hidden="1" customHeight="1"/>
    <row r="39355" ht="8.25" hidden="1" customHeight="1"/>
    <row r="39356" ht="8.25" hidden="1" customHeight="1"/>
    <row r="39357" ht="8.25" hidden="1" customHeight="1"/>
    <row r="39358" ht="8.25" hidden="1" customHeight="1"/>
    <row r="39359" ht="8.25" hidden="1" customHeight="1"/>
    <row r="39360" ht="8.25" hidden="1" customHeight="1"/>
    <row r="39361" ht="8.25" hidden="1" customHeight="1"/>
    <row r="39362" ht="8.25" hidden="1" customHeight="1"/>
    <row r="39363" ht="8.25" hidden="1" customHeight="1"/>
    <row r="39364" ht="8.25" hidden="1" customHeight="1"/>
    <row r="39365" ht="8.25" hidden="1" customHeight="1"/>
    <row r="39366" ht="8.25" hidden="1" customHeight="1"/>
    <row r="39367" ht="8.25" hidden="1" customHeight="1"/>
    <row r="39368" ht="8.25" hidden="1" customHeight="1"/>
    <row r="39369" ht="8.25" hidden="1" customHeight="1"/>
    <row r="39370" ht="8.25" hidden="1" customHeight="1"/>
    <row r="39371" ht="8.25" hidden="1" customHeight="1"/>
    <row r="39372" ht="8.25" hidden="1" customHeight="1"/>
    <row r="39373" ht="8.25" hidden="1" customHeight="1"/>
    <row r="39374" ht="8.25" hidden="1" customHeight="1"/>
    <row r="39375" ht="8.25" hidden="1" customHeight="1"/>
    <row r="39376" ht="8.25" hidden="1" customHeight="1"/>
    <row r="39377" ht="8.25" hidden="1" customHeight="1"/>
    <row r="39378" ht="8.25" hidden="1" customHeight="1"/>
    <row r="39379" ht="8.25" hidden="1" customHeight="1"/>
    <row r="39380" ht="8.25" hidden="1" customHeight="1"/>
    <row r="39381" ht="8.25" hidden="1" customHeight="1"/>
    <row r="39382" ht="8.25" hidden="1" customHeight="1"/>
    <row r="39383" ht="8.25" hidden="1" customHeight="1"/>
    <row r="39384" ht="8.25" hidden="1" customHeight="1"/>
    <row r="39385" ht="8.25" hidden="1" customHeight="1"/>
    <row r="39386" ht="8.25" hidden="1" customHeight="1"/>
    <row r="39387" ht="8.25" hidden="1" customHeight="1"/>
    <row r="39388" ht="8.25" hidden="1" customHeight="1"/>
    <row r="39389" ht="8.25" hidden="1" customHeight="1"/>
    <row r="39390" ht="8.25" hidden="1" customHeight="1"/>
    <row r="39391" ht="8.25" hidden="1" customHeight="1"/>
    <row r="39392" ht="8.25" hidden="1" customHeight="1"/>
    <row r="39393" ht="8.25" hidden="1" customHeight="1"/>
    <row r="39394" ht="8.25" hidden="1" customHeight="1"/>
    <row r="39395" ht="8.25" hidden="1" customHeight="1"/>
    <row r="39396" ht="8.25" hidden="1" customHeight="1"/>
    <row r="39397" ht="8.25" hidden="1" customHeight="1"/>
    <row r="39398" ht="8.25" hidden="1" customHeight="1"/>
    <row r="39399" ht="8.25" hidden="1" customHeight="1"/>
    <row r="39400" ht="8.25" hidden="1" customHeight="1"/>
    <row r="39401" ht="8.25" hidden="1" customHeight="1"/>
    <row r="39402" ht="8.25" hidden="1" customHeight="1"/>
    <row r="39403" ht="8.25" hidden="1" customHeight="1"/>
    <row r="39404" ht="8.25" hidden="1" customHeight="1"/>
    <row r="39405" ht="8.25" hidden="1" customHeight="1"/>
    <row r="39406" ht="8.25" hidden="1" customHeight="1"/>
    <row r="39407" ht="8.25" hidden="1" customHeight="1"/>
    <row r="39408" ht="8.25" hidden="1" customHeight="1"/>
    <row r="39409" ht="8.25" hidden="1" customHeight="1"/>
    <row r="39410" ht="8.25" hidden="1" customHeight="1"/>
    <row r="39411" ht="8.25" hidden="1" customHeight="1"/>
    <row r="39412" ht="8.25" hidden="1" customHeight="1"/>
    <row r="39413" ht="8.25" hidden="1" customHeight="1"/>
    <row r="39414" ht="8.25" hidden="1" customHeight="1"/>
    <row r="39415" ht="8.25" hidden="1" customHeight="1"/>
    <row r="39416" ht="8.25" hidden="1" customHeight="1"/>
    <row r="39417" ht="8.25" hidden="1" customHeight="1"/>
    <row r="39418" ht="8.25" hidden="1" customHeight="1"/>
    <row r="39419" ht="8.25" hidden="1" customHeight="1"/>
    <row r="39420" ht="8.25" hidden="1" customHeight="1"/>
    <row r="39421" ht="8.25" hidden="1" customHeight="1"/>
    <row r="39422" ht="8.25" hidden="1" customHeight="1"/>
    <row r="39423" ht="8.25" hidden="1" customHeight="1"/>
    <row r="39424" ht="8.25" hidden="1" customHeight="1"/>
    <row r="39425" ht="8.25" hidden="1" customHeight="1"/>
    <row r="39426" ht="8.25" hidden="1" customHeight="1"/>
    <row r="39427" ht="8.25" hidden="1" customHeight="1"/>
    <row r="39428" ht="8.25" hidden="1" customHeight="1"/>
    <row r="39429" ht="8.25" hidden="1" customHeight="1"/>
    <row r="39430" ht="8.25" hidden="1" customHeight="1"/>
    <row r="39431" ht="8.25" hidden="1" customHeight="1"/>
    <row r="39432" ht="8.25" hidden="1" customHeight="1"/>
    <row r="39433" ht="8.25" hidden="1" customHeight="1"/>
    <row r="39434" ht="8.25" hidden="1" customHeight="1"/>
    <row r="39435" ht="8.25" hidden="1" customHeight="1"/>
    <row r="39436" ht="8.25" hidden="1" customHeight="1"/>
    <row r="39437" ht="8.25" hidden="1" customHeight="1"/>
    <row r="39438" ht="8.25" hidden="1" customHeight="1"/>
    <row r="39439" ht="8.25" hidden="1" customHeight="1"/>
    <row r="39440" ht="8.25" hidden="1" customHeight="1"/>
    <row r="39441" ht="8.25" hidden="1" customHeight="1"/>
    <row r="39442" ht="8.25" hidden="1" customHeight="1"/>
    <row r="39443" ht="8.25" hidden="1" customHeight="1"/>
    <row r="39444" ht="8.25" hidden="1" customHeight="1"/>
    <row r="39445" ht="8.25" hidden="1" customHeight="1"/>
    <row r="39446" ht="8.25" hidden="1" customHeight="1"/>
    <row r="39447" ht="8.25" hidden="1" customHeight="1"/>
    <row r="39448" ht="8.25" hidden="1" customHeight="1"/>
    <row r="39449" ht="8.25" hidden="1" customHeight="1"/>
    <row r="39450" ht="8.25" hidden="1" customHeight="1"/>
    <row r="39451" ht="8.25" hidden="1" customHeight="1"/>
    <row r="39452" ht="8.25" hidden="1" customHeight="1"/>
    <row r="39453" ht="8.25" hidden="1" customHeight="1"/>
    <row r="39454" ht="8.25" hidden="1" customHeight="1"/>
    <row r="39455" ht="8.25" hidden="1" customHeight="1"/>
    <row r="39456" ht="8.25" hidden="1" customHeight="1"/>
    <row r="39457" ht="8.25" hidden="1" customHeight="1"/>
    <row r="39458" ht="8.25" hidden="1" customHeight="1"/>
    <row r="39459" ht="8.25" hidden="1" customHeight="1"/>
    <row r="39460" ht="8.25" hidden="1" customHeight="1"/>
    <row r="39461" ht="8.25" hidden="1" customHeight="1"/>
    <row r="39462" ht="8.25" hidden="1" customHeight="1"/>
    <row r="39463" ht="8.25" hidden="1" customHeight="1"/>
    <row r="39464" ht="8.25" hidden="1" customHeight="1"/>
    <row r="39465" ht="8.25" hidden="1" customHeight="1"/>
    <row r="39466" ht="8.25" hidden="1" customHeight="1"/>
    <row r="39467" ht="8.25" hidden="1" customHeight="1"/>
    <row r="39468" ht="8.25" hidden="1" customHeight="1"/>
    <row r="39469" ht="8.25" hidden="1" customHeight="1"/>
    <row r="39470" ht="8.25" hidden="1" customHeight="1"/>
    <row r="39471" ht="8.25" hidden="1" customHeight="1"/>
    <row r="39472" ht="8.25" hidden="1" customHeight="1"/>
    <row r="39473" ht="8.25" hidden="1" customHeight="1"/>
    <row r="39474" ht="8.25" hidden="1" customHeight="1"/>
    <row r="39475" ht="8.25" hidden="1" customHeight="1"/>
    <row r="39476" ht="8.25" hidden="1" customHeight="1"/>
    <row r="39477" ht="8.25" hidden="1" customHeight="1"/>
    <row r="39478" ht="8.25" hidden="1" customHeight="1"/>
    <row r="39479" ht="8.25" hidden="1" customHeight="1"/>
    <row r="39480" ht="8.25" hidden="1" customHeight="1"/>
    <row r="39481" ht="8.25" hidden="1" customHeight="1"/>
    <row r="39482" ht="8.25" hidden="1" customHeight="1"/>
    <row r="39483" ht="8.25" hidden="1" customHeight="1"/>
    <row r="39484" ht="8.25" hidden="1" customHeight="1"/>
    <row r="39485" ht="8.25" hidden="1" customHeight="1"/>
    <row r="39486" ht="8.25" hidden="1" customHeight="1"/>
    <row r="39487" ht="8.25" hidden="1" customHeight="1"/>
    <row r="39488" ht="8.25" hidden="1" customHeight="1"/>
    <row r="39489" ht="8.25" hidden="1" customHeight="1"/>
    <row r="39490" ht="8.25" hidden="1" customHeight="1"/>
    <row r="39491" ht="8.25" hidden="1" customHeight="1"/>
    <row r="39492" ht="8.25" hidden="1" customHeight="1"/>
    <row r="39493" ht="8.25" hidden="1" customHeight="1"/>
    <row r="39494" ht="8.25" hidden="1" customHeight="1"/>
    <row r="39495" ht="8.25" hidden="1" customHeight="1"/>
    <row r="39496" ht="8.25" hidden="1" customHeight="1"/>
    <row r="39497" ht="8.25" hidden="1" customHeight="1"/>
    <row r="39498" ht="8.25" hidden="1" customHeight="1"/>
    <row r="39499" ht="8.25" hidden="1" customHeight="1"/>
    <row r="39500" ht="8.25" hidden="1" customHeight="1"/>
    <row r="39501" ht="8.25" hidden="1" customHeight="1"/>
    <row r="39502" ht="8.25" hidden="1" customHeight="1"/>
    <row r="39503" ht="8.25" hidden="1" customHeight="1"/>
    <row r="39504" ht="8.25" hidden="1" customHeight="1"/>
    <row r="39505" ht="8.25" hidden="1" customHeight="1"/>
    <row r="39506" ht="8.25" hidden="1" customHeight="1"/>
    <row r="39507" ht="8.25" hidden="1" customHeight="1"/>
    <row r="39508" ht="8.25" hidden="1" customHeight="1"/>
    <row r="39509" ht="8.25" hidden="1" customHeight="1"/>
    <row r="39510" ht="8.25" hidden="1" customHeight="1"/>
    <row r="39511" ht="8.25" hidden="1" customHeight="1"/>
    <row r="39512" ht="8.25" hidden="1" customHeight="1"/>
    <row r="39513" ht="8.25" hidden="1" customHeight="1"/>
    <row r="39514" ht="8.25" hidden="1" customHeight="1"/>
    <row r="39515" ht="8.25" hidden="1" customHeight="1"/>
    <row r="39516" ht="8.25" hidden="1" customHeight="1"/>
    <row r="39517" ht="8.25" hidden="1" customHeight="1"/>
    <row r="39518" ht="8.25" hidden="1" customHeight="1"/>
    <row r="39519" ht="8.25" hidden="1" customHeight="1"/>
    <row r="39520" ht="8.25" hidden="1" customHeight="1"/>
    <row r="39521" ht="8.25" hidden="1" customHeight="1"/>
    <row r="39522" ht="8.25" hidden="1" customHeight="1"/>
    <row r="39523" ht="8.25" hidden="1" customHeight="1"/>
    <row r="39524" ht="8.25" hidden="1" customHeight="1"/>
    <row r="39525" ht="8.25" hidden="1" customHeight="1"/>
    <row r="39526" ht="8.25" hidden="1" customHeight="1"/>
    <row r="39527" ht="8.25" hidden="1" customHeight="1"/>
    <row r="39528" ht="8.25" hidden="1" customHeight="1"/>
    <row r="39529" ht="8.25" hidden="1" customHeight="1"/>
    <row r="39530" ht="8.25" hidden="1" customHeight="1"/>
    <row r="39531" ht="8.25" hidden="1" customHeight="1"/>
    <row r="39532" ht="8.25" hidden="1" customHeight="1"/>
    <row r="39533" ht="8.25" hidden="1" customHeight="1"/>
    <row r="39534" ht="8.25" hidden="1" customHeight="1"/>
    <row r="39535" ht="8.25" hidden="1" customHeight="1"/>
    <row r="39536" ht="8.25" hidden="1" customHeight="1"/>
    <row r="39537" ht="8.25" hidden="1" customHeight="1"/>
    <row r="39538" ht="8.25" hidden="1" customHeight="1"/>
    <row r="39539" ht="8.25" hidden="1" customHeight="1"/>
    <row r="39540" ht="8.25" hidden="1" customHeight="1"/>
    <row r="39541" ht="8.25" hidden="1" customHeight="1"/>
    <row r="39542" ht="8.25" hidden="1" customHeight="1"/>
    <row r="39543" ht="8.25" hidden="1" customHeight="1"/>
    <row r="39544" ht="8.25" hidden="1" customHeight="1"/>
    <row r="39545" ht="8.25" hidden="1" customHeight="1"/>
    <row r="39546" ht="8.25" hidden="1" customHeight="1"/>
    <row r="39547" ht="8.25" hidden="1" customHeight="1"/>
    <row r="39548" ht="8.25" hidden="1" customHeight="1"/>
    <row r="39549" ht="8.25" hidden="1" customHeight="1"/>
    <row r="39550" ht="8.25" hidden="1" customHeight="1"/>
    <row r="39551" ht="8.25" hidden="1" customHeight="1"/>
    <row r="39552" ht="8.25" hidden="1" customHeight="1"/>
    <row r="39553" ht="8.25" hidden="1" customHeight="1"/>
    <row r="39554" ht="8.25" hidden="1" customHeight="1"/>
    <row r="39555" ht="8.25" hidden="1" customHeight="1"/>
    <row r="39556" ht="8.25" hidden="1" customHeight="1"/>
    <row r="39557" ht="8.25" hidden="1" customHeight="1"/>
    <row r="39558" ht="8.25" hidden="1" customHeight="1"/>
    <row r="39559" ht="8.25" hidden="1" customHeight="1"/>
    <row r="39560" ht="8.25" hidden="1" customHeight="1"/>
    <row r="39561" ht="8.25" hidden="1" customHeight="1"/>
    <row r="39562" ht="8.25" hidden="1" customHeight="1"/>
    <row r="39563" ht="8.25" hidden="1" customHeight="1"/>
    <row r="39564" ht="8.25" hidden="1" customHeight="1"/>
    <row r="39565" ht="8.25" hidden="1" customHeight="1"/>
    <row r="39566" ht="8.25" hidden="1" customHeight="1"/>
    <row r="39567" ht="8.25" hidden="1" customHeight="1"/>
    <row r="39568" ht="8.25" hidden="1" customHeight="1"/>
    <row r="39569" ht="8.25" hidden="1" customHeight="1"/>
    <row r="39570" ht="8.25" hidden="1" customHeight="1"/>
    <row r="39571" ht="8.25" hidden="1" customHeight="1"/>
    <row r="39572" ht="8.25" hidden="1" customHeight="1"/>
    <row r="39573" ht="8.25" hidden="1" customHeight="1"/>
    <row r="39574" ht="8.25" hidden="1" customHeight="1"/>
    <row r="39575" ht="8.25" hidden="1" customHeight="1"/>
    <row r="39576" ht="8.25" hidden="1" customHeight="1"/>
    <row r="39577" ht="8.25" hidden="1" customHeight="1"/>
    <row r="39578" ht="8.25" hidden="1" customHeight="1"/>
    <row r="39579" ht="8.25" hidden="1" customHeight="1"/>
    <row r="39580" ht="8.25" hidden="1" customHeight="1"/>
    <row r="39581" ht="8.25" hidden="1" customHeight="1"/>
    <row r="39582" ht="8.25" hidden="1" customHeight="1"/>
    <row r="39583" ht="8.25" hidden="1" customHeight="1"/>
    <row r="39584" ht="8.25" hidden="1" customHeight="1"/>
    <row r="39585" ht="8.25" hidden="1" customHeight="1"/>
    <row r="39586" ht="8.25" hidden="1" customHeight="1"/>
    <row r="39587" ht="8.25" hidden="1" customHeight="1"/>
    <row r="39588" ht="8.25" hidden="1" customHeight="1"/>
    <row r="39589" ht="8.25" hidden="1" customHeight="1"/>
    <row r="39590" ht="8.25" hidden="1" customHeight="1"/>
    <row r="39591" ht="8.25" hidden="1" customHeight="1"/>
    <row r="39592" ht="8.25" hidden="1" customHeight="1"/>
    <row r="39593" ht="8.25" hidden="1" customHeight="1"/>
    <row r="39594" ht="8.25" hidden="1" customHeight="1"/>
    <row r="39595" ht="8.25" hidden="1" customHeight="1"/>
    <row r="39596" ht="8.25" hidden="1" customHeight="1"/>
    <row r="39597" ht="8.25" hidden="1" customHeight="1"/>
    <row r="39598" ht="8.25" hidden="1" customHeight="1"/>
    <row r="39599" ht="8.25" hidden="1" customHeight="1"/>
    <row r="39600" ht="8.25" hidden="1" customHeight="1"/>
    <row r="39601" ht="8.25" hidden="1" customHeight="1"/>
    <row r="39602" ht="8.25" hidden="1" customHeight="1"/>
    <row r="39603" ht="8.25" hidden="1" customHeight="1"/>
    <row r="39604" ht="8.25" hidden="1" customHeight="1"/>
    <row r="39605" ht="8.25" hidden="1" customHeight="1"/>
    <row r="39606" ht="8.25" hidden="1" customHeight="1"/>
    <row r="39607" ht="8.25" hidden="1" customHeight="1"/>
    <row r="39608" ht="8.25" hidden="1" customHeight="1"/>
    <row r="39609" ht="8.25" hidden="1" customHeight="1"/>
    <row r="39610" ht="8.25" hidden="1" customHeight="1"/>
    <row r="39611" ht="8.25" hidden="1" customHeight="1"/>
    <row r="39612" ht="8.25" hidden="1" customHeight="1"/>
    <row r="39613" ht="8.25" hidden="1" customHeight="1"/>
    <row r="39614" ht="8.25" hidden="1" customHeight="1"/>
    <row r="39615" ht="8.25" hidden="1" customHeight="1"/>
    <row r="39616" ht="8.25" hidden="1" customHeight="1"/>
    <row r="39617" ht="8.25" hidden="1" customHeight="1"/>
    <row r="39618" ht="8.25" hidden="1" customHeight="1"/>
    <row r="39619" ht="8.25" hidden="1" customHeight="1"/>
    <row r="39620" ht="8.25" hidden="1" customHeight="1"/>
    <row r="39621" ht="8.25" hidden="1" customHeight="1"/>
    <row r="39622" ht="8.25" hidden="1" customHeight="1"/>
    <row r="39623" ht="8.25" hidden="1" customHeight="1"/>
    <row r="39624" ht="8.25" hidden="1" customHeight="1"/>
    <row r="39625" ht="8.25" hidden="1" customHeight="1"/>
    <row r="39626" ht="8.25" hidden="1" customHeight="1"/>
    <row r="39627" ht="8.25" hidden="1" customHeight="1"/>
    <row r="39628" ht="8.25" hidden="1" customHeight="1"/>
    <row r="39629" ht="8.25" hidden="1" customHeight="1"/>
    <row r="39630" ht="8.25" hidden="1" customHeight="1"/>
    <row r="39631" ht="8.25" hidden="1" customHeight="1"/>
    <row r="39632" ht="8.25" hidden="1" customHeight="1"/>
    <row r="39633" ht="8.25" hidden="1" customHeight="1"/>
    <row r="39634" ht="8.25" hidden="1" customHeight="1"/>
    <row r="39635" ht="8.25" hidden="1" customHeight="1"/>
    <row r="39636" ht="8.25" hidden="1" customHeight="1"/>
    <row r="39637" ht="8.25" hidden="1" customHeight="1"/>
    <row r="39638" ht="8.25" hidden="1" customHeight="1"/>
    <row r="39639" ht="8.25" hidden="1" customHeight="1"/>
    <row r="39640" ht="8.25" hidden="1" customHeight="1"/>
    <row r="39641" ht="8.25" hidden="1" customHeight="1"/>
    <row r="39642" ht="8.25" hidden="1" customHeight="1"/>
    <row r="39643" ht="8.25" hidden="1" customHeight="1"/>
    <row r="39644" ht="8.25" hidden="1" customHeight="1"/>
    <row r="39645" ht="8.25" hidden="1" customHeight="1"/>
    <row r="39646" ht="8.25" hidden="1" customHeight="1"/>
    <row r="39647" ht="8.25" hidden="1" customHeight="1"/>
    <row r="39648" ht="8.25" hidden="1" customHeight="1"/>
    <row r="39649" ht="8.25" hidden="1" customHeight="1"/>
    <row r="39650" ht="8.25" hidden="1" customHeight="1"/>
    <row r="39651" ht="8.25" hidden="1" customHeight="1"/>
    <row r="39652" ht="8.25" hidden="1" customHeight="1"/>
    <row r="39653" ht="8.25" hidden="1" customHeight="1"/>
    <row r="39654" ht="8.25" hidden="1" customHeight="1"/>
    <row r="39655" ht="8.25" hidden="1" customHeight="1"/>
    <row r="39656" ht="8.25" hidden="1" customHeight="1"/>
    <row r="39657" ht="8.25" hidden="1" customHeight="1"/>
    <row r="39658" ht="8.25" hidden="1" customHeight="1"/>
    <row r="39659" ht="8.25" hidden="1" customHeight="1"/>
    <row r="39660" ht="8.25" hidden="1" customHeight="1"/>
    <row r="39661" ht="8.25" hidden="1" customHeight="1"/>
    <row r="39662" ht="8.25" hidden="1" customHeight="1"/>
    <row r="39663" ht="8.25" hidden="1" customHeight="1"/>
    <row r="39664" ht="8.25" hidden="1" customHeight="1"/>
    <row r="39665" ht="8.25" hidden="1" customHeight="1"/>
    <row r="39666" ht="8.25" hidden="1" customHeight="1"/>
    <row r="39667" ht="8.25" hidden="1" customHeight="1"/>
    <row r="39668" ht="8.25" hidden="1" customHeight="1"/>
    <row r="39669" ht="8.25" hidden="1" customHeight="1"/>
    <row r="39670" ht="8.25" hidden="1" customHeight="1"/>
    <row r="39671" ht="8.25" hidden="1" customHeight="1"/>
    <row r="39672" ht="8.25" hidden="1" customHeight="1"/>
    <row r="39673" ht="8.25" hidden="1" customHeight="1"/>
    <row r="39674" ht="8.25" hidden="1" customHeight="1"/>
    <row r="39675" ht="8.25" hidden="1" customHeight="1"/>
    <row r="39676" ht="8.25" hidden="1" customHeight="1"/>
    <row r="39677" ht="8.25" hidden="1" customHeight="1"/>
    <row r="39678" ht="8.25" hidden="1" customHeight="1"/>
    <row r="39679" ht="8.25" hidden="1" customHeight="1"/>
    <row r="39680" ht="8.25" hidden="1" customHeight="1"/>
    <row r="39681" ht="8.25" hidden="1" customHeight="1"/>
    <row r="39682" ht="8.25" hidden="1" customHeight="1"/>
    <row r="39683" ht="8.25" hidden="1" customHeight="1"/>
    <row r="39684" ht="8.25" hidden="1" customHeight="1"/>
    <row r="39685" ht="8.25" hidden="1" customHeight="1"/>
    <row r="39686" ht="8.25" hidden="1" customHeight="1"/>
    <row r="39687" ht="8.25" hidden="1" customHeight="1"/>
    <row r="39688" ht="8.25" hidden="1" customHeight="1"/>
    <row r="39689" ht="8.25" hidden="1" customHeight="1"/>
    <row r="39690" ht="8.25" hidden="1" customHeight="1"/>
    <row r="39691" ht="8.25" hidden="1" customHeight="1"/>
    <row r="39692" ht="8.25" hidden="1" customHeight="1"/>
    <row r="39693" ht="8.25" hidden="1" customHeight="1"/>
    <row r="39694" ht="8.25" hidden="1" customHeight="1"/>
    <row r="39695" ht="8.25" hidden="1" customHeight="1"/>
    <row r="39696" ht="8.25" hidden="1" customHeight="1"/>
    <row r="39697" ht="8.25" hidden="1" customHeight="1"/>
    <row r="39698" ht="8.25" hidden="1" customHeight="1"/>
    <row r="39699" ht="8.25" hidden="1" customHeight="1"/>
    <row r="39700" ht="8.25" hidden="1" customHeight="1"/>
    <row r="39701" ht="8.25" hidden="1" customHeight="1"/>
    <row r="39702" ht="8.25" hidden="1" customHeight="1"/>
    <row r="39703" ht="8.25" hidden="1" customHeight="1"/>
    <row r="39704" ht="8.25" hidden="1" customHeight="1"/>
    <row r="39705" ht="8.25" hidden="1" customHeight="1"/>
    <row r="39706" ht="8.25" hidden="1" customHeight="1"/>
    <row r="39707" ht="8.25" hidden="1" customHeight="1"/>
    <row r="39708" ht="8.25" hidden="1" customHeight="1"/>
    <row r="39709" ht="8.25" hidden="1" customHeight="1"/>
    <row r="39710" ht="8.25" hidden="1" customHeight="1"/>
    <row r="39711" ht="8.25" hidden="1" customHeight="1"/>
    <row r="39712" ht="8.25" hidden="1" customHeight="1"/>
    <row r="39713" ht="8.25" hidden="1" customHeight="1"/>
    <row r="39714" ht="8.25" hidden="1" customHeight="1"/>
    <row r="39715" ht="8.25" hidden="1" customHeight="1"/>
    <row r="39716" ht="8.25" hidden="1" customHeight="1"/>
    <row r="39717" ht="8.25" hidden="1" customHeight="1"/>
    <row r="39718" ht="8.25" hidden="1" customHeight="1"/>
    <row r="39719" ht="8.25" hidden="1" customHeight="1"/>
    <row r="39720" ht="8.25" hidden="1" customHeight="1"/>
    <row r="39721" ht="8.25" hidden="1" customHeight="1"/>
    <row r="39722" ht="8.25" hidden="1" customHeight="1"/>
    <row r="39723" ht="8.25" hidden="1" customHeight="1"/>
    <row r="39724" ht="8.25" hidden="1" customHeight="1"/>
    <row r="39725" ht="8.25" hidden="1" customHeight="1"/>
    <row r="39726" ht="8.25" hidden="1" customHeight="1"/>
    <row r="39727" ht="8.25" hidden="1" customHeight="1"/>
    <row r="39728" ht="8.25" hidden="1" customHeight="1"/>
    <row r="39729" ht="8.25" hidden="1" customHeight="1"/>
    <row r="39730" ht="8.25" hidden="1" customHeight="1"/>
    <row r="39731" ht="8.25" hidden="1" customHeight="1"/>
    <row r="39732" ht="8.25" hidden="1" customHeight="1"/>
    <row r="39733" ht="8.25" hidden="1" customHeight="1"/>
    <row r="39734" ht="8.25" hidden="1" customHeight="1"/>
    <row r="39735" ht="8.25" hidden="1" customHeight="1"/>
    <row r="39736" ht="8.25" hidden="1" customHeight="1"/>
    <row r="39737" ht="8.25" hidden="1" customHeight="1"/>
    <row r="39738" ht="8.25" hidden="1" customHeight="1"/>
    <row r="39739" ht="8.25" hidden="1" customHeight="1"/>
    <row r="39740" ht="8.25" hidden="1" customHeight="1"/>
    <row r="39741" ht="8.25" hidden="1" customHeight="1"/>
    <row r="39742" ht="8.25" hidden="1" customHeight="1"/>
    <row r="39743" ht="8.25" hidden="1" customHeight="1"/>
    <row r="39744" ht="8.25" hidden="1" customHeight="1"/>
    <row r="39745" ht="8.25" hidden="1" customHeight="1"/>
    <row r="39746" ht="8.25" hidden="1" customHeight="1"/>
    <row r="39747" ht="8.25" hidden="1" customHeight="1"/>
    <row r="39748" ht="8.25" hidden="1" customHeight="1"/>
    <row r="39749" ht="8.25" hidden="1" customHeight="1"/>
    <row r="39750" ht="8.25" hidden="1" customHeight="1"/>
    <row r="39751" ht="8.25" hidden="1" customHeight="1"/>
    <row r="39752" ht="8.25" hidden="1" customHeight="1"/>
    <row r="39753" ht="8.25" hidden="1" customHeight="1"/>
    <row r="39754" ht="8.25" hidden="1" customHeight="1"/>
    <row r="39755" ht="8.25" hidden="1" customHeight="1"/>
    <row r="39756" ht="8.25" hidden="1" customHeight="1"/>
    <row r="39757" ht="8.25" hidden="1" customHeight="1"/>
    <row r="39758" ht="8.25" hidden="1" customHeight="1"/>
    <row r="39759" ht="8.25" hidden="1" customHeight="1"/>
    <row r="39760" ht="8.25" hidden="1" customHeight="1"/>
    <row r="39761" ht="8.25" hidden="1" customHeight="1"/>
    <row r="39762" ht="8.25" hidden="1" customHeight="1"/>
    <row r="39763" ht="8.25" hidden="1" customHeight="1"/>
    <row r="39764" ht="8.25" hidden="1" customHeight="1"/>
    <row r="39765" ht="8.25" hidden="1" customHeight="1"/>
    <row r="39766" ht="8.25" hidden="1" customHeight="1"/>
    <row r="39767" ht="8.25" hidden="1" customHeight="1"/>
    <row r="39768" ht="8.25" hidden="1" customHeight="1"/>
    <row r="39769" ht="8.25" hidden="1" customHeight="1"/>
    <row r="39770" ht="8.25" hidden="1" customHeight="1"/>
    <row r="39771" ht="8.25" hidden="1" customHeight="1"/>
    <row r="39772" ht="8.25" hidden="1" customHeight="1"/>
    <row r="39773" ht="8.25" hidden="1" customHeight="1"/>
    <row r="39774" ht="8.25" hidden="1" customHeight="1"/>
    <row r="39775" ht="8.25" hidden="1" customHeight="1"/>
    <row r="39776" ht="8.25" hidden="1" customHeight="1"/>
    <row r="39777" ht="8.25" hidden="1" customHeight="1"/>
    <row r="39778" ht="8.25" hidden="1" customHeight="1"/>
    <row r="39779" ht="8.25" hidden="1" customHeight="1"/>
    <row r="39780" ht="8.25" hidden="1" customHeight="1"/>
    <row r="39781" ht="8.25" hidden="1" customHeight="1"/>
    <row r="39782" ht="8.25" hidden="1" customHeight="1"/>
    <row r="39783" ht="8.25" hidden="1" customHeight="1"/>
    <row r="39784" ht="8.25" hidden="1" customHeight="1"/>
    <row r="39785" ht="8.25" hidden="1" customHeight="1"/>
    <row r="39786" ht="8.25" hidden="1" customHeight="1"/>
    <row r="39787" ht="8.25" hidden="1" customHeight="1"/>
    <row r="39788" ht="8.25" hidden="1" customHeight="1"/>
    <row r="39789" ht="8.25" hidden="1" customHeight="1"/>
    <row r="39790" ht="8.25" hidden="1" customHeight="1"/>
    <row r="39791" ht="8.25" hidden="1" customHeight="1"/>
    <row r="39792" ht="8.25" hidden="1" customHeight="1"/>
    <row r="39793" ht="8.25" hidden="1" customHeight="1"/>
    <row r="39794" ht="8.25" hidden="1" customHeight="1"/>
    <row r="39795" ht="8.25" hidden="1" customHeight="1"/>
    <row r="39796" ht="8.25" hidden="1" customHeight="1"/>
    <row r="39797" ht="8.25" hidden="1" customHeight="1"/>
    <row r="39798" ht="8.25" hidden="1" customHeight="1"/>
    <row r="39799" ht="8.25" hidden="1" customHeight="1"/>
    <row r="39800" ht="8.25" hidden="1" customHeight="1"/>
    <row r="39801" ht="8.25" hidden="1" customHeight="1"/>
    <row r="39802" ht="8.25" hidden="1" customHeight="1"/>
    <row r="39803" ht="8.25" hidden="1" customHeight="1"/>
    <row r="39804" ht="8.25" hidden="1" customHeight="1"/>
    <row r="39805" ht="8.25" hidden="1" customHeight="1"/>
    <row r="39806" ht="8.25" hidden="1" customHeight="1"/>
    <row r="39807" ht="8.25" hidden="1" customHeight="1"/>
    <row r="39808" ht="8.25" hidden="1" customHeight="1"/>
    <row r="39809" ht="8.25" hidden="1" customHeight="1"/>
    <row r="39810" ht="8.25" hidden="1" customHeight="1"/>
    <row r="39811" ht="8.25" hidden="1" customHeight="1"/>
    <row r="39812" ht="8.25" hidden="1" customHeight="1"/>
    <row r="39813" ht="8.25" hidden="1" customHeight="1"/>
    <row r="39814" ht="8.25" hidden="1" customHeight="1"/>
    <row r="39815" ht="8.25" hidden="1" customHeight="1"/>
    <row r="39816" ht="8.25" hidden="1" customHeight="1"/>
    <row r="39817" ht="8.25" hidden="1" customHeight="1"/>
    <row r="39818" ht="8.25" hidden="1" customHeight="1"/>
    <row r="39819" ht="8.25" hidden="1" customHeight="1"/>
    <row r="39820" ht="8.25" hidden="1" customHeight="1"/>
    <row r="39821" ht="8.25" hidden="1" customHeight="1"/>
    <row r="39822" ht="8.25" hidden="1" customHeight="1"/>
    <row r="39823" ht="8.25" hidden="1" customHeight="1"/>
    <row r="39824" ht="8.25" hidden="1" customHeight="1"/>
    <row r="39825" ht="8.25" hidden="1" customHeight="1"/>
    <row r="39826" ht="8.25" hidden="1" customHeight="1"/>
    <row r="39827" ht="8.25" hidden="1" customHeight="1"/>
    <row r="39828" ht="8.25" hidden="1" customHeight="1"/>
    <row r="39829" ht="8.25" hidden="1" customHeight="1"/>
    <row r="39830" ht="8.25" hidden="1" customHeight="1"/>
    <row r="39831" ht="8.25" hidden="1" customHeight="1"/>
    <row r="39832" ht="8.25" hidden="1" customHeight="1"/>
    <row r="39833" ht="8.25" hidden="1" customHeight="1"/>
    <row r="39834" ht="8.25" hidden="1" customHeight="1"/>
    <row r="39835" ht="8.25" hidden="1" customHeight="1"/>
    <row r="39836" ht="8.25" hidden="1" customHeight="1"/>
    <row r="39837" ht="8.25" hidden="1" customHeight="1"/>
    <row r="39838" ht="8.25" hidden="1" customHeight="1"/>
    <row r="39839" ht="8.25" hidden="1" customHeight="1"/>
    <row r="39840" ht="8.25" hidden="1" customHeight="1"/>
    <row r="39841" ht="8.25" hidden="1" customHeight="1"/>
    <row r="39842" ht="8.25" hidden="1" customHeight="1"/>
    <row r="39843" ht="8.25" hidden="1" customHeight="1"/>
    <row r="39844" ht="8.25" hidden="1" customHeight="1"/>
    <row r="39845" ht="8.25" hidden="1" customHeight="1"/>
    <row r="39846" ht="8.25" hidden="1" customHeight="1"/>
    <row r="39847" ht="8.25" hidden="1" customHeight="1"/>
    <row r="39848" ht="8.25" hidden="1" customHeight="1"/>
    <row r="39849" ht="8.25" hidden="1" customHeight="1"/>
    <row r="39850" ht="8.25" hidden="1" customHeight="1"/>
    <row r="39851" ht="8.25" hidden="1" customHeight="1"/>
    <row r="39852" ht="8.25" hidden="1" customHeight="1"/>
    <row r="39853" ht="8.25" hidden="1" customHeight="1"/>
    <row r="39854" ht="8.25" hidden="1" customHeight="1"/>
    <row r="39855" ht="8.25" hidden="1" customHeight="1"/>
    <row r="39856" ht="8.25" hidden="1" customHeight="1"/>
    <row r="39857" ht="8.25" hidden="1" customHeight="1"/>
    <row r="39858" ht="8.25" hidden="1" customHeight="1"/>
    <row r="39859" ht="8.25" hidden="1" customHeight="1"/>
    <row r="39860" ht="8.25" hidden="1" customHeight="1"/>
    <row r="39861" ht="8.25" hidden="1" customHeight="1"/>
    <row r="39862" ht="8.25" hidden="1" customHeight="1"/>
    <row r="39863" ht="8.25" hidden="1" customHeight="1"/>
    <row r="39864" ht="8.25" hidden="1" customHeight="1"/>
    <row r="39865" ht="8.25" hidden="1" customHeight="1"/>
    <row r="39866" ht="8.25" hidden="1" customHeight="1"/>
    <row r="39867" ht="8.25" hidden="1" customHeight="1"/>
    <row r="39868" ht="8.25" hidden="1" customHeight="1"/>
    <row r="39869" ht="8.25" hidden="1" customHeight="1"/>
    <row r="39870" ht="8.25" hidden="1" customHeight="1"/>
    <row r="39871" ht="8.25" hidden="1" customHeight="1"/>
    <row r="39872" ht="8.25" hidden="1" customHeight="1"/>
    <row r="39873" ht="8.25" hidden="1" customHeight="1"/>
    <row r="39874" ht="8.25" hidden="1" customHeight="1"/>
    <row r="39875" ht="8.25" hidden="1" customHeight="1"/>
    <row r="39876" ht="8.25" hidden="1" customHeight="1"/>
    <row r="39877" ht="8.25" hidden="1" customHeight="1"/>
    <row r="39878" ht="8.25" hidden="1" customHeight="1"/>
    <row r="39879" ht="8.25" hidden="1" customHeight="1"/>
    <row r="39880" ht="8.25" hidden="1" customHeight="1"/>
    <row r="39881" ht="8.25" hidden="1" customHeight="1"/>
    <row r="39882" ht="8.25" hidden="1" customHeight="1"/>
    <row r="39883" ht="8.25" hidden="1" customHeight="1"/>
    <row r="39884" ht="8.25" hidden="1" customHeight="1"/>
    <row r="39885" ht="8.25" hidden="1" customHeight="1"/>
    <row r="39886" ht="8.25" hidden="1" customHeight="1"/>
    <row r="39887" ht="8.25" hidden="1" customHeight="1"/>
    <row r="39888" ht="8.25" hidden="1" customHeight="1"/>
    <row r="39889" ht="8.25" hidden="1" customHeight="1"/>
    <row r="39890" ht="8.25" hidden="1" customHeight="1"/>
    <row r="39891" ht="8.25" hidden="1" customHeight="1"/>
    <row r="39892" ht="8.25" hidden="1" customHeight="1"/>
    <row r="39893" ht="8.25" hidden="1" customHeight="1"/>
    <row r="39894" ht="8.25" hidden="1" customHeight="1"/>
    <row r="39895" ht="8.25" hidden="1" customHeight="1"/>
    <row r="39896" ht="8.25" hidden="1" customHeight="1"/>
    <row r="39897" ht="8.25" hidden="1" customHeight="1"/>
    <row r="39898" ht="8.25" hidden="1" customHeight="1"/>
    <row r="39899" ht="8.25" hidden="1" customHeight="1"/>
    <row r="39900" ht="8.25" hidden="1" customHeight="1"/>
    <row r="39901" ht="8.25" hidden="1" customHeight="1"/>
    <row r="39902" ht="8.25" hidden="1" customHeight="1"/>
    <row r="39903" ht="8.25" hidden="1" customHeight="1"/>
    <row r="39904" ht="8.25" hidden="1" customHeight="1"/>
    <row r="39905" ht="8.25" hidden="1" customHeight="1"/>
    <row r="39906" ht="8.25" hidden="1" customHeight="1"/>
    <row r="39907" ht="8.25" hidden="1" customHeight="1"/>
    <row r="39908" ht="8.25" hidden="1" customHeight="1"/>
    <row r="39909" ht="8.25" hidden="1" customHeight="1"/>
    <row r="39910" ht="8.25" hidden="1" customHeight="1"/>
    <row r="39911" ht="8.25" hidden="1" customHeight="1"/>
    <row r="39912" ht="8.25" hidden="1" customHeight="1"/>
    <row r="39913" ht="8.25" hidden="1" customHeight="1"/>
    <row r="39914" ht="8.25" hidden="1" customHeight="1"/>
    <row r="39915" ht="8.25" hidden="1" customHeight="1"/>
    <row r="39916" ht="8.25" hidden="1" customHeight="1"/>
    <row r="39917" ht="8.25" hidden="1" customHeight="1"/>
    <row r="39918" ht="8.25" hidden="1" customHeight="1"/>
    <row r="39919" ht="8.25" hidden="1" customHeight="1"/>
    <row r="39920" ht="8.25" hidden="1" customHeight="1"/>
    <row r="39921" ht="8.25" hidden="1" customHeight="1"/>
    <row r="39922" ht="8.25" hidden="1" customHeight="1"/>
    <row r="39923" ht="8.25" hidden="1" customHeight="1"/>
    <row r="39924" ht="8.25" hidden="1" customHeight="1"/>
    <row r="39925" ht="8.25" hidden="1" customHeight="1"/>
    <row r="39926" ht="8.25" hidden="1" customHeight="1"/>
    <row r="39927" ht="8.25" hidden="1" customHeight="1"/>
    <row r="39928" ht="8.25" hidden="1" customHeight="1"/>
    <row r="39929" ht="8.25" hidden="1" customHeight="1"/>
    <row r="39930" ht="8.25" hidden="1" customHeight="1"/>
    <row r="39931" ht="8.25" hidden="1" customHeight="1"/>
    <row r="39932" ht="8.25" hidden="1" customHeight="1"/>
    <row r="39933" ht="8.25" hidden="1" customHeight="1"/>
    <row r="39934" ht="8.25" hidden="1" customHeight="1"/>
    <row r="39935" ht="8.25" hidden="1" customHeight="1"/>
    <row r="39936" ht="8.25" hidden="1" customHeight="1"/>
    <row r="39937" ht="8.25" hidden="1" customHeight="1"/>
    <row r="39938" ht="8.25" hidden="1" customHeight="1"/>
    <row r="39939" ht="8.25" hidden="1" customHeight="1"/>
    <row r="39940" ht="8.25" hidden="1" customHeight="1"/>
    <row r="39941" ht="8.25" hidden="1" customHeight="1"/>
    <row r="39942" ht="8.25" hidden="1" customHeight="1"/>
    <row r="39943" ht="8.25" hidden="1" customHeight="1"/>
    <row r="39944" ht="8.25" hidden="1" customHeight="1"/>
    <row r="39945" ht="8.25" hidden="1" customHeight="1"/>
    <row r="39946" ht="8.25" hidden="1" customHeight="1"/>
    <row r="39947" ht="8.25" hidden="1" customHeight="1"/>
    <row r="39948" ht="8.25" hidden="1" customHeight="1"/>
    <row r="39949" ht="8.25" hidden="1" customHeight="1"/>
    <row r="39950" ht="8.25" hidden="1" customHeight="1"/>
    <row r="39951" ht="8.25" hidden="1" customHeight="1"/>
    <row r="39952" ht="8.25" hidden="1" customHeight="1"/>
    <row r="39953" ht="8.25" hidden="1" customHeight="1"/>
    <row r="39954" ht="8.25" hidden="1" customHeight="1"/>
    <row r="39955" ht="8.25" hidden="1" customHeight="1"/>
    <row r="39956" ht="8.25" hidden="1" customHeight="1"/>
    <row r="39957" ht="8.25" hidden="1" customHeight="1"/>
    <row r="39958" ht="8.25" hidden="1" customHeight="1"/>
    <row r="39959" ht="8.25" hidden="1" customHeight="1"/>
    <row r="39960" ht="8.25" hidden="1" customHeight="1"/>
    <row r="39961" ht="8.25" hidden="1" customHeight="1"/>
    <row r="39962" ht="8.25" hidden="1" customHeight="1"/>
    <row r="39963" ht="8.25" hidden="1" customHeight="1"/>
    <row r="39964" ht="8.25" hidden="1" customHeight="1"/>
    <row r="39965" ht="8.25" hidden="1" customHeight="1"/>
    <row r="39966" ht="8.25" hidden="1" customHeight="1"/>
    <row r="39967" ht="8.25" hidden="1" customHeight="1"/>
    <row r="39968" ht="8.25" hidden="1" customHeight="1"/>
    <row r="39969" ht="8.25" hidden="1" customHeight="1"/>
    <row r="39970" ht="8.25" hidden="1" customHeight="1"/>
    <row r="39971" ht="8.25" hidden="1" customHeight="1"/>
    <row r="39972" ht="8.25" hidden="1" customHeight="1"/>
    <row r="39973" ht="8.25" hidden="1" customHeight="1"/>
    <row r="39974" ht="8.25" hidden="1" customHeight="1"/>
    <row r="39975" ht="8.25" hidden="1" customHeight="1"/>
    <row r="39976" ht="8.25" hidden="1" customHeight="1"/>
    <row r="39977" ht="8.25" hidden="1" customHeight="1"/>
    <row r="39978" ht="8.25" hidden="1" customHeight="1"/>
    <row r="39979" ht="8.25" hidden="1" customHeight="1"/>
    <row r="39980" ht="8.25" hidden="1" customHeight="1"/>
    <row r="39981" ht="8.25" hidden="1" customHeight="1"/>
    <row r="39982" ht="8.25" hidden="1" customHeight="1"/>
    <row r="39983" ht="8.25" hidden="1" customHeight="1"/>
    <row r="39984" ht="8.25" hidden="1" customHeight="1"/>
    <row r="39985" ht="8.25" hidden="1" customHeight="1"/>
    <row r="39986" ht="8.25" hidden="1" customHeight="1"/>
    <row r="39987" ht="8.25" hidden="1" customHeight="1"/>
    <row r="39988" ht="8.25" hidden="1" customHeight="1"/>
    <row r="39989" ht="8.25" hidden="1" customHeight="1"/>
    <row r="39990" ht="8.25" hidden="1" customHeight="1"/>
    <row r="39991" ht="8.25" hidden="1" customHeight="1"/>
    <row r="39992" ht="8.25" hidden="1" customHeight="1"/>
    <row r="39993" ht="8.25" hidden="1" customHeight="1"/>
    <row r="39994" ht="8.25" hidden="1" customHeight="1"/>
    <row r="39995" ht="8.25" hidden="1" customHeight="1"/>
    <row r="39996" ht="8.25" hidden="1" customHeight="1"/>
    <row r="39997" ht="8.25" hidden="1" customHeight="1"/>
    <row r="39998" ht="8.25" hidden="1" customHeight="1"/>
    <row r="39999" ht="8.25" hidden="1" customHeight="1"/>
    <row r="40000" ht="8.25" hidden="1" customHeight="1"/>
    <row r="40001" ht="8.25" hidden="1" customHeight="1"/>
    <row r="40002" ht="8.25" hidden="1" customHeight="1"/>
    <row r="40003" ht="8.25" hidden="1" customHeight="1"/>
    <row r="40004" ht="8.25" hidden="1" customHeight="1"/>
    <row r="40005" ht="8.25" hidden="1" customHeight="1"/>
    <row r="40006" ht="8.25" hidden="1" customHeight="1"/>
    <row r="40007" ht="8.25" hidden="1" customHeight="1"/>
    <row r="40008" ht="8.25" hidden="1" customHeight="1"/>
    <row r="40009" ht="8.25" hidden="1" customHeight="1"/>
    <row r="40010" ht="8.25" hidden="1" customHeight="1"/>
    <row r="40011" ht="8.25" hidden="1" customHeight="1"/>
    <row r="40012" ht="8.25" hidden="1" customHeight="1"/>
    <row r="40013" ht="8.25" hidden="1" customHeight="1"/>
    <row r="40014" ht="8.25" hidden="1" customHeight="1"/>
    <row r="40015" ht="8.25" hidden="1" customHeight="1"/>
    <row r="40016" ht="8.25" hidden="1" customHeight="1"/>
    <row r="40017" ht="8.25" hidden="1" customHeight="1"/>
    <row r="40018" ht="8.25" hidden="1" customHeight="1"/>
    <row r="40019" ht="8.25" hidden="1" customHeight="1"/>
    <row r="40020" ht="8.25" hidden="1" customHeight="1"/>
    <row r="40021" ht="8.25" hidden="1" customHeight="1"/>
    <row r="40022" ht="8.25" hidden="1" customHeight="1"/>
    <row r="40023" ht="8.25" hidden="1" customHeight="1"/>
    <row r="40024" ht="8.25" hidden="1" customHeight="1"/>
    <row r="40025" ht="8.25" hidden="1" customHeight="1"/>
    <row r="40026" ht="8.25" hidden="1" customHeight="1"/>
    <row r="40027" ht="8.25" hidden="1" customHeight="1"/>
    <row r="40028" ht="8.25" hidden="1" customHeight="1"/>
    <row r="40029" ht="8.25" hidden="1" customHeight="1"/>
    <row r="40030" ht="8.25" hidden="1" customHeight="1"/>
    <row r="40031" ht="8.25" hidden="1" customHeight="1"/>
    <row r="40032" ht="8.25" hidden="1" customHeight="1"/>
    <row r="40033" ht="8.25" hidden="1" customHeight="1"/>
    <row r="40034" ht="8.25" hidden="1" customHeight="1"/>
    <row r="40035" ht="8.25" hidden="1" customHeight="1"/>
    <row r="40036" ht="8.25" hidden="1" customHeight="1"/>
    <row r="40037" ht="8.25" hidden="1" customHeight="1"/>
    <row r="40038" ht="8.25" hidden="1" customHeight="1"/>
    <row r="40039" ht="8.25" hidden="1" customHeight="1"/>
    <row r="40040" ht="8.25" hidden="1" customHeight="1"/>
    <row r="40041" ht="8.25" hidden="1" customHeight="1"/>
    <row r="40042" ht="8.25" hidden="1" customHeight="1"/>
    <row r="40043" ht="8.25" hidden="1" customHeight="1"/>
    <row r="40044" ht="8.25" hidden="1" customHeight="1"/>
    <row r="40045" ht="8.25" hidden="1" customHeight="1"/>
    <row r="40046" ht="8.25" hidden="1" customHeight="1"/>
    <row r="40047" ht="8.25" hidden="1" customHeight="1"/>
    <row r="40048" ht="8.25" hidden="1" customHeight="1"/>
    <row r="40049" ht="8.25" hidden="1" customHeight="1"/>
    <row r="40050" ht="8.25" hidden="1" customHeight="1"/>
    <row r="40051" ht="8.25" hidden="1" customHeight="1"/>
    <row r="40052" ht="8.25" hidden="1" customHeight="1"/>
    <row r="40053" ht="8.25" hidden="1" customHeight="1"/>
    <row r="40054" ht="8.25" hidden="1" customHeight="1"/>
    <row r="40055" ht="8.25" hidden="1" customHeight="1"/>
    <row r="40056" ht="8.25" hidden="1" customHeight="1"/>
    <row r="40057" ht="8.25" hidden="1" customHeight="1"/>
    <row r="40058" ht="8.25" hidden="1" customHeight="1"/>
    <row r="40059" ht="8.25" hidden="1" customHeight="1"/>
    <row r="40060" ht="8.25" hidden="1" customHeight="1"/>
    <row r="40061" ht="8.25" hidden="1" customHeight="1"/>
    <row r="40062" ht="8.25" hidden="1" customHeight="1"/>
    <row r="40063" ht="8.25" hidden="1" customHeight="1"/>
    <row r="40064" ht="8.25" hidden="1" customHeight="1"/>
    <row r="40065" ht="8.25" hidden="1" customHeight="1"/>
    <row r="40066" ht="8.25" hidden="1" customHeight="1"/>
    <row r="40067" ht="8.25" hidden="1" customHeight="1"/>
    <row r="40068" ht="8.25" hidden="1" customHeight="1"/>
    <row r="40069" ht="8.25" hidden="1" customHeight="1"/>
    <row r="40070" ht="8.25" hidden="1" customHeight="1"/>
    <row r="40071" ht="8.25" hidden="1" customHeight="1"/>
    <row r="40072" ht="8.25" hidden="1" customHeight="1"/>
    <row r="40073" ht="8.25" hidden="1" customHeight="1"/>
    <row r="40074" ht="8.25" hidden="1" customHeight="1"/>
    <row r="40075" ht="8.25" hidden="1" customHeight="1"/>
    <row r="40076" ht="8.25" hidden="1" customHeight="1"/>
    <row r="40077" ht="8.25" hidden="1" customHeight="1"/>
    <row r="40078" ht="8.25" hidden="1" customHeight="1"/>
    <row r="40079" ht="8.25" hidden="1" customHeight="1"/>
    <row r="40080" ht="8.25" hidden="1" customHeight="1"/>
    <row r="40081" ht="8.25" hidden="1" customHeight="1"/>
    <row r="40082" ht="8.25" hidden="1" customHeight="1"/>
    <row r="40083" ht="8.25" hidden="1" customHeight="1"/>
    <row r="40084" ht="8.25" hidden="1" customHeight="1"/>
    <row r="40085" ht="8.25" hidden="1" customHeight="1"/>
    <row r="40086" ht="8.25" hidden="1" customHeight="1"/>
    <row r="40087" ht="8.25" hidden="1" customHeight="1"/>
    <row r="40088" ht="8.25" hidden="1" customHeight="1"/>
    <row r="40089" ht="8.25" hidden="1" customHeight="1"/>
    <row r="40090" ht="8.25" hidden="1" customHeight="1"/>
    <row r="40091" ht="8.25" hidden="1" customHeight="1"/>
    <row r="40092" ht="8.25" hidden="1" customHeight="1"/>
    <row r="40093" ht="8.25" hidden="1" customHeight="1"/>
    <row r="40094" ht="8.25" hidden="1" customHeight="1"/>
    <row r="40095" ht="8.25" hidden="1" customHeight="1"/>
    <row r="40096" ht="8.25" hidden="1" customHeight="1"/>
    <row r="40097" ht="8.25" hidden="1" customHeight="1"/>
    <row r="40098" ht="8.25" hidden="1" customHeight="1"/>
    <row r="40099" ht="8.25" hidden="1" customHeight="1"/>
    <row r="40100" ht="8.25" hidden="1" customHeight="1"/>
    <row r="40101" ht="8.25" hidden="1" customHeight="1"/>
    <row r="40102" ht="8.25" hidden="1" customHeight="1"/>
    <row r="40103" ht="8.25" hidden="1" customHeight="1"/>
    <row r="40104" ht="8.25" hidden="1" customHeight="1"/>
    <row r="40105" ht="8.25" hidden="1" customHeight="1"/>
    <row r="40106" ht="8.25" hidden="1" customHeight="1"/>
    <row r="40107" ht="8.25" hidden="1" customHeight="1"/>
    <row r="40108" ht="8.25" hidden="1" customHeight="1"/>
    <row r="40109" ht="8.25" hidden="1" customHeight="1"/>
    <row r="40110" ht="8.25" hidden="1" customHeight="1"/>
    <row r="40111" ht="8.25" hidden="1" customHeight="1"/>
    <row r="40112" ht="8.25" hidden="1" customHeight="1"/>
    <row r="40113" ht="8.25" hidden="1" customHeight="1"/>
    <row r="40114" ht="8.25" hidden="1" customHeight="1"/>
    <row r="40115" ht="8.25" hidden="1" customHeight="1"/>
    <row r="40116" ht="8.25" hidden="1" customHeight="1"/>
    <row r="40117" ht="8.25" hidden="1" customHeight="1"/>
    <row r="40118" ht="8.25" hidden="1" customHeight="1"/>
    <row r="40119" ht="8.25" hidden="1" customHeight="1"/>
    <row r="40120" ht="8.25" hidden="1" customHeight="1"/>
    <row r="40121" ht="8.25" hidden="1" customHeight="1"/>
    <row r="40122" ht="8.25" hidden="1" customHeight="1"/>
    <row r="40123" ht="8.25" hidden="1" customHeight="1"/>
    <row r="40124" ht="8.25" hidden="1" customHeight="1"/>
    <row r="40125" ht="8.25" hidden="1" customHeight="1"/>
    <row r="40126" ht="8.25" hidden="1" customHeight="1"/>
    <row r="40127" ht="8.25" hidden="1" customHeight="1"/>
    <row r="40128" ht="8.25" hidden="1" customHeight="1"/>
    <row r="40129" ht="8.25" hidden="1" customHeight="1"/>
    <row r="40130" ht="8.25" hidden="1" customHeight="1"/>
    <row r="40131" ht="8.25" hidden="1" customHeight="1"/>
    <row r="40132" ht="8.25" hidden="1" customHeight="1"/>
    <row r="40133" ht="8.25" hidden="1" customHeight="1"/>
    <row r="40134" ht="8.25" hidden="1" customHeight="1"/>
    <row r="40135" ht="8.25" hidden="1" customHeight="1"/>
    <row r="40136" ht="8.25" hidden="1" customHeight="1"/>
    <row r="40137" ht="8.25" hidden="1" customHeight="1"/>
    <row r="40138" ht="8.25" hidden="1" customHeight="1"/>
    <row r="40139" ht="8.25" hidden="1" customHeight="1"/>
    <row r="40140" ht="8.25" hidden="1" customHeight="1"/>
    <row r="40141" ht="8.25" hidden="1" customHeight="1"/>
    <row r="40142" ht="8.25" hidden="1" customHeight="1"/>
    <row r="40143" ht="8.25" hidden="1" customHeight="1"/>
    <row r="40144" ht="8.25" hidden="1" customHeight="1"/>
    <row r="40145" ht="8.25" hidden="1" customHeight="1"/>
    <row r="40146" ht="8.25" hidden="1" customHeight="1"/>
    <row r="40147" ht="8.25" hidden="1" customHeight="1"/>
    <row r="40148" ht="8.25" hidden="1" customHeight="1"/>
    <row r="40149" ht="8.25" hidden="1" customHeight="1"/>
    <row r="40150" ht="8.25" hidden="1" customHeight="1"/>
    <row r="40151" ht="8.25" hidden="1" customHeight="1"/>
    <row r="40152" ht="8.25" hidden="1" customHeight="1"/>
    <row r="40153" ht="8.25" hidden="1" customHeight="1"/>
    <row r="40154" ht="8.25" hidden="1" customHeight="1"/>
    <row r="40155" ht="8.25" hidden="1" customHeight="1"/>
    <row r="40156" ht="8.25" hidden="1" customHeight="1"/>
    <row r="40157" ht="8.25" hidden="1" customHeight="1"/>
    <row r="40158" ht="8.25" hidden="1" customHeight="1"/>
    <row r="40159" ht="8.25" hidden="1" customHeight="1"/>
    <row r="40160" ht="8.25" hidden="1" customHeight="1"/>
    <row r="40161" ht="8.25" hidden="1" customHeight="1"/>
    <row r="40162" ht="8.25" hidden="1" customHeight="1"/>
    <row r="40163" ht="8.25" hidden="1" customHeight="1"/>
    <row r="40164" ht="8.25" hidden="1" customHeight="1"/>
    <row r="40165" ht="8.25" hidden="1" customHeight="1"/>
    <row r="40166" ht="8.25" hidden="1" customHeight="1"/>
    <row r="40167" ht="8.25" hidden="1" customHeight="1"/>
    <row r="40168" ht="8.25" hidden="1" customHeight="1"/>
    <row r="40169" ht="8.25" hidden="1" customHeight="1"/>
    <row r="40170" ht="8.25" hidden="1" customHeight="1"/>
    <row r="40171" ht="8.25" hidden="1" customHeight="1"/>
    <row r="40172" ht="8.25" hidden="1" customHeight="1"/>
    <row r="40173" ht="8.25" hidden="1" customHeight="1"/>
    <row r="40174" ht="8.25" hidden="1" customHeight="1"/>
    <row r="40175" ht="8.25" hidden="1" customHeight="1"/>
    <row r="40176" ht="8.25" hidden="1" customHeight="1"/>
    <row r="40177" ht="8.25" hidden="1" customHeight="1"/>
    <row r="40178" ht="8.25" hidden="1" customHeight="1"/>
    <row r="40179" ht="8.25" hidden="1" customHeight="1"/>
    <row r="40180" ht="8.25" hidden="1" customHeight="1"/>
    <row r="40181" ht="8.25" hidden="1" customHeight="1"/>
    <row r="40182" ht="8.25" hidden="1" customHeight="1"/>
    <row r="40183" ht="8.25" hidden="1" customHeight="1"/>
    <row r="40184" ht="8.25" hidden="1" customHeight="1"/>
    <row r="40185" ht="8.25" hidden="1" customHeight="1"/>
    <row r="40186" ht="8.25" hidden="1" customHeight="1"/>
    <row r="40187" ht="8.25" hidden="1" customHeight="1"/>
    <row r="40188" ht="8.25" hidden="1" customHeight="1"/>
    <row r="40189" ht="8.25" hidden="1" customHeight="1"/>
    <row r="40190" ht="8.25" hidden="1" customHeight="1"/>
    <row r="40191" ht="8.25" hidden="1" customHeight="1"/>
    <row r="40192" ht="8.25" hidden="1" customHeight="1"/>
    <row r="40193" ht="8.25" hidden="1" customHeight="1"/>
    <row r="40194" ht="8.25" hidden="1" customHeight="1"/>
    <row r="40195" ht="8.25" hidden="1" customHeight="1"/>
    <row r="40196" ht="8.25" hidden="1" customHeight="1"/>
    <row r="40197" ht="8.25" hidden="1" customHeight="1"/>
    <row r="40198" ht="8.25" hidden="1" customHeight="1"/>
    <row r="40199" ht="8.25" hidden="1" customHeight="1"/>
    <row r="40200" ht="8.25" hidden="1" customHeight="1"/>
    <row r="40201" ht="8.25" hidden="1" customHeight="1"/>
    <row r="40202" ht="8.25" hidden="1" customHeight="1"/>
    <row r="40203" ht="8.25" hidden="1" customHeight="1"/>
    <row r="40204" ht="8.25" hidden="1" customHeight="1"/>
    <row r="40205" ht="8.25" hidden="1" customHeight="1"/>
    <row r="40206" ht="8.25" hidden="1" customHeight="1"/>
    <row r="40207" ht="8.25" hidden="1" customHeight="1"/>
    <row r="40208" ht="8.25" hidden="1" customHeight="1"/>
    <row r="40209" ht="8.25" hidden="1" customHeight="1"/>
    <row r="40210" ht="8.25" hidden="1" customHeight="1"/>
    <row r="40211" ht="8.25" hidden="1" customHeight="1"/>
    <row r="40212" ht="8.25" hidden="1" customHeight="1"/>
    <row r="40213" ht="8.25" hidden="1" customHeight="1"/>
    <row r="40214" ht="8.25" hidden="1" customHeight="1"/>
    <row r="40215" ht="8.25" hidden="1" customHeight="1"/>
    <row r="40216" ht="8.25" hidden="1" customHeight="1"/>
    <row r="40217" ht="8.25" hidden="1" customHeight="1"/>
    <row r="40218" ht="8.25" hidden="1" customHeight="1"/>
    <row r="40219" ht="8.25" hidden="1" customHeight="1"/>
    <row r="40220" ht="8.25" hidden="1" customHeight="1"/>
    <row r="40221" ht="8.25" hidden="1" customHeight="1"/>
    <row r="40222" ht="8.25" hidden="1" customHeight="1"/>
    <row r="40223" ht="8.25" hidden="1" customHeight="1"/>
    <row r="40224" ht="8.25" hidden="1" customHeight="1"/>
    <row r="40225" ht="8.25" hidden="1" customHeight="1"/>
    <row r="40226" ht="8.25" hidden="1" customHeight="1"/>
    <row r="40227" ht="8.25" hidden="1" customHeight="1"/>
    <row r="40228" ht="8.25" hidden="1" customHeight="1"/>
    <row r="40229" ht="8.25" hidden="1" customHeight="1"/>
    <row r="40230" ht="8.25" hidden="1" customHeight="1"/>
    <row r="40231" ht="8.25" hidden="1" customHeight="1"/>
    <row r="40232" ht="8.25" hidden="1" customHeight="1"/>
    <row r="40233" ht="8.25" hidden="1" customHeight="1"/>
    <row r="40234" ht="8.25" hidden="1" customHeight="1"/>
    <row r="40235" ht="8.25" hidden="1" customHeight="1"/>
    <row r="40236" ht="8.25" hidden="1" customHeight="1"/>
    <row r="40237" ht="8.25" hidden="1" customHeight="1"/>
    <row r="40238" ht="8.25" hidden="1" customHeight="1"/>
    <row r="40239" ht="8.25" hidden="1" customHeight="1"/>
    <row r="40240" ht="8.25" hidden="1" customHeight="1"/>
    <row r="40241" ht="8.25" hidden="1" customHeight="1"/>
    <row r="40242" ht="8.25" hidden="1" customHeight="1"/>
    <row r="40243" ht="8.25" hidden="1" customHeight="1"/>
    <row r="40244" ht="8.25" hidden="1" customHeight="1"/>
    <row r="40245" ht="8.25" hidden="1" customHeight="1"/>
    <row r="40246" ht="8.25" hidden="1" customHeight="1"/>
    <row r="40247" ht="8.25" hidden="1" customHeight="1"/>
    <row r="40248" ht="8.25" hidden="1" customHeight="1"/>
    <row r="40249" ht="8.25" hidden="1" customHeight="1"/>
    <row r="40250" ht="8.25" hidden="1" customHeight="1"/>
    <row r="40251" ht="8.25" hidden="1" customHeight="1"/>
    <row r="40252" ht="8.25" hidden="1" customHeight="1"/>
    <row r="40253" ht="8.25" hidden="1" customHeight="1"/>
    <row r="40254" ht="8.25" hidden="1" customHeight="1"/>
    <row r="40255" ht="8.25" hidden="1" customHeight="1"/>
    <row r="40256" ht="8.25" hidden="1" customHeight="1"/>
    <row r="40257" ht="8.25" hidden="1" customHeight="1"/>
    <row r="40258" ht="8.25" hidden="1" customHeight="1"/>
    <row r="40259" ht="8.25" hidden="1" customHeight="1"/>
    <row r="40260" ht="8.25" hidden="1" customHeight="1"/>
    <row r="40261" ht="8.25" hidden="1" customHeight="1"/>
    <row r="40262" ht="8.25" hidden="1" customHeight="1"/>
    <row r="40263" ht="8.25" hidden="1" customHeight="1"/>
    <row r="40264" ht="8.25" hidden="1" customHeight="1"/>
    <row r="40265" ht="8.25" hidden="1" customHeight="1"/>
    <row r="40266" ht="8.25" hidden="1" customHeight="1"/>
    <row r="40267" ht="8.25" hidden="1" customHeight="1"/>
    <row r="40268" ht="8.25" hidden="1" customHeight="1"/>
    <row r="40269" ht="8.25" hidden="1" customHeight="1"/>
    <row r="40270" ht="8.25" hidden="1" customHeight="1"/>
    <row r="40271" ht="8.25" hidden="1" customHeight="1"/>
    <row r="40272" ht="8.25" hidden="1" customHeight="1"/>
    <row r="40273" ht="8.25" hidden="1" customHeight="1"/>
    <row r="40274" ht="8.25" hidden="1" customHeight="1"/>
    <row r="40275" ht="8.25" hidden="1" customHeight="1"/>
    <row r="40276" ht="8.25" hidden="1" customHeight="1"/>
    <row r="40277" ht="8.25" hidden="1" customHeight="1"/>
    <row r="40278" ht="8.25" hidden="1" customHeight="1"/>
    <row r="40279" ht="8.25" hidden="1" customHeight="1"/>
    <row r="40280" ht="8.25" hidden="1" customHeight="1"/>
    <row r="40281" ht="8.25" hidden="1" customHeight="1"/>
    <row r="40282" ht="8.25" hidden="1" customHeight="1"/>
    <row r="40283" ht="8.25" hidden="1" customHeight="1"/>
    <row r="40284" ht="8.25" hidden="1" customHeight="1"/>
    <row r="40285" ht="8.25" hidden="1" customHeight="1"/>
    <row r="40286" ht="8.25" hidden="1" customHeight="1"/>
    <row r="40287" ht="8.25" hidden="1" customHeight="1"/>
    <row r="40288" ht="8.25" hidden="1" customHeight="1"/>
    <row r="40289" ht="8.25" hidden="1" customHeight="1"/>
    <row r="40290" ht="8.25" hidden="1" customHeight="1"/>
    <row r="40291" ht="8.25" hidden="1" customHeight="1"/>
    <row r="40292" ht="8.25" hidden="1" customHeight="1"/>
    <row r="40293" ht="8.25" hidden="1" customHeight="1"/>
    <row r="40294" ht="8.25" hidden="1" customHeight="1"/>
    <row r="40295" ht="8.25" hidden="1" customHeight="1"/>
    <row r="40296" ht="8.25" hidden="1" customHeight="1"/>
    <row r="40297" ht="8.25" hidden="1" customHeight="1"/>
    <row r="40298" ht="8.25" hidden="1" customHeight="1"/>
    <row r="40299" ht="8.25" hidden="1" customHeight="1"/>
    <row r="40300" ht="8.25" hidden="1" customHeight="1"/>
    <row r="40301" ht="8.25" hidden="1" customHeight="1"/>
    <row r="40302" ht="8.25" hidden="1" customHeight="1"/>
    <row r="40303" ht="8.25" hidden="1" customHeight="1"/>
    <row r="40304" ht="8.25" hidden="1" customHeight="1"/>
    <row r="40305" ht="8.25" hidden="1" customHeight="1"/>
    <row r="40306" ht="8.25" hidden="1" customHeight="1"/>
    <row r="40307" ht="8.25" hidden="1" customHeight="1"/>
    <row r="40308" ht="8.25" hidden="1" customHeight="1"/>
    <row r="40309" ht="8.25" hidden="1" customHeight="1"/>
    <row r="40310" ht="8.25" hidden="1" customHeight="1"/>
    <row r="40311" ht="8.25" hidden="1" customHeight="1"/>
    <row r="40312" ht="8.25" hidden="1" customHeight="1"/>
    <row r="40313" ht="8.25" hidden="1" customHeight="1"/>
    <row r="40314" ht="8.25" hidden="1" customHeight="1"/>
    <row r="40315" ht="8.25" hidden="1" customHeight="1"/>
    <row r="40316" ht="8.25" hidden="1" customHeight="1"/>
    <row r="40317" ht="8.25" hidden="1" customHeight="1"/>
    <row r="40318" ht="8.25" hidden="1" customHeight="1"/>
    <row r="40319" ht="8.25" hidden="1" customHeight="1"/>
    <row r="40320" ht="8.25" hidden="1" customHeight="1"/>
    <row r="40321" ht="8.25" hidden="1" customHeight="1"/>
    <row r="40322" ht="8.25" hidden="1" customHeight="1"/>
    <row r="40323" ht="8.25" hidden="1" customHeight="1"/>
    <row r="40324" ht="8.25" hidden="1" customHeight="1"/>
    <row r="40325" ht="8.25" hidden="1" customHeight="1"/>
    <row r="40326" ht="8.25" hidden="1" customHeight="1"/>
    <row r="40327" ht="8.25" hidden="1" customHeight="1"/>
    <row r="40328" ht="8.25" hidden="1" customHeight="1"/>
    <row r="40329" ht="8.25" hidden="1" customHeight="1"/>
    <row r="40330" ht="8.25" hidden="1" customHeight="1"/>
    <row r="40331" ht="8.25" hidden="1" customHeight="1"/>
    <row r="40332" ht="8.25" hidden="1" customHeight="1"/>
    <row r="40333" ht="8.25" hidden="1" customHeight="1"/>
    <row r="40334" ht="8.25" hidden="1" customHeight="1"/>
    <row r="40335" ht="8.25" hidden="1" customHeight="1"/>
    <row r="40336" ht="8.25" hidden="1" customHeight="1"/>
    <row r="40337" ht="8.25" hidden="1" customHeight="1"/>
    <row r="40338" ht="8.25" hidden="1" customHeight="1"/>
    <row r="40339" ht="8.25" hidden="1" customHeight="1"/>
    <row r="40340" ht="8.25" hidden="1" customHeight="1"/>
    <row r="40341" ht="8.25" hidden="1" customHeight="1"/>
    <row r="40342" ht="8.25" hidden="1" customHeight="1"/>
    <row r="40343" ht="8.25" hidden="1" customHeight="1"/>
    <row r="40344" ht="8.25" hidden="1" customHeight="1"/>
    <row r="40345" ht="8.25" hidden="1" customHeight="1"/>
    <row r="40346" ht="8.25" hidden="1" customHeight="1"/>
    <row r="40347" ht="8.25" hidden="1" customHeight="1"/>
    <row r="40348" ht="8.25" hidden="1" customHeight="1"/>
    <row r="40349" ht="8.25" hidden="1" customHeight="1"/>
    <row r="40350" ht="8.25" hidden="1" customHeight="1"/>
    <row r="40351" ht="8.25" hidden="1" customHeight="1"/>
    <row r="40352" ht="8.25" hidden="1" customHeight="1"/>
    <row r="40353" ht="8.25" hidden="1" customHeight="1"/>
    <row r="40354" ht="8.25" hidden="1" customHeight="1"/>
    <row r="40355" ht="8.25" hidden="1" customHeight="1"/>
    <row r="40356" ht="8.25" hidden="1" customHeight="1"/>
    <row r="40357" ht="8.25" hidden="1" customHeight="1"/>
    <row r="40358" ht="8.25" hidden="1" customHeight="1"/>
    <row r="40359" ht="8.25" hidden="1" customHeight="1"/>
    <row r="40360" ht="8.25" hidden="1" customHeight="1"/>
    <row r="40361" ht="8.25" hidden="1" customHeight="1"/>
    <row r="40362" ht="8.25" hidden="1" customHeight="1"/>
    <row r="40363" ht="8.25" hidden="1" customHeight="1"/>
    <row r="40364" ht="8.25" hidden="1" customHeight="1"/>
    <row r="40365" ht="8.25" hidden="1" customHeight="1"/>
    <row r="40366" ht="8.25" hidden="1" customHeight="1"/>
    <row r="40367" ht="8.25" hidden="1" customHeight="1"/>
    <row r="40368" ht="8.25" hidden="1" customHeight="1"/>
    <row r="40369" ht="8.25" hidden="1" customHeight="1"/>
    <row r="40370" ht="8.25" hidden="1" customHeight="1"/>
    <row r="40371" ht="8.25" hidden="1" customHeight="1"/>
    <row r="40372" ht="8.25" hidden="1" customHeight="1"/>
    <row r="40373" ht="8.25" hidden="1" customHeight="1"/>
    <row r="40374" ht="8.25" hidden="1" customHeight="1"/>
    <row r="40375" ht="8.25" hidden="1" customHeight="1"/>
    <row r="40376" ht="8.25" hidden="1" customHeight="1"/>
    <row r="40377" ht="8.25" hidden="1" customHeight="1"/>
    <row r="40378" ht="8.25" hidden="1" customHeight="1"/>
    <row r="40379" ht="8.25" hidden="1" customHeight="1"/>
    <row r="40380" ht="8.25" hidden="1" customHeight="1"/>
    <row r="40381" ht="8.25" hidden="1" customHeight="1"/>
    <row r="40382" ht="8.25" hidden="1" customHeight="1"/>
    <row r="40383" ht="8.25" hidden="1" customHeight="1"/>
    <row r="40384" ht="8.25" hidden="1" customHeight="1"/>
    <row r="40385" ht="8.25" hidden="1" customHeight="1"/>
    <row r="40386" ht="8.25" hidden="1" customHeight="1"/>
    <row r="40387" ht="8.25" hidden="1" customHeight="1"/>
    <row r="40388" ht="8.25" hidden="1" customHeight="1"/>
    <row r="40389" ht="8.25" hidden="1" customHeight="1"/>
    <row r="40390" ht="8.25" hidden="1" customHeight="1"/>
    <row r="40391" ht="8.25" hidden="1" customHeight="1"/>
    <row r="40392" ht="8.25" hidden="1" customHeight="1"/>
    <row r="40393" ht="8.25" hidden="1" customHeight="1"/>
    <row r="40394" ht="8.25" hidden="1" customHeight="1"/>
    <row r="40395" ht="8.25" hidden="1" customHeight="1"/>
    <row r="40396" ht="8.25" hidden="1" customHeight="1"/>
    <row r="40397" ht="8.25" hidden="1" customHeight="1"/>
    <row r="40398" ht="8.25" hidden="1" customHeight="1"/>
    <row r="40399" ht="8.25" hidden="1" customHeight="1"/>
    <row r="40400" ht="8.25" hidden="1" customHeight="1"/>
    <row r="40401" ht="8.25" hidden="1" customHeight="1"/>
    <row r="40402" ht="8.25" hidden="1" customHeight="1"/>
    <row r="40403" ht="8.25" hidden="1" customHeight="1"/>
    <row r="40404" ht="8.25" hidden="1" customHeight="1"/>
    <row r="40405" ht="8.25" hidden="1" customHeight="1"/>
    <row r="40406" ht="8.25" hidden="1" customHeight="1"/>
    <row r="40407" ht="8.25" hidden="1" customHeight="1"/>
    <row r="40408" ht="8.25" hidden="1" customHeight="1"/>
    <row r="40409" ht="8.25" hidden="1" customHeight="1"/>
    <row r="40410" ht="8.25" hidden="1" customHeight="1"/>
    <row r="40411" ht="8.25" hidden="1" customHeight="1"/>
    <row r="40412" ht="8.25" hidden="1" customHeight="1"/>
    <row r="40413" ht="8.25" hidden="1" customHeight="1"/>
    <row r="40414" ht="8.25" hidden="1" customHeight="1"/>
    <row r="40415" ht="8.25" hidden="1" customHeight="1"/>
    <row r="40416" ht="8.25" hidden="1" customHeight="1"/>
    <row r="40417" ht="8.25" hidden="1" customHeight="1"/>
    <row r="40418" ht="8.25" hidden="1" customHeight="1"/>
    <row r="40419" ht="8.25" hidden="1" customHeight="1"/>
    <row r="40420" ht="8.25" hidden="1" customHeight="1"/>
    <row r="40421" ht="8.25" hidden="1" customHeight="1"/>
    <row r="40422" ht="8.25" hidden="1" customHeight="1"/>
    <row r="40423" ht="8.25" hidden="1" customHeight="1"/>
    <row r="40424" ht="8.25" hidden="1" customHeight="1"/>
    <row r="40425" ht="8.25" hidden="1" customHeight="1"/>
    <row r="40426" ht="8.25" hidden="1" customHeight="1"/>
    <row r="40427" ht="8.25" hidden="1" customHeight="1"/>
    <row r="40428" ht="8.25" hidden="1" customHeight="1"/>
    <row r="40429" ht="8.25" hidden="1" customHeight="1"/>
    <row r="40430" ht="8.25" hidden="1" customHeight="1"/>
    <row r="40431" ht="8.25" hidden="1" customHeight="1"/>
    <row r="40432" ht="8.25" hidden="1" customHeight="1"/>
    <row r="40433" ht="8.25" hidden="1" customHeight="1"/>
    <row r="40434" ht="8.25" hidden="1" customHeight="1"/>
    <row r="40435" ht="8.25" hidden="1" customHeight="1"/>
    <row r="40436" ht="8.25" hidden="1" customHeight="1"/>
    <row r="40437" ht="8.25" hidden="1" customHeight="1"/>
    <row r="40438" ht="8.25" hidden="1" customHeight="1"/>
    <row r="40439" ht="8.25" hidden="1" customHeight="1"/>
    <row r="40440" ht="8.25" hidden="1" customHeight="1"/>
    <row r="40441" ht="8.25" hidden="1" customHeight="1"/>
    <row r="40442" ht="8.25" hidden="1" customHeight="1"/>
    <row r="40443" ht="8.25" hidden="1" customHeight="1"/>
    <row r="40444" ht="8.25" hidden="1" customHeight="1"/>
    <row r="40445" ht="8.25" hidden="1" customHeight="1"/>
    <row r="40446" ht="8.25" hidden="1" customHeight="1"/>
    <row r="40447" ht="8.25" hidden="1" customHeight="1"/>
    <row r="40448" ht="8.25" hidden="1" customHeight="1"/>
    <row r="40449" ht="8.25" hidden="1" customHeight="1"/>
    <row r="40450" ht="8.25" hidden="1" customHeight="1"/>
    <row r="40451" ht="8.25" hidden="1" customHeight="1"/>
    <row r="40452" ht="8.25" hidden="1" customHeight="1"/>
    <row r="40453" ht="8.25" hidden="1" customHeight="1"/>
    <row r="40454" ht="8.25" hidden="1" customHeight="1"/>
    <row r="40455" ht="8.25" hidden="1" customHeight="1"/>
    <row r="40456" ht="8.25" hidden="1" customHeight="1"/>
    <row r="40457" ht="8.25" hidden="1" customHeight="1"/>
    <row r="40458" ht="8.25" hidden="1" customHeight="1"/>
    <row r="40459" ht="8.25" hidden="1" customHeight="1"/>
    <row r="40460" ht="8.25" hidden="1" customHeight="1"/>
    <row r="40461" ht="8.25" hidden="1" customHeight="1"/>
    <row r="40462" ht="8.25" hidden="1" customHeight="1"/>
    <row r="40463" ht="8.25" hidden="1" customHeight="1"/>
    <row r="40464" ht="8.25" hidden="1" customHeight="1"/>
    <row r="40465" ht="8.25" hidden="1" customHeight="1"/>
    <row r="40466" ht="8.25" hidden="1" customHeight="1"/>
    <row r="40467" ht="8.25" hidden="1" customHeight="1"/>
    <row r="40468" ht="8.25" hidden="1" customHeight="1"/>
    <row r="40469" ht="8.25" hidden="1" customHeight="1"/>
    <row r="40470" ht="8.25" hidden="1" customHeight="1"/>
    <row r="40471" ht="8.25" hidden="1" customHeight="1"/>
    <row r="40472" ht="8.25" hidden="1" customHeight="1"/>
    <row r="40473" ht="8.25" hidden="1" customHeight="1"/>
    <row r="40474" ht="8.25" hidden="1" customHeight="1"/>
    <row r="40475" ht="8.25" hidden="1" customHeight="1"/>
    <row r="40476" ht="8.25" hidden="1" customHeight="1"/>
    <row r="40477" ht="8.25" hidden="1" customHeight="1"/>
    <row r="40478" ht="8.25" hidden="1" customHeight="1"/>
    <row r="40479" ht="8.25" hidden="1" customHeight="1"/>
    <row r="40480" ht="8.25" hidden="1" customHeight="1"/>
    <row r="40481" ht="8.25" hidden="1" customHeight="1"/>
    <row r="40482" ht="8.25" hidden="1" customHeight="1"/>
    <row r="40483" ht="8.25" hidden="1" customHeight="1"/>
    <row r="40484" ht="8.25" hidden="1" customHeight="1"/>
    <row r="40485" ht="8.25" hidden="1" customHeight="1"/>
    <row r="40486" ht="8.25" hidden="1" customHeight="1"/>
    <row r="40487" ht="8.25" hidden="1" customHeight="1"/>
    <row r="40488" ht="8.25" hidden="1" customHeight="1"/>
    <row r="40489" ht="8.25" hidden="1" customHeight="1"/>
    <row r="40490" ht="8.25" hidden="1" customHeight="1"/>
    <row r="40491" ht="8.25" hidden="1" customHeight="1"/>
    <row r="40492" ht="8.25" hidden="1" customHeight="1"/>
    <row r="40493" ht="8.25" hidden="1" customHeight="1"/>
    <row r="40494" ht="8.25" hidden="1" customHeight="1"/>
    <row r="40495" ht="8.25" hidden="1" customHeight="1"/>
    <row r="40496" ht="8.25" hidden="1" customHeight="1"/>
    <row r="40497" ht="8.25" hidden="1" customHeight="1"/>
    <row r="40498" ht="8.25" hidden="1" customHeight="1"/>
    <row r="40499" ht="8.25" hidden="1" customHeight="1"/>
    <row r="40500" ht="8.25" hidden="1" customHeight="1"/>
    <row r="40501" ht="8.25" hidden="1" customHeight="1"/>
    <row r="40502" ht="8.25" hidden="1" customHeight="1"/>
    <row r="40503" ht="8.25" hidden="1" customHeight="1"/>
    <row r="40504" ht="8.25" hidden="1" customHeight="1"/>
    <row r="40505" ht="8.25" hidden="1" customHeight="1"/>
    <row r="40506" ht="8.25" hidden="1" customHeight="1"/>
    <row r="40507" ht="8.25" hidden="1" customHeight="1"/>
    <row r="40508" ht="8.25" hidden="1" customHeight="1"/>
    <row r="40509" ht="8.25" hidden="1" customHeight="1"/>
    <row r="40510" ht="8.25" hidden="1" customHeight="1"/>
    <row r="40511" ht="8.25" hidden="1" customHeight="1"/>
    <row r="40512" ht="8.25" hidden="1" customHeight="1"/>
    <row r="40513" ht="8.25" hidden="1" customHeight="1"/>
    <row r="40514" ht="8.25" hidden="1" customHeight="1"/>
    <row r="40515" ht="8.25" hidden="1" customHeight="1"/>
    <row r="40516" ht="8.25" hidden="1" customHeight="1"/>
    <row r="40517" ht="8.25" hidden="1" customHeight="1"/>
    <row r="40518" ht="8.25" hidden="1" customHeight="1"/>
    <row r="40519" ht="8.25" hidden="1" customHeight="1"/>
    <row r="40520" ht="8.25" hidden="1" customHeight="1"/>
    <row r="40521" ht="8.25" hidden="1" customHeight="1"/>
    <row r="40522" ht="8.25" hidden="1" customHeight="1"/>
    <row r="40523" ht="8.25" hidden="1" customHeight="1"/>
    <row r="40524" ht="8.25" hidden="1" customHeight="1"/>
    <row r="40525" ht="8.25" hidden="1" customHeight="1"/>
    <row r="40526" ht="8.25" hidden="1" customHeight="1"/>
    <row r="40527" ht="8.25" hidden="1" customHeight="1"/>
    <row r="40528" ht="8.25" hidden="1" customHeight="1"/>
    <row r="40529" ht="8.25" hidden="1" customHeight="1"/>
    <row r="40530" ht="8.25" hidden="1" customHeight="1"/>
    <row r="40531" ht="8.25" hidden="1" customHeight="1"/>
    <row r="40532" ht="8.25" hidden="1" customHeight="1"/>
    <row r="40533" ht="8.25" hidden="1" customHeight="1"/>
    <row r="40534" ht="8.25" hidden="1" customHeight="1"/>
    <row r="40535" ht="8.25" hidden="1" customHeight="1"/>
    <row r="40536" ht="8.25" hidden="1" customHeight="1"/>
    <row r="40537" ht="8.25" hidden="1" customHeight="1"/>
    <row r="40538" ht="8.25" hidden="1" customHeight="1"/>
    <row r="40539" ht="8.25" hidden="1" customHeight="1"/>
    <row r="40540" ht="8.25" hidden="1" customHeight="1"/>
    <row r="40541" ht="8.25" hidden="1" customHeight="1"/>
    <row r="40542" ht="8.25" hidden="1" customHeight="1"/>
    <row r="40543" ht="8.25" hidden="1" customHeight="1"/>
    <row r="40544" ht="8.25" hidden="1" customHeight="1"/>
    <row r="40545" ht="8.25" hidden="1" customHeight="1"/>
    <row r="40546" ht="8.25" hidden="1" customHeight="1"/>
    <row r="40547" ht="8.25" hidden="1" customHeight="1"/>
    <row r="40548" ht="8.25" hidden="1" customHeight="1"/>
    <row r="40549" ht="8.25" hidden="1" customHeight="1"/>
    <row r="40550" ht="8.25" hidden="1" customHeight="1"/>
    <row r="40551" ht="8.25" hidden="1" customHeight="1"/>
    <row r="40552" ht="8.25" hidden="1" customHeight="1"/>
    <row r="40553" ht="8.25" hidden="1" customHeight="1"/>
    <row r="40554" ht="8.25" hidden="1" customHeight="1"/>
    <row r="40555" ht="8.25" hidden="1" customHeight="1"/>
    <row r="40556" ht="8.25" hidden="1" customHeight="1"/>
    <row r="40557" ht="8.25" hidden="1" customHeight="1"/>
    <row r="40558" ht="8.25" hidden="1" customHeight="1"/>
    <row r="40559" ht="8.25" hidden="1" customHeight="1"/>
    <row r="40560" ht="8.25" hidden="1" customHeight="1"/>
    <row r="40561" ht="8.25" hidden="1" customHeight="1"/>
    <row r="40562" ht="8.25" hidden="1" customHeight="1"/>
    <row r="40563" ht="8.25" hidden="1" customHeight="1"/>
    <row r="40564" ht="8.25" hidden="1" customHeight="1"/>
    <row r="40565" ht="8.25" hidden="1" customHeight="1"/>
    <row r="40566" ht="8.25" hidden="1" customHeight="1"/>
    <row r="40567" ht="8.25" hidden="1" customHeight="1"/>
    <row r="40568" ht="8.25" hidden="1" customHeight="1"/>
    <row r="40569" ht="8.25" hidden="1" customHeight="1"/>
    <row r="40570" ht="8.25" hidden="1" customHeight="1"/>
    <row r="40571" ht="8.25" hidden="1" customHeight="1"/>
    <row r="40572" ht="8.25" hidden="1" customHeight="1"/>
    <row r="40573" ht="8.25" hidden="1" customHeight="1"/>
    <row r="40574" ht="8.25" hidden="1" customHeight="1"/>
    <row r="40575" ht="8.25" hidden="1" customHeight="1"/>
    <row r="40576" ht="8.25" hidden="1" customHeight="1"/>
    <row r="40577" ht="8.25" hidden="1" customHeight="1"/>
    <row r="40578" ht="8.25" hidden="1" customHeight="1"/>
    <row r="40579" ht="8.25" hidden="1" customHeight="1"/>
    <row r="40580" ht="8.25" hidden="1" customHeight="1"/>
    <row r="40581" ht="8.25" hidden="1" customHeight="1"/>
    <row r="40582" ht="8.25" hidden="1" customHeight="1"/>
    <row r="40583" ht="8.25" hidden="1" customHeight="1"/>
    <row r="40584" ht="8.25" hidden="1" customHeight="1"/>
    <row r="40585" ht="8.25" hidden="1" customHeight="1"/>
    <row r="40586" ht="8.25" hidden="1" customHeight="1"/>
    <row r="40587" ht="8.25" hidden="1" customHeight="1"/>
    <row r="40588" ht="8.25" hidden="1" customHeight="1"/>
    <row r="40589" ht="8.25" hidden="1" customHeight="1"/>
    <row r="40590" ht="8.25" hidden="1" customHeight="1"/>
    <row r="40591" ht="8.25" hidden="1" customHeight="1"/>
    <row r="40592" ht="8.25" hidden="1" customHeight="1"/>
    <row r="40593" ht="8.25" hidden="1" customHeight="1"/>
    <row r="40594" ht="8.25" hidden="1" customHeight="1"/>
    <row r="40595" ht="8.25" hidden="1" customHeight="1"/>
    <row r="40596" ht="8.25" hidden="1" customHeight="1"/>
    <row r="40597" ht="8.25" hidden="1" customHeight="1"/>
    <row r="40598" ht="8.25" hidden="1" customHeight="1"/>
    <row r="40599" ht="8.25" hidden="1" customHeight="1"/>
    <row r="40600" ht="8.25" hidden="1" customHeight="1"/>
    <row r="40601" ht="8.25" hidden="1" customHeight="1"/>
    <row r="40602" ht="8.25" hidden="1" customHeight="1"/>
    <row r="40603" ht="8.25" hidden="1" customHeight="1"/>
    <row r="40604" ht="8.25" hidden="1" customHeight="1"/>
    <row r="40605" ht="8.25" hidden="1" customHeight="1"/>
    <row r="40606" ht="8.25" hidden="1" customHeight="1"/>
    <row r="40607" ht="8.25" hidden="1" customHeight="1"/>
    <row r="40608" ht="8.25" hidden="1" customHeight="1"/>
    <row r="40609" ht="8.25" hidden="1" customHeight="1"/>
    <row r="40610" ht="8.25" hidden="1" customHeight="1"/>
    <row r="40611" ht="8.25" hidden="1" customHeight="1"/>
    <row r="40612" ht="8.25" hidden="1" customHeight="1"/>
    <row r="40613" ht="8.25" hidden="1" customHeight="1"/>
    <row r="40614" ht="8.25" hidden="1" customHeight="1"/>
    <row r="40615" ht="8.25" hidden="1" customHeight="1"/>
    <row r="40616" ht="8.25" hidden="1" customHeight="1"/>
    <row r="40617" ht="8.25" hidden="1" customHeight="1"/>
    <row r="40618" ht="8.25" hidden="1" customHeight="1"/>
    <row r="40619" ht="8.25" hidden="1" customHeight="1"/>
    <row r="40620" ht="8.25" hidden="1" customHeight="1"/>
    <row r="40621" ht="8.25" hidden="1" customHeight="1"/>
    <row r="40622" ht="8.25" hidden="1" customHeight="1"/>
    <row r="40623" ht="8.25" hidden="1" customHeight="1"/>
    <row r="40624" ht="8.25" hidden="1" customHeight="1"/>
    <row r="40625" ht="8.25" hidden="1" customHeight="1"/>
    <row r="40626" ht="8.25" hidden="1" customHeight="1"/>
    <row r="40627" ht="8.25" hidden="1" customHeight="1"/>
    <row r="40628" ht="8.25" hidden="1" customHeight="1"/>
    <row r="40629" ht="8.25" hidden="1" customHeight="1"/>
    <row r="40630" ht="8.25" hidden="1" customHeight="1"/>
    <row r="40631" ht="8.25" hidden="1" customHeight="1"/>
    <row r="40632" ht="8.25" hidden="1" customHeight="1"/>
    <row r="40633" ht="8.25" hidden="1" customHeight="1"/>
    <row r="40634" ht="8.25" hidden="1" customHeight="1"/>
    <row r="40635" ht="8.25" hidden="1" customHeight="1"/>
    <row r="40636" ht="8.25" hidden="1" customHeight="1"/>
    <row r="40637" ht="8.25" hidden="1" customHeight="1"/>
    <row r="40638" ht="8.25" hidden="1" customHeight="1"/>
    <row r="40639" ht="8.25" hidden="1" customHeight="1"/>
    <row r="40640" ht="8.25" hidden="1" customHeight="1"/>
    <row r="40641" ht="8.25" hidden="1" customHeight="1"/>
    <row r="40642" ht="8.25" hidden="1" customHeight="1"/>
    <row r="40643" ht="8.25" hidden="1" customHeight="1"/>
    <row r="40644" ht="8.25" hidden="1" customHeight="1"/>
    <row r="40645" ht="8.25" hidden="1" customHeight="1"/>
    <row r="40646" ht="8.25" hidden="1" customHeight="1"/>
    <row r="40647" ht="8.25" hidden="1" customHeight="1"/>
    <row r="40648" ht="8.25" hidden="1" customHeight="1"/>
    <row r="40649" ht="8.25" hidden="1" customHeight="1"/>
    <row r="40650" ht="8.25" hidden="1" customHeight="1"/>
    <row r="40651" ht="8.25" hidden="1" customHeight="1"/>
    <row r="40652" ht="8.25" hidden="1" customHeight="1"/>
    <row r="40653" ht="8.25" hidden="1" customHeight="1"/>
    <row r="40654" ht="8.25" hidden="1" customHeight="1"/>
    <row r="40655" ht="8.25" hidden="1" customHeight="1"/>
    <row r="40656" ht="8.25" hidden="1" customHeight="1"/>
    <row r="40657" ht="8.25" hidden="1" customHeight="1"/>
    <row r="40658" ht="8.25" hidden="1" customHeight="1"/>
    <row r="40659" ht="8.25" hidden="1" customHeight="1"/>
    <row r="40660" ht="8.25" hidden="1" customHeight="1"/>
    <row r="40661" ht="8.25" hidden="1" customHeight="1"/>
    <row r="40662" ht="8.25" hidden="1" customHeight="1"/>
    <row r="40663" ht="8.25" hidden="1" customHeight="1"/>
    <row r="40664" ht="8.25" hidden="1" customHeight="1"/>
    <row r="40665" ht="8.25" hidden="1" customHeight="1"/>
    <row r="40666" ht="8.25" hidden="1" customHeight="1"/>
    <row r="40667" ht="8.25" hidden="1" customHeight="1"/>
    <row r="40668" ht="8.25" hidden="1" customHeight="1"/>
    <row r="40669" ht="8.25" hidden="1" customHeight="1"/>
    <row r="40670" ht="8.25" hidden="1" customHeight="1"/>
    <row r="40671" ht="8.25" hidden="1" customHeight="1"/>
    <row r="40672" ht="8.25" hidden="1" customHeight="1"/>
    <row r="40673" ht="8.25" hidden="1" customHeight="1"/>
    <row r="40674" ht="8.25" hidden="1" customHeight="1"/>
    <row r="40675" ht="8.25" hidden="1" customHeight="1"/>
    <row r="40676" ht="8.25" hidden="1" customHeight="1"/>
    <row r="40677" ht="8.25" hidden="1" customHeight="1"/>
    <row r="40678" ht="8.25" hidden="1" customHeight="1"/>
    <row r="40679" ht="8.25" hidden="1" customHeight="1"/>
    <row r="40680" ht="8.25" hidden="1" customHeight="1"/>
    <row r="40681" ht="8.25" hidden="1" customHeight="1"/>
    <row r="40682" ht="8.25" hidden="1" customHeight="1"/>
    <row r="40683" ht="8.25" hidden="1" customHeight="1"/>
    <row r="40684" ht="8.25" hidden="1" customHeight="1"/>
    <row r="40685" ht="8.25" hidden="1" customHeight="1"/>
    <row r="40686" ht="8.25" hidden="1" customHeight="1"/>
    <row r="40687" ht="8.25" hidden="1" customHeight="1"/>
    <row r="40688" ht="8.25" hidden="1" customHeight="1"/>
    <row r="40689" ht="8.25" hidden="1" customHeight="1"/>
    <row r="40690" ht="8.25" hidden="1" customHeight="1"/>
    <row r="40691" ht="8.25" hidden="1" customHeight="1"/>
    <row r="40692" ht="8.25" hidden="1" customHeight="1"/>
    <row r="40693" ht="8.25" hidden="1" customHeight="1"/>
    <row r="40694" ht="8.25" hidden="1" customHeight="1"/>
    <row r="40695" ht="8.25" hidden="1" customHeight="1"/>
    <row r="40696" ht="8.25" hidden="1" customHeight="1"/>
    <row r="40697" ht="8.25" hidden="1" customHeight="1"/>
    <row r="40698" ht="8.25" hidden="1" customHeight="1"/>
    <row r="40699" ht="8.25" hidden="1" customHeight="1"/>
    <row r="40700" ht="8.25" hidden="1" customHeight="1"/>
    <row r="40701" ht="8.25" hidden="1" customHeight="1"/>
    <row r="40702" ht="8.25" hidden="1" customHeight="1"/>
    <row r="40703" ht="8.25" hidden="1" customHeight="1"/>
    <row r="40704" ht="8.25" hidden="1" customHeight="1"/>
    <row r="40705" ht="8.25" hidden="1" customHeight="1"/>
    <row r="40706" ht="8.25" hidden="1" customHeight="1"/>
    <row r="40707" ht="8.25" hidden="1" customHeight="1"/>
    <row r="40708" ht="8.25" hidden="1" customHeight="1"/>
    <row r="40709" ht="8.25" hidden="1" customHeight="1"/>
    <row r="40710" ht="8.25" hidden="1" customHeight="1"/>
    <row r="40711" ht="8.25" hidden="1" customHeight="1"/>
    <row r="40712" ht="8.25" hidden="1" customHeight="1"/>
    <row r="40713" ht="8.25" hidden="1" customHeight="1"/>
    <row r="40714" ht="8.25" hidden="1" customHeight="1"/>
    <row r="40715" ht="8.25" hidden="1" customHeight="1"/>
    <row r="40716" ht="8.25" hidden="1" customHeight="1"/>
    <row r="40717" ht="8.25" hidden="1" customHeight="1"/>
    <row r="40718" ht="8.25" hidden="1" customHeight="1"/>
    <row r="40719" ht="8.25" hidden="1" customHeight="1"/>
    <row r="40720" ht="8.25" hidden="1" customHeight="1"/>
    <row r="40721" ht="8.25" hidden="1" customHeight="1"/>
    <row r="40722" ht="8.25" hidden="1" customHeight="1"/>
    <row r="40723" ht="8.25" hidden="1" customHeight="1"/>
    <row r="40724" ht="8.25" hidden="1" customHeight="1"/>
    <row r="40725" ht="8.25" hidden="1" customHeight="1"/>
    <row r="40726" ht="8.25" hidden="1" customHeight="1"/>
    <row r="40727" ht="8.25" hidden="1" customHeight="1"/>
    <row r="40728" ht="8.25" hidden="1" customHeight="1"/>
    <row r="40729" ht="8.25" hidden="1" customHeight="1"/>
    <row r="40730" ht="8.25" hidden="1" customHeight="1"/>
    <row r="40731" ht="8.25" hidden="1" customHeight="1"/>
    <row r="40732" ht="8.25" hidden="1" customHeight="1"/>
    <row r="40733" ht="8.25" hidden="1" customHeight="1"/>
    <row r="40734" ht="8.25" hidden="1" customHeight="1"/>
    <row r="40735" ht="8.25" hidden="1" customHeight="1"/>
    <row r="40736" ht="8.25" hidden="1" customHeight="1"/>
    <row r="40737" ht="8.25" hidden="1" customHeight="1"/>
    <row r="40738" ht="8.25" hidden="1" customHeight="1"/>
    <row r="40739" ht="8.25" hidden="1" customHeight="1"/>
    <row r="40740" ht="8.25" hidden="1" customHeight="1"/>
    <row r="40741" ht="8.25" hidden="1" customHeight="1"/>
    <row r="40742" ht="8.25" hidden="1" customHeight="1"/>
    <row r="40743" ht="8.25" hidden="1" customHeight="1"/>
    <row r="40744" ht="8.25" hidden="1" customHeight="1"/>
    <row r="40745" ht="8.25" hidden="1" customHeight="1"/>
    <row r="40746" ht="8.25" hidden="1" customHeight="1"/>
    <row r="40747" ht="8.25" hidden="1" customHeight="1"/>
    <row r="40748" ht="8.25" hidden="1" customHeight="1"/>
    <row r="40749" ht="8.25" hidden="1" customHeight="1"/>
    <row r="40750" ht="8.25" hidden="1" customHeight="1"/>
    <row r="40751" ht="8.25" hidden="1" customHeight="1"/>
    <row r="40752" ht="8.25" hidden="1" customHeight="1"/>
    <row r="40753" ht="8.25" hidden="1" customHeight="1"/>
    <row r="40754" ht="8.25" hidden="1" customHeight="1"/>
    <row r="40755" ht="8.25" hidden="1" customHeight="1"/>
    <row r="40756" ht="8.25" hidden="1" customHeight="1"/>
    <row r="40757" ht="8.25" hidden="1" customHeight="1"/>
    <row r="40758" ht="8.25" hidden="1" customHeight="1"/>
    <row r="40759" ht="8.25" hidden="1" customHeight="1"/>
    <row r="40760" ht="8.25" hidden="1" customHeight="1"/>
    <row r="40761" ht="8.25" hidden="1" customHeight="1"/>
    <row r="40762" ht="8.25" hidden="1" customHeight="1"/>
    <row r="40763" ht="8.25" hidden="1" customHeight="1"/>
    <row r="40764" ht="8.25" hidden="1" customHeight="1"/>
    <row r="40765" ht="8.25" hidden="1" customHeight="1"/>
    <row r="40766" ht="8.25" hidden="1" customHeight="1"/>
    <row r="40767" ht="8.25" hidden="1" customHeight="1"/>
    <row r="40768" ht="8.25" hidden="1" customHeight="1"/>
    <row r="40769" ht="8.25" hidden="1" customHeight="1"/>
    <row r="40770" ht="8.25" hidden="1" customHeight="1"/>
    <row r="40771" ht="8.25" hidden="1" customHeight="1"/>
    <row r="40772" ht="8.25" hidden="1" customHeight="1"/>
    <row r="40773" ht="8.25" hidden="1" customHeight="1"/>
    <row r="40774" ht="8.25" hidden="1" customHeight="1"/>
    <row r="40775" ht="8.25" hidden="1" customHeight="1"/>
    <row r="40776" ht="8.25" hidden="1" customHeight="1"/>
    <row r="40777" ht="8.25" hidden="1" customHeight="1"/>
    <row r="40778" ht="8.25" hidden="1" customHeight="1"/>
    <row r="40779" ht="8.25" hidden="1" customHeight="1"/>
    <row r="40780" ht="8.25" hidden="1" customHeight="1"/>
    <row r="40781" ht="8.25" hidden="1" customHeight="1"/>
    <row r="40782" ht="8.25" hidden="1" customHeight="1"/>
    <row r="40783" ht="8.25" hidden="1" customHeight="1"/>
    <row r="40784" ht="8.25" hidden="1" customHeight="1"/>
    <row r="40785" ht="8.25" hidden="1" customHeight="1"/>
    <row r="40786" ht="8.25" hidden="1" customHeight="1"/>
    <row r="40787" ht="8.25" hidden="1" customHeight="1"/>
    <row r="40788" ht="8.25" hidden="1" customHeight="1"/>
    <row r="40789" ht="8.25" hidden="1" customHeight="1"/>
    <row r="40790" ht="8.25" hidden="1" customHeight="1"/>
    <row r="40791" ht="8.25" hidden="1" customHeight="1"/>
    <row r="40792" ht="8.25" hidden="1" customHeight="1"/>
    <row r="40793" ht="8.25" hidden="1" customHeight="1"/>
    <row r="40794" ht="8.25" hidden="1" customHeight="1"/>
    <row r="40795" ht="8.25" hidden="1" customHeight="1"/>
    <row r="40796" ht="8.25" hidden="1" customHeight="1"/>
    <row r="40797" ht="8.25" hidden="1" customHeight="1"/>
    <row r="40798" ht="8.25" hidden="1" customHeight="1"/>
    <row r="40799" ht="8.25" hidden="1" customHeight="1"/>
    <row r="40800" ht="8.25" hidden="1" customHeight="1"/>
    <row r="40801" ht="8.25" hidden="1" customHeight="1"/>
    <row r="40802" ht="8.25" hidden="1" customHeight="1"/>
    <row r="40803" ht="8.25" hidden="1" customHeight="1"/>
    <row r="40804" ht="8.25" hidden="1" customHeight="1"/>
    <row r="40805" ht="8.25" hidden="1" customHeight="1"/>
    <row r="40806" ht="8.25" hidden="1" customHeight="1"/>
    <row r="40807" ht="8.25" hidden="1" customHeight="1"/>
    <row r="40808" ht="8.25" hidden="1" customHeight="1"/>
    <row r="40809" ht="8.25" hidden="1" customHeight="1"/>
    <row r="40810" ht="8.25" hidden="1" customHeight="1"/>
    <row r="40811" ht="8.25" hidden="1" customHeight="1"/>
    <row r="40812" ht="8.25" hidden="1" customHeight="1"/>
    <row r="40813" ht="8.25" hidden="1" customHeight="1"/>
    <row r="40814" ht="8.25" hidden="1" customHeight="1"/>
    <row r="40815" ht="8.25" hidden="1" customHeight="1"/>
    <row r="40816" ht="8.25" hidden="1" customHeight="1"/>
    <row r="40817" ht="8.25" hidden="1" customHeight="1"/>
    <row r="40818" ht="8.25" hidden="1" customHeight="1"/>
    <row r="40819" ht="8.25" hidden="1" customHeight="1"/>
    <row r="40820" ht="8.25" hidden="1" customHeight="1"/>
    <row r="40821" ht="8.25" hidden="1" customHeight="1"/>
    <row r="40822" ht="8.25" hidden="1" customHeight="1"/>
    <row r="40823" ht="8.25" hidden="1" customHeight="1"/>
    <row r="40824" ht="8.25" hidden="1" customHeight="1"/>
    <row r="40825" ht="8.25" hidden="1" customHeight="1"/>
    <row r="40826" ht="8.25" hidden="1" customHeight="1"/>
    <row r="40827" ht="8.25" hidden="1" customHeight="1"/>
    <row r="40828" ht="8.25" hidden="1" customHeight="1"/>
    <row r="40829" ht="8.25" hidden="1" customHeight="1"/>
    <row r="40830" ht="8.25" hidden="1" customHeight="1"/>
    <row r="40831" ht="8.25" hidden="1" customHeight="1"/>
    <row r="40832" ht="8.25" hidden="1" customHeight="1"/>
    <row r="40833" ht="8.25" hidden="1" customHeight="1"/>
    <row r="40834" ht="8.25" hidden="1" customHeight="1"/>
    <row r="40835" ht="8.25" hidden="1" customHeight="1"/>
    <row r="40836" ht="8.25" hidden="1" customHeight="1"/>
    <row r="40837" ht="8.25" hidden="1" customHeight="1"/>
    <row r="40838" ht="8.25" hidden="1" customHeight="1"/>
    <row r="40839" ht="8.25" hidden="1" customHeight="1"/>
    <row r="40840" ht="8.25" hidden="1" customHeight="1"/>
    <row r="40841" ht="8.25" hidden="1" customHeight="1"/>
    <row r="40842" ht="8.25" hidden="1" customHeight="1"/>
    <row r="40843" ht="8.25" hidden="1" customHeight="1"/>
    <row r="40844" ht="8.25" hidden="1" customHeight="1"/>
    <row r="40845" ht="8.25" hidden="1" customHeight="1"/>
    <row r="40846" ht="8.25" hidden="1" customHeight="1"/>
    <row r="40847" ht="8.25" hidden="1" customHeight="1"/>
    <row r="40848" ht="8.25" hidden="1" customHeight="1"/>
    <row r="40849" ht="8.25" hidden="1" customHeight="1"/>
    <row r="40850" ht="8.25" hidden="1" customHeight="1"/>
    <row r="40851" ht="8.25" hidden="1" customHeight="1"/>
    <row r="40852" ht="8.25" hidden="1" customHeight="1"/>
    <row r="40853" ht="8.25" hidden="1" customHeight="1"/>
    <row r="40854" ht="8.25" hidden="1" customHeight="1"/>
    <row r="40855" ht="8.25" hidden="1" customHeight="1"/>
    <row r="40856" ht="8.25" hidden="1" customHeight="1"/>
    <row r="40857" ht="8.25" hidden="1" customHeight="1"/>
    <row r="40858" ht="8.25" hidden="1" customHeight="1"/>
    <row r="40859" ht="8.25" hidden="1" customHeight="1"/>
    <row r="40860" ht="8.25" hidden="1" customHeight="1"/>
    <row r="40861" ht="8.25" hidden="1" customHeight="1"/>
    <row r="40862" ht="8.25" hidden="1" customHeight="1"/>
    <row r="40863" ht="8.25" hidden="1" customHeight="1"/>
    <row r="40864" ht="8.25" hidden="1" customHeight="1"/>
    <row r="40865" ht="8.25" hidden="1" customHeight="1"/>
    <row r="40866" ht="8.25" hidden="1" customHeight="1"/>
    <row r="40867" ht="8.25" hidden="1" customHeight="1"/>
    <row r="40868" ht="8.25" hidden="1" customHeight="1"/>
    <row r="40869" ht="8.25" hidden="1" customHeight="1"/>
    <row r="40870" ht="8.25" hidden="1" customHeight="1"/>
    <row r="40871" ht="8.25" hidden="1" customHeight="1"/>
    <row r="40872" ht="8.25" hidden="1" customHeight="1"/>
    <row r="40873" ht="8.25" hidden="1" customHeight="1"/>
    <row r="40874" ht="8.25" hidden="1" customHeight="1"/>
    <row r="40875" ht="8.25" hidden="1" customHeight="1"/>
    <row r="40876" ht="8.25" hidden="1" customHeight="1"/>
    <row r="40877" ht="8.25" hidden="1" customHeight="1"/>
    <row r="40878" ht="8.25" hidden="1" customHeight="1"/>
    <row r="40879" ht="8.25" hidden="1" customHeight="1"/>
    <row r="40880" ht="8.25" hidden="1" customHeight="1"/>
    <row r="40881" ht="8.25" hidden="1" customHeight="1"/>
    <row r="40882" ht="8.25" hidden="1" customHeight="1"/>
    <row r="40883" ht="8.25" hidden="1" customHeight="1"/>
    <row r="40884" ht="8.25" hidden="1" customHeight="1"/>
    <row r="40885" ht="8.25" hidden="1" customHeight="1"/>
    <row r="40886" ht="8.25" hidden="1" customHeight="1"/>
    <row r="40887" ht="8.25" hidden="1" customHeight="1"/>
    <row r="40888" ht="8.25" hidden="1" customHeight="1"/>
    <row r="40889" ht="8.25" hidden="1" customHeight="1"/>
    <row r="40890" ht="8.25" hidden="1" customHeight="1"/>
    <row r="40891" ht="8.25" hidden="1" customHeight="1"/>
    <row r="40892" ht="8.25" hidden="1" customHeight="1"/>
    <row r="40893" ht="8.25" hidden="1" customHeight="1"/>
    <row r="40894" ht="8.25" hidden="1" customHeight="1"/>
    <row r="40895" ht="8.25" hidden="1" customHeight="1"/>
    <row r="40896" ht="8.25" hidden="1" customHeight="1"/>
    <row r="40897" ht="8.25" hidden="1" customHeight="1"/>
    <row r="40898" ht="8.25" hidden="1" customHeight="1"/>
    <row r="40899" ht="8.25" hidden="1" customHeight="1"/>
    <row r="40900" ht="8.25" hidden="1" customHeight="1"/>
    <row r="40901" ht="8.25" hidden="1" customHeight="1"/>
    <row r="40902" ht="8.25" hidden="1" customHeight="1"/>
    <row r="40903" ht="8.25" hidden="1" customHeight="1"/>
    <row r="40904" ht="8.25" hidden="1" customHeight="1"/>
    <row r="40905" ht="8.25" hidden="1" customHeight="1"/>
    <row r="40906" ht="8.25" hidden="1" customHeight="1"/>
    <row r="40907" ht="8.25" hidden="1" customHeight="1"/>
    <row r="40908" ht="8.25" hidden="1" customHeight="1"/>
    <row r="40909" ht="8.25" hidden="1" customHeight="1"/>
    <row r="40910" ht="8.25" hidden="1" customHeight="1"/>
    <row r="40911" ht="8.25" hidden="1" customHeight="1"/>
    <row r="40912" ht="8.25" hidden="1" customHeight="1"/>
    <row r="40913" ht="8.25" hidden="1" customHeight="1"/>
    <row r="40914" ht="8.25" hidden="1" customHeight="1"/>
    <row r="40915" ht="8.25" hidden="1" customHeight="1"/>
    <row r="40916" ht="8.25" hidden="1" customHeight="1"/>
    <row r="40917" ht="8.25" hidden="1" customHeight="1"/>
    <row r="40918" ht="8.25" hidden="1" customHeight="1"/>
    <row r="40919" ht="8.25" hidden="1" customHeight="1"/>
    <row r="40920" ht="8.25" hidden="1" customHeight="1"/>
    <row r="40921" ht="8.25" hidden="1" customHeight="1"/>
    <row r="40922" ht="8.25" hidden="1" customHeight="1"/>
    <row r="40923" ht="8.25" hidden="1" customHeight="1"/>
    <row r="40924" ht="8.25" hidden="1" customHeight="1"/>
    <row r="40925" ht="8.25" hidden="1" customHeight="1"/>
    <row r="40926" ht="8.25" hidden="1" customHeight="1"/>
    <row r="40927" ht="8.25" hidden="1" customHeight="1"/>
    <row r="40928" ht="8.25" hidden="1" customHeight="1"/>
    <row r="40929" ht="8.25" hidden="1" customHeight="1"/>
    <row r="40930" ht="8.25" hidden="1" customHeight="1"/>
    <row r="40931" ht="8.25" hidden="1" customHeight="1"/>
    <row r="40932" ht="8.25" hidden="1" customHeight="1"/>
    <row r="40933" ht="8.25" hidden="1" customHeight="1"/>
    <row r="40934" ht="8.25" hidden="1" customHeight="1"/>
    <row r="40935" ht="8.25" hidden="1" customHeight="1"/>
    <row r="40936" ht="8.25" hidden="1" customHeight="1"/>
    <row r="40937" ht="8.25" hidden="1" customHeight="1"/>
    <row r="40938" ht="8.25" hidden="1" customHeight="1"/>
    <row r="40939" ht="8.25" hidden="1" customHeight="1"/>
    <row r="40940" ht="8.25" hidden="1" customHeight="1"/>
    <row r="40941" ht="8.25" hidden="1" customHeight="1"/>
    <row r="40942" ht="8.25" hidden="1" customHeight="1"/>
    <row r="40943" ht="8.25" hidden="1" customHeight="1"/>
    <row r="40944" ht="8.25" hidden="1" customHeight="1"/>
    <row r="40945" ht="8.25" hidden="1" customHeight="1"/>
    <row r="40946" ht="8.25" hidden="1" customHeight="1"/>
    <row r="40947" ht="8.25" hidden="1" customHeight="1"/>
    <row r="40948" ht="8.25" hidden="1" customHeight="1"/>
    <row r="40949" ht="8.25" hidden="1" customHeight="1"/>
    <row r="40950" ht="8.25" hidden="1" customHeight="1"/>
    <row r="40951" ht="8.25" hidden="1" customHeight="1"/>
    <row r="40952" ht="8.25" hidden="1" customHeight="1"/>
    <row r="40953" ht="8.25" hidden="1" customHeight="1"/>
    <row r="40954" ht="8.25" hidden="1" customHeight="1"/>
    <row r="40955" ht="8.25" hidden="1" customHeight="1"/>
    <row r="40956" ht="8.25" hidden="1" customHeight="1"/>
    <row r="40957" ht="8.25" hidden="1" customHeight="1"/>
    <row r="40958" ht="8.25" hidden="1" customHeight="1"/>
    <row r="40959" ht="8.25" hidden="1" customHeight="1"/>
    <row r="40960" ht="8.25" hidden="1" customHeight="1"/>
    <row r="40961" ht="8.25" hidden="1" customHeight="1"/>
    <row r="40962" ht="8.25" hidden="1" customHeight="1"/>
    <row r="40963" ht="8.25" hidden="1" customHeight="1"/>
    <row r="40964" ht="8.25" hidden="1" customHeight="1"/>
    <row r="40965" ht="8.25" hidden="1" customHeight="1"/>
    <row r="40966" ht="8.25" hidden="1" customHeight="1"/>
    <row r="40967" ht="8.25" hidden="1" customHeight="1"/>
    <row r="40968" ht="8.25" hidden="1" customHeight="1"/>
    <row r="40969" ht="8.25" hidden="1" customHeight="1"/>
    <row r="40970" ht="8.25" hidden="1" customHeight="1"/>
    <row r="40971" ht="8.25" hidden="1" customHeight="1"/>
    <row r="40972" ht="8.25" hidden="1" customHeight="1"/>
    <row r="40973" ht="8.25" hidden="1" customHeight="1"/>
    <row r="40974" ht="8.25" hidden="1" customHeight="1"/>
    <row r="40975" ht="8.25" hidden="1" customHeight="1"/>
    <row r="40976" ht="8.25" hidden="1" customHeight="1"/>
    <row r="40977" ht="8.25" hidden="1" customHeight="1"/>
    <row r="40978" ht="8.25" hidden="1" customHeight="1"/>
    <row r="40979" ht="8.25" hidden="1" customHeight="1"/>
    <row r="40980" ht="8.25" hidden="1" customHeight="1"/>
    <row r="40981" ht="8.25" hidden="1" customHeight="1"/>
    <row r="40982" ht="8.25" hidden="1" customHeight="1"/>
    <row r="40983" ht="8.25" hidden="1" customHeight="1"/>
    <row r="40984" ht="8.25" hidden="1" customHeight="1"/>
    <row r="40985" ht="8.25" hidden="1" customHeight="1"/>
    <row r="40986" ht="8.25" hidden="1" customHeight="1"/>
    <row r="40987" ht="8.25" hidden="1" customHeight="1"/>
    <row r="40988" ht="8.25" hidden="1" customHeight="1"/>
    <row r="40989" ht="8.25" hidden="1" customHeight="1"/>
    <row r="40990" ht="8.25" hidden="1" customHeight="1"/>
    <row r="40991" ht="8.25" hidden="1" customHeight="1"/>
    <row r="40992" ht="8.25" hidden="1" customHeight="1"/>
    <row r="40993" ht="8.25" hidden="1" customHeight="1"/>
    <row r="40994" ht="8.25" hidden="1" customHeight="1"/>
    <row r="40995" ht="8.25" hidden="1" customHeight="1"/>
    <row r="40996" ht="8.25" hidden="1" customHeight="1"/>
    <row r="40997" ht="8.25" hidden="1" customHeight="1"/>
    <row r="40998" ht="8.25" hidden="1" customHeight="1"/>
    <row r="40999" ht="8.25" hidden="1" customHeight="1"/>
    <row r="41000" ht="8.25" hidden="1" customHeight="1"/>
    <row r="41001" ht="8.25" hidden="1" customHeight="1"/>
    <row r="41002" ht="8.25" hidden="1" customHeight="1"/>
    <row r="41003" ht="8.25" hidden="1" customHeight="1"/>
    <row r="41004" ht="8.25" hidden="1" customHeight="1"/>
    <row r="41005" ht="8.25" hidden="1" customHeight="1"/>
    <row r="41006" ht="8.25" hidden="1" customHeight="1"/>
    <row r="41007" ht="8.25" hidden="1" customHeight="1"/>
    <row r="41008" ht="8.25" hidden="1" customHeight="1"/>
    <row r="41009" ht="8.25" hidden="1" customHeight="1"/>
    <row r="41010" ht="8.25" hidden="1" customHeight="1"/>
    <row r="41011" ht="8.25" hidden="1" customHeight="1"/>
    <row r="41012" ht="8.25" hidden="1" customHeight="1"/>
    <row r="41013" ht="8.25" hidden="1" customHeight="1"/>
    <row r="41014" ht="8.25" hidden="1" customHeight="1"/>
    <row r="41015" ht="8.25" hidden="1" customHeight="1"/>
    <row r="41016" ht="8.25" hidden="1" customHeight="1"/>
    <row r="41017" ht="8.25" hidden="1" customHeight="1"/>
    <row r="41018" ht="8.25" hidden="1" customHeight="1"/>
    <row r="41019" ht="8.25" hidden="1" customHeight="1"/>
    <row r="41020" ht="8.25" hidden="1" customHeight="1"/>
    <row r="41021" ht="8.25" hidden="1" customHeight="1"/>
    <row r="41022" ht="8.25" hidden="1" customHeight="1"/>
    <row r="41023" ht="8.25" hidden="1" customHeight="1"/>
    <row r="41024" ht="8.25" hidden="1" customHeight="1"/>
    <row r="41025" ht="8.25" hidden="1" customHeight="1"/>
    <row r="41026" ht="8.25" hidden="1" customHeight="1"/>
    <row r="41027" ht="8.25" hidden="1" customHeight="1"/>
    <row r="41028" ht="8.25" hidden="1" customHeight="1"/>
    <row r="41029" ht="8.25" hidden="1" customHeight="1"/>
    <row r="41030" ht="8.25" hidden="1" customHeight="1"/>
    <row r="41031" ht="8.25" hidden="1" customHeight="1"/>
    <row r="41032" ht="8.25" hidden="1" customHeight="1"/>
    <row r="41033" ht="8.25" hidden="1" customHeight="1"/>
    <row r="41034" ht="8.25" hidden="1" customHeight="1"/>
    <row r="41035" ht="8.25" hidden="1" customHeight="1"/>
    <row r="41036" ht="8.25" hidden="1" customHeight="1"/>
    <row r="41037" ht="8.25" hidden="1" customHeight="1"/>
    <row r="41038" ht="8.25" hidden="1" customHeight="1"/>
    <row r="41039" ht="8.25" hidden="1" customHeight="1"/>
    <row r="41040" ht="8.25" hidden="1" customHeight="1"/>
    <row r="41041" ht="8.25" hidden="1" customHeight="1"/>
    <row r="41042" ht="8.25" hidden="1" customHeight="1"/>
    <row r="41043" ht="8.25" hidden="1" customHeight="1"/>
    <row r="41044" ht="8.25" hidden="1" customHeight="1"/>
    <row r="41045" ht="8.25" hidden="1" customHeight="1"/>
    <row r="41046" ht="8.25" hidden="1" customHeight="1"/>
    <row r="41047" ht="8.25" hidden="1" customHeight="1"/>
    <row r="41048" ht="8.25" hidden="1" customHeight="1"/>
    <row r="41049" ht="8.25" hidden="1" customHeight="1"/>
    <row r="41050" ht="8.25" hidden="1" customHeight="1"/>
    <row r="41051" ht="8.25" hidden="1" customHeight="1"/>
    <row r="41052" ht="8.25" hidden="1" customHeight="1"/>
    <row r="41053" ht="8.25" hidden="1" customHeight="1"/>
    <row r="41054" ht="8.25" hidden="1" customHeight="1"/>
    <row r="41055" ht="8.25" hidden="1" customHeight="1"/>
    <row r="41056" ht="8.25" hidden="1" customHeight="1"/>
    <row r="41057" ht="8.25" hidden="1" customHeight="1"/>
    <row r="41058" ht="8.25" hidden="1" customHeight="1"/>
    <row r="41059" ht="8.25" hidden="1" customHeight="1"/>
    <row r="41060" ht="8.25" hidden="1" customHeight="1"/>
    <row r="41061" ht="8.25" hidden="1" customHeight="1"/>
    <row r="41062" ht="8.25" hidden="1" customHeight="1"/>
    <row r="41063" ht="8.25" hidden="1" customHeight="1"/>
    <row r="41064" ht="8.25" hidden="1" customHeight="1"/>
    <row r="41065" ht="8.25" hidden="1" customHeight="1"/>
    <row r="41066" ht="8.25" hidden="1" customHeight="1"/>
    <row r="41067" ht="8.25" hidden="1" customHeight="1"/>
    <row r="41068" ht="8.25" hidden="1" customHeight="1"/>
    <row r="41069" ht="8.25" hidden="1" customHeight="1"/>
    <row r="41070" ht="8.25" hidden="1" customHeight="1"/>
    <row r="41071" ht="8.25" hidden="1" customHeight="1"/>
    <row r="41072" ht="8.25" hidden="1" customHeight="1"/>
    <row r="41073" ht="8.25" hidden="1" customHeight="1"/>
    <row r="41074" ht="8.25" hidden="1" customHeight="1"/>
    <row r="41075" ht="8.25" hidden="1" customHeight="1"/>
    <row r="41076" ht="8.25" hidden="1" customHeight="1"/>
    <row r="41077" ht="8.25" hidden="1" customHeight="1"/>
    <row r="41078" ht="8.25" hidden="1" customHeight="1"/>
    <row r="41079" ht="8.25" hidden="1" customHeight="1"/>
    <row r="41080" ht="8.25" hidden="1" customHeight="1"/>
    <row r="41081" ht="8.25" hidden="1" customHeight="1"/>
    <row r="41082" ht="8.25" hidden="1" customHeight="1"/>
    <row r="41083" ht="8.25" hidden="1" customHeight="1"/>
    <row r="41084" ht="8.25" hidden="1" customHeight="1"/>
    <row r="41085" ht="8.25" hidden="1" customHeight="1"/>
    <row r="41086" ht="8.25" hidden="1" customHeight="1"/>
    <row r="41087" ht="8.25" hidden="1" customHeight="1"/>
    <row r="41088" ht="8.25" hidden="1" customHeight="1"/>
    <row r="41089" ht="8.25" hidden="1" customHeight="1"/>
    <row r="41090" ht="8.25" hidden="1" customHeight="1"/>
    <row r="41091" ht="8.25" hidden="1" customHeight="1"/>
    <row r="41092" ht="8.25" hidden="1" customHeight="1"/>
    <row r="41093" ht="8.25" hidden="1" customHeight="1"/>
    <row r="41094" ht="8.25" hidden="1" customHeight="1"/>
    <row r="41095" ht="8.25" hidden="1" customHeight="1"/>
    <row r="41096" ht="8.25" hidden="1" customHeight="1"/>
    <row r="41097" ht="8.25" hidden="1" customHeight="1"/>
    <row r="41098" ht="8.25" hidden="1" customHeight="1"/>
    <row r="41099" ht="8.25" hidden="1" customHeight="1"/>
    <row r="41100" ht="8.25" hidden="1" customHeight="1"/>
    <row r="41101" ht="8.25" hidden="1" customHeight="1"/>
    <row r="41102" ht="8.25" hidden="1" customHeight="1"/>
    <row r="41103" ht="8.25" hidden="1" customHeight="1"/>
    <row r="41104" ht="8.25" hidden="1" customHeight="1"/>
    <row r="41105" ht="8.25" hidden="1" customHeight="1"/>
    <row r="41106" ht="8.25" hidden="1" customHeight="1"/>
    <row r="41107" ht="8.25" hidden="1" customHeight="1"/>
    <row r="41108" ht="8.25" hidden="1" customHeight="1"/>
    <row r="41109" ht="8.25" hidden="1" customHeight="1"/>
    <row r="41110" ht="8.25" hidden="1" customHeight="1"/>
    <row r="41111" ht="8.25" hidden="1" customHeight="1"/>
    <row r="41112" ht="8.25" hidden="1" customHeight="1"/>
    <row r="41113" ht="8.25" hidden="1" customHeight="1"/>
    <row r="41114" ht="8.25" hidden="1" customHeight="1"/>
    <row r="41115" ht="8.25" hidden="1" customHeight="1"/>
    <row r="41116" ht="8.25" hidden="1" customHeight="1"/>
    <row r="41117" ht="8.25" hidden="1" customHeight="1"/>
    <row r="41118" ht="8.25" hidden="1" customHeight="1"/>
    <row r="41119" ht="8.25" hidden="1" customHeight="1"/>
    <row r="41120" ht="8.25" hidden="1" customHeight="1"/>
    <row r="41121" ht="8.25" hidden="1" customHeight="1"/>
    <row r="41122" ht="8.25" hidden="1" customHeight="1"/>
    <row r="41123" ht="8.25" hidden="1" customHeight="1"/>
    <row r="41124" ht="8.25" hidden="1" customHeight="1"/>
    <row r="41125" ht="8.25" hidden="1" customHeight="1"/>
    <row r="41126" ht="8.25" hidden="1" customHeight="1"/>
    <row r="41127" ht="8.25" hidden="1" customHeight="1"/>
    <row r="41128" ht="8.25" hidden="1" customHeight="1"/>
    <row r="41129" ht="8.25" hidden="1" customHeight="1"/>
    <row r="41130" ht="8.25" hidden="1" customHeight="1"/>
    <row r="41131" ht="8.25" hidden="1" customHeight="1"/>
    <row r="41132" ht="8.25" hidden="1" customHeight="1"/>
    <row r="41133" ht="8.25" hidden="1" customHeight="1"/>
    <row r="41134" ht="8.25" hidden="1" customHeight="1"/>
    <row r="41135" ht="8.25" hidden="1" customHeight="1"/>
    <row r="41136" ht="8.25" hidden="1" customHeight="1"/>
    <row r="41137" ht="8.25" hidden="1" customHeight="1"/>
    <row r="41138" ht="8.25" hidden="1" customHeight="1"/>
    <row r="41139" ht="8.25" hidden="1" customHeight="1"/>
    <row r="41140" ht="8.25" hidden="1" customHeight="1"/>
    <row r="41141" ht="8.25" hidden="1" customHeight="1"/>
    <row r="41142" ht="8.25" hidden="1" customHeight="1"/>
    <row r="41143" ht="8.25" hidden="1" customHeight="1"/>
    <row r="41144" ht="8.25" hidden="1" customHeight="1"/>
    <row r="41145" ht="8.25" hidden="1" customHeight="1"/>
    <row r="41146" ht="8.25" hidden="1" customHeight="1"/>
    <row r="41147" ht="8.25" hidden="1" customHeight="1"/>
    <row r="41148" ht="8.25" hidden="1" customHeight="1"/>
    <row r="41149" ht="8.25" hidden="1" customHeight="1"/>
    <row r="41150" ht="8.25" hidden="1" customHeight="1"/>
    <row r="41151" ht="8.25" hidden="1" customHeight="1"/>
    <row r="41152" ht="8.25" hidden="1" customHeight="1"/>
    <row r="41153" ht="8.25" hidden="1" customHeight="1"/>
    <row r="41154" ht="8.25" hidden="1" customHeight="1"/>
    <row r="41155" ht="8.25" hidden="1" customHeight="1"/>
    <row r="41156" ht="8.25" hidden="1" customHeight="1"/>
    <row r="41157" ht="8.25" hidden="1" customHeight="1"/>
    <row r="41158" ht="8.25" hidden="1" customHeight="1"/>
    <row r="41159" ht="8.25" hidden="1" customHeight="1"/>
    <row r="41160" ht="8.25" hidden="1" customHeight="1"/>
    <row r="41161" ht="8.25" hidden="1" customHeight="1"/>
    <row r="41162" ht="8.25" hidden="1" customHeight="1"/>
    <row r="41163" ht="8.25" hidden="1" customHeight="1"/>
    <row r="41164" ht="8.25" hidden="1" customHeight="1"/>
    <row r="41165" ht="8.25" hidden="1" customHeight="1"/>
    <row r="41166" ht="8.25" hidden="1" customHeight="1"/>
    <row r="41167" ht="8.25" hidden="1" customHeight="1"/>
    <row r="41168" ht="8.25" hidden="1" customHeight="1"/>
    <row r="41169" ht="8.25" hidden="1" customHeight="1"/>
    <row r="41170" ht="8.25" hidden="1" customHeight="1"/>
    <row r="41171" ht="8.25" hidden="1" customHeight="1"/>
    <row r="41172" ht="8.25" hidden="1" customHeight="1"/>
    <row r="41173" ht="8.25" hidden="1" customHeight="1"/>
    <row r="41174" ht="8.25" hidden="1" customHeight="1"/>
    <row r="41175" ht="8.25" hidden="1" customHeight="1"/>
    <row r="41176" ht="8.25" hidden="1" customHeight="1"/>
    <row r="41177" ht="8.25" hidden="1" customHeight="1"/>
    <row r="41178" ht="8.25" hidden="1" customHeight="1"/>
    <row r="41179" ht="8.25" hidden="1" customHeight="1"/>
    <row r="41180" ht="8.25" hidden="1" customHeight="1"/>
    <row r="41181" ht="8.25" hidden="1" customHeight="1"/>
    <row r="41182" ht="8.25" hidden="1" customHeight="1"/>
    <row r="41183" ht="8.25" hidden="1" customHeight="1"/>
    <row r="41184" ht="8.25" hidden="1" customHeight="1"/>
    <row r="41185" ht="8.25" hidden="1" customHeight="1"/>
    <row r="41186" ht="8.25" hidden="1" customHeight="1"/>
    <row r="41187" ht="8.25" hidden="1" customHeight="1"/>
    <row r="41188" ht="8.25" hidden="1" customHeight="1"/>
    <row r="41189" ht="8.25" hidden="1" customHeight="1"/>
    <row r="41190" ht="8.25" hidden="1" customHeight="1"/>
    <row r="41191" ht="8.25" hidden="1" customHeight="1"/>
    <row r="41192" ht="8.25" hidden="1" customHeight="1"/>
    <row r="41193" ht="8.25" hidden="1" customHeight="1"/>
    <row r="41194" ht="8.25" hidden="1" customHeight="1"/>
    <row r="41195" ht="8.25" hidden="1" customHeight="1"/>
    <row r="41196" ht="8.25" hidden="1" customHeight="1"/>
    <row r="41197" ht="8.25" hidden="1" customHeight="1"/>
    <row r="41198" ht="8.25" hidden="1" customHeight="1"/>
    <row r="41199" ht="8.25" hidden="1" customHeight="1"/>
    <row r="41200" ht="8.25" hidden="1" customHeight="1"/>
    <row r="41201" ht="8.25" hidden="1" customHeight="1"/>
    <row r="41202" ht="8.25" hidden="1" customHeight="1"/>
    <row r="41203" ht="8.25" hidden="1" customHeight="1"/>
    <row r="41204" ht="8.25" hidden="1" customHeight="1"/>
    <row r="41205" ht="8.25" hidden="1" customHeight="1"/>
    <row r="41206" ht="8.25" hidden="1" customHeight="1"/>
    <row r="41207" ht="8.25" hidden="1" customHeight="1"/>
    <row r="41208" ht="8.25" hidden="1" customHeight="1"/>
    <row r="41209" ht="8.25" hidden="1" customHeight="1"/>
    <row r="41210" ht="8.25" hidden="1" customHeight="1"/>
    <row r="41211" ht="8.25" hidden="1" customHeight="1"/>
    <row r="41212" ht="8.25" hidden="1" customHeight="1"/>
    <row r="41213" ht="8.25" hidden="1" customHeight="1"/>
    <row r="41214" ht="8.25" hidden="1" customHeight="1"/>
    <row r="41215" ht="8.25" hidden="1" customHeight="1"/>
    <row r="41216" ht="8.25" hidden="1" customHeight="1"/>
    <row r="41217" ht="8.25" hidden="1" customHeight="1"/>
    <row r="41218" ht="8.25" hidden="1" customHeight="1"/>
    <row r="41219" ht="8.25" hidden="1" customHeight="1"/>
    <row r="41220" ht="8.25" hidden="1" customHeight="1"/>
    <row r="41221" ht="8.25" hidden="1" customHeight="1"/>
    <row r="41222" ht="8.25" hidden="1" customHeight="1"/>
    <row r="41223" ht="8.25" hidden="1" customHeight="1"/>
    <row r="41224" ht="8.25" hidden="1" customHeight="1"/>
    <row r="41225" ht="8.25" hidden="1" customHeight="1"/>
    <row r="41226" ht="8.25" hidden="1" customHeight="1"/>
    <row r="41227" ht="8.25" hidden="1" customHeight="1"/>
    <row r="41228" ht="8.25" hidden="1" customHeight="1"/>
    <row r="41229" ht="8.25" hidden="1" customHeight="1"/>
    <row r="41230" ht="8.25" hidden="1" customHeight="1"/>
    <row r="41231" ht="8.25" hidden="1" customHeight="1"/>
    <row r="41232" ht="8.25" hidden="1" customHeight="1"/>
    <row r="41233" ht="8.25" hidden="1" customHeight="1"/>
    <row r="41234" ht="8.25" hidden="1" customHeight="1"/>
    <row r="41235" ht="8.25" hidden="1" customHeight="1"/>
    <row r="41236" ht="8.25" hidden="1" customHeight="1"/>
    <row r="41237" ht="8.25" hidden="1" customHeight="1"/>
    <row r="41238" ht="8.25" hidden="1" customHeight="1"/>
    <row r="41239" ht="8.25" hidden="1" customHeight="1"/>
    <row r="41240" ht="8.25" hidden="1" customHeight="1"/>
    <row r="41241" ht="8.25" hidden="1" customHeight="1"/>
    <row r="41242" ht="8.25" hidden="1" customHeight="1"/>
    <row r="41243" ht="8.25" hidden="1" customHeight="1"/>
    <row r="41244" ht="8.25" hidden="1" customHeight="1"/>
    <row r="41245" ht="8.25" hidden="1" customHeight="1"/>
    <row r="41246" ht="8.25" hidden="1" customHeight="1"/>
    <row r="41247" ht="8.25" hidden="1" customHeight="1"/>
    <row r="41248" ht="8.25" hidden="1" customHeight="1"/>
    <row r="41249" ht="8.25" hidden="1" customHeight="1"/>
    <row r="41250" ht="8.25" hidden="1" customHeight="1"/>
    <row r="41251" ht="8.25" hidden="1" customHeight="1"/>
    <row r="41252" ht="8.25" hidden="1" customHeight="1"/>
    <row r="41253" ht="8.25" hidden="1" customHeight="1"/>
    <row r="41254" ht="8.25" hidden="1" customHeight="1"/>
    <row r="41255" ht="8.25" hidden="1" customHeight="1"/>
    <row r="41256" ht="8.25" hidden="1" customHeight="1"/>
    <row r="41257" ht="8.25" hidden="1" customHeight="1"/>
    <row r="41258" ht="8.25" hidden="1" customHeight="1"/>
    <row r="41259" ht="8.25" hidden="1" customHeight="1"/>
    <row r="41260" ht="8.25" hidden="1" customHeight="1"/>
    <row r="41261" ht="8.25" hidden="1" customHeight="1"/>
    <row r="41262" ht="8.25" hidden="1" customHeight="1"/>
    <row r="41263" ht="8.25" hidden="1" customHeight="1"/>
    <row r="41264" ht="8.25" hidden="1" customHeight="1"/>
    <row r="41265" ht="8.25" hidden="1" customHeight="1"/>
    <row r="41266" ht="8.25" hidden="1" customHeight="1"/>
    <row r="41267" ht="8.25" hidden="1" customHeight="1"/>
    <row r="41268" ht="8.25" hidden="1" customHeight="1"/>
    <row r="41269" ht="8.25" hidden="1" customHeight="1"/>
    <row r="41270" ht="8.25" hidden="1" customHeight="1"/>
    <row r="41271" ht="8.25" hidden="1" customHeight="1"/>
    <row r="41272" ht="8.25" hidden="1" customHeight="1"/>
    <row r="41273" ht="8.25" hidden="1" customHeight="1"/>
    <row r="41274" ht="8.25" hidden="1" customHeight="1"/>
    <row r="41275" ht="8.25" hidden="1" customHeight="1"/>
    <row r="41276" ht="8.25" hidden="1" customHeight="1"/>
    <row r="41277" ht="8.25" hidden="1" customHeight="1"/>
    <row r="41278" ht="8.25" hidden="1" customHeight="1"/>
    <row r="41279" ht="8.25" hidden="1" customHeight="1"/>
    <row r="41280" ht="8.25" hidden="1" customHeight="1"/>
    <row r="41281" ht="8.25" hidden="1" customHeight="1"/>
    <row r="41282" ht="8.25" hidden="1" customHeight="1"/>
    <row r="41283" ht="8.25" hidden="1" customHeight="1"/>
    <row r="41284" ht="8.25" hidden="1" customHeight="1"/>
    <row r="41285" ht="8.25" hidden="1" customHeight="1"/>
    <row r="41286" ht="8.25" hidden="1" customHeight="1"/>
    <row r="41287" ht="8.25" hidden="1" customHeight="1"/>
    <row r="41288" ht="8.25" hidden="1" customHeight="1"/>
    <row r="41289" ht="8.25" hidden="1" customHeight="1"/>
    <row r="41290" ht="8.25" hidden="1" customHeight="1"/>
    <row r="41291" ht="8.25" hidden="1" customHeight="1"/>
    <row r="41292" ht="8.25" hidden="1" customHeight="1"/>
    <row r="41293" ht="8.25" hidden="1" customHeight="1"/>
    <row r="41294" ht="8.25" hidden="1" customHeight="1"/>
    <row r="41295" ht="8.25" hidden="1" customHeight="1"/>
    <row r="41296" ht="8.25" hidden="1" customHeight="1"/>
    <row r="41297" ht="8.25" hidden="1" customHeight="1"/>
    <row r="41298" ht="8.25" hidden="1" customHeight="1"/>
    <row r="41299" ht="8.25" hidden="1" customHeight="1"/>
    <row r="41300" ht="8.25" hidden="1" customHeight="1"/>
    <row r="41301" ht="8.25" hidden="1" customHeight="1"/>
    <row r="41302" ht="8.25" hidden="1" customHeight="1"/>
    <row r="41303" ht="8.25" hidden="1" customHeight="1"/>
    <row r="41304" ht="8.25" hidden="1" customHeight="1"/>
    <row r="41305" ht="8.25" hidden="1" customHeight="1"/>
    <row r="41306" ht="8.25" hidden="1" customHeight="1"/>
    <row r="41307" ht="8.25" hidden="1" customHeight="1"/>
    <row r="41308" ht="8.25" hidden="1" customHeight="1"/>
    <row r="41309" ht="8.25" hidden="1" customHeight="1"/>
    <row r="41310" ht="8.25" hidden="1" customHeight="1"/>
    <row r="41311" ht="8.25" hidden="1" customHeight="1"/>
    <row r="41312" ht="8.25" hidden="1" customHeight="1"/>
    <row r="41313" ht="8.25" hidden="1" customHeight="1"/>
    <row r="41314" ht="8.25" hidden="1" customHeight="1"/>
    <row r="41315" ht="8.25" hidden="1" customHeight="1"/>
    <row r="41316" ht="8.25" hidden="1" customHeight="1"/>
    <row r="41317" ht="8.25" hidden="1" customHeight="1"/>
    <row r="41318" ht="8.25" hidden="1" customHeight="1"/>
    <row r="41319" ht="8.25" hidden="1" customHeight="1"/>
    <row r="41320" ht="8.25" hidden="1" customHeight="1"/>
    <row r="41321" ht="8.25" hidden="1" customHeight="1"/>
    <row r="41322" ht="8.25" hidden="1" customHeight="1"/>
    <row r="41323" ht="8.25" hidden="1" customHeight="1"/>
    <row r="41324" ht="8.25" hidden="1" customHeight="1"/>
    <row r="41325" ht="8.25" hidden="1" customHeight="1"/>
    <row r="41326" ht="8.25" hidden="1" customHeight="1"/>
    <row r="41327" ht="8.25" hidden="1" customHeight="1"/>
    <row r="41328" ht="8.25" hidden="1" customHeight="1"/>
    <row r="41329" ht="8.25" hidden="1" customHeight="1"/>
    <row r="41330" ht="8.25" hidden="1" customHeight="1"/>
    <row r="41331" ht="8.25" hidden="1" customHeight="1"/>
    <row r="41332" ht="8.25" hidden="1" customHeight="1"/>
    <row r="41333" ht="8.25" hidden="1" customHeight="1"/>
    <row r="41334" ht="8.25" hidden="1" customHeight="1"/>
    <row r="41335" ht="8.25" hidden="1" customHeight="1"/>
    <row r="41336" ht="8.25" hidden="1" customHeight="1"/>
    <row r="41337" ht="8.25" hidden="1" customHeight="1"/>
    <row r="41338" ht="8.25" hidden="1" customHeight="1"/>
    <row r="41339" ht="8.25" hidden="1" customHeight="1"/>
    <row r="41340" ht="8.25" hidden="1" customHeight="1"/>
    <row r="41341" ht="8.25" hidden="1" customHeight="1"/>
    <row r="41342" ht="8.25" hidden="1" customHeight="1"/>
    <row r="41343" ht="8.25" hidden="1" customHeight="1"/>
    <row r="41344" ht="8.25" hidden="1" customHeight="1"/>
    <row r="41345" ht="8.25" hidden="1" customHeight="1"/>
    <row r="41346" ht="8.25" hidden="1" customHeight="1"/>
    <row r="41347" ht="8.25" hidden="1" customHeight="1"/>
    <row r="41348" ht="8.25" hidden="1" customHeight="1"/>
    <row r="41349" ht="8.25" hidden="1" customHeight="1"/>
    <row r="41350" ht="8.25" hidden="1" customHeight="1"/>
    <row r="41351" ht="8.25" hidden="1" customHeight="1"/>
    <row r="41352" ht="8.25" hidden="1" customHeight="1"/>
    <row r="41353" ht="8.25" hidden="1" customHeight="1"/>
    <row r="41354" ht="8.25" hidden="1" customHeight="1"/>
    <row r="41355" ht="8.25" hidden="1" customHeight="1"/>
    <row r="41356" ht="8.25" hidden="1" customHeight="1"/>
    <row r="41357" ht="8.25" hidden="1" customHeight="1"/>
    <row r="41358" ht="8.25" hidden="1" customHeight="1"/>
    <row r="41359" ht="8.25" hidden="1" customHeight="1"/>
    <row r="41360" ht="8.25" hidden="1" customHeight="1"/>
    <row r="41361" ht="8.25" hidden="1" customHeight="1"/>
    <row r="41362" ht="8.25" hidden="1" customHeight="1"/>
    <row r="41363" ht="8.25" hidden="1" customHeight="1"/>
    <row r="41364" ht="8.25" hidden="1" customHeight="1"/>
    <row r="41365" ht="8.25" hidden="1" customHeight="1"/>
    <row r="41366" ht="8.25" hidden="1" customHeight="1"/>
    <row r="41367" ht="8.25" hidden="1" customHeight="1"/>
    <row r="41368" ht="8.25" hidden="1" customHeight="1"/>
    <row r="41369" ht="8.25" hidden="1" customHeight="1"/>
    <row r="41370" ht="8.25" hidden="1" customHeight="1"/>
    <row r="41371" ht="8.25" hidden="1" customHeight="1"/>
    <row r="41372" ht="8.25" hidden="1" customHeight="1"/>
    <row r="41373" ht="8.25" hidden="1" customHeight="1"/>
    <row r="41374" ht="8.25" hidden="1" customHeight="1"/>
    <row r="41375" ht="8.25" hidden="1" customHeight="1"/>
    <row r="41376" ht="8.25" hidden="1" customHeight="1"/>
    <row r="41377" ht="8.25" hidden="1" customHeight="1"/>
    <row r="41378" ht="8.25" hidden="1" customHeight="1"/>
    <row r="41379" ht="8.25" hidden="1" customHeight="1"/>
    <row r="41380" ht="8.25" hidden="1" customHeight="1"/>
    <row r="41381" ht="8.25" hidden="1" customHeight="1"/>
    <row r="41382" ht="8.25" hidden="1" customHeight="1"/>
    <row r="41383" ht="8.25" hidden="1" customHeight="1"/>
    <row r="41384" ht="8.25" hidden="1" customHeight="1"/>
    <row r="41385" ht="8.25" hidden="1" customHeight="1"/>
    <row r="41386" ht="8.25" hidden="1" customHeight="1"/>
    <row r="41387" ht="8.25" hidden="1" customHeight="1"/>
    <row r="41388" ht="8.25" hidden="1" customHeight="1"/>
    <row r="41389" ht="8.25" hidden="1" customHeight="1"/>
    <row r="41390" ht="8.25" hidden="1" customHeight="1"/>
    <row r="41391" ht="8.25" hidden="1" customHeight="1"/>
    <row r="41392" ht="8.25" hidden="1" customHeight="1"/>
    <row r="41393" ht="8.25" hidden="1" customHeight="1"/>
    <row r="41394" ht="8.25" hidden="1" customHeight="1"/>
    <row r="41395" ht="8.25" hidden="1" customHeight="1"/>
    <row r="41396" ht="8.25" hidden="1" customHeight="1"/>
    <row r="41397" ht="8.25" hidden="1" customHeight="1"/>
    <row r="41398" ht="8.25" hidden="1" customHeight="1"/>
    <row r="41399" ht="8.25" hidden="1" customHeight="1"/>
    <row r="41400" ht="8.25" hidden="1" customHeight="1"/>
    <row r="41401" ht="8.25" hidden="1" customHeight="1"/>
    <row r="41402" ht="8.25" hidden="1" customHeight="1"/>
    <row r="41403" ht="8.25" hidden="1" customHeight="1"/>
    <row r="41404" ht="8.25" hidden="1" customHeight="1"/>
    <row r="41405" ht="8.25" hidden="1" customHeight="1"/>
    <row r="41406" ht="8.25" hidden="1" customHeight="1"/>
    <row r="41407" ht="8.25" hidden="1" customHeight="1"/>
    <row r="41408" ht="8.25" hidden="1" customHeight="1"/>
    <row r="41409" ht="8.25" hidden="1" customHeight="1"/>
    <row r="41410" ht="8.25" hidden="1" customHeight="1"/>
    <row r="41411" ht="8.25" hidden="1" customHeight="1"/>
    <row r="41412" ht="8.25" hidden="1" customHeight="1"/>
    <row r="41413" ht="8.25" hidden="1" customHeight="1"/>
    <row r="41414" ht="8.25" hidden="1" customHeight="1"/>
    <row r="41415" ht="8.25" hidden="1" customHeight="1"/>
    <row r="41416" ht="8.25" hidden="1" customHeight="1"/>
    <row r="41417" ht="8.25" hidden="1" customHeight="1"/>
    <row r="41418" ht="8.25" hidden="1" customHeight="1"/>
    <row r="41419" ht="8.25" hidden="1" customHeight="1"/>
    <row r="41420" ht="8.25" hidden="1" customHeight="1"/>
    <row r="41421" ht="8.25" hidden="1" customHeight="1"/>
    <row r="41422" ht="8.25" hidden="1" customHeight="1"/>
    <row r="41423" ht="8.25" hidden="1" customHeight="1"/>
    <row r="41424" ht="8.25" hidden="1" customHeight="1"/>
    <row r="41425" ht="8.25" hidden="1" customHeight="1"/>
    <row r="41426" ht="8.25" hidden="1" customHeight="1"/>
    <row r="41427" ht="8.25" hidden="1" customHeight="1"/>
    <row r="41428" ht="8.25" hidden="1" customHeight="1"/>
    <row r="41429" ht="8.25" hidden="1" customHeight="1"/>
    <row r="41430" ht="8.25" hidden="1" customHeight="1"/>
    <row r="41431" ht="8.25" hidden="1" customHeight="1"/>
    <row r="41432" ht="8.25" hidden="1" customHeight="1"/>
    <row r="41433" ht="8.25" hidden="1" customHeight="1"/>
    <row r="41434" ht="8.25" hidden="1" customHeight="1"/>
    <row r="41435" ht="8.25" hidden="1" customHeight="1"/>
    <row r="41436" ht="8.25" hidden="1" customHeight="1"/>
    <row r="41437" ht="8.25" hidden="1" customHeight="1"/>
    <row r="41438" ht="8.25" hidden="1" customHeight="1"/>
    <row r="41439" ht="8.25" hidden="1" customHeight="1"/>
    <row r="41440" ht="8.25" hidden="1" customHeight="1"/>
    <row r="41441" ht="8.25" hidden="1" customHeight="1"/>
    <row r="41442" ht="8.25" hidden="1" customHeight="1"/>
    <row r="41443" ht="8.25" hidden="1" customHeight="1"/>
    <row r="41444" ht="8.25" hidden="1" customHeight="1"/>
    <row r="41445" ht="8.25" hidden="1" customHeight="1"/>
    <row r="41446" ht="8.25" hidden="1" customHeight="1"/>
    <row r="41447" ht="8.25" hidden="1" customHeight="1"/>
    <row r="41448" ht="8.25" hidden="1" customHeight="1"/>
    <row r="41449" ht="8.25" hidden="1" customHeight="1"/>
    <row r="41450" ht="8.25" hidden="1" customHeight="1"/>
    <row r="41451" ht="8.25" hidden="1" customHeight="1"/>
    <row r="41452" ht="8.25" hidden="1" customHeight="1"/>
    <row r="41453" ht="8.25" hidden="1" customHeight="1"/>
    <row r="41454" ht="8.25" hidden="1" customHeight="1"/>
    <row r="41455" ht="8.25" hidden="1" customHeight="1"/>
    <row r="41456" ht="8.25" hidden="1" customHeight="1"/>
    <row r="41457" ht="8.25" hidden="1" customHeight="1"/>
    <row r="41458" ht="8.25" hidden="1" customHeight="1"/>
    <row r="41459" ht="8.25" hidden="1" customHeight="1"/>
    <row r="41460" ht="8.25" hidden="1" customHeight="1"/>
    <row r="41461" ht="8.25" hidden="1" customHeight="1"/>
    <row r="41462" ht="8.25" hidden="1" customHeight="1"/>
    <row r="41463" ht="8.25" hidden="1" customHeight="1"/>
    <row r="41464" ht="8.25" hidden="1" customHeight="1"/>
    <row r="41465" ht="8.25" hidden="1" customHeight="1"/>
    <row r="41466" ht="8.25" hidden="1" customHeight="1"/>
    <row r="41467" ht="8.25" hidden="1" customHeight="1"/>
    <row r="41468" ht="8.25" hidden="1" customHeight="1"/>
    <row r="41469" ht="8.25" hidden="1" customHeight="1"/>
    <row r="41470" ht="8.25" hidden="1" customHeight="1"/>
    <row r="41471" ht="8.25" hidden="1" customHeight="1"/>
    <row r="41472" ht="8.25" hidden="1" customHeight="1"/>
    <row r="41473" ht="8.25" hidden="1" customHeight="1"/>
    <row r="41474" ht="8.25" hidden="1" customHeight="1"/>
    <row r="41475" ht="8.25" hidden="1" customHeight="1"/>
    <row r="41476" ht="8.25" hidden="1" customHeight="1"/>
    <row r="41477" ht="8.25" hidden="1" customHeight="1"/>
    <row r="41478" ht="8.25" hidden="1" customHeight="1"/>
    <row r="41479" ht="8.25" hidden="1" customHeight="1"/>
    <row r="41480" ht="8.25" hidden="1" customHeight="1"/>
    <row r="41481" ht="8.25" hidden="1" customHeight="1"/>
    <row r="41482" ht="8.25" hidden="1" customHeight="1"/>
    <row r="41483" ht="8.25" hidden="1" customHeight="1"/>
    <row r="41484" ht="8.25" hidden="1" customHeight="1"/>
    <row r="41485" ht="8.25" hidden="1" customHeight="1"/>
    <row r="41486" ht="8.25" hidden="1" customHeight="1"/>
    <row r="41487" ht="8.25" hidden="1" customHeight="1"/>
    <row r="41488" ht="8.25" hidden="1" customHeight="1"/>
    <row r="41489" ht="8.25" hidden="1" customHeight="1"/>
    <row r="41490" ht="8.25" hidden="1" customHeight="1"/>
    <row r="41491" ht="8.25" hidden="1" customHeight="1"/>
    <row r="41492" ht="8.25" hidden="1" customHeight="1"/>
    <row r="41493" ht="8.25" hidden="1" customHeight="1"/>
    <row r="41494" ht="8.25" hidden="1" customHeight="1"/>
    <row r="41495" ht="8.25" hidden="1" customHeight="1"/>
    <row r="41496" ht="8.25" hidden="1" customHeight="1"/>
    <row r="41497" ht="8.25" hidden="1" customHeight="1"/>
    <row r="41498" ht="8.25" hidden="1" customHeight="1"/>
    <row r="41499" ht="8.25" hidden="1" customHeight="1"/>
    <row r="41500" ht="8.25" hidden="1" customHeight="1"/>
    <row r="41501" ht="8.25" hidden="1" customHeight="1"/>
    <row r="41502" ht="8.25" hidden="1" customHeight="1"/>
    <row r="41503" ht="8.25" hidden="1" customHeight="1"/>
    <row r="41504" ht="8.25" hidden="1" customHeight="1"/>
    <row r="41505" ht="8.25" hidden="1" customHeight="1"/>
    <row r="41506" ht="8.25" hidden="1" customHeight="1"/>
    <row r="41507" ht="8.25" hidden="1" customHeight="1"/>
    <row r="41508" ht="8.25" hidden="1" customHeight="1"/>
    <row r="41509" ht="8.25" hidden="1" customHeight="1"/>
    <row r="41510" ht="8.25" hidden="1" customHeight="1"/>
    <row r="41511" ht="8.25" hidden="1" customHeight="1"/>
    <row r="41512" ht="8.25" hidden="1" customHeight="1"/>
    <row r="41513" ht="8.25" hidden="1" customHeight="1"/>
    <row r="41514" ht="8.25" hidden="1" customHeight="1"/>
    <row r="41515" ht="8.25" hidden="1" customHeight="1"/>
    <row r="41516" ht="8.25" hidden="1" customHeight="1"/>
    <row r="41517" ht="8.25" hidden="1" customHeight="1"/>
    <row r="41518" ht="8.25" hidden="1" customHeight="1"/>
    <row r="41519" ht="8.25" hidden="1" customHeight="1"/>
    <row r="41520" ht="8.25" hidden="1" customHeight="1"/>
    <row r="41521" ht="8.25" hidden="1" customHeight="1"/>
    <row r="41522" ht="8.25" hidden="1" customHeight="1"/>
    <row r="41523" ht="8.25" hidden="1" customHeight="1"/>
    <row r="41524" ht="8.25" hidden="1" customHeight="1"/>
    <row r="41525" ht="8.25" hidden="1" customHeight="1"/>
    <row r="41526" ht="8.25" hidden="1" customHeight="1"/>
    <row r="41527" ht="8.25" hidden="1" customHeight="1"/>
    <row r="41528" ht="8.25" hidden="1" customHeight="1"/>
    <row r="41529" ht="8.25" hidden="1" customHeight="1"/>
    <row r="41530" ht="8.25" hidden="1" customHeight="1"/>
    <row r="41531" ht="8.25" hidden="1" customHeight="1"/>
    <row r="41532" ht="8.25" hidden="1" customHeight="1"/>
    <row r="41533" ht="8.25" hidden="1" customHeight="1"/>
    <row r="41534" ht="8.25" hidden="1" customHeight="1"/>
    <row r="41535" ht="8.25" hidden="1" customHeight="1"/>
    <row r="41536" ht="8.25" hidden="1" customHeight="1"/>
    <row r="41537" ht="8.25" hidden="1" customHeight="1"/>
    <row r="41538" ht="8.25" hidden="1" customHeight="1"/>
    <row r="41539" ht="8.25" hidden="1" customHeight="1"/>
    <row r="41540" ht="8.25" hidden="1" customHeight="1"/>
    <row r="41541" ht="8.25" hidden="1" customHeight="1"/>
    <row r="41542" ht="8.25" hidden="1" customHeight="1"/>
    <row r="41543" ht="8.25" hidden="1" customHeight="1"/>
    <row r="41544" ht="8.25" hidden="1" customHeight="1"/>
    <row r="41545" ht="8.25" hidden="1" customHeight="1"/>
    <row r="41546" ht="8.25" hidden="1" customHeight="1"/>
    <row r="41547" ht="8.25" hidden="1" customHeight="1"/>
    <row r="41548" ht="8.25" hidden="1" customHeight="1"/>
    <row r="41549" ht="8.25" hidden="1" customHeight="1"/>
    <row r="41550" ht="8.25" hidden="1" customHeight="1"/>
    <row r="41551" ht="8.25" hidden="1" customHeight="1"/>
    <row r="41552" ht="8.25" hidden="1" customHeight="1"/>
    <row r="41553" ht="8.25" hidden="1" customHeight="1"/>
    <row r="41554" ht="8.25" hidden="1" customHeight="1"/>
    <row r="41555" ht="8.25" hidden="1" customHeight="1"/>
    <row r="41556" ht="8.25" hidden="1" customHeight="1"/>
    <row r="41557" ht="8.25" hidden="1" customHeight="1"/>
    <row r="41558" ht="8.25" hidden="1" customHeight="1"/>
    <row r="41559" ht="8.25" hidden="1" customHeight="1"/>
    <row r="41560" ht="8.25" hidden="1" customHeight="1"/>
    <row r="41561" ht="8.25" hidden="1" customHeight="1"/>
    <row r="41562" ht="8.25" hidden="1" customHeight="1"/>
    <row r="41563" ht="8.25" hidden="1" customHeight="1"/>
    <row r="41564" ht="8.25" hidden="1" customHeight="1"/>
    <row r="41565" ht="8.25" hidden="1" customHeight="1"/>
    <row r="41566" ht="8.25" hidden="1" customHeight="1"/>
    <row r="41567" ht="8.25" hidden="1" customHeight="1"/>
    <row r="41568" ht="8.25" hidden="1" customHeight="1"/>
    <row r="41569" ht="8.25" hidden="1" customHeight="1"/>
    <row r="41570" ht="8.25" hidden="1" customHeight="1"/>
    <row r="41571" ht="8.25" hidden="1" customHeight="1"/>
    <row r="41572" ht="8.25" hidden="1" customHeight="1"/>
    <row r="41573" ht="8.25" hidden="1" customHeight="1"/>
    <row r="41574" ht="8.25" hidden="1" customHeight="1"/>
    <row r="41575" ht="8.25" hidden="1" customHeight="1"/>
    <row r="41576" ht="8.25" hidden="1" customHeight="1"/>
    <row r="41577" ht="8.25" hidden="1" customHeight="1"/>
    <row r="41578" ht="8.25" hidden="1" customHeight="1"/>
    <row r="41579" ht="8.25" hidden="1" customHeight="1"/>
    <row r="41580" ht="8.25" hidden="1" customHeight="1"/>
    <row r="41581" ht="8.25" hidden="1" customHeight="1"/>
    <row r="41582" ht="8.25" hidden="1" customHeight="1"/>
    <row r="41583" ht="8.25" hidden="1" customHeight="1"/>
    <row r="41584" ht="8.25" hidden="1" customHeight="1"/>
    <row r="41585" ht="8.25" hidden="1" customHeight="1"/>
    <row r="41586" ht="8.25" hidden="1" customHeight="1"/>
    <row r="41587" ht="8.25" hidden="1" customHeight="1"/>
    <row r="41588" ht="8.25" hidden="1" customHeight="1"/>
    <row r="41589" ht="8.25" hidden="1" customHeight="1"/>
    <row r="41590" ht="8.25" hidden="1" customHeight="1"/>
    <row r="41591" ht="8.25" hidden="1" customHeight="1"/>
    <row r="41592" ht="8.25" hidden="1" customHeight="1"/>
    <row r="41593" ht="8.25" hidden="1" customHeight="1"/>
    <row r="41594" ht="8.25" hidden="1" customHeight="1"/>
    <row r="41595" ht="8.25" hidden="1" customHeight="1"/>
    <row r="41596" ht="8.25" hidden="1" customHeight="1"/>
    <row r="41597" ht="8.25" hidden="1" customHeight="1"/>
    <row r="41598" ht="8.25" hidden="1" customHeight="1"/>
    <row r="41599" ht="8.25" hidden="1" customHeight="1"/>
    <row r="41600" ht="8.25" hidden="1" customHeight="1"/>
    <row r="41601" ht="8.25" hidden="1" customHeight="1"/>
    <row r="41602" ht="8.25" hidden="1" customHeight="1"/>
    <row r="41603" ht="8.25" hidden="1" customHeight="1"/>
    <row r="41604" ht="8.25" hidden="1" customHeight="1"/>
    <row r="41605" ht="8.25" hidden="1" customHeight="1"/>
    <row r="41606" ht="8.25" hidden="1" customHeight="1"/>
    <row r="41607" ht="8.25" hidden="1" customHeight="1"/>
    <row r="41608" ht="8.25" hidden="1" customHeight="1"/>
    <row r="41609" ht="8.25" hidden="1" customHeight="1"/>
    <row r="41610" ht="8.25" hidden="1" customHeight="1"/>
    <row r="41611" ht="8.25" hidden="1" customHeight="1"/>
    <row r="41612" ht="8.25" hidden="1" customHeight="1"/>
    <row r="41613" ht="8.25" hidden="1" customHeight="1"/>
    <row r="41614" ht="8.25" hidden="1" customHeight="1"/>
    <row r="41615" ht="8.25" hidden="1" customHeight="1"/>
    <row r="41616" ht="8.25" hidden="1" customHeight="1"/>
    <row r="41617" ht="8.25" hidden="1" customHeight="1"/>
    <row r="41618" ht="8.25" hidden="1" customHeight="1"/>
    <row r="41619" ht="8.25" hidden="1" customHeight="1"/>
    <row r="41620" ht="8.25" hidden="1" customHeight="1"/>
    <row r="41621" ht="8.25" hidden="1" customHeight="1"/>
    <row r="41622" ht="8.25" hidden="1" customHeight="1"/>
    <row r="41623" ht="8.25" hidden="1" customHeight="1"/>
    <row r="41624" ht="8.25" hidden="1" customHeight="1"/>
    <row r="41625" ht="8.25" hidden="1" customHeight="1"/>
    <row r="41626" ht="8.25" hidden="1" customHeight="1"/>
    <row r="41627" ht="8.25" hidden="1" customHeight="1"/>
    <row r="41628" ht="8.25" hidden="1" customHeight="1"/>
    <row r="41629" ht="8.25" hidden="1" customHeight="1"/>
    <row r="41630" ht="8.25" hidden="1" customHeight="1"/>
    <row r="41631" ht="8.25" hidden="1" customHeight="1"/>
    <row r="41632" ht="8.25" hidden="1" customHeight="1"/>
    <row r="41633" ht="8.25" hidden="1" customHeight="1"/>
    <row r="41634" ht="8.25" hidden="1" customHeight="1"/>
    <row r="41635" ht="8.25" hidden="1" customHeight="1"/>
    <row r="41636" ht="8.25" hidden="1" customHeight="1"/>
    <row r="41637" ht="8.25" hidden="1" customHeight="1"/>
    <row r="41638" ht="8.25" hidden="1" customHeight="1"/>
    <row r="41639" ht="8.25" hidden="1" customHeight="1"/>
    <row r="41640" ht="8.25" hidden="1" customHeight="1"/>
    <row r="41641" ht="8.25" hidden="1" customHeight="1"/>
    <row r="41642" ht="8.25" hidden="1" customHeight="1"/>
    <row r="41643" ht="8.25" hidden="1" customHeight="1"/>
    <row r="41644" ht="8.25" hidden="1" customHeight="1"/>
    <row r="41645" ht="8.25" hidden="1" customHeight="1"/>
    <row r="41646" ht="8.25" hidden="1" customHeight="1"/>
    <row r="41647" ht="8.25" hidden="1" customHeight="1"/>
    <row r="41648" ht="8.25" hidden="1" customHeight="1"/>
    <row r="41649" ht="8.25" hidden="1" customHeight="1"/>
    <row r="41650" ht="8.25" hidden="1" customHeight="1"/>
    <row r="41651" ht="8.25" hidden="1" customHeight="1"/>
    <row r="41652" ht="8.25" hidden="1" customHeight="1"/>
    <row r="41653" ht="8.25" hidden="1" customHeight="1"/>
    <row r="41654" ht="8.25" hidden="1" customHeight="1"/>
    <row r="41655" ht="8.25" hidden="1" customHeight="1"/>
    <row r="41656" ht="8.25" hidden="1" customHeight="1"/>
    <row r="41657" ht="8.25" hidden="1" customHeight="1"/>
    <row r="41658" ht="8.25" hidden="1" customHeight="1"/>
    <row r="41659" ht="8.25" hidden="1" customHeight="1"/>
    <row r="41660" ht="8.25" hidden="1" customHeight="1"/>
    <row r="41661" ht="8.25" hidden="1" customHeight="1"/>
    <row r="41662" ht="8.25" hidden="1" customHeight="1"/>
    <row r="41663" ht="8.25" hidden="1" customHeight="1"/>
    <row r="41664" ht="8.25" hidden="1" customHeight="1"/>
    <row r="41665" ht="8.25" hidden="1" customHeight="1"/>
    <row r="41666" ht="8.25" hidden="1" customHeight="1"/>
    <row r="41667" ht="8.25" hidden="1" customHeight="1"/>
    <row r="41668" ht="8.25" hidden="1" customHeight="1"/>
    <row r="41669" ht="8.25" hidden="1" customHeight="1"/>
    <row r="41670" ht="8.25" hidden="1" customHeight="1"/>
    <row r="41671" ht="8.25" hidden="1" customHeight="1"/>
    <row r="41672" ht="8.25" hidden="1" customHeight="1"/>
    <row r="41673" ht="8.25" hidden="1" customHeight="1"/>
    <row r="41674" ht="8.25" hidden="1" customHeight="1"/>
    <row r="41675" ht="8.25" hidden="1" customHeight="1"/>
    <row r="41676" ht="8.25" hidden="1" customHeight="1"/>
    <row r="41677" ht="8.25" hidden="1" customHeight="1"/>
    <row r="41678" ht="8.25" hidden="1" customHeight="1"/>
    <row r="41679" ht="8.25" hidden="1" customHeight="1"/>
    <row r="41680" ht="8.25" hidden="1" customHeight="1"/>
    <row r="41681" ht="8.25" hidden="1" customHeight="1"/>
    <row r="41682" ht="8.25" hidden="1" customHeight="1"/>
    <row r="41683" ht="8.25" hidden="1" customHeight="1"/>
    <row r="41684" ht="8.25" hidden="1" customHeight="1"/>
    <row r="41685" ht="8.25" hidden="1" customHeight="1"/>
    <row r="41686" ht="8.25" hidden="1" customHeight="1"/>
    <row r="41687" ht="8.25" hidden="1" customHeight="1"/>
    <row r="41688" ht="8.25" hidden="1" customHeight="1"/>
    <row r="41689" ht="8.25" hidden="1" customHeight="1"/>
    <row r="41690" ht="8.25" hidden="1" customHeight="1"/>
    <row r="41691" ht="8.25" hidden="1" customHeight="1"/>
    <row r="41692" ht="8.25" hidden="1" customHeight="1"/>
    <row r="41693" ht="8.25" hidden="1" customHeight="1"/>
    <row r="41694" ht="8.25" hidden="1" customHeight="1"/>
    <row r="41695" ht="8.25" hidden="1" customHeight="1"/>
    <row r="41696" ht="8.25" hidden="1" customHeight="1"/>
    <row r="41697" ht="8.25" hidden="1" customHeight="1"/>
    <row r="41698" ht="8.25" hidden="1" customHeight="1"/>
    <row r="41699" ht="8.25" hidden="1" customHeight="1"/>
    <row r="41700" ht="8.25" hidden="1" customHeight="1"/>
    <row r="41701" ht="8.25" hidden="1" customHeight="1"/>
    <row r="41702" ht="8.25" hidden="1" customHeight="1"/>
    <row r="41703" ht="8.25" hidden="1" customHeight="1"/>
    <row r="41704" ht="8.25" hidden="1" customHeight="1"/>
    <row r="41705" ht="8.25" hidden="1" customHeight="1"/>
    <row r="41706" ht="8.25" hidden="1" customHeight="1"/>
    <row r="41707" ht="8.25" hidden="1" customHeight="1"/>
    <row r="41708" ht="8.25" hidden="1" customHeight="1"/>
    <row r="41709" ht="8.25" hidden="1" customHeight="1"/>
    <row r="41710" ht="8.25" hidden="1" customHeight="1"/>
    <row r="41711" ht="8.25" hidden="1" customHeight="1"/>
    <row r="41712" ht="8.25" hidden="1" customHeight="1"/>
    <row r="41713" ht="8.25" hidden="1" customHeight="1"/>
    <row r="41714" ht="8.25" hidden="1" customHeight="1"/>
    <row r="41715" ht="8.25" hidden="1" customHeight="1"/>
    <row r="41716" ht="8.25" hidden="1" customHeight="1"/>
    <row r="41717" ht="8.25" hidden="1" customHeight="1"/>
    <row r="41718" ht="8.25" hidden="1" customHeight="1"/>
    <row r="41719" ht="8.25" hidden="1" customHeight="1"/>
    <row r="41720" ht="8.25" hidden="1" customHeight="1"/>
    <row r="41721" ht="8.25" hidden="1" customHeight="1"/>
    <row r="41722" ht="8.25" hidden="1" customHeight="1"/>
    <row r="41723" ht="8.25" hidden="1" customHeight="1"/>
    <row r="41724" ht="8.25" hidden="1" customHeight="1"/>
    <row r="41725" ht="8.25" hidden="1" customHeight="1"/>
    <row r="41726" ht="8.25" hidden="1" customHeight="1"/>
    <row r="41727" ht="8.25" hidden="1" customHeight="1"/>
    <row r="41728" ht="8.25" hidden="1" customHeight="1"/>
    <row r="41729" ht="8.25" hidden="1" customHeight="1"/>
    <row r="41730" ht="8.25" hidden="1" customHeight="1"/>
    <row r="41731" ht="8.25" hidden="1" customHeight="1"/>
    <row r="41732" ht="8.25" hidden="1" customHeight="1"/>
    <row r="41733" ht="8.25" hidden="1" customHeight="1"/>
    <row r="41734" ht="8.25" hidden="1" customHeight="1"/>
    <row r="41735" ht="8.25" hidden="1" customHeight="1"/>
    <row r="41736" ht="8.25" hidden="1" customHeight="1"/>
    <row r="41737" ht="8.25" hidden="1" customHeight="1"/>
    <row r="41738" ht="8.25" hidden="1" customHeight="1"/>
    <row r="41739" ht="8.25" hidden="1" customHeight="1"/>
    <row r="41740" ht="8.25" hidden="1" customHeight="1"/>
    <row r="41741" ht="8.25" hidden="1" customHeight="1"/>
    <row r="41742" ht="8.25" hidden="1" customHeight="1"/>
    <row r="41743" ht="8.25" hidden="1" customHeight="1"/>
    <row r="41744" ht="8.25" hidden="1" customHeight="1"/>
    <row r="41745" ht="8.25" hidden="1" customHeight="1"/>
    <row r="41746" ht="8.25" hidden="1" customHeight="1"/>
    <row r="41747" ht="8.25" hidden="1" customHeight="1"/>
    <row r="41748" ht="8.25" hidden="1" customHeight="1"/>
    <row r="41749" ht="8.25" hidden="1" customHeight="1"/>
    <row r="41750" ht="8.25" hidden="1" customHeight="1"/>
    <row r="41751" ht="8.25" hidden="1" customHeight="1"/>
    <row r="41752" ht="8.25" hidden="1" customHeight="1"/>
    <row r="41753" ht="8.25" hidden="1" customHeight="1"/>
    <row r="41754" ht="8.25" hidden="1" customHeight="1"/>
    <row r="41755" ht="8.25" hidden="1" customHeight="1"/>
    <row r="41756" ht="8.25" hidden="1" customHeight="1"/>
    <row r="41757" ht="8.25" hidden="1" customHeight="1"/>
    <row r="41758" ht="8.25" hidden="1" customHeight="1"/>
    <row r="41759" ht="8.25" hidden="1" customHeight="1"/>
    <row r="41760" ht="8.25" hidden="1" customHeight="1"/>
    <row r="41761" ht="8.25" hidden="1" customHeight="1"/>
    <row r="41762" ht="8.25" hidden="1" customHeight="1"/>
    <row r="41763" ht="8.25" hidden="1" customHeight="1"/>
    <row r="41764" ht="8.25" hidden="1" customHeight="1"/>
    <row r="41765" ht="8.25" hidden="1" customHeight="1"/>
    <row r="41766" ht="8.25" hidden="1" customHeight="1"/>
    <row r="41767" ht="8.25" hidden="1" customHeight="1"/>
    <row r="41768" ht="8.25" hidden="1" customHeight="1"/>
    <row r="41769" ht="8.25" hidden="1" customHeight="1"/>
    <row r="41770" ht="8.25" hidden="1" customHeight="1"/>
    <row r="41771" ht="8.25" hidden="1" customHeight="1"/>
    <row r="41772" ht="8.25" hidden="1" customHeight="1"/>
    <row r="41773" ht="8.25" hidden="1" customHeight="1"/>
    <row r="41774" ht="8.25" hidden="1" customHeight="1"/>
    <row r="41775" ht="8.25" hidden="1" customHeight="1"/>
    <row r="41776" ht="8.25" hidden="1" customHeight="1"/>
    <row r="41777" ht="8.25" hidden="1" customHeight="1"/>
    <row r="41778" ht="8.25" hidden="1" customHeight="1"/>
    <row r="41779" ht="8.25" hidden="1" customHeight="1"/>
    <row r="41780" ht="8.25" hidden="1" customHeight="1"/>
    <row r="41781" ht="8.25" hidden="1" customHeight="1"/>
    <row r="41782" ht="8.25" hidden="1" customHeight="1"/>
    <row r="41783" ht="8.25" hidden="1" customHeight="1"/>
    <row r="41784" ht="8.25" hidden="1" customHeight="1"/>
    <row r="41785" ht="8.25" hidden="1" customHeight="1"/>
    <row r="41786" ht="8.25" hidden="1" customHeight="1"/>
    <row r="41787" ht="8.25" hidden="1" customHeight="1"/>
    <row r="41788" ht="8.25" hidden="1" customHeight="1"/>
    <row r="41789" ht="8.25" hidden="1" customHeight="1"/>
    <row r="41790" ht="8.25" hidden="1" customHeight="1"/>
    <row r="41791" ht="8.25" hidden="1" customHeight="1"/>
    <row r="41792" ht="8.25" hidden="1" customHeight="1"/>
    <row r="41793" ht="8.25" hidden="1" customHeight="1"/>
    <row r="41794" ht="8.25" hidden="1" customHeight="1"/>
    <row r="41795" ht="8.25" hidden="1" customHeight="1"/>
    <row r="41796" ht="8.25" hidden="1" customHeight="1"/>
    <row r="41797" ht="8.25" hidden="1" customHeight="1"/>
    <row r="41798" ht="8.25" hidden="1" customHeight="1"/>
    <row r="41799" ht="8.25" hidden="1" customHeight="1"/>
    <row r="41800" ht="8.25" hidden="1" customHeight="1"/>
    <row r="41801" ht="8.25" hidden="1" customHeight="1"/>
    <row r="41802" ht="8.25" hidden="1" customHeight="1"/>
    <row r="41803" ht="8.25" hidden="1" customHeight="1"/>
    <row r="41804" ht="8.25" hidden="1" customHeight="1"/>
    <row r="41805" ht="8.25" hidden="1" customHeight="1"/>
    <row r="41806" ht="8.25" hidden="1" customHeight="1"/>
    <row r="41807" ht="8.25" hidden="1" customHeight="1"/>
    <row r="41808" ht="8.25" hidden="1" customHeight="1"/>
    <row r="41809" ht="8.25" hidden="1" customHeight="1"/>
    <row r="41810" ht="8.25" hidden="1" customHeight="1"/>
    <row r="41811" ht="8.25" hidden="1" customHeight="1"/>
    <row r="41812" ht="8.25" hidden="1" customHeight="1"/>
    <row r="41813" ht="8.25" hidden="1" customHeight="1"/>
    <row r="41814" ht="8.25" hidden="1" customHeight="1"/>
    <row r="41815" ht="8.25" hidden="1" customHeight="1"/>
    <row r="41816" ht="8.25" hidden="1" customHeight="1"/>
    <row r="41817" ht="8.25" hidden="1" customHeight="1"/>
    <row r="41818" ht="8.25" hidden="1" customHeight="1"/>
    <row r="41819" ht="8.25" hidden="1" customHeight="1"/>
    <row r="41820" ht="8.25" hidden="1" customHeight="1"/>
    <row r="41821" ht="8.25" hidden="1" customHeight="1"/>
    <row r="41822" ht="8.25" hidden="1" customHeight="1"/>
    <row r="41823" ht="8.25" hidden="1" customHeight="1"/>
    <row r="41824" ht="8.25" hidden="1" customHeight="1"/>
    <row r="41825" ht="8.25" hidden="1" customHeight="1"/>
    <row r="41826" ht="8.25" hidden="1" customHeight="1"/>
    <row r="41827" ht="8.25" hidden="1" customHeight="1"/>
    <row r="41828" ht="8.25" hidden="1" customHeight="1"/>
    <row r="41829" ht="8.25" hidden="1" customHeight="1"/>
    <row r="41830" ht="8.25" hidden="1" customHeight="1"/>
    <row r="41831" ht="8.25" hidden="1" customHeight="1"/>
    <row r="41832" ht="8.25" hidden="1" customHeight="1"/>
    <row r="41833" ht="8.25" hidden="1" customHeight="1"/>
    <row r="41834" ht="8.25" hidden="1" customHeight="1"/>
    <row r="41835" ht="8.25" hidden="1" customHeight="1"/>
    <row r="41836" ht="8.25" hidden="1" customHeight="1"/>
    <row r="41837" ht="8.25" hidden="1" customHeight="1"/>
    <row r="41838" ht="8.25" hidden="1" customHeight="1"/>
    <row r="41839" ht="8.25" hidden="1" customHeight="1"/>
    <row r="41840" ht="8.25" hidden="1" customHeight="1"/>
    <row r="41841" ht="8.25" hidden="1" customHeight="1"/>
    <row r="41842" ht="8.25" hidden="1" customHeight="1"/>
    <row r="41843" ht="8.25" hidden="1" customHeight="1"/>
    <row r="41844" ht="8.25" hidden="1" customHeight="1"/>
    <row r="41845" ht="8.25" hidden="1" customHeight="1"/>
    <row r="41846" ht="8.25" hidden="1" customHeight="1"/>
    <row r="41847" ht="8.25" hidden="1" customHeight="1"/>
    <row r="41848" ht="8.25" hidden="1" customHeight="1"/>
    <row r="41849" ht="8.25" hidden="1" customHeight="1"/>
    <row r="41850" ht="8.25" hidden="1" customHeight="1"/>
    <row r="41851" ht="8.25" hidden="1" customHeight="1"/>
    <row r="41852" ht="8.25" hidden="1" customHeight="1"/>
    <row r="41853" ht="8.25" hidden="1" customHeight="1"/>
    <row r="41854" ht="8.25" hidden="1" customHeight="1"/>
    <row r="41855" ht="8.25" hidden="1" customHeight="1"/>
    <row r="41856" ht="8.25" hidden="1" customHeight="1"/>
    <row r="41857" ht="8.25" hidden="1" customHeight="1"/>
    <row r="41858" ht="8.25" hidden="1" customHeight="1"/>
    <row r="41859" ht="8.25" hidden="1" customHeight="1"/>
    <row r="41860" ht="8.25" hidden="1" customHeight="1"/>
    <row r="41861" ht="8.25" hidden="1" customHeight="1"/>
    <row r="41862" ht="8.25" hidden="1" customHeight="1"/>
    <row r="41863" ht="8.25" hidden="1" customHeight="1"/>
    <row r="41864" ht="8.25" hidden="1" customHeight="1"/>
    <row r="41865" ht="8.25" hidden="1" customHeight="1"/>
    <row r="41866" ht="8.25" hidden="1" customHeight="1"/>
    <row r="41867" ht="8.25" hidden="1" customHeight="1"/>
    <row r="41868" ht="8.25" hidden="1" customHeight="1"/>
    <row r="41869" ht="8.25" hidden="1" customHeight="1"/>
    <row r="41870" ht="8.25" hidden="1" customHeight="1"/>
    <row r="41871" ht="8.25" hidden="1" customHeight="1"/>
    <row r="41872" ht="8.25" hidden="1" customHeight="1"/>
    <row r="41873" ht="8.25" hidden="1" customHeight="1"/>
    <row r="41874" ht="8.25" hidden="1" customHeight="1"/>
    <row r="41875" ht="8.25" hidden="1" customHeight="1"/>
    <row r="41876" ht="8.25" hidden="1" customHeight="1"/>
    <row r="41877" ht="8.25" hidden="1" customHeight="1"/>
    <row r="41878" ht="8.25" hidden="1" customHeight="1"/>
    <row r="41879" ht="8.25" hidden="1" customHeight="1"/>
    <row r="41880" ht="8.25" hidden="1" customHeight="1"/>
    <row r="41881" ht="8.25" hidden="1" customHeight="1"/>
    <row r="41882" ht="8.25" hidden="1" customHeight="1"/>
    <row r="41883" ht="8.25" hidden="1" customHeight="1"/>
    <row r="41884" ht="8.25" hidden="1" customHeight="1"/>
    <row r="41885" ht="8.25" hidden="1" customHeight="1"/>
    <row r="41886" ht="8.25" hidden="1" customHeight="1"/>
    <row r="41887" ht="8.25" hidden="1" customHeight="1"/>
    <row r="41888" ht="8.25" hidden="1" customHeight="1"/>
    <row r="41889" ht="8.25" hidden="1" customHeight="1"/>
    <row r="41890" ht="8.25" hidden="1" customHeight="1"/>
    <row r="41891" ht="8.25" hidden="1" customHeight="1"/>
    <row r="41892" ht="8.25" hidden="1" customHeight="1"/>
    <row r="41893" ht="8.25" hidden="1" customHeight="1"/>
    <row r="41894" ht="8.25" hidden="1" customHeight="1"/>
    <row r="41895" ht="8.25" hidden="1" customHeight="1"/>
    <row r="41896" ht="8.25" hidden="1" customHeight="1"/>
    <row r="41897" ht="8.25" hidden="1" customHeight="1"/>
    <row r="41898" ht="8.25" hidden="1" customHeight="1"/>
    <row r="41899" ht="8.25" hidden="1" customHeight="1"/>
    <row r="41900" ht="8.25" hidden="1" customHeight="1"/>
    <row r="41901" ht="8.25" hidden="1" customHeight="1"/>
    <row r="41902" ht="8.25" hidden="1" customHeight="1"/>
    <row r="41903" ht="8.25" hidden="1" customHeight="1"/>
    <row r="41904" ht="8.25" hidden="1" customHeight="1"/>
    <row r="41905" ht="8.25" hidden="1" customHeight="1"/>
    <row r="41906" ht="8.25" hidden="1" customHeight="1"/>
    <row r="41907" ht="8.25" hidden="1" customHeight="1"/>
    <row r="41908" ht="8.25" hidden="1" customHeight="1"/>
    <row r="41909" ht="8.25" hidden="1" customHeight="1"/>
    <row r="41910" ht="8.25" hidden="1" customHeight="1"/>
    <row r="41911" ht="8.25" hidden="1" customHeight="1"/>
    <row r="41912" ht="8.25" hidden="1" customHeight="1"/>
    <row r="41913" ht="8.25" hidden="1" customHeight="1"/>
    <row r="41914" ht="8.25" hidden="1" customHeight="1"/>
    <row r="41915" ht="8.25" hidden="1" customHeight="1"/>
    <row r="41916" ht="8.25" hidden="1" customHeight="1"/>
    <row r="41917" ht="8.25" hidden="1" customHeight="1"/>
    <row r="41918" ht="8.25" hidden="1" customHeight="1"/>
    <row r="41919" ht="8.25" hidden="1" customHeight="1"/>
    <row r="41920" ht="8.25" hidden="1" customHeight="1"/>
    <row r="41921" ht="8.25" hidden="1" customHeight="1"/>
    <row r="41922" ht="8.25" hidden="1" customHeight="1"/>
    <row r="41923" ht="8.25" hidden="1" customHeight="1"/>
    <row r="41924" ht="8.25" hidden="1" customHeight="1"/>
    <row r="41925" ht="8.25" hidden="1" customHeight="1"/>
    <row r="41926" ht="8.25" hidden="1" customHeight="1"/>
    <row r="41927" ht="8.25" hidden="1" customHeight="1"/>
    <row r="41928" ht="8.25" hidden="1" customHeight="1"/>
    <row r="41929" ht="8.25" hidden="1" customHeight="1"/>
    <row r="41930" ht="8.25" hidden="1" customHeight="1"/>
    <row r="41931" ht="8.25" hidden="1" customHeight="1"/>
    <row r="41932" ht="8.25" hidden="1" customHeight="1"/>
    <row r="41933" ht="8.25" hidden="1" customHeight="1"/>
    <row r="41934" ht="8.25" hidden="1" customHeight="1"/>
    <row r="41935" ht="8.25" hidden="1" customHeight="1"/>
    <row r="41936" ht="8.25" hidden="1" customHeight="1"/>
    <row r="41937" ht="8.25" hidden="1" customHeight="1"/>
    <row r="41938" ht="8.25" hidden="1" customHeight="1"/>
    <row r="41939" ht="8.25" hidden="1" customHeight="1"/>
    <row r="41940" ht="8.25" hidden="1" customHeight="1"/>
    <row r="41941" ht="8.25" hidden="1" customHeight="1"/>
    <row r="41942" ht="8.25" hidden="1" customHeight="1"/>
    <row r="41943" ht="8.25" hidden="1" customHeight="1"/>
    <row r="41944" ht="8.25" hidden="1" customHeight="1"/>
    <row r="41945" ht="8.25" hidden="1" customHeight="1"/>
    <row r="41946" ht="8.25" hidden="1" customHeight="1"/>
    <row r="41947" ht="8.25" hidden="1" customHeight="1"/>
    <row r="41948" ht="8.25" hidden="1" customHeight="1"/>
    <row r="41949" ht="8.25" hidden="1" customHeight="1"/>
    <row r="41950" ht="8.25" hidden="1" customHeight="1"/>
    <row r="41951" ht="8.25" hidden="1" customHeight="1"/>
    <row r="41952" ht="8.25" hidden="1" customHeight="1"/>
    <row r="41953" ht="8.25" hidden="1" customHeight="1"/>
    <row r="41954" ht="8.25" hidden="1" customHeight="1"/>
    <row r="41955" ht="8.25" hidden="1" customHeight="1"/>
    <row r="41956" ht="8.25" hidden="1" customHeight="1"/>
    <row r="41957" ht="8.25" hidden="1" customHeight="1"/>
    <row r="41958" ht="8.25" hidden="1" customHeight="1"/>
    <row r="41959" ht="8.25" hidden="1" customHeight="1"/>
    <row r="41960" ht="8.25" hidden="1" customHeight="1"/>
    <row r="41961" ht="8.25" hidden="1" customHeight="1"/>
    <row r="41962" ht="8.25" hidden="1" customHeight="1"/>
    <row r="41963" ht="8.25" hidden="1" customHeight="1"/>
    <row r="41964" ht="8.25" hidden="1" customHeight="1"/>
    <row r="41965" ht="8.25" hidden="1" customHeight="1"/>
    <row r="41966" ht="8.25" hidden="1" customHeight="1"/>
    <row r="41967" ht="8.25" hidden="1" customHeight="1"/>
    <row r="41968" ht="8.25" hidden="1" customHeight="1"/>
    <row r="41969" ht="8.25" hidden="1" customHeight="1"/>
    <row r="41970" ht="8.25" hidden="1" customHeight="1"/>
    <row r="41971" ht="8.25" hidden="1" customHeight="1"/>
    <row r="41972" ht="8.25" hidden="1" customHeight="1"/>
    <row r="41973" ht="8.25" hidden="1" customHeight="1"/>
    <row r="41974" ht="8.25" hidden="1" customHeight="1"/>
    <row r="41975" ht="8.25" hidden="1" customHeight="1"/>
    <row r="41976" ht="8.25" hidden="1" customHeight="1"/>
    <row r="41977" ht="8.25" hidden="1" customHeight="1"/>
    <row r="41978" ht="8.25" hidden="1" customHeight="1"/>
    <row r="41979" ht="8.25" hidden="1" customHeight="1"/>
    <row r="41980" ht="8.25" hidden="1" customHeight="1"/>
    <row r="41981" ht="8.25" hidden="1" customHeight="1"/>
    <row r="41982" ht="8.25" hidden="1" customHeight="1"/>
    <row r="41983" ht="8.25" hidden="1" customHeight="1"/>
    <row r="41984" ht="8.25" hidden="1" customHeight="1"/>
    <row r="41985" ht="8.25" hidden="1" customHeight="1"/>
    <row r="41986" ht="8.25" hidden="1" customHeight="1"/>
    <row r="41987" ht="8.25" hidden="1" customHeight="1"/>
    <row r="41988" ht="8.25" hidden="1" customHeight="1"/>
    <row r="41989" ht="8.25" hidden="1" customHeight="1"/>
    <row r="41990" ht="8.25" hidden="1" customHeight="1"/>
    <row r="41991" ht="8.25" hidden="1" customHeight="1"/>
    <row r="41992" ht="8.25" hidden="1" customHeight="1"/>
    <row r="41993" ht="8.25" hidden="1" customHeight="1"/>
    <row r="41994" ht="8.25" hidden="1" customHeight="1"/>
    <row r="41995" ht="8.25" hidden="1" customHeight="1"/>
    <row r="41996" ht="8.25" hidden="1" customHeight="1"/>
    <row r="41997" ht="8.25" hidden="1" customHeight="1"/>
    <row r="41998" ht="8.25" hidden="1" customHeight="1"/>
    <row r="41999" ht="8.25" hidden="1" customHeight="1"/>
    <row r="42000" ht="8.25" hidden="1" customHeight="1"/>
    <row r="42001" ht="8.25" hidden="1" customHeight="1"/>
    <row r="42002" ht="8.25" hidden="1" customHeight="1"/>
    <row r="42003" ht="8.25" hidden="1" customHeight="1"/>
    <row r="42004" ht="8.25" hidden="1" customHeight="1"/>
    <row r="42005" ht="8.25" hidden="1" customHeight="1"/>
    <row r="42006" ht="8.25" hidden="1" customHeight="1"/>
    <row r="42007" ht="8.25" hidden="1" customHeight="1"/>
    <row r="42008" ht="8.25" hidden="1" customHeight="1"/>
    <row r="42009" ht="8.25" hidden="1" customHeight="1"/>
    <row r="42010" ht="8.25" hidden="1" customHeight="1"/>
    <row r="42011" ht="8.25" hidden="1" customHeight="1"/>
    <row r="42012" ht="8.25" hidden="1" customHeight="1"/>
    <row r="42013" ht="8.25" hidden="1" customHeight="1"/>
    <row r="42014" ht="8.25" hidden="1" customHeight="1"/>
    <row r="42015" ht="8.25" hidden="1" customHeight="1"/>
    <row r="42016" ht="8.25" hidden="1" customHeight="1"/>
    <row r="42017" ht="8.25" hidden="1" customHeight="1"/>
    <row r="42018" ht="8.25" hidden="1" customHeight="1"/>
    <row r="42019" ht="8.25" hidden="1" customHeight="1"/>
    <row r="42020" ht="8.25" hidden="1" customHeight="1"/>
    <row r="42021" ht="8.25" hidden="1" customHeight="1"/>
    <row r="42022" ht="8.25" hidden="1" customHeight="1"/>
    <row r="42023" ht="8.25" hidden="1" customHeight="1"/>
    <row r="42024" ht="8.25" hidden="1" customHeight="1"/>
    <row r="42025" ht="8.25" hidden="1" customHeight="1"/>
    <row r="42026" ht="8.25" hidden="1" customHeight="1"/>
    <row r="42027" ht="8.25" hidden="1" customHeight="1"/>
    <row r="42028" ht="8.25" hidden="1" customHeight="1"/>
    <row r="42029" ht="8.25" hidden="1" customHeight="1"/>
    <row r="42030" ht="8.25" hidden="1" customHeight="1"/>
    <row r="42031" ht="8.25" hidden="1" customHeight="1"/>
    <row r="42032" ht="8.25" hidden="1" customHeight="1"/>
    <row r="42033" ht="8.25" hidden="1" customHeight="1"/>
    <row r="42034" ht="8.25" hidden="1" customHeight="1"/>
    <row r="42035" ht="8.25" hidden="1" customHeight="1"/>
    <row r="42036" ht="8.25" hidden="1" customHeight="1"/>
    <row r="42037" ht="8.25" hidden="1" customHeight="1"/>
    <row r="42038" ht="8.25" hidden="1" customHeight="1"/>
    <row r="42039" ht="8.25" hidden="1" customHeight="1"/>
    <row r="42040" ht="8.25" hidden="1" customHeight="1"/>
    <row r="42041" ht="8.25" hidden="1" customHeight="1"/>
    <row r="42042" ht="8.25" hidden="1" customHeight="1"/>
    <row r="42043" ht="8.25" hidden="1" customHeight="1"/>
    <row r="42044" ht="8.25" hidden="1" customHeight="1"/>
    <row r="42045" ht="8.25" hidden="1" customHeight="1"/>
    <row r="42046" ht="8.25" hidden="1" customHeight="1"/>
    <row r="42047" ht="8.25" hidden="1" customHeight="1"/>
    <row r="42048" ht="8.25" hidden="1" customHeight="1"/>
    <row r="42049" ht="8.25" hidden="1" customHeight="1"/>
    <row r="42050" ht="8.25" hidden="1" customHeight="1"/>
    <row r="42051" ht="8.25" hidden="1" customHeight="1"/>
    <row r="42052" ht="8.25" hidden="1" customHeight="1"/>
    <row r="42053" ht="8.25" hidden="1" customHeight="1"/>
    <row r="42054" ht="8.25" hidden="1" customHeight="1"/>
    <row r="42055" ht="8.25" hidden="1" customHeight="1"/>
    <row r="42056" ht="8.25" hidden="1" customHeight="1"/>
    <row r="42057" ht="8.25" hidden="1" customHeight="1"/>
    <row r="42058" ht="8.25" hidden="1" customHeight="1"/>
    <row r="42059" ht="8.25" hidden="1" customHeight="1"/>
    <row r="42060" ht="8.25" hidden="1" customHeight="1"/>
    <row r="42061" ht="8.25" hidden="1" customHeight="1"/>
    <row r="42062" ht="8.25" hidden="1" customHeight="1"/>
    <row r="42063" ht="8.25" hidden="1" customHeight="1"/>
    <row r="42064" ht="8.25" hidden="1" customHeight="1"/>
    <row r="42065" ht="8.25" hidden="1" customHeight="1"/>
    <row r="42066" ht="8.25" hidden="1" customHeight="1"/>
    <row r="42067" ht="8.25" hidden="1" customHeight="1"/>
    <row r="42068" ht="8.25" hidden="1" customHeight="1"/>
    <row r="42069" ht="8.25" hidden="1" customHeight="1"/>
    <row r="42070" ht="8.25" hidden="1" customHeight="1"/>
    <row r="42071" ht="8.25" hidden="1" customHeight="1"/>
    <row r="42072" ht="8.25" hidden="1" customHeight="1"/>
    <row r="42073" ht="8.25" hidden="1" customHeight="1"/>
    <row r="42074" ht="8.25" hidden="1" customHeight="1"/>
    <row r="42075" ht="8.25" hidden="1" customHeight="1"/>
    <row r="42076" ht="8.25" hidden="1" customHeight="1"/>
    <row r="42077" ht="8.25" hidden="1" customHeight="1"/>
    <row r="42078" ht="8.25" hidden="1" customHeight="1"/>
    <row r="42079" ht="8.25" hidden="1" customHeight="1"/>
    <row r="42080" ht="8.25" hidden="1" customHeight="1"/>
    <row r="42081" ht="8.25" hidden="1" customHeight="1"/>
    <row r="42082" ht="8.25" hidden="1" customHeight="1"/>
    <row r="42083" ht="8.25" hidden="1" customHeight="1"/>
    <row r="42084" ht="8.25" hidden="1" customHeight="1"/>
    <row r="42085" ht="8.25" hidden="1" customHeight="1"/>
    <row r="42086" ht="8.25" hidden="1" customHeight="1"/>
    <row r="42087" ht="8.25" hidden="1" customHeight="1"/>
    <row r="42088" ht="8.25" hidden="1" customHeight="1"/>
    <row r="42089" ht="8.25" hidden="1" customHeight="1"/>
    <row r="42090" ht="8.25" hidden="1" customHeight="1"/>
    <row r="42091" ht="8.25" hidden="1" customHeight="1"/>
    <row r="42092" ht="8.25" hidden="1" customHeight="1"/>
    <row r="42093" ht="8.25" hidden="1" customHeight="1"/>
    <row r="42094" ht="8.25" hidden="1" customHeight="1"/>
    <row r="42095" ht="8.25" hidden="1" customHeight="1"/>
    <row r="42096" ht="8.25" hidden="1" customHeight="1"/>
    <row r="42097" ht="8.25" hidden="1" customHeight="1"/>
    <row r="42098" ht="8.25" hidden="1" customHeight="1"/>
    <row r="42099" ht="8.25" hidden="1" customHeight="1"/>
    <row r="42100" ht="8.25" hidden="1" customHeight="1"/>
    <row r="42101" ht="8.25" hidden="1" customHeight="1"/>
    <row r="42102" ht="8.25" hidden="1" customHeight="1"/>
    <row r="42103" ht="8.25" hidden="1" customHeight="1"/>
    <row r="42104" ht="8.25" hidden="1" customHeight="1"/>
    <row r="42105" ht="8.25" hidden="1" customHeight="1"/>
    <row r="42106" ht="8.25" hidden="1" customHeight="1"/>
    <row r="42107" ht="8.25" hidden="1" customHeight="1"/>
    <row r="42108" ht="8.25" hidden="1" customHeight="1"/>
    <row r="42109" ht="8.25" hidden="1" customHeight="1"/>
    <row r="42110" ht="8.25" hidden="1" customHeight="1"/>
    <row r="42111" ht="8.25" hidden="1" customHeight="1"/>
    <row r="42112" ht="8.25" hidden="1" customHeight="1"/>
    <row r="42113" ht="8.25" hidden="1" customHeight="1"/>
    <row r="42114" ht="8.25" hidden="1" customHeight="1"/>
    <row r="42115" ht="8.25" hidden="1" customHeight="1"/>
    <row r="42116" ht="8.25" hidden="1" customHeight="1"/>
    <row r="42117" ht="8.25" hidden="1" customHeight="1"/>
    <row r="42118" ht="8.25" hidden="1" customHeight="1"/>
    <row r="42119" ht="8.25" hidden="1" customHeight="1"/>
    <row r="42120" ht="8.25" hidden="1" customHeight="1"/>
    <row r="42121" ht="8.25" hidden="1" customHeight="1"/>
    <row r="42122" ht="8.25" hidden="1" customHeight="1"/>
    <row r="42123" ht="8.25" hidden="1" customHeight="1"/>
    <row r="42124" ht="8.25" hidden="1" customHeight="1"/>
    <row r="42125" ht="8.25" hidden="1" customHeight="1"/>
    <row r="42126" ht="8.25" hidden="1" customHeight="1"/>
    <row r="42127" ht="8.25" hidden="1" customHeight="1"/>
    <row r="42128" ht="8.25" hidden="1" customHeight="1"/>
    <row r="42129" ht="8.25" hidden="1" customHeight="1"/>
    <row r="42130" ht="8.25" hidden="1" customHeight="1"/>
    <row r="42131" ht="8.25" hidden="1" customHeight="1"/>
    <row r="42132" ht="8.25" hidden="1" customHeight="1"/>
    <row r="42133" ht="8.25" hidden="1" customHeight="1"/>
    <row r="42134" ht="8.25" hidden="1" customHeight="1"/>
    <row r="42135" ht="8.25" hidden="1" customHeight="1"/>
    <row r="42136" ht="8.25" hidden="1" customHeight="1"/>
    <row r="42137" ht="8.25" hidden="1" customHeight="1"/>
    <row r="42138" ht="8.25" hidden="1" customHeight="1"/>
    <row r="42139" ht="8.25" hidden="1" customHeight="1"/>
    <row r="42140" ht="8.25" hidden="1" customHeight="1"/>
    <row r="42141" ht="8.25" hidden="1" customHeight="1"/>
    <row r="42142" ht="8.25" hidden="1" customHeight="1"/>
    <row r="42143" ht="8.25" hidden="1" customHeight="1"/>
    <row r="42144" ht="8.25" hidden="1" customHeight="1"/>
    <row r="42145" ht="8.25" hidden="1" customHeight="1"/>
    <row r="42146" ht="8.25" hidden="1" customHeight="1"/>
    <row r="42147" ht="8.25" hidden="1" customHeight="1"/>
    <row r="42148" ht="8.25" hidden="1" customHeight="1"/>
    <row r="42149" ht="8.25" hidden="1" customHeight="1"/>
    <row r="42150" ht="8.25" hidden="1" customHeight="1"/>
    <row r="42151" ht="8.25" hidden="1" customHeight="1"/>
    <row r="42152" ht="8.25" hidden="1" customHeight="1"/>
    <row r="42153" ht="8.25" hidden="1" customHeight="1"/>
    <row r="42154" ht="8.25" hidden="1" customHeight="1"/>
    <row r="42155" ht="8.25" hidden="1" customHeight="1"/>
    <row r="42156" ht="8.25" hidden="1" customHeight="1"/>
    <row r="42157" ht="8.25" hidden="1" customHeight="1"/>
    <row r="42158" ht="8.25" hidden="1" customHeight="1"/>
    <row r="42159" ht="8.25" hidden="1" customHeight="1"/>
    <row r="42160" ht="8.25" hidden="1" customHeight="1"/>
    <row r="42161" ht="8.25" hidden="1" customHeight="1"/>
    <row r="42162" ht="8.25" hidden="1" customHeight="1"/>
    <row r="42163" ht="8.25" hidden="1" customHeight="1"/>
    <row r="42164" ht="8.25" hidden="1" customHeight="1"/>
    <row r="42165" ht="8.25" hidden="1" customHeight="1"/>
    <row r="42166" ht="8.25" hidden="1" customHeight="1"/>
    <row r="42167" ht="8.25" hidden="1" customHeight="1"/>
    <row r="42168" ht="8.25" hidden="1" customHeight="1"/>
    <row r="42169" ht="8.25" hidden="1" customHeight="1"/>
    <row r="42170" ht="8.25" hidden="1" customHeight="1"/>
    <row r="42171" ht="8.25" hidden="1" customHeight="1"/>
    <row r="42172" ht="8.25" hidden="1" customHeight="1"/>
    <row r="42173" ht="8.25" hidden="1" customHeight="1"/>
    <row r="42174" ht="8.25" hidden="1" customHeight="1"/>
    <row r="42175" ht="8.25" hidden="1" customHeight="1"/>
    <row r="42176" ht="8.25" hidden="1" customHeight="1"/>
    <row r="42177" ht="8.25" hidden="1" customHeight="1"/>
    <row r="42178" ht="8.25" hidden="1" customHeight="1"/>
    <row r="42179" ht="8.25" hidden="1" customHeight="1"/>
    <row r="42180" ht="8.25" hidden="1" customHeight="1"/>
    <row r="42181" ht="8.25" hidden="1" customHeight="1"/>
    <row r="42182" ht="8.25" hidden="1" customHeight="1"/>
    <row r="42183" ht="8.25" hidden="1" customHeight="1"/>
    <row r="42184" ht="8.25" hidden="1" customHeight="1"/>
    <row r="42185" ht="8.25" hidden="1" customHeight="1"/>
    <row r="42186" ht="8.25" hidden="1" customHeight="1"/>
    <row r="42187" ht="8.25" hidden="1" customHeight="1"/>
    <row r="42188" ht="8.25" hidden="1" customHeight="1"/>
    <row r="42189" ht="8.25" hidden="1" customHeight="1"/>
    <row r="42190" ht="8.25" hidden="1" customHeight="1"/>
    <row r="42191" ht="8.25" hidden="1" customHeight="1"/>
    <row r="42192" ht="8.25" hidden="1" customHeight="1"/>
    <row r="42193" ht="8.25" hidden="1" customHeight="1"/>
    <row r="42194" ht="8.25" hidden="1" customHeight="1"/>
    <row r="42195" ht="8.25" hidden="1" customHeight="1"/>
    <row r="42196" ht="8.25" hidden="1" customHeight="1"/>
    <row r="42197" ht="8.25" hidden="1" customHeight="1"/>
    <row r="42198" ht="8.25" hidden="1" customHeight="1"/>
    <row r="42199" ht="8.25" hidden="1" customHeight="1"/>
    <row r="42200" ht="8.25" hidden="1" customHeight="1"/>
    <row r="42201" ht="8.25" hidden="1" customHeight="1"/>
    <row r="42202" ht="8.25" hidden="1" customHeight="1"/>
    <row r="42203" ht="8.25" hidden="1" customHeight="1"/>
    <row r="42204" ht="8.25" hidden="1" customHeight="1"/>
    <row r="42205" ht="8.25" hidden="1" customHeight="1"/>
    <row r="42206" ht="8.25" hidden="1" customHeight="1"/>
    <row r="42207" ht="8.25" hidden="1" customHeight="1"/>
    <row r="42208" ht="8.25" hidden="1" customHeight="1"/>
    <row r="42209" ht="8.25" hidden="1" customHeight="1"/>
    <row r="42210" ht="8.25" hidden="1" customHeight="1"/>
    <row r="42211" ht="8.25" hidden="1" customHeight="1"/>
    <row r="42212" ht="8.25" hidden="1" customHeight="1"/>
    <row r="42213" ht="8.25" hidden="1" customHeight="1"/>
    <row r="42214" ht="8.25" hidden="1" customHeight="1"/>
    <row r="42215" ht="8.25" hidden="1" customHeight="1"/>
    <row r="42216" ht="8.25" hidden="1" customHeight="1"/>
    <row r="42217" ht="8.25" hidden="1" customHeight="1"/>
    <row r="42218" ht="8.25" hidden="1" customHeight="1"/>
    <row r="42219" ht="8.25" hidden="1" customHeight="1"/>
    <row r="42220" ht="8.25" hidden="1" customHeight="1"/>
    <row r="42221" ht="8.25" hidden="1" customHeight="1"/>
    <row r="42222" ht="8.25" hidden="1" customHeight="1"/>
    <row r="42223" ht="8.25" hidden="1" customHeight="1"/>
    <row r="42224" ht="8.25" hidden="1" customHeight="1"/>
    <row r="42225" ht="8.25" hidden="1" customHeight="1"/>
    <row r="42226" ht="8.25" hidden="1" customHeight="1"/>
    <row r="42227" ht="8.25" hidden="1" customHeight="1"/>
    <row r="42228" ht="8.25" hidden="1" customHeight="1"/>
    <row r="42229" ht="8.25" hidden="1" customHeight="1"/>
    <row r="42230" ht="8.25" hidden="1" customHeight="1"/>
    <row r="42231" ht="8.25" hidden="1" customHeight="1"/>
    <row r="42232" ht="8.25" hidden="1" customHeight="1"/>
    <row r="42233" ht="8.25" hidden="1" customHeight="1"/>
    <row r="42234" ht="8.25" hidden="1" customHeight="1"/>
    <row r="42235" ht="8.25" hidden="1" customHeight="1"/>
    <row r="42236" ht="8.25" hidden="1" customHeight="1"/>
    <row r="42237" ht="8.25" hidden="1" customHeight="1"/>
    <row r="42238" ht="8.25" hidden="1" customHeight="1"/>
    <row r="42239" ht="8.25" hidden="1" customHeight="1"/>
    <row r="42240" ht="8.25" hidden="1" customHeight="1"/>
    <row r="42241" ht="8.25" hidden="1" customHeight="1"/>
    <row r="42242" ht="8.25" hidden="1" customHeight="1"/>
    <row r="42243" ht="8.25" hidden="1" customHeight="1"/>
    <row r="42244" ht="8.25" hidden="1" customHeight="1"/>
    <row r="42245" ht="8.25" hidden="1" customHeight="1"/>
    <row r="42246" ht="8.25" hidden="1" customHeight="1"/>
    <row r="42247" ht="8.25" hidden="1" customHeight="1"/>
    <row r="42248" ht="8.25" hidden="1" customHeight="1"/>
    <row r="42249" ht="8.25" hidden="1" customHeight="1"/>
    <row r="42250" ht="8.25" hidden="1" customHeight="1"/>
    <row r="42251" ht="8.25" hidden="1" customHeight="1"/>
    <row r="42252" ht="8.25" hidden="1" customHeight="1"/>
    <row r="42253" ht="8.25" hidden="1" customHeight="1"/>
    <row r="42254" ht="8.25" hidden="1" customHeight="1"/>
    <row r="42255" ht="8.25" hidden="1" customHeight="1"/>
    <row r="42256" ht="8.25" hidden="1" customHeight="1"/>
    <row r="42257" ht="8.25" hidden="1" customHeight="1"/>
    <row r="42258" ht="8.25" hidden="1" customHeight="1"/>
    <row r="42259" ht="8.25" hidden="1" customHeight="1"/>
    <row r="42260" ht="8.25" hidden="1" customHeight="1"/>
    <row r="42261" ht="8.25" hidden="1" customHeight="1"/>
    <row r="42262" ht="8.25" hidden="1" customHeight="1"/>
    <row r="42263" ht="8.25" hidden="1" customHeight="1"/>
    <row r="42264" ht="8.25" hidden="1" customHeight="1"/>
    <row r="42265" ht="8.25" hidden="1" customHeight="1"/>
    <row r="42266" ht="8.25" hidden="1" customHeight="1"/>
    <row r="42267" ht="8.25" hidden="1" customHeight="1"/>
    <row r="42268" ht="8.25" hidden="1" customHeight="1"/>
    <row r="42269" ht="8.25" hidden="1" customHeight="1"/>
    <row r="42270" ht="8.25" hidden="1" customHeight="1"/>
    <row r="42271" ht="8.25" hidden="1" customHeight="1"/>
    <row r="42272" ht="8.25" hidden="1" customHeight="1"/>
    <row r="42273" ht="8.25" hidden="1" customHeight="1"/>
    <row r="42274" ht="8.25" hidden="1" customHeight="1"/>
    <row r="42275" ht="8.25" hidden="1" customHeight="1"/>
    <row r="42276" ht="8.25" hidden="1" customHeight="1"/>
    <row r="42277" ht="8.25" hidden="1" customHeight="1"/>
    <row r="42278" ht="8.25" hidden="1" customHeight="1"/>
    <row r="42279" ht="8.25" hidden="1" customHeight="1"/>
    <row r="42280" ht="8.25" hidden="1" customHeight="1"/>
    <row r="42281" ht="8.25" hidden="1" customHeight="1"/>
    <row r="42282" ht="8.25" hidden="1" customHeight="1"/>
    <row r="42283" ht="8.25" hidden="1" customHeight="1"/>
    <row r="42284" ht="8.25" hidden="1" customHeight="1"/>
    <row r="42285" ht="8.25" hidden="1" customHeight="1"/>
    <row r="42286" ht="8.25" hidden="1" customHeight="1"/>
    <row r="42287" ht="8.25" hidden="1" customHeight="1"/>
    <row r="42288" ht="8.25" hidden="1" customHeight="1"/>
    <row r="42289" ht="8.25" hidden="1" customHeight="1"/>
    <row r="42290" ht="8.25" hidden="1" customHeight="1"/>
    <row r="42291" ht="8.25" hidden="1" customHeight="1"/>
    <row r="42292" ht="8.25" hidden="1" customHeight="1"/>
    <row r="42293" ht="8.25" hidden="1" customHeight="1"/>
    <row r="42294" ht="8.25" hidden="1" customHeight="1"/>
    <row r="42295" ht="8.25" hidden="1" customHeight="1"/>
    <row r="42296" ht="8.25" hidden="1" customHeight="1"/>
    <row r="42297" ht="8.25" hidden="1" customHeight="1"/>
    <row r="42298" ht="8.25" hidden="1" customHeight="1"/>
    <row r="42299" ht="8.25" hidden="1" customHeight="1"/>
    <row r="42300" ht="8.25" hidden="1" customHeight="1"/>
    <row r="42301" ht="8.25" hidden="1" customHeight="1"/>
    <row r="42302" ht="8.25" hidden="1" customHeight="1"/>
    <row r="42303" ht="8.25" hidden="1" customHeight="1"/>
    <row r="42304" ht="8.25" hidden="1" customHeight="1"/>
    <row r="42305" ht="8.25" hidden="1" customHeight="1"/>
    <row r="42306" ht="8.25" hidden="1" customHeight="1"/>
    <row r="42307" ht="8.25" hidden="1" customHeight="1"/>
    <row r="42308" ht="8.25" hidden="1" customHeight="1"/>
    <row r="42309" ht="8.25" hidden="1" customHeight="1"/>
    <row r="42310" ht="8.25" hidden="1" customHeight="1"/>
    <row r="42311" ht="8.25" hidden="1" customHeight="1"/>
    <row r="42312" ht="8.25" hidden="1" customHeight="1"/>
    <row r="42313" ht="8.25" hidden="1" customHeight="1"/>
    <row r="42314" ht="8.25" hidden="1" customHeight="1"/>
    <row r="42315" ht="8.25" hidden="1" customHeight="1"/>
    <row r="42316" ht="8.25" hidden="1" customHeight="1"/>
    <row r="42317" ht="8.25" hidden="1" customHeight="1"/>
    <row r="42318" ht="8.25" hidden="1" customHeight="1"/>
    <row r="42319" ht="8.25" hidden="1" customHeight="1"/>
    <row r="42320" ht="8.25" hidden="1" customHeight="1"/>
    <row r="42321" ht="8.25" hidden="1" customHeight="1"/>
    <row r="42322" ht="8.25" hidden="1" customHeight="1"/>
    <row r="42323" ht="8.25" hidden="1" customHeight="1"/>
    <row r="42324" ht="8.25" hidden="1" customHeight="1"/>
    <row r="42325" ht="8.25" hidden="1" customHeight="1"/>
    <row r="42326" ht="8.25" hidden="1" customHeight="1"/>
    <row r="42327" ht="8.25" hidden="1" customHeight="1"/>
    <row r="42328" ht="8.25" hidden="1" customHeight="1"/>
    <row r="42329" ht="8.25" hidden="1" customHeight="1"/>
    <row r="42330" ht="8.25" hidden="1" customHeight="1"/>
    <row r="42331" ht="8.25" hidden="1" customHeight="1"/>
    <row r="42332" ht="8.25" hidden="1" customHeight="1"/>
    <row r="42333" ht="8.25" hidden="1" customHeight="1"/>
    <row r="42334" ht="8.25" hidden="1" customHeight="1"/>
    <row r="42335" ht="8.25" hidden="1" customHeight="1"/>
    <row r="42336" ht="8.25" hidden="1" customHeight="1"/>
    <row r="42337" ht="8.25" hidden="1" customHeight="1"/>
    <row r="42338" ht="8.25" hidden="1" customHeight="1"/>
    <row r="42339" ht="8.25" hidden="1" customHeight="1"/>
    <row r="42340" ht="8.25" hidden="1" customHeight="1"/>
    <row r="42341" ht="8.25" hidden="1" customHeight="1"/>
    <row r="42342" ht="8.25" hidden="1" customHeight="1"/>
    <row r="42343" ht="8.25" hidden="1" customHeight="1"/>
    <row r="42344" ht="8.25" hidden="1" customHeight="1"/>
    <row r="42345" ht="8.25" hidden="1" customHeight="1"/>
    <row r="42346" ht="8.25" hidden="1" customHeight="1"/>
    <row r="42347" ht="8.25" hidden="1" customHeight="1"/>
    <row r="42348" ht="8.25" hidden="1" customHeight="1"/>
    <row r="42349" ht="8.25" hidden="1" customHeight="1"/>
    <row r="42350" ht="8.25" hidden="1" customHeight="1"/>
    <row r="42351" ht="8.25" hidden="1" customHeight="1"/>
    <row r="42352" ht="8.25" hidden="1" customHeight="1"/>
    <row r="42353" ht="8.25" hidden="1" customHeight="1"/>
    <row r="42354" ht="8.25" hidden="1" customHeight="1"/>
    <row r="42355" ht="8.25" hidden="1" customHeight="1"/>
    <row r="42356" ht="8.25" hidden="1" customHeight="1"/>
    <row r="42357" ht="8.25" hidden="1" customHeight="1"/>
    <row r="42358" ht="8.25" hidden="1" customHeight="1"/>
    <row r="42359" ht="8.25" hidden="1" customHeight="1"/>
    <row r="42360" ht="8.25" hidden="1" customHeight="1"/>
    <row r="42361" ht="8.25" hidden="1" customHeight="1"/>
    <row r="42362" ht="8.25" hidden="1" customHeight="1"/>
    <row r="42363" ht="8.25" hidden="1" customHeight="1"/>
    <row r="42364" ht="8.25" hidden="1" customHeight="1"/>
    <row r="42365" ht="8.25" hidden="1" customHeight="1"/>
    <row r="42366" ht="8.25" hidden="1" customHeight="1"/>
    <row r="42367" ht="8.25" hidden="1" customHeight="1"/>
    <row r="42368" ht="8.25" hidden="1" customHeight="1"/>
    <row r="42369" ht="8.25" hidden="1" customHeight="1"/>
    <row r="42370" ht="8.25" hidden="1" customHeight="1"/>
    <row r="42371" ht="8.25" hidden="1" customHeight="1"/>
    <row r="42372" ht="8.25" hidden="1" customHeight="1"/>
    <row r="42373" ht="8.25" hidden="1" customHeight="1"/>
    <row r="42374" ht="8.25" hidden="1" customHeight="1"/>
    <row r="42375" ht="8.25" hidden="1" customHeight="1"/>
    <row r="42376" ht="8.25" hidden="1" customHeight="1"/>
    <row r="42377" ht="8.25" hidden="1" customHeight="1"/>
    <row r="42378" ht="8.25" hidden="1" customHeight="1"/>
    <row r="42379" ht="8.25" hidden="1" customHeight="1"/>
    <row r="42380" ht="8.25" hidden="1" customHeight="1"/>
    <row r="42381" ht="8.25" hidden="1" customHeight="1"/>
    <row r="42382" ht="8.25" hidden="1" customHeight="1"/>
    <row r="42383" ht="8.25" hidden="1" customHeight="1"/>
    <row r="42384" ht="8.25" hidden="1" customHeight="1"/>
    <row r="42385" ht="8.25" hidden="1" customHeight="1"/>
    <row r="42386" ht="8.25" hidden="1" customHeight="1"/>
    <row r="42387" ht="8.25" hidden="1" customHeight="1"/>
    <row r="42388" ht="8.25" hidden="1" customHeight="1"/>
    <row r="42389" ht="8.25" hidden="1" customHeight="1"/>
    <row r="42390" ht="8.25" hidden="1" customHeight="1"/>
    <row r="42391" ht="8.25" hidden="1" customHeight="1"/>
    <row r="42392" ht="8.25" hidden="1" customHeight="1"/>
    <row r="42393" ht="8.25" hidden="1" customHeight="1"/>
    <row r="42394" ht="8.25" hidden="1" customHeight="1"/>
    <row r="42395" ht="8.25" hidden="1" customHeight="1"/>
    <row r="42396" ht="8.25" hidden="1" customHeight="1"/>
    <row r="42397" ht="8.25" hidden="1" customHeight="1"/>
    <row r="42398" ht="8.25" hidden="1" customHeight="1"/>
    <row r="42399" ht="8.25" hidden="1" customHeight="1"/>
    <row r="42400" ht="8.25" hidden="1" customHeight="1"/>
    <row r="42401" ht="8.25" hidden="1" customHeight="1"/>
    <row r="42402" ht="8.25" hidden="1" customHeight="1"/>
    <row r="42403" ht="8.25" hidden="1" customHeight="1"/>
    <row r="42404" ht="8.25" hidden="1" customHeight="1"/>
    <row r="42405" ht="8.25" hidden="1" customHeight="1"/>
    <row r="42406" ht="8.25" hidden="1" customHeight="1"/>
    <row r="42407" ht="8.25" hidden="1" customHeight="1"/>
    <row r="42408" ht="8.25" hidden="1" customHeight="1"/>
    <row r="42409" ht="8.25" hidden="1" customHeight="1"/>
    <row r="42410" ht="8.25" hidden="1" customHeight="1"/>
    <row r="42411" ht="8.25" hidden="1" customHeight="1"/>
    <row r="42412" ht="8.25" hidden="1" customHeight="1"/>
    <row r="42413" ht="8.25" hidden="1" customHeight="1"/>
    <row r="42414" ht="8.25" hidden="1" customHeight="1"/>
    <row r="42415" ht="8.25" hidden="1" customHeight="1"/>
    <row r="42416" ht="8.25" hidden="1" customHeight="1"/>
    <row r="42417" ht="8.25" hidden="1" customHeight="1"/>
    <row r="42418" ht="8.25" hidden="1" customHeight="1"/>
    <row r="42419" ht="8.25" hidden="1" customHeight="1"/>
    <row r="42420" ht="8.25" hidden="1" customHeight="1"/>
    <row r="42421" ht="8.25" hidden="1" customHeight="1"/>
    <row r="42422" ht="8.25" hidden="1" customHeight="1"/>
    <row r="42423" ht="8.25" hidden="1" customHeight="1"/>
    <row r="42424" ht="8.25" hidden="1" customHeight="1"/>
    <row r="42425" ht="8.25" hidden="1" customHeight="1"/>
    <row r="42426" ht="8.25" hidden="1" customHeight="1"/>
    <row r="42427" ht="8.25" hidden="1" customHeight="1"/>
    <row r="42428" ht="8.25" hidden="1" customHeight="1"/>
    <row r="42429" ht="8.25" hidden="1" customHeight="1"/>
    <row r="42430" ht="8.25" hidden="1" customHeight="1"/>
    <row r="42431" ht="8.25" hidden="1" customHeight="1"/>
    <row r="42432" ht="8.25" hidden="1" customHeight="1"/>
    <row r="42433" ht="8.25" hidden="1" customHeight="1"/>
    <row r="42434" ht="8.25" hidden="1" customHeight="1"/>
    <row r="42435" ht="8.25" hidden="1" customHeight="1"/>
    <row r="42436" ht="8.25" hidden="1" customHeight="1"/>
    <row r="42437" ht="8.25" hidden="1" customHeight="1"/>
    <row r="42438" ht="8.25" hidden="1" customHeight="1"/>
    <row r="42439" ht="8.25" hidden="1" customHeight="1"/>
    <row r="42440" ht="8.25" hidden="1" customHeight="1"/>
    <row r="42441" ht="8.25" hidden="1" customHeight="1"/>
    <row r="42442" ht="8.25" hidden="1" customHeight="1"/>
    <row r="42443" ht="8.25" hidden="1" customHeight="1"/>
    <row r="42444" ht="8.25" hidden="1" customHeight="1"/>
    <row r="42445" ht="8.25" hidden="1" customHeight="1"/>
    <row r="42446" ht="8.25" hidden="1" customHeight="1"/>
    <row r="42447" ht="8.25" hidden="1" customHeight="1"/>
    <row r="42448" ht="8.25" hidden="1" customHeight="1"/>
    <row r="42449" ht="8.25" hidden="1" customHeight="1"/>
    <row r="42450" ht="8.25" hidden="1" customHeight="1"/>
    <row r="42451" ht="8.25" hidden="1" customHeight="1"/>
    <row r="42452" ht="8.25" hidden="1" customHeight="1"/>
    <row r="42453" ht="8.25" hidden="1" customHeight="1"/>
    <row r="42454" ht="8.25" hidden="1" customHeight="1"/>
    <row r="42455" ht="8.25" hidden="1" customHeight="1"/>
    <row r="42456" ht="8.25" hidden="1" customHeight="1"/>
    <row r="42457" ht="8.25" hidden="1" customHeight="1"/>
    <row r="42458" ht="8.25" hidden="1" customHeight="1"/>
    <row r="42459" ht="8.25" hidden="1" customHeight="1"/>
    <row r="42460" ht="8.25" hidden="1" customHeight="1"/>
    <row r="42461" ht="8.25" hidden="1" customHeight="1"/>
    <row r="42462" ht="8.25" hidden="1" customHeight="1"/>
    <row r="42463" ht="8.25" hidden="1" customHeight="1"/>
    <row r="42464" ht="8.25" hidden="1" customHeight="1"/>
    <row r="42465" ht="8.25" hidden="1" customHeight="1"/>
    <row r="42466" ht="8.25" hidden="1" customHeight="1"/>
    <row r="42467" ht="8.25" hidden="1" customHeight="1"/>
    <row r="42468" ht="8.25" hidden="1" customHeight="1"/>
    <row r="42469" ht="8.25" hidden="1" customHeight="1"/>
    <row r="42470" ht="8.25" hidden="1" customHeight="1"/>
    <row r="42471" ht="8.25" hidden="1" customHeight="1"/>
    <row r="42472" ht="8.25" hidden="1" customHeight="1"/>
    <row r="42473" ht="8.25" hidden="1" customHeight="1"/>
    <row r="42474" ht="8.25" hidden="1" customHeight="1"/>
    <row r="42475" ht="8.25" hidden="1" customHeight="1"/>
    <row r="42476" ht="8.25" hidden="1" customHeight="1"/>
    <row r="42477" ht="8.25" hidden="1" customHeight="1"/>
    <row r="42478" ht="8.25" hidden="1" customHeight="1"/>
    <row r="42479" ht="8.25" hidden="1" customHeight="1"/>
    <row r="42480" ht="8.25" hidden="1" customHeight="1"/>
    <row r="42481" ht="8.25" hidden="1" customHeight="1"/>
    <row r="42482" ht="8.25" hidden="1" customHeight="1"/>
    <row r="42483" ht="8.25" hidden="1" customHeight="1"/>
    <row r="42484" ht="8.25" hidden="1" customHeight="1"/>
    <row r="42485" ht="8.25" hidden="1" customHeight="1"/>
    <row r="42486" ht="8.25" hidden="1" customHeight="1"/>
    <row r="42487" ht="8.25" hidden="1" customHeight="1"/>
    <row r="42488" ht="8.25" hidden="1" customHeight="1"/>
    <row r="42489" ht="8.25" hidden="1" customHeight="1"/>
    <row r="42490" ht="8.25" hidden="1" customHeight="1"/>
    <row r="42491" ht="8.25" hidden="1" customHeight="1"/>
    <row r="42492" ht="8.25" hidden="1" customHeight="1"/>
    <row r="42493" ht="8.25" hidden="1" customHeight="1"/>
    <row r="42494" ht="8.25" hidden="1" customHeight="1"/>
    <row r="42495" ht="8.25" hidden="1" customHeight="1"/>
    <row r="42496" ht="8.25" hidden="1" customHeight="1"/>
    <row r="42497" ht="8.25" hidden="1" customHeight="1"/>
    <row r="42498" ht="8.25" hidden="1" customHeight="1"/>
    <row r="42499" ht="8.25" hidden="1" customHeight="1"/>
    <row r="42500" ht="8.25" hidden="1" customHeight="1"/>
    <row r="42501" ht="8.25" hidden="1" customHeight="1"/>
    <row r="42502" ht="8.25" hidden="1" customHeight="1"/>
    <row r="42503" ht="8.25" hidden="1" customHeight="1"/>
    <row r="42504" ht="8.25" hidden="1" customHeight="1"/>
    <row r="42505" ht="8.25" hidden="1" customHeight="1"/>
    <row r="42506" ht="8.25" hidden="1" customHeight="1"/>
    <row r="42507" ht="8.25" hidden="1" customHeight="1"/>
    <row r="42508" ht="8.25" hidden="1" customHeight="1"/>
    <row r="42509" ht="8.25" hidden="1" customHeight="1"/>
    <row r="42510" ht="8.25" hidden="1" customHeight="1"/>
    <row r="42511" ht="8.25" hidden="1" customHeight="1"/>
    <row r="42512" ht="8.25" hidden="1" customHeight="1"/>
    <row r="42513" ht="8.25" hidden="1" customHeight="1"/>
    <row r="42514" ht="8.25" hidden="1" customHeight="1"/>
    <row r="42515" ht="8.25" hidden="1" customHeight="1"/>
    <row r="42516" ht="8.25" hidden="1" customHeight="1"/>
    <row r="42517" ht="8.25" hidden="1" customHeight="1"/>
    <row r="42518" ht="8.25" hidden="1" customHeight="1"/>
    <row r="42519" ht="8.25" hidden="1" customHeight="1"/>
    <row r="42520" ht="8.25" hidden="1" customHeight="1"/>
    <row r="42521" ht="8.25" hidden="1" customHeight="1"/>
    <row r="42522" ht="8.25" hidden="1" customHeight="1"/>
    <row r="42523" ht="8.25" hidden="1" customHeight="1"/>
    <row r="42524" ht="8.25" hidden="1" customHeight="1"/>
    <row r="42525" ht="8.25" hidden="1" customHeight="1"/>
    <row r="42526" ht="8.25" hidden="1" customHeight="1"/>
    <row r="42527" ht="8.25" hidden="1" customHeight="1"/>
    <row r="42528" ht="8.25" hidden="1" customHeight="1"/>
    <row r="42529" ht="8.25" hidden="1" customHeight="1"/>
    <row r="42530" ht="8.25" hidden="1" customHeight="1"/>
    <row r="42531" ht="8.25" hidden="1" customHeight="1"/>
    <row r="42532" ht="8.25" hidden="1" customHeight="1"/>
    <row r="42533" ht="8.25" hidden="1" customHeight="1"/>
    <row r="42534" ht="8.25" hidden="1" customHeight="1"/>
    <row r="42535" ht="8.25" hidden="1" customHeight="1"/>
    <row r="42536" ht="8.25" hidden="1" customHeight="1"/>
    <row r="42537" ht="8.25" hidden="1" customHeight="1"/>
    <row r="42538" ht="8.25" hidden="1" customHeight="1"/>
    <row r="42539" ht="8.25" hidden="1" customHeight="1"/>
    <row r="42540" ht="8.25" hidden="1" customHeight="1"/>
    <row r="42541" ht="8.25" hidden="1" customHeight="1"/>
    <row r="42542" ht="8.25" hidden="1" customHeight="1"/>
    <row r="42543" ht="8.25" hidden="1" customHeight="1"/>
    <row r="42544" ht="8.25" hidden="1" customHeight="1"/>
    <row r="42545" ht="8.25" hidden="1" customHeight="1"/>
    <row r="42546" ht="8.25" hidden="1" customHeight="1"/>
    <row r="42547" ht="8.25" hidden="1" customHeight="1"/>
    <row r="42548" ht="8.25" hidden="1" customHeight="1"/>
    <row r="42549" ht="8.25" hidden="1" customHeight="1"/>
    <row r="42550" ht="8.25" hidden="1" customHeight="1"/>
    <row r="42551" ht="8.25" hidden="1" customHeight="1"/>
    <row r="42552" ht="8.25" hidden="1" customHeight="1"/>
    <row r="42553" ht="8.25" hidden="1" customHeight="1"/>
    <row r="42554" ht="8.25" hidden="1" customHeight="1"/>
    <row r="42555" ht="8.25" hidden="1" customHeight="1"/>
    <row r="42556" ht="8.25" hidden="1" customHeight="1"/>
    <row r="42557" ht="8.25" hidden="1" customHeight="1"/>
    <row r="42558" ht="8.25" hidden="1" customHeight="1"/>
    <row r="42559" ht="8.25" hidden="1" customHeight="1"/>
    <row r="42560" ht="8.25" hidden="1" customHeight="1"/>
    <row r="42561" ht="8.25" hidden="1" customHeight="1"/>
    <row r="42562" ht="8.25" hidden="1" customHeight="1"/>
    <row r="42563" ht="8.25" hidden="1" customHeight="1"/>
    <row r="42564" ht="8.25" hidden="1" customHeight="1"/>
    <row r="42565" ht="8.25" hidden="1" customHeight="1"/>
    <row r="42566" ht="8.25" hidden="1" customHeight="1"/>
    <row r="42567" ht="8.25" hidden="1" customHeight="1"/>
    <row r="42568" ht="8.25" hidden="1" customHeight="1"/>
    <row r="42569" ht="8.25" hidden="1" customHeight="1"/>
    <row r="42570" ht="8.25" hidden="1" customHeight="1"/>
    <row r="42571" ht="8.25" hidden="1" customHeight="1"/>
    <row r="42572" ht="8.25" hidden="1" customHeight="1"/>
    <row r="42573" ht="8.25" hidden="1" customHeight="1"/>
    <row r="42574" ht="8.25" hidden="1" customHeight="1"/>
    <row r="42575" ht="8.25" hidden="1" customHeight="1"/>
    <row r="42576" ht="8.25" hidden="1" customHeight="1"/>
    <row r="42577" ht="8.25" hidden="1" customHeight="1"/>
    <row r="42578" ht="8.25" hidden="1" customHeight="1"/>
    <row r="42579" ht="8.25" hidden="1" customHeight="1"/>
    <row r="42580" ht="8.25" hidden="1" customHeight="1"/>
    <row r="42581" ht="8.25" hidden="1" customHeight="1"/>
    <row r="42582" ht="8.25" hidden="1" customHeight="1"/>
    <row r="42583" ht="8.25" hidden="1" customHeight="1"/>
    <row r="42584" ht="8.25" hidden="1" customHeight="1"/>
    <row r="42585" ht="8.25" hidden="1" customHeight="1"/>
    <row r="42586" ht="8.25" hidden="1" customHeight="1"/>
    <row r="42587" ht="8.25" hidden="1" customHeight="1"/>
    <row r="42588" ht="8.25" hidden="1" customHeight="1"/>
    <row r="42589" ht="8.25" hidden="1" customHeight="1"/>
    <row r="42590" ht="8.25" hidden="1" customHeight="1"/>
    <row r="42591" ht="8.25" hidden="1" customHeight="1"/>
    <row r="42592" ht="8.25" hidden="1" customHeight="1"/>
    <row r="42593" ht="8.25" hidden="1" customHeight="1"/>
    <row r="42594" ht="8.25" hidden="1" customHeight="1"/>
    <row r="42595" ht="8.25" hidden="1" customHeight="1"/>
    <row r="42596" ht="8.25" hidden="1" customHeight="1"/>
    <row r="42597" ht="8.25" hidden="1" customHeight="1"/>
    <row r="42598" ht="8.25" hidden="1" customHeight="1"/>
    <row r="42599" ht="8.25" hidden="1" customHeight="1"/>
    <row r="42600" ht="8.25" hidden="1" customHeight="1"/>
    <row r="42601" ht="8.25" hidden="1" customHeight="1"/>
    <row r="42602" ht="8.25" hidden="1" customHeight="1"/>
    <row r="42603" ht="8.25" hidden="1" customHeight="1"/>
    <row r="42604" ht="8.25" hidden="1" customHeight="1"/>
    <row r="42605" ht="8.25" hidden="1" customHeight="1"/>
    <row r="42606" ht="8.25" hidden="1" customHeight="1"/>
    <row r="42607" ht="8.25" hidden="1" customHeight="1"/>
    <row r="42608" ht="8.25" hidden="1" customHeight="1"/>
    <row r="42609" ht="8.25" hidden="1" customHeight="1"/>
    <row r="42610" ht="8.25" hidden="1" customHeight="1"/>
    <row r="42611" ht="8.25" hidden="1" customHeight="1"/>
    <row r="42612" ht="8.25" hidden="1" customHeight="1"/>
    <row r="42613" ht="8.25" hidden="1" customHeight="1"/>
    <row r="42614" ht="8.25" hidden="1" customHeight="1"/>
    <row r="42615" ht="8.25" hidden="1" customHeight="1"/>
    <row r="42616" ht="8.25" hidden="1" customHeight="1"/>
    <row r="42617" ht="8.25" hidden="1" customHeight="1"/>
    <row r="42618" ht="8.25" hidden="1" customHeight="1"/>
    <row r="42619" ht="8.25" hidden="1" customHeight="1"/>
    <row r="42620" ht="8.25" hidden="1" customHeight="1"/>
    <row r="42621" ht="8.25" hidden="1" customHeight="1"/>
    <row r="42622" ht="8.25" hidden="1" customHeight="1"/>
    <row r="42623" ht="8.25" hidden="1" customHeight="1"/>
    <row r="42624" ht="8.25" hidden="1" customHeight="1"/>
    <row r="42625" ht="8.25" hidden="1" customHeight="1"/>
    <row r="42626" ht="8.25" hidden="1" customHeight="1"/>
    <row r="42627" ht="8.25" hidden="1" customHeight="1"/>
    <row r="42628" ht="8.25" hidden="1" customHeight="1"/>
    <row r="42629" ht="8.25" hidden="1" customHeight="1"/>
    <row r="42630" ht="8.25" hidden="1" customHeight="1"/>
    <row r="42631" ht="8.25" hidden="1" customHeight="1"/>
    <row r="42632" ht="8.25" hidden="1" customHeight="1"/>
    <row r="42633" ht="8.25" hidden="1" customHeight="1"/>
    <row r="42634" ht="8.25" hidden="1" customHeight="1"/>
    <row r="42635" ht="8.25" hidden="1" customHeight="1"/>
    <row r="42636" ht="8.25" hidden="1" customHeight="1"/>
    <row r="42637" ht="8.25" hidden="1" customHeight="1"/>
    <row r="42638" ht="8.25" hidden="1" customHeight="1"/>
    <row r="42639" ht="8.25" hidden="1" customHeight="1"/>
    <row r="42640" ht="8.25" hidden="1" customHeight="1"/>
    <row r="42641" ht="8.25" hidden="1" customHeight="1"/>
    <row r="42642" ht="8.25" hidden="1" customHeight="1"/>
    <row r="42643" ht="8.25" hidden="1" customHeight="1"/>
    <row r="42644" ht="8.25" hidden="1" customHeight="1"/>
    <row r="42645" ht="8.25" hidden="1" customHeight="1"/>
    <row r="42646" ht="8.25" hidden="1" customHeight="1"/>
    <row r="42647" ht="8.25" hidden="1" customHeight="1"/>
    <row r="42648" ht="8.25" hidden="1" customHeight="1"/>
    <row r="42649" ht="8.25" hidden="1" customHeight="1"/>
    <row r="42650" ht="8.25" hidden="1" customHeight="1"/>
    <row r="42651" ht="8.25" hidden="1" customHeight="1"/>
    <row r="42652" ht="8.25" hidden="1" customHeight="1"/>
    <row r="42653" ht="8.25" hidden="1" customHeight="1"/>
    <row r="42654" ht="8.25" hidden="1" customHeight="1"/>
    <row r="42655" ht="8.25" hidden="1" customHeight="1"/>
    <row r="42656" ht="8.25" hidden="1" customHeight="1"/>
    <row r="42657" ht="8.25" hidden="1" customHeight="1"/>
    <row r="42658" ht="8.25" hidden="1" customHeight="1"/>
    <row r="42659" ht="8.25" hidden="1" customHeight="1"/>
    <row r="42660" ht="8.25" hidden="1" customHeight="1"/>
    <row r="42661" ht="8.25" hidden="1" customHeight="1"/>
    <row r="42662" ht="8.25" hidden="1" customHeight="1"/>
    <row r="42663" ht="8.25" hidden="1" customHeight="1"/>
    <row r="42664" ht="8.25" hidden="1" customHeight="1"/>
    <row r="42665" ht="8.25" hidden="1" customHeight="1"/>
    <row r="42666" ht="8.25" hidden="1" customHeight="1"/>
    <row r="42667" ht="8.25" hidden="1" customHeight="1"/>
    <row r="42668" ht="8.25" hidden="1" customHeight="1"/>
    <row r="42669" ht="8.25" hidden="1" customHeight="1"/>
    <row r="42670" ht="8.25" hidden="1" customHeight="1"/>
    <row r="42671" ht="8.25" hidden="1" customHeight="1"/>
    <row r="42672" ht="8.25" hidden="1" customHeight="1"/>
    <row r="42673" ht="8.25" hidden="1" customHeight="1"/>
    <row r="42674" ht="8.25" hidden="1" customHeight="1"/>
    <row r="42675" ht="8.25" hidden="1" customHeight="1"/>
    <row r="42676" ht="8.25" hidden="1" customHeight="1"/>
    <row r="42677" ht="8.25" hidden="1" customHeight="1"/>
    <row r="42678" ht="8.25" hidden="1" customHeight="1"/>
    <row r="42679" ht="8.25" hidden="1" customHeight="1"/>
    <row r="42680" ht="8.25" hidden="1" customHeight="1"/>
    <row r="42681" ht="8.25" hidden="1" customHeight="1"/>
    <row r="42682" ht="8.25" hidden="1" customHeight="1"/>
    <row r="42683" ht="8.25" hidden="1" customHeight="1"/>
    <row r="42684" ht="8.25" hidden="1" customHeight="1"/>
    <row r="42685" ht="8.25" hidden="1" customHeight="1"/>
    <row r="42686" ht="8.25" hidden="1" customHeight="1"/>
    <row r="42687" ht="8.25" hidden="1" customHeight="1"/>
    <row r="42688" ht="8.25" hidden="1" customHeight="1"/>
    <row r="42689" ht="8.25" hidden="1" customHeight="1"/>
    <row r="42690" ht="8.25" hidden="1" customHeight="1"/>
    <row r="42691" ht="8.25" hidden="1" customHeight="1"/>
    <row r="42692" ht="8.25" hidden="1" customHeight="1"/>
    <row r="42693" ht="8.25" hidden="1" customHeight="1"/>
    <row r="42694" ht="8.25" hidden="1" customHeight="1"/>
    <row r="42695" ht="8.25" hidden="1" customHeight="1"/>
    <row r="42696" ht="8.25" hidden="1" customHeight="1"/>
    <row r="42697" ht="8.25" hidden="1" customHeight="1"/>
    <row r="42698" ht="8.25" hidden="1" customHeight="1"/>
    <row r="42699" ht="8.25" hidden="1" customHeight="1"/>
    <row r="42700" ht="8.25" hidden="1" customHeight="1"/>
    <row r="42701" ht="8.25" hidden="1" customHeight="1"/>
    <row r="42702" ht="8.25" hidden="1" customHeight="1"/>
    <row r="42703" ht="8.25" hidden="1" customHeight="1"/>
    <row r="42704" ht="8.25" hidden="1" customHeight="1"/>
    <row r="42705" ht="8.25" hidden="1" customHeight="1"/>
    <row r="42706" ht="8.25" hidden="1" customHeight="1"/>
    <row r="42707" ht="8.25" hidden="1" customHeight="1"/>
    <row r="42708" ht="8.25" hidden="1" customHeight="1"/>
    <row r="42709" ht="8.25" hidden="1" customHeight="1"/>
    <row r="42710" ht="8.25" hidden="1" customHeight="1"/>
    <row r="42711" ht="8.25" hidden="1" customHeight="1"/>
    <row r="42712" ht="8.25" hidden="1" customHeight="1"/>
    <row r="42713" ht="8.25" hidden="1" customHeight="1"/>
    <row r="42714" ht="8.25" hidden="1" customHeight="1"/>
    <row r="42715" ht="8.25" hidden="1" customHeight="1"/>
    <row r="42716" ht="8.25" hidden="1" customHeight="1"/>
    <row r="42717" ht="8.25" hidden="1" customHeight="1"/>
    <row r="42718" ht="8.25" hidden="1" customHeight="1"/>
    <row r="42719" ht="8.25" hidden="1" customHeight="1"/>
    <row r="42720" ht="8.25" hidden="1" customHeight="1"/>
    <row r="42721" ht="8.25" hidden="1" customHeight="1"/>
    <row r="42722" ht="8.25" hidden="1" customHeight="1"/>
    <row r="42723" ht="8.25" hidden="1" customHeight="1"/>
    <row r="42724" ht="8.25" hidden="1" customHeight="1"/>
    <row r="42725" ht="8.25" hidden="1" customHeight="1"/>
    <row r="42726" ht="8.25" hidden="1" customHeight="1"/>
    <row r="42727" ht="8.25" hidden="1" customHeight="1"/>
    <row r="42728" ht="8.25" hidden="1" customHeight="1"/>
    <row r="42729" ht="8.25" hidden="1" customHeight="1"/>
    <row r="42730" ht="8.25" hidden="1" customHeight="1"/>
    <row r="42731" ht="8.25" hidden="1" customHeight="1"/>
    <row r="42732" ht="8.25" hidden="1" customHeight="1"/>
    <row r="42733" ht="8.25" hidden="1" customHeight="1"/>
    <row r="42734" ht="8.25" hidden="1" customHeight="1"/>
    <row r="42735" ht="8.25" hidden="1" customHeight="1"/>
    <row r="42736" ht="8.25" hidden="1" customHeight="1"/>
    <row r="42737" ht="8.25" hidden="1" customHeight="1"/>
    <row r="42738" ht="8.25" hidden="1" customHeight="1"/>
    <row r="42739" ht="8.25" hidden="1" customHeight="1"/>
    <row r="42740" ht="8.25" hidden="1" customHeight="1"/>
    <row r="42741" ht="8.25" hidden="1" customHeight="1"/>
    <row r="42742" ht="8.25" hidden="1" customHeight="1"/>
    <row r="42743" ht="8.25" hidden="1" customHeight="1"/>
    <row r="42744" ht="8.25" hidden="1" customHeight="1"/>
    <row r="42745" ht="8.25" hidden="1" customHeight="1"/>
    <row r="42746" ht="8.25" hidden="1" customHeight="1"/>
    <row r="42747" ht="8.25" hidden="1" customHeight="1"/>
    <row r="42748" ht="8.25" hidden="1" customHeight="1"/>
    <row r="42749" ht="8.25" hidden="1" customHeight="1"/>
    <row r="42750" ht="8.25" hidden="1" customHeight="1"/>
    <row r="42751" ht="8.25" hidden="1" customHeight="1"/>
    <row r="42752" ht="8.25" hidden="1" customHeight="1"/>
    <row r="42753" ht="8.25" hidden="1" customHeight="1"/>
    <row r="42754" ht="8.25" hidden="1" customHeight="1"/>
    <row r="42755" ht="8.25" hidden="1" customHeight="1"/>
    <row r="42756" ht="8.25" hidden="1" customHeight="1"/>
    <row r="42757" ht="8.25" hidden="1" customHeight="1"/>
    <row r="42758" ht="8.25" hidden="1" customHeight="1"/>
    <row r="42759" ht="8.25" hidden="1" customHeight="1"/>
    <row r="42760" ht="8.25" hidden="1" customHeight="1"/>
    <row r="42761" ht="8.25" hidden="1" customHeight="1"/>
    <row r="42762" ht="8.25" hidden="1" customHeight="1"/>
    <row r="42763" ht="8.25" hidden="1" customHeight="1"/>
    <row r="42764" ht="8.25" hidden="1" customHeight="1"/>
    <row r="42765" ht="8.25" hidden="1" customHeight="1"/>
    <row r="42766" ht="8.25" hidden="1" customHeight="1"/>
    <row r="42767" ht="8.25" hidden="1" customHeight="1"/>
    <row r="42768" ht="8.25" hidden="1" customHeight="1"/>
    <row r="42769" ht="8.25" hidden="1" customHeight="1"/>
    <row r="42770" ht="8.25" hidden="1" customHeight="1"/>
    <row r="42771" ht="8.25" hidden="1" customHeight="1"/>
    <row r="42772" ht="8.25" hidden="1" customHeight="1"/>
    <row r="42773" ht="8.25" hidden="1" customHeight="1"/>
    <row r="42774" ht="8.25" hidden="1" customHeight="1"/>
    <row r="42775" ht="8.25" hidden="1" customHeight="1"/>
    <row r="42776" ht="8.25" hidden="1" customHeight="1"/>
    <row r="42777" ht="8.25" hidden="1" customHeight="1"/>
    <row r="42778" ht="8.25" hidden="1" customHeight="1"/>
    <row r="42779" ht="8.25" hidden="1" customHeight="1"/>
    <row r="42780" ht="8.25" hidden="1" customHeight="1"/>
    <row r="42781" ht="8.25" hidden="1" customHeight="1"/>
    <row r="42782" ht="8.25" hidden="1" customHeight="1"/>
    <row r="42783" ht="8.25" hidden="1" customHeight="1"/>
    <row r="42784" ht="8.25" hidden="1" customHeight="1"/>
    <row r="42785" ht="8.25" hidden="1" customHeight="1"/>
    <row r="42786" ht="8.25" hidden="1" customHeight="1"/>
    <row r="42787" ht="8.25" hidden="1" customHeight="1"/>
    <row r="42788" ht="8.25" hidden="1" customHeight="1"/>
    <row r="42789" ht="8.25" hidden="1" customHeight="1"/>
    <row r="42790" ht="8.25" hidden="1" customHeight="1"/>
    <row r="42791" ht="8.25" hidden="1" customHeight="1"/>
    <row r="42792" ht="8.25" hidden="1" customHeight="1"/>
    <row r="42793" ht="8.25" hidden="1" customHeight="1"/>
    <row r="42794" ht="8.25" hidden="1" customHeight="1"/>
    <row r="42795" ht="8.25" hidden="1" customHeight="1"/>
    <row r="42796" ht="8.25" hidden="1" customHeight="1"/>
    <row r="42797" ht="8.25" hidden="1" customHeight="1"/>
    <row r="42798" ht="8.25" hidden="1" customHeight="1"/>
    <row r="42799" ht="8.25" hidden="1" customHeight="1"/>
    <row r="42800" ht="8.25" hidden="1" customHeight="1"/>
    <row r="42801" ht="8.25" hidden="1" customHeight="1"/>
    <row r="42802" ht="8.25" hidden="1" customHeight="1"/>
    <row r="42803" ht="8.25" hidden="1" customHeight="1"/>
    <row r="42804" ht="8.25" hidden="1" customHeight="1"/>
    <row r="42805" ht="8.25" hidden="1" customHeight="1"/>
    <row r="42806" ht="8.25" hidden="1" customHeight="1"/>
    <row r="42807" ht="8.25" hidden="1" customHeight="1"/>
    <row r="42808" ht="8.25" hidden="1" customHeight="1"/>
    <row r="42809" ht="8.25" hidden="1" customHeight="1"/>
    <row r="42810" ht="8.25" hidden="1" customHeight="1"/>
    <row r="42811" ht="8.25" hidden="1" customHeight="1"/>
    <row r="42812" ht="8.25" hidden="1" customHeight="1"/>
    <row r="42813" ht="8.25" hidden="1" customHeight="1"/>
    <row r="42814" ht="8.25" hidden="1" customHeight="1"/>
    <row r="42815" ht="8.25" hidden="1" customHeight="1"/>
    <row r="42816" ht="8.25" hidden="1" customHeight="1"/>
    <row r="42817" ht="8.25" hidden="1" customHeight="1"/>
    <row r="42818" ht="8.25" hidden="1" customHeight="1"/>
    <row r="42819" ht="8.25" hidden="1" customHeight="1"/>
    <row r="42820" ht="8.25" hidden="1" customHeight="1"/>
    <row r="42821" ht="8.25" hidden="1" customHeight="1"/>
    <row r="42822" ht="8.25" hidden="1" customHeight="1"/>
    <row r="42823" ht="8.25" hidden="1" customHeight="1"/>
    <row r="42824" ht="8.25" hidden="1" customHeight="1"/>
    <row r="42825" ht="8.25" hidden="1" customHeight="1"/>
    <row r="42826" ht="8.25" hidden="1" customHeight="1"/>
    <row r="42827" ht="8.25" hidden="1" customHeight="1"/>
    <row r="42828" ht="8.25" hidden="1" customHeight="1"/>
    <row r="42829" ht="8.25" hidden="1" customHeight="1"/>
    <row r="42830" ht="8.25" hidden="1" customHeight="1"/>
    <row r="42831" ht="8.25" hidden="1" customHeight="1"/>
    <row r="42832" ht="8.25" hidden="1" customHeight="1"/>
    <row r="42833" ht="8.25" hidden="1" customHeight="1"/>
    <row r="42834" ht="8.25" hidden="1" customHeight="1"/>
    <row r="42835" ht="8.25" hidden="1" customHeight="1"/>
    <row r="42836" ht="8.25" hidden="1" customHeight="1"/>
    <row r="42837" ht="8.25" hidden="1" customHeight="1"/>
    <row r="42838" ht="8.25" hidden="1" customHeight="1"/>
    <row r="42839" ht="8.25" hidden="1" customHeight="1"/>
    <row r="42840" ht="8.25" hidden="1" customHeight="1"/>
    <row r="42841" ht="8.25" hidden="1" customHeight="1"/>
    <row r="42842" ht="8.25" hidden="1" customHeight="1"/>
    <row r="42843" ht="8.25" hidden="1" customHeight="1"/>
    <row r="42844" ht="8.25" hidden="1" customHeight="1"/>
    <row r="42845" ht="8.25" hidden="1" customHeight="1"/>
    <row r="42846" ht="8.25" hidden="1" customHeight="1"/>
    <row r="42847" ht="8.25" hidden="1" customHeight="1"/>
    <row r="42848" ht="8.25" hidden="1" customHeight="1"/>
    <row r="42849" ht="8.25" hidden="1" customHeight="1"/>
    <row r="42850" ht="8.25" hidden="1" customHeight="1"/>
    <row r="42851" ht="8.25" hidden="1" customHeight="1"/>
    <row r="42852" ht="8.25" hidden="1" customHeight="1"/>
    <row r="42853" ht="8.25" hidden="1" customHeight="1"/>
    <row r="42854" ht="8.25" hidden="1" customHeight="1"/>
    <row r="42855" ht="8.25" hidden="1" customHeight="1"/>
    <row r="42856" ht="8.25" hidden="1" customHeight="1"/>
    <row r="42857" ht="8.25" hidden="1" customHeight="1"/>
    <row r="42858" ht="8.25" hidden="1" customHeight="1"/>
    <row r="42859" ht="8.25" hidden="1" customHeight="1"/>
    <row r="42860" ht="8.25" hidden="1" customHeight="1"/>
    <row r="42861" ht="8.25" hidden="1" customHeight="1"/>
    <row r="42862" ht="8.25" hidden="1" customHeight="1"/>
    <row r="42863" ht="8.25" hidden="1" customHeight="1"/>
    <row r="42864" ht="8.25" hidden="1" customHeight="1"/>
    <row r="42865" ht="8.25" hidden="1" customHeight="1"/>
    <row r="42866" ht="8.25" hidden="1" customHeight="1"/>
    <row r="42867" ht="8.25" hidden="1" customHeight="1"/>
    <row r="42868" ht="8.25" hidden="1" customHeight="1"/>
    <row r="42869" ht="8.25" hidden="1" customHeight="1"/>
    <row r="42870" ht="8.25" hidden="1" customHeight="1"/>
    <row r="42871" ht="8.25" hidden="1" customHeight="1"/>
    <row r="42872" ht="8.25" hidden="1" customHeight="1"/>
    <row r="42873" ht="8.25" hidden="1" customHeight="1"/>
    <row r="42874" ht="8.25" hidden="1" customHeight="1"/>
    <row r="42875" ht="8.25" hidden="1" customHeight="1"/>
    <row r="42876" ht="8.25" hidden="1" customHeight="1"/>
    <row r="42877" ht="8.25" hidden="1" customHeight="1"/>
    <row r="42878" ht="8.25" hidden="1" customHeight="1"/>
    <row r="42879" ht="8.25" hidden="1" customHeight="1"/>
    <row r="42880" ht="8.25" hidden="1" customHeight="1"/>
    <row r="42881" ht="8.25" hidden="1" customHeight="1"/>
    <row r="42882" ht="8.25" hidden="1" customHeight="1"/>
    <row r="42883" ht="8.25" hidden="1" customHeight="1"/>
    <row r="42884" ht="8.25" hidden="1" customHeight="1"/>
    <row r="42885" ht="8.25" hidden="1" customHeight="1"/>
    <row r="42886" ht="8.25" hidden="1" customHeight="1"/>
    <row r="42887" ht="8.25" hidden="1" customHeight="1"/>
    <row r="42888" ht="8.25" hidden="1" customHeight="1"/>
    <row r="42889" ht="8.25" hidden="1" customHeight="1"/>
    <row r="42890" ht="8.25" hidden="1" customHeight="1"/>
    <row r="42891" ht="8.25" hidden="1" customHeight="1"/>
    <row r="42892" ht="8.25" hidden="1" customHeight="1"/>
    <row r="42893" ht="8.25" hidden="1" customHeight="1"/>
    <row r="42894" ht="8.25" hidden="1" customHeight="1"/>
    <row r="42895" ht="8.25" hidden="1" customHeight="1"/>
    <row r="42896" ht="8.25" hidden="1" customHeight="1"/>
    <row r="42897" ht="8.25" hidden="1" customHeight="1"/>
    <row r="42898" ht="8.25" hidden="1" customHeight="1"/>
    <row r="42899" ht="8.25" hidden="1" customHeight="1"/>
    <row r="42900" ht="8.25" hidden="1" customHeight="1"/>
    <row r="42901" ht="8.25" hidden="1" customHeight="1"/>
    <row r="42902" ht="8.25" hidden="1" customHeight="1"/>
    <row r="42903" ht="8.25" hidden="1" customHeight="1"/>
    <row r="42904" ht="8.25" hidden="1" customHeight="1"/>
    <row r="42905" ht="8.25" hidden="1" customHeight="1"/>
    <row r="42906" ht="8.25" hidden="1" customHeight="1"/>
    <row r="42907" ht="8.25" hidden="1" customHeight="1"/>
    <row r="42908" ht="8.25" hidden="1" customHeight="1"/>
    <row r="42909" ht="8.25" hidden="1" customHeight="1"/>
    <row r="42910" ht="8.25" hidden="1" customHeight="1"/>
    <row r="42911" ht="8.25" hidden="1" customHeight="1"/>
    <row r="42912" ht="8.25" hidden="1" customHeight="1"/>
    <row r="42913" ht="8.25" hidden="1" customHeight="1"/>
    <row r="42914" ht="8.25" hidden="1" customHeight="1"/>
    <row r="42915" ht="8.25" hidden="1" customHeight="1"/>
    <row r="42916" ht="8.25" hidden="1" customHeight="1"/>
    <row r="42917" ht="8.25" hidden="1" customHeight="1"/>
    <row r="42918" ht="8.25" hidden="1" customHeight="1"/>
    <row r="42919" ht="8.25" hidden="1" customHeight="1"/>
    <row r="42920" ht="8.25" hidden="1" customHeight="1"/>
    <row r="42921" ht="8.25" hidden="1" customHeight="1"/>
    <row r="42922" ht="8.25" hidden="1" customHeight="1"/>
    <row r="42923" ht="8.25" hidden="1" customHeight="1"/>
    <row r="42924" ht="8.25" hidden="1" customHeight="1"/>
    <row r="42925" ht="8.25" hidden="1" customHeight="1"/>
    <row r="42926" ht="8.25" hidden="1" customHeight="1"/>
    <row r="42927" ht="8.25" hidden="1" customHeight="1"/>
    <row r="42928" ht="8.25" hidden="1" customHeight="1"/>
    <row r="42929" ht="8.25" hidden="1" customHeight="1"/>
    <row r="42930" ht="8.25" hidden="1" customHeight="1"/>
    <row r="42931" ht="8.25" hidden="1" customHeight="1"/>
    <row r="42932" ht="8.25" hidden="1" customHeight="1"/>
    <row r="42933" ht="8.25" hidden="1" customHeight="1"/>
    <row r="42934" ht="8.25" hidden="1" customHeight="1"/>
    <row r="42935" ht="8.25" hidden="1" customHeight="1"/>
    <row r="42936" ht="8.25" hidden="1" customHeight="1"/>
    <row r="42937" ht="8.25" hidden="1" customHeight="1"/>
    <row r="42938" ht="8.25" hidden="1" customHeight="1"/>
    <row r="42939" ht="8.25" hidden="1" customHeight="1"/>
    <row r="42940" ht="8.25" hidden="1" customHeight="1"/>
    <row r="42941" ht="8.25" hidden="1" customHeight="1"/>
    <row r="42942" ht="8.25" hidden="1" customHeight="1"/>
    <row r="42943" ht="8.25" hidden="1" customHeight="1"/>
    <row r="42944" ht="8.25" hidden="1" customHeight="1"/>
    <row r="42945" ht="8.25" hidden="1" customHeight="1"/>
    <row r="42946" ht="8.25" hidden="1" customHeight="1"/>
    <row r="42947" ht="8.25" hidden="1" customHeight="1"/>
    <row r="42948" ht="8.25" hidden="1" customHeight="1"/>
    <row r="42949" ht="8.25" hidden="1" customHeight="1"/>
    <row r="42950" ht="8.25" hidden="1" customHeight="1"/>
    <row r="42951" ht="8.25" hidden="1" customHeight="1"/>
    <row r="42952" ht="8.25" hidden="1" customHeight="1"/>
    <row r="42953" ht="8.25" hidden="1" customHeight="1"/>
    <row r="42954" ht="8.25" hidden="1" customHeight="1"/>
    <row r="42955" ht="8.25" hidden="1" customHeight="1"/>
    <row r="42956" ht="8.25" hidden="1" customHeight="1"/>
    <row r="42957" ht="8.25" hidden="1" customHeight="1"/>
    <row r="42958" ht="8.25" hidden="1" customHeight="1"/>
    <row r="42959" ht="8.25" hidden="1" customHeight="1"/>
    <row r="42960" ht="8.25" hidden="1" customHeight="1"/>
    <row r="42961" ht="8.25" hidden="1" customHeight="1"/>
    <row r="42962" ht="8.25" hidden="1" customHeight="1"/>
    <row r="42963" ht="8.25" hidden="1" customHeight="1"/>
    <row r="42964" ht="8.25" hidden="1" customHeight="1"/>
    <row r="42965" ht="8.25" hidden="1" customHeight="1"/>
    <row r="42966" ht="8.25" hidden="1" customHeight="1"/>
    <row r="42967" ht="8.25" hidden="1" customHeight="1"/>
    <row r="42968" ht="8.25" hidden="1" customHeight="1"/>
    <row r="42969" ht="8.25" hidden="1" customHeight="1"/>
    <row r="42970" ht="8.25" hidden="1" customHeight="1"/>
    <row r="42971" ht="8.25" hidden="1" customHeight="1"/>
    <row r="42972" ht="8.25" hidden="1" customHeight="1"/>
    <row r="42973" ht="8.25" hidden="1" customHeight="1"/>
    <row r="42974" ht="8.25" hidden="1" customHeight="1"/>
    <row r="42975" ht="8.25" hidden="1" customHeight="1"/>
    <row r="42976" ht="8.25" hidden="1" customHeight="1"/>
    <row r="42977" ht="8.25" hidden="1" customHeight="1"/>
    <row r="42978" ht="8.25" hidden="1" customHeight="1"/>
    <row r="42979" ht="8.25" hidden="1" customHeight="1"/>
    <row r="42980" ht="8.25" hidden="1" customHeight="1"/>
    <row r="42981" ht="8.25" hidden="1" customHeight="1"/>
    <row r="42982" ht="8.25" hidden="1" customHeight="1"/>
    <row r="42983" ht="8.25" hidden="1" customHeight="1"/>
    <row r="42984" ht="8.25" hidden="1" customHeight="1"/>
    <row r="42985" ht="8.25" hidden="1" customHeight="1"/>
    <row r="42986" ht="8.25" hidden="1" customHeight="1"/>
    <row r="42987" ht="8.25" hidden="1" customHeight="1"/>
    <row r="42988" ht="8.25" hidden="1" customHeight="1"/>
    <row r="42989" ht="8.25" hidden="1" customHeight="1"/>
    <row r="42990" ht="8.25" hidden="1" customHeight="1"/>
    <row r="42991" ht="8.25" hidden="1" customHeight="1"/>
    <row r="42992" ht="8.25" hidden="1" customHeight="1"/>
    <row r="42993" ht="8.25" hidden="1" customHeight="1"/>
    <row r="42994" ht="8.25" hidden="1" customHeight="1"/>
    <row r="42995" ht="8.25" hidden="1" customHeight="1"/>
    <row r="42996" ht="8.25" hidden="1" customHeight="1"/>
    <row r="42997" ht="8.25" hidden="1" customHeight="1"/>
    <row r="42998" ht="8.25" hidden="1" customHeight="1"/>
    <row r="42999" ht="8.25" hidden="1" customHeight="1"/>
    <row r="43000" ht="8.25" hidden="1" customHeight="1"/>
    <row r="43001" ht="8.25" hidden="1" customHeight="1"/>
    <row r="43002" ht="8.25" hidden="1" customHeight="1"/>
    <row r="43003" ht="8.25" hidden="1" customHeight="1"/>
    <row r="43004" ht="8.25" hidden="1" customHeight="1"/>
    <row r="43005" ht="8.25" hidden="1" customHeight="1"/>
    <row r="43006" ht="8.25" hidden="1" customHeight="1"/>
    <row r="43007" ht="8.25" hidden="1" customHeight="1"/>
    <row r="43008" ht="8.25" hidden="1" customHeight="1"/>
    <row r="43009" ht="8.25" hidden="1" customHeight="1"/>
    <row r="43010" ht="8.25" hidden="1" customHeight="1"/>
    <row r="43011" ht="8.25" hidden="1" customHeight="1"/>
    <row r="43012" ht="8.25" hidden="1" customHeight="1"/>
    <row r="43013" ht="8.25" hidden="1" customHeight="1"/>
    <row r="43014" ht="8.25" hidden="1" customHeight="1"/>
    <row r="43015" ht="8.25" hidden="1" customHeight="1"/>
    <row r="43016" ht="8.25" hidden="1" customHeight="1"/>
    <row r="43017" ht="8.25" hidden="1" customHeight="1"/>
    <row r="43018" ht="8.25" hidden="1" customHeight="1"/>
    <row r="43019" ht="8.25" hidden="1" customHeight="1"/>
    <row r="43020" ht="8.25" hidden="1" customHeight="1"/>
    <row r="43021" ht="8.25" hidden="1" customHeight="1"/>
    <row r="43022" ht="8.25" hidden="1" customHeight="1"/>
    <row r="43023" ht="8.25" hidden="1" customHeight="1"/>
    <row r="43024" ht="8.25" hidden="1" customHeight="1"/>
    <row r="43025" ht="8.25" hidden="1" customHeight="1"/>
    <row r="43026" ht="8.25" hidden="1" customHeight="1"/>
    <row r="43027" ht="8.25" hidden="1" customHeight="1"/>
    <row r="43028" ht="8.25" hidden="1" customHeight="1"/>
    <row r="43029" ht="8.25" hidden="1" customHeight="1"/>
    <row r="43030" ht="8.25" hidden="1" customHeight="1"/>
    <row r="43031" ht="8.25" hidden="1" customHeight="1"/>
    <row r="43032" ht="8.25" hidden="1" customHeight="1"/>
    <row r="43033" ht="8.25" hidden="1" customHeight="1"/>
    <row r="43034" ht="8.25" hidden="1" customHeight="1"/>
    <row r="43035" ht="8.25" hidden="1" customHeight="1"/>
    <row r="43036" ht="8.25" hidden="1" customHeight="1"/>
    <row r="43037" ht="8.25" hidden="1" customHeight="1"/>
    <row r="43038" ht="8.25" hidden="1" customHeight="1"/>
    <row r="43039" ht="8.25" hidden="1" customHeight="1"/>
    <row r="43040" ht="8.25" hidden="1" customHeight="1"/>
    <row r="43041" ht="8.25" hidden="1" customHeight="1"/>
    <row r="43042" ht="8.25" hidden="1" customHeight="1"/>
    <row r="43043" ht="8.25" hidden="1" customHeight="1"/>
    <row r="43044" ht="8.25" hidden="1" customHeight="1"/>
    <row r="43045" ht="8.25" hidden="1" customHeight="1"/>
    <row r="43046" ht="8.25" hidden="1" customHeight="1"/>
    <row r="43047" ht="8.25" hidden="1" customHeight="1"/>
    <row r="43048" ht="8.25" hidden="1" customHeight="1"/>
    <row r="43049" ht="8.25" hidden="1" customHeight="1"/>
    <row r="43050" ht="8.25" hidden="1" customHeight="1"/>
    <row r="43051" ht="8.25" hidden="1" customHeight="1"/>
    <row r="43052" ht="8.25" hidden="1" customHeight="1"/>
    <row r="43053" ht="8.25" hidden="1" customHeight="1"/>
    <row r="43054" ht="8.25" hidden="1" customHeight="1"/>
    <row r="43055" ht="8.25" hidden="1" customHeight="1"/>
    <row r="43056" ht="8.25" hidden="1" customHeight="1"/>
    <row r="43057" ht="8.25" hidden="1" customHeight="1"/>
    <row r="43058" ht="8.25" hidden="1" customHeight="1"/>
    <row r="43059" ht="8.25" hidden="1" customHeight="1"/>
    <row r="43060" ht="8.25" hidden="1" customHeight="1"/>
    <row r="43061" ht="8.25" hidden="1" customHeight="1"/>
    <row r="43062" ht="8.25" hidden="1" customHeight="1"/>
    <row r="43063" ht="8.25" hidden="1" customHeight="1"/>
    <row r="43064" ht="8.25" hidden="1" customHeight="1"/>
    <row r="43065" ht="8.25" hidden="1" customHeight="1"/>
    <row r="43066" ht="8.25" hidden="1" customHeight="1"/>
    <row r="43067" ht="8.25" hidden="1" customHeight="1"/>
    <row r="43068" ht="8.25" hidden="1" customHeight="1"/>
    <row r="43069" ht="8.25" hidden="1" customHeight="1"/>
    <row r="43070" ht="8.25" hidden="1" customHeight="1"/>
    <row r="43071" ht="8.25" hidden="1" customHeight="1"/>
    <row r="43072" ht="8.25" hidden="1" customHeight="1"/>
    <row r="43073" ht="8.25" hidden="1" customHeight="1"/>
    <row r="43074" ht="8.25" hidden="1" customHeight="1"/>
    <row r="43075" ht="8.25" hidden="1" customHeight="1"/>
    <row r="43076" ht="8.25" hidden="1" customHeight="1"/>
    <row r="43077" ht="8.25" hidden="1" customHeight="1"/>
    <row r="43078" ht="8.25" hidden="1" customHeight="1"/>
    <row r="43079" ht="8.25" hidden="1" customHeight="1"/>
    <row r="43080" ht="8.25" hidden="1" customHeight="1"/>
    <row r="43081" ht="8.25" hidden="1" customHeight="1"/>
    <row r="43082" ht="8.25" hidden="1" customHeight="1"/>
    <row r="43083" ht="8.25" hidden="1" customHeight="1"/>
    <row r="43084" ht="8.25" hidden="1" customHeight="1"/>
    <row r="43085" ht="8.25" hidden="1" customHeight="1"/>
    <row r="43086" ht="8.25" hidden="1" customHeight="1"/>
    <row r="43087" ht="8.25" hidden="1" customHeight="1"/>
    <row r="43088" ht="8.25" hidden="1" customHeight="1"/>
    <row r="43089" ht="8.25" hidden="1" customHeight="1"/>
    <row r="43090" ht="8.25" hidden="1" customHeight="1"/>
    <row r="43091" ht="8.25" hidden="1" customHeight="1"/>
    <row r="43092" ht="8.25" hidden="1" customHeight="1"/>
    <row r="43093" ht="8.25" hidden="1" customHeight="1"/>
    <row r="43094" ht="8.25" hidden="1" customHeight="1"/>
    <row r="43095" ht="8.25" hidden="1" customHeight="1"/>
    <row r="43096" ht="8.25" hidden="1" customHeight="1"/>
    <row r="43097" ht="8.25" hidden="1" customHeight="1"/>
    <row r="43098" ht="8.25" hidden="1" customHeight="1"/>
    <row r="43099" ht="8.25" hidden="1" customHeight="1"/>
    <row r="43100" ht="8.25" hidden="1" customHeight="1"/>
    <row r="43101" ht="8.25" hidden="1" customHeight="1"/>
    <row r="43102" ht="8.25" hidden="1" customHeight="1"/>
    <row r="43103" ht="8.25" hidden="1" customHeight="1"/>
    <row r="43104" ht="8.25" hidden="1" customHeight="1"/>
    <row r="43105" ht="8.25" hidden="1" customHeight="1"/>
    <row r="43106" ht="8.25" hidden="1" customHeight="1"/>
    <row r="43107" ht="8.25" hidden="1" customHeight="1"/>
    <row r="43108" ht="8.25" hidden="1" customHeight="1"/>
    <row r="43109" ht="8.25" hidden="1" customHeight="1"/>
    <row r="43110" ht="8.25" hidden="1" customHeight="1"/>
    <row r="43111" ht="8.25" hidden="1" customHeight="1"/>
    <row r="43112" ht="8.25" hidden="1" customHeight="1"/>
    <row r="43113" ht="8.25" hidden="1" customHeight="1"/>
    <row r="43114" ht="8.25" hidden="1" customHeight="1"/>
    <row r="43115" ht="8.25" hidden="1" customHeight="1"/>
    <row r="43116" ht="8.25" hidden="1" customHeight="1"/>
    <row r="43117" ht="8.25" hidden="1" customHeight="1"/>
    <row r="43118" ht="8.25" hidden="1" customHeight="1"/>
    <row r="43119" ht="8.25" hidden="1" customHeight="1"/>
    <row r="43120" ht="8.25" hidden="1" customHeight="1"/>
    <row r="43121" ht="8.25" hidden="1" customHeight="1"/>
    <row r="43122" ht="8.25" hidden="1" customHeight="1"/>
    <row r="43123" ht="8.25" hidden="1" customHeight="1"/>
    <row r="43124" ht="8.25" hidden="1" customHeight="1"/>
    <row r="43125" ht="8.25" hidden="1" customHeight="1"/>
    <row r="43126" ht="8.25" hidden="1" customHeight="1"/>
    <row r="43127" ht="8.25" hidden="1" customHeight="1"/>
    <row r="43128" ht="8.25" hidden="1" customHeight="1"/>
    <row r="43129" ht="8.25" hidden="1" customHeight="1"/>
    <row r="43130" ht="8.25" hidden="1" customHeight="1"/>
    <row r="43131" ht="8.25" hidden="1" customHeight="1"/>
    <row r="43132" ht="8.25" hidden="1" customHeight="1"/>
    <row r="43133" ht="8.25" hidden="1" customHeight="1"/>
    <row r="43134" ht="8.25" hidden="1" customHeight="1"/>
    <row r="43135" ht="8.25" hidden="1" customHeight="1"/>
    <row r="43136" ht="8.25" hidden="1" customHeight="1"/>
    <row r="43137" ht="8.25" hidden="1" customHeight="1"/>
    <row r="43138" ht="8.25" hidden="1" customHeight="1"/>
    <row r="43139" ht="8.25" hidden="1" customHeight="1"/>
    <row r="43140" ht="8.25" hidden="1" customHeight="1"/>
    <row r="43141" ht="8.25" hidden="1" customHeight="1"/>
    <row r="43142" ht="8.25" hidden="1" customHeight="1"/>
    <row r="43143" ht="8.25" hidden="1" customHeight="1"/>
    <row r="43144" ht="8.25" hidden="1" customHeight="1"/>
    <row r="43145" ht="8.25" hidden="1" customHeight="1"/>
    <row r="43146" ht="8.25" hidden="1" customHeight="1"/>
    <row r="43147" ht="8.25" hidden="1" customHeight="1"/>
    <row r="43148" ht="8.25" hidden="1" customHeight="1"/>
    <row r="43149" ht="8.25" hidden="1" customHeight="1"/>
    <row r="43150" ht="8.25" hidden="1" customHeight="1"/>
    <row r="43151" ht="8.25" hidden="1" customHeight="1"/>
    <row r="43152" ht="8.25" hidden="1" customHeight="1"/>
    <row r="43153" ht="8.25" hidden="1" customHeight="1"/>
    <row r="43154" ht="8.25" hidden="1" customHeight="1"/>
    <row r="43155" ht="8.25" hidden="1" customHeight="1"/>
    <row r="43156" ht="8.25" hidden="1" customHeight="1"/>
    <row r="43157" ht="8.25" hidden="1" customHeight="1"/>
    <row r="43158" ht="8.25" hidden="1" customHeight="1"/>
    <row r="43159" ht="8.25" hidden="1" customHeight="1"/>
    <row r="43160" ht="8.25" hidden="1" customHeight="1"/>
    <row r="43161" ht="8.25" hidden="1" customHeight="1"/>
    <row r="43162" ht="8.25" hidden="1" customHeight="1"/>
    <row r="43163" ht="8.25" hidden="1" customHeight="1"/>
    <row r="43164" ht="8.25" hidden="1" customHeight="1"/>
    <row r="43165" ht="8.25" hidden="1" customHeight="1"/>
    <row r="43166" ht="8.25" hidden="1" customHeight="1"/>
    <row r="43167" ht="8.25" hidden="1" customHeight="1"/>
    <row r="43168" ht="8.25" hidden="1" customHeight="1"/>
    <row r="43169" ht="8.25" hidden="1" customHeight="1"/>
    <row r="43170" ht="8.25" hidden="1" customHeight="1"/>
    <row r="43171" ht="8.25" hidden="1" customHeight="1"/>
    <row r="43172" ht="8.25" hidden="1" customHeight="1"/>
    <row r="43173" ht="8.25" hidden="1" customHeight="1"/>
    <row r="43174" ht="8.25" hidden="1" customHeight="1"/>
    <row r="43175" ht="8.25" hidden="1" customHeight="1"/>
    <row r="43176" ht="8.25" hidden="1" customHeight="1"/>
    <row r="43177" ht="8.25" hidden="1" customHeight="1"/>
    <row r="43178" ht="8.25" hidden="1" customHeight="1"/>
    <row r="43179" ht="8.25" hidden="1" customHeight="1"/>
    <row r="43180" ht="8.25" hidden="1" customHeight="1"/>
    <row r="43181" ht="8.25" hidden="1" customHeight="1"/>
    <row r="43182" ht="8.25" hidden="1" customHeight="1"/>
    <row r="43183" ht="8.25" hidden="1" customHeight="1"/>
    <row r="43184" ht="8.25" hidden="1" customHeight="1"/>
    <row r="43185" ht="8.25" hidden="1" customHeight="1"/>
    <row r="43186" ht="8.25" hidden="1" customHeight="1"/>
    <row r="43187" ht="8.25" hidden="1" customHeight="1"/>
    <row r="43188" ht="8.25" hidden="1" customHeight="1"/>
    <row r="43189" ht="8.25" hidden="1" customHeight="1"/>
    <row r="43190" ht="8.25" hidden="1" customHeight="1"/>
    <row r="43191" ht="8.25" hidden="1" customHeight="1"/>
    <row r="43192" ht="8.25" hidden="1" customHeight="1"/>
    <row r="43193" ht="8.25" hidden="1" customHeight="1"/>
    <row r="43194" ht="8.25" hidden="1" customHeight="1"/>
    <row r="43195" ht="8.25" hidden="1" customHeight="1"/>
    <row r="43196" ht="8.25" hidden="1" customHeight="1"/>
    <row r="43197" ht="8.25" hidden="1" customHeight="1"/>
    <row r="43198" ht="8.25" hidden="1" customHeight="1"/>
    <row r="43199" ht="8.25" hidden="1" customHeight="1"/>
    <row r="43200" ht="8.25" hidden="1" customHeight="1"/>
    <row r="43201" ht="8.25" hidden="1" customHeight="1"/>
    <row r="43202" ht="8.25" hidden="1" customHeight="1"/>
    <row r="43203" ht="8.25" hidden="1" customHeight="1"/>
    <row r="43204" ht="8.25" hidden="1" customHeight="1"/>
    <row r="43205" ht="8.25" hidden="1" customHeight="1"/>
    <row r="43206" ht="8.25" hidden="1" customHeight="1"/>
    <row r="43207" ht="8.25" hidden="1" customHeight="1"/>
    <row r="43208" ht="8.25" hidden="1" customHeight="1"/>
    <row r="43209" ht="8.25" hidden="1" customHeight="1"/>
    <row r="43210" ht="8.25" hidden="1" customHeight="1"/>
    <row r="43211" ht="8.25" hidden="1" customHeight="1"/>
    <row r="43212" ht="8.25" hidden="1" customHeight="1"/>
    <row r="43213" ht="8.25" hidden="1" customHeight="1"/>
    <row r="43214" ht="8.25" hidden="1" customHeight="1"/>
    <row r="43215" ht="8.25" hidden="1" customHeight="1"/>
    <row r="43216" ht="8.25" hidden="1" customHeight="1"/>
    <row r="43217" ht="8.25" hidden="1" customHeight="1"/>
    <row r="43218" ht="8.25" hidden="1" customHeight="1"/>
    <row r="43219" ht="8.25" hidden="1" customHeight="1"/>
    <row r="43220" ht="8.25" hidden="1" customHeight="1"/>
    <row r="43221" ht="8.25" hidden="1" customHeight="1"/>
    <row r="43222" ht="8.25" hidden="1" customHeight="1"/>
    <row r="43223" ht="8.25" hidden="1" customHeight="1"/>
    <row r="43224" ht="8.25" hidden="1" customHeight="1"/>
    <row r="43225" ht="8.25" hidden="1" customHeight="1"/>
    <row r="43226" ht="8.25" hidden="1" customHeight="1"/>
    <row r="43227" ht="8.25" hidden="1" customHeight="1"/>
    <row r="43228" ht="8.25" hidden="1" customHeight="1"/>
    <row r="43229" ht="8.25" hidden="1" customHeight="1"/>
    <row r="43230" ht="8.25" hidden="1" customHeight="1"/>
    <row r="43231" ht="8.25" hidden="1" customHeight="1"/>
    <row r="43232" ht="8.25" hidden="1" customHeight="1"/>
    <row r="43233" ht="8.25" hidden="1" customHeight="1"/>
    <row r="43234" ht="8.25" hidden="1" customHeight="1"/>
    <row r="43235" ht="8.25" hidden="1" customHeight="1"/>
    <row r="43236" ht="8.25" hidden="1" customHeight="1"/>
    <row r="43237" ht="8.25" hidden="1" customHeight="1"/>
    <row r="43238" ht="8.25" hidden="1" customHeight="1"/>
    <row r="43239" ht="8.25" hidden="1" customHeight="1"/>
    <row r="43240" ht="8.25" hidden="1" customHeight="1"/>
    <row r="43241" ht="8.25" hidden="1" customHeight="1"/>
    <row r="43242" ht="8.25" hidden="1" customHeight="1"/>
    <row r="43243" ht="8.25" hidden="1" customHeight="1"/>
    <row r="43244" ht="8.25" hidden="1" customHeight="1"/>
    <row r="43245" ht="8.25" hidden="1" customHeight="1"/>
    <row r="43246" ht="8.25" hidden="1" customHeight="1"/>
    <row r="43247" ht="8.25" hidden="1" customHeight="1"/>
    <row r="43248" ht="8.25" hidden="1" customHeight="1"/>
    <row r="43249" ht="8.25" hidden="1" customHeight="1"/>
    <row r="43250" ht="8.25" hidden="1" customHeight="1"/>
    <row r="43251" ht="8.25" hidden="1" customHeight="1"/>
    <row r="43252" ht="8.25" hidden="1" customHeight="1"/>
    <row r="43253" ht="8.25" hidden="1" customHeight="1"/>
    <row r="43254" ht="8.25" hidden="1" customHeight="1"/>
    <row r="43255" ht="8.25" hidden="1" customHeight="1"/>
    <row r="43256" ht="8.25" hidden="1" customHeight="1"/>
    <row r="43257" ht="8.25" hidden="1" customHeight="1"/>
    <row r="43258" ht="8.25" hidden="1" customHeight="1"/>
    <row r="43259" ht="8.25" hidden="1" customHeight="1"/>
    <row r="43260" ht="8.25" hidden="1" customHeight="1"/>
    <row r="43261" ht="8.25" hidden="1" customHeight="1"/>
    <row r="43262" ht="8.25" hidden="1" customHeight="1"/>
    <row r="43263" ht="8.25" hidden="1" customHeight="1"/>
    <row r="43264" ht="8.25" hidden="1" customHeight="1"/>
    <row r="43265" ht="8.25" hidden="1" customHeight="1"/>
    <row r="43266" ht="8.25" hidden="1" customHeight="1"/>
    <row r="43267" ht="8.25" hidden="1" customHeight="1"/>
    <row r="43268" ht="8.25" hidden="1" customHeight="1"/>
    <row r="43269" ht="8.25" hidden="1" customHeight="1"/>
    <row r="43270" ht="8.25" hidden="1" customHeight="1"/>
    <row r="43271" ht="8.25" hidden="1" customHeight="1"/>
    <row r="43272" ht="8.25" hidden="1" customHeight="1"/>
    <row r="43273" ht="8.25" hidden="1" customHeight="1"/>
    <row r="43274" ht="8.25" hidden="1" customHeight="1"/>
    <row r="43275" ht="8.25" hidden="1" customHeight="1"/>
    <row r="43276" ht="8.25" hidden="1" customHeight="1"/>
    <row r="43277" ht="8.25" hidden="1" customHeight="1"/>
    <row r="43278" ht="8.25" hidden="1" customHeight="1"/>
    <row r="43279" ht="8.25" hidden="1" customHeight="1"/>
    <row r="43280" ht="8.25" hidden="1" customHeight="1"/>
    <row r="43281" ht="8.25" hidden="1" customHeight="1"/>
    <row r="43282" ht="8.25" hidden="1" customHeight="1"/>
    <row r="43283" ht="8.25" hidden="1" customHeight="1"/>
    <row r="43284" ht="8.25" hidden="1" customHeight="1"/>
    <row r="43285" ht="8.25" hidden="1" customHeight="1"/>
    <row r="43286" ht="8.25" hidden="1" customHeight="1"/>
    <row r="43287" ht="8.25" hidden="1" customHeight="1"/>
    <row r="43288" ht="8.25" hidden="1" customHeight="1"/>
    <row r="43289" ht="8.25" hidden="1" customHeight="1"/>
    <row r="43290" ht="8.25" hidden="1" customHeight="1"/>
    <row r="43291" ht="8.25" hidden="1" customHeight="1"/>
    <row r="43292" ht="8.25" hidden="1" customHeight="1"/>
    <row r="43293" ht="8.25" hidden="1" customHeight="1"/>
    <row r="43294" ht="8.25" hidden="1" customHeight="1"/>
    <row r="43295" ht="8.25" hidden="1" customHeight="1"/>
    <row r="43296" ht="8.25" hidden="1" customHeight="1"/>
    <row r="43297" ht="8.25" hidden="1" customHeight="1"/>
    <row r="43298" ht="8.25" hidden="1" customHeight="1"/>
    <row r="43299" ht="8.25" hidden="1" customHeight="1"/>
    <row r="43300" ht="8.25" hidden="1" customHeight="1"/>
    <row r="43301" ht="8.25" hidden="1" customHeight="1"/>
    <row r="43302" ht="8.25" hidden="1" customHeight="1"/>
    <row r="43303" ht="8.25" hidden="1" customHeight="1"/>
    <row r="43304" ht="8.25" hidden="1" customHeight="1"/>
    <row r="43305" ht="8.25" hidden="1" customHeight="1"/>
    <row r="43306" ht="8.25" hidden="1" customHeight="1"/>
    <row r="43307" ht="8.25" hidden="1" customHeight="1"/>
    <row r="43308" ht="8.25" hidden="1" customHeight="1"/>
    <row r="43309" ht="8.25" hidden="1" customHeight="1"/>
    <row r="43310" ht="8.25" hidden="1" customHeight="1"/>
    <row r="43311" ht="8.25" hidden="1" customHeight="1"/>
    <row r="43312" ht="8.25" hidden="1" customHeight="1"/>
    <row r="43313" ht="8.25" hidden="1" customHeight="1"/>
    <row r="43314" ht="8.25" hidden="1" customHeight="1"/>
    <row r="43315" ht="8.25" hidden="1" customHeight="1"/>
    <row r="43316" ht="8.25" hidden="1" customHeight="1"/>
    <row r="43317" ht="8.25" hidden="1" customHeight="1"/>
    <row r="43318" ht="8.25" hidden="1" customHeight="1"/>
    <row r="43319" ht="8.25" hidden="1" customHeight="1"/>
    <row r="43320" ht="8.25" hidden="1" customHeight="1"/>
    <row r="43321" ht="8.25" hidden="1" customHeight="1"/>
    <row r="43322" ht="8.25" hidden="1" customHeight="1"/>
    <row r="43323" ht="8.25" hidden="1" customHeight="1"/>
    <row r="43324" ht="8.25" hidden="1" customHeight="1"/>
    <row r="43325" ht="8.25" hidden="1" customHeight="1"/>
    <row r="43326" ht="8.25" hidden="1" customHeight="1"/>
    <row r="43327" ht="8.25" hidden="1" customHeight="1"/>
    <row r="43328" ht="8.25" hidden="1" customHeight="1"/>
    <row r="43329" ht="8.25" hidden="1" customHeight="1"/>
    <row r="43330" ht="8.25" hidden="1" customHeight="1"/>
    <row r="43331" ht="8.25" hidden="1" customHeight="1"/>
    <row r="43332" ht="8.25" hidden="1" customHeight="1"/>
    <row r="43333" ht="8.25" hidden="1" customHeight="1"/>
    <row r="43334" ht="8.25" hidden="1" customHeight="1"/>
    <row r="43335" ht="8.25" hidden="1" customHeight="1"/>
    <row r="43336" ht="8.25" hidden="1" customHeight="1"/>
    <row r="43337" ht="8.25" hidden="1" customHeight="1"/>
    <row r="43338" ht="8.25" hidden="1" customHeight="1"/>
    <row r="43339" ht="8.25" hidden="1" customHeight="1"/>
    <row r="43340" ht="8.25" hidden="1" customHeight="1"/>
    <row r="43341" ht="8.25" hidden="1" customHeight="1"/>
    <row r="43342" ht="8.25" hidden="1" customHeight="1"/>
    <row r="43343" ht="8.25" hidden="1" customHeight="1"/>
    <row r="43344" ht="8.25" hidden="1" customHeight="1"/>
    <row r="43345" ht="8.25" hidden="1" customHeight="1"/>
    <row r="43346" ht="8.25" hidden="1" customHeight="1"/>
    <row r="43347" ht="8.25" hidden="1" customHeight="1"/>
    <row r="43348" ht="8.25" hidden="1" customHeight="1"/>
    <row r="43349" ht="8.25" hidden="1" customHeight="1"/>
    <row r="43350" ht="8.25" hidden="1" customHeight="1"/>
    <row r="43351" ht="8.25" hidden="1" customHeight="1"/>
    <row r="43352" ht="8.25" hidden="1" customHeight="1"/>
    <row r="43353" ht="8.25" hidden="1" customHeight="1"/>
    <row r="43354" ht="8.25" hidden="1" customHeight="1"/>
    <row r="43355" ht="8.25" hidden="1" customHeight="1"/>
    <row r="43356" ht="8.25" hidden="1" customHeight="1"/>
    <row r="43357" ht="8.25" hidden="1" customHeight="1"/>
    <row r="43358" ht="8.25" hidden="1" customHeight="1"/>
    <row r="43359" ht="8.25" hidden="1" customHeight="1"/>
    <row r="43360" ht="8.25" hidden="1" customHeight="1"/>
    <row r="43361" ht="8.25" hidden="1" customHeight="1"/>
    <row r="43362" ht="8.25" hidden="1" customHeight="1"/>
    <row r="43363" ht="8.25" hidden="1" customHeight="1"/>
    <row r="43364" ht="8.25" hidden="1" customHeight="1"/>
    <row r="43365" ht="8.25" hidden="1" customHeight="1"/>
    <row r="43366" ht="8.25" hidden="1" customHeight="1"/>
    <row r="43367" ht="8.25" hidden="1" customHeight="1"/>
    <row r="43368" ht="8.25" hidden="1" customHeight="1"/>
    <row r="43369" ht="8.25" hidden="1" customHeight="1"/>
    <row r="43370" ht="8.25" hidden="1" customHeight="1"/>
    <row r="43371" ht="8.25" hidden="1" customHeight="1"/>
    <row r="43372" ht="8.25" hidden="1" customHeight="1"/>
    <row r="43373" ht="8.25" hidden="1" customHeight="1"/>
    <row r="43374" ht="8.25" hidden="1" customHeight="1"/>
    <row r="43375" ht="8.25" hidden="1" customHeight="1"/>
    <row r="43376" ht="8.25" hidden="1" customHeight="1"/>
    <row r="43377" ht="8.25" hidden="1" customHeight="1"/>
    <row r="43378" ht="8.25" hidden="1" customHeight="1"/>
    <row r="43379" ht="8.25" hidden="1" customHeight="1"/>
    <row r="43380" ht="8.25" hidden="1" customHeight="1"/>
    <row r="43381" ht="8.25" hidden="1" customHeight="1"/>
    <row r="43382" ht="8.25" hidden="1" customHeight="1"/>
    <row r="43383" ht="8.25" hidden="1" customHeight="1"/>
    <row r="43384" ht="8.25" hidden="1" customHeight="1"/>
    <row r="43385" ht="8.25" hidden="1" customHeight="1"/>
    <row r="43386" ht="8.25" hidden="1" customHeight="1"/>
    <row r="43387" ht="8.25" hidden="1" customHeight="1"/>
    <row r="43388" ht="8.25" hidden="1" customHeight="1"/>
    <row r="43389" ht="8.25" hidden="1" customHeight="1"/>
    <row r="43390" ht="8.25" hidden="1" customHeight="1"/>
    <row r="43391" ht="8.25" hidden="1" customHeight="1"/>
    <row r="43392" ht="8.25" hidden="1" customHeight="1"/>
    <row r="43393" ht="8.25" hidden="1" customHeight="1"/>
    <row r="43394" ht="8.25" hidden="1" customHeight="1"/>
    <row r="43395" ht="8.25" hidden="1" customHeight="1"/>
    <row r="43396" ht="8.25" hidden="1" customHeight="1"/>
    <row r="43397" ht="8.25" hidden="1" customHeight="1"/>
    <row r="43398" ht="8.25" hidden="1" customHeight="1"/>
    <row r="43399" ht="8.25" hidden="1" customHeight="1"/>
    <row r="43400" ht="8.25" hidden="1" customHeight="1"/>
    <row r="43401" ht="8.25" hidden="1" customHeight="1"/>
    <row r="43402" ht="8.25" hidden="1" customHeight="1"/>
    <row r="43403" ht="8.25" hidden="1" customHeight="1"/>
    <row r="43404" ht="8.25" hidden="1" customHeight="1"/>
    <row r="43405" ht="8.25" hidden="1" customHeight="1"/>
    <row r="43406" ht="8.25" hidden="1" customHeight="1"/>
    <row r="43407" ht="8.25" hidden="1" customHeight="1"/>
    <row r="43408" ht="8.25" hidden="1" customHeight="1"/>
    <row r="43409" ht="8.25" hidden="1" customHeight="1"/>
    <row r="43410" ht="8.25" hidden="1" customHeight="1"/>
    <row r="43411" ht="8.25" hidden="1" customHeight="1"/>
    <row r="43412" ht="8.25" hidden="1" customHeight="1"/>
    <row r="43413" ht="8.25" hidden="1" customHeight="1"/>
    <row r="43414" ht="8.25" hidden="1" customHeight="1"/>
    <row r="43415" ht="8.25" hidden="1" customHeight="1"/>
    <row r="43416" ht="8.25" hidden="1" customHeight="1"/>
    <row r="43417" ht="8.25" hidden="1" customHeight="1"/>
    <row r="43418" ht="8.25" hidden="1" customHeight="1"/>
    <row r="43419" ht="8.25" hidden="1" customHeight="1"/>
    <row r="43420" ht="8.25" hidden="1" customHeight="1"/>
    <row r="43421" ht="8.25" hidden="1" customHeight="1"/>
    <row r="43422" ht="8.25" hidden="1" customHeight="1"/>
    <row r="43423" ht="8.25" hidden="1" customHeight="1"/>
    <row r="43424" ht="8.25" hidden="1" customHeight="1"/>
    <row r="43425" ht="8.25" hidden="1" customHeight="1"/>
    <row r="43426" ht="8.25" hidden="1" customHeight="1"/>
    <row r="43427" ht="8.25" hidden="1" customHeight="1"/>
    <row r="43428" ht="8.25" hidden="1" customHeight="1"/>
    <row r="43429" ht="8.25" hidden="1" customHeight="1"/>
    <row r="43430" ht="8.25" hidden="1" customHeight="1"/>
    <row r="43431" ht="8.25" hidden="1" customHeight="1"/>
    <row r="43432" ht="8.25" hidden="1" customHeight="1"/>
    <row r="43433" ht="8.25" hidden="1" customHeight="1"/>
    <row r="43434" ht="8.25" hidden="1" customHeight="1"/>
    <row r="43435" ht="8.25" hidden="1" customHeight="1"/>
    <row r="43436" ht="8.25" hidden="1" customHeight="1"/>
    <row r="43437" ht="8.25" hidden="1" customHeight="1"/>
    <row r="43438" ht="8.25" hidden="1" customHeight="1"/>
    <row r="43439" ht="8.25" hidden="1" customHeight="1"/>
    <row r="43440" ht="8.25" hidden="1" customHeight="1"/>
    <row r="43441" ht="8.25" hidden="1" customHeight="1"/>
    <row r="43442" ht="8.25" hidden="1" customHeight="1"/>
    <row r="43443" ht="8.25" hidden="1" customHeight="1"/>
    <row r="43444" ht="8.25" hidden="1" customHeight="1"/>
    <row r="43445" ht="8.25" hidden="1" customHeight="1"/>
    <row r="43446" ht="8.25" hidden="1" customHeight="1"/>
    <row r="43447" ht="8.25" hidden="1" customHeight="1"/>
    <row r="43448" ht="8.25" hidden="1" customHeight="1"/>
    <row r="43449" ht="8.25" hidden="1" customHeight="1"/>
    <row r="43450" ht="8.25" hidden="1" customHeight="1"/>
    <row r="43451" ht="8.25" hidden="1" customHeight="1"/>
    <row r="43452" ht="8.25" hidden="1" customHeight="1"/>
    <row r="43453" ht="8.25" hidden="1" customHeight="1"/>
    <row r="43454" ht="8.25" hidden="1" customHeight="1"/>
    <row r="43455" ht="8.25" hidden="1" customHeight="1"/>
    <row r="43456" ht="8.25" hidden="1" customHeight="1"/>
    <row r="43457" ht="8.25" hidden="1" customHeight="1"/>
    <row r="43458" ht="8.25" hidden="1" customHeight="1"/>
    <row r="43459" ht="8.25" hidden="1" customHeight="1"/>
    <row r="43460" ht="8.25" hidden="1" customHeight="1"/>
    <row r="43461" ht="8.25" hidden="1" customHeight="1"/>
    <row r="43462" ht="8.25" hidden="1" customHeight="1"/>
    <row r="43463" ht="8.25" hidden="1" customHeight="1"/>
    <row r="43464" ht="8.25" hidden="1" customHeight="1"/>
    <row r="43465" ht="8.25" hidden="1" customHeight="1"/>
    <row r="43466" ht="8.25" hidden="1" customHeight="1"/>
    <row r="43467" ht="8.25" hidden="1" customHeight="1"/>
    <row r="43468" ht="8.25" hidden="1" customHeight="1"/>
    <row r="43469" ht="8.25" hidden="1" customHeight="1"/>
    <row r="43470" ht="8.25" hidden="1" customHeight="1"/>
    <row r="43471" ht="8.25" hidden="1" customHeight="1"/>
    <row r="43472" ht="8.25" hidden="1" customHeight="1"/>
    <row r="43473" ht="8.25" hidden="1" customHeight="1"/>
    <row r="43474" ht="8.25" hidden="1" customHeight="1"/>
    <row r="43475" ht="8.25" hidden="1" customHeight="1"/>
    <row r="43476" ht="8.25" hidden="1" customHeight="1"/>
    <row r="43477" ht="8.25" hidden="1" customHeight="1"/>
    <row r="43478" ht="8.25" hidden="1" customHeight="1"/>
    <row r="43479" ht="8.25" hidden="1" customHeight="1"/>
    <row r="43480" ht="8.25" hidden="1" customHeight="1"/>
    <row r="43481" ht="8.25" hidden="1" customHeight="1"/>
    <row r="43482" ht="8.25" hidden="1" customHeight="1"/>
    <row r="43483" ht="8.25" hidden="1" customHeight="1"/>
    <row r="43484" ht="8.25" hidden="1" customHeight="1"/>
    <row r="43485" ht="8.25" hidden="1" customHeight="1"/>
    <row r="43486" ht="8.25" hidden="1" customHeight="1"/>
    <row r="43487" ht="8.25" hidden="1" customHeight="1"/>
    <row r="43488" ht="8.25" hidden="1" customHeight="1"/>
    <row r="43489" ht="8.25" hidden="1" customHeight="1"/>
    <row r="43490" ht="8.25" hidden="1" customHeight="1"/>
    <row r="43491" ht="8.25" hidden="1" customHeight="1"/>
    <row r="43492" ht="8.25" hidden="1" customHeight="1"/>
    <row r="43493" ht="8.25" hidden="1" customHeight="1"/>
    <row r="43494" ht="8.25" hidden="1" customHeight="1"/>
    <row r="43495" ht="8.25" hidden="1" customHeight="1"/>
    <row r="43496" ht="8.25" hidden="1" customHeight="1"/>
    <row r="43497" ht="8.25" hidden="1" customHeight="1"/>
    <row r="43498" ht="8.25" hidden="1" customHeight="1"/>
    <row r="43499" ht="8.25" hidden="1" customHeight="1"/>
    <row r="43500" ht="8.25" hidden="1" customHeight="1"/>
    <row r="43501" ht="8.25" hidden="1" customHeight="1"/>
    <row r="43502" ht="8.25" hidden="1" customHeight="1"/>
    <row r="43503" ht="8.25" hidden="1" customHeight="1"/>
    <row r="43504" ht="8.25" hidden="1" customHeight="1"/>
    <row r="43505" ht="8.25" hidden="1" customHeight="1"/>
    <row r="43506" ht="8.25" hidden="1" customHeight="1"/>
    <row r="43507" ht="8.25" hidden="1" customHeight="1"/>
    <row r="43508" ht="8.25" hidden="1" customHeight="1"/>
    <row r="43509" ht="8.25" hidden="1" customHeight="1"/>
    <row r="43510" ht="8.25" hidden="1" customHeight="1"/>
    <row r="43511" ht="8.25" hidden="1" customHeight="1"/>
    <row r="43512" ht="8.25" hidden="1" customHeight="1"/>
    <row r="43513" ht="8.25" hidden="1" customHeight="1"/>
    <row r="43514" ht="8.25" hidden="1" customHeight="1"/>
    <row r="43515" ht="8.25" hidden="1" customHeight="1"/>
    <row r="43516" ht="8.25" hidden="1" customHeight="1"/>
    <row r="43517" ht="8.25" hidden="1" customHeight="1"/>
    <row r="43518" ht="8.25" hidden="1" customHeight="1"/>
    <row r="43519" ht="8.25" hidden="1" customHeight="1"/>
    <row r="43520" ht="8.25" hidden="1" customHeight="1"/>
    <row r="43521" ht="8.25" hidden="1" customHeight="1"/>
    <row r="43522" ht="8.25" hidden="1" customHeight="1"/>
    <row r="43523" ht="8.25" hidden="1" customHeight="1"/>
    <row r="43524" ht="8.25" hidden="1" customHeight="1"/>
    <row r="43525" ht="8.25" hidden="1" customHeight="1"/>
    <row r="43526" ht="8.25" hidden="1" customHeight="1"/>
    <row r="43527" ht="8.25" hidden="1" customHeight="1"/>
    <row r="43528" ht="8.25" hidden="1" customHeight="1"/>
    <row r="43529" ht="8.25" hidden="1" customHeight="1"/>
    <row r="43530" ht="8.25" hidden="1" customHeight="1"/>
    <row r="43531" ht="8.25" hidden="1" customHeight="1"/>
    <row r="43532" ht="8.25" hidden="1" customHeight="1"/>
    <row r="43533" ht="8.25" hidden="1" customHeight="1"/>
    <row r="43534" ht="8.25" hidden="1" customHeight="1"/>
    <row r="43535" ht="8.25" hidden="1" customHeight="1"/>
    <row r="43536" ht="8.25" hidden="1" customHeight="1"/>
    <row r="43537" ht="8.25" hidden="1" customHeight="1"/>
    <row r="43538" ht="8.25" hidden="1" customHeight="1"/>
    <row r="43539" ht="8.25" hidden="1" customHeight="1"/>
    <row r="43540" ht="8.25" hidden="1" customHeight="1"/>
    <row r="43541" ht="8.25" hidden="1" customHeight="1"/>
    <row r="43542" ht="8.25" hidden="1" customHeight="1"/>
    <row r="43543" ht="8.25" hidden="1" customHeight="1"/>
    <row r="43544" ht="8.25" hidden="1" customHeight="1"/>
    <row r="43545" ht="8.25" hidden="1" customHeight="1"/>
    <row r="43546" ht="8.25" hidden="1" customHeight="1"/>
    <row r="43547" ht="8.25" hidden="1" customHeight="1"/>
    <row r="43548" ht="8.25" hidden="1" customHeight="1"/>
    <row r="43549" ht="8.25" hidden="1" customHeight="1"/>
    <row r="43550" ht="8.25" hidden="1" customHeight="1"/>
    <row r="43551" ht="8.25" hidden="1" customHeight="1"/>
    <row r="43552" ht="8.25" hidden="1" customHeight="1"/>
    <row r="43553" ht="8.25" hidden="1" customHeight="1"/>
    <row r="43554" ht="8.25" hidden="1" customHeight="1"/>
    <row r="43555" ht="8.25" hidden="1" customHeight="1"/>
    <row r="43556" ht="8.25" hidden="1" customHeight="1"/>
    <row r="43557" ht="8.25" hidden="1" customHeight="1"/>
    <row r="43558" ht="8.25" hidden="1" customHeight="1"/>
    <row r="43559" ht="8.25" hidden="1" customHeight="1"/>
    <row r="43560" ht="8.25" hidden="1" customHeight="1"/>
    <row r="43561" ht="8.25" hidden="1" customHeight="1"/>
    <row r="43562" ht="8.25" hidden="1" customHeight="1"/>
    <row r="43563" ht="8.25" hidden="1" customHeight="1"/>
    <row r="43564" ht="8.25" hidden="1" customHeight="1"/>
    <row r="43565" ht="8.25" hidden="1" customHeight="1"/>
    <row r="43566" ht="8.25" hidden="1" customHeight="1"/>
    <row r="43567" ht="8.25" hidden="1" customHeight="1"/>
    <row r="43568" ht="8.25" hidden="1" customHeight="1"/>
    <row r="43569" ht="8.25" hidden="1" customHeight="1"/>
    <row r="43570" ht="8.25" hidden="1" customHeight="1"/>
    <row r="43571" ht="8.25" hidden="1" customHeight="1"/>
    <row r="43572" ht="8.25" hidden="1" customHeight="1"/>
    <row r="43573" ht="8.25" hidden="1" customHeight="1"/>
    <row r="43574" ht="8.25" hidden="1" customHeight="1"/>
    <row r="43575" ht="8.25" hidden="1" customHeight="1"/>
    <row r="43576" ht="8.25" hidden="1" customHeight="1"/>
    <row r="43577" ht="8.25" hidden="1" customHeight="1"/>
    <row r="43578" ht="8.25" hidden="1" customHeight="1"/>
    <row r="43579" ht="8.25" hidden="1" customHeight="1"/>
    <row r="43580" ht="8.25" hidden="1" customHeight="1"/>
    <row r="43581" ht="8.25" hidden="1" customHeight="1"/>
    <row r="43582" ht="8.25" hidden="1" customHeight="1"/>
    <row r="43583" ht="8.25" hidden="1" customHeight="1"/>
    <row r="43584" ht="8.25" hidden="1" customHeight="1"/>
    <row r="43585" ht="8.25" hidden="1" customHeight="1"/>
    <row r="43586" ht="8.25" hidden="1" customHeight="1"/>
    <row r="43587" ht="8.25" hidden="1" customHeight="1"/>
    <row r="43588" ht="8.25" hidden="1" customHeight="1"/>
    <row r="43589" ht="8.25" hidden="1" customHeight="1"/>
    <row r="43590" ht="8.25" hidden="1" customHeight="1"/>
    <row r="43591" ht="8.25" hidden="1" customHeight="1"/>
    <row r="43592" ht="8.25" hidden="1" customHeight="1"/>
    <row r="43593" ht="8.25" hidden="1" customHeight="1"/>
    <row r="43594" ht="8.25" hidden="1" customHeight="1"/>
    <row r="43595" ht="8.25" hidden="1" customHeight="1"/>
    <row r="43596" ht="8.25" hidden="1" customHeight="1"/>
    <row r="43597" ht="8.25" hidden="1" customHeight="1"/>
    <row r="43598" ht="8.25" hidden="1" customHeight="1"/>
    <row r="43599" ht="8.25" hidden="1" customHeight="1"/>
    <row r="43600" ht="8.25" hidden="1" customHeight="1"/>
    <row r="43601" ht="8.25" hidden="1" customHeight="1"/>
    <row r="43602" ht="8.25" hidden="1" customHeight="1"/>
    <row r="43603" ht="8.25" hidden="1" customHeight="1"/>
    <row r="43604" ht="8.25" hidden="1" customHeight="1"/>
    <row r="43605" ht="8.25" hidden="1" customHeight="1"/>
    <row r="43606" ht="8.25" hidden="1" customHeight="1"/>
    <row r="43607" ht="8.25" hidden="1" customHeight="1"/>
    <row r="43608" ht="8.25" hidden="1" customHeight="1"/>
    <row r="43609" ht="8.25" hidden="1" customHeight="1"/>
    <row r="43610" ht="8.25" hidden="1" customHeight="1"/>
    <row r="43611" ht="8.25" hidden="1" customHeight="1"/>
    <row r="43612" ht="8.25" hidden="1" customHeight="1"/>
    <row r="43613" ht="8.25" hidden="1" customHeight="1"/>
    <row r="43614" ht="8.25" hidden="1" customHeight="1"/>
    <row r="43615" ht="8.25" hidden="1" customHeight="1"/>
    <row r="43616" ht="8.25" hidden="1" customHeight="1"/>
    <row r="43617" ht="8.25" hidden="1" customHeight="1"/>
    <row r="43618" ht="8.25" hidden="1" customHeight="1"/>
    <row r="43619" ht="8.25" hidden="1" customHeight="1"/>
    <row r="43620" ht="8.25" hidden="1" customHeight="1"/>
    <row r="43621" ht="8.25" hidden="1" customHeight="1"/>
    <row r="43622" ht="8.25" hidden="1" customHeight="1"/>
    <row r="43623" ht="8.25" hidden="1" customHeight="1"/>
    <row r="43624" ht="8.25" hidden="1" customHeight="1"/>
    <row r="43625" ht="8.25" hidden="1" customHeight="1"/>
    <row r="43626" ht="8.25" hidden="1" customHeight="1"/>
    <row r="43627" ht="8.25" hidden="1" customHeight="1"/>
    <row r="43628" ht="8.25" hidden="1" customHeight="1"/>
    <row r="43629" ht="8.25" hidden="1" customHeight="1"/>
    <row r="43630" ht="8.25" hidden="1" customHeight="1"/>
    <row r="43631" ht="8.25" hidden="1" customHeight="1"/>
    <row r="43632" ht="8.25" hidden="1" customHeight="1"/>
    <row r="43633" ht="8.25" hidden="1" customHeight="1"/>
    <row r="43634" ht="8.25" hidden="1" customHeight="1"/>
    <row r="43635" ht="8.25" hidden="1" customHeight="1"/>
    <row r="43636" ht="8.25" hidden="1" customHeight="1"/>
    <row r="43637" ht="8.25" hidden="1" customHeight="1"/>
    <row r="43638" ht="8.25" hidden="1" customHeight="1"/>
    <row r="43639" ht="8.25" hidden="1" customHeight="1"/>
    <row r="43640" ht="8.25" hidden="1" customHeight="1"/>
    <row r="43641" ht="8.25" hidden="1" customHeight="1"/>
    <row r="43642" ht="8.25" hidden="1" customHeight="1"/>
    <row r="43643" ht="8.25" hidden="1" customHeight="1"/>
    <row r="43644" ht="8.25" hidden="1" customHeight="1"/>
    <row r="43645" ht="8.25" hidden="1" customHeight="1"/>
    <row r="43646" ht="8.25" hidden="1" customHeight="1"/>
    <row r="43647" ht="8.25" hidden="1" customHeight="1"/>
    <row r="43648" ht="8.25" hidden="1" customHeight="1"/>
    <row r="43649" ht="8.25" hidden="1" customHeight="1"/>
    <row r="43650" ht="8.25" hidden="1" customHeight="1"/>
    <row r="43651" ht="8.25" hidden="1" customHeight="1"/>
    <row r="43652" ht="8.25" hidden="1" customHeight="1"/>
    <row r="43653" ht="8.25" hidden="1" customHeight="1"/>
    <row r="43654" ht="8.25" hidden="1" customHeight="1"/>
    <row r="43655" ht="8.25" hidden="1" customHeight="1"/>
    <row r="43656" ht="8.25" hidden="1" customHeight="1"/>
    <row r="43657" ht="8.25" hidden="1" customHeight="1"/>
    <row r="43658" ht="8.25" hidden="1" customHeight="1"/>
    <row r="43659" ht="8.25" hidden="1" customHeight="1"/>
    <row r="43660" ht="8.25" hidden="1" customHeight="1"/>
    <row r="43661" ht="8.25" hidden="1" customHeight="1"/>
    <row r="43662" ht="8.25" hidden="1" customHeight="1"/>
    <row r="43663" ht="8.25" hidden="1" customHeight="1"/>
    <row r="43664" ht="8.25" hidden="1" customHeight="1"/>
    <row r="43665" ht="8.25" hidden="1" customHeight="1"/>
    <row r="43666" ht="8.25" hidden="1" customHeight="1"/>
    <row r="43667" ht="8.25" hidden="1" customHeight="1"/>
    <row r="43668" ht="8.25" hidden="1" customHeight="1"/>
    <row r="43669" ht="8.25" hidden="1" customHeight="1"/>
    <row r="43670" ht="8.25" hidden="1" customHeight="1"/>
    <row r="43671" ht="8.25" hidden="1" customHeight="1"/>
    <row r="43672" ht="8.25" hidden="1" customHeight="1"/>
    <row r="43673" ht="8.25" hidden="1" customHeight="1"/>
    <row r="43674" ht="8.25" hidden="1" customHeight="1"/>
    <row r="43675" ht="8.25" hidden="1" customHeight="1"/>
    <row r="43676" ht="8.25" hidden="1" customHeight="1"/>
    <row r="43677" ht="8.25" hidden="1" customHeight="1"/>
    <row r="43678" ht="8.25" hidden="1" customHeight="1"/>
    <row r="43679" ht="8.25" hidden="1" customHeight="1"/>
    <row r="43680" ht="8.25" hidden="1" customHeight="1"/>
    <row r="43681" ht="8.25" hidden="1" customHeight="1"/>
    <row r="43682" ht="8.25" hidden="1" customHeight="1"/>
    <row r="43683" ht="8.25" hidden="1" customHeight="1"/>
    <row r="43684" ht="8.25" hidden="1" customHeight="1"/>
    <row r="43685" ht="8.25" hidden="1" customHeight="1"/>
    <row r="43686" ht="8.25" hidden="1" customHeight="1"/>
    <row r="43687" ht="8.25" hidden="1" customHeight="1"/>
    <row r="43688" ht="8.25" hidden="1" customHeight="1"/>
    <row r="43689" ht="8.25" hidden="1" customHeight="1"/>
    <row r="43690" ht="8.25" hidden="1" customHeight="1"/>
    <row r="43691" ht="8.25" hidden="1" customHeight="1"/>
    <row r="43692" ht="8.25" hidden="1" customHeight="1"/>
    <row r="43693" ht="8.25" hidden="1" customHeight="1"/>
    <row r="43694" ht="8.25" hidden="1" customHeight="1"/>
    <row r="43695" ht="8.25" hidden="1" customHeight="1"/>
    <row r="43696" ht="8.25" hidden="1" customHeight="1"/>
    <row r="43697" ht="8.25" hidden="1" customHeight="1"/>
    <row r="43698" ht="8.25" hidden="1" customHeight="1"/>
    <row r="43699" ht="8.25" hidden="1" customHeight="1"/>
    <row r="43700" ht="8.25" hidden="1" customHeight="1"/>
    <row r="43701" ht="8.25" hidden="1" customHeight="1"/>
    <row r="43702" ht="8.25" hidden="1" customHeight="1"/>
    <row r="43703" ht="8.25" hidden="1" customHeight="1"/>
    <row r="43704" ht="8.25" hidden="1" customHeight="1"/>
    <row r="43705" ht="8.25" hidden="1" customHeight="1"/>
    <row r="43706" ht="8.25" hidden="1" customHeight="1"/>
    <row r="43707" ht="8.25" hidden="1" customHeight="1"/>
    <row r="43708" ht="8.25" hidden="1" customHeight="1"/>
    <row r="43709" ht="8.25" hidden="1" customHeight="1"/>
    <row r="43710" ht="8.25" hidden="1" customHeight="1"/>
    <row r="43711" ht="8.25" hidden="1" customHeight="1"/>
    <row r="43712" ht="8.25" hidden="1" customHeight="1"/>
    <row r="43713" ht="8.25" hidden="1" customHeight="1"/>
    <row r="43714" ht="8.25" hidden="1" customHeight="1"/>
    <row r="43715" ht="8.25" hidden="1" customHeight="1"/>
    <row r="43716" ht="8.25" hidden="1" customHeight="1"/>
    <row r="43717" ht="8.25" hidden="1" customHeight="1"/>
    <row r="43718" ht="8.25" hidden="1" customHeight="1"/>
    <row r="43719" ht="8.25" hidden="1" customHeight="1"/>
    <row r="43720" ht="8.25" hidden="1" customHeight="1"/>
    <row r="43721" ht="8.25" hidden="1" customHeight="1"/>
    <row r="43722" ht="8.25" hidden="1" customHeight="1"/>
    <row r="43723" ht="8.25" hidden="1" customHeight="1"/>
    <row r="43724" ht="8.25" hidden="1" customHeight="1"/>
    <row r="43725" ht="8.25" hidden="1" customHeight="1"/>
    <row r="43726" ht="8.25" hidden="1" customHeight="1"/>
    <row r="43727" ht="8.25" hidden="1" customHeight="1"/>
    <row r="43728" ht="8.25" hidden="1" customHeight="1"/>
    <row r="43729" ht="8.25" hidden="1" customHeight="1"/>
    <row r="43730" ht="8.25" hidden="1" customHeight="1"/>
    <row r="43731" ht="8.25" hidden="1" customHeight="1"/>
    <row r="43732" ht="8.25" hidden="1" customHeight="1"/>
    <row r="43733" ht="8.25" hidden="1" customHeight="1"/>
    <row r="43734" ht="8.25" hidden="1" customHeight="1"/>
    <row r="43735" ht="8.25" hidden="1" customHeight="1"/>
    <row r="43736" ht="8.25" hidden="1" customHeight="1"/>
    <row r="43737" ht="8.25" hidden="1" customHeight="1"/>
    <row r="43738" ht="8.25" hidden="1" customHeight="1"/>
    <row r="43739" ht="8.25" hidden="1" customHeight="1"/>
    <row r="43740" ht="8.25" hidden="1" customHeight="1"/>
    <row r="43741" ht="8.25" hidden="1" customHeight="1"/>
    <row r="43742" ht="8.25" hidden="1" customHeight="1"/>
    <row r="43743" ht="8.25" hidden="1" customHeight="1"/>
    <row r="43744" ht="8.25" hidden="1" customHeight="1"/>
    <row r="43745" ht="8.25" hidden="1" customHeight="1"/>
    <row r="43746" ht="8.25" hidden="1" customHeight="1"/>
    <row r="43747" ht="8.25" hidden="1" customHeight="1"/>
    <row r="43748" ht="8.25" hidden="1" customHeight="1"/>
    <row r="43749" ht="8.25" hidden="1" customHeight="1"/>
    <row r="43750" ht="8.25" hidden="1" customHeight="1"/>
    <row r="43751" ht="8.25" hidden="1" customHeight="1"/>
    <row r="43752" ht="8.25" hidden="1" customHeight="1"/>
    <row r="43753" ht="8.25" hidden="1" customHeight="1"/>
    <row r="43754" ht="8.25" hidden="1" customHeight="1"/>
    <row r="43755" ht="8.25" hidden="1" customHeight="1"/>
    <row r="43756" ht="8.25" hidden="1" customHeight="1"/>
    <row r="43757" ht="8.25" hidden="1" customHeight="1"/>
    <row r="43758" ht="8.25" hidden="1" customHeight="1"/>
    <row r="43759" ht="8.25" hidden="1" customHeight="1"/>
    <row r="43760" ht="8.25" hidden="1" customHeight="1"/>
    <row r="43761" ht="8.25" hidden="1" customHeight="1"/>
    <row r="43762" ht="8.25" hidden="1" customHeight="1"/>
    <row r="43763" ht="8.25" hidden="1" customHeight="1"/>
    <row r="43764" ht="8.25" hidden="1" customHeight="1"/>
    <row r="43765" ht="8.25" hidden="1" customHeight="1"/>
    <row r="43766" ht="8.25" hidden="1" customHeight="1"/>
    <row r="43767" ht="8.25" hidden="1" customHeight="1"/>
    <row r="43768" ht="8.25" hidden="1" customHeight="1"/>
    <row r="43769" ht="8.25" hidden="1" customHeight="1"/>
    <row r="43770" ht="8.25" hidden="1" customHeight="1"/>
    <row r="43771" ht="8.25" hidden="1" customHeight="1"/>
    <row r="43772" ht="8.25" hidden="1" customHeight="1"/>
    <row r="43773" ht="8.25" hidden="1" customHeight="1"/>
    <row r="43774" ht="8.25" hidden="1" customHeight="1"/>
    <row r="43775" ht="8.25" hidden="1" customHeight="1"/>
    <row r="43776" ht="8.25" hidden="1" customHeight="1"/>
    <row r="43777" ht="8.25" hidden="1" customHeight="1"/>
    <row r="43778" ht="8.25" hidden="1" customHeight="1"/>
    <row r="43779" ht="8.25" hidden="1" customHeight="1"/>
    <row r="43780" ht="8.25" hidden="1" customHeight="1"/>
    <row r="43781" ht="8.25" hidden="1" customHeight="1"/>
    <row r="43782" ht="8.25" hidden="1" customHeight="1"/>
    <row r="43783" ht="8.25" hidden="1" customHeight="1"/>
    <row r="43784" ht="8.25" hidden="1" customHeight="1"/>
    <row r="43785" ht="8.25" hidden="1" customHeight="1"/>
    <row r="43786" ht="8.25" hidden="1" customHeight="1"/>
    <row r="43787" ht="8.25" hidden="1" customHeight="1"/>
    <row r="43788" ht="8.25" hidden="1" customHeight="1"/>
    <row r="43789" ht="8.25" hidden="1" customHeight="1"/>
    <row r="43790" ht="8.25" hidden="1" customHeight="1"/>
    <row r="43791" ht="8.25" hidden="1" customHeight="1"/>
    <row r="43792" ht="8.25" hidden="1" customHeight="1"/>
    <row r="43793" ht="8.25" hidden="1" customHeight="1"/>
    <row r="43794" ht="8.25" hidden="1" customHeight="1"/>
    <row r="43795" ht="8.25" hidden="1" customHeight="1"/>
    <row r="43796" ht="8.25" hidden="1" customHeight="1"/>
    <row r="43797" ht="8.25" hidden="1" customHeight="1"/>
    <row r="43798" ht="8.25" hidden="1" customHeight="1"/>
    <row r="43799" ht="8.25" hidden="1" customHeight="1"/>
    <row r="43800" ht="8.25" hidden="1" customHeight="1"/>
    <row r="43801" ht="8.25" hidden="1" customHeight="1"/>
    <row r="43802" ht="8.25" hidden="1" customHeight="1"/>
    <row r="43803" ht="8.25" hidden="1" customHeight="1"/>
    <row r="43804" ht="8.25" hidden="1" customHeight="1"/>
    <row r="43805" ht="8.25" hidden="1" customHeight="1"/>
    <row r="43806" ht="8.25" hidden="1" customHeight="1"/>
    <row r="43807" ht="8.25" hidden="1" customHeight="1"/>
    <row r="43808" ht="8.25" hidden="1" customHeight="1"/>
    <row r="43809" ht="8.25" hidden="1" customHeight="1"/>
    <row r="43810" ht="8.25" hidden="1" customHeight="1"/>
    <row r="43811" ht="8.25" hidden="1" customHeight="1"/>
    <row r="43812" ht="8.25" hidden="1" customHeight="1"/>
    <row r="43813" ht="8.25" hidden="1" customHeight="1"/>
    <row r="43814" ht="8.25" hidden="1" customHeight="1"/>
    <row r="43815" ht="8.25" hidden="1" customHeight="1"/>
    <row r="43816" ht="8.25" hidden="1" customHeight="1"/>
    <row r="43817" ht="8.25" hidden="1" customHeight="1"/>
    <row r="43818" ht="8.25" hidden="1" customHeight="1"/>
    <row r="43819" ht="8.25" hidden="1" customHeight="1"/>
    <row r="43820" ht="8.25" hidden="1" customHeight="1"/>
    <row r="43821" ht="8.25" hidden="1" customHeight="1"/>
    <row r="43822" ht="8.25" hidden="1" customHeight="1"/>
    <row r="43823" ht="8.25" hidden="1" customHeight="1"/>
    <row r="43824" ht="8.25" hidden="1" customHeight="1"/>
    <row r="43825" ht="8.25" hidden="1" customHeight="1"/>
    <row r="43826" ht="8.25" hidden="1" customHeight="1"/>
    <row r="43827" ht="8.25" hidden="1" customHeight="1"/>
    <row r="43828" ht="8.25" hidden="1" customHeight="1"/>
    <row r="43829" ht="8.25" hidden="1" customHeight="1"/>
    <row r="43830" ht="8.25" hidden="1" customHeight="1"/>
    <row r="43831" ht="8.25" hidden="1" customHeight="1"/>
    <row r="43832" ht="8.25" hidden="1" customHeight="1"/>
    <row r="43833" ht="8.25" hidden="1" customHeight="1"/>
    <row r="43834" ht="8.25" hidden="1" customHeight="1"/>
    <row r="43835" ht="8.25" hidden="1" customHeight="1"/>
    <row r="43836" ht="8.25" hidden="1" customHeight="1"/>
    <row r="43837" ht="8.25" hidden="1" customHeight="1"/>
    <row r="43838" ht="8.25" hidden="1" customHeight="1"/>
    <row r="43839" ht="8.25" hidden="1" customHeight="1"/>
    <row r="43840" ht="8.25" hidden="1" customHeight="1"/>
    <row r="43841" ht="8.25" hidden="1" customHeight="1"/>
    <row r="43842" ht="8.25" hidden="1" customHeight="1"/>
    <row r="43843" ht="8.25" hidden="1" customHeight="1"/>
    <row r="43844" ht="8.25" hidden="1" customHeight="1"/>
    <row r="43845" ht="8.25" hidden="1" customHeight="1"/>
    <row r="43846" ht="8.25" hidden="1" customHeight="1"/>
    <row r="43847" ht="8.25" hidden="1" customHeight="1"/>
    <row r="43848" ht="8.25" hidden="1" customHeight="1"/>
    <row r="43849" ht="8.25" hidden="1" customHeight="1"/>
    <row r="43850" ht="8.25" hidden="1" customHeight="1"/>
    <row r="43851" ht="8.25" hidden="1" customHeight="1"/>
    <row r="43852" ht="8.25" hidden="1" customHeight="1"/>
    <row r="43853" ht="8.25" hidden="1" customHeight="1"/>
    <row r="43854" ht="8.25" hidden="1" customHeight="1"/>
    <row r="43855" ht="8.25" hidden="1" customHeight="1"/>
    <row r="43856" ht="8.25" hidden="1" customHeight="1"/>
    <row r="43857" ht="8.25" hidden="1" customHeight="1"/>
    <row r="43858" ht="8.25" hidden="1" customHeight="1"/>
    <row r="43859" ht="8.25" hidden="1" customHeight="1"/>
    <row r="43860" ht="8.25" hidden="1" customHeight="1"/>
    <row r="43861" ht="8.25" hidden="1" customHeight="1"/>
    <row r="43862" ht="8.25" hidden="1" customHeight="1"/>
    <row r="43863" ht="8.25" hidden="1" customHeight="1"/>
    <row r="43864" ht="8.25" hidden="1" customHeight="1"/>
    <row r="43865" ht="8.25" hidden="1" customHeight="1"/>
    <row r="43866" ht="8.25" hidden="1" customHeight="1"/>
    <row r="43867" ht="8.25" hidden="1" customHeight="1"/>
    <row r="43868" ht="8.25" hidden="1" customHeight="1"/>
    <row r="43869" ht="8.25" hidden="1" customHeight="1"/>
    <row r="43870" ht="8.25" hidden="1" customHeight="1"/>
    <row r="43871" ht="8.25" hidden="1" customHeight="1"/>
    <row r="43872" ht="8.25" hidden="1" customHeight="1"/>
    <row r="43873" ht="8.25" hidden="1" customHeight="1"/>
    <row r="43874" ht="8.25" hidden="1" customHeight="1"/>
    <row r="43875" ht="8.25" hidden="1" customHeight="1"/>
    <row r="43876" ht="8.25" hidden="1" customHeight="1"/>
    <row r="43877" ht="8.25" hidden="1" customHeight="1"/>
    <row r="43878" ht="8.25" hidden="1" customHeight="1"/>
    <row r="43879" ht="8.25" hidden="1" customHeight="1"/>
    <row r="43880" ht="8.25" hidden="1" customHeight="1"/>
    <row r="43881" ht="8.25" hidden="1" customHeight="1"/>
    <row r="43882" ht="8.25" hidden="1" customHeight="1"/>
    <row r="43883" ht="8.25" hidden="1" customHeight="1"/>
    <row r="43884" ht="8.25" hidden="1" customHeight="1"/>
    <row r="43885" ht="8.25" hidden="1" customHeight="1"/>
    <row r="43886" ht="8.25" hidden="1" customHeight="1"/>
    <row r="43887" ht="8.25" hidden="1" customHeight="1"/>
    <row r="43888" ht="8.25" hidden="1" customHeight="1"/>
    <row r="43889" ht="8.25" hidden="1" customHeight="1"/>
    <row r="43890" ht="8.25" hidden="1" customHeight="1"/>
    <row r="43891" ht="8.25" hidden="1" customHeight="1"/>
    <row r="43892" ht="8.25" hidden="1" customHeight="1"/>
    <row r="43893" ht="8.25" hidden="1" customHeight="1"/>
    <row r="43894" ht="8.25" hidden="1" customHeight="1"/>
    <row r="43895" ht="8.25" hidden="1" customHeight="1"/>
    <row r="43896" ht="8.25" hidden="1" customHeight="1"/>
    <row r="43897" ht="8.25" hidden="1" customHeight="1"/>
    <row r="43898" ht="8.25" hidden="1" customHeight="1"/>
    <row r="43899" ht="8.25" hidden="1" customHeight="1"/>
    <row r="43900" ht="8.25" hidden="1" customHeight="1"/>
    <row r="43901" ht="8.25" hidden="1" customHeight="1"/>
    <row r="43902" ht="8.25" hidden="1" customHeight="1"/>
    <row r="43903" ht="8.25" hidden="1" customHeight="1"/>
    <row r="43904" ht="8.25" hidden="1" customHeight="1"/>
    <row r="43905" ht="8.25" hidden="1" customHeight="1"/>
    <row r="43906" ht="8.25" hidden="1" customHeight="1"/>
    <row r="43907" ht="8.25" hidden="1" customHeight="1"/>
    <row r="43908" ht="8.25" hidden="1" customHeight="1"/>
    <row r="43909" ht="8.25" hidden="1" customHeight="1"/>
    <row r="43910" ht="8.25" hidden="1" customHeight="1"/>
    <row r="43911" ht="8.25" hidden="1" customHeight="1"/>
    <row r="43912" ht="8.25" hidden="1" customHeight="1"/>
    <row r="43913" ht="8.25" hidden="1" customHeight="1"/>
    <row r="43914" ht="8.25" hidden="1" customHeight="1"/>
    <row r="43915" ht="8.25" hidden="1" customHeight="1"/>
    <row r="43916" ht="8.25" hidden="1" customHeight="1"/>
    <row r="43917" ht="8.25" hidden="1" customHeight="1"/>
    <row r="43918" ht="8.25" hidden="1" customHeight="1"/>
    <row r="43919" ht="8.25" hidden="1" customHeight="1"/>
    <row r="43920" ht="8.25" hidden="1" customHeight="1"/>
    <row r="43921" ht="8.25" hidden="1" customHeight="1"/>
    <row r="43922" ht="8.25" hidden="1" customHeight="1"/>
    <row r="43923" ht="8.25" hidden="1" customHeight="1"/>
    <row r="43924" ht="8.25" hidden="1" customHeight="1"/>
    <row r="43925" ht="8.25" hidden="1" customHeight="1"/>
    <row r="43926" ht="8.25" hidden="1" customHeight="1"/>
    <row r="43927" ht="8.25" hidden="1" customHeight="1"/>
    <row r="43928" ht="8.25" hidden="1" customHeight="1"/>
    <row r="43929" ht="8.25" hidden="1" customHeight="1"/>
    <row r="43930" ht="8.25" hidden="1" customHeight="1"/>
    <row r="43931" ht="8.25" hidden="1" customHeight="1"/>
    <row r="43932" ht="8.25" hidden="1" customHeight="1"/>
    <row r="43933" ht="8.25" hidden="1" customHeight="1"/>
    <row r="43934" ht="8.25" hidden="1" customHeight="1"/>
    <row r="43935" ht="8.25" hidden="1" customHeight="1"/>
    <row r="43936" ht="8.25" hidden="1" customHeight="1"/>
    <row r="43937" ht="8.25" hidden="1" customHeight="1"/>
    <row r="43938" ht="8.25" hidden="1" customHeight="1"/>
    <row r="43939" ht="8.25" hidden="1" customHeight="1"/>
    <row r="43940" ht="8.25" hidden="1" customHeight="1"/>
    <row r="43941" ht="8.25" hidden="1" customHeight="1"/>
    <row r="43942" ht="8.25" hidden="1" customHeight="1"/>
    <row r="43943" ht="8.25" hidden="1" customHeight="1"/>
    <row r="43944" ht="8.25" hidden="1" customHeight="1"/>
    <row r="43945" ht="8.25" hidden="1" customHeight="1"/>
    <row r="43946" ht="8.25" hidden="1" customHeight="1"/>
    <row r="43947" ht="8.25" hidden="1" customHeight="1"/>
    <row r="43948" ht="8.25" hidden="1" customHeight="1"/>
    <row r="43949" ht="8.25" hidden="1" customHeight="1"/>
    <row r="43950" ht="8.25" hidden="1" customHeight="1"/>
    <row r="43951" ht="8.25" hidden="1" customHeight="1"/>
    <row r="43952" ht="8.25" hidden="1" customHeight="1"/>
    <row r="43953" ht="8.25" hidden="1" customHeight="1"/>
    <row r="43954" ht="8.25" hidden="1" customHeight="1"/>
    <row r="43955" ht="8.25" hidden="1" customHeight="1"/>
    <row r="43956" ht="8.25" hidden="1" customHeight="1"/>
    <row r="43957" ht="8.25" hidden="1" customHeight="1"/>
    <row r="43958" ht="8.25" hidden="1" customHeight="1"/>
    <row r="43959" ht="8.25" hidden="1" customHeight="1"/>
    <row r="43960" ht="8.25" hidden="1" customHeight="1"/>
    <row r="43961" ht="8.25" hidden="1" customHeight="1"/>
    <row r="43962" ht="8.25" hidden="1" customHeight="1"/>
    <row r="43963" ht="8.25" hidden="1" customHeight="1"/>
    <row r="43964" ht="8.25" hidden="1" customHeight="1"/>
    <row r="43965" ht="8.25" hidden="1" customHeight="1"/>
    <row r="43966" ht="8.25" hidden="1" customHeight="1"/>
    <row r="43967" ht="8.25" hidden="1" customHeight="1"/>
    <row r="43968" ht="8.25" hidden="1" customHeight="1"/>
    <row r="43969" ht="8.25" hidden="1" customHeight="1"/>
    <row r="43970" ht="8.25" hidden="1" customHeight="1"/>
    <row r="43971" ht="8.25" hidden="1" customHeight="1"/>
    <row r="43972" ht="8.25" hidden="1" customHeight="1"/>
    <row r="43973" ht="8.25" hidden="1" customHeight="1"/>
    <row r="43974" ht="8.25" hidden="1" customHeight="1"/>
    <row r="43975" ht="8.25" hidden="1" customHeight="1"/>
    <row r="43976" ht="8.25" hidden="1" customHeight="1"/>
    <row r="43977" ht="8.25" hidden="1" customHeight="1"/>
    <row r="43978" ht="8.25" hidden="1" customHeight="1"/>
    <row r="43979" ht="8.25" hidden="1" customHeight="1"/>
    <row r="43980" ht="8.25" hidden="1" customHeight="1"/>
    <row r="43981" ht="8.25" hidden="1" customHeight="1"/>
    <row r="43982" ht="8.25" hidden="1" customHeight="1"/>
    <row r="43983" ht="8.25" hidden="1" customHeight="1"/>
    <row r="43984" ht="8.25" hidden="1" customHeight="1"/>
    <row r="43985" ht="8.25" hidden="1" customHeight="1"/>
    <row r="43986" ht="8.25" hidden="1" customHeight="1"/>
    <row r="43987" ht="8.25" hidden="1" customHeight="1"/>
    <row r="43988" ht="8.25" hidden="1" customHeight="1"/>
    <row r="43989" ht="8.25" hidden="1" customHeight="1"/>
    <row r="43990" ht="8.25" hidden="1" customHeight="1"/>
    <row r="43991" ht="8.25" hidden="1" customHeight="1"/>
    <row r="43992" ht="8.25" hidden="1" customHeight="1"/>
    <row r="43993" ht="8.25" hidden="1" customHeight="1"/>
    <row r="43994" ht="8.25" hidden="1" customHeight="1"/>
    <row r="43995" ht="8.25" hidden="1" customHeight="1"/>
    <row r="43996" ht="8.25" hidden="1" customHeight="1"/>
    <row r="43997" ht="8.25" hidden="1" customHeight="1"/>
    <row r="43998" ht="8.25" hidden="1" customHeight="1"/>
    <row r="43999" ht="8.25" hidden="1" customHeight="1"/>
    <row r="44000" ht="8.25" hidden="1" customHeight="1"/>
    <row r="44001" ht="8.25" hidden="1" customHeight="1"/>
    <row r="44002" ht="8.25" hidden="1" customHeight="1"/>
    <row r="44003" ht="8.25" hidden="1" customHeight="1"/>
    <row r="44004" ht="8.25" hidden="1" customHeight="1"/>
    <row r="44005" ht="8.25" hidden="1" customHeight="1"/>
    <row r="44006" ht="8.25" hidden="1" customHeight="1"/>
    <row r="44007" ht="8.25" hidden="1" customHeight="1"/>
    <row r="44008" ht="8.25" hidden="1" customHeight="1"/>
    <row r="44009" ht="8.25" hidden="1" customHeight="1"/>
    <row r="44010" ht="8.25" hidden="1" customHeight="1"/>
    <row r="44011" ht="8.25" hidden="1" customHeight="1"/>
    <row r="44012" ht="8.25" hidden="1" customHeight="1"/>
    <row r="44013" ht="8.25" hidden="1" customHeight="1"/>
    <row r="44014" ht="8.25" hidden="1" customHeight="1"/>
    <row r="44015" ht="8.25" hidden="1" customHeight="1"/>
    <row r="44016" ht="8.25" hidden="1" customHeight="1"/>
    <row r="44017" ht="8.25" hidden="1" customHeight="1"/>
    <row r="44018" ht="8.25" hidden="1" customHeight="1"/>
    <row r="44019" ht="8.25" hidden="1" customHeight="1"/>
    <row r="44020" ht="8.25" hidden="1" customHeight="1"/>
    <row r="44021" ht="8.25" hidden="1" customHeight="1"/>
    <row r="44022" ht="8.25" hidden="1" customHeight="1"/>
    <row r="44023" ht="8.25" hidden="1" customHeight="1"/>
    <row r="44024" ht="8.25" hidden="1" customHeight="1"/>
    <row r="44025" ht="8.25" hidden="1" customHeight="1"/>
    <row r="44026" ht="8.25" hidden="1" customHeight="1"/>
    <row r="44027" ht="8.25" hidden="1" customHeight="1"/>
    <row r="44028" ht="8.25" hidden="1" customHeight="1"/>
    <row r="44029" ht="8.25" hidden="1" customHeight="1"/>
    <row r="44030" ht="8.25" hidden="1" customHeight="1"/>
    <row r="44031" ht="8.25" hidden="1" customHeight="1"/>
    <row r="44032" ht="8.25" hidden="1" customHeight="1"/>
    <row r="44033" ht="8.25" hidden="1" customHeight="1"/>
    <row r="44034" ht="8.25" hidden="1" customHeight="1"/>
    <row r="44035" ht="8.25" hidden="1" customHeight="1"/>
    <row r="44036" ht="8.25" hidden="1" customHeight="1"/>
    <row r="44037" ht="8.25" hidden="1" customHeight="1"/>
    <row r="44038" ht="8.25" hidden="1" customHeight="1"/>
    <row r="44039" ht="8.25" hidden="1" customHeight="1"/>
    <row r="44040" ht="8.25" hidden="1" customHeight="1"/>
    <row r="44041" ht="8.25" hidden="1" customHeight="1"/>
    <row r="44042" ht="8.25" hidden="1" customHeight="1"/>
    <row r="44043" ht="8.25" hidden="1" customHeight="1"/>
    <row r="44044" ht="8.25" hidden="1" customHeight="1"/>
    <row r="44045" ht="8.25" hidden="1" customHeight="1"/>
    <row r="44046" ht="8.25" hidden="1" customHeight="1"/>
    <row r="44047" ht="8.25" hidden="1" customHeight="1"/>
    <row r="44048" ht="8.25" hidden="1" customHeight="1"/>
    <row r="44049" ht="8.25" hidden="1" customHeight="1"/>
    <row r="44050" ht="8.25" hidden="1" customHeight="1"/>
    <row r="44051" ht="8.25" hidden="1" customHeight="1"/>
    <row r="44052" ht="8.25" hidden="1" customHeight="1"/>
    <row r="44053" ht="8.25" hidden="1" customHeight="1"/>
    <row r="44054" ht="8.25" hidden="1" customHeight="1"/>
    <row r="44055" ht="8.25" hidden="1" customHeight="1"/>
    <row r="44056" ht="8.25" hidden="1" customHeight="1"/>
    <row r="44057" ht="8.25" hidden="1" customHeight="1"/>
    <row r="44058" ht="8.25" hidden="1" customHeight="1"/>
    <row r="44059" ht="8.25" hidden="1" customHeight="1"/>
    <row r="44060" ht="8.25" hidden="1" customHeight="1"/>
    <row r="44061" ht="8.25" hidden="1" customHeight="1"/>
    <row r="44062" ht="8.25" hidden="1" customHeight="1"/>
    <row r="44063" ht="8.25" hidden="1" customHeight="1"/>
    <row r="44064" ht="8.25" hidden="1" customHeight="1"/>
    <row r="44065" ht="8.25" hidden="1" customHeight="1"/>
    <row r="44066" ht="8.25" hidden="1" customHeight="1"/>
    <row r="44067" ht="8.25" hidden="1" customHeight="1"/>
    <row r="44068" ht="8.25" hidden="1" customHeight="1"/>
    <row r="44069" ht="8.25" hidden="1" customHeight="1"/>
    <row r="44070" ht="8.25" hidden="1" customHeight="1"/>
    <row r="44071" ht="8.25" hidden="1" customHeight="1"/>
    <row r="44072" ht="8.25" hidden="1" customHeight="1"/>
    <row r="44073" ht="8.25" hidden="1" customHeight="1"/>
    <row r="44074" ht="8.25" hidden="1" customHeight="1"/>
    <row r="44075" ht="8.25" hidden="1" customHeight="1"/>
    <row r="44076" ht="8.25" hidden="1" customHeight="1"/>
    <row r="44077" ht="8.25" hidden="1" customHeight="1"/>
    <row r="44078" ht="8.25" hidden="1" customHeight="1"/>
    <row r="44079" ht="8.25" hidden="1" customHeight="1"/>
    <row r="44080" ht="8.25" hidden="1" customHeight="1"/>
    <row r="44081" ht="8.25" hidden="1" customHeight="1"/>
    <row r="44082" ht="8.25" hidden="1" customHeight="1"/>
    <row r="44083" ht="8.25" hidden="1" customHeight="1"/>
    <row r="44084" ht="8.25" hidden="1" customHeight="1"/>
    <row r="44085" ht="8.25" hidden="1" customHeight="1"/>
    <row r="44086" ht="8.25" hidden="1" customHeight="1"/>
    <row r="44087" ht="8.25" hidden="1" customHeight="1"/>
    <row r="44088" ht="8.25" hidden="1" customHeight="1"/>
    <row r="44089" ht="8.25" hidden="1" customHeight="1"/>
    <row r="44090" ht="8.25" hidden="1" customHeight="1"/>
    <row r="44091" ht="8.25" hidden="1" customHeight="1"/>
    <row r="44092" ht="8.25" hidden="1" customHeight="1"/>
    <row r="44093" ht="8.25" hidden="1" customHeight="1"/>
    <row r="44094" ht="8.25" hidden="1" customHeight="1"/>
    <row r="44095" ht="8.25" hidden="1" customHeight="1"/>
    <row r="44096" ht="8.25" hidden="1" customHeight="1"/>
    <row r="44097" ht="8.25" hidden="1" customHeight="1"/>
    <row r="44098" ht="8.25" hidden="1" customHeight="1"/>
    <row r="44099" ht="8.25" hidden="1" customHeight="1"/>
    <row r="44100" ht="8.25" hidden="1" customHeight="1"/>
    <row r="44101" ht="8.25" hidden="1" customHeight="1"/>
    <row r="44102" ht="8.25" hidden="1" customHeight="1"/>
    <row r="44103" ht="8.25" hidden="1" customHeight="1"/>
    <row r="44104" ht="8.25" hidden="1" customHeight="1"/>
    <row r="44105" ht="8.25" hidden="1" customHeight="1"/>
    <row r="44106" ht="8.25" hidden="1" customHeight="1"/>
    <row r="44107" ht="8.25" hidden="1" customHeight="1"/>
    <row r="44108" ht="8.25" hidden="1" customHeight="1"/>
    <row r="44109" ht="8.25" hidden="1" customHeight="1"/>
    <row r="44110" ht="8.25" hidden="1" customHeight="1"/>
    <row r="44111" ht="8.25" hidden="1" customHeight="1"/>
    <row r="44112" ht="8.25" hidden="1" customHeight="1"/>
    <row r="44113" ht="8.25" hidden="1" customHeight="1"/>
    <row r="44114" ht="8.25" hidden="1" customHeight="1"/>
    <row r="44115" ht="8.25" hidden="1" customHeight="1"/>
    <row r="44116" ht="8.25" hidden="1" customHeight="1"/>
    <row r="44117" ht="8.25" hidden="1" customHeight="1"/>
    <row r="44118" ht="8.25" hidden="1" customHeight="1"/>
    <row r="44119" ht="8.25" hidden="1" customHeight="1"/>
    <row r="44120" ht="8.25" hidden="1" customHeight="1"/>
    <row r="44121" ht="8.25" hidden="1" customHeight="1"/>
    <row r="44122" ht="8.25" hidden="1" customHeight="1"/>
    <row r="44123" ht="8.25" hidden="1" customHeight="1"/>
    <row r="44124" ht="8.25" hidden="1" customHeight="1"/>
    <row r="44125" ht="8.25" hidden="1" customHeight="1"/>
    <row r="44126" ht="8.25" hidden="1" customHeight="1"/>
    <row r="44127" ht="8.25" hidden="1" customHeight="1"/>
    <row r="44128" ht="8.25" hidden="1" customHeight="1"/>
    <row r="44129" ht="8.25" hidden="1" customHeight="1"/>
    <row r="44130" ht="8.25" hidden="1" customHeight="1"/>
    <row r="44131" ht="8.25" hidden="1" customHeight="1"/>
    <row r="44132" ht="8.25" hidden="1" customHeight="1"/>
    <row r="44133" ht="8.25" hidden="1" customHeight="1"/>
    <row r="44134" ht="8.25" hidden="1" customHeight="1"/>
    <row r="44135" ht="8.25" hidden="1" customHeight="1"/>
    <row r="44136" ht="8.25" hidden="1" customHeight="1"/>
    <row r="44137" ht="8.25" hidden="1" customHeight="1"/>
    <row r="44138" ht="8.25" hidden="1" customHeight="1"/>
    <row r="44139" ht="8.25" hidden="1" customHeight="1"/>
    <row r="44140" ht="8.25" hidden="1" customHeight="1"/>
    <row r="44141" ht="8.25" hidden="1" customHeight="1"/>
    <row r="44142" ht="8.25" hidden="1" customHeight="1"/>
    <row r="44143" ht="8.25" hidden="1" customHeight="1"/>
    <row r="44144" ht="8.25" hidden="1" customHeight="1"/>
    <row r="44145" ht="8.25" hidden="1" customHeight="1"/>
    <row r="44146" ht="8.25" hidden="1" customHeight="1"/>
    <row r="44147" ht="8.25" hidden="1" customHeight="1"/>
    <row r="44148" ht="8.25" hidden="1" customHeight="1"/>
    <row r="44149" ht="8.25" hidden="1" customHeight="1"/>
    <row r="44150" ht="8.25" hidden="1" customHeight="1"/>
    <row r="44151" ht="8.25" hidden="1" customHeight="1"/>
    <row r="44152" ht="8.25" hidden="1" customHeight="1"/>
    <row r="44153" ht="8.25" hidden="1" customHeight="1"/>
    <row r="44154" ht="8.25" hidden="1" customHeight="1"/>
    <row r="44155" ht="8.25" hidden="1" customHeight="1"/>
    <row r="44156" ht="8.25" hidden="1" customHeight="1"/>
    <row r="44157" ht="8.25" hidden="1" customHeight="1"/>
    <row r="44158" ht="8.25" hidden="1" customHeight="1"/>
    <row r="44159" ht="8.25" hidden="1" customHeight="1"/>
    <row r="44160" ht="8.25" hidden="1" customHeight="1"/>
    <row r="44161" ht="8.25" hidden="1" customHeight="1"/>
    <row r="44162" ht="8.25" hidden="1" customHeight="1"/>
    <row r="44163" ht="8.25" hidden="1" customHeight="1"/>
    <row r="44164" ht="8.25" hidden="1" customHeight="1"/>
    <row r="44165" ht="8.25" hidden="1" customHeight="1"/>
    <row r="44166" ht="8.25" hidden="1" customHeight="1"/>
    <row r="44167" ht="8.25" hidden="1" customHeight="1"/>
    <row r="44168" ht="8.25" hidden="1" customHeight="1"/>
    <row r="44169" ht="8.25" hidden="1" customHeight="1"/>
    <row r="44170" ht="8.25" hidden="1" customHeight="1"/>
    <row r="44171" ht="8.25" hidden="1" customHeight="1"/>
    <row r="44172" ht="8.25" hidden="1" customHeight="1"/>
    <row r="44173" ht="8.25" hidden="1" customHeight="1"/>
    <row r="44174" ht="8.25" hidden="1" customHeight="1"/>
    <row r="44175" ht="8.25" hidden="1" customHeight="1"/>
    <row r="44176" ht="8.25" hidden="1" customHeight="1"/>
    <row r="44177" ht="8.25" hidden="1" customHeight="1"/>
    <row r="44178" ht="8.25" hidden="1" customHeight="1"/>
    <row r="44179" ht="8.25" hidden="1" customHeight="1"/>
    <row r="44180" ht="8.25" hidden="1" customHeight="1"/>
    <row r="44181" ht="8.25" hidden="1" customHeight="1"/>
    <row r="44182" ht="8.25" hidden="1" customHeight="1"/>
    <row r="44183" ht="8.25" hidden="1" customHeight="1"/>
    <row r="44184" ht="8.25" hidden="1" customHeight="1"/>
    <row r="44185" ht="8.25" hidden="1" customHeight="1"/>
    <row r="44186" ht="8.25" hidden="1" customHeight="1"/>
    <row r="44187" ht="8.25" hidden="1" customHeight="1"/>
    <row r="44188" ht="8.25" hidden="1" customHeight="1"/>
    <row r="44189" ht="8.25" hidden="1" customHeight="1"/>
    <row r="44190" ht="8.25" hidden="1" customHeight="1"/>
    <row r="44191" ht="8.25" hidden="1" customHeight="1"/>
    <row r="44192" ht="8.25" hidden="1" customHeight="1"/>
    <row r="44193" ht="8.25" hidden="1" customHeight="1"/>
    <row r="44194" ht="8.25" hidden="1" customHeight="1"/>
    <row r="44195" ht="8.25" hidden="1" customHeight="1"/>
    <row r="44196" ht="8.25" hidden="1" customHeight="1"/>
    <row r="44197" ht="8.25" hidden="1" customHeight="1"/>
    <row r="44198" ht="8.25" hidden="1" customHeight="1"/>
    <row r="44199" ht="8.25" hidden="1" customHeight="1"/>
    <row r="44200" ht="8.25" hidden="1" customHeight="1"/>
    <row r="44201" ht="8.25" hidden="1" customHeight="1"/>
    <row r="44202" ht="8.25" hidden="1" customHeight="1"/>
    <row r="44203" ht="8.25" hidden="1" customHeight="1"/>
    <row r="44204" ht="8.25" hidden="1" customHeight="1"/>
    <row r="44205" ht="8.25" hidden="1" customHeight="1"/>
    <row r="44206" ht="8.25" hidden="1" customHeight="1"/>
    <row r="44207" ht="8.25" hidden="1" customHeight="1"/>
    <row r="44208" ht="8.25" hidden="1" customHeight="1"/>
    <row r="44209" ht="8.25" hidden="1" customHeight="1"/>
    <row r="44210" ht="8.25" hidden="1" customHeight="1"/>
    <row r="44211" ht="8.25" hidden="1" customHeight="1"/>
    <row r="44212" ht="8.25" hidden="1" customHeight="1"/>
    <row r="44213" ht="8.25" hidden="1" customHeight="1"/>
    <row r="44214" ht="8.25" hidden="1" customHeight="1"/>
    <row r="44215" ht="8.25" hidden="1" customHeight="1"/>
    <row r="44216" ht="8.25" hidden="1" customHeight="1"/>
    <row r="44217" ht="8.25" hidden="1" customHeight="1"/>
    <row r="44218" ht="8.25" hidden="1" customHeight="1"/>
    <row r="44219" ht="8.25" hidden="1" customHeight="1"/>
    <row r="44220" ht="8.25" hidden="1" customHeight="1"/>
    <row r="44221" ht="8.25" hidden="1" customHeight="1"/>
    <row r="44222" ht="8.25" hidden="1" customHeight="1"/>
    <row r="44223" ht="8.25" hidden="1" customHeight="1"/>
    <row r="44224" ht="8.25" hidden="1" customHeight="1"/>
    <row r="44225" ht="8.25" hidden="1" customHeight="1"/>
    <row r="44226" ht="8.25" hidden="1" customHeight="1"/>
    <row r="44227" ht="8.25" hidden="1" customHeight="1"/>
    <row r="44228" ht="8.25" hidden="1" customHeight="1"/>
    <row r="44229" ht="8.25" hidden="1" customHeight="1"/>
    <row r="44230" ht="8.25" hidden="1" customHeight="1"/>
    <row r="44231" ht="8.25" hidden="1" customHeight="1"/>
    <row r="44232" ht="8.25" hidden="1" customHeight="1"/>
    <row r="44233" ht="8.25" hidden="1" customHeight="1"/>
    <row r="44234" ht="8.25" hidden="1" customHeight="1"/>
    <row r="44235" ht="8.25" hidden="1" customHeight="1"/>
    <row r="44236" ht="8.25" hidden="1" customHeight="1"/>
    <row r="44237" ht="8.25" hidden="1" customHeight="1"/>
    <row r="44238" ht="8.25" hidden="1" customHeight="1"/>
    <row r="44239" ht="8.25" hidden="1" customHeight="1"/>
    <row r="44240" ht="8.25" hidden="1" customHeight="1"/>
    <row r="44241" ht="8.25" hidden="1" customHeight="1"/>
    <row r="44242" ht="8.25" hidden="1" customHeight="1"/>
    <row r="44243" ht="8.25" hidden="1" customHeight="1"/>
    <row r="44244" ht="8.25" hidden="1" customHeight="1"/>
    <row r="44245" ht="8.25" hidden="1" customHeight="1"/>
    <row r="44246" ht="8.25" hidden="1" customHeight="1"/>
    <row r="44247" ht="8.25" hidden="1" customHeight="1"/>
    <row r="44248" ht="8.25" hidden="1" customHeight="1"/>
    <row r="44249" ht="8.25" hidden="1" customHeight="1"/>
    <row r="44250" ht="8.25" hidden="1" customHeight="1"/>
    <row r="44251" ht="8.25" hidden="1" customHeight="1"/>
    <row r="44252" ht="8.25" hidden="1" customHeight="1"/>
    <row r="44253" ht="8.25" hidden="1" customHeight="1"/>
    <row r="44254" ht="8.25" hidden="1" customHeight="1"/>
    <row r="44255" ht="8.25" hidden="1" customHeight="1"/>
    <row r="44256" ht="8.25" hidden="1" customHeight="1"/>
    <row r="44257" ht="8.25" hidden="1" customHeight="1"/>
    <row r="44258" ht="8.25" hidden="1" customHeight="1"/>
    <row r="44259" ht="8.25" hidden="1" customHeight="1"/>
    <row r="44260" ht="8.25" hidden="1" customHeight="1"/>
    <row r="44261" ht="8.25" hidden="1" customHeight="1"/>
    <row r="44262" ht="8.25" hidden="1" customHeight="1"/>
    <row r="44263" ht="8.25" hidden="1" customHeight="1"/>
    <row r="44264" ht="8.25" hidden="1" customHeight="1"/>
    <row r="44265" ht="8.25" hidden="1" customHeight="1"/>
    <row r="44266" ht="8.25" hidden="1" customHeight="1"/>
    <row r="44267" ht="8.25" hidden="1" customHeight="1"/>
    <row r="44268" ht="8.25" hidden="1" customHeight="1"/>
    <row r="44269" ht="8.25" hidden="1" customHeight="1"/>
    <row r="44270" ht="8.25" hidden="1" customHeight="1"/>
    <row r="44271" ht="8.25" hidden="1" customHeight="1"/>
    <row r="44272" ht="8.25" hidden="1" customHeight="1"/>
    <row r="44273" ht="8.25" hidden="1" customHeight="1"/>
    <row r="44274" ht="8.25" hidden="1" customHeight="1"/>
    <row r="44275" ht="8.25" hidden="1" customHeight="1"/>
    <row r="44276" ht="8.25" hidden="1" customHeight="1"/>
    <row r="44277" ht="8.25" hidden="1" customHeight="1"/>
    <row r="44278" ht="8.25" hidden="1" customHeight="1"/>
    <row r="44279" ht="8.25" hidden="1" customHeight="1"/>
    <row r="44280" ht="8.25" hidden="1" customHeight="1"/>
    <row r="44281" ht="8.25" hidden="1" customHeight="1"/>
    <row r="44282" ht="8.25" hidden="1" customHeight="1"/>
    <row r="44283" ht="8.25" hidden="1" customHeight="1"/>
    <row r="44284" ht="8.25" hidden="1" customHeight="1"/>
    <row r="44285" ht="8.25" hidden="1" customHeight="1"/>
    <row r="44286" ht="8.25" hidden="1" customHeight="1"/>
    <row r="44287" ht="8.25" hidden="1" customHeight="1"/>
    <row r="44288" ht="8.25" hidden="1" customHeight="1"/>
    <row r="44289" ht="8.25" hidden="1" customHeight="1"/>
    <row r="44290" ht="8.25" hidden="1" customHeight="1"/>
    <row r="44291" ht="8.25" hidden="1" customHeight="1"/>
    <row r="44292" ht="8.25" hidden="1" customHeight="1"/>
    <row r="44293" ht="8.25" hidden="1" customHeight="1"/>
    <row r="44294" ht="8.25" hidden="1" customHeight="1"/>
    <row r="44295" ht="8.25" hidden="1" customHeight="1"/>
    <row r="44296" ht="8.25" hidden="1" customHeight="1"/>
    <row r="44297" ht="8.25" hidden="1" customHeight="1"/>
    <row r="44298" ht="8.25" hidden="1" customHeight="1"/>
    <row r="44299" ht="8.25" hidden="1" customHeight="1"/>
    <row r="44300" ht="8.25" hidden="1" customHeight="1"/>
    <row r="44301" ht="8.25" hidden="1" customHeight="1"/>
    <row r="44302" ht="8.25" hidden="1" customHeight="1"/>
    <row r="44303" ht="8.25" hidden="1" customHeight="1"/>
    <row r="44304" ht="8.25" hidden="1" customHeight="1"/>
    <row r="44305" ht="8.25" hidden="1" customHeight="1"/>
    <row r="44306" ht="8.25" hidden="1" customHeight="1"/>
    <row r="44307" ht="8.25" hidden="1" customHeight="1"/>
    <row r="44308" ht="8.25" hidden="1" customHeight="1"/>
    <row r="44309" ht="8.25" hidden="1" customHeight="1"/>
    <row r="44310" ht="8.25" hidden="1" customHeight="1"/>
    <row r="44311" ht="8.25" hidden="1" customHeight="1"/>
    <row r="44312" ht="8.25" hidden="1" customHeight="1"/>
    <row r="44313" ht="8.25" hidden="1" customHeight="1"/>
    <row r="44314" ht="8.25" hidden="1" customHeight="1"/>
    <row r="44315" ht="8.25" hidden="1" customHeight="1"/>
    <row r="44316" ht="8.25" hidden="1" customHeight="1"/>
    <row r="44317" ht="8.25" hidden="1" customHeight="1"/>
    <row r="44318" ht="8.25" hidden="1" customHeight="1"/>
    <row r="44319" ht="8.25" hidden="1" customHeight="1"/>
    <row r="44320" ht="8.25" hidden="1" customHeight="1"/>
    <row r="44321" ht="8.25" hidden="1" customHeight="1"/>
    <row r="44322" ht="8.25" hidden="1" customHeight="1"/>
    <row r="44323" ht="8.25" hidden="1" customHeight="1"/>
    <row r="44324" ht="8.25" hidden="1" customHeight="1"/>
    <row r="44325" ht="8.25" hidden="1" customHeight="1"/>
    <row r="44326" ht="8.25" hidden="1" customHeight="1"/>
    <row r="44327" ht="8.25" hidden="1" customHeight="1"/>
    <row r="44328" ht="8.25" hidden="1" customHeight="1"/>
    <row r="44329" ht="8.25" hidden="1" customHeight="1"/>
    <row r="44330" ht="8.25" hidden="1" customHeight="1"/>
    <row r="44331" ht="8.25" hidden="1" customHeight="1"/>
    <row r="44332" ht="8.25" hidden="1" customHeight="1"/>
    <row r="44333" ht="8.25" hidden="1" customHeight="1"/>
    <row r="44334" ht="8.25" hidden="1" customHeight="1"/>
    <row r="44335" ht="8.25" hidden="1" customHeight="1"/>
    <row r="44336" ht="8.25" hidden="1" customHeight="1"/>
    <row r="44337" ht="8.25" hidden="1" customHeight="1"/>
    <row r="44338" ht="8.25" hidden="1" customHeight="1"/>
    <row r="44339" ht="8.25" hidden="1" customHeight="1"/>
    <row r="44340" ht="8.25" hidden="1" customHeight="1"/>
    <row r="44341" ht="8.25" hidden="1" customHeight="1"/>
    <row r="44342" ht="8.25" hidden="1" customHeight="1"/>
    <row r="44343" ht="8.25" hidden="1" customHeight="1"/>
    <row r="44344" ht="8.25" hidden="1" customHeight="1"/>
    <row r="44345" ht="8.25" hidden="1" customHeight="1"/>
    <row r="44346" ht="8.25" hidden="1" customHeight="1"/>
    <row r="44347" ht="8.25" hidden="1" customHeight="1"/>
    <row r="44348" ht="8.25" hidden="1" customHeight="1"/>
    <row r="44349" ht="8.25" hidden="1" customHeight="1"/>
    <row r="44350" ht="8.25" hidden="1" customHeight="1"/>
    <row r="44351" ht="8.25" hidden="1" customHeight="1"/>
    <row r="44352" ht="8.25" hidden="1" customHeight="1"/>
    <row r="44353" ht="8.25" hidden="1" customHeight="1"/>
    <row r="44354" ht="8.25" hidden="1" customHeight="1"/>
    <row r="44355" ht="8.25" hidden="1" customHeight="1"/>
    <row r="44356" ht="8.25" hidden="1" customHeight="1"/>
    <row r="44357" ht="8.25" hidden="1" customHeight="1"/>
    <row r="44358" ht="8.25" hidden="1" customHeight="1"/>
    <row r="44359" ht="8.25" hidden="1" customHeight="1"/>
    <row r="44360" ht="8.25" hidden="1" customHeight="1"/>
    <row r="44361" ht="8.25" hidden="1" customHeight="1"/>
    <row r="44362" ht="8.25" hidden="1" customHeight="1"/>
    <row r="44363" ht="8.25" hidden="1" customHeight="1"/>
    <row r="44364" ht="8.25" hidden="1" customHeight="1"/>
    <row r="44365" ht="8.25" hidden="1" customHeight="1"/>
    <row r="44366" ht="8.25" hidden="1" customHeight="1"/>
    <row r="44367" ht="8.25" hidden="1" customHeight="1"/>
    <row r="44368" ht="8.25" hidden="1" customHeight="1"/>
    <row r="44369" ht="8.25" hidden="1" customHeight="1"/>
    <row r="44370" ht="8.25" hidden="1" customHeight="1"/>
    <row r="44371" ht="8.25" hidden="1" customHeight="1"/>
    <row r="44372" ht="8.25" hidden="1" customHeight="1"/>
    <row r="44373" ht="8.25" hidden="1" customHeight="1"/>
    <row r="44374" ht="8.25" hidden="1" customHeight="1"/>
    <row r="44375" ht="8.25" hidden="1" customHeight="1"/>
    <row r="44376" ht="8.25" hidden="1" customHeight="1"/>
    <row r="44377" ht="8.25" hidden="1" customHeight="1"/>
    <row r="44378" ht="8.25" hidden="1" customHeight="1"/>
    <row r="44379" ht="8.25" hidden="1" customHeight="1"/>
    <row r="44380" ht="8.25" hidden="1" customHeight="1"/>
    <row r="44381" ht="8.25" hidden="1" customHeight="1"/>
    <row r="44382" ht="8.25" hidden="1" customHeight="1"/>
    <row r="44383" ht="8.25" hidden="1" customHeight="1"/>
    <row r="44384" ht="8.25" hidden="1" customHeight="1"/>
    <row r="44385" ht="8.25" hidden="1" customHeight="1"/>
    <row r="44386" ht="8.25" hidden="1" customHeight="1"/>
    <row r="44387" ht="8.25" hidden="1" customHeight="1"/>
    <row r="44388" ht="8.25" hidden="1" customHeight="1"/>
    <row r="44389" ht="8.25" hidden="1" customHeight="1"/>
    <row r="44390" ht="8.25" hidden="1" customHeight="1"/>
    <row r="44391" ht="8.25" hidden="1" customHeight="1"/>
    <row r="44392" ht="8.25" hidden="1" customHeight="1"/>
    <row r="44393" ht="8.25" hidden="1" customHeight="1"/>
    <row r="44394" ht="8.25" hidden="1" customHeight="1"/>
    <row r="44395" ht="8.25" hidden="1" customHeight="1"/>
    <row r="44396" ht="8.25" hidden="1" customHeight="1"/>
    <row r="44397" ht="8.25" hidden="1" customHeight="1"/>
    <row r="44398" ht="8.25" hidden="1" customHeight="1"/>
    <row r="44399" ht="8.25" hidden="1" customHeight="1"/>
    <row r="44400" ht="8.25" hidden="1" customHeight="1"/>
    <row r="44401" ht="8.25" hidden="1" customHeight="1"/>
    <row r="44402" ht="8.25" hidden="1" customHeight="1"/>
    <row r="44403" ht="8.25" hidden="1" customHeight="1"/>
    <row r="44404" ht="8.25" hidden="1" customHeight="1"/>
    <row r="44405" ht="8.25" hidden="1" customHeight="1"/>
    <row r="44406" ht="8.25" hidden="1" customHeight="1"/>
    <row r="44407" ht="8.25" hidden="1" customHeight="1"/>
    <row r="44408" ht="8.25" hidden="1" customHeight="1"/>
    <row r="44409" ht="8.25" hidden="1" customHeight="1"/>
    <row r="44410" ht="8.25" hidden="1" customHeight="1"/>
    <row r="44411" ht="8.25" hidden="1" customHeight="1"/>
    <row r="44412" ht="8.25" hidden="1" customHeight="1"/>
    <row r="44413" ht="8.25" hidden="1" customHeight="1"/>
    <row r="44414" ht="8.25" hidden="1" customHeight="1"/>
    <row r="44415" ht="8.25" hidden="1" customHeight="1"/>
    <row r="44416" ht="8.25" hidden="1" customHeight="1"/>
    <row r="44417" ht="8.25" hidden="1" customHeight="1"/>
    <row r="44418" ht="8.25" hidden="1" customHeight="1"/>
    <row r="44419" ht="8.25" hidden="1" customHeight="1"/>
    <row r="44420" ht="8.25" hidden="1" customHeight="1"/>
    <row r="44421" ht="8.25" hidden="1" customHeight="1"/>
    <row r="44422" ht="8.25" hidden="1" customHeight="1"/>
    <row r="44423" ht="8.25" hidden="1" customHeight="1"/>
    <row r="44424" ht="8.25" hidden="1" customHeight="1"/>
    <row r="44425" ht="8.25" hidden="1" customHeight="1"/>
    <row r="44426" ht="8.25" hidden="1" customHeight="1"/>
    <row r="44427" ht="8.25" hidden="1" customHeight="1"/>
    <row r="44428" ht="8.25" hidden="1" customHeight="1"/>
    <row r="44429" ht="8.25" hidden="1" customHeight="1"/>
    <row r="44430" ht="8.25" hidden="1" customHeight="1"/>
    <row r="44431" ht="8.25" hidden="1" customHeight="1"/>
    <row r="44432" ht="8.25" hidden="1" customHeight="1"/>
    <row r="44433" ht="8.25" hidden="1" customHeight="1"/>
    <row r="44434" ht="8.25" hidden="1" customHeight="1"/>
    <row r="44435" ht="8.25" hidden="1" customHeight="1"/>
    <row r="44436" ht="8.25" hidden="1" customHeight="1"/>
    <row r="44437" ht="8.25" hidden="1" customHeight="1"/>
    <row r="44438" ht="8.25" hidden="1" customHeight="1"/>
    <row r="44439" ht="8.25" hidden="1" customHeight="1"/>
    <row r="44440" ht="8.25" hidden="1" customHeight="1"/>
    <row r="44441" ht="8.25" hidden="1" customHeight="1"/>
    <row r="44442" ht="8.25" hidden="1" customHeight="1"/>
    <row r="44443" ht="8.25" hidden="1" customHeight="1"/>
    <row r="44444" ht="8.25" hidden="1" customHeight="1"/>
    <row r="44445" ht="8.25" hidden="1" customHeight="1"/>
    <row r="44446" ht="8.25" hidden="1" customHeight="1"/>
    <row r="44447" ht="8.25" hidden="1" customHeight="1"/>
    <row r="44448" ht="8.25" hidden="1" customHeight="1"/>
    <row r="44449" ht="8.25" hidden="1" customHeight="1"/>
    <row r="44450" ht="8.25" hidden="1" customHeight="1"/>
    <row r="44451" ht="8.25" hidden="1" customHeight="1"/>
    <row r="44452" ht="8.25" hidden="1" customHeight="1"/>
    <row r="44453" ht="8.25" hidden="1" customHeight="1"/>
    <row r="44454" ht="8.25" hidden="1" customHeight="1"/>
    <row r="44455" ht="8.25" hidden="1" customHeight="1"/>
    <row r="44456" ht="8.25" hidden="1" customHeight="1"/>
    <row r="44457" ht="8.25" hidden="1" customHeight="1"/>
    <row r="44458" ht="8.25" hidden="1" customHeight="1"/>
    <row r="44459" ht="8.25" hidden="1" customHeight="1"/>
    <row r="44460" ht="8.25" hidden="1" customHeight="1"/>
    <row r="44461" ht="8.25" hidden="1" customHeight="1"/>
    <row r="44462" ht="8.25" hidden="1" customHeight="1"/>
    <row r="44463" ht="8.25" hidden="1" customHeight="1"/>
    <row r="44464" ht="8.25" hidden="1" customHeight="1"/>
    <row r="44465" ht="8.25" hidden="1" customHeight="1"/>
    <row r="44466" ht="8.25" hidden="1" customHeight="1"/>
    <row r="44467" ht="8.25" hidden="1" customHeight="1"/>
    <row r="44468" ht="8.25" hidden="1" customHeight="1"/>
    <row r="44469" ht="8.25" hidden="1" customHeight="1"/>
    <row r="44470" ht="8.25" hidden="1" customHeight="1"/>
    <row r="44471" ht="8.25" hidden="1" customHeight="1"/>
    <row r="44472" ht="8.25" hidden="1" customHeight="1"/>
    <row r="44473" ht="8.25" hidden="1" customHeight="1"/>
    <row r="44474" ht="8.25" hidden="1" customHeight="1"/>
    <row r="44475" ht="8.25" hidden="1" customHeight="1"/>
    <row r="44476" ht="8.25" hidden="1" customHeight="1"/>
    <row r="44477" ht="8.25" hidden="1" customHeight="1"/>
    <row r="44478" ht="8.25" hidden="1" customHeight="1"/>
    <row r="44479" ht="8.25" hidden="1" customHeight="1"/>
    <row r="44480" ht="8.25" hidden="1" customHeight="1"/>
    <row r="44481" ht="8.25" hidden="1" customHeight="1"/>
    <row r="44482" ht="8.25" hidden="1" customHeight="1"/>
    <row r="44483" ht="8.25" hidden="1" customHeight="1"/>
    <row r="44484" ht="8.25" hidden="1" customHeight="1"/>
    <row r="44485" ht="8.25" hidden="1" customHeight="1"/>
    <row r="44486" ht="8.25" hidden="1" customHeight="1"/>
    <row r="44487" ht="8.25" hidden="1" customHeight="1"/>
    <row r="44488" ht="8.25" hidden="1" customHeight="1"/>
    <row r="44489" ht="8.25" hidden="1" customHeight="1"/>
    <row r="44490" ht="8.25" hidden="1" customHeight="1"/>
    <row r="44491" ht="8.25" hidden="1" customHeight="1"/>
    <row r="44492" ht="8.25" hidden="1" customHeight="1"/>
    <row r="44493" ht="8.25" hidden="1" customHeight="1"/>
    <row r="44494" ht="8.25" hidden="1" customHeight="1"/>
    <row r="44495" ht="8.25" hidden="1" customHeight="1"/>
    <row r="44496" ht="8.25" hidden="1" customHeight="1"/>
    <row r="44497" ht="8.25" hidden="1" customHeight="1"/>
    <row r="44498" ht="8.25" hidden="1" customHeight="1"/>
    <row r="44499" ht="8.25" hidden="1" customHeight="1"/>
    <row r="44500" ht="8.25" hidden="1" customHeight="1"/>
    <row r="44501" ht="8.25" hidden="1" customHeight="1"/>
    <row r="44502" ht="8.25" hidden="1" customHeight="1"/>
    <row r="44503" ht="8.25" hidden="1" customHeight="1"/>
    <row r="44504" ht="8.25" hidden="1" customHeight="1"/>
    <row r="44505" ht="8.25" hidden="1" customHeight="1"/>
    <row r="44506" ht="8.25" hidden="1" customHeight="1"/>
    <row r="44507" ht="8.25" hidden="1" customHeight="1"/>
    <row r="44508" ht="8.25" hidden="1" customHeight="1"/>
    <row r="44509" ht="8.25" hidden="1" customHeight="1"/>
    <row r="44510" ht="8.25" hidden="1" customHeight="1"/>
    <row r="44511" ht="8.25" hidden="1" customHeight="1"/>
    <row r="44512" ht="8.25" hidden="1" customHeight="1"/>
    <row r="44513" ht="8.25" hidden="1" customHeight="1"/>
    <row r="44514" ht="8.25" hidden="1" customHeight="1"/>
    <row r="44515" ht="8.25" hidden="1" customHeight="1"/>
    <row r="44516" ht="8.25" hidden="1" customHeight="1"/>
    <row r="44517" ht="8.25" hidden="1" customHeight="1"/>
    <row r="44518" ht="8.25" hidden="1" customHeight="1"/>
    <row r="44519" ht="8.25" hidden="1" customHeight="1"/>
    <row r="44520" ht="8.25" hidden="1" customHeight="1"/>
    <row r="44521" ht="8.25" hidden="1" customHeight="1"/>
    <row r="44522" ht="8.25" hidden="1" customHeight="1"/>
    <row r="44523" ht="8.25" hidden="1" customHeight="1"/>
    <row r="44524" ht="8.25" hidden="1" customHeight="1"/>
    <row r="44525" ht="8.25" hidden="1" customHeight="1"/>
    <row r="44526" ht="8.25" hidden="1" customHeight="1"/>
    <row r="44527" ht="8.25" hidden="1" customHeight="1"/>
    <row r="44528" ht="8.25" hidden="1" customHeight="1"/>
    <row r="44529" ht="8.25" hidden="1" customHeight="1"/>
    <row r="44530" ht="8.25" hidden="1" customHeight="1"/>
    <row r="44531" ht="8.25" hidden="1" customHeight="1"/>
    <row r="44532" ht="8.25" hidden="1" customHeight="1"/>
    <row r="44533" ht="8.25" hidden="1" customHeight="1"/>
    <row r="44534" ht="8.25" hidden="1" customHeight="1"/>
    <row r="44535" ht="8.25" hidden="1" customHeight="1"/>
    <row r="44536" ht="8.25" hidden="1" customHeight="1"/>
    <row r="44537" ht="8.25" hidden="1" customHeight="1"/>
    <row r="44538" ht="8.25" hidden="1" customHeight="1"/>
    <row r="44539" ht="8.25" hidden="1" customHeight="1"/>
    <row r="44540" ht="8.25" hidden="1" customHeight="1"/>
    <row r="44541" ht="8.25" hidden="1" customHeight="1"/>
    <row r="44542" ht="8.25" hidden="1" customHeight="1"/>
    <row r="44543" ht="8.25" hidden="1" customHeight="1"/>
    <row r="44544" ht="8.25" hidden="1" customHeight="1"/>
    <row r="44545" ht="8.25" hidden="1" customHeight="1"/>
    <row r="44546" ht="8.25" hidden="1" customHeight="1"/>
    <row r="44547" ht="8.25" hidden="1" customHeight="1"/>
    <row r="44548" ht="8.25" hidden="1" customHeight="1"/>
    <row r="44549" ht="8.25" hidden="1" customHeight="1"/>
    <row r="44550" ht="8.25" hidden="1" customHeight="1"/>
    <row r="44551" ht="8.25" hidden="1" customHeight="1"/>
    <row r="44552" ht="8.25" hidden="1" customHeight="1"/>
    <row r="44553" ht="8.25" hidden="1" customHeight="1"/>
    <row r="44554" ht="8.25" hidden="1" customHeight="1"/>
    <row r="44555" ht="8.25" hidden="1" customHeight="1"/>
    <row r="44556" ht="8.25" hidden="1" customHeight="1"/>
    <row r="44557" ht="8.25" hidden="1" customHeight="1"/>
    <row r="44558" ht="8.25" hidden="1" customHeight="1"/>
    <row r="44559" ht="8.25" hidden="1" customHeight="1"/>
    <row r="44560" ht="8.25" hidden="1" customHeight="1"/>
    <row r="44561" ht="8.25" hidden="1" customHeight="1"/>
    <row r="44562" ht="8.25" hidden="1" customHeight="1"/>
    <row r="44563" ht="8.25" hidden="1" customHeight="1"/>
    <row r="44564" ht="8.25" hidden="1" customHeight="1"/>
    <row r="44565" ht="8.25" hidden="1" customHeight="1"/>
    <row r="44566" ht="8.25" hidden="1" customHeight="1"/>
    <row r="44567" ht="8.25" hidden="1" customHeight="1"/>
    <row r="44568" ht="8.25" hidden="1" customHeight="1"/>
    <row r="44569" ht="8.25" hidden="1" customHeight="1"/>
    <row r="44570" ht="8.25" hidden="1" customHeight="1"/>
    <row r="44571" ht="8.25" hidden="1" customHeight="1"/>
    <row r="44572" ht="8.25" hidden="1" customHeight="1"/>
    <row r="44573" ht="8.25" hidden="1" customHeight="1"/>
    <row r="44574" ht="8.25" hidden="1" customHeight="1"/>
    <row r="44575" ht="8.25" hidden="1" customHeight="1"/>
    <row r="44576" ht="8.25" hidden="1" customHeight="1"/>
    <row r="44577" ht="8.25" hidden="1" customHeight="1"/>
    <row r="44578" ht="8.25" hidden="1" customHeight="1"/>
    <row r="44579" ht="8.25" hidden="1" customHeight="1"/>
    <row r="44580" ht="8.25" hidden="1" customHeight="1"/>
    <row r="44581" ht="8.25" hidden="1" customHeight="1"/>
    <row r="44582" ht="8.25" hidden="1" customHeight="1"/>
    <row r="44583" ht="8.25" hidden="1" customHeight="1"/>
    <row r="44584" ht="8.25" hidden="1" customHeight="1"/>
    <row r="44585" ht="8.25" hidden="1" customHeight="1"/>
    <row r="44586" ht="8.25" hidden="1" customHeight="1"/>
    <row r="44587" ht="8.25" hidden="1" customHeight="1"/>
    <row r="44588" ht="8.25" hidden="1" customHeight="1"/>
    <row r="44589" ht="8.25" hidden="1" customHeight="1"/>
    <row r="44590" ht="8.25" hidden="1" customHeight="1"/>
    <row r="44591" ht="8.25" hidden="1" customHeight="1"/>
    <row r="44592" ht="8.25" hidden="1" customHeight="1"/>
    <row r="44593" ht="8.25" hidden="1" customHeight="1"/>
    <row r="44594" ht="8.25" hidden="1" customHeight="1"/>
    <row r="44595" ht="8.25" hidden="1" customHeight="1"/>
    <row r="44596" ht="8.25" hidden="1" customHeight="1"/>
    <row r="44597" ht="8.25" hidden="1" customHeight="1"/>
    <row r="44598" ht="8.25" hidden="1" customHeight="1"/>
    <row r="44599" ht="8.25" hidden="1" customHeight="1"/>
    <row r="44600" ht="8.25" hidden="1" customHeight="1"/>
    <row r="44601" ht="8.25" hidden="1" customHeight="1"/>
    <row r="44602" ht="8.25" hidden="1" customHeight="1"/>
    <row r="44603" ht="8.25" hidden="1" customHeight="1"/>
    <row r="44604" ht="8.25" hidden="1" customHeight="1"/>
    <row r="44605" ht="8.25" hidden="1" customHeight="1"/>
    <row r="44606" ht="8.25" hidden="1" customHeight="1"/>
    <row r="44607" ht="8.25" hidden="1" customHeight="1"/>
    <row r="44608" ht="8.25" hidden="1" customHeight="1"/>
    <row r="44609" ht="8.25" hidden="1" customHeight="1"/>
    <row r="44610" ht="8.25" hidden="1" customHeight="1"/>
    <row r="44611" ht="8.25" hidden="1" customHeight="1"/>
    <row r="44612" ht="8.25" hidden="1" customHeight="1"/>
    <row r="44613" ht="8.25" hidden="1" customHeight="1"/>
    <row r="44614" ht="8.25" hidden="1" customHeight="1"/>
    <row r="44615" ht="8.25" hidden="1" customHeight="1"/>
    <row r="44616" ht="8.25" hidden="1" customHeight="1"/>
    <row r="44617" ht="8.25" hidden="1" customHeight="1"/>
    <row r="44618" ht="8.25" hidden="1" customHeight="1"/>
    <row r="44619" ht="8.25" hidden="1" customHeight="1"/>
    <row r="44620" ht="8.25" hidden="1" customHeight="1"/>
    <row r="44621" ht="8.25" hidden="1" customHeight="1"/>
    <row r="44622" ht="8.25" hidden="1" customHeight="1"/>
    <row r="44623" ht="8.25" hidden="1" customHeight="1"/>
    <row r="44624" ht="8.25" hidden="1" customHeight="1"/>
    <row r="44625" ht="8.25" hidden="1" customHeight="1"/>
    <row r="44626" ht="8.25" hidden="1" customHeight="1"/>
    <row r="44627" ht="8.25" hidden="1" customHeight="1"/>
    <row r="44628" ht="8.25" hidden="1" customHeight="1"/>
    <row r="44629" ht="8.25" hidden="1" customHeight="1"/>
    <row r="44630" ht="8.25" hidden="1" customHeight="1"/>
    <row r="44631" ht="8.25" hidden="1" customHeight="1"/>
    <row r="44632" ht="8.25" hidden="1" customHeight="1"/>
    <row r="44633" ht="8.25" hidden="1" customHeight="1"/>
    <row r="44634" ht="8.25" hidden="1" customHeight="1"/>
    <row r="44635" ht="8.25" hidden="1" customHeight="1"/>
    <row r="44636" ht="8.25" hidden="1" customHeight="1"/>
    <row r="44637" ht="8.25" hidden="1" customHeight="1"/>
    <row r="44638" ht="8.25" hidden="1" customHeight="1"/>
    <row r="44639" ht="8.25" hidden="1" customHeight="1"/>
    <row r="44640" ht="8.25" hidden="1" customHeight="1"/>
    <row r="44641" ht="8.25" hidden="1" customHeight="1"/>
    <row r="44642" ht="8.25" hidden="1" customHeight="1"/>
    <row r="44643" ht="8.25" hidden="1" customHeight="1"/>
    <row r="44644" ht="8.25" hidden="1" customHeight="1"/>
    <row r="44645" ht="8.25" hidden="1" customHeight="1"/>
    <row r="44646" ht="8.25" hidden="1" customHeight="1"/>
    <row r="44647" ht="8.25" hidden="1" customHeight="1"/>
    <row r="44648" ht="8.25" hidden="1" customHeight="1"/>
    <row r="44649" ht="8.25" hidden="1" customHeight="1"/>
    <row r="44650" ht="8.25" hidden="1" customHeight="1"/>
    <row r="44651" ht="8.25" hidden="1" customHeight="1"/>
    <row r="44652" ht="8.25" hidden="1" customHeight="1"/>
    <row r="44653" ht="8.25" hidden="1" customHeight="1"/>
    <row r="44654" ht="8.25" hidden="1" customHeight="1"/>
    <row r="44655" ht="8.25" hidden="1" customHeight="1"/>
    <row r="44656" ht="8.25" hidden="1" customHeight="1"/>
    <row r="44657" ht="8.25" hidden="1" customHeight="1"/>
    <row r="44658" ht="8.25" hidden="1" customHeight="1"/>
    <row r="44659" ht="8.25" hidden="1" customHeight="1"/>
    <row r="44660" ht="8.25" hidden="1" customHeight="1"/>
    <row r="44661" ht="8.25" hidden="1" customHeight="1"/>
    <row r="44662" ht="8.25" hidden="1" customHeight="1"/>
    <row r="44663" ht="8.25" hidden="1" customHeight="1"/>
    <row r="44664" ht="8.25" hidden="1" customHeight="1"/>
    <row r="44665" ht="8.25" hidden="1" customHeight="1"/>
    <row r="44666" ht="8.25" hidden="1" customHeight="1"/>
    <row r="44667" ht="8.25" hidden="1" customHeight="1"/>
    <row r="44668" ht="8.25" hidden="1" customHeight="1"/>
    <row r="44669" ht="8.25" hidden="1" customHeight="1"/>
    <row r="44670" ht="8.25" hidden="1" customHeight="1"/>
    <row r="44671" ht="8.25" hidden="1" customHeight="1"/>
    <row r="44672" ht="8.25" hidden="1" customHeight="1"/>
    <row r="44673" ht="8.25" hidden="1" customHeight="1"/>
    <row r="44674" ht="8.25" hidden="1" customHeight="1"/>
    <row r="44675" ht="8.25" hidden="1" customHeight="1"/>
    <row r="44676" ht="8.25" hidden="1" customHeight="1"/>
    <row r="44677" ht="8.25" hidden="1" customHeight="1"/>
    <row r="44678" ht="8.25" hidden="1" customHeight="1"/>
    <row r="44679" ht="8.25" hidden="1" customHeight="1"/>
    <row r="44680" ht="8.25" hidden="1" customHeight="1"/>
    <row r="44681" ht="8.25" hidden="1" customHeight="1"/>
    <row r="44682" ht="8.25" hidden="1" customHeight="1"/>
    <row r="44683" ht="8.25" hidden="1" customHeight="1"/>
    <row r="44684" ht="8.25" hidden="1" customHeight="1"/>
    <row r="44685" ht="8.25" hidden="1" customHeight="1"/>
    <row r="44686" ht="8.25" hidden="1" customHeight="1"/>
    <row r="44687" ht="8.25" hidden="1" customHeight="1"/>
    <row r="44688" ht="8.25" hidden="1" customHeight="1"/>
    <row r="44689" ht="8.25" hidden="1" customHeight="1"/>
    <row r="44690" ht="8.25" hidden="1" customHeight="1"/>
    <row r="44691" ht="8.25" hidden="1" customHeight="1"/>
    <row r="44692" ht="8.25" hidden="1" customHeight="1"/>
    <row r="44693" ht="8.25" hidden="1" customHeight="1"/>
    <row r="44694" ht="8.25" hidden="1" customHeight="1"/>
    <row r="44695" ht="8.25" hidden="1" customHeight="1"/>
    <row r="44696" ht="8.25" hidden="1" customHeight="1"/>
    <row r="44697" ht="8.25" hidden="1" customHeight="1"/>
    <row r="44698" ht="8.25" hidden="1" customHeight="1"/>
    <row r="44699" ht="8.25" hidden="1" customHeight="1"/>
    <row r="44700" ht="8.25" hidden="1" customHeight="1"/>
    <row r="44701" ht="8.25" hidden="1" customHeight="1"/>
    <row r="44702" ht="8.25" hidden="1" customHeight="1"/>
    <row r="44703" ht="8.25" hidden="1" customHeight="1"/>
    <row r="44704" ht="8.25" hidden="1" customHeight="1"/>
    <row r="44705" ht="8.25" hidden="1" customHeight="1"/>
    <row r="44706" ht="8.25" hidden="1" customHeight="1"/>
    <row r="44707" ht="8.25" hidden="1" customHeight="1"/>
    <row r="44708" ht="8.25" hidden="1" customHeight="1"/>
    <row r="44709" ht="8.25" hidden="1" customHeight="1"/>
    <row r="44710" ht="8.25" hidden="1" customHeight="1"/>
    <row r="44711" ht="8.25" hidden="1" customHeight="1"/>
    <row r="44712" ht="8.25" hidden="1" customHeight="1"/>
    <row r="44713" ht="8.25" hidden="1" customHeight="1"/>
    <row r="44714" ht="8.25" hidden="1" customHeight="1"/>
    <row r="44715" ht="8.25" hidden="1" customHeight="1"/>
    <row r="44716" ht="8.25" hidden="1" customHeight="1"/>
    <row r="44717" ht="8.25" hidden="1" customHeight="1"/>
    <row r="44718" ht="8.25" hidden="1" customHeight="1"/>
    <row r="44719" ht="8.25" hidden="1" customHeight="1"/>
    <row r="44720" ht="8.25" hidden="1" customHeight="1"/>
    <row r="44721" ht="8.25" hidden="1" customHeight="1"/>
    <row r="44722" ht="8.25" hidden="1" customHeight="1"/>
    <row r="44723" ht="8.25" hidden="1" customHeight="1"/>
    <row r="44724" ht="8.25" hidden="1" customHeight="1"/>
    <row r="44725" ht="8.25" hidden="1" customHeight="1"/>
    <row r="44726" ht="8.25" hidden="1" customHeight="1"/>
    <row r="44727" ht="8.25" hidden="1" customHeight="1"/>
    <row r="44728" ht="8.25" hidden="1" customHeight="1"/>
    <row r="44729" ht="8.25" hidden="1" customHeight="1"/>
    <row r="44730" ht="8.25" hidden="1" customHeight="1"/>
    <row r="44731" ht="8.25" hidden="1" customHeight="1"/>
    <row r="44732" ht="8.25" hidden="1" customHeight="1"/>
    <row r="44733" ht="8.25" hidden="1" customHeight="1"/>
    <row r="44734" ht="8.25" hidden="1" customHeight="1"/>
    <row r="44735" ht="8.25" hidden="1" customHeight="1"/>
    <row r="44736" ht="8.25" hidden="1" customHeight="1"/>
    <row r="44737" ht="8.25" hidden="1" customHeight="1"/>
    <row r="44738" ht="8.25" hidden="1" customHeight="1"/>
    <row r="44739" ht="8.25" hidden="1" customHeight="1"/>
    <row r="44740" ht="8.25" hidden="1" customHeight="1"/>
    <row r="44741" ht="8.25" hidden="1" customHeight="1"/>
    <row r="44742" ht="8.25" hidden="1" customHeight="1"/>
    <row r="44743" ht="8.25" hidden="1" customHeight="1"/>
    <row r="44744" ht="8.25" hidden="1" customHeight="1"/>
    <row r="44745" ht="8.25" hidden="1" customHeight="1"/>
    <row r="44746" ht="8.25" hidden="1" customHeight="1"/>
    <row r="44747" ht="8.25" hidden="1" customHeight="1"/>
    <row r="44748" ht="8.25" hidden="1" customHeight="1"/>
    <row r="44749" ht="8.25" hidden="1" customHeight="1"/>
    <row r="44750" ht="8.25" hidden="1" customHeight="1"/>
    <row r="44751" ht="8.25" hidden="1" customHeight="1"/>
    <row r="44752" ht="8.25" hidden="1" customHeight="1"/>
    <row r="44753" ht="8.25" hidden="1" customHeight="1"/>
    <row r="44754" ht="8.25" hidden="1" customHeight="1"/>
    <row r="44755" ht="8.25" hidden="1" customHeight="1"/>
    <row r="44756" ht="8.25" hidden="1" customHeight="1"/>
    <row r="44757" ht="8.25" hidden="1" customHeight="1"/>
    <row r="44758" ht="8.25" hidden="1" customHeight="1"/>
    <row r="44759" ht="8.25" hidden="1" customHeight="1"/>
    <row r="44760" ht="8.25" hidden="1" customHeight="1"/>
    <row r="44761" ht="8.25" hidden="1" customHeight="1"/>
    <row r="44762" ht="8.25" hidden="1" customHeight="1"/>
    <row r="44763" ht="8.25" hidden="1" customHeight="1"/>
    <row r="44764" ht="8.25" hidden="1" customHeight="1"/>
    <row r="44765" ht="8.25" hidden="1" customHeight="1"/>
    <row r="44766" ht="8.25" hidden="1" customHeight="1"/>
    <row r="44767" ht="8.25" hidden="1" customHeight="1"/>
    <row r="44768" ht="8.25" hidden="1" customHeight="1"/>
    <row r="44769" ht="8.25" hidden="1" customHeight="1"/>
    <row r="44770" ht="8.25" hidden="1" customHeight="1"/>
    <row r="44771" ht="8.25" hidden="1" customHeight="1"/>
    <row r="44772" ht="8.25" hidden="1" customHeight="1"/>
    <row r="44773" ht="8.25" hidden="1" customHeight="1"/>
    <row r="44774" ht="8.25" hidden="1" customHeight="1"/>
    <row r="44775" ht="8.25" hidden="1" customHeight="1"/>
    <row r="44776" ht="8.25" hidden="1" customHeight="1"/>
    <row r="44777" ht="8.25" hidden="1" customHeight="1"/>
    <row r="44778" ht="8.25" hidden="1" customHeight="1"/>
    <row r="44779" ht="8.25" hidden="1" customHeight="1"/>
    <row r="44780" ht="8.25" hidden="1" customHeight="1"/>
    <row r="44781" ht="8.25" hidden="1" customHeight="1"/>
    <row r="44782" ht="8.25" hidden="1" customHeight="1"/>
    <row r="44783" ht="8.25" hidden="1" customHeight="1"/>
    <row r="44784" ht="8.25" hidden="1" customHeight="1"/>
    <row r="44785" ht="8.25" hidden="1" customHeight="1"/>
    <row r="44786" ht="8.25" hidden="1" customHeight="1"/>
    <row r="44787" ht="8.25" hidden="1" customHeight="1"/>
    <row r="44788" ht="8.25" hidden="1" customHeight="1"/>
    <row r="44789" ht="8.25" hidden="1" customHeight="1"/>
    <row r="44790" ht="8.25" hidden="1" customHeight="1"/>
    <row r="44791" ht="8.25" hidden="1" customHeight="1"/>
    <row r="44792" ht="8.25" hidden="1" customHeight="1"/>
    <row r="44793" ht="8.25" hidden="1" customHeight="1"/>
    <row r="44794" ht="8.25" hidden="1" customHeight="1"/>
    <row r="44795" ht="8.25" hidden="1" customHeight="1"/>
    <row r="44796" ht="8.25" hidden="1" customHeight="1"/>
    <row r="44797" ht="8.25" hidden="1" customHeight="1"/>
    <row r="44798" ht="8.25" hidden="1" customHeight="1"/>
    <row r="44799" ht="8.25" hidden="1" customHeight="1"/>
    <row r="44800" ht="8.25" hidden="1" customHeight="1"/>
    <row r="44801" ht="8.25" hidden="1" customHeight="1"/>
    <row r="44802" ht="8.25" hidden="1" customHeight="1"/>
    <row r="44803" ht="8.25" hidden="1" customHeight="1"/>
    <row r="44804" ht="8.25" hidden="1" customHeight="1"/>
    <row r="44805" ht="8.25" hidden="1" customHeight="1"/>
    <row r="44806" ht="8.25" hidden="1" customHeight="1"/>
    <row r="44807" ht="8.25" hidden="1" customHeight="1"/>
    <row r="44808" ht="8.25" hidden="1" customHeight="1"/>
    <row r="44809" ht="8.25" hidden="1" customHeight="1"/>
    <row r="44810" ht="8.25" hidden="1" customHeight="1"/>
    <row r="44811" ht="8.25" hidden="1" customHeight="1"/>
    <row r="44812" ht="8.25" hidden="1" customHeight="1"/>
    <row r="44813" ht="8.25" hidden="1" customHeight="1"/>
    <row r="44814" ht="8.25" hidden="1" customHeight="1"/>
    <row r="44815" ht="8.25" hidden="1" customHeight="1"/>
    <row r="44816" ht="8.25" hidden="1" customHeight="1"/>
    <row r="44817" ht="8.25" hidden="1" customHeight="1"/>
    <row r="44818" ht="8.25" hidden="1" customHeight="1"/>
    <row r="44819" ht="8.25" hidden="1" customHeight="1"/>
    <row r="44820" ht="8.25" hidden="1" customHeight="1"/>
    <row r="44821" ht="8.25" hidden="1" customHeight="1"/>
    <row r="44822" ht="8.25" hidden="1" customHeight="1"/>
    <row r="44823" ht="8.25" hidden="1" customHeight="1"/>
    <row r="44824" ht="8.25" hidden="1" customHeight="1"/>
    <row r="44825" ht="8.25" hidden="1" customHeight="1"/>
    <row r="44826" ht="8.25" hidden="1" customHeight="1"/>
    <row r="44827" ht="8.25" hidden="1" customHeight="1"/>
    <row r="44828" ht="8.25" hidden="1" customHeight="1"/>
    <row r="44829" ht="8.25" hidden="1" customHeight="1"/>
    <row r="44830" ht="8.25" hidden="1" customHeight="1"/>
    <row r="44831" ht="8.25" hidden="1" customHeight="1"/>
    <row r="44832" ht="8.25" hidden="1" customHeight="1"/>
    <row r="44833" ht="8.25" hidden="1" customHeight="1"/>
    <row r="44834" ht="8.25" hidden="1" customHeight="1"/>
    <row r="44835" ht="8.25" hidden="1" customHeight="1"/>
    <row r="44836" ht="8.25" hidden="1" customHeight="1"/>
    <row r="44837" ht="8.25" hidden="1" customHeight="1"/>
    <row r="44838" ht="8.25" hidden="1" customHeight="1"/>
    <row r="44839" ht="8.25" hidden="1" customHeight="1"/>
    <row r="44840" ht="8.25" hidden="1" customHeight="1"/>
    <row r="44841" ht="8.25" hidden="1" customHeight="1"/>
    <row r="44842" ht="8.25" hidden="1" customHeight="1"/>
    <row r="44843" ht="8.25" hidden="1" customHeight="1"/>
    <row r="44844" ht="8.25" hidden="1" customHeight="1"/>
    <row r="44845" ht="8.25" hidden="1" customHeight="1"/>
    <row r="44846" ht="8.25" hidden="1" customHeight="1"/>
    <row r="44847" ht="8.25" hidden="1" customHeight="1"/>
    <row r="44848" ht="8.25" hidden="1" customHeight="1"/>
    <row r="44849" ht="8.25" hidden="1" customHeight="1"/>
    <row r="44850" ht="8.25" hidden="1" customHeight="1"/>
    <row r="44851" ht="8.25" hidden="1" customHeight="1"/>
    <row r="44852" ht="8.25" hidden="1" customHeight="1"/>
    <row r="44853" ht="8.25" hidden="1" customHeight="1"/>
    <row r="44854" ht="8.25" hidden="1" customHeight="1"/>
    <row r="44855" ht="8.25" hidden="1" customHeight="1"/>
    <row r="44856" ht="8.25" hidden="1" customHeight="1"/>
    <row r="44857" ht="8.25" hidden="1" customHeight="1"/>
    <row r="44858" ht="8.25" hidden="1" customHeight="1"/>
    <row r="44859" ht="8.25" hidden="1" customHeight="1"/>
    <row r="44860" ht="8.25" hidden="1" customHeight="1"/>
    <row r="44861" ht="8.25" hidden="1" customHeight="1"/>
    <row r="44862" ht="8.25" hidden="1" customHeight="1"/>
    <row r="44863" ht="8.25" hidden="1" customHeight="1"/>
    <row r="44864" ht="8.25" hidden="1" customHeight="1"/>
    <row r="44865" ht="8.25" hidden="1" customHeight="1"/>
    <row r="44866" ht="8.25" hidden="1" customHeight="1"/>
    <row r="44867" ht="8.25" hidden="1" customHeight="1"/>
    <row r="44868" ht="8.25" hidden="1" customHeight="1"/>
    <row r="44869" ht="8.25" hidden="1" customHeight="1"/>
    <row r="44870" ht="8.25" hidden="1" customHeight="1"/>
    <row r="44871" ht="8.25" hidden="1" customHeight="1"/>
    <row r="44872" ht="8.25" hidden="1" customHeight="1"/>
    <row r="44873" ht="8.25" hidden="1" customHeight="1"/>
    <row r="44874" ht="8.25" hidden="1" customHeight="1"/>
    <row r="44875" ht="8.25" hidden="1" customHeight="1"/>
    <row r="44876" ht="8.25" hidden="1" customHeight="1"/>
    <row r="44877" ht="8.25" hidden="1" customHeight="1"/>
    <row r="44878" ht="8.25" hidden="1" customHeight="1"/>
    <row r="44879" ht="8.25" hidden="1" customHeight="1"/>
    <row r="44880" ht="8.25" hidden="1" customHeight="1"/>
    <row r="44881" ht="8.25" hidden="1" customHeight="1"/>
    <row r="44882" ht="8.25" hidden="1" customHeight="1"/>
    <row r="44883" ht="8.25" hidden="1" customHeight="1"/>
    <row r="44884" ht="8.25" hidden="1" customHeight="1"/>
    <row r="44885" ht="8.25" hidden="1" customHeight="1"/>
    <row r="44886" ht="8.25" hidden="1" customHeight="1"/>
    <row r="44887" ht="8.25" hidden="1" customHeight="1"/>
    <row r="44888" ht="8.25" hidden="1" customHeight="1"/>
    <row r="44889" ht="8.25" hidden="1" customHeight="1"/>
    <row r="44890" ht="8.25" hidden="1" customHeight="1"/>
    <row r="44891" ht="8.25" hidden="1" customHeight="1"/>
    <row r="44892" ht="8.25" hidden="1" customHeight="1"/>
    <row r="44893" ht="8.25" hidden="1" customHeight="1"/>
    <row r="44894" ht="8.25" hidden="1" customHeight="1"/>
    <row r="44895" ht="8.25" hidden="1" customHeight="1"/>
    <row r="44896" ht="8.25" hidden="1" customHeight="1"/>
    <row r="44897" ht="8.25" hidden="1" customHeight="1"/>
    <row r="44898" ht="8.25" hidden="1" customHeight="1"/>
    <row r="44899" ht="8.25" hidden="1" customHeight="1"/>
    <row r="44900" ht="8.25" hidden="1" customHeight="1"/>
    <row r="44901" ht="8.25" hidden="1" customHeight="1"/>
    <row r="44902" ht="8.25" hidden="1" customHeight="1"/>
    <row r="44903" ht="8.25" hidden="1" customHeight="1"/>
    <row r="44904" ht="8.25" hidden="1" customHeight="1"/>
    <row r="44905" ht="8.25" hidden="1" customHeight="1"/>
    <row r="44906" ht="8.25" hidden="1" customHeight="1"/>
    <row r="44907" ht="8.25" hidden="1" customHeight="1"/>
    <row r="44908" ht="8.25" hidden="1" customHeight="1"/>
    <row r="44909" ht="8.25" hidden="1" customHeight="1"/>
    <row r="44910" ht="8.25" hidden="1" customHeight="1"/>
    <row r="44911" ht="8.25" hidden="1" customHeight="1"/>
    <row r="44912" ht="8.25" hidden="1" customHeight="1"/>
    <row r="44913" ht="8.25" hidden="1" customHeight="1"/>
    <row r="44914" ht="8.25" hidden="1" customHeight="1"/>
    <row r="44915" ht="8.25" hidden="1" customHeight="1"/>
    <row r="44916" ht="8.25" hidden="1" customHeight="1"/>
    <row r="44917" ht="8.25" hidden="1" customHeight="1"/>
    <row r="44918" ht="8.25" hidden="1" customHeight="1"/>
    <row r="44919" ht="8.25" hidden="1" customHeight="1"/>
    <row r="44920" ht="8.25" hidden="1" customHeight="1"/>
    <row r="44921" ht="8.25" hidden="1" customHeight="1"/>
    <row r="44922" ht="8.25" hidden="1" customHeight="1"/>
    <row r="44923" ht="8.25" hidden="1" customHeight="1"/>
    <row r="44924" ht="8.25" hidden="1" customHeight="1"/>
    <row r="44925" ht="8.25" hidden="1" customHeight="1"/>
    <row r="44926" ht="8.25" hidden="1" customHeight="1"/>
    <row r="44927" ht="8.25" hidden="1" customHeight="1"/>
    <row r="44928" ht="8.25" hidden="1" customHeight="1"/>
    <row r="44929" ht="8.25" hidden="1" customHeight="1"/>
    <row r="44930" ht="8.25" hidden="1" customHeight="1"/>
    <row r="44931" ht="8.25" hidden="1" customHeight="1"/>
    <row r="44932" ht="8.25" hidden="1" customHeight="1"/>
    <row r="44933" ht="8.25" hidden="1" customHeight="1"/>
    <row r="44934" ht="8.25" hidden="1" customHeight="1"/>
    <row r="44935" ht="8.25" hidden="1" customHeight="1"/>
    <row r="44936" ht="8.25" hidden="1" customHeight="1"/>
    <row r="44937" ht="8.25" hidden="1" customHeight="1"/>
    <row r="44938" ht="8.25" hidden="1" customHeight="1"/>
    <row r="44939" ht="8.25" hidden="1" customHeight="1"/>
    <row r="44940" ht="8.25" hidden="1" customHeight="1"/>
    <row r="44941" ht="8.25" hidden="1" customHeight="1"/>
    <row r="44942" ht="8.25" hidden="1" customHeight="1"/>
    <row r="44943" ht="8.25" hidden="1" customHeight="1"/>
    <row r="44944" ht="8.25" hidden="1" customHeight="1"/>
    <row r="44945" ht="8.25" hidden="1" customHeight="1"/>
    <row r="44946" ht="8.25" hidden="1" customHeight="1"/>
    <row r="44947" ht="8.25" hidden="1" customHeight="1"/>
    <row r="44948" ht="8.25" hidden="1" customHeight="1"/>
    <row r="44949" ht="8.25" hidden="1" customHeight="1"/>
    <row r="44950" ht="8.25" hidden="1" customHeight="1"/>
    <row r="44951" ht="8.25" hidden="1" customHeight="1"/>
    <row r="44952" ht="8.25" hidden="1" customHeight="1"/>
    <row r="44953" ht="8.25" hidden="1" customHeight="1"/>
    <row r="44954" ht="8.25" hidden="1" customHeight="1"/>
    <row r="44955" ht="8.25" hidden="1" customHeight="1"/>
    <row r="44956" ht="8.25" hidden="1" customHeight="1"/>
    <row r="44957" ht="8.25" hidden="1" customHeight="1"/>
    <row r="44958" ht="8.25" hidden="1" customHeight="1"/>
    <row r="44959" ht="8.25" hidden="1" customHeight="1"/>
    <row r="44960" ht="8.25" hidden="1" customHeight="1"/>
    <row r="44961" ht="8.25" hidden="1" customHeight="1"/>
    <row r="44962" ht="8.25" hidden="1" customHeight="1"/>
    <row r="44963" ht="8.25" hidden="1" customHeight="1"/>
    <row r="44964" ht="8.25" hidden="1" customHeight="1"/>
    <row r="44965" ht="8.25" hidden="1" customHeight="1"/>
    <row r="44966" ht="8.25" hidden="1" customHeight="1"/>
    <row r="44967" ht="8.25" hidden="1" customHeight="1"/>
    <row r="44968" ht="8.25" hidden="1" customHeight="1"/>
    <row r="44969" ht="8.25" hidden="1" customHeight="1"/>
    <row r="44970" ht="8.25" hidden="1" customHeight="1"/>
    <row r="44971" ht="8.25" hidden="1" customHeight="1"/>
    <row r="44972" ht="8.25" hidden="1" customHeight="1"/>
    <row r="44973" ht="8.25" hidden="1" customHeight="1"/>
    <row r="44974" ht="8.25" hidden="1" customHeight="1"/>
    <row r="44975" ht="8.25" hidden="1" customHeight="1"/>
    <row r="44976" ht="8.25" hidden="1" customHeight="1"/>
    <row r="44977" ht="8.25" hidden="1" customHeight="1"/>
    <row r="44978" ht="8.25" hidden="1" customHeight="1"/>
    <row r="44979" ht="8.25" hidden="1" customHeight="1"/>
    <row r="44980" ht="8.25" hidden="1" customHeight="1"/>
    <row r="44981" ht="8.25" hidden="1" customHeight="1"/>
    <row r="44982" ht="8.25" hidden="1" customHeight="1"/>
    <row r="44983" ht="8.25" hidden="1" customHeight="1"/>
    <row r="44984" ht="8.25" hidden="1" customHeight="1"/>
    <row r="44985" ht="8.25" hidden="1" customHeight="1"/>
    <row r="44986" ht="8.25" hidden="1" customHeight="1"/>
    <row r="44987" ht="8.25" hidden="1" customHeight="1"/>
    <row r="44988" ht="8.25" hidden="1" customHeight="1"/>
    <row r="44989" ht="8.25" hidden="1" customHeight="1"/>
    <row r="44990" ht="8.25" hidden="1" customHeight="1"/>
    <row r="44991" ht="8.25" hidden="1" customHeight="1"/>
    <row r="44992" ht="8.25" hidden="1" customHeight="1"/>
    <row r="44993" ht="8.25" hidden="1" customHeight="1"/>
    <row r="44994" ht="8.25" hidden="1" customHeight="1"/>
    <row r="44995" ht="8.25" hidden="1" customHeight="1"/>
    <row r="44996" ht="8.25" hidden="1" customHeight="1"/>
    <row r="44997" ht="8.25" hidden="1" customHeight="1"/>
    <row r="44998" ht="8.25" hidden="1" customHeight="1"/>
    <row r="44999" ht="8.25" hidden="1" customHeight="1"/>
    <row r="45000" ht="8.25" hidden="1" customHeight="1"/>
    <row r="45001" ht="8.25" hidden="1" customHeight="1"/>
    <row r="45002" ht="8.25" hidden="1" customHeight="1"/>
    <row r="45003" ht="8.25" hidden="1" customHeight="1"/>
    <row r="45004" ht="8.25" hidden="1" customHeight="1"/>
    <row r="45005" ht="8.25" hidden="1" customHeight="1"/>
    <row r="45006" ht="8.25" hidden="1" customHeight="1"/>
    <row r="45007" ht="8.25" hidden="1" customHeight="1"/>
    <row r="45008" ht="8.25" hidden="1" customHeight="1"/>
    <row r="45009" ht="8.25" hidden="1" customHeight="1"/>
    <row r="45010" ht="8.25" hidden="1" customHeight="1"/>
    <row r="45011" ht="8.25" hidden="1" customHeight="1"/>
    <row r="45012" ht="8.25" hidden="1" customHeight="1"/>
    <row r="45013" ht="8.25" hidden="1" customHeight="1"/>
    <row r="45014" ht="8.25" hidden="1" customHeight="1"/>
    <row r="45015" ht="8.25" hidden="1" customHeight="1"/>
    <row r="45016" ht="8.25" hidden="1" customHeight="1"/>
    <row r="45017" ht="8.25" hidden="1" customHeight="1"/>
    <row r="45018" ht="8.25" hidden="1" customHeight="1"/>
    <row r="45019" ht="8.25" hidden="1" customHeight="1"/>
    <row r="45020" ht="8.25" hidden="1" customHeight="1"/>
    <row r="45021" ht="8.25" hidden="1" customHeight="1"/>
    <row r="45022" ht="8.25" hidden="1" customHeight="1"/>
    <row r="45023" ht="8.25" hidden="1" customHeight="1"/>
    <row r="45024" ht="8.25" hidden="1" customHeight="1"/>
    <row r="45025" ht="8.25" hidden="1" customHeight="1"/>
    <row r="45026" ht="8.25" hidden="1" customHeight="1"/>
    <row r="45027" ht="8.25" hidden="1" customHeight="1"/>
    <row r="45028" ht="8.25" hidden="1" customHeight="1"/>
    <row r="45029" ht="8.25" hidden="1" customHeight="1"/>
    <row r="45030" ht="8.25" hidden="1" customHeight="1"/>
    <row r="45031" ht="8.25" hidden="1" customHeight="1"/>
    <row r="45032" ht="8.25" hidden="1" customHeight="1"/>
    <row r="45033" ht="8.25" hidden="1" customHeight="1"/>
    <row r="45034" ht="8.25" hidden="1" customHeight="1"/>
    <row r="45035" ht="8.25" hidden="1" customHeight="1"/>
    <row r="45036" ht="8.25" hidden="1" customHeight="1"/>
    <row r="45037" ht="8.25" hidden="1" customHeight="1"/>
    <row r="45038" ht="8.25" hidden="1" customHeight="1"/>
    <row r="45039" ht="8.25" hidden="1" customHeight="1"/>
    <row r="45040" ht="8.25" hidden="1" customHeight="1"/>
    <row r="45041" ht="8.25" hidden="1" customHeight="1"/>
    <row r="45042" ht="8.25" hidden="1" customHeight="1"/>
    <row r="45043" ht="8.25" hidden="1" customHeight="1"/>
    <row r="45044" ht="8.25" hidden="1" customHeight="1"/>
    <row r="45045" ht="8.25" hidden="1" customHeight="1"/>
    <row r="45046" ht="8.25" hidden="1" customHeight="1"/>
    <row r="45047" ht="8.25" hidden="1" customHeight="1"/>
    <row r="45048" ht="8.25" hidden="1" customHeight="1"/>
    <row r="45049" ht="8.25" hidden="1" customHeight="1"/>
    <row r="45050" ht="8.25" hidden="1" customHeight="1"/>
    <row r="45051" ht="8.25" hidden="1" customHeight="1"/>
    <row r="45052" ht="8.25" hidden="1" customHeight="1"/>
    <row r="45053" ht="8.25" hidden="1" customHeight="1"/>
    <row r="45054" ht="8.25" hidden="1" customHeight="1"/>
    <row r="45055" ht="8.25" hidden="1" customHeight="1"/>
    <row r="45056" ht="8.25" hidden="1" customHeight="1"/>
    <row r="45057" ht="8.25" hidden="1" customHeight="1"/>
    <row r="45058" ht="8.25" hidden="1" customHeight="1"/>
    <row r="45059" ht="8.25" hidden="1" customHeight="1"/>
    <row r="45060" ht="8.25" hidden="1" customHeight="1"/>
    <row r="45061" ht="8.25" hidden="1" customHeight="1"/>
    <row r="45062" ht="8.25" hidden="1" customHeight="1"/>
    <row r="45063" ht="8.25" hidden="1" customHeight="1"/>
    <row r="45064" ht="8.25" hidden="1" customHeight="1"/>
    <row r="45065" ht="8.25" hidden="1" customHeight="1"/>
    <row r="45066" ht="8.25" hidden="1" customHeight="1"/>
    <row r="45067" ht="8.25" hidden="1" customHeight="1"/>
    <row r="45068" ht="8.25" hidden="1" customHeight="1"/>
    <row r="45069" ht="8.25" hidden="1" customHeight="1"/>
    <row r="45070" ht="8.25" hidden="1" customHeight="1"/>
    <row r="45071" ht="8.25" hidden="1" customHeight="1"/>
    <row r="45072" ht="8.25" hidden="1" customHeight="1"/>
    <row r="45073" ht="8.25" hidden="1" customHeight="1"/>
    <row r="45074" ht="8.25" hidden="1" customHeight="1"/>
    <row r="45075" ht="8.25" hidden="1" customHeight="1"/>
    <row r="45076" ht="8.25" hidden="1" customHeight="1"/>
    <row r="45077" ht="8.25" hidden="1" customHeight="1"/>
    <row r="45078" ht="8.25" hidden="1" customHeight="1"/>
    <row r="45079" ht="8.25" hidden="1" customHeight="1"/>
    <row r="45080" ht="8.25" hidden="1" customHeight="1"/>
    <row r="45081" ht="8.25" hidden="1" customHeight="1"/>
    <row r="45082" ht="8.25" hidden="1" customHeight="1"/>
    <row r="45083" ht="8.25" hidden="1" customHeight="1"/>
    <row r="45084" ht="8.25" hidden="1" customHeight="1"/>
    <row r="45085" ht="8.25" hidden="1" customHeight="1"/>
    <row r="45086" ht="8.25" hidden="1" customHeight="1"/>
    <row r="45087" ht="8.25" hidden="1" customHeight="1"/>
    <row r="45088" ht="8.25" hidden="1" customHeight="1"/>
    <row r="45089" ht="8.25" hidden="1" customHeight="1"/>
    <row r="45090" ht="8.25" hidden="1" customHeight="1"/>
    <row r="45091" ht="8.25" hidden="1" customHeight="1"/>
    <row r="45092" ht="8.25" hidden="1" customHeight="1"/>
    <row r="45093" ht="8.25" hidden="1" customHeight="1"/>
    <row r="45094" ht="8.25" hidden="1" customHeight="1"/>
    <row r="45095" ht="8.25" hidden="1" customHeight="1"/>
    <row r="45096" ht="8.25" hidden="1" customHeight="1"/>
    <row r="45097" ht="8.25" hidden="1" customHeight="1"/>
    <row r="45098" ht="8.25" hidden="1" customHeight="1"/>
    <row r="45099" ht="8.25" hidden="1" customHeight="1"/>
    <row r="45100" ht="8.25" hidden="1" customHeight="1"/>
    <row r="45101" ht="8.25" hidden="1" customHeight="1"/>
    <row r="45102" ht="8.25" hidden="1" customHeight="1"/>
    <row r="45103" ht="8.25" hidden="1" customHeight="1"/>
    <row r="45104" ht="8.25" hidden="1" customHeight="1"/>
    <row r="45105" ht="8.25" hidden="1" customHeight="1"/>
    <row r="45106" ht="8.25" hidden="1" customHeight="1"/>
    <row r="45107" ht="8.25" hidden="1" customHeight="1"/>
    <row r="45108" ht="8.25" hidden="1" customHeight="1"/>
    <row r="45109" ht="8.25" hidden="1" customHeight="1"/>
    <row r="45110" ht="8.25" hidden="1" customHeight="1"/>
    <row r="45111" ht="8.25" hidden="1" customHeight="1"/>
    <row r="45112" ht="8.25" hidden="1" customHeight="1"/>
    <row r="45113" ht="8.25" hidden="1" customHeight="1"/>
    <row r="45114" ht="8.25" hidden="1" customHeight="1"/>
    <row r="45115" ht="8.25" hidden="1" customHeight="1"/>
    <row r="45116" ht="8.25" hidden="1" customHeight="1"/>
    <row r="45117" ht="8.25" hidden="1" customHeight="1"/>
    <row r="45118" ht="8.25" hidden="1" customHeight="1"/>
    <row r="45119" ht="8.25" hidden="1" customHeight="1"/>
    <row r="45120" ht="8.25" hidden="1" customHeight="1"/>
    <row r="45121" ht="8.25" hidden="1" customHeight="1"/>
    <row r="45122" ht="8.25" hidden="1" customHeight="1"/>
    <row r="45123" ht="8.25" hidden="1" customHeight="1"/>
    <row r="45124" ht="8.25" hidden="1" customHeight="1"/>
    <row r="45125" ht="8.25" hidden="1" customHeight="1"/>
    <row r="45126" ht="8.25" hidden="1" customHeight="1"/>
    <row r="45127" ht="8.25" hidden="1" customHeight="1"/>
    <row r="45128" ht="8.25" hidden="1" customHeight="1"/>
    <row r="45129" ht="8.25" hidden="1" customHeight="1"/>
    <row r="45130" ht="8.25" hidden="1" customHeight="1"/>
    <row r="45131" ht="8.25" hidden="1" customHeight="1"/>
    <row r="45132" ht="8.25" hidden="1" customHeight="1"/>
    <row r="45133" ht="8.25" hidden="1" customHeight="1"/>
    <row r="45134" ht="8.25" hidden="1" customHeight="1"/>
    <row r="45135" ht="8.25" hidden="1" customHeight="1"/>
    <row r="45136" ht="8.25" hidden="1" customHeight="1"/>
    <row r="45137" ht="8.25" hidden="1" customHeight="1"/>
    <row r="45138" ht="8.25" hidden="1" customHeight="1"/>
    <row r="45139" ht="8.25" hidden="1" customHeight="1"/>
    <row r="45140" ht="8.25" hidden="1" customHeight="1"/>
    <row r="45141" ht="8.25" hidden="1" customHeight="1"/>
    <row r="45142" ht="8.25" hidden="1" customHeight="1"/>
    <row r="45143" ht="8.25" hidden="1" customHeight="1"/>
    <row r="45144" ht="8.25" hidden="1" customHeight="1"/>
    <row r="45145" ht="8.25" hidden="1" customHeight="1"/>
    <row r="45146" ht="8.25" hidden="1" customHeight="1"/>
    <row r="45147" ht="8.25" hidden="1" customHeight="1"/>
    <row r="45148" ht="8.25" hidden="1" customHeight="1"/>
    <row r="45149" ht="8.25" hidden="1" customHeight="1"/>
    <row r="45150" ht="8.25" hidden="1" customHeight="1"/>
    <row r="45151" ht="8.25" hidden="1" customHeight="1"/>
    <row r="45152" ht="8.25" hidden="1" customHeight="1"/>
    <row r="45153" ht="8.25" hidden="1" customHeight="1"/>
    <row r="45154" ht="8.25" hidden="1" customHeight="1"/>
    <row r="45155" ht="8.25" hidden="1" customHeight="1"/>
    <row r="45156" ht="8.25" hidden="1" customHeight="1"/>
    <row r="45157" ht="8.25" hidden="1" customHeight="1"/>
    <row r="45158" ht="8.25" hidden="1" customHeight="1"/>
    <row r="45159" ht="8.25" hidden="1" customHeight="1"/>
    <row r="45160" ht="8.25" hidden="1" customHeight="1"/>
    <row r="45161" ht="8.25" hidden="1" customHeight="1"/>
    <row r="45162" ht="8.25" hidden="1" customHeight="1"/>
    <row r="45163" ht="8.25" hidden="1" customHeight="1"/>
    <row r="45164" ht="8.25" hidden="1" customHeight="1"/>
    <row r="45165" ht="8.25" hidden="1" customHeight="1"/>
    <row r="45166" ht="8.25" hidden="1" customHeight="1"/>
    <row r="45167" ht="8.25" hidden="1" customHeight="1"/>
    <row r="45168" ht="8.25" hidden="1" customHeight="1"/>
    <row r="45169" ht="8.25" hidden="1" customHeight="1"/>
    <row r="45170" ht="8.25" hidden="1" customHeight="1"/>
    <row r="45171" ht="8.25" hidden="1" customHeight="1"/>
    <row r="45172" ht="8.25" hidden="1" customHeight="1"/>
    <row r="45173" ht="8.25" hidden="1" customHeight="1"/>
    <row r="45174" ht="8.25" hidden="1" customHeight="1"/>
    <row r="45175" ht="8.25" hidden="1" customHeight="1"/>
    <row r="45176" ht="8.25" hidden="1" customHeight="1"/>
    <row r="45177" ht="8.25" hidden="1" customHeight="1"/>
    <row r="45178" ht="8.25" hidden="1" customHeight="1"/>
    <row r="45179" ht="8.25" hidden="1" customHeight="1"/>
    <row r="45180" ht="8.25" hidden="1" customHeight="1"/>
    <row r="45181" ht="8.25" hidden="1" customHeight="1"/>
    <row r="45182" ht="8.25" hidden="1" customHeight="1"/>
    <row r="45183" ht="8.25" hidden="1" customHeight="1"/>
    <row r="45184" ht="8.25" hidden="1" customHeight="1"/>
    <row r="45185" ht="8.25" hidden="1" customHeight="1"/>
    <row r="45186" ht="8.25" hidden="1" customHeight="1"/>
    <row r="45187" ht="8.25" hidden="1" customHeight="1"/>
    <row r="45188" ht="8.25" hidden="1" customHeight="1"/>
    <row r="45189" ht="8.25" hidden="1" customHeight="1"/>
    <row r="45190" ht="8.25" hidden="1" customHeight="1"/>
    <row r="45191" ht="8.25" hidden="1" customHeight="1"/>
    <row r="45192" ht="8.25" hidden="1" customHeight="1"/>
    <row r="45193" ht="8.25" hidden="1" customHeight="1"/>
    <row r="45194" ht="8.25" hidden="1" customHeight="1"/>
    <row r="45195" ht="8.25" hidden="1" customHeight="1"/>
    <row r="45196" ht="8.25" hidden="1" customHeight="1"/>
    <row r="45197" ht="8.25" hidden="1" customHeight="1"/>
    <row r="45198" ht="8.25" hidden="1" customHeight="1"/>
    <row r="45199" ht="8.25" hidden="1" customHeight="1"/>
    <row r="45200" ht="8.25" hidden="1" customHeight="1"/>
    <row r="45201" ht="8.25" hidden="1" customHeight="1"/>
    <row r="45202" ht="8.25" hidden="1" customHeight="1"/>
    <row r="45203" ht="8.25" hidden="1" customHeight="1"/>
    <row r="45204" ht="8.25" hidden="1" customHeight="1"/>
    <row r="45205" ht="8.25" hidden="1" customHeight="1"/>
    <row r="45206" ht="8.25" hidden="1" customHeight="1"/>
    <row r="45207" ht="8.25" hidden="1" customHeight="1"/>
    <row r="45208" ht="8.25" hidden="1" customHeight="1"/>
    <row r="45209" ht="8.25" hidden="1" customHeight="1"/>
    <row r="45210" ht="8.25" hidden="1" customHeight="1"/>
    <row r="45211" ht="8.25" hidden="1" customHeight="1"/>
    <row r="45212" ht="8.25" hidden="1" customHeight="1"/>
    <row r="45213" ht="8.25" hidden="1" customHeight="1"/>
    <row r="45214" ht="8.25" hidden="1" customHeight="1"/>
    <row r="45215" ht="8.25" hidden="1" customHeight="1"/>
    <row r="45216" ht="8.25" hidden="1" customHeight="1"/>
    <row r="45217" ht="8.25" hidden="1" customHeight="1"/>
    <row r="45218" ht="8.25" hidden="1" customHeight="1"/>
    <row r="45219" ht="8.25" hidden="1" customHeight="1"/>
    <row r="45220" ht="8.25" hidden="1" customHeight="1"/>
    <row r="45221" ht="8.25" hidden="1" customHeight="1"/>
    <row r="45222" ht="8.25" hidden="1" customHeight="1"/>
    <row r="45223" ht="8.25" hidden="1" customHeight="1"/>
    <row r="45224" ht="8.25" hidden="1" customHeight="1"/>
    <row r="45225" ht="8.25" hidden="1" customHeight="1"/>
    <row r="45226" ht="8.25" hidden="1" customHeight="1"/>
    <row r="45227" ht="8.25" hidden="1" customHeight="1"/>
    <row r="45228" ht="8.25" hidden="1" customHeight="1"/>
    <row r="45229" ht="8.25" hidden="1" customHeight="1"/>
    <row r="45230" ht="8.25" hidden="1" customHeight="1"/>
    <row r="45231" ht="8.25" hidden="1" customHeight="1"/>
    <row r="45232" ht="8.25" hidden="1" customHeight="1"/>
    <row r="45233" ht="8.25" hidden="1" customHeight="1"/>
    <row r="45234" ht="8.25" hidden="1" customHeight="1"/>
    <row r="45235" ht="8.25" hidden="1" customHeight="1"/>
    <row r="45236" ht="8.25" hidden="1" customHeight="1"/>
    <row r="45237" ht="8.25" hidden="1" customHeight="1"/>
    <row r="45238" ht="8.25" hidden="1" customHeight="1"/>
    <row r="45239" ht="8.25" hidden="1" customHeight="1"/>
    <row r="45240" ht="8.25" hidden="1" customHeight="1"/>
    <row r="45241" ht="8.25" hidden="1" customHeight="1"/>
    <row r="45242" ht="8.25" hidden="1" customHeight="1"/>
    <row r="45243" ht="8.25" hidden="1" customHeight="1"/>
    <row r="45244" ht="8.25" hidden="1" customHeight="1"/>
    <row r="45245" ht="8.25" hidden="1" customHeight="1"/>
    <row r="45246" ht="8.25" hidden="1" customHeight="1"/>
    <row r="45247" ht="8.25" hidden="1" customHeight="1"/>
    <row r="45248" ht="8.25" hidden="1" customHeight="1"/>
    <row r="45249" ht="8.25" hidden="1" customHeight="1"/>
    <row r="45250" ht="8.25" hidden="1" customHeight="1"/>
    <row r="45251" ht="8.25" hidden="1" customHeight="1"/>
    <row r="45252" ht="8.25" hidden="1" customHeight="1"/>
    <row r="45253" ht="8.25" hidden="1" customHeight="1"/>
    <row r="45254" ht="8.25" hidden="1" customHeight="1"/>
    <row r="45255" ht="8.25" hidden="1" customHeight="1"/>
    <row r="45256" ht="8.25" hidden="1" customHeight="1"/>
    <row r="45257" ht="8.25" hidden="1" customHeight="1"/>
    <row r="45258" ht="8.25" hidden="1" customHeight="1"/>
    <row r="45259" ht="8.25" hidden="1" customHeight="1"/>
    <row r="45260" ht="8.25" hidden="1" customHeight="1"/>
    <row r="45261" ht="8.25" hidden="1" customHeight="1"/>
    <row r="45262" ht="8.25" hidden="1" customHeight="1"/>
    <row r="45263" ht="8.25" hidden="1" customHeight="1"/>
    <row r="45264" ht="8.25" hidden="1" customHeight="1"/>
    <row r="45265" ht="8.25" hidden="1" customHeight="1"/>
    <row r="45266" ht="8.25" hidden="1" customHeight="1"/>
    <row r="45267" ht="8.25" hidden="1" customHeight="1"/>
    <row r="45268" ht="8.25" hidden="1" customHeight="1"/>
    <row r="45269" ht="8.25" hidden="1" customHeight="1"/>
    <row r="45270" ht="8.25" hidden="1" customHeight="1"/>
    <row r="45271" ht="8.25" hidden="1" customHeight="1"/>
    <row r="45272" ht="8.25" hidden="1" customHeight="1"/>
    <row r="45273" ht="8.25" hidden="1" customHeight="1"/>
    <row r="45274" ht="8.25" hidden="1" customHeight="1"/>
    <row r="45275" ht="8.25" hidden="1" customHeight="1"/>
    <row r="45276" ht="8.25" hidden="1" customHeight="1"/>
    <row r="45277" ht="8.25" hidden="1" customHeight="1"/>
    <row r="45278" ht="8.25" hidden="1" customHeight="1"/>
    <row r="45279" ht="8.25" hidden="1" customHeight="1"/>
    <row r="45280" ht="8.25" hidden="1" customHeight="1"/>
    <row r="45281" ht="8.25" hidden="1" customHeight="1"/>
    <row r="45282" ht="8.25" hidden="1" customHeight="1"/>
    <row r="45283" ht="8.25" hidden="1" customHeight="1"/>
    <row r="45284" ht="8.25" hidden="1" customHeight="1"/>
    <row r="45285" ht="8.25" hidden="1" customHeight="1"/>
    <row r="45286" ht="8.25" hidden="1" customHeight="1"/>
    <row r="45287" ht="8.25" hidden="1" customHeight="1"/>
    <row r="45288" ht="8.25" hidden="1" customHeight="1"/>
    <row r="45289" ht="8.25" hidden="1" customHeight="1"/>
    <row r="45290" ht="8.25" hidden="1" customHeight="1"/>
    <row r="45291" ht="8.25" hidden="1" customHeight="1"/>
    <row r="45292" ht="8.25" hidden="1" customHeight="1"/>
    <row r="45293" ht="8.25" hidden="1" customHeight="1"/>
    <row r="45294" ht="8.25" hidden="1" customHeight="1"/>
    <row r="45295" ht="8.25" hidden="1" customHeight="1"/>
    <row r="45296" ht="8.25" hidden="1" customHeight="1"/>
    <row r="45297" ht="8.25" hidden="1" customHeight="1"/>
    <row r="45298" ht="8.25" hidden="1" customHeight="1"/>
    <row r="45299" ht="8.25" hidden="1" customHeight="1"/>
    <row r="45300" ht="8.25" hidden="1" customHeight="1"/>
    <row r="45301" ht="8.25" hidden="1" customHeight="1"/>
    <row r="45302" ht="8.25" hidden="1" customHeight="1"/>
    <row r="45303" ht="8.25" hidden="1" customHeight="1"/>
    <row r="45304" ht="8.25" hidden="1" customHeight="1"/>
    <row r="45305" ht="8.25" hidden="1" customHeight="1"/>
    <row r="45306" ht="8.25" hidden="1" customHeight="1"/>
    <row r="45307" ht="8.25" hidden="1" customHeight="1"/>
    <row r="45308" ht="8.25" hidden="1" customHeight="1"/>
    <row r="45309" ht="8.25" hidden="1" customHeight="1"/>
    <row r="45310" ht="8.25" hidden="1" customHeight="1"/>
    <row r="45311" ht="8.25" hidden="1" customHeight="1"/>
    <row r="45312" ht="8.25" hidden="1" customHeight="1"/>
    <row r="45313" ht="8.25" hidden="1" customHeight="1"/>
    <row r="45314" ht="8.25" hidden="1" customHeight="1"/>
    <row r="45315" ht="8.25" hidden="1" customHeight="1"/>
    <row r="45316" ht="8.25" hidden="1" customHeight="1"/>
    <row r="45317" ht="8.25" hidden="1" customHeight="1"/>
    <row r="45318" ht="8.25" hidden="1" customHeight="1"/>
    <row r="45319" ht="8.25" hidden="1" customHeight="1"/>
    <row r="45320" ht="8.25" hidden="1" customHeight="1"/>
    <row r="45321" ht="8.25" hidden="1" customHeight="1"/>
    <row r="45322" ht="8.25" hidden="1" customHeight="1"/>
    <row r="45323" ht="8.25" hidden="1" customHeight="1"/>
    <row r="45324" ht="8.25" hidden="1" customHeight="1"/>
    <row r="45325" ht="8.25" hidden="1" customHeight="1"/>
    <row r="45326" ht="8.25" hidden="1" customHeight="1"/>
    <row r="45327" ht="8.25" hidden="1" customHeight="1"/>
    <row r="45328" ht="8.25" hidden="1" customHeight="1"/>
    <row r="45329" ht="8.25" hidden="1" customHeight="1"/>
    <row r="45330" ht="8.25" hidden="1" customHeight="1"/>
    <row r="45331" ht="8.25" hidden="1" customHeight="1"/>
    <row r="45332" ht="8.25" hidden="1" customHeight="1"/>
    <row r="45333" ht="8.25" hidden="1" customHeight="1"/>
    <row r="45334" ht="8.25" hidden="1" customHeight="1"/>
    <row r="45335" ht="8.25" hidden="1" customHeight="1"/>
    <row r="45336" ht="8.25" hidden="1" customHeight="1"/>
    <row r="45337" ht="8.25" hidden="1" customHeight="1"/>
    <row r="45338" ht="8.25" hidden="1" customHeight="1"/>
    <row r="45339" ht="8.25" hidden="1" customHeight="1"/>
    <row r="45340" ht="8.25" hidden="1" customHeight="1"/>
    <row r="45341" ht="8.25" hidden="1" customHeight="1"/>
    <row r="45342" ht="8.25" hidden="1" customHeight="1"/>
    <row r="45343" ht="8.25" hidden="1" customHeight="1"/>
    <row r="45344" ht="8.25" hidden="1" customHeight="1"/>
    <row r="45345" ht="8.25" hidden="1" customHeight="1"/>
    <row r="45346" ht="8.25" hidden="1" customHeight="1"/>
    <row r="45347" ht="8.25" hidden="1" customHeight="1"/>
    <row r="45348" ht="8.25" hidden="1" customHeight="1"/>
    <row r="45349" ht="8.25" hidden="1" customHeight="1"/>
    <row r="45350" ht="8.25" hidden="1" customHeight="1"/>
    <row r="45351" ht="8.25" hidden="1" customHeight="1"/>
    <row r="45352" ht="8.25" hidden="1" customHeight="1"/>
    <row r="45353" ht="8.25" hidden="1" customHeight="1"/>
    <row r="45354" ht="8.25" hidden="1" customHeight="1"/>
    <row r="45355" ht="8.25" hidden="1" customHeight="1"/>
    <row r="45356" ht="8.25" hidden="1" customHeight="1"/>
    <row r="45357" ht="8.25" hidden="1" customHeight="1"/>
    <row r="45358" ht="8.25" hidden="1" customHeight="1"/>
    <row r="45359" ht="8.25" hidden="1" customHeight="1"/>
    <row r="45360" ht="8.25" hidden="1" customHeight="1"/>
    <row r="45361" ht="8.25" hidden="1" customHeight="1"/>
    <row r="45362" ht="8.25" hidden="1" customHeight="1"/>
    <row r="45363" ht="8.25" hidden="1" customHeight="1"/>
    <row r="45364" ht="8.25" hidden="1" customHeight="1"/>
    <row r="45365" ht="8.25" hidden="1" customHeight="1"/>
    <row r="45366" ht="8.25" hidden="1" customHeight="1"/>
    <row r="45367" ht="8.25" hidden="1" customHeight="1"/>
    <row r="45368" ht="8.25" hidden="1" customHeight="1"/>
    <row r="45369" ht="8.25" hidden="1" customHeight="1"/>
    <row r="45370" ht="8.25" hidden="1" customHeight="1"/>
    <row r="45371" ht="8.25" hidden="1" customHeight="1"/>
    <row r="45372" ht="8.25" hidden="1" customHeight="1"/>
    <row r="45373" ht="8.25" hidden="1" customHeight="1"/>
    <row r="45374" ht="8.25" hidden="1" customHeight="1"/>
    <row r="45375" ht="8.25" hidden="1" customHeight="1"/>
    <row r="45376" ht="8.25" hidden="1" customHeight="1"/>
    <row r="45377" ht="8.25" hidden="1" customHeight="1"/>
    <row r="45378" ht="8.25" hidden="1" customHeight="1"/>
    <row r="45379" ht="8.25" hidden="1" customHeight="1"/>
    <row r="45380" ht="8.25" hidden="1" customHeight="1"/>
    <row r="45381" ht="8.25" hidden="1" customHeight="1"/>
    <row r="45382" ht="8.25" hidden="1" customHeight="1"/>
    <row r="45383" ht="8.25" hidden="1" customHeight="1"/>
    <row r="45384" ht="8.25" hidden="1" customHeight="1"/>
    <row r="45385" ht="8.25" hidden="1" customHeight="1"/>
    <row r="45386" ht="8.25" hidden="1" customHeight="1"/>
    <row r="45387" ht="8.25" hidden="1" customHeight="1"/>
    <row r="45388" ht="8.25" hidden="1" customHeight="1"/>
    <row r="45389" ht="8.25" hidden="1" customHeight="1"/>
    <row r="45390" ht="8.25" hidden="1" customHeight="1"/>
    <row r="45391" ht="8.25" hidden="1" customHeight="1"/>
    <row r="45392" ht="8.25" hidden="1" customHeight="1"/>
    <row r="45393" ht="8.25" hidden="1" customHeight="1"/>
    <row r="45394" ht="8.25" hidden="1" customHeight="1"/>
    <row r="45395" ht="8.25" hidden="1" customHeight="1"/>
    <row r="45396" ht="8.25" hidden="1" customHeight="1"/>
    <row r="45397" ht="8.25" hidden="1" customHeight="1"/>
    <row r="45398" ht="8.25" hidden="1" customHeight="1"/>
    <row r="45399" ht="8.25" hidden="1" customHeight="1"/>
    <row r="45400" ht="8.25" hidden="1" customHeight="1"/>
    <row r="45401" ht="8.25" hidden="1" customHeight="1"/>
    <row r="45402" ht="8.25" hidden="1" customHeight="1"/>
    <row r="45403" ht="8.25" hidden="1" customHeight="1"/>
    <row r="45404" ht="8.25" hidden="1" customHeight="1"/>
    <row r="45405" ht="8.25" hidden="1" customHeight="1"/>
    <row r="45406" ht="8.25" hidden="1" customHeight="1"/>
    <row r="45407" ht="8.25" hidden="1" customHeight="1"/>
    <row r="45408" ht="8.25" hidden="1" customHeight="1"/>
    <row r="45409" ht="8.25" hidden="1" customHeight="1"/>
    <row r="45410" ht="8.25" hidden="1" customHeight="1"/>
    <row r="45411" ht="8.25" hidden="1" customHeight="1"/>
    <row r="45412" ht="8.25" hidden="1" customHeight="1"/>
    <row r="45413" ht="8.25" hidden="1" customHeight="1"/>
    <row r="45414" ht="8.25" hidden="1" customHeight="1"/>
    <row r="45415" ht="8.25" hidden="1" customHeight="1"/>
    <row r="45416" ht="8.25" hidden="1" customHeight="1"/>
    <row r="45417" ht="8.25" hidden="1" customHeight="1"/>
    <row r="45418" ht="8.25" hidden="1" customHeight="1"/>
    <row r="45419" ht="8.25" hidden="1" customHeight="1"/>
    <row r="45420" ht="8.25" hidden="1" customHeight="1"/>
    <row r="45421" ht="8.25" hidden="1" customHeight="1"/>
    <row r="45422" ht="8.25" hidden="1" customHeight="1"/>
    <row r="45423" ht="8.25" hidden="1" customHeight="1"/>
    <row r="45424" ht="8.25" hidden="1" customHeight="1"/>
    <row r="45425" ht="8.25" hidden="1" customHeight="1"/>
    <row r="45426" ht="8.25" hidden="1" customHeight="1"/>
    <row r="45427" ht="8.25" hidden="1" customHeight="1"/>
    <row r="45428" ht="8.25" hidden="1" customHeight="1"/>
    <row r="45429" ht="8.25" hidden="1" customHeight="1"/>
    <row r="45430" ht="8.25" hidden="1" customHeight="1"/>
    <row r="45431" ht="8.25" hidden="1" customHeight="1"/>
    <row r="45432" ht="8.25" hidden="1" customHeight="1"/>
    <row r="45433" ht="8.25" hidden="1" customHeight="1"/>
    <row r="45434" ht="8.25" hidden="1" customHeight="1"/>
    <row r="45435" ht="8.25" hidden="1" customHeight="1"/>
    <row r="45436" ht="8.25" hidden="1" customHeight="1"/>
    <row r="45437" ht="8.25" hidden="1" customHeight="1"/>
    <row r="45438" ht="8.25" hidden="1" customHeight="1"/>
    <row r="45439" ht="8.25" hidden="1" customHeight="1"/>
    <row r="45440" ht="8.25" hidden="1" customHeight="1"/>
    <row r="45441" ht="8.25" hidden="1" customHeight="1"/>
    <row r="45442" ht="8.25" hidden="1" customHeight="1"/>
    <row r="45443" ht="8.25" hidden="1" customHeight="1"/>
    <row r="45444" ht="8.25" hidden="1" customHeight="1"/>
    <row r="45445" ht="8.25" hidden="1" customHeight="1"/>
    <row r="45446" ht="8.25" hidden="1" customHeight="1"/>
    <row r="45447" ht="8.25" hidden="1" customHeight="1"/>
    <row r="45448" ht="8.25" hidden="1" customHeight="1"/>
    <row r="45449" ht="8.25" hidden="1" customHeight="1"/>
    <row r="45450" ht="8.25" hidden="1" customHeight="1"/>
    <row r="45451" ht="8.25" hidden="1" customHeight="1"/>
    <row r="45452" ht="8.25" hidden="1" customHeight="1"/>
    <row r="45453" ht="8.25" hidden="1" customHeight="1"/>
    <row r="45454" ht="8.25" hidden="1" customHeight="1"/>
    <row r="45455" ht="8.25" hidden="1" customHeight="1"/>
    <row r="45456" ht="8.25" hidden="1" customHeight="1"/>
    <row r="45457" ht="8.25" hidden="1" customHeight="1"/>
    <row r="45458" ht="8.25" hidden="1" customHeight="1"/>
    <row r="45459" ht="8.25" hidden="1" customHeight="1"/>
    <row r="45460" ht="8.25" hidden="1" customHeight="1"/>
    <row r="45461" ht="8.25" hidden="1" customHeight="1"/>
    <row r="45462" ht="8.25" hidden="1" customHeight="1"/>
    <row r="45463" ht="8.25" hidden="1" customHeight="1"/>
    <row r="45464" ht="8.25" hidden="1" customHeight="1"/>
    <row r="45465" ht="8.25" hidden="1" customHeight="1"/>
    <row r="45466" ht="8.25" hidden="1" customHeight="1"/>
    <row r="45467" ht="8.25" hidden="1" customHeight="1"/>
    <row r="45468" ht="8.25" hidden="1" customHeight="1"/>
    <row r="45469" ht="8.25" hidden="1" customHeight="1"/>
    <row r="45470" ht="8.25" hidden="1" customHeight="1"/>
    <row r="45471" ht="8.25" hidden="1" customHeight="1"/>
    <row r="45472" ht="8.25" hidden="1" customHeight="1"/>
    <row r="45473" ht="8.25" hidden="1" customHeight="1"/>
    <row r="45474" ht="8.25" hidden="1" customHeight="1"/>
    <row r="45475" ht="8.25" hidden="1" customHeight="1"/>
    <row r="45476" ht="8.25" hidden="1" customHeight="1"/>
    <row r="45477" ht="8.25" hidden="1" customHeight="1"/>
    <row r="45478" ht="8.25" hidden="1" customHeight="1"/>
    <row r="45479" ht="8.25" hidden="1" customHeight="1"/>
    <row r="45480" ht="8.25" hidden="1" customHeight="1"/>
    <row r="45481" ht="8.25" hidden="1" customHeight="1"/>
    <row r="45482" ht="8.25" hidden="1" customHeight="1"/>
    <row r="45483" ht="8.25" hidden="1" customHeight="1"/>
    <row r="45484" ht="8.25" hidden="1" customHeight="1"/>
    <row r="45485" ht="8.25" hidden="1" customHeight="1"/>
    <row r="45486" ht="8.25" hidden="1" customHeight="1"/>
    <row r="45487" ht="8.25" hidden="1" customHeight="1"/>
    <row r="45488" ht="8.25" hidden="1" customHeight="1"/>
    <row r="45489" ht="8.25" hidden="1" customHeight="1"/>
    <row r="45490" ht="8.25" hidden="1" customHeight="1"/>
    <row r="45491" ht="8.25" hidden="1" customHeight="1"/>
    <row r="45492" ht="8.25" hidden="1" customHeight="1"/>
    <row r="45493" ht="8.25" hidden="1" customHeight="1"/>
    <row r="45494" ht="8.25" hidden="1" customHeight="1"/>
    <row r="45495" ht="8.25" hidden="1" customHeight="1"/>
    <row r="45496" ht="8.25" hidden="1" customHeight="1"/>
    <row r="45497" ht="8.25" hidden="1" customHeight="1"/>
    <row r="45498" ht="8.25" hidden="1" customHeight="1"/>
    <row r="45499" ht="8.25" hidden="1" customHeight="1"/>
    <row r="45500" ht="8.25" hidden="1" customHeight="1"/>
    <row r="45501" ht="8.25" hidden="1" customHeight="1"/>
    <row r="45502" ht="8.25" hidden="1" customHeight="1"/>
    <row r="45503" ht="8.25" hidden="1" customHeight="1"/>
    <row r="45504" ht="8.25" hidden="1" customHeight="1"/>
    <row r="45505" ht="8.25" hidden="1" customHeight="1"/>
    <row r="45506" ht="8.25" hidden="1" customHeight="1"/>
    <row r="45507" ht="8.25" hidden="1" customHeight="1"/>
    <row r="45508" ht="8.25" hidden="1" customHeight="1"/>
    <row r="45509" ht="8.25" hidden="1" customHeight="1"/>
    <row r="45510" ht="8.25" hidden="1" customHeight="1"/>
    <row r="45511" ht="8.25" hidden="1" customHeight="1"/>
    <row r="45512" ht="8.25" hidden="1" customHeight="1"/>
    <row r="45513" ht="8.25" hidden="1" customHeight="1"/>
    <row r="45514" ht="8.25" hidden="1" customHeight="1"/>
    <row r="45515" ht="8.25" hidden="1" customHeight="1"/>
    <row r="45516" ht="8.25" hidden="1" customHeight="1"/>
    <row r="45517" ht="8.25" hidden="1" customHeight="1"/>
    <row r="45518" ht="8.25" hidden="1" customHeight="1"/>
    <row r="45519" ht="8.25" hidden="1" customHeight="1"/>
    <row r="45520" ht="8.25" hidden="1" customHeight="1"/>
    <row r="45521" ht="8.25" hidden="1" customHeight="1"/>
    <row r="45522" ht="8.25" hidden="1" customHeight="1"/>
    <row r="45523" ht="8.25" hidden="1" customHeight="1"/>
    <row r="45524" ht="8.25" hidden="1" customHeight="1"/>
    <row r="45525" ht="8.25" hidden="1" customHeight="1"/>
    <row r="45526" ht="8.25" hidden="1" customHeight="1"/>
    <row r="45527" ht="8.25" hidden="1" customHeight="1"/>
    <row r="45528" ht="8.25" hidden="1" customHeight="1"/>
    <row r="45529" ht="8.25" hidden="1" customHeight="1"/>
    <row r="45530" ht="8.25" hidden="1" customHeight="1"/>
    <row r="45531" ht="8.25" hidden="1" customHeight="1"/>
    <row r="45532" ht="8.25" hidden="1" customHeight="1"/>
    <row r="45533" ht="8.25" hidden="1" customHeight="1"/>
    <row r="45534" ht="8.25" hidden="1" customHeight="1"/>
    <row r="45535" ht="8.25" hidden="1" customHeight="1"/>
    <row r="45536" ht="8.25" hidden="1" customHeight="1"/>
    <row r="45537" ht="8.25" hidden="1" customHeight="1"/>
    <row r="45538" ht="8.25" hidden="1" customHeight="1"/>
    <row r="45539" ht="8.25" hidden="1" customHeight="1"/>
    <row r="45540" ht="8.25" hidden="1" customHeight="1"/>
    <row r="45541" ht="8.25" hidden="1" customHeight="1"/>
    <row r="45542" ht="8.25" hidden="1" customHeight="1"/>
    <row r="45543" ht="8.25" hidden="1" customHeight="1"/>
    <row r="45544" ht="8.25" hidden="1" customHeight="1"/>
    <row r="45545" ht="8.25" hidden="1" customHeight="1"/>
    <row r="45546" ht="8.25" hidden="1" customHeight="1"/>
    <row r="45547" ht="8.25" hidden="1" customHeight="1"/>
    <row r="45548" ht="8.25" hidden="1" customHeight="1"/>
    <row r="45549" ht="8.25" hidden="1" customHeight="1"/>
    <row r="45550" ht="8.25" hidden="1" customHeight="1"/>
    <row r="45551" ht="8.25" hidden="1" customHeight="1"/>
    <row r="45552" ht="8.25" hidden="1" customHeight="1"/>
    <row r="45553" ht="8.25" hidden="1" customHeight="1"/>
    <row r="45554" ht="8.25" hidden="1" customHeight="1"/>
    <row r="45555" ht="8.25" hidden="1" customHeight="1"/>
    <row r="45556" ht="8.25" hidden="1" customHeight="1"/>
    <row r="45557" ht="8.25" hidden="1" customHeight="1"/>
    <row r="45558" ht="8.25" hidden="1" customHeight="1"/>
    <row r="45559" ht="8.25" hidden="1" customHeight="1"/>
    <row r="45560" ht="8.25" hidden="1" customHeight="1"/>
    <row r="45561" ht="8.25" hidden="1" customHeight="1"/>
    <row r="45562" ht="8.25" hidden="1" customHeight="1"/>
    <row r="45563" ht="8.25" hidden="1" customHeight="1"/>
    <row r="45564" ht="8.25" hidden="1" customHeight="1"/>
    <row r="45565" ht="8.25" hidden="1" customHeight="1"/>
    <row r="45566" ht="8.25" hidden="1" customHeight="1"/>
    <row r="45567" ht="8.25" hidden="1" customHeight="1"/>
    <row r="45568" ht="8.25" hidden="1" customHeight="1"/>
    <row r="45569" ht="8.25" hidden="1" customHeight="1"/>
    <row r="45570" ht="8.25" hidden="1" customHeight="1"/>
    <row r="45571" ht="8.25" hidden="1" customHeight="1"/>
    <row r="45572" ht="8.25" hidden="1" customHeight="1"/>
    <row r="45573" ht="8.25" hidden="1" customHeight="1"/>
    <row r="45574" ht="8.25" hidden="1" customHeight="1"/>
    <row r="45575" ht="8.25" hidden="1" customHeight="1"/>
    <row r="45576" ht="8.25" hidden="1" customHeight="1"/>
    <row r="45577" ht="8.25" hidden="1" customHeight="1"/>
    <row r="45578" ht="8.25" hidden="1" customHeight="1"/>
    <row r="45579" ht="8.25" hidden="1" customHeight="1"/>
    <row r="45580" ht="8.25" hidden="1" customHeight="1"/>
    <row r="45581" ht="8.25" hidden="1" customHeight="1"/>
    <row r="45582" ht="8.25" hidden="1" customHeight="1"/>
    <row r="45583" ht="8.25" hidden="1" customHeight="1"/>
    <row r="45584" ht="8.25" hidden="1" customHeight="1"/>
    <row r="45585" ht="8.25" hidden="1" customHeight="1"/>
    <row r="45586" ht="8.25" hidden="1" customHeight="1"/>
    <row r="45587" ht="8.25" hidden="1" customHeight="1"/>
    <row r="45588" ht="8.25" hidden="1" customHeight="1"/>
    <row r="45589" ht="8.25" hidden="1" customHeight="1"/>
    <row r="45590" ht="8.25" hidden="1" customHeight="1"/>
    <row r="45591" ht="8.25" hidden="1" customHeight="1"/>
    <row r="45592" ht="8.25" hidden="1" customHeight="1"/>
    <row r="45593" ht="8.25" hidden="1" customHeight="1"/>
    <row r="45594" ht="8.25" hidden="1" customHeight="1"/>
    <row r="45595" ht="8.25" hidden="1" customHeight="1"/>
    <row r="45596" ht="8.25" hidden="1" customHeight="1"/>
    <row r="45597" ht="8.25" hidden="1" customHeight="1"/>
    <row r="45598" ht="8.25" hidden="1" customHeight="1"/>
    <row r="45599" ht="8.25" hidden="1" customHeight="1"/>
    <row r="45600" ht="8.25" hidden="1" customHeight="1"/>
    <row r="45601" ht="8.25" hidden="1" customHeight="1"/>
    <row r="45602" ht="8.25" hidden="1" customHeight="1"/>
    <row r="45603" ht="8.25" hidden="1" customHeight="1"/>
    <row r="45604" ht="8.25" hidden="1" customHeight="1"/>
    <row r="45605" ht="8.25" hidden="1" customHeight="1"/>
    <row r="45606" ht="8.25" hidden="1" customHeight="1"/>
    <row r="45607" ht="8.25" hidden="1" customHeight="1"/>
    <row r="45608" ht="8.25" hidden="1" customHeight="1"/>
    <row r="45609" ht="8.25" hidden="1" customHeight="1"/>
    <row r="45610" ht="8.25" hidden="1" customHeight="1"/>
    <row r="45611" ht="8.25" hidden="1" customHeight="1"/>
    <row r="45612" ht="8.25" hidden="1" customHeight="1"/>
    <row r="45613" ht="8.25" hidden="1" customHeight="1"/>
    <row r="45614" ht="8.25" hidden="1" customHeight="1"/>
    <row r="45615" ht="8.25" hidden="1" customHeight="1"/>
    <row r="45616" ht="8.25" hidden="1" customHeight="1"/>
    <row r="45617" ht="8.25" hidden="1" customHeight="1"/>
    <row r="45618" ht="8.25" hidden="1" customHeight="1"/>
    <row r="45619" ht="8.25" hidden="1" customHeight="1"/>
    <row r="45620" ht="8.25" hidden="1" customHeight="1"/>
    <row r="45621" ht="8.25" hidden="1" customHeight="1"/>
    <row r="45622" ht="8.25" hidden="1" customHeight="1"/>
    <row r="45623" ht="8.25" hidden="1" customHeight="1"/>
    <row r="45624" ht="8.25" hidden="1" customHeight="1"/>
    <row r="45625" ht="8.25" hidden="1" customHeight="1"/>
    <row r="45626" ht="8.25" hidden="1" customHeight="1"/>
    <row r="45627" ht="8.25" hidden="1" customHeight="1"/>
    <row r="45628" ht="8.25" hidden="1" customHeight="1"/>
    <row r="45629" ht="8.25" hidden="1" customHeight="1"/>
    <row r="45630" ht="8.25" hidden="1" customHeight="1"/>
    <row r="45631" ht="8.25" hidden="1" customHeight="1"/>
    <row r="45632" ht="8.25" hidden="1" customHeight="1"/>
    <row r="45633" ht="8.25" hidden="1" customHeight="1"/>
    <row r="45634" ht="8.25" hidden="1" customHeight="1"/>
    <row r="45635" ht="8.25" hidden="1" customHeight="1"/>
    <row r="45636" ht="8.25" hidden="1" customHeight="1"/>
    <row r="45637" ht="8.25" hidden="1" customHeight="1"/>
    <row r="45638" ht="8.25" hidden="1" customHeight="1"/>
    <row r="45639" ht="8.25" hidden="1" customHeight="1"/>
    <row r="45640" ht="8.25" hidden="1" customHeight="1"/>
    <row r="45641" ht="8.25" hidden="1" customHeight="1"/>
    <row r="45642" ht="8.25" hidden="1" customHeight="1"/>
    <row r="45643" ht="8.25" hidden="1" customHeight="1"/>
    <row r="45644" ht="8.25" hidden="1" customHeight="1"/>
    <row r="45645" ht="8.25" hidden="1" customHeight="1"/>
    <row r="45646" ht="8.25" hidden="1" customHeight="1"/>
    <row r="45647" ht="8.25" hidden="1" customHeight="1"/>
    <row r="45648" ht="8.25" hidden="1" customHeight="1"/>
    <row r="45649" ht="8.25" hidden="1" customHeight="1"/>
    <row r="45650" ht="8.25" hidden="1" customHeight="1"/>
    <row r="45651" ht="8.25" hidden="1" customHeight="1"/>
    <row r="45652" ht="8.25" hidden="1" customHeight="1"/>
    <row r="45653" ht="8.25" hidden="1" customHeight="1"/>
    <row r="45654" ht="8.25" hidden="1" customHeight="1"/>
    <row r="45655" ht="8.25" hidden="1" customHeight="1"/>
    <row r="45656" ht="8.25" hidden="1" customHeight="1"/>
    <row r="45657" ht="8.25" hidden="1" customHeight="1"/>
    <row r="45658" ht="8.25" hidden="1" customHeight="1"/>
    <row r="45659" ht="8.25" hidden="1" customHeight="1"/>
    <row r="45660" ht="8.25" hidden="1" customHeight="1"/>
    <row r="45661" ht="8.25" hidden="1" customHeight="1"/>
    <row r="45662" ht="8.25" hidden="1" customHeight="1"/>
    <row r="45663" ht="8.25" hidden="1" customHeight="1"/>
    <row r="45664" ht="8.25" hidden="1" customHeight="1"/>
    <row r="45665" ht="8.25" hidden="1" customHeight="1"/>
    <row r="45666" ht="8.25" hidden="1" customHeight="1"/>
    <row r="45667" ht="8.25" hidden="1" customHeight="1"/>
    <row r="45668" ht="8.25" hidden="1" customHeight="1"/>
    <row r="45669" ht="8.25" hidden="1" customHeight="1"/>
    <row r="45670" ht="8.25" hidden="1" customHeight="1"/>
    <row r="45671" ht="8.25" hidden="1" customHeight="1"/>
    <row r="45672" ht="8.25" hidden="1" customHeight="1"/>
    <row r="45673" ht="8.25" hidden="1" customHeight="1"/>
    <row r="45674" ht="8.25" hidden="1" customHeight="1"/>
    <row r="45675" ht="8.25" hidden="1" customHeight="1"/>
    <row r="45676" ht="8.25" hidden="1" customHeight="1"/>
    <row r="45677" ht="8.25" hidden="1" customHeight="1"/>
    <row r="45678" ht="8.25" hidden="1" customHeight="1"/>
    <row r="45679" ht="8.25" hidden="1" customHeight="1"/>
    <row r="45680" ht="8.25" hidden="1" customHeight="1"/>
    <row r="45681" ht="8.25" hidden="1" customHeight="1"/>
    <row r="45682" ht="8.25" hidden="1" customHeight="1"/>
    <row r="45683" ht="8.25" hidden="1" customHeight="1"/>
    <row r="45684" ht="8.25" hidden="1" customHeight="1"/>
    <row r="45685" ht="8.25" hidden="1" customHeight="1"/>
    <row r="45686" ht="8.25" hidden="1" customHeight="1"/>
    <row r="45687" ht="8.25" hidden="1" customHeight="1"/>
    <row r="45688" ht="8.25" hidden="1" customHeight="1"/>
    <row r="45689" ht="8.25" hidden="1" customHeight="1"/>
    <row r="45690" ht="8.25" hidden="1" customHeight="1"/>
    <row r="45691" ht="8.25" hidden="1" customHeight="1"/>
    <row r="45692" ht="8.25" hidden="1" customHeight="1"/>
    <row r="45693" ht="8.25" hidden="1" customHeight="1"/>
    <row r="45694" ht="8.25" hidden="1" customHeight="1"/>
    <row r="45695" ht="8.25" hidden="1" customHeight="1"/>
    <row r="45696" ht="8.25" hidden="1" customHeight="1"/>
    <row r="45697" ht="8.25" hidden="1" customHeight="1"/>
    <row r="45698" ht="8.25" hidden="1" customHeight="1"/>
    <row r="45699" ht="8.25" hidden="1" customHeight="1"/>
    <row r="45700" ht="8.25" hidden="1" customHeight="1"/>
    <row r="45701" ht="8.25" hidden="1" customHeight="1"/>
    <row r="45702" ht="8.25" hidden="1" customHeight="1"/>
    <row r="45703" ht="8.25" hidden="1" customHeight="1"/>
    <row r="45704" ht="8.25" hidden="1" customHeight="1"/>
    <row r="45705" ht="8.25" hidden="1" customHeight="1"/>
    <row r="45706" ht="8.25" hidden="1" customHeight="1"/>
    <row r="45707" ht="8.25" hidden="1" customHeight="1"/>
    <row r="45708" ht="8.25" hidden="1" customHeight="1"/>
    <row r="45709" ht="8.25" hidden="1" customHeight="1"/>
    <row r="45710" ht="8.25" hidden="1" customHeight="1"/>
    <row r="45711" ht="8.25" hidden="1" customHeight="1"/>
    <row r="45712" ht="8.25" hidden="1" customHeight="1"/>
    <row r="45713" ht="8.25" hidden="1" customHeight="1"/>
    <row r="45714" ht="8.25" hidden="1" customHeight="1"/>
    <row r="45715" ht="8.25" hidden="1" customHeight="1"/>
    <row r="45716" ht="8.25" hidden="1" customHeight="1"/>
    <row r="45717" ht="8.25" hidden="1" customHeight="1"/>
    <row r="45718" ht="8.25" hidden="1" customHeight="1"/>
    <row r="45719" ht="8.25" hidden="1" customHeight="1"/>
    <row r="45720" ht="8.25" hidden="1" customHeight="1"/>
    <row r="45721" ht="8.25" hidden="1" customHeight="1"/>
    <row r="45722" ht="8.25" hidden="1" customHeight="1"/>
    <row r="45723" ht="8.25" hidden="1" customHeight="1"/>
    <row r="45724" ht="8.25" hidden="1" customHeight="1"/>
    <row r="45725" ht="8.25" hidden="1" customHeight="1"/>
    <row r="45726" ht="8.25" hidden="1" customHeight="1"/>
    <row r="45727" ht="8.25" hidden="1" customHeight="1"/>
    <row r="45728" ht="8.25" hidden="1" customHeight="1"/>
    <row r="45729" ht="8.25" hidden="1" customHeight="1"/>
    <row r="45730" ht="8.25" hidden="1" customHeight="1"/>
    <row r="45731" ht="8.25" hidden="1" customHeight="1"/>
    <row r="45732" ht="8.25" hidden="1" customHeight="1"/>
    <row r="45733" ht="8.25" hidden="1" customHeight="1"/>
    <row r="45734" ht="8.25" hidden="1" customHeight="1"/>
    <row r="45735" ht="8.25" hidden="1" customHeight="1"/>
    <row r="45736" ht="8.25" hidden="1" customHeight="1"/>
    <row r="45737" ht="8.25" hidden="1" customHeight="1"/>
    <row r="45738" ht="8.25" hidden="1" customHeight="1"/>
    <row r="45739" ht="8.25" hidden="1" customHeight="1"/>
    <row r="45740" ht="8.25" hidden="1" customHeight="1"/>
    <row r="45741" ht="8.25" hidden="1" customHeight="1"/>
    <row r="45742" ht="8.25" hidden="1" customHeight="1"/>
    <row r="45743" ht="8.25" hidden="1" customHeight="1"/>
    <row r="45744" ht="8.25" hidden="1" customHeight="1"/>
    <row r="45745" ht="8.25" hidden="1" customHeight="1"/>
    <row r="45746" ht="8.25" hidden="1" customHeight="1"/>
    <row r="45747" ht="8.25" hidden="1" customHeight="1"/>
    <row r="45748" ht="8.25" hidden="1" customHeight="1"/>
    <row r="45749" ht="8.25" hidden="1" customHeight="1"/>
    <row r="45750" ht="8.25" hidden="1" customHeight="1"/>
    <row r="45751" ht="8.25" hidden="1" customHeight="1"/>
    <row r="45752" ht="8.25" hidden="1" customHeight="1"/>
    <row r="45753" ht="8.25" hidden="1" customHeight="1"/>
    <row r="45754" ht="8.25" hidden="1" customHeight="1"/>
    <row r="45755" ht="8.25" hidden="1" customHeight="1"/>
    <row r="45756" ht="8.25" hidden="1" customHeight="1"/>
    <row r="45757" ht="8.25" hidden="1" customHeight="1"/>
    <row r="45758" ht="8.25" hidden="1" customHeight="1"/>
    <row r="45759" ht="8.25" hidden="1" customHeight="1"/>
    <row r="45760" ht="8.25" hidden="1" customHeight="1"/>
    <row r="45761" ht="8.25" hidden="1" customHeight="1"/>
    <row r="45762" ht="8.25" hidden="1" customHeight="1"/>
    <row r="45763" ht="8.25" hidden="1" customHeight="1"/>
    <row r="45764" ht="8.25" hidden="1" customHeight="1"/>
    <row r="45765" ht="8.25" hidden="1" customHeight="1"/>
    <row r="45766" ht="8.25" hidden="1" customHeight="1"/>
    <row r="45767" ht="8.25" hidden="1" customHeight="1"/>
    <row r="45768" ht="8.25" hidden="1" customHeight="1"/>
    <row r="45769" ht="8.25" hidden="1" customHeight="1"/>
    <row r="45770" ht="8.25" hidden="1" customHeight="1"/>
    <row r="45771" ht="8.25" hidden="1" customHeight="1"/>
    <row r="45772" ht="8.25" hidden="1" customHeight="1"/>
    <row r="45773" ht="8.25" hidden="1" customHeight="1"/>
    <row r="45774" ht="8.25" hidden="1" customHeight="1"/>
    <row r="45775" ht="8.25" hidden="1" customHeight="1"/>
    <row r="45776" ht="8.25" hidden="1" customHeight="1"/>
    <row r="45777" ht="8.25" hidden="1" customHeight="1"/>
    <row r="45778" ht="8.25" hidden="1" customHeight="1"/>
    <row r="45779" ht="8.25" hidden="1" customHeight="1"/>
    <row r="45780" ht="8.25" hidden="1" customHeight="1"/>
    <row r="45781" ht="8.25" hidden="1" customHeight="1"/>
    <row r="45782" ht="8.25" hidden="1" customHeight="1"/>
    <row r="45783" ht="8.25" hidden="1" customHeight="1"/>
    <row r="45784" ht="8.25" hidden="1" customHeight="1"/>
    <row r="45785" ht="8.25" hidden="1" customHeight="1"/>
    <row r="45786" ht="8.25" hidden="1" customHeight="1"/>
    <row r="45787" ht="8.25" hidden="1" customHeight="1"/>
    <row r="45788" ht="8.25" hidden="1" customHeight="1"/>
    <row r="45789" ht="8.25" hidden="1" customHeight="1"/>
    <row r="45790" ht="8.25" hidden="1" customHeight="1"/>
    <row r="45791" ht="8.25" hidden="1" customHeight="1"/>
    <row r="45792" ht="8.25" hidden="1" customHeight="1"/>
    <row r="45793" ht="8.25" hidden="1" customHeight="1"/>
    <row r="45794" ht="8.25" hidden="1" customHeight="1"/>
    <row r="45795" ht="8.25" hidden="1" customHeight="1"/>
    <row r="45796" ht="8.25" hidden="1" customHeight="1"/>
    <row r="45797" ht="8.25" hidden="1" customHeight="1"/>
    <row r="45798" ht="8.25" hidden="1" customHeight="1"/>
    <row r="45799" ht="8.25" hidden="1" customHeight="1"/>
    <row r="45800" ht="8.25" hidden="1" customHeight="1"/>
    <row r="45801" ht="8.25" hidden="1" customHeight="1"/>
    <row r="45802" ht="8.25" hidden="1" customHeight="1"/>
    <row r="45803" ht="8.25" hidden="1" customHeight="1"/>
    <row r="45804" ht="8.25" hidden="1" customHeight="1"/>
    <row r="45805" ht="8.25" hidden="1" customHeight="1"/>
    <row r="45806" ht="8.25" hidden="1" customHeight="1"/>
    <row r="45807" ht="8.25" hidden="1" customHeight="1"/>
    <row r="45808" ht="8.25" hidden="1" customHeight="1"/>
    <row r="45809" ht="8.25" hidden="1" customHeight="1"/>
    <row r="45810" ht="8.25" hidden="1" customHeight="1"/>
    <row r="45811" ht="8.25" hidden="1" customHeight="1"/>
    <row r="45812" ht="8.25" hidden="1" customHeight="1"/>
    <row r="45813" ht="8.25" hidden="1" customHeight="1"/>
    <row r="45814" ht="8.25" hidden="1" customHeight="1"/>
    <row r="45815" ht="8.25" hidden="1" customHeight="1"/>
    <row r="45816" ht="8.25" hidden="1" customHeight="1"/>
    <row r="45817" ht="8.25" hidden="1" customHeight="1"/>
    <row r="45818" ht="8.25" hidden="1" customHeight="1"/>
    <row r="45819" ht="8.25" hidden="1" customHeight="1"/>
    <row r="45820" ht="8.25" hidden="1" customHeight="1"/>
    <row r="45821" ht="8.25" hidden="1" customHeight="1"/>
    <row r="45822" ht="8.25" hidden="1" customHeight="1"/>
    <row r="45823" ht="8.25" hidden="1" customHeight="1"/>
    <row r="45824" ht="8.25" hidden="1" customHeight="1"/>
    <row r="45825" ht="8.25" hidden="1" customHeight="1"/>
    <row r="45826" ht="8.25" hidden="1" customHeight="1"/>
    <row r="45827" ht="8.25" hidden="1" customHeight="1"/>
    <row r="45828" ht="8.25" hidden="1" customHeight="1"/>
    <row r="45829" ht="8.25" hidden="1" customHeight="1"/>
    <row r="45830" ht="8.25" hidden="1" customHeight="1"/>
    <row r="45831" ht="8.25" hidden="1" customHeight="1"/>
    <row r="45832" ht="8.25" hidden="1" customHeight="1"/>
    <row r="45833" ht="8.25" hidden="1" customHeight="1"/>
    <row r="45834" ht="8.25" hidden="1" customHeight="1"/>
    <row r="45835" ht="8.25" hidden="1" customHeight="1"/>
    <row r="45836" ht="8.25" hidden="1" customHeight="1"/>
    <row r="45837" ht="8.25" hidden="1" customHeight="1"/>
    <row r="45838" ht="8.25" hidden="1" customHeight="1"/>
    <row r="45839" ht="8.25" hidden="1" customHeight="1"/>
    <row r="45840" ht="8.25" hidden="1" customHeight="1"/>
    <row r="45841" ht="8.25" hidden="1" customHeight="1"/>
    <row r="45842" ht="8.25" hidden="1" customHeight="1"/>
    <row r="45843" ht="8.25" hidden="1" customHeight="1"/>
    <row r="45844" ht="8.25" hidden="1" customHeight="1"/>
    <row r="45845" ht="8.25" hidden="1" customHeight="1"/>
    <row r="45846" ht="8.25" hidden="1" customHeight="1"/>
    <row r="45847" ht="8.25" hidden="1" customHeight="1"/>
    <row r="45848" ht="8.25" hidden="1" customHeight="1"/>
    <row r="45849" ht="8.25" hidden="1" customHeight="1"/>
    <row r="45850" ht="8.25" hidden="1" customHeight="1"/>
    <row r="45851" ht="8.25" hidden="1" customHeight="1"/>
    <row r="45852" ht="8.25" hidden="1" customHeight="1"/>
    <row r="45853" ht="8.25" hidden="1" customHeight="1"/>
    <row r="45854" ht="8.25" hidden="1" customHeight="1"/>
    <row r="45855" ht="8.25" hidden="1" customHeight="1"/>
    <row r="45856" ht="8.25" hidden="1" customHeight="1"/>
    <row r="45857" ht="8.25" hidden="1" customHeight="1"/>
    <row r="45858" ht="8.25" hidden="1" customHeight="1"/>
    <row r="45859" ht="8.25" hidden="1" customHeight="1"/>
    <row r="45860" ht="8.25" hidden="1" customHeight="1"/>
    <row r="45861" ht="8.25" hidden="1" customHeight="1"/>
    <row r="45862" ht="8.25" hidden="1" customHeight="1"/>
    <row r="45863" ht="8.25" hidden="1" customHeight="1"/>
    <row r="45864" ht="8.25" hidden="1" customHeight="1"/>
    <row r="45865" ht="8.25" hidden="1" customHeight="1"/>
    <row r="45866" ht="8.25" hidden="1" customHeight="1"/>
    <row r="45867" ht="8.25" hidden="1" customHeight="1"/>
    <row r="45868" ht="8.25" hidden="1" customHeight="1"/>
    <row r="45869" ht="8.25" hidden="1" customHeight="1"/>
    <row r="45870" ht="8.25" hidden="1" customHeight="1"/>
    <row r="45871" ht="8.25" hidden="1" customHeight="1"/>
    <row r="45872" ht="8.25" hidden="1" customHeight="1"/>
    <row r="45873" ht="8.25" hidden="1" customHeight="1"/>
    <row r="45874" ht="8.25" hidden="1" customHeight="1"/>
    <row r="45875" ht="8.25" hidden="1" customHeight="1"/>
    <row r="45876" ht="8.25" hidden="1" customHeight="1"/>
    <row r="45877" ht="8.25" hidden="1" customHeight="1"/>
    <row r="45878" ht="8.25" hidden="1" customHeight="1"/>
    <row r="45879" ht="8.25" hidden="1" customHeight="1"/>
    <row r="45880" ht="8.25" hidden="1" customHeight="1"/>
    <row r="45881" ht="8.25" hidden="1" customHeight="1"/>
    <row r="45882" ht="8.25" hidden="1" customHeight="1"/>
    <row r="45883" ht="8.25" hidden="1" customHeight="1"/>
    <row r="45884" ht="8.25" hidden="1" customHeight="1"/>
    <row r="45885" ht="8.25" hidden="1" customHeight="1"/>
    <row r="45886" ht="8.25" hidden="1" customHeight="1"/>
    <row r="45887" ht="8.25" hidden="1" customHeight="1"/>
    <row r="45888" ht="8.25" hidden="1" customHeight="1"/>
    <row r="45889" ht="8.25" hidden="1" customHeight="1"/>
    <row r="45890" ht="8.25" hidden="1" customHeight="1"/>
    <row r="45891" ht="8.25" hidden="1" customHeight="1"/>
    <row r="45892" ht="8.25" hidden="1" customHeight="1"/>
    <row r="45893" ht="8.25" hidden="1" customHeight="1"/>
    <row r="45894" ht="8.25" hidden="1" customHeight="1"/>
    <row r="45895" ht="8.25" hidden="1" customHeight="1"/>
    <row r="45896" ht="8.25" hidden="1" customHeight="1"/>
    <row r="45897" ht="8.25" hidden="1" customHeight="1"/>
    <row r="45898" ht="8.25" hidden="1" customHeight="1"/>
    <row r="45899" ht="8.25" hidden="1" customHeight="1"/>
    <row r="45900" ht="8.25" hidden="1" customHeight="1"/>
    <row r="45901" ht="8.25" hidden="1" customHeight="1"/>
    <row r="45902" ht="8.25" hidden="1" customHeight="1"/>
    <row r="45903" ht="8.25" hidden="1" customHeight="1"/>
    <row r="45904" ht="8.25" hidden="1" customHeight="1"/>
    <row r="45905" ht="8.25" hidden="1" customHeight="1"/>
    <row r="45906" ht="8.25" hidden="1" customHeight="1"/>
    <row r="45907" ht="8.25" hidden="1" customHeight="1"/>
    <row r="45908" ht="8.25" hidden="1" customHeight="1"/>
    <row r="45909" ht="8.25" hidden="1" customHeight="1"/>
    <row r="45910" ht="8.25" hidden="1" customHeight="1"/>
    <row r="45911" ht="8.25" hidden="1" customHeight="1"/>
    <row r="45912" ht="8.25" hidden="1" customHeight="1"/>
    <row r="45913" ht="8.25" hidden="1" customHeight="1"/>
    <row r="45914" ht="8.25" hidden="1" customHeight="1"/>
    <row r="45915" ht="8.25" hidden="1" customHeight="1"/>
    <row r="45916" ht="8.25" hidden="1" customHeight="1"/>
    <row r="45917" ht="8.25" hidden="1" customHeight="1"/>
    <row r="45918" ht="8.25" hidden="1" customHeight="1"/>
    <row r="45919" ht="8.25" hidden="1" customHeight="1"/>
    <row r="45920" ht="8.25" hidden="1" customHeight="1"/>
    <row r="45921" ht="8.25" hidden="1" customHeight="1"/>
    <row r="45922" ht="8.25" hidden="1" customHeight="1"/>
    <row r="45923" ht="8.25" hidden="1" customHeight="1"/>
    <row r="45924" ht="8.25" hidden="1" customHeight="1"/>
    <row r="45925" ht="8.25" hidden="1" customHeight="1"/>
    <row r="45926" ht="8.25" hidden="1" customHeight="1"/>
    <row r="45927" ht="8.25" hidden="1" customHeight="1"/>
    <row r="45928" ht="8.25" hidden="1" customHeight="1"/>
    <row r="45929" ht="8.25" hidden="1" customHeight="1"/>
    <row r="45930" ht="8.25" hidden="1" customHeight="1"/>
    <row r="45931" ht="8.25" hidden="1" customHeight="1"/>
    <row r="45932" ht="8.25" hidden="1" customHeight="1"/>
    <row r="45933" ht="8.25" hidden="1" customHeight="1"/>
    <row r="45934" ht="8.25" hidden="1" customHeight="1"/>
    <row r="45935" ht="8.25" hidden="1" customHeight="1"/>
    <row r="45936" ht="8.25" hidden="1" customHeight="1"/>
    <row r="45937" ht="8.25" hidden="1" customHeight="1"/>
    <row r="45938" ht="8.25" hidden="1" customHeight="1"/>
    <row r="45939" ht="8.25" hidden="1" customHeight="1"/>
    <row r="45940" ht="8.25" hidden="1" customHeight="1"/>
    <row r="45941" ht="8.25" hidden="1" customHeight="1"/>
    <row r="45942" ht="8.25" hidden="1" customHeight="1"/>
    <row r="45943" ht="8.25" hidden="1" customHeight="1"/>
    <row r="45944" ht="8.25" hidden="1" customHeight="1"/>
    <row r="45945" ht="8.25" hidden="1" customHeight="1"/>
    <row r="45946" ht="8.25" hidden="1" customHeight="1"/>
    <row r="45947" ht="8.25" hidden="1" customHeight="1"/>
    <row r="45948" ht="8.25" hidden="1" customHeight="1"/>
    <row r="45949" ht="8.25" hidden="1" customHeight="1"/>
    <row r="45950" ht="8.25" hidden="1" customHeight="1"/>
    <row r="45951" ht="8.25" hidden="1" customHeight="1"/>
    <row r="45952" ht="8.25" hidden="1" customHeight="1"/>
    <row r="45953" ht="8.25" hidden="1" customHeight="1"/>
    <row r="45954" ht="8.25" hidden="1" customHeight="1"/>
    <row r="45955" ht="8.25" hidden="1" customHeight="1"/>
    <row r="45956" ht="8.25" hidden="1" customHeight="1"/>
    <row r="45957" ht="8.25" hidden="1" customHeight="1"/>
    <row r="45958" ht="8.25" hidden="1" customHeight="1"/>
    <row r="45959" ht="8.25" hidden="1" customHeight="1"/>
    <row r="45960" ht="8.25" hidden="1" customHeight="1"/>
    <row r="45961" ht="8.25" hidden="1" customHeight="1"/>
    <row r="45962" ht="8.25" hidden="1" customHeight="1"/>
    <row r="45963" ht="8.25" hidden="1" customHeight="1"/>
    <row r="45964" ht="8.25" hidden="1" customHeight="1"/>
    <row r="45965" ht="8.25" hidden="1" customHeight="1"/>
    <row r="45966" ht="8.25" hidden="1" customHeight="1"/>
    <row r="45967" ht="8.25" hidden="1" customHeight="1"/>
    <row r="45968" ht="8.25" hidden="1" customHeight="1"/>
    <row r="45969" ht="8.25" hidden="1" customHeight="1"/>
    <row r="45970" ht="8.25" hidden="1" customHeight="1"/>
    <row r="45971" ht="8.25" hidden="1" customHeight="1"/>
    <row r="45972" ht="8.25" hidden="1" customHeight="1"/>
    <row r="45973" ht="8.25" hidden="1" customHeight="1"/>
    <row r="45974" ht="8.25" hidden="1" customHeight="1"/>
    <row r="45975" ht="8.25" hidden="1" customHeight="1"/>
    <row r="45976" ht="8.25" hidden="1" customHeight="1"/>
    <row r="45977" ht="8.25" hidden="1" customHeight="1"/>
    <row r="45978" ht="8.25" hidden="1" customHeight="1"/>
    <row r="45979" ht="8.25" hidden="1" customHeight="1"/>
    <row r="45980" ht="8.25" hidden="1" customHeight="1"/>
    <row r="45981" ht="8.25" hidden="1" customHeight="1"/>
    <row r="45982" ht="8.25" hidden="1" customHeight="1"/>
    <row r="45983" ht="8.25" hidden="1" customHeight="1"/>
    <row r="45984" ht="8.25" hidden="1" customHeight="1"/>
    <row r="45985" ht="8.25" hidden="1" customHeight="1"/>
    <row r="45986" ht="8.25" hidden="1" customHeight="1"/>
    <row r="45987" ht="8.25" hidden="1" customHeight="1"/>
    <row r="45988" ht="8.25" hidden="1" customHeight="1"/>
    <row r="45989" ht="8.25" hidden="1" customHeight="1"/>
    <row r="45990" ht="8.25" hidden="1" customHeight="1"/>
    <row r="45991" ht="8.25" hidden="1" customHeight="1"/>
    <row r="45992" ht="8.25" hidden="1" customHeight="1"/>
    <row r="45993" ht="8.25" hidden="1" customHeight="1"/>
    <row r="45994" ht="8.25" hidden="1" customHeight="1"/>
    <row r="45995" ht="8.25" hidden="1" customHeight="1"/>
    <row r="45996" ht="8.25" hidden="1" customHeight="1"/>
    <row r="45997" ht="8.25" hidden="1" customHeight="1"/>
    <row r="45998" ht="8.25" hidden="1" customHeight="1"/>
    <row r="45999" ht="8.25" hidden="1" customHeight="1"/>
    <row r="46000" ht="8.25" hidden="1" customHeight="1"/>
    <row r="46001" ht="8.25" hidden="1" customHeight="1"/>
    <row r="46002" ht="8.25" hidden="1" customHeight="1"/>
    <row r="46003" ht="8.25" hidden="1" customHeight="1"/>
    <row r="46004" ht="8.25" hidden="1" customHeight="1"/>
    <row r="46005" ht="8.25" hidden="1" customHeight="1"/>
    <row r="46006" ht="8.25" hidden="1" customHeight="1"/>
    <row r="46007" ht="8.25" hidden="1" customHeight="1"/>
    <row r="46008" ht="8.25" hidden="1" customHeight="1"/>
    <row r="46009" ht="8.25" hidden="1" customHeight="1"/>
    <row r="46010" ht="8.25" hidden="1" customHeight="1"/>
    <row r="46011" ht="8.25" hidden="1" customHeight="1"/>
    <row r="46012" ht="8.25" hidden="1" customHeight="1"/>
    <row r="46013" ht="8.25" hidden="1" customHeight="1"/>
    <row r="46014" ht="8.25" hidden="1" customHeight="1"/>
    <row r="46015" ht="8.25" hidden="1" customHeight="1"/>
    <row r="46016" ht="8.25" hidden="1" customHeight="1"/>
    <row r="46017" ht="8.25" hidden="1" customHeight="1"/>
    <row r="46018" ht="8.25" hidden="1" customHeight="1"/>
    <row r="46019" ht="8.25" hidden="1" customHeight="1"/>
    <row r="46020" ht="8.25" hidden="1" customHeight="1"/>
    <row r="46021" ht="8.25" hidden="1" customHeight="1"/>
    <row r="46022" ht="8.25" hidden="1" customHeight="1"/>
    <row r="46023" ht="8.25" hidden="1" customHeight="1"/>
    <row r="46024" ht="8.25" hidden="1" customHeight="1"/>
    <row r="46025" ht="8.25" hidden="1" customHeight="1"/>
    <row r="46026" ht="8.25" hidden="1" customHeight="1"/>
    <row r="46027" ht="8.25" hidden="1" customHeight="1"/>
    <row r="46028" ht="8.25" hidden="1" customHeight="1"/>
    <row r="46029" ht="8.25" hidden="1" customHeight="1"/>
    <row r="46030" ht="8.25" hidden="1" customHeight="1"/>
    <row r="46031" ht="8.25" hidden="1" customHeight="1"/>
    <row r="46032" ht="8.25" hidden="1" customHeight="1"/>
    <row r="46033" ht="8.25" hidden="1" customHeight="1"/>
    <row r="46034" ht="8.25" hidden="1" customHeight="1"/>
    <row r="46035" ht="8.25" hidden="1" customHeight="1"/>
    <row r="46036" ht="8.25" hidden="1" customHeight="1"/>
    <row r="46037" ht="8.25" hidden="1" customHeight="1"/>
    <row r="46038" ht="8.25" hidden="1" customHeight="1"/>
    <row r="46039" ht="8.25" hidden="1" customHeight="1"/>
    <row r="46040" ht="8.25" hidden="1" customHeight="1"/>
    <row r="46041" ht="8.25" hidden="1" customHeight="1"/>
    <row r="46042" ht="8.25" hidden="1" customHeight="1"/>
    <row r="46043" ht="8.25" hidden="1" customHeight="1"/>
    <row r="46044" ht="8.25" hidden="1" customHeight="1"/>
    <row r="46045" ht="8.25" hidden="1" customHeight="1"/>
    <row r="46046" ht="8.25" hidden="1" customHeight="1"/>
    <row r="46047" ht="8.25" hidden="1" customHeight="1"/>
    <row r="46048" ht="8.25" hidden="1" customHeight="1"/>
    <row r="46049" ht="8.25" hidden="1" customHeight="1"/>
    <row r="46050" ht="8.25" hidden="1" customHeight="1"/>
    <row r="46051" ht="8.25" hidden="1" customHeight="1"/>
    <row r="46052" ht="8.25" hidden="1" customHeight="1"/>
    <row r="46053" ht="8.25" hidden="1" customHeight="1"/>
    <row r="46054" ht="8.25" hidden="1" customHeight="1"/>
    <row r="46055" ht="8.25" hidden="1" customHeight="1"/>
    <row r="46056" ht="8.25" hidden="1" customHeight="1"/>
    <row r="46057" ht="8.25" hidden="1" customHeight="1"/>
    <row r="46058" ht="8.25" hidden="1" customHeight="1"/>
    <row r="46059" ht="8.25" hidden="1" customHeight="1"/>
    <row r="46060" ht="8.25" hidden="1" customHeight="1"/>
    <row r="46061" ht="8.25" hidden="1" customHeight="1"/>
    <row r="46062" ht="8.25" hidden="1" customHeight="1"/>
    <row r="46063" ht="8.25" hidden="1" customHeight="1"/>
    <row r="46064" ht="8.25" hidden="1" customHeight="1"/>
    <row r="46065" ht="8.25" hidden="1" customHeight="1"/>
    <row r="46066" ht="8.25" hidden="1" customHeight="1"/>
    <row r="46067" ht="8.25" hidden="1" customHeight="1"/>
    <row r="46068" ht="8.25" hidden="1" customHeight="1"/>
    <row r="46069" ht="8.25" hidden="1" customHeight="1"/>
    <row r="46070" ht="8.25" hidden="1" customHeight="1"/>
    <row r="46071" ht="8.25" hidden="1" customHeight="1"/>
    <row r="46072" ht="8.25" hidden="1" customHeight="1"/>
    <row r="46073" ht="8.25" hidden="1" customHeight="1"/>
    <row r="46074" ht="8.25" hidden="1" customHeight="1"/>
    <row r="46075" ht="8.25" hidden="1" customHeight="1"/>
    <row r="46076" ht="8.25" hidden="1" customHeight="1"/>
    <row r="46077" ht="8.25" hidden="1" customHeight="1"/>
    <row r="46078" ht="8.25" hidden="1" customHeight="1"/>
    <row r="46079" ht="8.25" hidden="1" customHeight="1"/>
    <row r="46080" ht="8.25" hidden="1" customHeight="1"/>
    <row r="46081" ht="8.25" hidden="1" customHeight="1"/>
    <row r="46082" ht="8.25" hidden="1" customHeight="1"/>
    <row r="46083" ht="8.25" hidden="1" customHeight="1"/>
    <row r="46084" ht="8.25" hidden="1" customHeight="1"/>
    <row r="46085" ht="8.25" hidden="1" customHeight="1"/>
    <row r="46086" ht="8.25" hidden="1" customHeight="1"/>
    <row r="46087" ht="8.25" hidden="1" customHeight="1"/>
    <row r="46088" ht="8.25" hidden="1" customHeight="1"/>
    <row r="46089" ht="8.25" hidden="1" customHeight="1"/>
    <row r="46090" ht="8.25" hidden="1" customHeight="1"/>
    <row r="46091" ht="8.25" hidden="1" customHeight="1"/>
    <row r="46092" ht="8.25" hidden="1" customHeight="1"/>
    <row r="46093" ht="8.25" hidden="1" customHeight="1"/>
    <row r="46094" ht="8.25" hidden="1" customHeight="1"/>
    <row r="46095" ht="8.25" hidden="1" customHeight="1"/>
    <row r="46096" ht="8.25" hidden="1" customHeight="1"/>
    <row r="46097" ht="8.25" hidden="1" customHeight="1"/>
    <row r="46098" ht="8.25" hidden="1" customHeight="1"/>
    <row r="46099" ht="8.25" hidden="1" customHeight="1"/>
    <row r="46100" ht="8.25" hidden="1" customHeight="1"/>
    <row r="46101" ht="8.25" hidden="1" customHeight="1"/>
    <row r="46102" ht="8.25" hidden="1" customHeight="1"/>
    <row r="46103" ht="8.25" hidden="1" customHeight="1"/>
    <row r="46104" ht="8.25" hidden="1" customHeight="1"/>
    <row r="46105" ht="8.25" hidden="1" customHeight="1"/>
    <row r="46106" ht="8.25" hidden="1" customHeight="1"/>
    <row r="46107" ht="8.25" hidden="1" customHeight="1"/>
    <row r="46108" ht="8.25" hidden="1" customHeight="1"/>
    <row r="46109" ht="8.25" hidden="1" customHeight="1"/>
    <row r="46110" ht="8.25" hidden="1" customHeight="1"/>
    <row r="46111" ht="8.25" hidden="1" customHeight="1"/>
    <row r="46112" ht="8.25" hidden="1" customHeight="1"/>
    <row r="46113" ht="8.25" hidden="1" customHeight="1"/>
    <row r="46114" ht="8.25" hidden="1" customHeight="1"/>
    <row r="46115" ht="8.25" hidden="1" customHeight="1"/>
    <row r="46116" ht="8.25" hidden="1" customHeight="1"/>
    <row r="46117" ht="8.25" hidden="1" customHeight="1"/>
    <row r="46118" ht="8.25" hidden="1" customHeight="1"/>
    <row r="46119" ht="8.25" hidden="1" customHeight="1"/>
    <row r="46120" ht="8.25" hidden="1" customHeight="1"/>
    <row r="46121" ht="8.25" hidden="1" customHeight="1"/>
    <row r="46122" ht="8.25" hidden="1" customHeight="1"/>
    <row r="46123" ht="8.25" hidden="1" customHeight="1"/>
    <row r="46124" ht="8.25" hidden="1" customHeight="1"/>
    <row r="46125" ht="8.25" hidden="1" customHeight="1"/>
    <row r="46126" ht="8.25" hidden="1" customHeight="1"/>
    <row r="46127" ht="8.25" hidden="1" customHeight="1"/>
    <row r="46128" ht="8.25" hidden="1" customHeight="1"/>
    <row r="46129" ht="8.25" hidden="1" customHeight="1"/>
    <row r="46130" ht="8.25" hidden="1" customHeight="1"/>
    <row r="46131" ht="8.25" hidden="1" customHeight="1"/>
    <row r="46132" ht="8.25" hidden="1" customHeight="1"/>
    <row r="46133" ht="8.25" hidden="1" customHeight="1"/>
    <row r="46134" ht="8.25" hidden="1" customHeight="1"/>
    <row r="46135" ht="8.25" hidden="1" customHeight="1"/>
    <row r="46136" ht="8.25" hidden="1" customHeight="1"/>
    <row r="46137" ht="8.25" hidden="1" customHeight="1"/>
    <row r="46138" ht="8.25" hidden="1" customHeight="1"/>
    <row r="46139" ht="8.25" hidden="1" customHeight="1"/>
    <row r="46140" ht="8.25" hidden="1" customHeight="1"/>
    <row r="46141" ht="8.25" hidden="1" customHeight="1"/>
    <row r="46142" ht="8.25" hidden="1" customHeight="1"/>
    <row r="46143" ht="8.25" hidden="1" customHeight="1"/>
    <row r="46144" ht="8.25" hidden="1" customHeight="1"/>
    <row r="46145" ht="8.25" hidden="1" customHeight="1"/>
    <row r="46146" ht="8.25" hidden="1" customHeight="1"/>
    <row r="46147" ht="8.25" hidden="1" customHeight="1"/>
    <row r="46148" ht="8.25" hidden="1" customHeight="1"/>
    <row r="46149" ht="8.25" hidden="1" customHeight="1"/>
    <row r="46150" ht="8.25" hidden="1" customHeight="1"/>
    <row r="46151" ht="8.25" hidden="1" customHeight="1"/>
    <row r="46152" ht="8.25" hidden="1" customHeight="1"/>
    <row r="46153" ht="8.25" hidden="1" customHeight="1"/>
    <row r="46154" ht="8.25" hidden="1" customHeight="1"/>
    <row r="46155" ht="8.25" hidden="1" customHeight="1"/>
    <row r="46156" ht="8.25" hidden="1" customHeight="1"/>
    <row r="46157" ht="8.25" hidden="1" customHeight="1"/>
    <row r="46158" ht="8.25" hidden="1" customHeight="1"/>
    <row r="46159" ht="8.25" hidden="1" customHeight="1"/>
    <row r="46160" ht="8.25" hidden="1" customHeight="1"/>
    <row r="46161" ht="8.25" hidden="1" customHeight="1"/>
    <row r="46162" ht="8.25" hidden="1" customHeight="1"/>
    <row r="46163" ht="8.25" hidden="1" customHeight="1"/>
    <row r="46164" ht="8.25" hidden="1" customHeight="1"/>
    <row r="46165" ht="8.25" hidden="1" customHeight="1"/>
    <row r="46166" ht="8.25" hidden="1" customHeight="1"/>
    <row r="46167" ht="8.25" hidden="1" customHeight="1"/>
    <row r="46168" ht="8.25" hidden="1" customHeight="1"/>
    <row r="46169" ht="8.25" hidden="1" customHeight="1"/>
    <row r="46170" ht="8.25" hidden="1" customHeight="1"/>
    <row r="46171" ht="8.25" hidden="1" customHeight="1"/>
    <row r="46172" ht="8.25" hidden="1" customHeight="1"/>
    <row r="46173" ht="8.25" hidden="1" customHeight="1"/>
    <row r="46174" ht="8.25" hidden="1" customHeight="1"/>
    <row r="46175" ht="8.25" hidden="1" customHeight="1"/>
    <row r="46176" ht="8.25" hidden="1" customHeight="1"/>
    <row r="46177" ht="8.25" hidden="1" customHeight="1"/>
    <row r="46178" ht="8.25" hidden="1" customHeight="1"/>
    <row r="46179" ht="8.25" hidden="1" customHeight="1"/>
    <row r="46180" ht="8.25" hidden="1" customHeight="1"/>
    <row r="46181" ht="8.25" hidden="1" customHeight="1"/>
    <row r="46182" ht="8.25" hidden="1" customHeight="1"/>
    <row r="46183" ht="8.25" hidden="1" customHeight="1"/>
    <row r="46184" ht="8.25" hidden="1" customHeight="1"/>
    <row r="46185" ht="8.25" hidden="1" customHeight="1"/>
    <row r="46186" ht="8.25" hidden="1" customHeight="1"/>
    <row r="46187" ht="8.25" hidden="1" customHeight="1"/>
    <row r="46188" ht="8.25" hidden="1" customHeight="1"/>
    <row r="46189" ht="8.25" hidden="1" customHeight="1"/>
    <row r="46190" ht="8.25" hidden="1" customHeight="1"/>
    <row r="46191" ht="8.25" hidden="1" customHeight="1"/>
    <row r="46192" ht="8.25" hidden="1" customHeight="1"/>
    <row r="46193" ht="8.25" hidden="1" customHeight="1"/>
    <row r="46194" ht="8.25" hidden="1" customHeight="1"/>
    <row r="46195" ht="8.25" hidden="1" customHeight="1"/>
    <row r="46196" ht="8.25" hidden="1" customHeight="1"/>
    <row r="46197" ht="8.25" hidden="1" customHeight="1"/>
    <row r="46198" ht="8.25" hidden="1" customHeight="1"/>
    <row r="46199" ht="8.25" hidden="1" customHeight="1"/>
    <row r="46200" ht="8.25" hidden="1" customHeight="1"/>
    <row r="46201" ht="8.25" hidden="1" customHeight="1"/>
    <row r="46202" ht="8.25" hidden="1" customHeight="1"/>
    <row r="46203" ht="8.25" hidden="1" customHeight="1"/>
    <row r="46204" ht="8.25" hidden="1" customHeight="1"/>
    <row r="46205" ht="8.25" hidden="1" customHeight="1"/>
    <row r="46206" ht="8.25" hidden="1" customHeight="1"/>
    <row r="46207" ht="8.25" hidden="1" customHeight="1"/>
    <row r="46208" ht="8.25" hidden="1" customHeight="1"/>
    <row r="46209" ht="8.25" hidden="1" customHeight="1"/>
    <row r="46210" ht="8.25" hidden="1" customHeight="1"/>
    <row r="46211" ht="8.25" hidden="1" customHeight="1"/>
    <row r="46212" ht="8.25" hidden="1" customHeight="1"/>
    <row r="46213" ht="8.25" hidden="1" customHeight="1"/>
    <row r="46214" ht="8.25" hidden="1" customHeight="1"/>
    <row r="46215" ht="8.25" hidden="1" customHeight="1"/>
    <row r="46216" ht="8.25" hidden="1" customHeight="1"/>
    <row r="46217" ht="8.25" hidden="1" customHeight="1"/>
    <row r="46218" ht="8.25" hidden="1" customHeight="1"/>
    <row r="46219" ht="8.25" hidden="1" customHeight="1"/>
    <row r="46220" ht="8.25" hidden="1" customHeight="1"/>
    <row r="46221" ht="8.25" hidden="1" customHeight="1"/>
    <row r="46222" ht="8.25" hidden="1" customHeight="1"/>
    <row r="46223" ht="8.25" hidden="1" customHeight="1"/>
    <row r="46224" ht="8.25" hidden="1" customHeight="1"/>
    <row r="46225" ht="8.25" hidden="1" customHeight="1"/>
    <row r="46226" ht="8.25" hidden="1" customHeight="1"/>
    <row r="46227" ht="8.25" hidden="1" customHeight="1"/>
    <row r="46228" ht="8.25" hidden="1" customHeight="1"/>
    <row r="46229" ht="8.25" hidden="1" customHeight="1"/>
    <row r="46230" ht="8.25" hidden="1" customHeight="1"/>
    <row r="46231" ht="8.25" hidden="1" customHeight="1"/>
    <row r="46232" ht="8.25" hidden="1" customHeight="1"/>
    <row r="46233" ht="8.25" hidden="1" customHeight="1"/>
    <row r="46234" ht="8.25" hidden="1" customHeight="1"/>
    <row r="46235" ht="8.25" hidden="1" customHeight="1"/>
    <row r="46236" ht="8.25" hidden="1" customHeight="1"/>
    <row r="46237" ht="8.25" hidden="1" customHeight="1"/>
    <row r="46238" ht="8.25" hidden="1" customHeight="1"/>
    <row r="46239" ht="8.25" hidden="1" customHeight="1"/>
    <row r="46240" ht="8.25" hidden="1" customHeight="1"/>
    <row r="46241" ht="8.25" hidden="1" customHeight="1"/>
    <row r="46242" ht="8.25" hidden="1" customHeight="1"/>
    <row r="46243" ht="8.25" hidden="1" customHeight="1"/>
    <row r="46244" ht="8.25" hidden="1" customHeight="1"/>
    <row r="46245" ht="8.25" hidden="1" customHeight="1"/>
    <row r="46246" ht="8.25" hidden="1" customHeight="1"/>
    <row r="46247" ht="8.25" hidden="1" customHeight="1"/>
    <row r="46248" ht="8.25" hidden="1" customHeight="1"/>
    <row r="46249" ht="8.25" hidden="1" customHeight="1"/>
    <row r="46250" ht="8.25" hidden="1" customHeight="1"/>
    <row r="46251" ht="8.25" hidden="1" customHeight="1"/>
    <row r="46252" ht="8.25" hidden="1" customHeight="1"/>
    <row r="46253" ht="8.25" hidden="1" customHeight="1"/>
    <row r="46254" ht="8.25" hidden="1" customHeight="1"/>
    <row r="46255" ht="8.25" hidden="1" customHeight="1"/>
    <row r="46256" ht="8.25" hidden="1" customHeight="1"/>
    <row r="46257" ht="8.25" hidden="1" customHeight="1"/>
    <row r="46258" ht="8.25" hidden="1" customHeight="1"/>
    <row r="46259" ht="8.25" hidden="1" customHeight="1"/>
    <row r="46260" ht="8.25" hidden="1" customHeight="1"/>
    <row r="46261" ht="8.25" hidden="1" customHeight="1"/>
    <row r="46262" ht="8.25" hidden="1" customHeight="1"/>
    <row r="46263" ht="8.25" hidden="1" customHeight="1"/>
    <row r="46264" ht="8.25" hidden="1" customHeight="1"/>
    <row r="46265" ht="8.25" hidden="1" customHeight="1"/>
    <row r="46266" ht="8.25" hidden="1" customHeight="1"/>
    <row r="46267" ht="8.25" hidden="1" customHeight="1"/>
    <row r="46268" ht="8.25" hidden="1" customHeight="1"/>
    <row r="46269" ht="8.25" hidden="1" customHeight="1"/>
    <row r="46270" ht="8.25" hidden="1" customHeight="1"/>
    <row r="46271" ht="8.25" hidden="1" customHeight="1"/>
    <row r="46272" ht="8.25" hidden="1" customHeight="1"/>
    <row r="46273" ht="8.25" hidden="1" customHeight="1"/>
    <row r="46274" ht="8.25" hidden="1" customHeight="1"/>
    <row r="46275" ht="8.25" hidden="1" customHeight="1"/>
    <row r="46276" ht="8.25" hidden="1" customHeight="1"/>
    <row r="46277" ht="8.25" hidden="1" customHeight="1"/>
    <row r="46278" ht="8.25" hidden="1" customHeight="1"/>
    <row r="46279" ht="8.25" hidden="1" customHeight="1"/>
    <row r="46280" ht="8.25" hidden="1" customHeight="1"/>
    <row r="46281" ht="8.25" hidden="1" customHeight="1"/>
    <row r="46282" ht="8.25" hidden="1" customHeight="1"/>
    <row r="46283" ht="8.25" hidden="1" customHeight="1"/>
    <row r="46284" ht="8.25" hidden="1" customHeight="1"/>
    <row r="46285" ht="8.25" hidden="1" customHeight="1"/>
    <row r="46286" ht="8.25" hidden="1" customHeight="1"/>
    <row r="46287" ht="8.25" hidden="1" customHeight="1"/>
    <row r="46288" ht="8.25" hidden="1" customHeight="1"/>
    <row r="46289" ht="8.25" hidden="1" customHeight="1"/>
    <row r="46290" ht="8.25" hidden="1" customHeight="1"/>
    <row r="46291" ht="8.25" hidden="1" customHeight="1"/>
    <row r="46292" ht="8.25" hidden="1" customHeight="1"/>
    <row r="46293" ht="8.25" hidden="1" customHeight="1"/>
    <row r="46294" ht="8.25" hidden="1" customHeight="1"/>
    <row r="46295" ht="8.25" hidden="1" customHeight="1"/>
    <row r="46296" ht="8.25" hidden="1" customHeight="1"/>
    <row r="46297" ht="8.25" hidden="1" customHeight="1"/>
    <row r="46298" ht="8.25" hidden="1" customHeight="1"/>
    <row r="46299" ht="8.25" hidden="1" customHeight="1"/>
    <row r="46300" ht="8.25" hidden="1" customHeight="1"/>
    <row r="46301" ht="8.25" hidden="1" customHeight="1"/>
    <row r="46302" ht="8.25" hidden="1" customHeight="1"/>
    <row r="46303" ht="8.25" hidden="1" customHeight="1"/>
    <row r="46304" ht="8.25" hidden="1" customHeight="1"/>
    <row r="46305" ht="8.25" hidden="1" customHeight="1"/>
    <row r="46306" ht="8.25" hidden="1" customHeight="1"/>
    <row r="46307" ht="8.25" hidden="1" customHeight="1"/>
    <row r="46308" ht="8.25" hidden="1" customHeight="1"/>
    <row r="46309" ht="8.25" hidden="1" customHeight="1"/>
    <row r="46310" ht="8.25" hidden="1" customHeight="1"/>
    <row r="46311" ht="8.25" hidden="1" customHeight="1"/>
    <row r="46312" ht="8.25" hidden="1" customHeight="1"/>
    <row r="46313" ht="8.25" hidden="1" customHeight="1"/>
    <row r="46314" ht="8.25" hidden="1" customHeight="1"/>
    <row r="46315" ht="8.25" hidden="1" customHeight="1"/>
    <row r="46316" ht="8.25" hidden="1" customHeight="1"/>
    <row r="46317" ht="8.25" hidden="1" customHeight="1"/>
    <row r="46318" ht="8.25" hidden="1" customHeight="1"/>
    <row r="46319" ht="8.25" hidden="1" customHeight="1"/>
    <row r="46320" ht="8.25" hidden="1" customHeight="1"/>
    <row r="46321" ht="8.25" hidden="1" customHeight="1"/>
    <row r="46322" ht="8.25" hidden="1" customHeight="1"/>
    <row r="46323" ht="8.25" hidden="1" customHeight="1"/>
    <row r="46324" ht="8.25" hidden="1" customHeight="1"/>
    <row r="46325" ht="8.25" hidden="1" customHeight="1"/>
    <row r="46326" ht="8.25" hidden="1" customHeight="1"/>
    <row r="46327" ht="8.25" hidden="1" customHeight="1"/>
    <row r="46328" ht="8.25" hidden="1" customHeight="1"/>
    <row r="46329" ht="8.25" hidden="1" customHeight="1"/>
    <row r="46330" ht="8.25" hidden="1" customHeight="1"/>
    <row r="46331" ht="8.25" hidden="1" customHeight="1"/>
    <row r="46332" ht="8.25" hidden="1" customHeight="1"/>
    <row r="46333" ht="8.25" hidden="1" customHeight="1"/>
    <row r="46334" ht="8.25" hidden="1" customHeight="1"/>
    <row r="46335" ht="8.25" hidden="1" customHeight="1"/>
    <row r="46336" ht="8.25" hidden="1" customHeight="1"/>
    <row r="46337" ht="8.25" hidden="1" customHeight="1"/>
    <row r="46338" ht="8.25" hidden="1" customHeight="1"/>
    <row r="46339" ht="8.25" hidden="1" customHeight="1"/>
    <row r="46340" ht="8.25" hidden="1" customHeight="1"/>
    <row r="46341" ht="8.25" hidden="1" customHeight="1"/>
    <row r="46342" ht="8.25" hidden="1" customHeight="1"/>
    <row r="46343" ht="8.25" hidden="1" customHeight="1"/>
    <row r="46344" ht="8.25" hidden="1" customHeight="1"/>
    <row r="46345" ht="8.25" hidden="1" customHeight="1"/>
    <row r="46346" ht="8.25" hidden="1" customHeight="1"/>
    <row r="46347" ht="8.25" hidden="1" customHeight="1"/>
    <row r="46348" ht="8.25" hidden="1" customHeight="1"/>
    <row r="46349" ht="8.25" hidden="1" customHeight="1"/>
    <row r="46350" ht="8.25" hidden="1" customHeight="1"/>
    <row r="46351" ht="8.25" hidden="1" customHeight="1"/>
    <row r="46352" ht="8.25" hidden="1" customHeight="1"/>
    <row r="46353" ht="8.25" hidden="1" customHeight="1"/>
    <row r="46354" ht="8.25" hidden="1" customHeight="1"/>
    <row r="46355" ht="8.25" hidden="1" customHeight="1"/>
    <row r="46356" ht="8.25" hidden="1" customHeight="1"/>
    <row r="46357" ht="8.25" hidden="1" customHeight="1"/>
    <row r="46358" ht="8.25" hidden="1" customHeight="1"/>
    <row r="46359" ht="8.25" hidden="1" customHeight="1"/>
    <row r="46360" ht="8.25" hidden="1" customHeight="1"/>
    <row r="46361" ht="8.25" hidden="1" customHeight="1"/>
    <row r="46362" ht="8.25" hidden="1" customHeight="1"/>
    <row r="46363" ht="8.25" hidden="1" customHeight="1"/>
    <row r="46364" ht="8.25" hidden="1" customHeight="1"/>
    <row r="46365" ht="8.25" hidden="1" customHeight="1"/>
    <row r="46366" ht="8.25" hidden="1" customHeight="1"/>
    <row r="46367" ht="8.25" hidden="1" customHeight="1"/>
    <row r="46368" ht="8.25" hidden="1" customHeight="1"/>
    <row r="46369" ht="8.25" hidden="1" customHeight="1"/>
    <row r="46370" ht="8.25" hidden="1" customHeight="1"/>
    <row r="46371" ht="8.25" hidden="1" customHeight="1"/>
    <row r="46372" ht="8.25" hidden="1" customHeight="1"/>
    <row r="46373" ht="8.25" hidden="1" customHeight="1"/>
    <row r="46374" ht="8.25" hidden="1" customHeight="1"/>
    <row r="46375" ht="8.25" hidden="1" customHeight="1"/>
    <row r="46376" ht="8.25" hidden="1" customHeight="1"/>
    <row r="46377" ht="8.25" hidden="1" customHeight="1"/>
    <row r="46378" ht="8.25" hidden="1" customHeight="1"/>
    <row r="46379" ht="8.25" hidden="1" customHeight="1"/>
    <row r="46380" ht="8.25" hidden="1" customHeight="1"/>
    <row r="46381" ht="8.25" hidden="1" customHeight="1"/>
    <row r="46382" ht="8.25" hidden="1" customHeight="1"/>
    <row r="46383" ht="8.25" hidden="1" customHeight="1"/>
    <row r="46384" ht="8.25" hidden="1" customHeight="1"/>
    <row r="46385" ht="8.25" hidden="1" customHeight="1"/>
    <row r="46386" ht="8.25" hidden="1" customHeight="1"/>
    <row r="46387" ht="8.25" hidden="1" customHeight="1"/>
    <row r="46388" ht="8.25" hidden="1" customHeight="1"/>
    <row r="46389" ht="8.25" hidden="1" customHeight="1"/>
    <row r="46390" ht="8.25" hidden="1" customHeight="1"/>
    <row r="46391" ht="8.25" hidden="1" customHeight="1"/>
    <row r="46392" ht="8.25" hidden="1" customHeight="1"/>
    <row r="46393" ht="8.25" hidden="1" customHeight="1"/>
    <row r="46394" ht="8.25" hidden="1" customHeight="1"/>
    <row r="46395" ht="8.25" hidden="1" customHeight="1"/>
    <row r="46396" ht="8.25" hidden="1" customHeight="1"/>
    <row r="46397" ht="8.25" hidden="1" customHeight="1"/>
    <row r="46398" ht="8.25" hidden="1" customHeight="1"/>
    <row r="46399" ht="8.25" hidden="1" customHeight="1"/>
    <row r="46400" ht="8.25" hidden="1" customHeight="1"/>
    <row r="46401" ht="8.25" hidden="1" customHeight="1"/>
    <row r="46402" ht="8.25" hidden="1" customHeight="1"/>
    <row r="46403" ht="8.25" hidden="1" customHeight="1"/>
    <row r="46404" ht="8.25" hidden="1" customHeight="1"/>
    <row r="46405" ht="8.25" hidden="1" customHeight="1"/>
    <row r="46406" ht="8.25" hidden="1" customHeight="1"/>
    <row r="46407" ht="8.25" hidden="1" customHeight="1"/>
    <row r="46408" ht="8.25" hidden="1" customHeight="1"/>
    <row r="46409" ht="8.25" hidden="1" customHeight="1"/>
    <row r="46410" ht="8.25" hidden="1" customHeight="1"/>
    <row r="46411" ht="8.25" hidden="1" customHeight="1"/>
    <row r="46412" ht="8.25" hidden="1" customHeight="1"/>
    <row r="46413" ht="8.25" hidden="1" customHeight="1"/>
    <row r="46414" ht="8.25" hidden="1" customHeight="1"/>
    <row r="46415" ht="8.25" hidden="1" customHeight="1"/>
    <row r="46416" ht="8.25" hidden="1" customHeight="1"/>
    <row r="46417" ht="8.25" hidden="1" customHeight="1"/>
    <row r="46418" ht="8.25" hidden="1" customHeight="1"/>
    <row r="46419" ht="8.25" hidden="1" customHeight="1"/>
    <row r="46420" ht="8.25" hidden="1" customHeight="1"/>
    <row r="46421" ht="8.25" hidden="1" customHeight="1"/>
    <row r="46422" ht="8.25" hidden="1" customHeight="1"/>
    <row r="46423" ht="8.25" hidden="1" customHeight="1"/>
    <row r="46424" ht="8.25" hidden="1" customHeight="1"/>
    <row r="46425" ht="8.25" hidden="1" customHeight="1"/>
    <row r="46426" ht="8.25" hidden="1" customHeight="1"/>
    <row r="46427" ht="8.25" hidden="1" customHeight="1"/>
    <row r="46428" ht="8.25" hidden="1" customHeight="1"/>
    <row r="46429" ht="8.25" hidden="1" customHeight="1"/>
    <row r="46430" ht="8.25" hidden="1" customHeight="1"/>
    <row r="46431" ht="8.25" hidden="1" customHeight="1"/>
    <row r="46432" ht="8.25" hidden="1" customHeight="1"/>
    <row r="46433" ht="8.25" hidden="1" customHeight="1"/>
    <row r="46434" ht="8.25" hidden="1" customHeight="1"/>
    <row r="46435" ht="8.25" hidden="1" customHeight="1"/>
    <row r="46436" ht="8.25" hidden="1" customHeight="1"/>
    <row r="46437" ht="8.25" hidden="1" customHeight="1"/>
    <row r="46438" ht="8.25" hidden="1" customHeight="1"/>
    <row r="46439" ht="8.25" hidden="1" customHeight="1"/>
    <row r="46440" ht="8.25" hidden="1" customHeight="1"/>
    <row r="46441" ht="8.25" hidden="1" customHeight="1"/>
    <row r="46442" ht="8.25" hidden="1" customHeight="1"/>
    <row r="46443" ht="8.25" hidden="1" customHeight="1"/>
    <row r="46444" ht="8.25" hidden="1" customHeight="1"/>
    <row r="46445" ht="8.25" hidden="1" customHeight="1"/>
    <row r="46446" ht="8.25" hidden="1" customHeight="1"/>
    <row r="46447" ht="8.25" hidden="1" customHeight="1"/>
    <row r="46448" ht="8.25" hidden="1" customHeight="1"/>
    <row r="46449" ht="8.25" hidden="1" customHeight="1"/>
    <row r="46450" ht="8.25" hidden="1" customHeight="1"/>
    <row r="46451" ht="8.25" hidden="1" customHeight="1"/>
    <row r="46452" ht="8.25" hidden="1" customHeight="1"/>
    <row r="46453" ht="8.25" hidden="1" customHeight="1"/>
    <row r="46454" ht="8.25" hidden="1" customHeight="1"/>
    <row r="46455" ht="8.25" hidden="1" customHeight="1"/>
    <row r="46456" ht="8.25" hidden="1" customHeight="1"/>
    <row r="46457" ht="8.25" hidden="1" customHeight="1"/>
    <row r="46458" ht="8.25" hidden="1" customHeight="1"/>
    <row r="46459" ht="8.25" hidden="1" customHeight="1"/>
    <row r="46460" ht="8.25" hidden="1" customHeight="1"/>
    <row r="46461" ht="8.25" hidden="1" customHeight="1"/>
    <row r="46462" ht="8.25" hidden="1" customHeight="1"/>
    <row r="46463" ht="8.25" hidden="1" customHeight="1"/>
    <row r="46464" ht="8.25" hidden="1" customHeight="1"/>
    <row r="46465" ht="8.25" hidden="1" customHeight="1"/>
    <row r="46466" ht="8.25" hidden="1" customHeight="1"/>
    <row r="46467" ht="8.25" hidden="1" customHeight="1"/>
    <row r="46468" ht="8.25" hidden="1" customHeight="1"/>
    <row r="46469" ht="8.25" hidden="1" customHeight="1"/>
    <row r="46470" ht="8.25" hidden="1" customHeight="1"/>
    <row r="46471" ht="8.25" hidden="1" customHeight="1"/>
    <row r="46472" ht="8.25" hidden="1" customHeight="1"/>
    <row r="46473" ht="8.25" hidden="1" customHeight="1"/>
    <row r="46474" ht="8.25" hidden="1" customHeight="1"/>
    <row r="46475" ht="8.25" hidden="1" customHeight="1"/>
    <row r="46476" ht="8.25" hidden="1" customHeight="1"/>
    <row r="46477" ht="8.25" hidden="1" customHeight="1"/>
    <row r="46478" ht="8.25" hidden="1" customHeight="1"/>
    <row r="46479" ht="8.25" hidden="1" customHeight="1"/>
    <row r="46480" ht="8.25" hidden="1" customHeight="1"/>
    <row r="46481" ht="8.25" hidden="1" customHeight="1"/>
    <row r="46482" ht="8.25" hidden="1" customHeight="1"/>
    <row r="46483" ht="8.25" hidden="1" customHeight="1"/>
    <row r="46484" ht="8.25" hidden="1" customHeight="1"/>
    <row r="46485" ht="8.25" hidden="1" customHeight="1"/>
    <row r="46486" ht="8.25" hidden="1" customHeight="1"/>
    <row r="46487" ht="8.25" hidden="1" customHeight="1"/>
    <row r="46488" ht="8.25" hidden="1" customHeight="1"/>
    <row r="46489" ht="8.25" hidden="1" customHeight="1"/>
    <row r="46490" ht="8.25" hidden="1" customHeight="1"/>
    <row r="46491" ht="8.25" hidden="1" customHeight="1"/>
    <row r="46492" ht="8.25" hidden="1" customHeight="1"/>
    <row r="46493" ht="8.25" hidden="1" customHeight="1"/>
    <row r="46494" ht="8.25" hidden="1" customHeight="1"/>
    <row r="46495" ht="8.25" hidden="1" customHeight="1"/>
    <row r="46496" ht="8.25" hidden="1" customHeight="1"/>
    <row r="46497" ht="8.25" hidden="1" customHeight="1"/>
    <row r="46498" ht="8.25" hidden="1" customHeight="1"/>
    <row r="46499" ht="8.25" hidden="1" customHeight="1"/>
    <row r="46500" ht="8.25" hidden="1" customHeight="1"/>
    <row r="46501" ht="8.25" hidden="1" customHeight="1"/>
    <row r="46502" ht="8.25" hidden="1" customHeight="1"/>
    <row r="46503" ht="8.25" hidden="1" customHeight="1"/>
    <row r="46504" ht="8.25" hidden="1" customHeight="1"/>
    <row r="46505" ht="8.25" hidden="1" customHeight="1"/>
    <row r="46506" ht="8.25" hidden="1" customHeight="1"/>
    <row r="46507" ht="8.25" hidden="1" customHeight="1"/>
    <row r="46508" ht="8.25" hidden="1" customHeight="1"/>
    <row r="46509" ht="8.25" hidden="1" customHeight="1"/>
    <row r="46510" ht="8.25" hidden="1" customHeight="1"/>
    <row r="46511" ht="8.25" hidden="1" customHeight="1"/>
    <row r="46512" ht="8.25" hidden="1" customHeight="1"/>
    <row r="46513" ht="8.25" hidden="1" customHeight="1"/>
    <row r="46514" ht="8.25" hidden="1" customHeight="1"/>
    <row r="46515" ht="8.25" hidden="1" customHeight="1"/>
    <row r="46516" ht="8.25" hidden="1" customHeight="1"/>
    <row r="46517" ht="8.25" hidden="1" customHeight="1"/>
    <row r="46518" ht="8.25" hidden="1" customHeight="1"/>
    <row r="46519" ht="8.25" hidden="1" customHeight="1"/>
    <row r="46520" ht="8.25" hidden="1" customHeight="1"/>
    <row r="46521" ht="8.25" hidden="1" customHeight="1"/>
    <row r="46522" ht="8.25" hidden="1" customHeight="1"/>
    <row r="46523" ht="8.25" hidden="1" customHeight="1"/>
    <row r="46524" ht="8.25" hidden="1" customHeight="1"/>
    <row r="46525" ht="8.25" hidden="1" customHeight="1"/>
    <row r="46526" ht="8.25" hidden="1" customHeight="1"/>
    <row r="46527" ht="8.25" hidden="1" customHeight="1"/>
    <row r="46528" ht="8.25" hidden="1" customHeight="1"/>
    <row r="46529" ht="8.25" hidden="1" customHeight="1"/>
    <row r="46530" ht="8.25" hidden="1" customHeight="1"/>
    <row r="46531" ht="8.25" hidden="1" customHeight="1"/>
    <row r="46532" ht="8.25" hidden="1" customHeight="1"/>
    <row r="46533" ht="8.25" hidden="1" customHeight="1"/>
    <row r="46534" ht="8.25" hidden="1" customHeight="1"/>
    <row r="46535" ht="8.25" hidden="1" customHeight="1"/>
    <row r="46536" ht="8.25" hidden="1" customHeight="1"/>
    <row r="46537" ht="8.25" hidden="1" customHeight="1"/>
    <row r="46538" ht="8.25" hidden="1" customHeight="1"/>
    <row r="46539" ht="8.25" hidden="1" customHeight="1"/>
    <row r="46540" ht="8.25" hidden="1" customHeight="1"/>
    <row r="46541" ht="8.25" hidden="1" customHeight="1"/>
    <row r="46542" ht="8.25" hidden="1" customHeight="1"/>
    <row r="46543" ht="8.25" hidden="1" customHeight="1"/>
    <row r="46544" ht="8.25" hidden="1" customHeight="1"/>
    <row r="46545" ht="8.25" hidden="1" customHeight="1"/>
    <row r="46546" ht="8.25" hidden="1" customHeight="1"/>
    <row r="46547" ht="8.25" hidden="1" customHeight="1"/>
    <row r="46548" ht="8.25" hidden="1" customHeight="1"/>
    <row r="46549" ht="8.25" hidden="1" customHeight="1"/>
    <row r="46550" ht="8.25" hidden="1" customHeight="1"/>
    <row r="46551" ht="8.25" hidden="1" customHeight="1"/>
    <row r="46552" ht="8.25" hidden="1" customHeight="1"/>
    <row r="46553" ht="8.25" hidden="1" customHeight="1"/>
    <row r="46554" ht="8.25" hidden="1" customHeight="1"/>
    <row r="46555" ht="8.25" hidden="1" customHeight="1"/>
    <row r="46556" ht="8.25" hidden="1" customHeight="1"/>
    <row r="46557" ht="8.25" hidden="1" customHeight="1"/>
    <row r="46558" ht="8.25" hidden="1" customHeight="1"/>
    <row r="46559" ht="8.25" hidden="1" customHeight="1"/>
    <row r="46560" ht="8.25" hidden="1" customHeight="1"/>
    <row r="46561" ht="8.25" hidden="1" customHeight="1"/>
    <row r="46562" ht="8.25" hidden="1" customHeight="1"/>
    <row r="46563" ht="8.25" hidden="1" customHeight="1"/>
    <row r="46564" ht="8.25" hidden="1" customHeight="1"/>
    <row r="46565" ht="8.25" hidden="1" customHeight="1"/>
    <row r="46566" ht="8.25" hidden="1" customHeight="1"/>
    <row r="46567" ht="8.25" hidden="1" customHeight="1"/>
    <row r="46568" ht="8.25" hidden="1" customHeight="1"/>
    <row r="46569" ht="8.25" hidden="1" customHeight="1"/>
    <row r="46570" ht="8.25" hidden="1" customHeight="1"/>
    <row r="46571" ht="8.25" hidden="1" customHeight="1"/>
    <row r="46572" ht="8.25" hidden="1" customHeight="1"/>
    <row r="46573" ht="8.25" hidden="1" customHeight="1"/>
    <row r="46574" ht="8.25" hidden="1" customHeight="1"/>
    <row r="46575" ht="8.25" hidden="1" customHeight="1"/>
    <row r="46576" ht="8.25" hidden="1" customHeight="1"/>
    <row r="46577" ht="8.25" hidden="1" customHeight="1"/>
    <row r="46578" ht="8.25" hidden="1" customHeight="1"/>
    <row r="46579" ht="8.25" hidden="1" customHeight="1"/>
    <row r="46580" ht="8.25" hidden="1" customHeight="1"/>
    <row r="46581" ht="8.25" hidden="1" customHeight="1"/>
    <row r="46582" ht="8.25" hidden="1" customHeight="1"/>
    <row r="46583" ht="8.25" hidden="1" customHeight="1"/>
    <row r="46584" ht="8.25" hidden="1" customHeight="1"/>
    <row r="46585" ht="8.25" hidden="1" customHeight="1"/>
    <row r="46586" ht="8.25" hidden="1" customHeight="1"/>
    <row r="46587" ht="8.25" hidden="1" customHeight="1"/>
    <row r="46588" ht="8.25" hidden="1" customHeight="1"/>
    <row r="46589" ht="8.25" hidden="1" customHeight="1"/>
    <row r="46590" ht="8.25" hidden="1" customHeight="1"/>
    <row r="46591" ht="8.25" hidden="1" customHeight="1"/>
    <row r="46592" ht="8.25" hidden="1" customHeight="1"/>
    <row r="46593" ht="8.25" hidden="1" customHeight="1"/>
    <row r="46594" ht="8.25" hidden="1" customHeight="1"/>
    <row r="46595" ht="8.25" hidden="1" customHeight="1"/>
    <row r="46596" ht="8.25" hidden="1" customHeight="1"/>
    <row r="46597" ht="8.25" hidden="1" customHeight="1"/>
    <row r="46598" ht="8.25" hidden="1" customHeight="1"/>
    <row r="46599" ht="8.25" hidden="1" customHeight="1"/>
    <row r="46600" ht="8.25" hidden="1" customHeight="1"/>
    <row r="46601" ht="8.25" hidden="1" customHeight="1"/>
    <row r="46602" ht="8.25" hidden="1" customHeight="1"/>
    <row r="46603" ht="8.25" hidden="1" customHeight="1"/>
    <row r="46604" ht="8.25" hidden="1" customHeight="1"/>
    <row r="46605" ht="8.25" hidden="1" customHeight="1"/>
    <row r="46606" ht="8.25" hidden="1" customHeight="1"/>
    <row r="46607" ht="8.25" hidden="1" customHeight="1"/>
    <row r="46608" ht="8.25" hidden="1" customHeight="1"/>
    <row r="46609" ht="8.25" hidden="1" customHeight="1"/>
    <row r="46610" ht="8.25" hidden="1" customHeight="1"/>
    <row r="46611" ht="8.25" hidden="1" customHeight="1"/>
    <row r="46612" ht="8.25" hidden="1" customHeight="1"/>
    <row r="46613" ht="8.25" hidden="1" customHeight="1"/>
    <row r="46614" ht="8.25" hidden="1" customHeight="1"/>
    <row r="46615" ht="8.25" hidden="1" customHeight="1"/>
    <row r="46616" ht="8.25" hidden="1" customHeight="1"/>
    <row r="46617" ht="8.25" hidden="1" customHeight="1"/>
    <row r="46618" ht="8.25" hidden="1" customHeight="1"/>
    <row r="46619" ht="8.25" hidden="1" customHeight="1"/>
    <row r="46620" ht="8.25" hidden="1" customHeight="1"/>
    <row r="46621" ht="8.25" hidden="1" customHeight="1"/>
    <row r="46622" ht="8.25" hidden="1" customHeight="1"/>
    <row r="46623" ht="8.25" hidden="1" customHeight="1"/>
    <row r="46624" ht="8.25" hidden="1" customHeight="1"/>
    <row r="46625" ht="8.25" hidden="1" customHeight="1"/>
    <row r="46626" ht="8.25" hidden="1" customHeight="1"/>
    <row r="46627" ht="8.25" hidden="1" customHeight="1"/>
    <row r="46628" ht="8.25" hidden="1" customHeight="1"/>
    <row r="46629" ht="8.25" hidden="1" customHeight="1"/>
    <row r="46630" ht="8.25" hidden="1" customHeight="1"/>
    <row r="46631" ht="8.25" hidden="1" customHeight="1"/>
    <row r="46632" ht="8.25" hidden="1" customHeight="1"/>
    <row r="46633" ht="8.25" hidden="1" customHeight="1"/>
    <row r="46634" ht="8.25" hidden="1" customHeight="1"/>
    <row r="46635" ht="8.25" hidden="1" customHeight="1"/>
    <row r="46636" ht="8.25" hidden="1" customHeight="1"/>
    <row r="46637" ht="8.25" hidden="1" customHeight="1"/>
    <row r="46638" ht="8.25" hidden="1" customHeight="1"/>
    <row r="46639" ht="8.25" hidden="1" customHeight="1"/>
    <row r="46640" ht="8.25" hidden="1" customHeight="1"/>
    <row r="46641" ht="8.25" hidden="1" customHeight="1"/>
    <row r="46642" ht="8.25" hidden="1" customHeight="1"/>
    <row r="46643" ht="8.25" hidden="1" customHeight="1"/>
    <row r="46644" ht="8.25" hidden="1" customHeight="1"/>
    <row r="46645" ht="8.25" hidden="1" customHeight="1"/>
    <row r="46646" ht="8.25" hidden="1" customHeight="1"/>
    <row r="46647" ht="8.25" hidden="1" customHeight="1"/>
    <row r="46648" ht="8.25" hidden="1" customHeight="1"/>
    <row r="46649" ht="8.25" hidden="1" customHeight="1"/>
    <row r="46650" ht="8.25" hidden="1" customHeight="1"/>
    <row r="46651" ht="8.25" hidden="1" customHeight="1"/>
    <row r="46652" ht="8.25" hidden="1" customHeight="1"/>
    <row r="46653" ht="8.25" hidden="1" customHeight="1"/>
    <row r="46654" ht="8.25" hidden="1" customHeight="1"/>
    <row r="46655" ht="8.25" hidden="1" customHeight="1"/>
    <row r="46656" ht="8.25" hidden="1" customHeight="1"/>
    <row r="46657" ht="8.25" hidden="1" customHeight="1"/>
    <row r="46658" ht="8.25" hidden="1" customHeight="1"/>
    <row r="46659" ht="8.25" hidden="1" customHeight="1"/>
    <row r="46660" ht="8.25" hidden="1" customHeight="1"/>
    <row r="46661" ht="8.25" hidden="1" customHeight="1"/>
    <row r="46662" ht="8.25" hidden="1" customHeight="1"/>
    <row r="46663" ht="8.25" hidden="1" customHeight="1"/>
    <row r="46664" ht="8.25" hidden="1" customHeight="1"/>
    <row r="46665" ht="8.25" hidden="1" customHeight="1"/>
    <row r="46666" ht="8.25" hidden="1" customHeight="1"/>
    <row r="46667" ht="8.25" hidden="1" customHeight="1"/>
    <row r="46668" ht="8.25" hidden="1" customHeight="1"/>
    <row r="46669" ht="8.25" hidden="1" customHeight="1"/>
    <row r="46670" ht="8.25" hidden="1" customHeight="1"/>
    <row r="46671" ht="8.25" hidden="1" customHeight="1"/>
    <row r="46672" ht="8.25" hidden="1" customHeight="1"/>
    <row r="46673" ht="8.25" hidden="1" customHeight="1"/>
    <row r="46674" ht="8.25" hidden="1" customHeight="1"/>
    <row r="46675" ht="8.25" hidden="1" customHeight="1"/>
    <row r="46676" ht="8.25" hidden="1" customHeight="1"/>
    <row r="46677" ht="8.25" hidden="1" customHeight="1"/>
    <row r="46678" ht="8.25" hidden="1" customHeight="1"/>
    <row r="46679" ht="8.25" hidden="1" customHeight="1"/>
    <row r="46680" ht="8.25" hidden="1" customHeight="1"/>
    <row r="46681" ht="8.25" hidden="1" customHeight="1"/>
    <row r="46682" ht="8.25" hidden="1" customHeight="1"/>
    <row r="46683" ht="8.25" hidden="1" customHeight="1"/>
    <row r="46684" ht="8.25" hidden="1" customHeight="1"/>
    <row r="46685" ht="8.25" hidden="1" customHeight="1"/>
    <row r="46686" ht="8.25" hidden="1" customHeight="1"/>
    <row r="46687" ht="8.25" hidden="1" customHeight="1"/>
    <row r="46688" ht="8.25" hidden="1" customHeight="1"/>
    <row r="46689" ht="8.25" hidden="1" customHeight="1"/>
    <row r="46690" ht="8.25" hidden="1" customHeight="1"/>
    <row r="46691" ht="8.25" hidden="1" customHeight="1"/>
    <row r="46692" ht="8.25" hidden="1" customHeight="1"/>
    <row r="46693" ht="8.25" hidden="1" customHeight="1"/>
    <row r="46694" ht="8.25" hidden="1" customHeight="1"/>
    <row r="46695" ht="8.25" hidden="1" customHeight="1"/>
    <row r="46696" ht="8.25" hidden="1" customHeight="1"/>
    <row r="46697" ht="8.25" hidden="1" customHeight="1"/>
    <row r="46698" ht="8.25" hidden="1" customHeight="1"/>
    <row r="46699" ht="8.25" hidden="1" customHeight="1"/>
    <row r="46700" ht="8.25" hidden="1" customHeight="1"/>
    <row r="46701" ht="8.25" hidden="1" customHeight="1"/>
    <row r="46702" ht="8.25" hidden="1" customHeight="1"/>
    <row r="46703" ht="8.25" hidden="1" customHeight="1"/>
    <row r="46704" ht="8.25" hidden="1" customHeight="1"/>
    <row r="46705" ht="8.25" hidden="1" customHeight="1"/>
    <row r="46706" ht="8.25" hidden="1" customHeight="1"/>
    <row r="46707" ht="8.25" hidden="1" customHeight="1"/>
    <row r="46708" ht="8.25" hidden="1" customHeight="1"/>
    <row r="46709" ht="8.25" hidden="1" customHeight="1"/>
    <row r="46710" ht="8.25" hidden="1" customHeight="1"/>
    <row r="46711" ht="8.25" hidden="1" customHeight="1"/>
    <row r="46712" ht="8.25" hidden="1" customHeight="1"/>
    <row r="46713" ht="8.25" hidden="1" customHeight="1"/>
    <row r="46714" ht="8.25" hidden="1" customHeight="1"/>
    <row r="46715" ht="8.25" hidden="1" customHeight="1"/>
    <row r="46716" ht="8.25" hidden="1" customHeight="1"/>
    <row r="46717" ht="8.25" hidden="1" customHeight="1"/>
    <row r="46718" ht="8.25" hidden="1" customHeight="1"/>
    <row r="46719" ht="8.25" hidden="1" customHeight="1"/>
    <row r="46720" ht="8.25" hidden="1" customHeight="1"/>
    <row r="46721" ht="8.25" hidden="1" customHeight="1"/>
    <row r="46722" ht="8.25" hidden="1" customHeight="1"/>
    <row r="46723" ht="8.25" hidden="1" customHeight="1"/>
    <row r="46724" ht="8.25" hidden="1" customHeight="1"/>
    <row r="46725" ht="8.25" hidden="1" customHeight="1"/>
    <row r="46726" ht="8.25" hidden="1" customHeight="1"/>
    <row r="46727" ht="8.25" hidden="1" customHeight="1"/>
    <row r="46728" ht="8.25" hidden="1" customHeight="1"/>
    <row r="46729" ht="8.25" hidden="1" customHeight="1"/>
    <row r="46730" ht="8.25" hidden="1" customHeight="1"/>
    <row r="46731" ht="8.25" hidden="1" customHeight="1"/>
    <row r="46732" ht="8.25" hidden="1" customHeight="1"/>
    <row r="46733" ht="8.25" hidden="1" customHeight="1"/>
    <row r="46734" ht="8.25" hidden="1" customHeight="1"/>
    <row r="46735" ht="8.25" hidden="1" customHeight="1"/>
    <row r="46736" ht="8.25" hidden="1" customHeight="1"/>
    <row r="46737" ht="8.25" hidden="1" customHeight="1"/>
    <row r="46738" ht="8.25" hidden="1" customHeight="1"/>
    <row r="46739" ht="8.25" hidden="1" customHeight="1"/>
    <row r="46740" ht="8.25" hidden="1" customHeight="1"/>
    <row r="46741" ht="8.25" hidden="1" customHeight="1"/>
    <row r="46742" ht="8.25" hidden="1" customHeight="1"/>
    <row r="46743" ht="8.25" hidden="1" customHeight="1"/>
    <row r="46744" ht="8.25" hidden="1" customHeight="1"/>
    <row r="46745" ht="8.25" hidden="1" customHeight="1"/>
    <row r="46746" ht="8.25" hidden="1" customHeight="1"/>
    <row r="46747" ht="8.25" hidden="1" customHeight="1"/>
    <row r="46748" ht="8.25" hidden="1" customHeight="1"/>
    <row r="46749" ht="8.25" hidden="1" customHeight="1"/>
    <row r="46750" ht="8.25" hidden="1" customHeight="1"/>
    <row r="46751" ht="8.25" hidden="1" customHeight="1"/>
    <row r="46752" ht="8.25" hidden="1" customHeight="1"/>
    <row r="46753" ht="8.25" hidden="1" customHeight="1"/>
    <row r="46754" ht="8.25" hidden="1" customHeight="1"/>
    <row r="46755" ht="8.25" hidden="1" customHeight="1"/>
    <row r="46756" ht="8.25" hidden="1" customHeight="1"/>
    <row r="46757" ht="8.25" hidden="1" customHeight="1"/>
    <row r="46758" ht="8.25" hidden="1" customHeight="1"/>
    <row r="46759" ht="8.25" hidden="1" customHeight="1"/>
    <row r="46760" ht="8.25" hidden="1" customHeight="1"/>
    <row r="46761" ht="8.25" hidden="1" customHeight="1"/>
    <row r="46762" ht="8.25" hidden="1" customHeight="1"/>
    <row r="46763" ht="8.25" hidden="1" customHeight="1"/>
    <row r="46764" ht="8.25" hidden="1" customHeight="1"/>
    <row r="46765" ht="8.25" hidden="1" customHeight="1"/>
    <row r="46766" ht="8.25" hidden="1" customHeight="1"/>
    <row r="46767" ht="8.25" hidden="1" customHeight="1"/>
    <row r="46768" ht="8.25" hidden="1" customHeight="1"/>
    <row r="46769" ht="8.25" hidden="1" customHeight="1"/>
    <row r="46770" ht="8.25" hidden="1" customHeight="1"/>
    <row r="46771" ht="8.25" hidden="1" customHeight="1"/>
    <row r="46772" ht="8.25" hidden="1" customHeight="1"/>
    <row r="46773" ht="8.25" hidden="1" customHeight="1"/>
    <row r="46774" ht="8.25" hidden="1" customHeight="1"/>
    <row r="46775" ht="8.25" hidden="1" customHeight="1"/>
    <row r="46776" ht="8.25" hidden="1" customHeight="1"/>
    <row r="46777" ht="8.25" hidden="1" customHeight="1"/>
    <row r="46778" ht="8.25" hidden="1" customHeight="1"/>
    <row r="46779" ht="8.25" hidden="1" customHeight="1"/>
    <row r="46780" ht="8.25" hidden="1" customHeight="1"/>
    <row r="46781" ht="8.25" hidden="1" customHeight="1"/>
    <row r="46782" ht="8.25" hidden="1" customHeight="1"/>
    <row r="46783" ht="8.25" hidden="1" customHeight="1"/>
    <row r="46784" ht="8.25" hidden="1" customHeight="1"/>
    <row r="46785" ht="8.25" hidden="1" customHeight="1"/>
    <row r="46786" ht="8.25" hidden="1" customHeight="1"/>
    <row r="46787" ht="8.25" hidden="1" customHeight="1"/>
    <row r="46788" ht="8.25" hidden="1" customHeight="1"/>
    <row r="46789" ht="8.25" hidden="1" customHeight="1"/>
    <row r="46790" ht="8.25" hidden="1" customHeight="1"/>
    <row r="46791" ht="8.25" hidden="1" customHeight="1"/>
    <row r="46792" ht="8.25" hidden="1" customHeight="1"/>
    <row r="46793" ht="8.25" hidden="1" customHeight="1"/>
    <row r="46794" ht="8.25" hidden="1" customHeight="1"/>
    <row r="46795" ht="8.25" hidden="1" customHeight="1"/>
    <row r="46796" ht="8.25" hidden="1" customHeight="1"/>
    <row r="46797" ht="8.25" hidden="1" customHeight="1"/>
    <row r="46798" ht="8.25" hidden="1" customHeight="1"/>
    <row r="46799" ht="8.25" hidden="1" customHeight="1"/>
    <row r="46800" ht="8.25" hidden="1" customHeight="1"/>
    <row r="46801" ht="8.25" hidden="1" customHeight="1"/>
    <row r="46802" ht="8.25" hidden="1" customHeight="1"/>
    <row r="46803" ht="8.25" hidden="1" customHeight="1"/>
    <row r="46804" ht="8.25" hidden="1" customHeight="1"/>
    <row r="46805" ht="8.25" hidden="1" customHeight="1"/>
    <row r="46806" ht="8.25" hidden="1" customHeight="1"/>
    <row r="46807" ht="8.25" hidden="1" customHeight="1"/>
    <row r="46808" ht="8.25" hidden="1" customHeight="1"/>
    <row r="46809" ht="8.25" hidden="1" customHeight="1"/>
    <row r="46810" ht="8.25" hidden="1" customHeight="1"/>
    <row r="46811" ht="8.25" hidden="1" customHeight="1"/>
    <row r="46812" ht="8.25" hidden="1" customHeight="1"/>
    <row r="46813" ht="8.25" hidden="1" customHeight="1"/>
    <row r="46814" ht="8.25" hidden="1" customHeight="1"/>
    <row r="46815" ht="8.25" hidden="1" customHeight="1"/>
    <row r="46816" ht="8.25" hidden="1" customHeight="1"/>
    <row r="46817" ht="8.25" hidden="1" customHeight="1"/>
    <row r="46818" ht="8.25" hidden="1" customHeight="1"/>
    <row r="46819" ht="8.25" hidden="1" customHeight="1"/>
    <row r="46820" ht="8.25" hidden="1" customHeight="1"/>
    <row r="46821" ht="8.25" hidden="1" customHeight="1"/>
    <row r="46822" ht="8.25" hidden="1" customHeight="1"/>
    <row r="46823" ht="8.25" hidden="1" customHeight="1"/>
    <row r="46824" ht="8.25" hidden="1" customHeight="1"/>
    <row r="46825" ht="8.25" hidden="1" customHeight="1"/>
    <row r="46826" ht="8.25" hidden="1" customHeight="1"/>
    <row r="46827" ht="8.25" hidden="1" customHeight="1"/>
    <row r="46828" ht="8.25" hidden="1" customHeight="1"/>
    <row r="46829" ht="8.25" hidden="1" customHeight="1"/>
    <row r="46830" ht="8.25" hidden="1" customHeight="1"/>
    <row r="46831" ht="8.25" hidden="1" customHeight="1"/>
    <row r="46832" ht="8.25" hidden="1" customHeight="1"/>
    <row r="46833" ht="8.25" hidden="1" customHeight="1"/>
    <row r="46834" ht="8.25" hidden="1" customHeight="1"/>
    <row r="46835" ht="8.25" hidden="1" customHeight="1"/>
    <row r="46836" ht="8.25" hidden="1" customHeight="1"/>
    <row r="46837" ht="8.25" hidden="1" customHeight="1"/>
    <row r="46838" ht="8.25" hidden="1" customHeight="1"/>
    <row r="46839" ht="8.25" hidden="1" customHeight="1"/>
    <row r="46840" ht="8.25" hidden="1" customHeight="1"/>
    <row r="46841" ht="8.25" hidden="1" customHeight="1"/>
    <row r="46842" ht="8.25" hidden="1" customHeight="1"/>
    <row r="46843" ht="8.25" hidden="1" customHeight="1"/>
    <row r="46844" ht="8.25" hidden="1" customHeight="1"/>
    <row r="46845" ht="8.25" hidden="1" customHeight="1"/>
    <row r="46846" ht="8.25" hidden="1" customHeight="1"/>
    <row r="46847" ht="8.25" hidden="1" customHeight="1"/>
    <row r="46848" ht="8.25" hidden="1" customHeight="1"/>
    <row r="46849" ht="8.25" hidden="1" customHeight="1"/>
    <row r="46850" ht="8.25" hidden="1" customHeight="1"/>
    <row r="46851" ht="8.25" hidden="1" customHeight="1"/>
    <row r="46852" ht="8.25" hidden="1" customHeight="1"/>
    <row r="46853" ht="8.25" hidden="1" customHeight="1"/>
    <row r="46854" ht="8.25" hidden="1" customHeight="1"/>
    <row r="46855" ht="8.25" hidden="1" customHeight="1"/>
    <row r="46856" ht="8.25" hidden="1" customHeight="1"/>
    <row r="46857" ht="8.25" hidden="1" customHeight="1"/>
    <row r="46858" ht="8.25" hidden="1" customHeight="1"/>
    <row r="46859" ht="8.25" hidden="1" customHeight="1"/>
    <row r="46860" ht="8.25" hidden="1" customHeight="1"/>
    <row r="46861" ht="8.25" hidden="1" customHeight="1"/>
    <row r="46862" ht="8.25" hidden="1" customHeight="1"/>
    <row r="46863" ht="8.25" hidden="1" customHeight="1"/>
    <row r="46864" ht="8.25" hidden="1" customHeight="1"/>
    <row r="46865" ht="8.25" hidden="1" customHeight="1"/>
    <row r="46866" ht="8.25" hidden="1" customHeight="1"/>
    <row r="46867" ht="8.25" hidden="1" customHeight="1"/>
    <row r="46868" ht="8.25" hidden="1" customHeight="1"/>
    <row r="46869" ht="8.25" hidden="1" customHeight="1"/>
    <row r="46870" ht="8.25" hidden="1" customHeight="1"/>
    <row r="46871" ht="8.25" hidden="1" customHeight="1"/>
    <row r="46872" ht="8.25" hidden="1" customHeight="1"/>
    <row r="46873" ht="8.25" hidden="1" customHeight="1"/>
    <row r="46874" ht="8.25" hidden="1" customHeight="1"/>
    <row r="46875" ht="8.25" hidden="1" customHeight="1"/>
    <row r="46876" ht="8.25" hidden="1" customHeight="1"/>
    <row r="46877" ht="8.25" hidden="1" customHeight="1"/>
    <row r="46878" ht="8.25" hidden="1" customHeight="1"/>
    <row r="46879" ht="8.25" hidden="1" customHeight="1"/>
    <row r="46880" ht="8.25" hidden="1" customHeight="1"/>
    <row r="46881" ht="8.25" hidden="1" customHeight="1"/>
    <row r="46882" ht="8.25" hidden="1" customHeight="1"/>
    <row r="46883" ht="8.25" hidden="1" customHeight="1"/>
    <row r="46884" ht="8.25" hidden="1" customHeight="1"/>
    <row r="46885" ht="8.25" hidden="1" customHeight="1"/>
    <row r="46886" ht="8.25" hidden="1" customHeight="1"/>
    <row r="46887" ht="8.25" hidden="1" customHeight="1"/>
    <row r="46888" ht="8.25" hidden="1" customHeight="1"/>
    <row r="46889" ht="8.25" hidden="1" customHeight="1"/>
    <row r="46890" ht="8.25" hidden="1" customHeight="1"/>
    <row r="46891" ht="8.25" hidden="1" customHeight="1"/>
    <row r="46892" ht="8.25" hidden="1" customHeight="1"/>
    <row r="46893" ht="8.25" hidden="1" customHeight="1"/>
    <row r="46894" ht="8.25" hidden="1" customHeight="1"/>
    <row r="46895" ht="8.25" hidden="1" customHeight="1"/>
    <row r="46896" ht="8.25" hidden="1" customHeight="1"/>
    <row r="46897" ht="8.25" hidden="1" customHeight="1"/>
    <row r="46898" ht="8.25" hidden="1" customHeight="1"/>
    <row r="46899" ht="8.25" hidden="1" customHeight="1"/>
    <row r="46900" ht="8.25" hidden="1" customHeight="1"/>
    <row r="46901" ht="8.25" hidden="1" customHeight="1"/>
    <row r="46902" ht="8.25" hidden="1" customHeight="1"/>
    <row r="46903" ht="8.25" hidden="1" customHeight="1"/>
    <row r="46904" ht="8.25" hidden="1" customHeight="1"/>
    <row r="46905" ht="8.25" hidden="1" customHeight="1"/>
    <row r="46906" ht="8.25" hidden="1" customHeight="1"/>
    <row r="46907" ht="8.25" hidden="1" customHeight="1"/>
    <row r="46908" ht="8.25" hidden="1" customHeight="1"/>
    <row r="46909" ht="8.25" hidden="1" customHeight="1"/>
    <row r="46910" ht="8.25" hidden="1" customHeight="1"/>
    <row r="46911" ht="8.25" hidden="1" customHeight="1"/>
    <row r="46912" ht="8.25" hidden="1" customHeight="1"/>
    <row r="46913" ht="8.25" hidden="1" customHeight="1"/>
    <row r="46914" ht="8.25" hidden="1" customHeight="1"/>
    <row r="46915" ht="8.25" hidden="1" customHeight="1"/>
    <row r="46916" ht="8.25" hidden="1" customHeight="1"/>
    <row r="46917" ht="8.25" hidden="1" customHeight="1"/>
    <row r="46918" ht="8.25" hidden="1" customHeight="1"/>
    <row r="46919" ht="8.25" hidden="1" customHeight="1"/>
    <row r="46920" ht="8.25" hidden="1" customHeight="1"/>
    <row r="46921" ht="8.25" hidden="1" customHeight="1"/>
    <row r="46922" ht="8.25" hidden="1" customHeight="1"/>
    <row r="46923" ht="8.25" hidden="1" customHeight="1"/>
    <row r="46924" ht="8.25" hidden="1" customHeight="1"/>
    <row r="46925" ht="8.25" hidden="1" customHeight="1"/>
    <row r="46926" ht="8.25" hidden="1" customHeight="1"/>
    <row r="46927" ht="8.25" hidden="1" customHeight="1"/>
    <row r="46928" ht="8.25" hidden="1" customHeight="1"/>
    <row r="46929" ht="8.25" hidden="1" customHeight="1"/>
    <row r="46930" ht="8.25" hidden="1" customHeight="1"/>
    <row r="46931" ht="8.25" hidden="1" customHeight="1"/>
    <row r="46932" ht="8.25" hidden="1" customHeight="1"/>
    <row r="46933" ht="8.25" hidden="1" customHeight="1"/>
    <row r="46934" ht="8.25" hidden="1" customHeight="1"/>
    <row r="46935" ht="8.25" hidden="1" customHeight="1"/>
    <row r="46936" ht="8.25" hidden="1" customHeight="1"/>
    <row r="46937" ht="8.25" hidden="1" customHeight="1"/>
    <row r="46938" ht="8.25" hidden="1" customHeight="1"/>
    <row r="46939" ht="8.25" hidden="1" customHeight="1"/>
    <row r="46940" ht="8.25" hidden="1" customHeight="1"/>
    <row r="46941" ht="8.25" hidden="1" customHeight="1"/>
    <row r="46942" ht="8.25" hidden="1" customHeight="1"/>
    <row r="46943" ht="8.25" hidden="1" customHeight="1"/>
    <row r="46944" ht="8.25" hidden="1" customHeight="1"/>
    <row r="46945" ht="8.25" hidden="1" customHeight="1"/>
    <row r="46946" ht="8.25" hidden="1" customHeight="1"/>
    <row r="46947" ht="8.25" hidden="1" customHeight="1"/>
    <row r="46948" ht="8.25" hidden="1" customHeight="1"/>
    <row r="46949" ht="8.25" hidden="1" customHeight="1"/>
    <row r="46950" ht="8.25" hidden="1" customHeight="1"/>
    <row r="46951" ht="8.25" hidden="1" customHeight="1"/>
    <row r="46952" ht="8.25" hidden="1" customHeight="1"/>
    <row r="46953" ht="8.25" hidden="1" customHeight="1"/>
    <row r="46954" ht="8.25" hidden="1" customHeight="1"/>
    <row r="46955" ht="8.25" hidden="1" customHeight="1"/>
    <row r="46956" ht="8.25" hidden="1" customHeight="1"/>
    <row r="46957" ht="8.25" hidden="1" customHeight="1"/>
    <row r="46958" ht="8.25" hidden="1" customHeight="1"/>
    <row r="46959" ht="8.25" hidden="1" customHeight="1"/>
    <row r="46960" ht="8.25" hidden="1" customHeight="1"/>
    <row r="46961" ht="8.25" hidden="1" customHeight="1"/>
    <row r="46962" ht="8.25" hidden="1" customHeight="1"/>
    <row r="46963" ht="8.25" hidden="1" customHeight="1"/>
    <row r="46964" ht="8.25" hidden="1" customHeight="1"/>
    <row r="46965" ht="8.25" hidden="1" customHeight="1"/>
    <row r="46966" ht="8.25" hidden="1" customHeight="1"/>
    <row r="46967" ht="8.25" hidden="1" customHeight="1"/>
    <row r="46968" ht="8.25" hidden="1" customHeight="1"/>
    <row r="46969" ht="8.25" hidden="1" customHeight="1"/>
    <row r="46970" ht="8.25" hidden="1" customHeight="1"/>
    <row r="46971" ht="8.25" hidden="1" customHeight="1"/>
    <row r="46972" ht="8.25" hidden="1" customHeight="1"/>
    <row r="46973" ht="8.25" hidden="1" customHeight="1"/>
    <row r="46974" ht="8.25" hidden="1" customHeight="1"/>
    <row r="46975" ht="8.25" hidden="1" customHeight="1"/>
    <row r="46976" ht="8.25" hidden="1" customHeight="1"/>
    <row r="46977" ht="8.25" hidden="1" customHeight="1"/>
    <row r="46978" ht="8.25" hidden="1" customHeight="1"/>
    <row r="46979" ht="8.25" hidden="1" customHeight="1"/>
    <row r="46980" ht="8.25" hidden="1" customHeight="1"/>
    <row r="46981" ht="8.25" hidden="1" customHeight="1"/>
    <row r="46982" ht="8.25" hidden="1" customHeight="1"/>
    <row r="46983" ht="8.25" hidden="1" customHeight="1"/>
    <row r="46984" ht="8.25" hidden="1" customHeight="1"/>
    <row r="46985" ht="8.25" hidden="1" customHeight="1"/>
    <row r="46986" ht="8.25" hidden="1" customHeight="1"/>
    <row r="46987" ht="8.25" hidden="1" customHeight="1"/>
    <row r="46988" ht="8.25" hidden="1" customHeight="1"/>
    <row r="46989" ht="8.25" hidden="1" customHeight="1"/>
    <row r="46990" ht="8.25" hidden="1" customHeight="1"/>
    <row r="46991" ht="8.25" hidden="1" customHeight="1"/>
    <row r="46992" ht="8.25" hidden="1" customHeight="1"/>
    <row r="46993" ht="8.25" hidden="1" customHeight="1"/>
    <row r="46994" ht="8.25" hidden="1" customHeight="1"/>
    <row r="46995" ht="8.25" hidden="1" customHeight="1"/>
    <row r="46996" ht="8.25" hidden="1" customHeight="1"/>
    <row r="46997" ht="8.25" hidden="1" customHeight="1"/>
    <row r="46998" ht="8.25" hidden="1" customHeight="1"/>
    <row r="46999" ht="8.25" hidden="1" customHeight="1"/>
    <row r="47000" ht="8.25" hidden="1" customHeight="1"/>
    <row r="47001" ht="8.25" hidden="1" customHeight="1"/>
    <row r="47002" ht="8.25" hidden="1" customHeight="1"/>
    <row r="47003" ht="8.25" hidden="1" customHeight="1"/>
    <row r="47004" ht="8.25" hidden="1" customHeight="1"/>
    <row r="47005" ht="8.25" hidden="1" customHeight="1"/>
    <row r="47006" ht="8.25" hidden="1" customHeight="1"/>
    <row r="47007" ht="8.25" hidden="1" customHeight="1"/>
    <row r="47008" ht="8.25" hidden="1" customHeight="1"/>
    <row r="47009" ht="8.25" hidden="1" customHeight="1"/>
    <row r="47010" ht="8.25" hidden="1" customHeight="1"/>
    <row r="47011" ht="8.25" hidden="1" customHeight="1"/>
    <row r="47012" ht="8.25" hidden="1" customHeight="1"/>
    <row r="47013" ht="8.25" hidden="1" customHeight="1"/>
    <row r="47014" ht="8.25" hidden="1" customHeight="1"/>
    <row r="47015" ht="8.25" hidden="1" customHeight="1"/>
    <row r="47016" ht="8.25" hidden="1" customHeight="1"/>
    <row r="47017" ht="8.25" hidden="1" customHeight="1"/>
    <row r="47018" ht="8.25" hidden="1" customHeight="1"/>
    <row r="47019" ht="8.25" hidden="1" customHeight="1"/>
    <row r="47020" ht="8.25" hidden="1" customHeight="1"/>
    <row r="47021" ht="8.25" hidden="1" customHeight="1"/>
    <row r="47022" ht="8.25" hidden="1" customHeight="1"/>
    <row r="47023" ht="8.25" hidden="1" customHeight="1"/>
    <row r="47024" ht="8.25" hidden="1" customHeight="1"/>
    <row r="47025" ht="8.25" hidden="1" customHeight="1"/>
    <row r="47026" ht="8.25" hidden="1" customHeight="1"/>
    <row r="47027" ht="8.25" hidden="1" customHeight="1"/>
    <row r="47028" ht="8.25" hidden="1" customHeight="1"/>
    <row r="47029" ht="8.25" hidden="1" customHeight="1"/>
    <row r="47030" ht="8.25" hidden="1" customHeight="1"/>
    <row r="47031" ht="8.25" hidden="1" customHeight="1"/>
    <row r="47032" ht="8.25" hidden="1" customHeight="1"/>
    <row r="47033" ht="8.25" hidden="1" customHeight="1"/>
    <row r="47034" ht="8.25" hidden="1" customHeight="1"/>
    <row r="47035" ht="8.25" hidden="1" customHeight="1"/>
    <row r="47036" ht="8.25" hidden="1" customHeight="1"/>
    <row r="47037" ht="8.25" hidden="1" customHeight="1"/>
    <row r="47038" ht="8.25" hidden="1" customHeight="1"/>
    <row r="47039" ht="8.25" hidden="1" customHeight="1"/>
    <row r="47040" ht="8.25" hidden="1" customHeight="1"/>
    <row r="47041" ht="8.25" hidden="1" customHeight="1"/>
    <row r="47042" ht="8.25" hidden="1" customHeight="1"/>
    <row r="47043" ht="8.25" hidden="1" customHeight="1"/>
    <row r="47044" ht="8.25" hidden="1" customHeight="1"/>
    <row r="47045" ht="8.25" hidden="1" customHeight="1"/>
    <row r="47046" ht="8.25" hidden="1" customHeight="1"/>
    <row r="47047" ht="8.25" hidden="1" customHeight="1"/>
    <row r="47048" ht="8.25" hidden="1" customHeight="1"/>
    <row r="47049" ht="8.25" hidden="1" customHeight="1"/>
    <row r="47050" ht="8.25" hidden="1" customHeight="1"/>
    <row r="47051" ht="8.25" hidden="1" customHeight="1"/>
    <row r="47052" ht="8.25" hidden="1" customHeight="1"/>
    <row r="47053" ht="8.25" hidden="1" customHeight="1"/>
    <row r="47054" ht="8.25" hidden="1" customHeight="1"/>
    <row r="47055" ht="8.25" hidden="1" customHeight="1"/>
    <row r="47056" ht="8.25" hidden="1" customHeight="1"/>
    <row r="47057" ht="8.25" hidden="1" customHeight="1"/>
    <row r="47058" ht="8.25" hidden="1" customHeight="1"/>
    <row r="47059" ht="8.25" hidden="1" customHeight="1"/>
    <row r="47060" ht="8.25" hidden="1" customHeight="1"/>
    <row r="47061" ht="8.25" hidden="1" customHeight="1"/>
    <row r="47062" ht="8.25" hidden="1" customHeight="1"/>
    <row r="47063" ht="8.25" hidden="1" customHeight="1"/>
    <row r="47064" ht="8.25" hidden="1" customHeight="1"/>
    <row r="47065" ht="8.25" hidden="1" customHeight="1"/>
    <row r="47066" ht="8.25" hidden="1" customHeight="1"/>
    <row r="47067" ht="8.25" hidden="1" customHeight="1"/>
    <row r="47068" ht="8.25" hidden="1" customHeight="1"/>
    <row r="47069" ht="8.25" hidden="1" customHeight="1"/>
    <row r="47070" ht="8.25" hidden="1" customHeight="1"/>
    <row r="47071" ht="8.25" hidden="1" customHeight="1"/>
    <row r="47072" ht="8.25" hidden="1" customHeight="1"/>
    <row r="47073" ht="8.25" hidden="1" customHeight="1"/>
    <row r="47074" ht="8.25" hidden="1" customHeight="1"/>
    <row r="47075" ht="8.25" hidden="1" customHeight="1"/>
    <row r="47076" ht="8.25" hidden="1" customHeight="1"/>
    <row r="47077" ht="8.25" hidden="1" customHeight="1"/>
    <row r="47078" ht="8.25" hidden="1" customHeight="1"/>
    <row r="47079" ht="8.25" hidden="1" customHeight="1"/>
    <row r="47080" ht="8.25" hidden="1" customHeight="1"/>
    <row r="47081" ht="8.25" hidden="1" customHeight="1"/>
    <row r="47082" ht="8.25" hidden="1" customHeight="1"/>
    <row r="47083" ht="8.25" hidden="1" customHeight="1"/>
    <row r="47084" ht="8.25" hidden="1" customHeight="1"/>
    <row r="47085" ht="8.25" hidden="1" customHeight="1"/>
    <row r="47086" ht="8.25" hidden="1" customHeight="1"/>
    <row r="47087" ht="8.25" hidden="1" customHeight="1"/>
    <row r="47088" ht="8.25" hidden="1" customHeight="1"/>
    <row r="47089" ht="8.25" hidden="1" customHeight="1"/>
    <row r="47090" ht="8.25" hidden="1" customHeight="1"/>
    <row r="47091" ht="8.25" hidden="1" customHeight="1"/>
    <row r="47092" ht="8.25" hidden="1" customHeight="1"/>
    <row r="47093" ht="8.25" hidden="1" customHeight="1"/>
    <row r="47094" ht="8.25" hidden="1" customHeight="1"/>
    <row r="47095" ht="8.25" hidden="1" customHeight="1"/>
    <row r="47096" ht="8.25" hidden="1" customHeight="1"/>
    <row r="47097" ht="8.25" hidden="1" customHeight="1"/>
    <row r="47098" ht="8.25" hidden="1" customHeight="1"/>
    <row r="47099" ht="8.25" hidden="1" customHeight="1"/>
    <row r="47100" ht="8.25" hidden="1" customHeight="1"/>
    <row r="47101" ht="8.25" hidden="1" customHeight="1"/>
    <row r="47102" ht="8.25" hidden="1" customHeight="1"/>
    <row r="47103" ht="8.25" hidden="1" customHeight="1"/>
    <row r="47104" ht="8.25" hidden="1" customHeight="1"/>
    <row r="47105" ht="8.25" hidden="1" customHeight="1"/>
    <row r="47106" ht="8.25" hidden="1" customHeight="1"/>
    <row r="47107" ht="8.25" hidden="1" customHeight="1"/>
    <row r="47108" ht="8.25" hidden="1" customHeight="1"/>
    <row r="47109" ht="8.25" hidden="1" customHeight="1"/>
    <row r="47110" ht="8.25" hidden="1" customHeight="1"/>
    <row r="47111" ht="8.25" hidden="1" customHeight="1"/>
    <row r="47112" ht="8.25" hidden="1" customHeight="1"/>
    <row r="47113" ht="8.25" hidden="1" customHeight="1"/>
    <row r="47114" ht="8.25" hidden="1" customHeight="1"/>
    <row r="47115" ht="8.25" hidden="1" customHeight="1"/>
    <row r="47116" ht="8.25" hidden="1" customHeight="1"/>
    <row r="47117" ht="8.25" hidden="1" customHeight="1"/>
    <row r="47118" ht="8.25" hidden="1" customHeight="1"/>
    <row r="47119" ht="8.25" hidden="1" customHeight="1"/>
    <row r="47120" ht="8.25" hidden="1" customHeight="1"/>
    <row r="47121" ht="8.25" hidden="1" customHeight="1"/>
    <row r="47122" ht="8.25" hidden="1" customHeight="1"/>
    <row r="47123" ht="8.25" hidden="1" customHeight="1"/>
    <row r="47124" ht="8.25" hidden="1" customHeight="1"/>
    <row r="47125" ht="8.25" hidden="1" customHeight="1"/>
    <row r="47126" ht="8.25" hidden="1" customHeight="1"/>
    <row r="47127" ht="8.25" hidden="1" customHeight="1"/>
    <row r="47128" ht="8.25" hidden="1" customHeight="1"/>
    <row r="47129" ht="8.25" hidden="1" customHeight="1"/>
    <row r="47130" ht="8.25" hidden="1" customHeight="1"/>
    <row r="47131" ht="8.25" hidden="1" customHeight="1"/>
    <row r="47132" ht="8.25" hidden="1" customHeight="1"/>
    <row r="47133" ht="8.25" hidden="1" customHeight="1"/>
    <row r="47134" ht="8.25" hidden="1" customHeight="1"/>
    <row r="47135" ht="8.25" hidden="1" customHeight="1"/>
    <row r="47136" ht="8.25" hidden="1" customHeight="1"/>
    <row r="47137" ht="8.25" hidden="1" customHeight="1"/>
    <row r="47138" ht="8.25" hidden="1" customHeight="1"/>
    <row r="47139" ht="8.25" hidden="1" customHeight="1"/>
    <row r="47140" ht="8.25" hidden="1" customHeight="1"/>
    <row r="47141" ht="8.25" hidden="1" customHeight="1"/>
    <row r="47142" ht="8.25" hidden="1" customHeight="1"/>
    <row r="47143" ht="8.25" hidden="1" customHeight="1"/>
    <row r="47144" ht="8.25" hidden="1" customHeight="1"/>
    <row r="47145" ht="8.25" hidden="1" customHeight="1"/>
    <row r="47146" ht="8.25" hidden="1" customHeight="1"/>
    <row r="47147" ht="8.25" hidden="1" customHeight="1"/>
    <row r="47148" ht="8.25" hidden="1" customHeight="1"/>
    <row r="47149" ht="8.25" hidden="1" customHeight="1"/>
    <row r="47150" ht="8.25" hidden="1" customHeight="1"/>
    <row r="47151" ht="8.25" hidden="1" customHeight="1"/>
    <row r="47152" ht="8.25" hidden="1" customHeight="1"/>
    <row r="47153" ht="8.25" hidden="1" customHeight="1"/>
    <row r="47154" ht="8.25" hidden="1" customHeight="1"/>
    <row r="47155" ht="8.25" hidden="1" customHeight="1"/>
    <row r="47156" ht="8.25" hidden="1" customHeight="1"/>
    <row r="47157" ht="8.25" hidden="1" customHeight="1"/>
    <row r="47158" ht="8.25" hidden="1" customHeight="1"/>
    <row r="47159" ht="8.25" hidden="1" customHeight="1"/>
    <row r="47160" ht="8.25" hidden="1" customHeight="1"/>
    <row r="47161" ht="8.25" hidden="1" customHeight="1"/>
    <row r="47162" ht="8.25" hidden="1" customHeight="1"/>
    <row r="47163" ht="8.25" hidden="1" customHeight="1"/>
    <row r="47164" ht="8.25" hidden="1" customHeight="1"/>
    <row r="47165" ht="8.25" hidden="1" customHeight="1"/>
    <row r="47166" ht="8.25" hidden="1" customHeight="1"/>
    <row r="47167" ht="8.25" hidden="1" customHeight="1"/>
    <row r="47168" ht="8.25" hidden="1" customHeight="1"/>
    <row r="47169" ht="8.25" hidden="1" customHeight="1"/>
    <row r="47170" ht="8.25" hidden="1" customHeight="1"/>
    <row r="47171" ht="8.25" hidden="1" customHeight="1"/>
    <row r="47172" ht="8.25" hidden="1" customHeight="1"/>
    <row r="47173" ht="8.25" hidden="1" customHeight="1"/>
    <row r="47174" ht="8.25" hidden="1" customHeight="1"/>
    <row r="47175" ht="8.25" hidden="1" customHeight="1"/>
    <row r="47176" ht="8.25" hidden="1" customHeight="1"/>
    <row r="47177" ht="8.25" hidden="1" customHeight="1"/>
    <row r="47178" ht="8.25" hidden="1" customHeight="1"/>
    <row r="47179" ht="8.25" hidden="1" customHeight="1"/>
    <row r="47180" ht="8.25" hidden="1" customHeight="1"/>
    <row r="47181" ht="8.25" hidden="1" customHeight="1"/>
    <row r="47182" ht="8.25" hidden="1" customHeight="1"/>
    <row r="47183" ht="8.25" hidden="1" customHeight="1"/>
    <row r="47184" ht="8.25" hidden="1" customHeight="1"/>
    <row r="47185" ht="8.25" hidden="1" customHeight="1"/>
    <row r="47186" ht="8.25" hidden="1" customHeight="1"/>
    <row r="47187" ht="8.25" hidden="1" customHeight="1"/>
    <row r="47188" ht="8.25" hidden="1" customHeight="1"/>
    <row r="47189" ht="8.25" hidden="1" customHeight="1"/>
    <row r="47190" ht="8.25" hidden="1" customHeight="1"/>
    <row r="47191" ht="8.25" hidden="1" customHeight="1"/>
    <row r="47192" ht="8.25" hidden="1" customHeight="1"/>
    <row r="47193" ht="8.25" hidden="1" customHeight="1"/>
    <row r="47194" ht="8.25" hidden="1" customHeight="1"/>
    <row r="47195" ht="8.25" hidden="1" customHeight="1"/>
    <row r="47196" ht="8.25" hidden="1" customHeight="1"/>
    <row r="47197" ht="8.25" hidden="1" customHeight="1"/>
    <row r="47198" ht="8.25" hidden="1" customHeight="1"/>
    <row r="47199" ht="8.25" hidden="1" customHeight="1"/>
    <row r="47200" ht="8.25" hidden="1" customHeight="1"/>
    <row r="47201" ht="8.25" hidden="1" customHeight="1"/>
    <row r="47202" ht="8.25" hidden="1" customHeight="1"/>
    <row r="47203" ht="8.25" hidden="1" customHeight="1"/>
    <row r="47204" ht="8.25" hidden="1" customHeight="1"/>
    <row r="47205" ht="8.25" hidden="1" customHeight="1"/>
    <row r="47206" ht="8.25" hidden="1" customHeight="1"/>
    <row r="47207" ht="8.25" hidden="1" customHeight="1"/>
    <row r="47208" ht="8.25" hidden="1" customHeight="1"/>
    <row r="47209" ht="8.25" hidden="1" customHeight="1"/>
    <row r="47210" ht="8.25" hidden="1" customHeight="1"/>
    <row r="47211" ht="8.25" hidden="1" customHeight="1"/>
    <row r="47212" ht="8.25" hidden="1" customHeight="1"/>
    <row r="47213" ht="8.25" hidden="1" customHeight="1"/>
    <row r="47214" ht="8.25" hidden="1" customHeight="1"/>
    <row r="47215" ht="8.25" hidden="1" customHeight="1"/>
    <row r="47216" ht="8.25" hidden="1" customHeight="1"/>
    <row r="47217" ht="8.25" hidden="1" customHeight="1"/>
    <row r="47218" ht="8.25" hidden="1" customHeight="1"/>
    <row r="47219" ht="8.25" hidden="1" customHeight="1"/>
    <row r="47220" ht="8.25" hidden="1" customHeight="1"/>
    <row r="47221" ht="8.25" hidden="1" customHeight="1"/>
    <row r="47222" ht="8.25" hidden="1" customHeight="1"/>
    <row r="47223" ht="8.25" hidden="1" customHeight="1"/>
    <row r="47224" ht="8.25" hidden="1" customHeight="1"/>
    <row r="47225" ht="8.25" hidden="1" customHeight="1"/>
    <row r="47226" ht="8.25" hidden="1" customHeight="1"/>
    <row r="47227" ht="8.25" hidden="1" customHeight="1"/>
    <row r="47228" ht="8.25" hidden="1" customHeight="1"/>
    <row r="47229" ht="8.25" hidden="1" customHeight="1"/>
    <row r="47230" ht="8.25" hidden="1" customHeight="1"/>
    <row r="47231" ht="8.25" hidden="1" customHeight="1"/>
    <row r="47232" ht="8.25" hidden="1" customHeight="1"/>
    <row r="47233" ht="8.25" hidden="1" customHeight="1"/>
    <row r="47234" ht="8.25" hidden="1" customHeight="1"/>
    <row r="47235" ht="8.25" hidden="1" customHeight="1"/>
    <row r="47236" ht="8.25" hidden="1" customHeight="1"/>
    <row r="47237" ht="8.25" hidden="1" customHeight="1"/>
    <row r="47238" ht="8.25" hidden="1" customHeight="1"/>
    <row r="47239" ht="8.25" hidden="1" customHeight="1"/>
    <row r="47240" ht="8.25" hidden="1" customHeight="1"/>
    <row r="47241" ht="8.25" hidden="1" customHeight="1"/>
    <row r="47242" ht="8.25" hidden="1" customHeight="1"/>
    <row r="47243" ht="8.25" hidden="1" customHeight="1"/>
    <row r="47244" ht="8.25" hidden="1" customHeight="1"/>
    <row r="47245" ht="8.25" hidden="1" customHeight="1"/>
    <row r="47246" ht="8.25" hidden="1" customHeight="1"/>
    <row r="47247" ht="8.25" hidden="1" customHeight="1"/>
    <row r="47248" ht="8.25" hidden="1" customHeight="1"/>
    <row r="47249" ht="8.25" hidden="1" customHeight="1"/>
    <row r="47250" ht="8.25" hidden="1" customHeight="1"/>
    <row r="47251" ht="8.25" hidden="1" customHeight="1"/>
    <row r="47252" ht="8.25" hidden="1" customHeight="1"/>
    <row r="47253" ht="8.25" hidden="1" customHeight="1"/>
    <row r="47254" ht="8.25" hidden="1" customHeight="1"/>
    <row r="47255" ht="8.25" hidden="1" customHeight="1"/>
    <row r="47256" ht="8.25" hidden="1" customHeight="1"/>
    <row r="47257" ht="8.25" hidden="1" customHeight="1"/>
    <row r="47258" ht="8.25" hidden="1" customHeight="1"/>
    <row r="47259" ht="8.25" hidden="1" customHeight="1"/>
    <row r="47260" ht="8.25" hidden="1" customHeight="1"/>
    <row r="47261" ht="8.25" hidden="1" customHeight="1"/>
    <row r="47262" ht="8.25" hidden="1" customHeight="1"/>
    <row r="47263" ht="8.25" hidden="1" customHeight="1"/>
    <row r="47264" ht="8.25" hidden="1" customHeight="1"/>
    <row r="47265" ht="8.25" hidden="1" customHeight="1"/>
    <row r="47266" ht="8.25" hidden="1" customHeight="1"/>
    <row r="47267" ht="8.25" hidden="1" customHeight="1"/>
    <row r="47268" ht="8.25" hidden="1" customHeight="1"/>
    <row r="47269" ht="8.25" hidden="1" customHeight="1"/>
    <row r="47270" ht="8.25" hidden="1" customHeight="1"/>
    <row r="47271" ht="8.25" hidden="1" customHeight="1"/>
    <row r="47272" ht="8.25" hidden="1" customHeight="1"/>
    <row r="47273" ht="8.25" hidden="1" customHeight="1"/>
    <row r="47274" ht="8.25" hidden="1" customHeight="1"/>
    <row r="47275" ht="8.25" hidden="1" customHeight="1"/>
    <row r="47276" ht="8.25" hidden="1" customHeight="1"/>
    <row r="47277" ht="8.25" hidden="1" customHeight="1"/>
    <row r="47278" ht="8.25" hidden="1" customHeight="1"/>
    <row r="47279" ht="8.25" hidden="1" customHeight="1"/>
    <row r="47280" ht="8.25" hidden="1" customHeight="1"/>
    <row r="47281" ht="8.25" hidden="1" customHeight="1"/>
    <row r="47282" ht="8.25" hidden="1" customHeight="1"/>
    <row r="47283" ht="8.25" hidden="1" customHeight="1"/>
    <row r="47284" ht="8.25" hidden="1" customHeight="1"/>
    <row r="47285" ht="8.25" hidden="1" customHeight="1"/>
    <row r="47286" ht="8.25" hidden="1" customHeight="1"/>
    <row r="47287" ht="8.25" hidden="1" customHeight="1"/>
    <row r="47288" ht="8.25" hidden="1" customHeight="1"/>
    <row r="47289" ht="8.25" hidden="1" customHeight="1"/>
    <row r="47290" ht="8.25" hidden="1" customHeight="1"/>
    <row r="47291" ht="8.25" hidden="1" customHeight="1"/>
    <row r="47292" ht="8.25" hidden="1" customHeight="1"/>
    <row r="47293" ht="8.25" hidden="1" customHeight="1"/>
    <row r="47294" ht="8.25" hidden="1" customHeight="1"/>
    <row r="47295" ht="8.25" hidden="1" customHeight="1"/>
    <row r="47296" ht="8.25" hidden="1" customHeight="1"/>
    <row r="47297" ht="8.25" hidden="1" customHeight="1"/>
    <row r="47298" ht="8.25" hidden="1" customHeight="1"/>
    <row r="47299" ht="8.25" hidden="1" customHeight="1"/>
    <row r="47300" ht="8.25" hidden="1" customHeight="1"/>
    <row r="47301" ht="8.25" hidden="1" customHeight="1"/>
    <row r="47302" ht="8.25" hidden="1" customHeight="1"/>
    <row r="47303" ht="8.25" hidden="1" customHeight="1"/>
    <row r="47304" ht="8.25" hidden="1" customHeight="1"/>
    <row r="47305" ht="8.25" hidden="1" customHeight="1"/>
    <row r="47306" ht="8.25" hidden="1" customHeight="1"/>
    <row r="47307" ht="8.25" hidden="1" customHeight="1"/>
    <row r="47308" ht="8.25" hidden="1" customHeight="1"/>
    <row r="47309" ht="8.25" hidden="1" customHeight="1"/>
    <row r="47310" ht="8.25" hidden="1" customHeight="1"/>
    <row r="47311" ht="8.25" hidden="1" customHeight="1"/>
    <row r="47312" ht="8.25" hidden="1" customHeight="1"/>
    <row r="47313" ht="8.25" hidden="1" customHeight="1"/>
    <row r="47314" ht="8.25" hidden="1" customHeight="1"/>
    <row r="47315" ht="8.25" hidden="1" customHeight="1"/>
    <row r="47316" ht="8.25" hidden="1" customHeight="1"/>
    <row r="47317" ht="8.25" hidden="1" customHeight="1"/>
    <row r="47318" ht="8.25" hidden="1" customHeight="1"/>
    <row r="47319" ht="8.25" hidden="1" customHeight="1"/>
    <row r="47320" ht="8.25" hidden="1" customHeight="1"/>
    <row r="47321" ht="8.25" hidden="1" customHeight="1"/>
    <row r="47322" ht="8.25" hidden="1" customHeight="1"/>
    <row r="47323" ht="8.25" hidden="1" customHeight="1"/>
    <row r="47324" ht="8.25" hidden="1" customHeight="1"/>
    <row r="47325" ht="8.25" hidden="1" customHeight="1"/>
    <row r="47326" ht="8.25" hidden="1" customHeight="1"/>
    <row r="47327" ht="8.25" hidden="1" customHeight="1"/>
    <row r="47328" ht="8.25" hidden="1" customHeight="1"/>
    <row r="47329" ht="8.25" hidden="1" customHeight="1"/>
    <row r="47330" ht="8.25" hidden="1" customHeight="1"/>
    <row r="47331" ht="8.25" hidden="1" customHeight="1"/>
    <row r="47332" ht="8.25" hidden="1" customHeight="1"/>
    <row r="47333" ht="8.25" hidden="1" customHeight="1"/>
    <row r="47334" ht="8.25" hidden="1" customHeight="1"/>
    <row r="47335" ht="8.25" hidden="1" customHeight="1"/>
    <row r="47336" ht="8.25" hidden="1" customHeight="1"/>
    <row r="47337" ht="8.25" hidden="1" customHeight="1"/>
    <row r="47338" ht="8.25" hidden="1" customHeight="1"/>
    <row r="47339" ht="8.25" hidden="1" customHeight="1"/>
    <row r="47340" ht="8.25" hidden="1" customHeight="1"/>
    <row r="47341" ht="8.25" hidden="1" customHeight="1"/>
    <row r="47342" ht="8.25" hidden="1" customHeight="1"/>
    <row r="47343" ht="8.25" hidden="1" customHeight="1"/>
    <row r="47344" ht="8.25" hidden="1" customHeight="1"/>
    <row r="47345" ht="8.25" hidden="1" customHeight="1"/>
    <row r="47346" ht="8.25" hidden="1" customHeight="1"/>
    <row r="47347" ht="8.25" hidden="1" customHeight="1"/>
    <row r="47348" ht="8.25" hidden="1" customHeight="1"/>
    <row r="47349" ht="8.25" hidden="1" customHeight="1"/>
    <row r="47350" ht="8.25" hidden="1" customHeight="1"/>
    <row r="47351" ht="8.25" hidden="1" customHeight="1"/>
    <row r="47352" ht="8.25" hidden="1" customHeight="1"/>
    <row r="47353" ht="8.25" hidden="1" customHeight="1"/>
    <row r="47354" ht="8.25" hidden="1" customHeight="1"/>
    <row r="47355" ht="8.25" hidden="1" customHeight="1"/>
    <row r="47356" ht="8.25" hidden="1" customHeight="1"/>
    <row r="47357" ht="8.25" hidden="1" customHeight="1"/>
    <row r="47358" ht="8.25" hidden="1" customHeight="1"/>
    <row r="47359" ht="8.25" hidden="1" customHeight="1"/>
    <row r="47360" ht="8.25" hidden="1" customHeight="1"/>
    <row r="47361" ht="8.25" hidden="1" customHeight="1"/>
    <row r="47362" ht="8.25" hidden="1" customHeight="1"/>
    <row r="47363" ht="8.25" hidden="1" customHeight="1"/>
    <row r="47364" ht="8.25" hidden="1" customHeight="1"/>
    <row r="47365" ht="8.25" hidden="1" customHeight="1"/>
    <row r="47366" ht="8.25" hidden="1" customHeight="1"/>
    <row r="47367" ht="8.25" hidden="1" customHeight="1"/>
    <row r="47368" ht="8.25" hidden="1" customHeight="1"/>
    <row r="47369" ht="8.25" hidden="1" customHeight="1"/>
    <row r="47370" ht="8.25" hidden="1" customHeight="1"/>
    <row r="47371" ht="8.25" hidden="1" customHeight="1"/>
    <row r="47372" ht="8.25" hidden="1" customHeight="1"/>
    <row r="47373" ht="8.25" hidden="1" customHeight="1"/>
    <row r="47374" ht="8.25" hidden="1" customHeight="1"/>
    <row r="47375" ht="8.25" hidden="1" customHeight="1"/>
    <row r="47376" ht="8.25" hidden="1" customHeight="1"/>
    <row r="47377" ht="8.25" hidden="1" customHeight="1"/>
    <row r="47378" ht="8.25" hidden="1" customHeight="1"/>
    <row r="47379" ht="8.25" hidden="1" customHeight="1"/>
    <row r="47380" ht="8.25" hidden="1" customHeight="1"/>
    <row r="47381" ht="8.25" hidden="1" customHeight="1"/>
    <row r="47382" ht="8.25" hidden="1" customHeight="1"/>
    <row r="47383" ht="8.25" hidden="1" customHeight="1"/>
    <row r="47384" ht="8.25" hidden="1" customHeight="1"/>
    <row r="47385" ht="8.25" hidden="1" customHeight="1"/>
    <row r="47386" ht="8.25" hidden="1" customHeight="1"/>
    <row r="47387" ht="8.25" hidden="1" customHeight="1"/>
    <row r="47388" ht="8.25" hidden="1" customHeight="1"/>
    <row r="47389" ht="8.25" hidden="1" customHeight="1"/>
    <row r="47390" ht="8.25" hidden="1" customHeight="1"/>
    <row r="47391" ht="8.25" hidden="1" customHeight="1"/>
    <row r="47392" ht="8.25" hidden="1" customHeight="1"/>
    <row r="47393" ht="8.25" hidden="1" customHeight="1"/>
    <row r="47394" ht="8.25" hidden="1" customHeight="1"/>
    <row r="47395" ht="8.25" hidden="1" customHeight="1"/>
    <row r="47396" ht="8.25" hidden="1" customHeight="1"/>
    <row r="47397" ht="8.25" hidden="1" customHeight="1"/>
    <row r="47398" ht="8.25" hidden="1" customHeight="1"/>
    <row r="47399" ht="8.25" hidden="1" customHeight="1"/>
    <row r="47400" ht="8.25" hidden="1" customHeight="1"/>
    <row r="47401" ht="8.25" hidden="1" customHeight="1"/>
    <row r="47402" ht="8.25" hidden="1" customHeight="1"/>
    <row r="47403" ht="8.25" hidden="1" customHeight="1"/>
    <row r="47404" ht="8.25" hidden="1" customHeight="1"/>
    <row r="47405" ht="8.25" hidden="1" customHeight="1"/>
    <row r="47406" ht="8.25" hidden="1" customHeight="1"/>
    <row r="47407" ht="8.25" hidden="1" customHeight="1"/>
    <row r="47408" ht="8.25" hidden="1" customHeight="1"/>
    <row r="47409" ht="8.25" hidden="1" customHeight="1"/>
    <row r="47410" ht="8.25" hidden="1" customHeight="1"/>
    <row r="47411" ht="8.25" hidden="1" customHeight="1"/>
    <row r="47412" ht="8.25" hidden="1" customHeight="1"/>
    <row r="47413" ht="8.25" hidden="1" customHeight="1"/>
    <row r="47414" ht="8.25" hidden="1" customHeight="1"/>
    <row r="47415" ht="8.25" hidden="1" customHeight="1"/>
    <row r="47416" ht="8.25" hidden="1" customHeight="1"/>
    <row r="47417" ht="8.25" hidden="1" customHeight="1"/>
    <row r="47418" ht="8.25" hidden="1" customHeight="1"/>
    <row r="47419" ht="8.25" hidden="1" customHeight="1"/>
    <row r="47420" ht="8.25" hidden="1" customHeight="1"/>
    <row r="47421" ht="8.25" hidden="1" customHeight="1"/>
    <row r="47422" ht="8.25" hidden="1" customHeight="1"/>
    <row r="47423" ht="8.25" hidden="1" customHeight="1"/>
    <row r="47424" ht="8.25" hidden="1" customHeight="1"/>
    <row r="47425" ht="8.25" hidden="1" customHeight="1"/>
    <row r="47426" ht="8.25" hidden="1" customHeight="1"/>
    <row r="47427" ht="8.25" hidden="1" customHeight="1"/>
    <row r="47428" ht="8.25" hidden="1" customHeight="1"/>
    <row r="47429" ht="8.25" hidden="1" customHeight="1"/>
    <row r="47430" ht="8.25" hidden="1" customHeight="1"/>
    <row r="47431" ht="8.25" hidden="1" customHeight="1"/>
    <row r="47432" ht="8.25" hidden="1" customHeight="1"/>
    <row r="47433" ht="8.25" hidden="1" customHeight="1"/>
    <row r="47434" ht="8.25" hidden="1" customHeight="1"/>
    <row r="47435" ht="8.25" hidden="1" customHeight="1"/>
    <row r="47436" ht="8.25" hidden="1" customHeight="1"/>
    <row r="47437" ht="8.25" hidden="1" customHeight="1"/>
    <row r="47438" ht="8.25" hidden="1" customHeight="1"/>
    <row r="47439" ht="8.25" hidden="1" customHeight="1"/>
    <row r="47440" ht="8.25" hidden="1" customHeight="1"/>
    <row r="47441" ht="8.25" hidden="1" customHeight="1"/>
    <row r="47442" ht="8.25" hidden="1" customHeight="1"/>
    <row r="47443" ht="8.25" hidden="1" customHeight="1"/>
    <row r="47444" ht="8.25" hidden="1" customHeight="1"/>
    <row r="47445" ht="8.25" hidden="1" customHeight="1"/>
    <row r="47446" ht="8.25" hidden="1" customHeight="1"/>
    <row r="47447" ht="8.25" hidden="1" customHeight="1"/>
    <row r="47448" ht="8.25" hidden="1" customHeight="1"/>
    <row r="47449" ht="8.25" hidden="1" customHeight="1"/>
    <row r="47450" ht="8.25" hidden="1" customHeight="1"/>
    <row r="47451" ht="8.25" hidden="1" customHeight="1"/>
    <row r="47452" ht="8.25" hidden="1" customHeight="1"/>
    <row r="47453" ht="8.25" hidden="1" customHeight="1"/>
    <row r="47454" ht="8.25" hidden="1" customHeight="1"/>
    <row r="47455" ht="8.25" hidden="1" customHeight="1"/>
    <row r="47456" ht="8.25" hidden="1" customHeight="1"/>
    <row r="47457" ht="8.25" hidden="1" customHeight="1"/>
    <row r="47458" ht="8.25" hidden="1" customHeight="1"/>
    <row r="47459" ht="8.25" hidden="1" customHeight="1"/>
    <row r="47460" ht="8.25" hidden="1" customHeight="1"/>
    <row r="47461" ht="8.25" hidden="1" customHeight="1"/>
    <row r="47462" ht="8.25" hidden="1" customHeight="1"/>
    <row r="47463" ht="8.25" hidden="1" customHeight="1"/>
    <row r="47464" ht="8.25" hidden="1" customHeight="1"/>
    <row r="47465" ht="8.25" hidden="1" customHeight="1"/>
    <row r="47466" ht="8.25" hidden="1" customHeight="1"/>
    <row r="47467" ht="8.25" hidden="1" customHeight="1"/>
    <row r="47468" ht="8.25" hidden="1" customHeight="1"/>
    <row r="47469" ht="8.25" hidden="1" customHeight="1"/>
    <row r="47470" ht="8.25" hidden="1" customHeight="1"/>
    <row r="47471" ht="8.25" hidden="1" customHeight="1"/>
    <row r="47472" ht="8.25" hidden="1" customHeight="1"/>
    <row r="47473" ht="8.25" hidden="1" customHeight="1"/>
    <row r="47474" ht="8.25" hidden="1" customHeight="1"/>
    <row r="47475" ht="8.25" hidden="1" customHeight="1"/>
    <row r="47476" ht="8.25" hidden="1" customHeight="1"/>
    <row r="47477" ht="8.25" hidden="1" customHeight="1"/>
    <row r="47478" ht="8.25" hidden="1" customHeight="1"/>
    <row r="47479" ht="8.25" hidden="1" customHeight="1"/>
    <row r="47480" ht="8.25" hidden="1" customHeight="1"/>
    <row r="47481" ht="8.25" hidden="1" customHeight="1"/>
    <row r="47482" ht="8.25" hidden="1" customHeight="1"/>
    <row r="47483" ht="8.25" hidden="1" customHeight="1"/>
    <row r="47484" ht="8.25" hidden="1" customHeight="1"/>
    <row r="47485" ht="8.25" hidden="1" customHeight="1"/>
    <row r="47486" ht="8.25" hidden="1" customHeight="1"/>
    <row r="47487" ht="8.25" hidden="1" customHeight="1"/>
    <row r="47488" ht="8.25" hidden="1" customHeight="1"/>
    <row r="47489" ht="8.25" hidden="1" customHeight="1"/>
    <row r="47490" ht="8.25" hidden="1" customHeight="1"/>
    <row r="47491" ht="8.25" hidden="1" customHeight="1"/>
    <row r="47492" ht="8.25" hidden="1" customHeight="1"/>
    <row r="47493" ht="8.25" hidden="1" customHeight="1"/>
    <row r="47494" ht="8.25" hidden="1" customHeight="1"/>
    <row r="47495" ht="8.25" hidden="1" customHeight="1"/>
    <row r="47496" ht="8.25" hidden="1" customHeight="1"/>
    <row r="47497" ht="8.25" hidden="1" customHeight="1"/>
    <row r="47498" ht="8.25" hidden="1" customHeight="1"/>
    <row r="47499" ht="8.25" hidden="1" customHeight="1"/>
    <row r="47500" ht="8.25" hidden="1" customHeight="1"/>
    <row r="47501" ht="8.25" hidden="1" customHeight="1"/>
    <row r="47502" ht="8.25" hidden="1" customHeight="1"/>
    <row r="47503" ht="8.25" hidden="1" customHeight="1"/>
    <row r="47504" ht="8.25" hidden="1" customHeight="1"/>
    <row r="47505" ht="8.25" hidden="1" customHeight="1"/>
    <row r="47506" ht="8.25" hidden="1" customHeight="1"/>
    <row r="47507" ht="8.25" hidden="1" customHeight="1"/>
    <row r="47508" ht="8.25" hidden="1" customHeight="1"/>
    <row r="47509" ht="8.25" hidden="1" customHeight="1"/>
    <row r="47510" ht="8.25" hidden="1" customHeight="1"/>
    <row r="47511" ht="8.25" hidden="1" customHeight="1"/>
    <row r="47512" ht="8.25" hidden="1" customHeight="1"/>
    <row r="47513" ht="8.25" hidden="1" customHeight="1"/>
    <row r="47514" ht="8.25" hidden="1" customHeight="1"/>
    <row r="47515" ht="8.25" hidden="1" customHeight="1"/>
    <row r="47516" ht="8.25" hidden="1" customHeight="1"/>
    <row r="47517" ht="8.25" hidden="1" customHeight="1"/>
    <row r="47518" ht="8.25" hidden="1" customHeight="1"/>
    <row r="47519" ht="8.25" hidden="1" customHeight="1"/>
    <row r="47520" ht="8.25" hidden="1" customHeight="1"/>
    <row r="47521" ht="8.25" hidden="1" customHeight="1"/>
    <row r="47522" ht="8.25" hidden="1" customHeight="1"/>
    <row r="47523" ht="8.25" hidden="1" customHeight="1"/>
    <row r="47524" ht="8.25" hidden="1" customHeight="1"/>
    <row r="47525" ht="8.25" hidden="1" customHeight="1"/>
    <row r="47526" ht="8.25" hidden="1" customHeight="1"/>
    <row r="47527" ht="8.25" hidden="1" customHeight="1"/>
    <row r="47528" ht="8.25" hidden="1" customHeight="1"/>
    <row r="47529" ht="8.25" hidden="1" customHeight="1"/>
    <row r="47530" ht="8.25" hidden="1" customHeight="1"/>
    <row r="47531" ht="8.25" hidden="1" customHeight="1"/>
    <row r="47532" ht="8.25" hidden="1" customHeight="1"/>
    <row r="47533" ht="8.25" hidden="1" customHeight="1"/>
    <row r="47534" ht="8.25" hidden="1" customHeight="1"/>
    <row r="47535" ht="8.25" hidden="1" customHeight="1"/>
    <row r="47536" ht="8.25" hidden="1" customHeight="1"/>
    <row r="47537" ht="8.25" hidden="1" customHeight="1"/>
    <row r="47538" ht="8.25" hidden="1" customHeight="1"/>
    <row r="47539" ht="8.25" hidden="1" customHeight="1"/>
    <row r="47540" ht="8.25" hidden="1" customHeight="1"/>
    <row r="47541" ht="8.25" hidden="1" customHeight="1"/>
    <row r="47542" ht="8.25" hidden="1" customHeight="1"/>
    <row r="47543" ht="8.25" hidden="1" customHeight="1"/>
    <row r="47544" ht="8.25" hidden="1" customHeight="1"/>
    <row r="47545" ht="8.25" hidden="1" customHeight="1"/>
    <row r="47546" ht="8.25" hidden="1" customHeight="1"/>
    <row r="47547" ht="8.25" hidden="1" customHeight="1"/>
    <row r="47548" ht="8.25" hidden="1" customHeight="1"/>
    <row r="47549" ht="8.25" hidden="1" customHeight="1"/>
    <row r="47550" ht="8.25" hidden="1" customHeight="1"/>
    <row r="47551" ht="8.25" hidden="1" customHeight="1"/>
    <row r="47552" ht="8.25" hidden="1" customHeight="1"/>
    <row r="47553" ht="8.25" hidden="1" customHeight="1"/>
    <row r="47554" ht="8.25" hidden="1" customHeight="1"/>
    <row r="47555" ht="8.25" hidden="1" customHeight="1"/>
    <row r="47556" ht="8.25" hidden="1" customHeight="1"/>
    <row r="47557" ht="8.25" hidden="1" customHeight="1"/>
    <row r="47558" ht="8.25" hidden="1" customHeight="1"/>
    <row r="47559" ht="8.25" hidden="1" customHeight="1"/>
    <row r="47560" ht="8.25" hidden="1" customHeight="1"/>
    <row r="47561" ht="8.25" hidden="1" customHeight="1"/>
    <row r="47562" ht="8.25" hidden="1" customHeight="1"/>
    <row r="47563" ht="8.25" hidden="1" customHeight="1"/>
    <row r="47564" ht="8.25" hidden="1" customHeight="1"/>
    <row r="47565" ht="8.25" hidden="1" customHeight="1"/>
    <row r="47566" ht="8.25" hidden="1" customHeight="1"/>
    <row r="47567" ht="8.25" hidden="1" customHeight="1"/>
    <row r="47568" ht="8.25" hidden="1" customHeight="1"/>
    <row r="47569" ht="8.25" hidden="1" customHeight="1"/>
    <row r="47570" ht="8.25" hidden="1" customHeight="1"/>
    <row r="47571" ht="8.25" hidden="1" customHeight="1"/>
    <row r="47572" ht="8.25" hidden="1" customHeight="1"/>
    <row r="47573" ht="8.25" hidden="1" customHeight="1"/>
    <row r="47574" ht="8.25" hidden="1" customHeight="1"/>
    <row r="47575" ht="8.25" hidden="1" customHeight="1"/>
    <row r="47576" ht="8.25" hidden="1" customHeight="1"/>
    <row r="47577" ht="8.25" hidden="1" customHeight="1"/>
    <row r="47578" ht="8.25" hidden="1" customHeight="1"/>
    <row r="47579" ht="8.25" hidden="1" customHeight="1"/>
    <row r="47580" ht="8.25" hidden="1" customHeight="1"/>
    <row r="47581" ht="8.25" hidden="1" customHeight="1"/>
    <row r="47582" ht="8.25" hidden="1" customHeight="1"/>
    <row r="47583" ht="8.25" hidden="1" customHeight="1"/>
    <row r="47584" ht="8.25" hidden="1" customHeight="1"/>
    <row r="47585" ht="8.25" hidden="1" customHeight="1"/>
    <row r="47586" ht="8.25" hidden="1" customHeight="1"/>
    <row r="47587" ht="8.25" hidden="1" customHeight="1"/>
    <row r="47588" ht="8.25" hidden="1" customHeight="1"/>
    <row r="47589" ht="8.25" hidden="1" customHeight="1"/>
    <row r="47590" ht="8.25" hidden="1" customHeight="1"/>
    <row r="47591" ht="8.25" hidden="1" customHeight="1"/>
    <row r="47592" ht="8.25" hidden="1" customHeight="1"/>
    <row r="47593" ht="8.25" hidden="1" customHeight="1"/>
    <row r="47594" ht="8.25" hidden="1" customHeight="1"/>
    <row r="47595" ht="8.25" hidden="1" customHeight="1"/>
    <row r="47596" ht="8.25" hidden="1" customHeight="1"/>
    <row r="47597" ht="8.25" hidden="1" customHeight="1"/>
    <row r="47598" ht="8.25" hidden="1" customHeight="1"/>
    <row r="47599" ht="8.25" hidden="1" customHeight="1"/>
    <row r="47600" ht="8.25" hidden="1" customHeight="1"/>
    <row r="47601" ht="8.25" hidden="1" customHeight="1"/>
    <row r="47602" ht="8.25" hidden="1" customHeight="1"/>
    <row r="47603" ht="8.25" hidden="1" customHeight="1"/>
    <row r="47604" ht="8.25" hidden="1" customHeight="1"/>
    <row r="47605" ht="8.25" hidden="1" customHeight="1"/>
    <row r="47606" ht="8.25" hidden="1" customHeight="1"/>
    <row r="47607" ht="8.25" hidden="1" customHeight="1"/>
    <row r="47608" ht="8.25" hidden="1" customHeight="1"/>
    <row r="47609" ht="8.25" hidden="1" customHeight="1"/>
    <row r="47610" ht="8.25" hidden="1" customHeight="1"/>
    <row r="47611" ht="8.25" hidden="1" customHeight="1"/>
    <row r="47612" ht="8.25" hidden="1" customHeight="1"/>
    <row r="47613" ht="8.25" hidden="1" customHeight="1"/>
    <row r="47614" ht="8.25" hidden="1" customHeight="1"/>
    <row r="47615" ht="8.25" hidden="1" customHeight="1"/>
    <row r="47616" ht="8.25" hidden="1" customHeight="1"/>
    <row r="47617" ht="8.25" hidden="1" customHeight="1"/>
    <row r="47618" ht="8.25" hidden="1" customHeight="1"/>
    <row r="47619" ht="8.25" hidden="1" customHeight="1"/>
    <row r="47620" ht="8.25" hidden="1" customHeight="1"/>
    <row r="47621" ht="8.25" hidden="1" customHeight="1"/>
    <row r="47622" ht="8.25" hidden="1" customHeight="1"/>
    <row r="47623" ht="8.25" hidden="1" customHeight="1"/>
    <row r="47624" ht="8.25" hidden="1" customHeight="1"/>
    <row r="47625" ht="8.25" hidden="1" customHeight="1"/>
    <row r="47626" ht="8.25" hidden="1" customHeight="1"/>
    <row r="47627" ht="8.25" hidden="1" customHeight="1"/>
    <row r="47628" ht="8.25" hidden="1" customHeight="1"/>
    <row r="47629" ht="8.25" hidden="1" customHeight="1"/>
    <row r="47630" ht="8.25" hidden="1" customHeight="1"/>
    <row r="47631" ht="8.25" hidden="1" customHeight="1"/>
    <row r="47632" ht="8.25" hidden="1" customHeight="1"/>
    <row r="47633" ht="8.25" hidden="1" customHeight="1"/>
    <row r="47634" ht="8.25" hidden="1" customHeight="1"/>
    <row r="47635" ht="8.25" hidden="1" customHeight="1"/>
    <row r="47636" ht="8.25" hidden="1" customHeight="1"/>
    <row r="47637" ht="8.25" hidden="1" customHeight="1"/>
    <row r="47638" ht="8.25" hidden="1" customHeight="1"/>
    <row r="47639" ht="8.25" hidden="1" customHeight="1"/>
    <row r="47640" ht="8.25" hidden="1" customHeight="1"/>
    <row r="47641" ht="8.25" hidden="1" customHeight="1"/>
    <row r="47642" ht="8.25" hidden="1" customHeight="1"/>
    <row r="47643" ht="8.25" hidden="1" customHeight="1"/>
    <row r="47644" ht="8.25" hidden="1" customHeight="1"/>
    <row r="47645" ht="8.25" hidden="1" customHeight="1"/>
    <row r="47646" ht="8.25" hidden="1" customHeight="1"/>
    <row r="47647" ht="8.25" hidden="1" customHeight="1"/>
    <row r="47648" ht="8.25" hidden="1" customHeight="1"/>
    <row r="47649" ht="8.25" hidden="1" customHeight="1"/>
    <row r="47650" ht="8.25" hidden="1" customHeight="1"/>
    <row r="47651" ht="8.25" hidden="1" customHeight="1"/>
    <row r="47652" ht="8.25" hidden="1" customHeight="1"/>
    <row r="47653" ht="8.25" hidden="1" customHeight="1"/>
    <row r="47654" ht="8.25" hidden="1" customHeight="1"/>
    <row r="47655" ht="8.25" hidden="1" customHeight="1"/>
    <row r="47656" ht="8.25" hidden="1" customHeight="1"/>
    <row r="47657" ht="8.25" hidden="1" customHeight="1"/>
    <row r="47658" ht="8.25" hidden="1" customHeight="1"/>
    <row r="47659" ht="8.25" hidden="1" customHeight="1"/>
    <row r="47660" ht="8.25" hidden="1" customHeight="1"/>
    <row r="47661" ht="8.25" hidden="1" customHeight="1"/>
    <row r="47662" ht="8.25" hidden="1" customHeight="1"/>
    <row r="47663" ht="8.25" hidden="1" customHeight="1"/>
    <row r="47664" ht="8.25" hidden="1" customHeight="1"/>
    <row r="47665" ht="8.25" hidden="1" customHeight="1"/>
    <row r="47666" ht="8.25" hidden="1" customHeight="1"/>
    <row r="47667" ht="8.25" hidden="1" customHeight="1"/>
    <row r="47668" ht="8.25" hidden="1" customHeight="1"/>
    <row r="47669" ht="8.25" hidden="1" customHeight="1"/>
    <row r="47670" ht="8.25" hidden="1" customHeight="1"/>
    <row r="47671" ht="8.25" hidden="1" customHeight="1"/>
    <row r="47672" ht="8.25" hidden="1" customHeight="1"/>
    <row r="47673" ht="8.25" hidden="1" customHeight="1"/>
    <row r="47674" ht="8.25" hidden="1" customHeight="1"/>
    <row r="47675" ht="8.25" hidden="1" customHeight="1"/>
    <row r="47676" ht="8.25" hidden="1" customHeight="1"/>
    <row r="47677" ht="8.25" hidden="1" customHeight="1"/>
    <row r="47678" ht="8.25" hidden="1" customHeight="1"/>
    <row r="47679" ht="8.25" hidden="1" customHeight="1"/>
    <row r="47680" ht="8.25" hidden="1" customHeight="1"/>
    <row r="47681" ht="8.25" hidden="1" customHeight="1"/>
    <row r="47682" ht="8.25" hidden="1" customHeight="1"/>
    <row r="47683" ht="8.25" hidden="1" customHeight="1"/>
    <row r="47684" ht="8.25" hidden="1" customHeight="1"/>
    <row r="47685" ht="8.25" hidden="1" customHeight="1"/>
    <row r="47686" ht="8.25" hidden="1" customHeight="1"/>
    <row r="47687" ht="8.25" hidden="1" customHeight="1"/>
    <row r="47688" ht="8.25" hidden="1" customHeight="1"/>
    <row r="47689" ht="8.25" hidden="1" customHeight="1"/>
    <row r="47690" ht="8.25" hidden="1" customHeight="1"/>
    <row r="47691" ht="8.25" hidden="1" customHeight="1"/>
    <row r="47692" ht="8.25" hidden="1" customHeight="1"/>
    <row r="47693" ht="8.25" hidden="1" customHeight="1"/>
    <row r="47694" ht="8.25" hidden="1" customHeight="1"/>
    <row r="47695" ht="8.25" hidden="1" customHeight="1"/>
    <row r="47696" ht="8.25" hidden="1" customHeight="1"/>
    <row r="47697" ht="8.25" hidden="1" customHeight="1"/>
    <row r="47698" ht="8.25" hidden="1" customHeight="1"/>
    <row r="47699" ht="8.25" hidden="1" customHeight="1"/>
    <row r="47700" ht="8.25" hidden="1" customHeight="1"/>
    <row r="47701" ht="8.25" hidden="1" customHeight="1"/>
    <row r="47702" ht="8.25" hidden="1" customHeight="1"/>
    <row r="47703" ht="8.25" hidden="1" customHeight="1"/>
    <row r="47704" ht="8.25" hidden="1" customHeight="1"/>
    <row r="47705" ht="8.25" hidden="1" customHeight="1"/>
    <row r="47706" ht="8.25" hidden="1" customHeight="1"/>
    <row r="47707" ht="8.25" hidden="1" customHeight="1"/>
    <row r="47708" ht="8.25" hidden="1" customHeight="1"/>
    <row r="47709" ht="8.25" hidden="1" customHeight="1"/>
    <row r="47710" ht="8.25" hidden="1" customHeight="1"/>
    <row r="47711" ht="8.25" hidden="1" customHeight="1"/>
    <row r="47712" ht="8.25" hidden="1" customHeight="1"/>
    <row r="47713" ht="8.25" hidden="1" customHeight="1"/>
    <row r="47714" ht="8.25" hidden="1" customHeight="1"/>
    <row r="47715" ht="8.25" hidden="1" customHeight="1"/>
    <row r="47716" ht="8.25" hidden="1" customHeight="1"/>
    <row r="47717" ht="8.25" hidden="1" customHeight="1"/>
    <row r="47718" ht="8.25" hidden="1" customHeight="1"/>
    <row r="47719" ht="8.25" hidden="1" customHeight="1"/>
    <row r="47720" ht="8.25" hidden="1" customHeight="1"/>
    <row r="47721" ht="8.25" hidden="1" customHeight="1"/>
    <row r="47722" ht="8.25" hidden="1" customHeight="1"/>
    <row r="47723" ht="8.25" hidden="1" customHeight="1"/>
    <row r="47724" ht="8.25" hidden="1" customHeight="1"/>
    <row r="47725" ht="8.25" hidden="1" customHeight="1"/>
    <row r="47726" ht="8.25" hidden="1" customHeight="1"/>
    <row r="47727" ht="8.25" hidden="1" customHeight="1"/>
    <row r="47728" ht="8.25" hidden="1" customHeight="1"/>
    <row r="47729" ht="8.25" hidden="1" customHeight="1"/>
    <row r="47730" ht="8.25" hidden="1" customHeight="1"/>
    <row r="47731" ht="8.25" hidden="1" customHeight="1"/>
    <row r="47732" ht="8.25" hidden="1" customHeight="1"/>
    <row r="47733" ht="8.25" hidden="1" customHeight="1"/>
    <row r="47734" ht="8.25" hidden="1" customHeight="1"/>
    <row r="47735" ht="8.25" hidden="1" customHeight="1"/>
    <row r="47736" ht="8.25" hidden="1" customHeight="1"/>
    <row r="47737" ht="8.25" hidden="1" customHeight="1"/>
    <row r="47738" ht="8.25" hidden="1" customHeight="1"/>
    <row r="47739" ht="8.25" hidden="1" customHeight="1"/>
    <row r="47740" ht="8.25" hidden="1" customHeight="1"/>
    <row r="47741" ht="8.25" hidden="1" customHeight="1"/>
    <row r="47742" ht="8.25" hidden="1" customHeight="1"/>
    <row r="47743" ht="8.25" hidden="1" customHeight="1"/>
    <row r="47744" ht="8.25" hidden="1" customHeight="1"/>
    <row r="47745" ht="8.25" hidden="1" customHeight="1"/>
    <row r="47746" ht="8.25" hidden="1" customHeight="1"/>
    <row r="47747" ht="8.25" hidden="1" customHeight="1"/>
    <row r="47748" ht="8.25" hidden="1" customHeight="1"/>
    <row r="47749" ht="8.25" hidden="1" customHeight="1"/>
    <row r="47750" ht="8.25" hidden="1" customHeight="1"/>
    <row r="47751" ht="8.25" hidden="1" customHeight="1"/>
    <row r="47752" ht="8.25" hidden="1" customHeight="1"/>
    <row r="47753" ht="8.25" hidden="1" customHeight="1"/>
    <row r="47754" ht="8.25" hidden="1" customHeight="1"/>
    <row r="47755" ht="8.25" hidden="1" customHeight="1"/>
    <row r="47756" ht="8.25" hidden="1" customHeight="1"/>
    <row r="47757" ht="8.25" hidden="1" customHeight="1"/>
    <row r="47758" ht="8.25" hidden="1" customHeight="1"/>
    <row r="47759" ht="8.25" hidden="1" customHeight="1"/>
    <row r="47760" ht="8.25" hidden="1" customHeight="1"/>
    <row r="47761" ht="8.25" hidden="1" customHeight="1"/>
    <row r="47762" ht="8.25" hidden="1" customHeight="1"/>
    <row r="47763" ht="8.25" hidden="1" customHeight="1"/>
    <row r="47764" ht="8.25" hidden="1" customHeight="1"/>
    <row r="47765" ht="8.25" hidden="1" customHeight="1"/>
    <row r="47766" ht="8.25" hidden="1" customHeight="1"/>
    <row r="47767" ht="8.25" hidden="1" customHeight="1"/>
    <row r="47768" ht="8.25" hidden="1" customHeight="1"/>
    <row r="47769" ht="8.25" hidden="1" customHeight="1"/>
    <row r="47770" ht="8.25" hidden="1" customHeight="1"/>
    <row r="47771" ht="8.25" hidden="1" customHeight="1"/>
    <row r="47772" ht="8.25" hidden="1" customHeight="1"/>
    <row r="47773" ht="8.25" hidden="1" customHeight="1"/>
    <row r="47774" ht="8.25" hidden="1" customHeight="1"/>
    <row r="47775" ht="8.25" hidden="1" customHeight="1"/>
    <row r="47776" ht="8.25" hidden="1" customHeight="1"/>
    <row r="47777" ht="8.25" hidden="1" customHeight="1"/>
    <row r="47778" ht="8.25" hidden="1" customHeight="1"/>
    <row r="47779" ht="8.25" hidden="1" customHeight="1"/>
    <row r="47780" ht="8.25" hidden="1" customHeight="1"/>
    <row r="47781" ht="8.25" hidden="1" customHeight="1"/>
    <row r="47782" ht="8.25" hidden="1" customHeight="1"/>
    <row r="47783" ht="8.25" hidden="1" customHeight="1"/>
    <row r="47784" ht="8.25" hidden="1" customHeight="1"/>
    <row r="47785" ht="8.25" hidden="1" customHeight="1"/>
    <row r="47786" ht="8.25" hidden="1" customHeight="1"/>
    <row r="47787" ht="8.25" hidden="1" customHeight="1"/>
    <row r="47788" ht="8.25" hidden="1" customHeight="1"/>
    <row r="47789" ht="8.25" hidden="1" customHeight="1"/>
    <row r="47790" ht="8.25" hidden="1" customHeight="1"/>
    <row r="47791" ht="8.25" hidden="1" customHeight="1"/>
    <row r="47792" ht="8.25" hidden="1" customHeight="1"/>
    <row r="47793" ht="8.25" hidden="1" customHeight="1"/>
    <row r="47794" ht="8.25" hidden="1" customHeight="1"/>
    <row r="47795" ht="8.25" hidden="1" customHeight="1"/>
    <row r="47796" ht="8.25" hidden="1" customHeight="1"/>
    <row r="47797" ht="8.25" hidden="1" customHeight="1"/>
    <row r="47798" ht="8.25" hidden="1" customHeight="1"/>
    <row r="47799" ht="8.25" hidden="1" customHeight="1"/>
    <row r="47800" ht="8.25" hidden="1" customHeight="1"/>
    <row r="47801" ht="8.25" hidden="1" customHeight="1"/>
    <row r="47802" ht="8.25" hidden="1" customHeight="1"/>
    <row r="47803" ht="8.25" hidden="1" customHeight="1"/>
    <row r="47804" ht="8.25" hidden="1" customHeight="1"/>
    <row r="47805" ht="8.25" hidden="1" customHeight="1"/>
    <row r="47806" ht="8.25" hidden="1" customHeight="1"/>
    <row r="47807" ht="8.25" hidden="1" customHeight="1"/>
    <row r="47808" ht="8.25" hidden="1" customHeight="1"/>
    <row r="47809" ht="8.25" hidden="1" customHeight="1"/>
    <row r="47810" ht="8.25" hidden="1" customHeight="1"/>
    <row r="47811" ht="8.25" hidden="1" customHeight="1"/>
    <row r="47812" ht="8.25" hidden="1" customHeight="1"/>
    <row r="47813" ht="8.25" hidden="1" customHeight="1"/>
    <row r="47814" ht="8.25" hidden="1" customHeight="1"/>
    <row r="47815" ht="8.25" hidden="1" customHeight="1"/>
    <row r="47816" ht="8.25" hidden="1" customHeight="1"/>
    <row r="47817" ht="8.25" hidden="1" customHeight="1"/>
    <row r="47818" ht="8.25" hidden="1" customHeight="1"/>
    <row r="47819" ht="8.25" hidden="1" customHeight="1"/>
    <row r="47820" ht="8.25" hidden="1" customHeight="1"/>
    <row r="47821" ht="8.25" hidden="1" customHeight="1"/>
    <row r="47822" ht="8.25" hidden="1" customHeight="1"/>
    <row r="47823" ht="8.25" hidden="1" customHeight="1"/>
    <row r="47824" ht="8.25" hidden="1" customHeight="1"/>
    <row r="47825" ht="8.25" hidden="1" customHeight="1"/>
    <row r="47826" ht="8.25" hidden="1" customHeight="1"/>
    <row r="47827" ht="8.25" hidden="1" customHeight="1"/>
    <row r="47828" ht="8.25" hidden="1" customHeight="1"/>
    <row r="47829" ht="8.25" hidden="1" customHeight="1"/>
    <row r="47830" ht="8.25" hidden="1" customHeight="1"/>
    <row r="47831" ht="8.25" hidden="1" customHeight="1"/>
    <row r="47832" ht="8.25" hidden="1" customHeight="1"/>
    <row r="47833" ht="8.25" hidden="1" customHeight="1"/>
    <row r="47834" ht="8.25" hidden="1" customHeight="1"/>
    <row r="47835" ht="8.25" hidden="1" customHeight="1"/>
    <row r="47836" ht="8.25" hidden="1" customHeight="1"/>
    <row r="47837" ht="8.25" hidden="1" customHeight="1"/>
    <row r="47838" ht="8.25" hidden="1" customHeight="1"/>
    <row r="47839" ht="8.25" hidden="1" customHeight="1"/>
    <row r="47840" ht="8.25" hidden="1" customHeight="1"/>
    <row r="47841" ht="8.25" hidden="1" customHeight="1"/>
    <row r="47842" ht="8.25" hidden="1" customHeight="1"/>
    <row r="47843" ht="8.25" hidden="1" customHeight="1"/>
    <row r="47844" ht="8.25" hidden="1" customHeight="1"/>
    <row r="47845" ht="8.25" hidden="1" customHeight="1"/>
    <row r="47846" ht="8.25" hidden="1" customHeight="1"/>
    <row r="47847" ht="8.25" hidden="1" customHeight="1"/>
    <row r="47848" ht="8.25" hidden="1" customHeight="1"/>
    <row r="47849" ht="8.25" hidden="1" customHeight="1"/>
    <row r="47850" ht="8.25" hidden="1" customHeight="1"/>
    <row r="47851" ht="8.25" hidden="1" customHeight="1"/>
    <row r="47852" ht="8.25" hidden="1" customHeight="1"/>
    <row r="47853" ht="8.25" hidden="1" customHeight="1"/>
    <row r="47854" ht="8.25" hidden="1" customHeight="1"/>
    <row r="47855" ht="8.25" hidden="1" customHeight="1"/>
    <row r="47856" ht="8.25" hidden="1" customHeight="1"/>
    <row r="47857" ht="8.25" hidden="1" customHeight="1"/>
    <row r="47858" ht="8.25" hidden="1" customHeight="1"/>
    <row r="47859" ht="8.25" hidden="1" customHeight="1"/>
    <row r="47860" ht="8.25" hidden="1" customHeight="1"/>
    <row r="47861" ht="8.25" hidden="1" customHeight="1"/>
    <row r="47862" ht="8.25" hidden="1" customHeight="1"/>
    <row r="47863" ht="8.25" hidden="1" customHeight="1"/>
    <row r="47864" ht="8.25" hidden="1" customHeight="1"/>
    <row r="47865" ht="8.25" hidden="1" customHeight="1"/>
    <row r="47866" ht="8.25" hidden="1" customHeight="1"/>
    <row r="47867" ht="8.25" hidden="1" customHeight="1"/>
    <row r="47868" ht="8.25" hidden="1" customHeight="1"/>
    <row r="47869" ht="8.25" hidden="1" customHeight="1"/>
    <row r="47870" ht="8.25" hidden="1" customHeight="1"/>
    <row r="47871" ht="8.25" hidden="1" customHeight="1"/>
    <row r="47872" ht="8.25" hidden="1" customHeight="1"/>
    <row r="47873" ht="8.25" hidden="1" customHeight="1"/>
    <row r="47874" ht="8.25" hidden="1" customHeight="1"/>
    <row r="47875" ht="8.25" hidden="1" customHeight="1"/>
    <row r="47876" ht="8.25" hidden="1" customHeight="1"/>
    <row r="47877" ht="8.25" hidden="1" customHeight="1"/>
    <row r="47878" ht="8.25" hidden="1" customHeight="1"/>
    <row r="47879" ht="8.25" hidden="1" customHeight="1"/>
    <row r="47880" ht="8.25" hidden="1" customHeight="1"/>
    <row r="47881" ht="8.25" hidden="1" customHeight="1"/>
    <row r="47882" ht="8.25" hidden="1" customHeight="1"/>
    <row r="47883" ht="8.25" hidden="1" customHeight="1"/>
    <row r="47884" ht="8.25" hidden="1" customHeight="1"/>
    <row r="47885" ht="8.25" hidden="1" customHeight="1"/>
    <row r="47886" ht="8.25" hidden="1" customHeight="1"/>
    <row r="47887" ht="8.25" hidden="1" customHeight="1"/>
    <row r="47888" ht="8.25" hidden="1" customHeight="1"/>
    <row r="47889" ht="8.25" hidden="1" customHeight="1"/>
    <row r="47890" ht="8.25" hidden="1" customHeight="1"/>
    <row r="47891" ht="8.25" hidden="1" customHeight="1"/>
    <row r="47892" ht="8.25" hidden="1" customHeight="1"/>
    <row r="47893" ht="8.25" hidden="1" customHeight="1"/>
    <row r="47894" ht="8.25" hidden="1" customHeight="1"/>
    <row r="47895" ht="8.25" hidden="1" customHeight="1"/>
    <row r="47896" ht="8.25" hidden="1" customHeight="1"/>
    <row r="47897" ht="8.25" hidden="1" customHeight="1"/>
    <row r="47898" ht="8.25" hidden="1" customHeight="1"/>
    <row r="47899" ht="8.25" hidden="1" customHeight="1"/>
    <row r="47900" ht="8.25" hidden="1" customHeight="1"/>
    <row r="47901" ht="8.25" hidden="1" customHeight="1"/>
    <row r="47902" ht="8.25" hidden="1" customHeight="1"/>
    <row r="47903" ht="8.25" hidden="1" customHeight="1"/>
    <row r="47904" ht="8.25" hidden="1" customHeight="1"/>
    <row r="47905" ht="8.25" hidden="1" customHeight="1"/>
    <row r="47906" ht="8.25" hidden="1" customHeight="1"/>
    <row r="47907" ht="8.25" hidden="1" customHeight="1"/>
    <row r="47908" ht="8.25" hidden="1" customHeight="1"/>
    <row r="47909" ht="8.25" hidden="1" customHeight="1"/>
    <row r="47910" ht="8.25" hidden="1" customHeight="1"/>
    <row r="47911" ht="8.25" hidden="1" customHeight="1"/>
    <row r="47912" ht="8.25" hidden="1" customHeight="1"/>
    <row r="47913" ht="8.25" hidden="1" customHeight="1"/>
    <row r="47914" ht="8.25" hidden="1" customHeight="1"/>
    <row r="47915" ht="8.25" hidden="1" customHeight="1"/>
    <row r="47916" ht="8.25" hidden="1" customHeight="1"/>
    <row r="47917" ht="8.25" hidden="1" customHeight="1"/>
    <row r="47918" ht="8.25" hidden="1" customHeight="1"/>
    <row r="47919" ht="8.25" hidden="1" customHeight="1"/>
    <row r="47920" ht="8.25" hidden="1" customHeight="1"/>
    <row r="47921" ht="8.25" hidden="1" customHeight="1"/>
    <row r="47922" ht="8.25" hidden="1" customHeight="1"/>
    <row r="47923" ht="8.25" hidden="1" customHeight="1"/>
    <row r="47924" ht="8.25" hidden="1" customHeight="1"/>
    <row r="47925" ht="8.25" hidden="1" customHeight="1"/>
    <row r="47926" ht="8.25" hidden="1" customHeight="1"/>
    <row r="47927" ht="8.25" hidden="1" customHeight="1"/>
    <row r="47928" ht="8.25" hidden="1" customHeight="1"/>
    <row r="47929" ht="8.25" hidden="1" customHeight="1"/>
    <row r="47930" ht="8.25" hidden="1" customHeight="1"/>
    <row r="47931" ht="8.25" hidden="1" customHeight="1"/>
    <row r="47932" ht="8.25" hidden="1" customHeight="1"/>
    <row r="47933" ht="8.25" hidden="1" customHeight="1"/>
    <row r="47934" ht="8.25" hidden="1" customHeight="1"/>
    <row r="47935" ht="8.25" hidden="1" customHeight="1"/>
    <row r="47936" ht="8.25" hidden="1" customHeight="1"/>
    <row r="47937" ht="8.25" hidden="1" customHeight="1"/>
    <row r="47938" ht="8.25" hidden="1" customHeight="1"/>
    <row r="47939" ht="8.25" hidden="1" customHeight="1"/>
    <row r="47940" ht="8.25" hidden="1" customHeight="1"/>
    <row r="47941" ht="8.25" hidden="1" customHeight="1"/>
    <row r="47942" ht="8.25" hidden="1" customHeight="1"/>
    <row r="47943" ht="8.25" hidden="1" customHeight="1"/>
    <row r="47944" ht="8.25" hidden="1" customHeight="1"/>
    <row r="47945" ht="8.25" hidden="1" customHeight="1"/>
    <row r="47946" ht="8.25" hidden="1" customHeight="1"/>
    <row r="47947" ht="8.25" hidden="1" customHeight="1"/>
    <row r="47948" ht="8.25" hidden="1" customHeight="1"/>
    <row r="47949" ht="8.25" hidden="1" customHeight="1"/>
    <row r="47950" ht="8.25" hidden="1" customHeight="1"/>
    <row r="47951" ht="8.25" hidden="1" customHeight="1"/>
    <row r="47952" ht="8.25" hidden="1" customHeight="1"/>
    <row r="47953" ht="8.25" hidden="1" customHeight="1"/>
    <row r="47954" ht="8.25" hidden="1" customHeight="1"/>
    <row r="47955" ht="8.25" hidden="1" customHeight="1"/>
    <row r="47956" ht="8.25" hidden="1" customHeight="1"/>
    <row r="47957" ht="8.25" hidden="1" customHeight="1"/>
    <row r="47958" ht="8.25" hidden="1" customHeight="1"/>
    <row r="47959" ht="8.25" hidden="1" customHeight="1"/>
    <row r="47960" ht="8.25" hidden="1" customHeight="1"/>
    <row r="47961" ht="8.25" hidden="1" customHeight="1"/>
    <row r="47962" ht="8.25" hidden="1" customHeight="1"/>
    <row r="47963" ht="8.25" hidden="1" customHeight="1"/>
    <row r="47964" ht="8.25" hidden="1" customHeight="1"/>
    <row r="47965" ht="8.25" hidden="1" customHeight="1"/>
    <row r="47966" ht="8.25" hidden="1" customHeight="1"/>
    <row r="47967" ht="8.25" hidden="1" customHeight="1"/>
    <row r="47968" ht="8.25" hidden="1" customHeight="1"/>
    <row r="47969" ht="8.25" hidden="1" customHeight="1"/>
    <row r="47970" ht="8.25" hidden="1" customHeight="1"/>
    <row r="47971" ht="8.25" hidden="1" customHeight="1"/>
    <row r="47972" ht="8.25" hidden="1" customHeight="1"/>
    <row r="47973" ht="8.25" hidden="1" customHeight="1"/>
    <row r="47974" ht="8.25" hidden="1" customHeight="1"/>
    <row r="47975" ht="8.25" hidden="1" customHeight="1"/>
    <row r="47976" ht="8.25" hidden="1" customHeight="1"/>
    <row r="47977" ht="8.25" hidden="1" customHeight="1"/>
    <row r="47978" ht="8.25" hidden="1" customHeight="1"/>
    <row r="47979" ht="8.25" hidden="1" customHeight="1"/>
    <row r="47980" ht="8.25" hidden="1" customHeight="1"/>
    <row r="47981" ht="8.25" hidden="1" customHeight="1"/>
    <row r="47982" ht="8.25" hidden="1" customHeight="1"/>
    <row r="47983" ht="8.25" hidden="1" customHeight="1"/>
    <row r="47984" ht="8.25" hidden="1" customHeight="1"/>
    <row r="47985" ht="8.25" hidden="1" customHeight="1"/>
    <row r="47986" ht="8.25" hidden="1" customHeight="1"/>
    <row r="47987" ht="8.25" hidden="1" customHeight="1"/>
    <row r="47988" ht="8.25" hidden="1" customHeight="1"/>
    <row r="47989" ht="8.25" hidden="1" customHeight="1"/>
    <row r="47990" ht="8.25" hidden="1" customHeight="1"/>
    <row r="47991" ht="8.25" hidden="1" customHeight="1"/>
    <row r="47992" ht="8.25" hidden="1" customHeight="1"/>
    <row r="47993" ht="8.25" hidden="1" customHeight="1"/>
    <row r="47994" ht="8.25" hidden="1" customHeight="1"/>
    <row r="47995" ht="8.25" hidden="1" customHeight="1"/>
    <row r="47996" ht="8.25" hidden="1" customHeight="1"/>
    <row r="47997" ht="8.25" hidden="1" customHeight="1"/>
    <row r="47998" ht="8.25" hidden="1" customHeight="1"/>
    <row r="47999" ht="8.25" hidden="1" customHeight="1"/>
    <row r="48000" ht="8.25" hidden="1" customHeight="1"/>
    <row r="48001" ht="8.25" hidden="1" customHeight="1"/>
    <row r="48002" ht="8.25" hidden="1" customHeight="1"/>
    <row r="48003" ht="8.25" hidden="1" customHeight="1"/>
    <row r="48004" ht="8.25" hidden="1" customHeight="1"/>
    <row r="48005" ht="8.25" hidden="1" customHeight="1"/>
    <row r="48006" ht="8.25" hidden="1" customHeight="1"/>
    <row r="48007" ht="8.25" hidden="1" customHeight="1"/>
    <row r="48008" ht="8.25" hidden="1" customHeight="1"/>
    <row r="48009" ht="8.25" hidden="1" customHeight="1"/>
    <row r="48010" ht="8.25" hidden="1" customHeight="1"/>
    <row r="48011" ht="8.25" hidden="1" customHeight="1"/>
    <row r="48012" ht="8.25" hidden="1" customHeight="1"/>
    <row r="48013" ht="8.25" hidden="1" customHeight="1"/>
    <row r="48014" ht="8.25" hidden="1" customHeight="1"/>
    <row r="48015" ht="8.25" hidden="1" customHeight="1"/>
    <row r="48016" ht="8.25" hidden="1" customHeight="1"/>
    <row r="48017" ht="8.25" hidden="1" customHeight="1"/>
    <row r="48018" ht="8.25" hidden="1" customHeight="1"/>
    <row r="48019" ht="8.25" hidden="1" customHeight="1"/>
    <row r="48020" ht="8.25" hidden="1" customHeight="1"/>
    <row r="48021" ht="8.25" hidden="1" customHeight="1"/>
    <row r="48022" ht="8.25" hidden="1" customHeight="1"/>
    <row r="48023" ht="8.25" hidden="1" customHeight="1"/>
    <row r="48024" ht="8.25" hidden="1" customHeight="1"/>
    <row r="48025" ht="8.25" hidden="1" customHeight="1"/>
    <row r="48026" ht="8.25" hidden="1" customHeight="1"/>
    <row r="48027" ht="8.25" hidden="1" customHeight="1"/>
    <row r="48028" ht="8.25" hidden="1" customHeight="1"/>
    <row r="48029" ht="8.25" hidden="1" customHeight="1"/>
    <row r="48030" ht="8.25" hidden="1" customHeight="1"/>
    <row r="48031" ht="8.25" hidden="1" customHeight="1"/>
    <row r="48032" ht="8.25" hidden="1" customHeight="1"/>
    <row r="48033" ht="8.25" hidden="1" customHeight="1"/>
    <row r="48034" ht="8.25" hidden="1" customHeight="1"/>
    <row r="48035" ht="8.25" hidden="1" customHeight="1"/>
    <row r="48036" ht="8.25" hidden="1" customHeight="1"/>
    <row r="48037" ht="8.25" hidden="1" customHeight="1"/>
    <row r="48038" ht="8.25" hidden="1" customHeight="1"/>
    <row r="48039" ht="8.25" hidden="1" customHeight="1"/>
    <row r="48040" ht="8.25" hidden="1" customHeight="1"/>
    <row r="48041" ht="8.25" hidden="1" customHeight="1"/>
    <row r="48042" ht="8.25" hidden="1" customHeight="1"/>
    <row r="48043" ht="8.25" hidden="1" customHeight="1"/>
    <row r="48044" ht="8.25" hidden="1" customHeight="1"/>
    <row r="48045" ht="8.25" hidden="1" customHeight="1"/>
    <row r="48046" ht="8.25" hidden="1" customHeight="1"/>
    <row r="48047" ht="8.25" hidden="1" customHeight="1"/>
    <row r="48048" ht="8.25" hidden="1" customHeight="1"/>
    <row r="48049" ht="8.25" hidden="1" customHeight="1"/>
    <row r="48050" ht="8.25" hidden="1" customHeight="1"/>
    <row r="48051" ht="8.25" hidden="1" customHeight="1"/>
    <row r="48052" ht="8.25" hidden="1" customHeight="1"/>
    <row r="48053" ht="8.25" hidden="1" customHeight="1"/>
    <row r="48054" ht="8.25" hidden="1" customHeight="1"/>
    <row r="48055" ht="8.25" hidden="1" customHeight="1"/>
    <row r="48056" ht="8.25" hidden="1" customHeight="1"/>
    <row r="48057" ht="8.25" hidden="1" customHeight="1"/>
    <row r="48058" ht="8.25" hidden="1" customHeight="1"/>
    <row r="48059" ht="8.25" hidden="1" customHeight="1"/>
    <row r="48060" ht="8.25" hidden="1" customHeight="1"/>
    <row r="48061" ht="8.25" hidden="1" customHeight="1"/>
    <row r="48062" ht="8.25" hidden="1" customHeight="1"/>
    <row r="48063" ht="8.25" hidden="1" customHeight="1"/>
    <row r="48064" ht="8.25" hidden="1" customHeight="1"/>
    <row r="48065" ht="8.25" hidden="1" customHeight="1"/>
    <row r="48066" ht="8.25" hidden="1" customHeight="1"/>
    <row r="48067" ht="8.25" hidden="1" customHeight="1"/>
    <row r="48068" ht="8.25" hidden="1" customHeight="1"/>
    <row r="48069" ht="8.25" hidden="1" customHeight="1"/>
    <row r="48070" ht="8.25" hidden="1" customHeight="1"/>
    <row r="48071" ht="8.25" hidden="1" customHeight="1"/>
    <row r="48072" ht="8.25" hidden="1" customHeight="1"/>
    <row r="48073" ht="8.25" hidden="1" customHeight="1"/>
    <row r="48074" ht="8.25" hidden="1" customHeight="1"/>
    <row r="48075" ht="8.25" hidden="1" customHeight="1"/>
    <row r="48076" ht="8.25" hidden="1" customHeight="1"/>
    <row r="48077" ht="8.25" hidden="1" customHeight="1"/>
    <row r="48078" ht="8.25" hidden="1" customHeight="1"/>
    <row r="48079" ht="8.25" hidden="1" customHeight="1"/>
    <row r="48080" ht="8.25" hidden="1" customHeight="1"/>
    <row r="48081" ht="8.25" hidden="1" customHeight="1"/>
    <row r="48082" ht="8.25" hidden="1" customHeight="1"/>
    <row r="48083" ht="8.25" hidden="1" customHeight="1"/>
    <row r="48084" ht="8.25" hidden="1" customHeight="1"/>
    <row r="48085" ht="8.25" hidden="1" customHeight="1"/>
    <row r="48086" ht="8.25" hidden="1" customHeight="1"/>
    <row r="48087" ht="8.25" hidden="1" customHeight="1"/>
    <row r="48088" ht="8.25" hidden="1" customHeight="1"/>
    <row r="48089" ht="8.25" hidden="1" customHeight="1"/>
    <row r="48090" ht="8.25" hidden="1" customHeight="1"/>
    <row r="48091" ht="8.25" hidden="1" customHeight="1"/>
    <row r="48092" ht="8.25" hidden="1" customHeight="1"/>
    <row r="48093" ht="8.25" hidden="1" customHeight="1"/>
    <row r="48094" ht="8.25" hidden="1" customHeight="1"/>
    <row r="48095" ht="8.25" hidden="1" customHeight="1"/>
    <row r="48096" ht="8.25" hidden="1" customHeight="1"/>
    <row r="48097" ht="8.25" hidden="1" customHeight="1"/>
    <row r="48098" ht="8.25" hidden="1" customHeight="1"/>
    <row r="48099" ht="8.25" hidden="1" customHeight="1"/>
    <row r="48100" ht="8.25" hidden="1" customHeight="1"/>
    <row r="48101" ht="8.25" hidden="1" customHeight="1"/>
    <row r="48102" ht="8.25" hidden="1" customHeight="1"/>
    <row r="48103" ht="8.25" hidden="1" customHeight="1"/>
    <row r="48104" ht="8.25" hidden="1" customHeight="1"/>
    <row r="48105" ht="8.25" hidden="1" customHeight="1"/>
    <row r="48106" ht="8.25" hidden="1" customHeight="1"/>
    <row r="48107" ht="8.25" hidden="1" customHeight="1"/>
    <row r="48108" ht="8.25" hidden="1" customHeight="1"/>
    <row r="48109" ht="8.25" hidden="1" customHeight="1"/>
    <row r="48110" ht="8.25" hidden="1" customHeight="1"/>
    <row r="48111" ht="8.25" hidden="1" customHeight="1"/>
    <row r="48112" ht="8.25" hidden="1" customHeight="1"/>
    <row r="48113" ht="8.25" hidden="1" customHeight="1"/>
    <row r="48114" ht="8.25" hidden="1" customHeight="1"/>
    <row r="48115" ht="8.25" hidden="1" customHeight="1"/>
    <row r="48116" ht="8.25" hidden="1" customHeight="1"/>
    <row r="48117" ht="8.25" hidden="1" customHeight="1"/>
    <row r="48118" ht="8.25" hidden="1" customHeight="1"/>
    <row r="48119" ht="8.25" hidden="1" customHeight="1"/>
    <row r="48120" ht="8.25" hidden="1" customHeight="1"/>
    <row r="48121" ht="8.25" hidden="1" customHeight="1"/>
    <row r="48122" ht="8.25" hidden="1" customHeight="1"/>
    <row r="48123" ht="8.25" hidden="1" customHeight="1"/>
    <row r="48124" ht="8.25" hidden="1" customHeight="1"/>
    <row r="48125" ht="8.25" hidden="1" customHeight="1"/>
    <row r="48126" ht="8.25" hidden="1" customHeight="1"/>
    <row r="48127" ht="8.25" hidden="1" customHeight="1"/>
    <row r="48128" ht="8.25" hidden="1" customHeight="1"/>
    <row r="48129" ht="8.25" hidden="1" customHeight="1"/>
    <row r="48130" ht="8.25" hidden="1" customHeight="1"/>
    <row r="48131" ht="8.25" hidden="1" customHeight="1"/>
    <row r="48132" ht="8.25" hidden="1" customHeight="1"/>
    <row r="48133" ht="8.25" hidden="1" customHeight="1"/>
    <row r="48134" ht="8.25" hidden="1" customHeight="1"/>
    <row r="48135" ht="8.25" hidden="1" customHeight="1"/>
    <row r="48136" ht="8.25" hidden="1" customHeight="1"/>
    <row r="48137" ht="8.25" hidden="1" customHeight="1"/>
    <row r="48138" ht="8.25" hidden="1" customHeight="1"/>
    <row r="48139" ht="8.25" hidden="1" customHeight="1"/>
    <row r="48140" ht="8.25" hidden="1" customHeight="1"/>
    <row r="48141" ht="8.25" hidden="1" customHeight="1"/>
    <row r="48142" ht="8.25" hidden="1" customHeight="1"/>
    <row r="48143" ht="8.25" hidden="1" customHeight="1"/>
    <row r="48144" ht="8.25" hidden="1" customHeight="1"/>
    <row r="48145" ht="8.25" hidden="1" customHeight="1"/>
    <row r="48146" ht="8.25" hidden="1" customHeight="1"/>
    <row r="48147" ht="8.25" hidden="1" customHeight="1"/>
    <row r="48148" ht="8.25" hidden="1" customHeight="1"/>
    <row r="48149" ht="8.25" hidden="1" customHeight="1"/>
    <row r="48150" ht="8.25" hidden="1" customHeight="1"/>
    <row r="48151" ht="8.25" hidden="1" customHeight="1"/>
    <row r="48152" ht="8.25" hidden="1" customHeight="1"/>
    <row r="48153" ht="8.25" hidden="1" customHeight="1"/>
    <row r="48154" ht="8.25" hidden="1" customHeight="1"/>
    <row r="48155" ht="8.25" hidden="1" customHeight="1"/>
    <row r="48156" ht="8.25" hidden="1" customHeight="1"/>
    <row r="48157" ht="8.25" hidden="1" customHeight="1"/>
    <row r="48158" ht="8.25" hidden="1" customHeight="1"/>
    <row r="48159" ht="8.25" hidden="1" customHeight="1"/>
    <row r="48160" ht="8.25" hidden="1" customHeight="1"/>
    <row r="48161" ht="8.25" hidden="1" customHeight="1"/>
    <row r="48162" ht="8.25" hidden="1" customHeight="1"/>
    <row r="48163" ht="8.25" hidden="1" customHeight="1"/>
    <row r="48164" ht="8.25" hidden="1" customHeight="1"/>
    <row r="48165" ht="8.25" hidden="1" customHeight="1"/>
    <row r="48166" ht="8.25" hidden="1" customHeight="1"/>
    <row r="48167" ht="8.25" hidden="1" customHeight="1"/>
    <row r="48168" ht="8.25" hidden="1" customHeight="1"/>
    <row r="48169" ht="8.25" hidden="1" customHeight="1"/>
    <row r="48170" ht="8.25" hidden="1" customHeight="1"/>
    <row r="48171" ht="8.25" hidden="1" customHeight="1"/>
    <row r="48172" ht="8.25" hidden="1" customHeight="1"/>
    <row r="48173" ht="8.25" hidden="1" customHeight="1"/>
    <row r="48174" ht="8.25" hidden="1" customHeight="1"/>
    <row r="48175" ht="8.25" hidden="1" customHeight="1"/>
    <row r="48176" ht="8.25" hidden="1" customHeight="1"/>
    <row r="48177" ht="8.25" hidden="1" customHeight="1"/>
    <row r="48178" ht="8.25" hidden="1" customHeight="1"/>
    <row r="48179" ht="8.25" hidden="1" customHeight="1"/>
    <row r="48180" ht="8.25" hidden="1" customHeight="1"/>
    <row r="48181" ht="8.25" hidden="1" customHeight="1"/>
    <row r="48182" ht="8.25" hidden="1" customHeight="1"/>
    <row r="48183" ht="8.25" hidden="1" customHeight="1"/>
    <row r="48184" ht="8.25" hidden="1" customHeight="1"/>
    <row r="48185" ht="8.25" hidden="1" customHeight="1"/>
    <row r="48186" ht="8.25" hidden="1" customHeight="1"/>
    <row r="48187" ht="8.25" hidden="1" customHeight="1"/>
    <row r="48188" ht="8.25" hidden="1" customHeight="1"/>
    <row r="48189" ht="8.25" hidden="1" customHeight="1"/>
    <row r="48190" ht="8.25" hidden="1" customHeight="1"/>
    <row r="48191" ht="8.25" hidden="1" customHeight="1"/>
    <row r="48192" ht="8.25" hidden="1" customHeight="1"/>
    <row r="48193" ht="8.25" hidden="1" customHeight="1"/>
    <row r="48194" ht="8.25" hidden="1" customHeight="1"/>
    <row r="48195" ht="8.25" hidden="1" customHeight="1"/>
    <row r="48196" ht="8.25" hidden="1" customHeight="1"/>
    <row r="48197" ht="8.25" hidden="1" customHeight="1"/>
    <row r="48198" ht="8.25" hidden="1" customHeight="1"/>
    <row r="48199" ht="8.25" hidden="1" customHeight="1"/>
    <row r="48200" ht="8.25" hidden="1" customHeight="1"/>
    <row r="48201" ht="8.25" hidden="1" customHeight="1"/>
    <row r="48202" ht="8.25" hidden="1" customHeight="1"/>
    <row r="48203" ht="8.25" hidden="1" customHeight="1"/>
    <row r="48204" ht="8.25" hidden="1" customHeight="1"/>
    <row r="48205" ht="8.25" hidden="1" customHeight="1"/>
    <row r="48206" ht="8.25" hidden="1" customHeight="1"/>
    <row r="48207" ht="8.25" hidden="1" customHeight="1"/>
    <row r="48208" ht="8.25" hidden="1" customHeight="1"/>
    <row r="48209" ht="8.25" hidden="1" customHeight="1"/>
    <row r="48210" ht="8.25" hidden="1" customHeight="1"/>
    <row r="48211" ht="8.25" hidden="1" customHeight="1"/>
    <row r="48212" ht="8.25" hidden="1" customHeight="1"/>
    <row r="48213" ht="8.25" hidden="1" customHeight="1"/>
    <row r="48214" ht="8.25" hidden="1" customHeight="1"/>
    <row r="48215" ht="8.25" hidden="1" customHeight="1"/>
    <row r="48216" ht="8.25" hidden="1" customHeight="1"/>
    <row r="48217" ht="8.25" hidden="1" customHeight="1"/>
    <row r="48218" ht="8.25" hidden="1" customHeight="1"/>
    <row r="48219" ht="8.25" hidden="1" customHeight="1"/>
    <row r="48220" ht="8.25" hidden="1" customHeight="1"/>
    <row r="48221" ht="8.25" hidden="1" customHeight="1"/>
    <row r="48222" ht="8.25" hidden="1" customHeight="1"/>
    <row r="48223" ht="8.25" hidden="1" customHeight="1"/>
    <row r="48224" ht="8.25" hidden="1" customHeight="1"/>
    <row r="48225" ht="8.25" hidden="1" customHeight="1"/>
    <row r="48226" ht="8.25" hidden="1" customHeight="1"/>
    <row r="48227" ht="8.25" hidden="1" customHeight="1"/>
    <row r="48228" ht="8.25" hidden="1" customHeight="1"/>
    <row r="48229" ht="8.25" hidden="1" customHeight="1"/>
    <row r="48230" ht="8.25" hidden="1" customHeight="1"/>
    <row r="48231" ht="8.25" hidden="1" customHeight="1"/>
    <row r="48232" ht="8.25" hidden="1" customHeight="1"/>
    <row r="48233" ht="8.25" hidden="1" customHeight="1"/>
    <row r="48234" ht="8.25" hidden="1" customHeight="1"/>
    <row r="48235" ht="8.25" hidden="1" customHeight="1"/>
    <row r="48236" ht="8.25" hidden="1" customHeight="1"/>
    <row r="48237" ht="8.25" hidden="1" customHeight="1"/>
    <row r="48238" ht="8.25" hidden="1" customHeight="1"/>
    <row r="48239" ht="8.25" hidden="1" customHeight="1"/>
    <row r="48240" ht="8.25" hidden="1" customHeight="1"/>
    <row r="48241" ht="8.25" hidden="1" customHeight="1"/>
    <row r="48242" ht="8.25" hidden="1" customHeight="1"/>
    <row r="48243" ht="8.25" hidden="1" customHeight="1"/>
    <row r="48244" ht="8.25" hidden="1" customHeight="1"/>
    <row r="48245" ht="8.25" hidden="1" customHeight="1"/>
    <row r="48246" ht="8.25" hidden="1" customHeight="1"/>
    <row r="48247" ht="8.25" hidden="1" customHeight="1"/>
    <row r="48248" ht="8.25" hidden="1" customHeight="1"/>
    <row r="48249" ht="8.25" hidden="1" customHeight="1"/>
    <row r="48250" ht="8.25" hidden="1" customHeight="1"/>
    <row r="48251" ht="8.25" hidden="1" customHeight="1"/>
    <row r="48252" ht="8.25" hidden="1" customHeight="1"/>
    <row r="48253" ht="8.25" hidden="1" customHeight="1"/>
    <row r="48254" ht="8.25" hidden="1" customHeight="1"/>
    <row r="48255" ht="8.25" hidden="1" customHeight="1"/>
    <row r="48256" ht="8.25" hidden="1" customHeight="1"/>
    <row r="48257" ht="8.25" hidden="1" customHeight="1"/>
    <row r="48258" ht="8.25" hidden="1" customHeight="1"/>
    <row r="48259" ht="8.25" hidden="1" customHeight="1"/>
    <row r="48260" ht="8.25" hidden="1" customHeight="1"/>
    <row r="48261" ht="8.25" hidden="1" customHeight="1"/>
    <row r="48262" ht="8.25" hidden="1" customHeight="1"/>
    <row r="48263" ht="8.25" hidden="1" customHeight="1"/>
    <row r="48264" ht="8.25" hidden="1" customHeight="1"/>
    <row r="48265" ht="8.25" hidden="1" customHeight="1"/>
    <row r="48266" ht="8.25" hidden="1" customHeight="1"/>
    <row r="48267" ht="8.25" hidden="1" customHeight="1"/>
    <row r="48268" ht="8.25" hidden="1" customHeight="1"/>
    <row r="48269" ht="8.25" hidden="1" customHeight="1"/>
    <row r="48270" ht="8.25" hidden="1" customHeight="1"/>
    <row r="48271" ht="8.25" hidden="1" customHeight="1"/>
    <row r="48272" ht="8.25" hidden="1" customHeight="1"/>
    <row r="48273" ht="8.25" hidden="1" customHeight="1"/>
    <row r="48274" ht="8.25" hidden="1" customHeight="1"/>
    <row r="48275" ht="8.25" hidden="1" customHeight="1"/>
    <row r="48276" ht="8.25" hidden="1" customHeight="1"/>
    <row r="48277" ht="8.25" hidden="1" customHeight="1"/>
    <row r="48278" ht="8.25" hidden="1" customHeight="1"/>
    <row r="48279" ht="8.25" hidden="1" customHeight="1"/>
    <row r="48280" ht="8.25" hidden="1" customHeight="1"/>
    <row r="48281" ht="8.25" hidden="1" customHeight="1"/>
    <row r="48282" ht="8.25" hidden="1" customHeight="1"/>
    <row r="48283" ht="8.25" hidden="1" customHeight="1"/>
    <row r="48284" ht="8.25" hidden="1" customHeight="1"/>
    <row r="48285" ht="8.25" hidden="1" customHeight="1"/>
    <row r="48286" ht="8.25" hidden="1" customHeight="1"/>
    <row r="48287" ht="8.25" hidden="1" customHeight="1"/>
    <row r="48288" ht="8.25" hidden="1" customHeight="1"/>
    <row r="48289" ht="8.25" hidden="1" customHeight="1"/>
    <row r="48290" ht="8.25" hidden="1" customHeight="1"/>
    <row r="48291" ht="8.25" hidden="1" customHeight="1"/>
    <row r="48292" ht="8.25" hidden="1" customHeight="1"/>
    <row r="48293" ht="8.25" hidden="1" customHeight="1"/>
    <row r="48294" ht="8.25" hidden="1" customHeight="1"/>
    <row r="48295" ht="8.25" hidden="1" customHeight="1"/>
    <row r="48296" ht="8.25" hidden="1" customHeight="1"/>
    <row r="48297" ht="8.25" hidden="1" customHeight="1"/>
    <row r="48298" ht="8.25" hidden="1" customHeight="1"/>
    <row r="48299" ht="8.25" hidden="1" customHeight="1"/>
    <row r="48300" ht="8.25" hidden="1" customHeight="1"/>
    <row r="48301" ht="8.25" hidden="1" customHeight="1"/>
    <row r="48302" ht="8.25" hidden="1" customHeight="1"/>
    <row r="48303" ht="8.25" hidden="1" customHeight="1"/>
    <row r="48304" ht="8.25" hidden="1" customHeight="1"/>
    <row r="48305" ht="8.25" hidden="1" customHeight="1"/>
    <row r="48306" ht="8.25" hidden="1" customHeight="1"/>
    <row r="48307" ht="8.25" hidden="1" customHeight="1"/>
    <row r="48308" ht="8.25" hidden="1" customHeight="1"/>
    <row r="48309" ht="8.25" hidden="1" customHeight="1"/>
    <row r="48310" ht="8.25" hidden="1" customHeight="1"/>
    <row r="48311" ht="8.25" hidden="1" customHeight="1"/>
    <row r="48312" ht="8.25" hidden="1" customHeight="1"/>
    <row r="48313" ht="8.25" hidden="1" customHeight="1"/>
    <row r="48314" ht="8.25" hidden="1" customHeight="1"/>
    <row r="48315" ht="8.25" hidden="1" customHeight="1"/>
    <row r="48316" ht="8.25" hidden="1" customHeight="1"/>
    <row r="48317" ht="8.25" hidden="1" customHeight="1"/>
    <row r="48318" ht="8.25" hidden="1" customHeight="1"/>
    <row r="48319" ht="8.25" hidden="1" customHeight="1"/>
    <row r="48320" ht="8.25" hidden="1" customHeight="1"/>
    <row r="48321" ht="8.25" hidden="1" customHeight="1"/>
    <row r="48322" ht="8.25" hidden="1" customHeight="1"/>
    <row r="48323" ht="8.25" hidden="1" customHeight="1"/>
    <row r="48324" ht="8.25" hidden="1" customHeight="1"/>
    <row r="48325" ht="8.25" hidden="1" customHeight="1"/>
    <row r="48326" ht="8.25" hidden="1" customHeight="1"/>
    <row r="48327" ht="8.25" hidden="1" customHeight="1"/>
    <row r="48328" ht="8.25" hidden="1" customHeight="1"/>
    <row r="48329" ht="8.25" hidden="1" customHeight="1"/>
    <row r="48330" ht="8.25" hidden="1" customHeight="1"/>
    <row r="48331" ht="8.25" hidden="1" customHeight="1"/>
    <row r="48332" ht="8.25" hidden="1" customHeight="1"/>
    <row r="48333" ht="8.25" hidden="1" customHeight="1"/>
    <row r="48334" ht="8.25" hidden="1" customHeight="1"/>
    <row r="48335" ht="8.25" hidden="1" customHeight="1"/>
    <row r="48336" ht="8.25" hidden="1" customHeight="1"/>
    <row r="48337" ht="8.25" hidden="1" customHeight="1"/>
    <row r="48338" ht="8.25" hidden="1" customHeight="1"/>
    <row r="48339" ht="8.25" hidden="1" customHeight="1"/>
    <row r="48340" ht="8.25" hidden="1" customHeight="1"/>
    <row r="48341" ht="8.25" hidden="1" customHeight="1"/>
    <row r="48342" ht="8.25" hidden="1" customHeight="1"/>
    <row r="48343" ht="8.25" hidden="1" customHeight="1"/>
    <row r="48344" ht="8.25" hidden="1" customHeight="1"/>
    <row r="48345" ht="8.25" hidden="1" customHeight="1"/>
    <row r="48346" ht="8.25" hidden="1" customHeight="1"/>
    <row r="48347" ht="8.25" hidden="1" customHeight="1"/>
    <row r="48348" ht="8.25" hidden="1" customHeight="1"/>
    <row r="48349" ht="8.25" hidden="1" customHeight="1"/>
    <row r="48350" ht="8.25" hidden="1" customHeight="1"/>
    <row r="48351" ht="8.25" hidden="1" customHeight="1"/>
    <row r="48352" ht="8.25" hidden="1" customHeight="1"/>
    <row r="48353" ht="8.25" hidden="1" customHeight="1"/>
    <row r="48354" ht="8.25" hidden="1" customHeight="1"/>
    <row r="48355" ht="8.25" hidden="1" customHeight="1"/>
    <row r="48356" ht="8.25" hidden="1" customHeight="1"/>
    <row r="48357" ht="8.25" hidden="1" customHeight="1"/>
    <row r="48358" ht="8.25" hidden="1" customHeight="1"/>
    <row r="48359" ht="8.25" hidden="1" customHeight="1"/>
    <row r="48360" ht="8.25" hidden="1" customHeight="1"/>
    <row r="48361" ht="8.25" hidden="1" customHeight="1"/>
    <row r="48362" ht="8.25" hidden="1" customHeight="1"/>
    <row r="48363" ht="8.25" hidden="1" customHeight="1"/>
    <row r="48364" ht="8.25" hidden="1" customHeight="1"/>
    <row r="48365" ht="8.25" hidden="1" customHeight="1"/>
    <row r="48366" ht="8.25" hidden="1" customHeight="1"/>
    <row r="48367" ht="8.25" hidden="1" customHeight="1"/>
    <row r="48368" ht="8.25" hidden="1" customHeight="1"/>
    <row r="48369" ht="8.25" hidden="1" customHeight="1"/>
    <row r="48370" ht="8.25" hidden="1" customHeight="1"/>
    <row r="48371" ht="8.25" hidden="1" customHeight="1"/>
    <row r="48372" ht="8.25" hidden="1" customHeight="1"/>
    <row r="48373" ht="8.25" hidden="1" customHeight="1"/>
    <row r="48374" ht="8.25" hidden="1" customHeight="1"/>
    <row r="48375" ht="8.25" hidden="1" customHeight="1"/>
    <row r="48376" ht="8.25" hidden="1" customHeight="1"/>
    <row r="48377" ht="8.25" hidden="1" customHeight="1"/>
    <row r="48378" ht="8.25" hidden="1" customHeight="1"/>
    <row r="48379" ht="8.25" hidden="1" customHeight="1"/>
    <row r="48380" ht="8.25" hidden="1" customHeight="1"/>
    <row r="48381" ht="8.25" hidden="1" customHeight="1"/>
    <row r="48382" ht="8.25" hidden="1" customHeight="1"/>
    <row r="48383" ht="8.25" hidden="1" customHeight="1"/>
    <row r="48384" ht="8.25" hidden="1" customHeight="1"/>
    <row r="48385" ht="8.25" hidden="1" customHeight="1"/>
    <row r="48386" ht="8.25" hidden="1" customHeight="1"/>
    <row r="48387" ht="8.25" hidden="1" customHeight="1"/>
    <row r="48388" ht="8.25" hidden="1" customHeight="1"/>
    <row r="48389" ht="8.25" hidden="1" customHeight="1"/>
    <row r="48390" ht="8.25" hidden="1" customHeight="1"/>
    <row r="48391" ht="8.25" hidden="1" customHeight="1"/>
    <row r="48392" ht="8.25" hidden="1" customHeight="1"/>
    <row r="48393" ht="8.25" hidden="1" customHeight="1"/>
    <row r="48394" ht="8.25" hidden="1" customHeight="1"/>
    <row r="48395" ht="8.25" hidden="1" customHeight="1"/>
    <row r="48396" ht="8.25" hidden="1" customHeight="1"/>
    <row r="48397" ht="8.25" hidden="1" customHeight="1"/>
    <row r="48398" ht="8.25" hidden="1" customHeight="1"/>
    <row r="48399" ht="8.25" hidden="1" customHeight="1"/>
    <row r="48400" ht="8.25" hidden="1" customHeight="1"/>
    <row r="48401" ht="8.25" hidden="1" customHeight="1"/>
    <row r="48402" ht="8.25" hidden="1" customHeight="1"/>
    <row r="48403" ht="8.25" hidden="1" customHeight="1"/>
    <row r="48404" ht="8.25" hidden="1" customHeight="1"/>
    <row r="48405" ht="8.25" hidden="1" customHeight="1"/>
    <row r="48406" ht="8.25" hidden="1" customHeight="1"/>
    <row r="48407" ht="8.25" hidden="1" customHeight="1"/>
    <row r="48408" ht="8.25" hidden="1" customHeight="1"/>
    <row r="48409" ht="8.25" hidden="1" customHeight="1"/>
    <row r="48410" ht="8.25" hidden="1" customHeight="1"/>
    <row r="48411" ht="8.25" hidden="1" customHeight="1"/>
    <row r="48412" ht="8.25" hidden="1" customHeight="1"/>
    <row r="48413" ht="8.25" hidden="1" customHeight="1"/>
    <row r="48414" ht="8.25" hidden="1" customHeight="1"/>
    <row r="48415" ht="8.25" hidden="1" customHeight="1"/>
    <row r="48416" ht="8.25" hidden="1" customHeight="1"/>
    <row r="48417" ht="8.25" hidden="1" customHeight="1"/>
    <row r="48418" ht="8.25" hidden="1" customHeight="1"/>
    <row r="48419" ht="8.25" hidden="1" customHeight="1"/>
    <row r="48420" ht="8.25" hidden="1" customHeight="1"/>
    <row r="48421" ht="8.25" hidden="1" customHeight="1"/>
    <row r="48422" ht="8.25" hidden="1" customHeight="1"/>
    <row r="48423" ht="8.25" hidden="1" customHeight="1"/>
    <row r="48424" ht="8.25" hidden="1" customHeight="1"/>
    <row r="48425" ht="8.25" hidden="1" customHeight="1"/>
    <row r="48426" ht="8.25" hidden="1" customHeight="1"/>
    <row r="48427" ht="8.25" hidden="1" customHeight="1"/>
    <row r="48428" ht="8.25" hidden="1" customHeight="1"/>
    <row r="48429" ht="8.25" hidden="1" customHeight="1"/>
    <row r="48430" ht="8.25" hidden="1" customHeight="1"/>
    <row r="48431" ht="8.25" hidden="1" customHeight="1"/>
    <row r="48432" ht="8.25" hidden="1" customHeight="1"/>
    <row r="48433" ht="8.25" hidden="1" customHeight="1"/>
    <row r="48434" ht="8.25" hidden="1" customHeight="1"/>
    <row r="48435" ht="8.25" hidden="1" customHeight="1"/>
    <row r="48436" ht="8.25" hidden="1" customHeight="1"/>
    <row r="48437" ht="8.25" hidden="1" customHeight="1"/>
    <row r="48438" ht="8.25" hidden="1" customHeight="1"/>
    <row r="48439" ht="8.25" hidden="1" customHeight="1"/>
    <row r="48440" ht="8.25" hidden="1" customHeight="1"/>
    <row r="48441" ht="8.25" hidden="1" customHeight="1"/>
    <row r="48442" ht="8.25" hidden="1" customHeight="1"/>
    <row r="48443" ht="8.25" hidden="1" customHeight="1"/>
    <row r="48444" ht="8.25" hidden="1" customHeight="1"/>
    <row r="48445" ht="8.25" hidden="1" customHeight="1"/>
    <row r="48446" ht="8.25" hidden="1" customHeight="1"/>
    <row r="48447" ht="8.25" hidden="1" customHeight="1"/>
    <row r="48448" ht="8.25" hidden="1" customHeight="1"/>
    <row r="48449" ht="8.25" hidden="1" customHeight="1"/>
    <row r="48450" ht="8.25" hidden="1" customHeight="1"/>
    <row r="48451" ht="8.25" hidden="1" customHeight="1"/>
    <row r="48452" ht="8.25" hidden="1" customHeight="1"/>
    <row r="48453" ht="8.25" hidden="1" customHeight="1"/>
    <row r="48454" ht="8.25" hidden="1" customHeight="1"/>
    <row r="48455" ht="8.25" hidden="1" customHeight="1"/>
    <row r="48456" ht="8.25" hidden="1" customHeight="1"/>
    <row r="48457" ht="8.25" hidden="1" customHeight="1"/>
    <row r="48458" ht="8.25" hidden="1" customHeight="1"/>
    <row r="48459" ht="8.25" hidden="1" customHeight="1"/>
    <row r="48460" ht="8.25" hidden="1" customHeight="1"/>
    <row r="48461" ht="8.25" hidden="1" customHeight="1"/>
    <row r="48462" ht="8.25" hidden="1" customHeight="1"/>
    <row r="48463" ht="8.25" hidden="1" customHeight="1"/>
    <row r="48464" ht="8.25" hidden="1" customHeight="1"/>
    <row r="48465" ht="8.25" hidden="1" customHeight="1"/>
    <row r="48466" ht="8.25" hidden="1" customHeight="1"/>
    <row r="48467" ht="8.25" hidden="1" customHeight="1"/>
    <row r="48468" ht="8.25" hidden="1" customHeight="1"/>
    <row r="48469" ht="8.25" hidden="1" customHeight="1"/>
    <row r="48470" ht="8.25" hidden="1" customHeight="1"/>
    <row r="48471" ht="8.25" hidden="1" customHeight="1"/>
    <row r="48472" ht="8.25" hidden="1" customHeight="1"/>
    <row r="48473" ht="8.25" hidden="1" customHeight="1"/>
    <row r="48474" ht="8.25" hidden="1" customHeight="1"/>
    <row r="48475" ht="8.25" hidden="1" customHeight="1"/>
    <row r="48476" ht="8.25" hidden="1" customHeight="1"/>
    <row r="48477" ht="8.25" hidden="1" customHeight="1"/>
    <row r="48478" ht="8.25" hidden="1" customHeight="1"/>
    <row r="48479" ht="8.25" hidden="1" customHeight="1"/>
    <row r="48480" ht="8.25" hidden="1" customHeight="1"/>
    <row r="48481" ht="8.25" hidden="1" customHeight="1"/>
    <row r="48482" ht="8.25" hidden="1" customHeight="1"/>
    <row r="48483" ht="8.25" hidden="1" customHeight="1"/>
    <row r="48484" ht="8.25" hidden="1" customHeight="1"/>
    <row r="48485" ht="8.25" hidden="1" customHeight="1"/>
    <row r="48486" ht="8.25" hidden="1" customHeight="1"/>
    <row r="48487" ht="8.25" hidden="1" customHeight="1"/>
    <row r="48488" ht="8.25" hidden="1" customHeight="1"/>
    <row r="48489" ht="8.25" hidden="1" customHeight="1"/>
    <row r="48490" ht="8.25" hidden="1" customHeight="1"/>
    <row r="48491" ht="8.25" hidden="1" customHeight="1"/>
    <row r="48492" ht="8.25" hidden="1" customHeight="1"/>
    <row r="48493" ht="8.25" hidden="1" customHeight="1"/>
    <row r="48494" ht="8.25" hidden="1" customHeight="1"/>
    <row r="48495" ht="8.25" hidden="1" customHeight="1"/>
    <row r="48496" ht="8.25" hidden="1" customHeight="1"/>
    <row r="48497" ht="8.25" hidden="1" customHeight="1"/>
    <row r="48498" ht="8.25" hidden="1" customHeight="1"/>
    <row r="48499" ht="8.25" hidden="1" customHeight="1"/>
    <row r="48500" ht="8.25" hidden="1" customHeight="1"/>
    <row r="48501" ht="8.25" hidden="1" customHeight="1"/>
    <row r="48502" ht="8.25" hidden="1" customHeight="1"/>
    <row r="48503" ht="8.25" hidden="1" customHeight="1"/>
    <row r="48504" ht="8.25" hidden="1" customHeight="1"/>
    <row r="48505" ht="8.25" hidden="1" customHeight="1"/>
    <row r="48506" ht="8.25" hidden="1" customHeight="1"/>
    <row r="48507" ht="8.25" hidden="1" customHeight="1"/>
    <row r="48508" ht="8.25" hidden="1" customHeight="1"/>
    <row r="48509" ht="8.25" hidden="1" customHeight="1"/>
    <row r="48510" ht="8.25" hidden="1" customHeight="1"/>
    <row r="48511" ht="8.25" hidden="1" customHeight="1"/>
    <row r="48512" ht="8.25" hidden="1" customHeight="1"/>
    <row r="48513" ht="8.25" hidden="1" customHeight="1"/>
    <row r="48514" ht="8.25" hidden="1" customHeight="1"/>
    <row r="48515" ht="8.25" hidden="1" customHeight="1"/>
    <row r="48516" ht="8.25" hidden="1" customHeight="1"/>
    <row r="48517" ht="8.25" hidden="1" customHeight="1"/>
    <row r="48518" ht="8.25" hidden="1" customHeight="1"/>
    <row r="48519" ht="8.25" hidden="1" customHeight="1"/>
    <row r="48520" ht="8.25" hidden="1" customHeight="1"/>
    <row r="48521" ht="8.25" hidden="1" customHeight="1"/>
    <row r="48522" ht="8.25" hidden="1" customHeight="1"/>
    <row r="48523" ht="8.25" hidden="1" customHeight="1"/>
    <row r="48524" ht="8.25" hidden="1" customHeight="1"/>
    <row r="48525" ht="8.25" hidden="1" customHeight="1"/>
    <row r="48526" ht="8.25" hidden="1" customHeight="1"/>
    <row r="48527" ht="8.25" hidden="1" customHeight="1"/>
    <row r="48528" ht="8.25" hidden="1" customHeight="1"/>
    <row r="48529" ht="8.25" hidden="1" customHeight="1"/>
    <row r="48530" ht="8.25" hidden="1" customHeight="1"/>
    <row r="48531" ht="8.25" hidden="1" customHeight="1"/>
    <row r="48532" ht="8.25" hidden="1" customHeight="1"/>
    <row r="48533" ht="8.25" hidden="1" customHeight="1"/>
    <row r="48534" ht="8.25" hidden="1" customHeight="1"/>
    <row r="48535" ht="8.25" hidden="1" customHeight="1"/>
    <row r="48536" ht="8.25" hidden="1" customHeight="1"/>
    <row r="48537" ht="8.25" hidden="1" customHeight="1"/>
    <row r="48538" ht="8.25" hidden="1" customHeight="1"/>
    <row r="48539" ht="8.25" hidden="1" customHeight="1"/>
    <row r="48540" ht="8.25" hidden="1" customHeight="1"/>
    <row r="48541" ht="8.25" hidden="1" customHeight="1"/>
    <row r="48542" ht="8.25" hidden="1" customHeight="1"/>
    <row r="48543" ht="8.25" hidden="1" customHeight="1"/>
    <row r="48544" ht="8.25" hidden="1" customHeight="1"/>
    <row r="48545" ht="8.25" hidden="1" customHeight="1"/>
    <row r="48546" ht="8.25" hidden="1" customHeight="1"/>
    <row r="48547" ht="8.25" hidden="1" customHeight="1"/>
    <row r="48548" ht="8.25" hidden="1" customHeight="1"/>
    <row r="48549" ht="8.25" hidden="1" customHeight="1"/>
    <row r="48550" ht="8.25" hidden="1" customHeight="1"/>
    <row r="48551" ht="8.25" hidden="1" customHeight="1"/>
    <row r="48552" ht="8.25" hidden="1" customHeight="1"/>
    <row r="48553" ht="8.25" hidden="1" customHeight="1"/>
    <row r="48554" ht="8.25" hidden="1" customHeight="1"/>
    <row r="48555" ht="8.25" hidden="1" customHeight="1"/>
    <row r="48556" ht="8.25" hidden="1" customHeight="1"/>
    <row r="48557" ht="8.25" hidden="1" customHeight="1"/>
    <row r="48558" ht="8.25" hidden="1" customHeight="1"/>
    <row r="48559" ht="8.25" hidden="1" customHeight="1"/>
    <row r="48560" ht="8.25" hidden="1" customHeight="1"/>
    <row r="48561" ht="8.25" hidden="1" customHeight="1"/>
    <row r="48562" ht="8.25" hidden="1" customHeight="1"/>
    <row r="48563" ht="8.25" hidden="1" customHeight="1"/>
    <row r="48564" ht="8.25" hidden="1" customHeight="1"/>
    <row r="48565" ht="8.25" hidden="1" customHeight="1"/>
    <row r="48566" ht="8.25" hidden="1" customHeight="1"/>
    <row r="48567" ht="8.25" hidden="1" customHeight="1"/>
    <row r="48568" ht="8.25" hidden="1" customHeight="1"/>
    <row r="48569" ht="8.25" hidden="1" customHeight="1"/>
    <row r="48570" ht="8.25" hidden="1" customHeight="1"/>
    <row r="48571" ht="8.25" hidden="1" customHeight="1"/>
    <row r="48572" ht="8.25" hidden="1" customHeight="1"/>
    <row r="48573" ht="8.25" hidden="1" customHeight="1"/>
    <row r="48574" ht="8.25" hidden="1" customHeight="1"/>
    <row r="48575" ht="8.25" hidden="1" customHeight="1"/>
    <row r="48576" ht="8.25" hidden="1" customHeight="1"/>
    <row r="48577" ht="8.25" hidden="1" customHeight="1"/>
    <row r="48578" ht="8.25" hidden="1" customHeight="1"/>
    <row r="48579" ht="8.25" hidden="1" customHeight="1"/>
    <row r="48580" ht="8.25" hidden="1" customHeight="1"/>
    <row r="48581" ht="8.25" hidden="1" customHeight="1"/>
    <row r="48582" ht="8.25" hidden="1" customHeight="1"/>
    <row r="48583" ht="8.25" hidden="1" customHeight="1"/>
    <row r="48584" ht="8.25" hidden="1" customHeight="1"/>
    <row r="48585" ht="8.25" hidden="1" customHeight="1"/>
    <row r="48586" ht="8.25" hidden="1" customHeight="1"/>
    <row r="48587" ht="8.25" hidden="1" customHeight="1"/>
    <row r="48588" ht="8.25" hidden="1" customHeight="1"/>
    <row r="48589" ht="8.25" hidden="1" customHeight="1"/>
    <row r="48590" ht="8.25" hidden="1" customHeight="1"/>
    <row r="48591" ht="8.25" hidden="1" customHeight="1"/>
    <row r="48592" ht="8.25" hidden="1" customHeight="1"/>
    <row r="48593" ht="8.25" hidden="1" customHeight="1"/>
    <row r="48594" ht="8.25" hidden="1" customHeight="1"/>
    <row r="48595" ht="8.25" hidden="1" customHeight="1"/>
    <row r="48596" ht="8.25" hidden="1" customHeight="1"/>
    <row r="48597" ht="8.25" hidden="1" customHeight="1"/>
    <row r="48598" ht="8.25" hidden="1" customHeight="1"/>
    <row r="48599" ht="8.25" hidden="1" customHeight="1"/>
    <row r="48600" ht="8.25" hidden="1" customHeight="1"/>
    <row r="48601" ht="8.25" hidden="1" customHeight="1"/>
    <row r="48602" ht="8.25" hidden="1" customHeight="1"/>
    <row r="48603" ht="8.25" hidden="1" customHeight="1"/>
    <row r="48604" ht="8.25" hidden="1" customHeight="1"/>
    <row r="48605" ht="8.25" hidden="1" customHeight="1"/>
    <row r="48606" ht="8.25" hidden="1" customHeight="1"/>
    <row r="48607" ht="8.25" hidden="1" customHeight="1"/>
    <row r="48608" ht="8.25" hidden="1" customHeight="1"/>
    <row r="48609" ht="8.25" hidden="1" customHeight="1"/>
    <row r="48610" ht="8.25" hidden="1" customHeight="1"/>
    <row r="48611" ht="8.25" hidden="1" customHeight="1"/>
    <row r="48612" ht="8.25" hidden="1" customHeight="1"/>
    <row r="48613" ht="8.25" hidden="1" customHeight="1"/>
    <row r="48614" ht="8.25" hidden="1" customHeight="1"/>
    <row r="48615" ht="8.25" hidden="1" customHeight="1"/>
    <row r="48616" ht="8.25" hidden="1" customHeight="1"/>
    <row r="48617" ht="8.25" hidden="1" customHeight="1"/>
    <row r="48618" ht="8.25" hidden="1" customHeight="1"/>
    <row r="48619" ht="8.25" hidden="1" customHeight="1"/>
    <row r="48620" ht="8.25" hidden="1" customHeight="1"/>
    <row r="48621" ht="8.25" hidden="1" customHeight="1"/>
    <row r="48622" ht="8.25" hidden="1" customHeight="1"/>
    <row r="48623" ht="8.25" hidden="1" customHeight="1"/>
    <row r="48624" ht="8.25" hidden="1" customHeight="1"/>
    <row r="48625" ht="8.25" hidden="1" customHeight="1"/>
    <row r="48626" ht="8.25" hidden="1" customHeight="1"/>
    <row r="48627" ht="8.25" hidden="1" customHeight="1"/>
    <row r="48628" ht="8.25" hidden="1" customHeight="1"/>
    <row r="48629" ht="8.25" hidden="1" customHeight="1"/>
    <row r="48630" ht="8.25" hidden="1" customHeight="1"/>
    <row r="48631" ht="8.25" hidden="1" customHeight="1"/>
    <row r="48632" ht="8.25" hidden="1" customHeight="1"/>
    <row r="48633" ht="8.25" hidden="1" customHeight="1"/>
    <row r="48634" ht="8.25" hidden="1" customHeight="1"/>
    <row r="48635" ht="8.25" hidden="1" customHeight="1"/>
    <row r="48636" ht="8.25" hidden="1" customHeight="1"/>
    <row r="48637" ht="8.25" hidden="1" customHeight="1"/>
    <row r="48638" ht="8.25" hidden="1" customHeight="1"/>
    <row r="48639" ht="8.25" hidden="1" customHeight="1"/>
    <row r="48640" ht="8.25" hidden="1" customHeight="1"/>
    <row r="48641" ht="8.25" hidden="1" customHeight="1"/>
    <row r="48642" ht="8.25" hidden="1" customHeight="1"/>
    <row r="48643" ht="8.25" hidden="1" customHeight="1"/>
    <row r="48644" ht="8.25" hidden="1" customHeight="1"/>
    <row r="48645" ht="8.25" hidden="1" customHeight="1"/>
    <row r="48646" ht="8.25" hidden="1" customHeight="1"/>
    <row r="48647" ht="8.25" hidden="1" customHeight="1"/>
    <row r="48648" ht="8.25" hidden="1" customHeight="1"/>
    <row r="48649" ht="8.25" hidden="1" customHeight="1"/>
    <row r="48650" ht="8.25" hidden="1" customHeight="1"/>
    <row r="48651" ht="8.25" hidden="1" customHeight="1"/>
    <row r="48652" ht="8.25" hidden="1" customHeight="1"/>
    <row r="48653" ht="8.25" hidden="1" customHeight="1"/>
    <row r="48654" ht="8.25" hidden="1" customHeight="1"/>
    <row r="48655" ht="8.25" hidden="1" customHeight="1"/>
    <row r="48656" ht="8.25" hidden="1" customHeight="1"/>
    <row r="48657" ht="8.25" hidden="1" customHeight="1"/>
    <row r="48658" ht="8.25" hidden="1" customHeight="1"/>
    <row r="48659" ht="8.25" hidden="1" customHeight="1"/>
    <row r="48660" ht="8.25" hidden="1" customHeight="1"/>
    <row r="48661" ht="8.25" hidden="1" customHeight="1"/>
    <row r="48662" ht="8.25" hidden="1" customHeight="1"/>
    <row r="48663" ht="8.25" hidden="1" customHeight="1"/>
    <row r="48664" ht="8.25" hidden="1" customHeight="1"/>
    <row r="48665" ht="8.25" hidden="1" customHeight="1"/>
    <row r="48666" ht="8.25" hidden="1" customHeight="1"/>
    <row r="48667" ht="8.25" hidden="1" customHeight="1"/>
    <row r="48668" ht="8.25" hidden="1" customHeight="1"/>
    <row r="48669" ht="8.25" hidden="1" customHeight="1"/>
    <row r="48670" ht="8.25" hidden="1" customHeight="1"/>
    <row r="48671" ht="8.25" hidden="1" customHeight="1"/>
    <row r="48672" ht="8.25" hidden="1" customHeight="1"/>
    <row r="48673" ht="8.25" hidden="1" customHeight="1"/>
    <row r="48674" ht="8.25" hidden="1" customHeight="1"/>
    <row r="48675" ht="8.25" hidden="1" customHeight="1"/>
    <row r="48676" ht="8.25" hidden="1" customHeight="1"/>
    <row r="48677" ht="8.25" hidden="1" customHeight="1"/>
    <row r="48678" ht="8.25" hidden="1" customHeight="1"/>
    <row r="48679" ht="8.25" hidden="1" customHeight="1"/>
    <row r="48680" ht="8.25" hidden="1" customHeight="1"/>
    <row r="48681" ht="8.25" hidden="1" customHeight="1"/>
    <row r="48682" ht="8.25" hidden="1" customHeight="1"/>
    <row r="48683" ht="8.25" hidden="1" customHeight="1"/>
    <row r="48684" ht="8.25" hidden="1" customHeight="1"/>
    <row r="48685" ht="8.25" hidden="1" customHeight="1"/>
    <row r="48686" ht="8.25" hidden="1" customHeight="1"/>
    <row r="48687" ht="8.25" hidden="1" customHeight="1"/>
    <row r="48688" ht="8.25" hidden="1" customHeight="1"/>
    <row r="48689" ht="8.25" hidden="1" customHeight="1"/>
    <row r="48690" ht="8.25" hidden="1" customHeight="1"/>
    <row r="48691" ht="8.25" hidden="1" customHeight="1"/>
    <row r="48692" ht="8.25" hidden="1" customHeight="1"/>
    <row r="48693" ht="8.25" hidden="1" customHeight="1"/>
    <row r="48694" ht="8.25" hidden="1" customHeight="1"/>
    <row r="48695" ht="8.25" hidden="1" customHeight="1"/>
    <row r="48696" ht="8.25" hidden="1" customHeight="1"/>
    <row r="48697" ht="8.25" hidden="1" customHeight="1"/>
    <row r="48698" ht="8.25" hidden="1" customHeight="1"/>
    <row r="48699" ht="8.25" hidden="1" customHeight="1"/>
    <row r="48700" ht="8.25" hidden="1" customHeight="1"/>
    <row r="48701" ht="8.25" hidden="1" customHeight="1"/>
    <row r="48702" ht="8.25" hidden="1" customHeight="1"/>
    <row r="48703" ht="8.25" hidden="1" customHeight="1"/>
    <row r="48704" ht="8.25" hidden="1" customHeight="1"/>
    <row r="48705" ht="8.25" hidden="1" customHeight="1"/>
    <row r="48706" ht="8.25" hidden="1" customHeight="1"/>
    <row r="48707" ht="8.25" hidden="1" customHeight="1"/>
    <row r="48708" ht="8.25" hidden="1" customHeight="1"/>
    <row r="48709" ht="8.25" hidden="1" customHeight="1"/>
    <row r="48710" ht="8.25" hidden="1" customHeight="1"/>
    <row r="48711" ht="8.25" hidden="1" customHeight="1"/>
    <row r="48712" ht="8.25" hidden="1" customHeight="1"/>
    <row r="48713" ht="8.25" hidden="1" customHeight="1"/>
    <row r="48714" ht="8.25" hidden="1" customHeight="1"/>
    <row r="48715" ht="8.25" hidden="1" customHeight="1"/>
    <row r="48716" ht="8.25" hidden="1" customHeight="1"/>
    <row r="48717" ht="8.25" hidden="1" customHeight="1"/>
    <row r="48718" ht="8.25" hidden="1" customHeight="1"/>
    <row r="48719" ht="8.25" hidden="1" customHeight="1"/>
    <row r="48720" ht="8.25" hidden="1" customHeight="1"/>
    <row r="48721" ht="8.25" hidden="1" customHeight="1"/>
    <row r="48722" ht="8.25" hidden="1" customHeight="1"/>
    <row r="48723" ht="8.25" hidden="1" customHeight="1"/>
    <row r="48724" ht="8.25" hidden="1" customHeight="1"/>
    <row r="48725" ht="8.25" hidden="1" customHeight="1"/>
    <row r="48726" ht="8.25" hidden="1" customHeight="1"/>
    <row r="48727" ht="8.25" hidden="1" customHeight="1"/>
    <row r="48728" ht="8.25" hidden="1" customHeight="1"/>
    <row r="48729" ht="8.25" hidden="1" customHeight="1"/>
    <row r="48730" ht="8.25" hidden="1" customHeight="1"/>
    <row r="48731" ht="8.25" hidden="1" customHeight="1"/>
    <row r="48732" ht="8.25" hidden="1" customHeight="1"/>
    <row r="48733" ht="8.25" hidden="1" customHeight="1"/>
    <row r="48734" ht="8.25" hidden="1" customHeight="1"/>
    <row r="48735" ht="8.25" hidden="1" customHeight="1"/>
    <row r="48736" ht="8.25" hidden="1" customHeight="1"/>
    <row r="48737" ht="8.25" hidden="1" customHeight="1"/>
    <row r="48738" ht="8.25" hidden="1" customHeight="1"/>
    <row r="48739" ht="8.25" hidden="1" customHeight="1"/>
    <row r="48740" ht="8.25" hidden="1" customHeight="1"/>
    <row r="48741" ht="8.25" hidden="1" customHeight="1"/>
    <row r="48742" ht="8.25" hidden="1" customHeight="1"/>
    <row r="48743" ht="8.25" hidden="1" customHeight="1"/>
    <row r="48744" ht="8.25" hidden="1" customHeight="1"/>
    <row r="48745" ht="8.25" hidden="1" customHeight="1"/>
    <row r="48746" ht="8.25" hidden="1" customHeight="1"/>
    <row r="48747" ht="8.25" hidden="1" customHeight="1"/>
    <row r="48748" ht="8.25" hidden="1" customHeight="1"/>
    <row r="48749" ht="8.25" hidden="1" customHeight="1"/>
    <row r="48750" ht="8.25" hidden="1" customHeight="1"/>
    <row r="48751" ht="8.25" hidden="1" customHeight="1"/>
    <row r="48752" ht="8.25" hidden="1" customHeight="1"/>
    <row r="48753" ht="8.25" hidden="1" customHeight="1"/>
    <row r="48754" ht="8.25" hidden="1" customHeight="1"/>
    <row r="48755" ht="8.25" hidden="1" customHeight="1"/>
    <row r="48756" ht="8.25" hidden="1" customHeight="1"/>
    <row r="48757" ht="8.25" hidden="1" customHeight="1"/>
    <row r="48758" ht="8.25" hidden="1" customHeight="1"/>
    <row r="48759" ht="8.25" hidden="1" customHeight="1"/>
    <row r="48760" ht="8.25" hidden="1" customHeight="1"/>
    <row r="48761" ht="8.25" hidden="1" customHeight="1"/>
    <row r="48762" ht="8.25" hidden="1" customHeight="1"/>
    <row r="48763" ht="8.25" hidden="1" customHeight="1"/>
    <row r="48764" ht="8.25" hidden="1" customHeight="1"/>
    <row r="48765" ht="8.25" hidden="1" customHeight="1"/>
    <row r="48766" ht="8.25" hidden="1" customHeight="1"/>
    <row r="48767" ht="8.25" hidden="1" customHeight="1"/>
    <row r="48768" ht="8.25" hidden="1" customHeight="1"/>
    <row r="48769" ht="8.25" hidden="1" customHeight="1"/>
    <row r="48770" ht="8.25" hidden="1" customHeight="1"/>
    <row r="48771" ht="8.25" hidden="1" customHeight="1"/>
    <row r="48772" ht="8.25" hidden="1" customHeight="1"/>
    <row r="48773" ht="8.25" hidden="1" customHeight="1"/>
    <row r="48774" ht="8.25" hidden="1" customHeight="1"/>
    <row r="48775" ht="8.25" hidden="1" customHeight="1"/>
    <row r="48776" ht="8.25" hidden="1" customHeight="1"/>
    <row r="48777" ht="8.25" hidden="1" customHeight="1"/>
    <row r="48778" ht="8.25" hidden="1" customHeight="1"/>
    <row r="48779" ht="8.25" hidden="1" customHeight="1"/>
    <row r="48780" ht="8.25" hidden="1" customHeight="1"/>
    <row r="48781" ht="8.25" hidden="1" customHeight="1"/>
    <row r="48782" ht="8.25" hidden="1" customHeight="1"/>
    <row r="48783" ht="8.25" hidden="1" customHeight="1"/>
    <row r="48784" ht="8.25" hidden="1" customHeight="1"/>
    <row r="48785" ht="8.25" hidden="1" customHeight="1"/>
    <row r="48786" ht="8.25" hidden="1" customHeight="1"/>
    <row r="48787" ht="8.25" hidden="1" customHeight="1"/>
    <row r="48788" ht="8.25" hidden="1" customHeight="1"/>
    <row r="48789" ht="8.25" hidden="1" customHeight="1"/>
    <row r="48790" ht="8.25" hidden="1" customHeight="1"/>
    <row r="48791" ht="8.25" hidden="1" customHeight="1"/>
    <row r="48792" ht="8.25" hidden="1" customHeight="1"/>
    <row r="48793" ht="8.25" hidden="1" customHeight="1"/>
    <row r="48794" ht="8.25" hidden="1" customHeight="1"/>
    <row r="48795" ht="8.25" hidden="1" customHeight="1"/>
    <row r="48796" ht="8.25" hidden="1" customHeight="1"/>
    <row r="48797" ht="8.25" hidden="1" customHeight="1"/>
    <row r="48798" ht="8.25" hidden="1" customHeight="1"/>
    <row r="48799" ht="8.25" hidden="1" customHeight="1"/>
    <row r="48800" ht="8.25" hidden="1" customHeight="1"/>
    <row r="48801" ht="8.25" hidden="1" customHeight="1"/>
    <row r="48802" ht="8.25" hidden="1" customHeight="1"/>
    <row r="48803" ht="8.25" hidden="1" customHeight="1"/>
    <row r="48804" ht="8.25" hidden="1" customHeight="1"/>
    <row r="48805" ht="8.25" hidden="1" customHeight="1"/>
    <row r="48806" ht="8.25" hidden="1" customHeight="1"/>
    <row r="48807" ht="8.25" hidden="1" customHeight="1"/>
    <row r="48808" ht="8.25" hidden="1" customHeight="1"/>
    <row r="48809" ht="8.25" hidden="1" customHeight="1"/>
    <row r="48810" ht="8.25" hidden="1" customHeight="1"/>
    <row r="48811" ht="8.25" hidden="1" customHeight="1"/>
    <row r="48812" ht="8.25" hidden="1" customHeight="1"/>
    <row r="48813" ht="8.25" hidden="1" customHeight="1"/>
    <row r="48814" ht="8.25" hidden="1" customHeight="1"/>
    <row r="48815" ht="8.25" hidden="1" customHeight="1"/>
    <row r="48816" ht="8.25" hidden="1" customHeight="1"/>
    <row r="48817" ht="8.25" hidden="1" customHeight="1"/>
    <row r="48818" ht="8.25" hidden="1" customHeight="1"/>
    <row r="48819" ht="8.25" hidden="1" customHeight="1"/>
    <row r="48820" ht="8.25" hidden="1" customHeight="1"/>
    <row r="48821" ht="8.25" hidden="1" customHeight="1"/>
    <row r="48822" ht="8.25" hidden="1" customHeight="1"/>
    <row r="48823" ht="8.25" hidden="1" customHeight="1"/>
    <row r="48824" ht="8.25" hidden="1" customHeight="1"/>
    <row r="48825" ht="8.25" hidden="1" customHeight="1"/>
    <row r="48826" ht="8.25" hidden="1" customHeight="1"/>
    <row r="48827" ht="8.25" hidden="1" customHeight="1"/>
    <row r="48828" ht="8.25" hidden="1" customHeight="1"/>
    <row r="48829" ht="8.25" hidden="1" customHeight="1"/>
    <row r="48830" ht="8.25" hidden="1" customHeight="1"/>
    <row r="48831" ht="8.25" hidden="1" customHeight="1"/>
    <row r="48832" ht="8.25" hidden="1" customHeight="1"/>
    <row r="48833" ht="8.25" hidden="1" customHeight="1"/>
    <row r="48834" ht="8.25" hidden="1" customHeight="1"/>
    <row r="48835" ht="8.25" hidden="1" customHeight="1"/>
    <row r="48836" ht="8.25" hidden="1" customHeight="1"/>
    <row r="48837" ht="8.25" hidden="1" customHeight="1"/>
    <row r="48838" ht="8.25" hidden="1" customHeight="1"/>
    <row r="48839" ht="8.25" hidden="1" customHeight="1"/>
    <row r="48840" ht="8.25" hidden="1" customHeight="1"/>
    <row r="48841" ht="8.25" hidden="1" customHeight="1"/>
    <row r="48842" ht="8.25" hidden="1" customHeight="1"/>
    <row r="48843" ht="8.25" hidden="1" customHeight="1"/>
    <row r="48844" ht="8.25" hidden="1" customHeight="1"/>
    <row r="48845" ht="8.25" hidden="1" customHeight="1"/>
    <row r="48846" ht="8.25" hidden="1" customHeight="1"/>
    <row r="48847" ht="8.25" hidden="1" customHeight="1"/>
    <row r="48848" ht="8.25" hidden="1" customHeight="1"/>
    <row r="48849" ht="8.25" hidden="1" customHeight="1"/>
    <row r="48850" ht="8.25" hidden="1" customHeight="1"/>
    <row r="48851" ht="8.25" hidden="1" customHeight="1"/>
    <row r="48852" ht="8.25" hidden="1" customHeight="1"/>
    <row r="48853" ht="8.25" hidden="1" customHeight="1"/>
    <row r="48854" ht="8.25" hidden="1" customHeight="1"/>
    <row r="48855" ht="8.25" hidden="1" customHeight="1"/>
    <row r="48856" ht="8.25" hidden="1" customHeight="1"/>
    <row r="48857" ht="8.25" hidden="1" customHeight="1"/>
    <row r="48858" ht="8.25" hidden="1" customHeight="1"/>
    <row r="48859" ht="8.25" hidden="1" customHeight="1"/>
    <row r="48860" ht="8.25" hidden="1" customHeight="1"/>
    <row r="48861" ht="8.25" hidden="1" customHeight="1"/>
    <row r="48862" ht="8.25" hidden="1" customHeight="1"/>
    <row r="48863" ht="8.25" hidden="1" customHeight="1"/>
    <row r="48864" ht="8.25" hidden="1" customHeight="1"/>
    <row r="48865" ht="8.25" hidden="1" customHeight="1"/>
    <row r="48866" ht="8.25" hidden="1" customHeight="1"/>
    <row r="48867" ht="8.25" hidden="1" customHeight="1"/>
    <row r="48868" ht="8.25" hidden="1" customHeight="1"/>
    <row r="48869" ht="8.25" hidden="1" customHeight="1"/>
    <row r="48870" ht="8.25" hidden="1" customHeight="1"/>
    <row r="48871" ht="8.25" hidden="1" customHeight="1"/>
    <row r="48872" ht="8.25" hidden="1" customHeight="1"/>
    <row r="48873" ht="8.25" hidden="1" customHeight="1"/>
    <row r="48874" ht="8.25" hidden="1" customHeight="1"/>
    <row r="48875" ht="8.25" hidden="1" customHeight="1"/>
    <row r="48876" ht="8.25" hidden="1" customHeight="1"/>
    <row r="48877" ht="8.25" hidden="1" customHeight="1"/>
    <row r="48878" ht="8.25" hidden="1" customHeight="1"/>
    <row r="48879" ht="8.25" hidden="1" customHeight="1"/>
    <row r="48880" ht="8.25" hidden="1" customHeight="1"/>
    <row r="48881" ht="8.25" hidden="1" customHeight="1"/>
    <row r="48882" ht="8.25" hidden="1" customHeight="1"/>
    <row r="48883" ht="8.25" hidden="1" customHeight="1"/>
    <row r="48884" ht="8.25" hidden="1" customHeight="1"/>
    <row r="48885" ht="8.25" hidden="1" customHeight="1"/>
    <row r="48886" ht="8.25" hidden="1" customHeight="1"/>
    <row r="48887" ht="8.25" hidden="1" customHeight="1"/>
    <row r="48888" ht="8.25" hidden="1" customHeight="1"/>
    <row r="48889" ht="8.25" hidden="1" customHeight="1"/>
    <row r="48890" ht="8.25" hidden="1" customHeight="1"/>
    <row r="48891" ht="8.25" hidden="1" customHeight="1"/>
    <row r="48892" ht="8.25" hidden="1" customHeight="1"/>
    <row r="48893" ht="8.25" hidden="1" customHeight="1"/>
    <row r="48894" ht="8.25" hidden="1" customHeight="1"/>
    <row r="48895" ht="8.25" hidden="1" customHeight="1"/>
    <row r="48896" ht="8.25" hidden="1" customHeight="1"/>
    <row r="48897" ht="8.25" hidden="1" customHeight="1"/>
    <row r="48898" ht="8.25" hidden="1" customHeight="1"/>
    <row r="48899" ht="8.25" hidden="1" customHeight="1"/>
    <row r="48900" ht="8.25" hidden="1" customHeight="1"/>
    <row r="48901" ht="8.25" hidden="1" customHeight="1"/>
    <row r="48902" ht="8.25" hidden="1" customHeight="1"/>
    <row r="48903" ht="8.25" hidden="1" customHeight="1"/>
    <row r="48904" ht="8.25" hidden="1" customHeight="1"/>
    <row r="48905" ht="8.25" hidden="1" customHeight="1"/>
    <row r="48906" ht="8.25" hidden="1" customHeight="1"/>
    <row r="48907" ht="8.25" hidden="1" customHeight="1"/>
    <row r="48908" ht="8.25" hidden="1" customHeight="1"/>
    <row r="48909" ht="8.25" hidden="1" customHeight="1"/>
    <row r="48910" ht="8.25" hidden="1" customHeight="1"/>
    <row r="48911" ht="8.25" hidden="1" customHeight="1"/>
    <row r="48912" ht="8.25" hidden="1" customHeight="1"/>
    <row r="48913" ht="8.25" hidden="1" customHeight="1"/>
    <row r="48914" ht="8.25" hidden="1" customHeight="1"/>
    <row r="48915" ht="8.25" hidden="1" customHeight="1"/>
    <row r="48916" ht="8.25" hidden="1" customHeight="1"/>
    <row r="48917" ht="8.25" hidden="1" customHeight="1"/>
    <row r="48918" ht="8.25" hidden="1" customHeight="1"/>
    <row r="48919" ht="8.25" hidden="1" customHeight="1"/>
    <row r="48920" ht="8.25" hidden="1" customHeight="1"/>
    <row r="48921" ht="8.25" hidden="1" customHeight="1"/>
    <row r="48922" ht="8.25" hidden="1" customHeight="1"/>
    <row r="48923" ht="8.25" hidden="1" customHeight="1"/>
    <row r="48924" ht="8.25" hidden="1" customHeight="1"/>
    <row r="48925" ht="8.25" hidden="1" customHeight="1"/>
    <row r="48926" ht="8.25" hidden="1" customHeight="1"/>
    <row r="48927" ht="8.25" hidden="1" customHeight="1"/>
    <row r="48928" ht="8.25" hidden="1" customHeight="1"/>
    <row r="48929" ht="8.25" hidden="1" customHeight="1"/>
    <row r="48930" ht="8.25" hidden="1" customHeight="1"/>
    <row r="48931" ht="8.25" hidden="1" customHeight="1"/>
    <row r="48932" ht="8.25" hidden="1" customHeight="1"/>
    <row r="48933" ht="8.25" hidden="1" customHeight="1"/>
    <row r="48934" ht="8.25" hidden="1" customHeight="1"/>
    <row r="48935" ht="8.25" hidden="1" customHeight="1"/>
    <row r="48936" ht="8.25" hidden="1" customHeight="1"/>
    <row r="48937" ht="8.25" hidden="1" customHeight="1"/>
    <row r="48938" ht="8.25" hidden="1" customHeight="1"/>
    <row r="48939" ht="8.25" hidden="1" customHeight="1"/>
    <row r="48940" ht="8.25" hidden="1" customHeight="1"/>
    <row r="48941" ht="8.25" hidden="1" customHeight="1"/>
    <row r="48942" ht="8.25" hidden="1" customHeight="1"/>
    <row r="48943" ht="8.25" hidden="1" customHeight="1"/>
    <row r="48944" ht="8.25" hidden="1" customHeight="1"/>
    <row r="48945" ht="8.25" hidden="1" customHeight="1"/>
    <row r="48946" ht="8.25" hidden="1" customHeight="1"/>
    <row r="48947" ht="8.25" hidden="1" customHeight="1"/>
    <row r="48948" ht="8.25" hidden="1" customHeight="1"/>
    <row r="48949" ht="8.25" hidden="1" customHeight="1"/>
    <row r="48950" ht="8.25" hidden="1" customHeight="1"/>
    <row r="48951" ht="8.25" hidden="1" customHeight="1"/>
    <row r="48952" ht="8.25" hidden="1" customHeight="1"/>
    <row r="48953" ht="8.25" hidden="1" customHeight="1"/>
    <row r="48954" ht="8.25" hidden="1" customHeight="1"/>
    <row r="48955" ht="8.25" hidden="1" customHeight="1"/>
    <row r="48956" ht="8.25" hidden="1" customHeight="1"/>
    <row r="48957" ht="8.25" hidden="1" customHeight="1"/>
    <row r="48958" ht="8.25" hidden="1" customHeight="1"/>
    <row r="48959" ht="8.25" hidden="1" customHeight="1"/>
    <row r="48960" ht="8.25" hidden="1" customHeight="1"/>
    <row r="48961" ht="8.25" hidden="1" customHeight="1"/>
    <row r="48962" ht="8.25" hidden="1" customHeight="1"/>
    <row r="48963" ht="8.25" hidden="1" customHeight="1"/>
    <row r="48964" ht="8.25" hidden="1" customHeight="1"/>
    <row r="48965" ht="8.25" hidden="1" customHeight="1"/>
    <row r="48966" ht="8.25" hidden="1" customHeight="1"/>
    <row r="48967" ht="8.25" hidden="1" customHeight="1"/>
    <row r="48968" ht="8.25" hidden="1" customHeight="1"/>
    <row r="48969" ht="8.25" hidden="1" customHeight="1"/>
    <row r="48970" ht="8.25" hidden="1" customHeight="1"/>
    <row r="48971" ht="8.25" hidden="1" customHeight="1"/>
    <row r="48972" ht="8.25" hidden="1" customHeight="1"/>
    <row r="48973" ht="8.25" hidden="1" customHeight="1"/>
    <row r="48974" ht="8.25" hidden="1" customHeight="1"/>
    <row r="48975" ht="8.25" hidden="1" customHeight="1"/>
    <row r="48976" ht="8.25" hidden="1" customHeight="1"/>
    <row r="48977" ht="8.25" hidden="1" customHeight="1"/>
    <row r="48978" ht="8.25" hidden="1" customHeight="1"/>
    <row r="48979" ht="8.25" hidden="1" customHeight="1"/>
    <row r="48980" ht="8.25" hidden="1" customHeight="1"/>
    <row r="48981" ht="8.25" hidden="1" customHeight="1"/>
    <row r="48982" ht="8.25" hidden="1" customHeight="1"/>
    <row r="48983" ht="8.25" hidden="1" customHeight="1"/>
    <row r="48984" ht="8.25" hidden="1" customHeight="1"/>
    <row r="48985" ht="8.25" hidden="1" customHeight="1"/>
    <row r="48986" ht="8.25" hidden="1" customHeight="1"/>
    <row r="48987" ht="8.25" hidden="1" customHeight="1"/>
    <row r="48988" ht="8.25" hidden="1" customHeight="1"/>
    <row r="48989" ht="8.25" hidden="1" customHeight="1"/>
    <row r="48990" ht="8.25" hidden="1" customHeight="1"/>
    <row r="48991" ht="8.25" hidden="1" customHeight="1"/>
    <row r="48992" ht="8.25" hidden="1" customHeight="1"/>
    <row r="48993" ht="8.25" hidden="1" customHeight="1"/>
    <row r="48994" ht="8.25" hidden="1" customHeight="1"/>
    <row r="48995" ht="8.25" hidden="1" customHeight="1"/>
    <row r="48996" ht="8.25" hidden="1" customHeight="1"/>
    <row r="48997" ht="8.25" hidden="1" customHeight="1"/>
    <row r="48998" ht="8.25" hidden="1" customHeight="1"/>
    <row r="48999" ht="8.25" hidden="1" customHeight="1"/>
    <row r="49000" ht="8.25" hidden="1" customHeight="1"/>
    <row r="49001" ht="8.25" hidden="1" customHeight="1"/>
    <row r="49002" ht="8.25" hidden="1" customHeight="1"/>
    <row r="49003" ht="8.25" hidden="1" customHeight="1"/>
    <row r="49004" ht="8.25" hidden="1" customHeight="1"/>
    <row r="49005" ht="8.25" hidden="1" customHeight="1"/>
    <row r="49006" ht="8.25" hidden="1" customHeight="1"/>
    <row r="49007" ht="8.25" hidden="1" customHeight="1"/>
    <row r="49008" ht="8.25" hidden="1" customHeight="1"/>
    <row r="49009" ht="8.25" hidden="1" customHeight="1"/>
    <row r="49010" ht="8.25" hidden="1" customHeight="1"/>
    <row r="49011" ht="8.25" hidden="1" customHeight="1"/>
    <row r="49012" ht="8.25" hidden="1" customHeight="1"/>
    <row r="49013" ht="8.25" hidden="1" customHeight="1"/>
    <row r="49014" ht="8.25" hidden="1" customHeight="1"/>
    <row r="49015" ht="8.25" hidden="1" customHeight="1"/>
    <row r="49016" ht="8.25" hidden="1" customHeight="1"/>
    <row r="49017" ht="8.25" hidden="1" customHeight="1"/>
    <row r="49018" ht="8.25" hidden="1" customHeight="1"/>
    <row r="49019" ht="8.25" hidden="1" customHeight="1"/>
    <row r="49020" ht="8.25" hidden="1" customHeight="1"/>
    <row r="49021" ht="8.25" hidden="1" customHeight="1"/>
    <row r="49022" ht="8.25" hidden="1" customHeight="1"/>
    <row r="49023" ht="8.25" hidden="1" customHeight="1"/>
    <row r="49024" ht="8.25" hidden="1" customHeight="1"/>
    <row r="49025" ht="8.25" hidden="1" customHeight="1"/>
    <row r="49026" ht="8.25" hidden="1" customHeight="1"/>
    <row r="49027" ht="8.25" hidden="1" customHeight="1"/>
    <row r="49028" ht="8.25" hidden="1" customHeight="1"/>
    <row r="49029" ht="8.25" hidden="1" customHeight="1"/>
    <row r="49030" ht="8.25" hidden="1" customHeight="1"/>
    <row r="49031" ht="8.25" hidden="1" customHeight="1"/>
    <row r="49032" ht="8.25" hidden="1" customHeight="1"/>
    <row r="49033" ht="8.25" hidden="1" customHeight="1"/>
    <row r="49034" ht="8.25" hidden="1" customHeight="1"/>
    <row r="49035" ht="8.25" hidden="1" customHeight="1"/>
    <row r="49036" ht="8.25" hidden="1" customHeight="1"/>
    <row r="49037" ht="8.25" hidden="1" customHeight="1"/>
    <row r="49038" ht="8.25" hidden="1" customHeight="1"/>
    <row r="49039" ht="8.25" hidden="1" customHeight="1"/>
    <row r="49040" ht="8.25" hidden="1" customHeight="1"/>
    <row r="49041" ht="8.25" hidden="1" customHeight="1"/>
    <row r="49042" ht="8.25" hidden="1" customHeight="1"/>
    <row r="49043" ht="8.25" hidden="1" customHeight="1"/>
    <row r="49044" ht="8.25" hidden="1" customHeight="1"/>
    <row r="49045" ht="8.25" hidden="1" customHeight="1"/>
    <row r="49046" ht="8.25" hidden="1" customHeight="1"/>
    <row r="49047" ht="8.25" hidden="1" customHeight="1"/>
    <row r="49048" ht="8.25" hidden="1" customHeight="1"/>
    <row r="49049" ht="8.25" hidden="1" customHeight="1"/>
    <row r="49050" ht="8.25" hidden="1" customHeight="1"/>
    <row r="49051" ht="8.25" hidden="1" customHeight="1"/>
    <row r="49052" ht="8.25" hidden="1" customHeight="1"/>
    <row r="49053" ht="8.25" hidden="1" customHeight="1"/>
    <row r="49054" ht="8.25" hidden="1" customHeight="1"/>
    <row r="49055" ht="8.25" hidden="1" customHeight="1"/>
    <row r="49056" ht="8.25" hidden="1" customHeight="1"/>
    <row r="49057" ht="8.25" hidden="1" customHeight="1"/>
    <row r="49058" ht="8.25" hidden="1" customHeight="1"/>
    <row r="49059" ht="8.25" hidden="1" customHeight="1"/>
    <row r="49060" ht="8.25" hidden="1" customHeight="1"/>
    <row r="49061" ht="8.25" hidden="1" customHeight="1"/>
    <row r="49062" ht="8.25" hidden="1" customHeight="1"/>
    <row r="49063" ht="8.25" hidden="1" customHeight="1"/>
    <row r="49064" ht="8.25" hidden="1" customHeight="1"/>
    <row r="49065" ht="8.25" hidden="1" customHeight="1"/>
    <row r="49066" ht="8.25" hidden="1" customHeight="1"/>
    <row r="49067" ht="8.25" hidden="1" customHeight="1"/>
    <row r="49068" ht="8.25" hidden="1" customHeight="1"/>
    <row r="49069" ht="8.25" hidden="1" customHeight="1"/>
    <row r="49070" ht="8.25" hidden="1" customHeight="1"/>
    <row r="49071" ht="8.25" hidden="1" customHeight="1"/>
    <row r="49072" ht="8.25" hidden="1" customHeight="1"/>
    <row r="49073" ht="8.25" hidden="1" customHeight="1"/>
    <row r="49074" ht="8.25" hidden="1" customHeight="1"/>
    <row r="49075" ht="8.25" hidden="1" customHeight="1"/>
    <row r="49076" ht="8.25" hidden="1" customHeight="1"/>
    <row r="49077" ht="8.25" hidden="1" customHeight="1"/>
    <row r="49078" ht="8.25" hidden="1" customHeight="1"/>
    <row r="49079" ht="8.25" hidden="1" customHeight="1"/>
    <row r="49080" ht="8.25" hidden="1" customHeight="1"/>
    <row r="49081" ht="8.25" hidden="1" customHeight="1"/>
    <row r="49082" ht="8.25" hidden="1" customHeight="1"/>
    <row r="49083" ht="8.25" hidden="1" customHeight="1"/>
    <row r="49084" ht="8.25" hidden="1" customHeight="1"/>
    <row r="49085" ht="8.25" hidden="1" customHeight="1"/>
    <row r="49086" ht="8.25" hidden="1" customHeight="1"/>
    <row r="49087" ht="8.25" hidden="1" customHeight="1"/>
    <row r="49088" ht="8.25" hidden="1" customHeight="1"/>
    <row r="49089" ht="8.25" hidden="1" customHeight="1"/>
    <row r="49090" ht="8.25" hidden="1" customHeight="1"/>
    <row r="49091" ht="8.25" hidden="1" customHeight="1"/>
    <row r="49092" ht="8.25" hidden="1" customHeight="1"/>
    <row r="49093" ht="8.25" hidden="1" customHeight="1"/>
    <row r="49094" ht="8.25" hidden="1" customHeight="1"/>
    <row r="49095" ht="8.25" hidden="1" customHeight="1"/>
    <row r="49096" ht="8.25" hidden="1" customHeight="1"/>
    <row r="49097" ht="8.25" hidden="1" customHeight="1"/>
    <row r="49098" ht="8.25" hidden="1" customHeight="1"/>
    <row r="49099" ht="8.25" hidden="1" customHeight="1"/>
    <row r="49100" ht="8.25" hidden="1" customHeight="1"/>
    <row r="49101" ht="8.25" hidden="1" customHeight="1"/>
    <row r="49102" ht="8.25" hidden="1" customHeight="1"/>
    <row r="49103" ht="8.25" hidden="1" customHeight="1"/>
    <row r="49104" ht="8.25" hidden="1" customHeight="1"/>
    <row r="49105" ht="8.25" hidden="1" customHeight="1"/>
    <row r="49106" ht="8.25" hidden="1" customHeight="1"/>
    <row r="49107" ht="8.25" hidden="1" customHeight="1"/>
    <row r="49108" ht="8.25" hidden="1" customHeight="1"/>
    <row r="49109" ht="8.25" hidden="1" customHeight="1"/>
    <row r="49110" ht="8.25" hidden="1" customHeight="1"/>
    <row r="49111" ht="8.25" hidden="1" customHeight="1"/>
    <row r="49112" ht="8.25" hidden="1" customHeight="1"/>
    <row r="49113" ht="8.25" hidden="1" customHeight="1"/>
    <row r="49114" ht="8.25" hidden="1" customHeight="1"/>
    <row r="49115" ht="8.25" hidden="1" customHeight="1"/>
    <row r="49116" ht="8.25" hidden="1" customHeight="1"/>
    <row r="49117" ht="8.25" hidden="1" customHeight="1"/>
    <row r="49118" ht="8.25" hidden="1" customHeight="1"/>
    <row r="49119" ht="8.25" hidden="1" customHeight="1"/>
    <row r="49120" ht="8.25" hidden="1" customHeight="1"/>
    <row r="49121" ht="8.25" hidden="1" customHeight="1"/>
    <row r="49122" ht="8.25" hidden="1" customHeight="1"/>
    <row r="49123" ht="8.25" hidden="1" customHeight="1"/>
    <row r="49124" ht="8.25" hidden="1" customHeight="1"/>
    <row r="49125" ht="8.25" hidden="1" customHeight="1"/>
    <row r="49126" ht="8.25" hidden="1" customHeight="1"/>
    <row r="49127" ht="8.25" hidden="1" customHeight="1"/>
    <row r="49128" ht="8.25" hidden="1" customHeight="1"/>
    <row r="49129" ht="8.25" hidden="1" customHeight="1"/>
    <row r="49130" ht="8.25" hidden="1" customHeight="1"/>
    <row r="49131" ht="8.25" hidden="1" customHeight="1"/>
    <row r="49132" ht="8.25" hidden="1" customHeight="1"/>
    <row r="49133" ht="8.25" hidden="1" customHeight="1"/>
    <row r="49134" ht="8.25" hidden="1" customHeight="1"/>
    <row r="49135" ht="8.25" hidden="1" customHeight="1"/>
    <row r="49136" ht="8.25" hidden="1" customHeight="1"/>
    <row r="49137" ht="8.25" hidden="1" customHeight="1"/>
    <row r="49138" ht="8.25" hidden="1" customHeight="1"/>
    <row r="49139" ht="8.25" hidden="1" customHeight="1"/>
    <row r="49140" ht="8.25" hidden="1" customHeight="1"/>
    <row r="49141" ht="8.25" hidden="1" customHeight="1"/>
    <row r="49142" ht="8.25" hidden="1" customHeight="1"/>
    <row r="49143" ht="8.25" hidden="1" customHeight="1"/>
    <row r="49144" ht="8.25" hidden="1" customHeight="1"/>
    <row r="49145" ht="8.25" hidden="1" customHeight="1"/>
    <row r="49146" ht="8.25" hidden="1" customHeight="1"/>
    <row r="49147" ht="8.25" hidden="1" customHeight="1"/>
    <row r="49148" ht="8.25" hidden="1" customHeight="1"/>
    <row r="49149" ht="8.25" hidden="1" customHeight="1"/>
    <row r="49150" ht="8.25" hidden="1" customHeight="1"/>
    <row r="49151" ht="8.25" hidden="1" customHeight="1"/>
    <row r="49152" ht="8.25" hidden="1" customHeight="1"/>
    <row r="49153" ht="8.25" hidden="1" customHeight="1"/>
    <row r="49154" ht="8.25" hidden="1" customHeight="1"/>
    <row r="49155" ht="8.25" hidden="1" customHeight="1"/>
    <row r="49156" ht="8.25" hidden="1" customHeight="1"/>
    <row r="49157" ht="8.25" hidden="1" customHeight="1"/>
    <row r="49158" ht="8.25" hidden="1" customHeight="1"/>
    <row r="49159" ht="8.25" hidden="1" customHeight="1"/>
    <row r="49160" ht="8.25" hidden="1" customHeight="1"/>
    <row r="49161" ht="8.25" hidden="1" customHeight="1"/>
    <row r="49162" ht="8.25" hidden="1" customHeight="1"/>
    <row r="49163" ht="8.25" hidden="1" customHeight="1"/>
    <row r="49164" ht="8.25" hidden="1" customHeight="1"/>
    <row r="49165" ht="8.25" hidden="1" customHeight="1"/>
    <row r="49166" ht="8.25" hidden="1" customHeight="1"/>
    <row r="49167" ht="8.25" hidden="1" customHeight="1"/>
    <row r="49168" ht="8.25" hidden="1" customHeight="1"/>
    <row r="49169" ht="8.25" hidden="1" customHeight="1"/>
    <row r="49170" ht="8.25" hidden="1" customHeight="1"/>
    <row r="49171" ht="8.25" hidden="1" customHeight="1"/>
    <row r="49172" ht="8.25" hidden="1" customHeight="1"/>
    <row r="49173" ht="8.25" hidden="1" customHeight="1"/>
    <row r="49174" ht="8.25" hidden="1" customHeight="1"/>
    <row r="49175" ht="8.25" hidden="1" customHeight="1"/>
    <row r="49176" ht="8.25" hidden="1" customHeight="1"/>
    <row r="49177" ht="8.25" hidden="1" customHeight="1"/>
    <row r="49178" ht="8.25" hidden="1" customHeight="1"/>
    <row r="49179" ht="8.25" hidden="1" customHeight="1"/>
    <row r="49180" ht="8.25" hidden="1" customHeight="1"/>
    <row r="49181" ht="8.25" hidden="1" customHeight="1"/>
    <row r="49182" ht="8.25" hidden="1" customHeight="1"/>
    <row r="49183" ht="8.25" hidden="1" customHeight="1"/>
    <row r="49184" ht="8.25" hidden="1" customHeight="1"/>
    <row r="49185" ht="8.25" hidden="1" customHeight="1"/>
    <row r="49186" ht="8.25" hidden="1" customHeight="1"/>
    <row r="49187" ht="8.25" hidden="1" customHeight="1"/>
    <row r="49188" ht="8.25" hidden="1" customHeight="1"/>
    <row r="49189" ht="8.25" hidden="1" customHeight="1"/>
    <row r="49190" ht="8.25" hidden="1" customHeight="1"/>
    <row r="49191" ht="8.25" hidden="1" customHeight="1"/>
    <row r="49192" ht="8.25" hidden="1" customHeight="1"/>
    <row r="49193" ht="8.25" hidden="1" customHeight="1"/>
    <row r="49194" ht="8.25" hidden="1" customHeight="1"/>
    <row r="49195" ht="8.25" hidden="1" customHeight="1"/>
    <row r="49196" ht="8.25" hidden="1" customHeight="1"/>
    <row r="49197" ht="8.25" hidden="1" customHeight="1"/>
    <row r="49198" ht="8.25" hidden="1" customHeight="1"/>
    <row r="49199" ht="8.25" hidden="1" customHeight="1"/>
    <row r="49200" ht="8.25" hidden="1" customHeight="1"/>
    <row r="49201" ht="8.25" hidden="1" customHeight="1"/>
    <row r="49202" ht="8.25" hidden="1" customHeight="1"/>
    <row r="49203" ht="8.25" hidden="1" customHeight="1"/>
    <row r="49204" ht="8.25" hidden="1" customHeight="1"/>
    <row r="49205" ht="8.25" hidden="1" customHeight="1"/>
    <row r="49206" ht="8.25" hidden="1" customHeight="1"/>
    <row r="49207" ht="8.25" hidden="1" customHeight="1"/>
    <row r="49208" ht="8.25" hidden="1" customHeight="1"/>
    <row r="49209" ht="8.25" hidden="1" customHeight="1"/>
    <row r="49210" ht="8.25" hidden="1" customHeight="1"/>
    <row r="49211" ht="8.25" hidden="1" customHeight="1"/>
    <row r="49212" ht="8.25" hidden="1" customHeight="1"/>
    <row r="49213" ht="8.25" hidden="1" customHeight="1"/>
    <row r="49214" ht="8.25" hidden="1" customHeight="1"/>
    <row r="49215" ht="8.25" hidden="1" customHeight="1"/>
    <row r="49216" ht="8.25" hidden="1" customHeight="1"/>
    <row r="49217" ht="8.25" hidden="1" customHeight="1"/>
    <row r="49218" ht="8.25" hidden="1" customHeight="1"/>
    <row r="49219" ht="8.25" hidden="1" customHeight="1"/>
    <row r="49220" ht="8.25" hidden="1" customHeight="1"/>
    <row r="49221" ht="8.25" hidden="1" customHeight="1"/>
    <row r="49222" ht="8.25" hidden="1" customHeight="1"/>
    <row r="49223" ht="8.25" hidden="1" customHeight="1"/>
    <row r="49224" ht="8.25" hidden="1" customHeight="1"/>
    <row r="49225" ht="8.25" hidden="1" customHeight="1"/>
    <row r="49226" ht="8.25" hidden="1" customHeight="1"/>
    <row r="49227" ht="8.25" hidden="1" customHeight="1"/>
    <row r="49228" ht="8.25" hidden="1" customHeight="1"/>
    <row r="49229" ht="8.25" hidden="1" customHeight="1"/>
    <row r="49230" ht="8.25" hidden="1" customHeight="1"/>
    <row r="49231" ht="8.25" hidden="1" customHeight="1"/>
    <row r="49232" ht="8.25" hidden="1" customHeight="1"/>
    <row r="49233" ht="8.25" hidden="1" customHeight="1"/>
    <row r="49234" ht="8.25" hidden="1" customHeight="1"/>
    <row r="49235" ht="8.25" hidden="1" customHeight="1"/>
    <row r="49236" ht="8.25" hidden="1" customHeight="1"/>
    <row r="49237" ht="8.25" hidden="1" customHeight="1"/>
    <row r="49238" ht="8.25" hidden="1" customHeight="1"/>
    <row r="49239" ht="8.25" hidden="1" customHeight="1"/>
    <row r="49240" ht="8.25" hidden="1" customHeight="1"/>
    <row r="49241" ht="8.25" hidden="1" customHeight="1"/>
    <row r="49242" ht="8.25" hidden="1" customHeight="1"/>
    <row r="49243" ht="8.25" hidden="1" customHeight="1"/>
    <row r="49244" ht="8.25" hidden="1" customHeight="1"/>
    <row r="49245" ht="8.25" hidden="1" customHeight="1"/>
    <row r="49246" ht="8.25" hidden="1" customHeight="1"/>
    <row r="49247" ht="8.25" hidden="1" customHeight="1"/>
    <row r="49248" ht="8.25" hidden="1" customHeight="1"/>
    <row r="49249" ht="8.25" hidden="1" customHeight="1"/>
    <row r="49250" ht="8.25" hidden="1" customHeight="1"/>
    <row r="49251" ht="8.25" hidden="1" customHeight="1"/>
    <row r="49252" ht="8.25" hidden="1" customHeight="1"/>
    <row r="49253" ht="8.25" hidden="1" customHeight="1"/>
    <row r="49254" ht="8.25" hidden="1" customHeight="1"/>
    <row r="49255" ht="8.25" hidden="1" customHeight="1"/>
    <row r="49256" ht="8.25" hidden="1" customHeight="1"/>
    <row r="49257" ht="8.25" hidden="1" customHeight="1"/>
    <row r="49258" ht="8.25" hidden="1" customHeight="1"/>
    <row r="49259" ht="8.25" hidden="1" customHeight="1"/>
    <row r="49260" ht="8.25" hidden="1" customHeight="1"/>
    <row r="49261" ht="8.25" hidden="1" customHeight="1"/>
    <row r="49262" ht="8.25" hidden="1" customHeight="1"/>
    <row r="49263" ht="8.25" hidden="1" customHeight="1"/>
    <row r="49264" ht="8.25" hidden="1" customHeight="1"/>
    <row r="49265" ht="8.25" hidden="1" customHeight="1"/>
    <row r="49266" ht="8.25" hidden="1" customHeight="1"/>
    <row r="49267" ht="8.25" hidden="1" customHeight="1"/>
    <row r="49268" ht="8.25" hidden="1" customHeight="1"/>
    <row r="49269" ht="8.25" hidden="1" customHeight="1"/>
    <row r="49270" ht="8.25" hidden="1" customHeight="1"/>
    <row r="49271" ht="8.25" hidden="1" customHeight="1"/>
    <row r="49272" ht="8.25" hidden="1" customHeight="1"/>
    <row r="49273" ht="8.25" hidden="1" customHeight="1"/>
    <row r="49274" ht="8.25" hidden="1" customHeight="1"/>
    <row r="49275" ht="8.25" hidden="1" customHeight="1"/>
    <row r="49276" ht="8.25" hidden="1" customHeight="1"/>
    <row r="49277" ht="8.25" hidden="1" customHeight="1"/>
    <row r="49278" ht="8.25" hidden="1" customHeight="1"/>
    <row r="49279" ht="8.25" hidden="1" customHeight="1"/>
    <row r="49280" ht="8.25" hidden="1" customHeight="1"/>
    <row r="49281" ht="8.25" hidden="1" customHeight="1"/>
    <row r="49282" ht="8.25" hidden="1" customHeight="1"/>
    <row r="49283" ht="8.25" hidden="1" customHeight="1"/>
    <row r="49284" ht="8.25" hidden="1" customHeight="1"/>
    <row r="49285" ht="8.25" hidden="1" customHeight="1"/>
    <row r="49286" ht="8.25" hidden="1" customHeight="1"/>
    <row r="49287" ht="8.25" hidden="1" customHeight="1"/>
    <row r="49288" ht="8.25" hidden="1" customHeight="1"/>
    <row r="49289" ht="8.25" hidden="1" customHeight="1"/>
    <row r="49290" ht="8.25" hidden="1" customHeight="1"/>
    <row r="49291" ht="8.25" hidden="1" customHeight="1"/>
    <row r="49292" ht="8.25" hidden="1" customHeight="1"/>
    <row r="49293" ht="8.25" hidden="1" customHeight="1"/>
    <row r="49294" ht="8.25" hidden="1" customHeight="1"/>
    <row r="49295" ht="8.25" hidden="1" customHeight="1"/>
    <row r="49296" ht="8.25" hidden="1" customHeight="1"/>
    <row r="49297" ht="8.25" hidden="1" customHeight="1"/>
    <row r="49298" ht="8.25" hidden="1" customHeight="1"/>
    <row r="49299" ht="8.25" hidden="1" customHeight="1"/>
    <row r="49300" ht="8.25" hidden="1" customHeight="1"/>
    <row r="49301" ht="8.25" hidden="1" customHeight="1"/>
    <row r="49302" ht="8.25" hidden="1" customHeight="1"/>
    <row r="49303" ht="8.25" hidden="1" customHeight="1"/>
    <row r="49304" ht="8.25" hidden="1" customHeight="1"/>
    <row r="49305" ht="8.25" hidden="1" customHeight="1"/>
    <row r="49306" ht="8.25" hidden="1" customHeight="1"/>
    <row r="49307" ht="8.25" hidden="1" customHeight="1"/>
    <row r="49308" ht="8.25" hidden="1" customHeight="1"/>
    <row r="49309" ht="8.25" hidden="1" customHeight="1"/>
    <row r="49310" ht="8.25" hidden="1" customHeight="1"/>
    <row r="49311" ht="8.25" hidden="1" customHeight="1"/>
    <row r="49312" ht="8.25" hidden="1" customHeight="1"/>
    <row r="49313" ht="8.25" hidden="1" customHeight="1"/>
    <row r="49314" ht="8.25" hidden="1" customHeight="1"/>
    <row r="49315" ht="8.25" hidden="1" customHeight="1"/>
    <row r="49316" ht="8.25" hidden="1" customHeight="1"/>
    <row r="49317" ht="8.25" hidden="1" customHeight="1"/>
    <row r="49318" ht="8.25" hidden="1" customHeight="1"/>
    <row r="49319" ht="8.25" hidden="1" customHeight="1"/>
    <row r="49320" ht="8.25" hidden="1" customHeight="1"/>
    <row r="49321" ht="8.25" hidden="1" customHeight="1"/>
    <row r="49322" ht="8.25" hidden="1" customHeight="1"/>
    <row r="49323" ht="8.25" hidden="1" customHeight="1"/>
    <row r="49324" ht="8.25" hidden="1" customHeight="1"/>
    <row r="49325" ht="8.25" hidden="1" customHeight="1"/>
    <row r="49326" ht="8.25" hidden="1" customHeight="1"/>
    <row r="49327" ht="8.25" hidden="1" customHeight="1"/>
    <row r="49328" ht="8.25" hidden="1" customHeight="1"/>
    <row r="49329" ht="8.25" hidden="1" customHeight="1"/>
    <row r="49330" ht="8.25" hidden="1" customHeight="1"/>
    <row r="49331" ht="8.25" hidden="1" customHeight="1"/>
    <row r="49332" ht="8.25" hidden="1" customHeight="1"/>
    <row r="49333" ht="8.25" hidden="1" customHeight="1"/>
    <row r="49334" ht="8.25" hidden="1" customHeight="1"/>
    <row r="49335" ht="8.25" hidden="1" customHeight="1"/>
    <row r="49336" ht="8.25" hidden="1" customHeight="1"/>
    <row r="49337" ht="8.25" hidden="1" customHeight="1"/>
    <row r="49338" ht="8.25" hidden="1" customHeight="1"/>
    <row r="49339" ht="8.25" hidden="1" customHeight="1"/>
    <row r="49340" ht="8.25" hidden="1" customHeight="1"/>
    <row r="49341" ht="8.25" hidden="1" customHeight="1"/>
    <row r="49342" ht="8.25" hidden="1" customHeight="1"/>
    <row r="49343" ht="8.25" hidden="1" customHeight="1"/>
    <row r="49344" ht="8.25" hidden="1" customHeight="1"/>
    <row r="49345" ht="8.25" hidden="1" customHeight="1"/>
    <row r="49346" ht="8.25" hidden="1" customHeight="1"/>
    <row r="49347" ht="8.25" hidden="1" customHeight="1"/>
    <row r="49348" ht="8.25" hidden="1" customHeight="1"/>
    <row r="49349" ht="8.25" hidden="1" customHeight="1"/>
    <row r="49350" ht="8.25" hidden="1" customHeight="1"/>
    <row r="49351" ht="8.25" hidden="1" customHeight="1"/>
    <row r="49352" ht="8.25" hidden="1" customHeight="1"/>
    <row r="49353" ht="8.25" hidden="1" customHeight="1"/>
    <row r="49354" ht="8.25" hidden="1" customHeight="1"/>
    <row r="49355" ht="8.25" hidden="1" customHeight="1"/>
    <row r="49356" ht="8.25" hidden="1" customHeight="1"/>
    <row r="49357" ht="8.25" hidden="1" customHeight="1"/>
    <row r="49358" ht="8.25" hidden="1" customHeight="1"/>
    <row r="49359" ht="8.25" hidden="1" customHeight="1"/>
    <row r="49360" ht="8.25" hidden="1" customHeight="1"/>
    <row r="49361" ht="8.25" hidden="1" customHeight="1"/>
    <row r="49362" ht="8.25" hidden="1" customHeight="1"/>
    <row r="49363" ht="8.25" hidden="1" customHeight="1"/>
    <row r="49364" ht="8.25" hidden="1" customHeight="1"/>
    <row r="49365" ht="8.25" hidden="1" customHeight="1"/>
    <row r="49366" ht="8.25" hidden="1" customHeight="1"/>
    <row r="49367" ht="8.25" hidden="1" customHeight="1"/>
    <row r="49368" ht="8.25" hidden="1" customHeight="1"/>
    <row r="49369" ht="8.25" hidden="1" customHeight="1"/>
    <row r="49370" ht="8.25" hidden="1" customHeight="1"/>
    <row r="49371" ht="8.25" hidden="1" customHeight="1"/>
    <row r="49372" ht="8.25" hidden="1" customHeight="1"/>
    <row r="49373" ht="8.25" hidden="1" customHeight="1"/>
    <row r="49374" ht="8.25" hidden="1" customHeight="1"/>
    <row r="49375" ht="8.25" hidden="1" customHeight="1"/>
    <row r="49376" ht="8.25" hidden="1" customHeight="1"/>
    <row r="49377" ht="8.25" hidden="1" customHeight="1"/>
    <row r="49378" ht="8.25" hidden="1" customHeight="1"/>
    <row r="49379" ht="8.25" hidden="1" customHeight="1"/>
    <row r="49380" ht="8.25" hidden="1" customHeight="1"/>
    <row r="49381" ht="8.25" hidden="1" customHeight="1"/>
    <row r="49382" ht="8.25" hidden="1" customHeight="1"/>
    <row r="49383" ht="8.25" hidden="1" customHeight="1"/>
    <row r="49384" ht="8.25" hidden="1" customHeight="1"/>
    <row r="49385" ht="8.25" hidden="1" customHeight="1"/>
    <row r="49386" ht="8.25" hidden="1" customHeight="1"/>
    <row r="49387" ht="8.25" hidden="1" customHeight="1"/>
    <row r="49388" ht="8.25" hidden="1" customHeight="1"/>
    <row r="49389" ht="8.25" hidden="1" customHeight="1"/>
    <row r="49390" ht="8.25" hidden="1" customHeight="1"/>
    <row r="49391" ht="8.25" hidden="1" customHeight="1"/>
    <row r="49392" ht="8.25" hidden="1" customHeight="1"/>
    <row r="49393" ht="8.25" hidden="1" customHeight="1"/>
    <row r="49394" ht="8.25" hidden="1" customHeight="1"/>
    <row r="49395" ht="8.25" hidden="1" customHeight="1"/>
    <row r="49396" ht="8.25" hidden="1" customHeight="1"/>
    <row r="49397" ht="8.25" hidden="1" customHeight="1"/>
    <row r="49398" ht="8.25" hidden="1" customHeight="1"/>
    <row r="49399" ht="8.25" hidden="1" customHeight="1"/>
    <row r="49400" ht="8.25" hidden="1" customHeight="1"/>
    <row r="49401" ht="8.25" hidden="1" customHeight="1"/>
    <row r="49402" ht="8.25" hidden="1" customHeight="1"/>
    <row r="49403" ht="8.25" hidden="1" customHeight="1"/>
    <row r="49404" ht="8.25" hidden="1" customHeight="1"/>
    <row r="49405" ht="8.25" hidden="1" customHeight="1"/>
    <row r="49406" ht="8.25" hidden="1" customHeight="1"/>
    <row r="49407" ht="8.25" hidden="1" customHeight="1"/>
    <row r="49408" ht="8.25" hidden="1" customHeight="1"/>
    <row r="49409" ht="8.25" hidden="1" customHeight="1"/>
    <row r="49410" ht="8.25" hidden="1" customHeight="1"/>
    <row r="49411" ht="8.25" hidden="1" customHeight="1"/>
    <row r="49412" ht="8.25" hidden="1" customHeight="1"/>
    <row r="49413" ht="8.25" hidden="1" customHeight="1"/>
    <row r="49414" ht="8.25" hidden="1" customHeight="1"/>
    <row r="49415" ht="8.25" hidden="1" customHeight="1"/>
    <row r="49416" ht="8.25" hidden="1" customHeight="1"/>
    <row r="49417" ht="8.25" hidden="1" customHeight="1"/>
    <row r="49418" ht="8.25" hidden="1" customHeight="1"/>
    <row r="49419" ht="8.25" hidden="1" customHeight="1"/>
    <row r="49420" ht="8.25" hidden="1" customHeight="1"/>
    <row r="49421" ht="8.25" hidden="1" customHeight="1"/>
    <row r="49422" ht="8.25" hidden="1" customHeight="1"/>
    <row r="49423" ht="8.25" hidden="1" customHeight="1"/>
    <row r="49424" ht="8.25" hidden="1" customHeight="1"/>
    <row r="49425" ht="8.25" hidden="1" customHeight="1"/>
    <row r="49426" ht="8.25" hidden="1" customHeight="1"/>
    <row r="49427" ht="8.25" hidden="1" customHeight="1"/>
    <row r="49428" ht="8.25" hidden="1" customHeight="1"/>
    <row r="49429" ht="8.25" hidden="1" customHeight="1"/>
    <row r="49430" ht="8.25" hidden="1" customHeight="1"/>
    <row r="49431" ht="8.25" hidden="1" customHeight="1"/>
    <row r="49432" ht="8.25" hidden="1" customHeight="1"/>
    <row r="49433" ht="8.25" hidden="1" customHeight="1"/>
    <row r="49434" ht="8.25" hidden="1" customHeight="1"/>
    <row r="49435" ht="8.25" hidden="1" customHeight="1"/>
    <row r="49436" ht="8.25" hidden="1" customHeight="1"/>
    <row r="49437" ht="8.25" hidden="1" customHeight="1"/>
    <row r="49438" ht="8.25" hidden="1" customHeight="1"/>
    <row r="49439" ht="8.25" hidden="1" customHeight="1"/>
    <row r="49440" ht="8.25" hidden="1" customHeight="1"/>
    <row r="49441" ht="8.25" hidden="1" customHeight="1"/>
    <row r="49442" ht="8.25" hidden="1" customHeight="1"/>
    <row r="49443" ht="8.25" hidden="1" customHeight="1"/>
    <row r="49444" ht="8.25" hidden="1" customHeight="1"/>
    <row r="49445" ht="8.25" hidden="1" customHeight="1"/>
    <row r="49446" ht="8.25" hidden="1" customHeight="1"/>
    <row r="49447" ht="8.25" hidden="1" customHeight="1"/>
    <row r="49448" ht="8.25" hidden="1" customHeight="1"/>
    <row r="49449" ht="8.25" hidden="1" customHeight="1"/>
    <row r="49450" ht="8.25" hidden="1" customHeight="1"/>
    <row r="49451" ht="8.25" hidden="1" customHeight="1"/>
    <row r="49452" ht="8.25" hidden="1" customHeight="1"/>
    <row r="49453" ht="8.25" hidden="1" customHeight="1"/>
    <row r="49454" ht="8.25" hidden="1" customHeight="1"/>
    <row r="49455" ht="8.25" hidden="1" customHeight="1"/>
    <row r="49456" ht="8.25" hidden="1" customHeight="1"/>
    <row r="49457" ht="8.25" hidden="1" customHeight="1"/>
    <row r="49458" ht="8.25" hidden="1" customHeight="1"/>
    <row r="49459" ht="8.25" hidden="1" customHeight="1"/>
    <row r="49460" ht="8.25" hidden="1" customHeight="1"/>
    <row r="49461" ht="8.25" hidden="1" customHeight="1"/>
    <row r="49462" ht="8.25" hidden="1" customHeight="1"/>
    <row r="49463" ht="8.25" hidden="1" customHeight="1"/>
    <row r="49464" ht="8.25" hidden="1" customHeight="1"/>
    <row r="49465" ht="8.25" hidden="1" customHeight="1"/>
    <row r="49466" ht="8.25" hidden="1" customHeight="1"/>
    <row r="49467" ht="8.25" hidden="1" customHeight="1"/>
    <row r="49468" ht="8.25" hidden="1" customHeight="1"/>
    <row r="49469" ht="8.25" hidden="1" customHeight="1"/>
    <row r="49470" ht="8.25" hidden="1" customHeight="1"/>
    <row r="49471" ht="8.25" hidden="1" customHeight="1"/>
    <row r="49472" ht="8.25" hidden="1" customHeight="1"/>
    <row r="49473" ht="8.25" hidden="1" customHeight="1"/>
    <row r="49474" ht="8.25" hidden="1" customHeight="1"/>
    <row r="49475" ht="8.25" hidden="1" customHeight="1"/>
    <row r="49476" ht="8.25" hidden="1" customHeight="1"/>
    <row r="49477" ht="8.25" hidden="1" customHeight="1"/>
    <row r="49478" ht="8.25" hidden="1" customHeight="1"/>
    <row r="49479" ht="8.25" hidden="1" customHeight="1"/>
    <row r="49480" ht="8.25" hidden="1" customHeight="1"/>
    <row r="49481" ht="8.25" hidden="1" customHeight="1"/>
    <row r="49482" ht="8.25" hidden="1" customHeight="1"/>
    <row r="49483" ht="8.25" hidden="1" customHeight="1"/>
    <row r="49484" ht="8.25" hidden="1" customHeight="1"/>
    <row r="49485" ht="8.25" hidden="1" customHeight="1"/>
    <row r="49486" ht="8.25" hidden="1" customHeight="1"/>
    <row r="49487" ht="8.25" hidden="1" customHeight="1"/>
    <row r="49488" ht="8.25" hidden="1" customHeight="1"/>
    <row r="49489" ht="8.25" hidden="1" customHeight="1"/>
    <row r="49490" ht="8.25" hidden="1" customHeight="1"/>
    <row r="49491" ht="8.25" hidden="1" customHeight="1"/>
    <row r="49492" ht="8.25" hidden="1" customHeight="1"/>
    <row r="49493" ht="8.25" hidden="1" customHeight="1"/>
    <row r="49494" ht="8.25" hidden="1" customHeight="1"/>
    <row r="49495" ht="8.25" hidden="1" customHeight="1"/>
    <row r="49496" ht="8.25" hidden="1" customHeight="1"/>
    <row r="49497" ht="8.25" hidden="1" customHeight="1"/>
    <row r="49498" ht="8.25" hidden="1" customHeight="1"/>
    <row r="49499" ht="8.25" hidden="1" customHeight="1"/>
    <row r="49500" ht="8.25" hidden="1" customHeight="1"/>
    <row r="49501" ht="8.25" hidden="1" customHeight="1"/>
    <row r="49502" ht="8.25" hidden="1" customHeight="1"/>
    <row r="49503" ht="8.25" hidden="1" customHeight="1"/>
    <row r="49504" ht="8.25" hidden="1" customHeight="1"/>
    <row r="49505" ht="8.25" hidden="1" customHeight="1"/>
    <row r="49506" ht="8.25" hidden="1" customHeight="1"/>
    <row r="49507" ht="8.25" hidden="1" customHeight="1"/>
    <row r="49508" ht="8.25" hidden="1" customHeight="1"/>
    <row r="49509" ht="8.25" hidden="1" customHeight="1"/>
    <row r="49510" ht="8.25" hidden="1" customHeight="1"/>
    <row r="49511" ht="8.25" hidden="1" customHeight="1"/>
    <row r="49512" ht="8.25" hidden="1" customHeight="1"/>
    <row r="49513" ht="8.25" hidden="1" customHeight="1"/>
    <row r="49514" ht="8.25" hidden="1" customHeight="1"/>
    <row r="49515" ht="8.25" hidden="1" customHeight="1"/>
    <row r="49516" ht="8.25" hidden="1" customHeight="1"/>
    <row r="49517" ht="8.25" hidden="1" customHeight="1"/>
    <row r="49518" ht="8.25" hidden="1" customHeight="1"/>
    <row r="49519" ht="8.25" hidden="1" customHeight="1"/>
    <row r="49520" ht="8.25" hidden="1" customHeight="1"/>
    <row r="49521" ht="8.25" hidden="1" customHeight="1"/>
    <row r="49522" ht="8.25" hidden="1" customHeight="1"/>
    <row r="49523" ht="8.25" hidden="1" customHeight="1"/>
    <row r="49524" ht="8.25" hidden="1" customHeight="1"/>
    <row r="49525" ht="8.25" hidden="1" customHeight="1"/>
    <row r="49526" ht="8.25" hidden="1" customHeight="1"/>
    <row r="49527" ht="8.25" hidden="1" customHeight="1"/>
    <row r="49528" ht="8.25" hidden="1" customHeight="1"/>
    <row r="49529" ht="8.25" hidden="1" customHeight="1"/>
    <row r="49530" ht="8.25" hidden="1" customHeight="1"/>
    <row r="49531" ht="8.25" hidden="1" customHeight="1"/>
    <row r="49532" ht="8.25" hidden="1" customHeight="1"/>
    <row r="49533" ht="8.25" hidden="1" customHeight="1"/>
    <row r="49534" ht="8.25" hidden="1" customHeight="1"/>
    <row r="49535" ht="8.25" hidden="1" customHeight="1"/>
    <row r="49536" ht="8.25" hidden="1" customHeight="1"/>
    <row r="49537" ht="8.25" hidden="1" customHeight="1"/>
    <row r="49538" ht="8.25" hidden="1" customHeight="1"/>
    <row r="49539" ht="8.25" hidden="1" customHeight="1"/>
    <row r="49540" ht="8.25" hidden="1" customHeight="1"/>
    <row r="49541" ht="8.25" hidden="1" customHeight="1"/>
    <row r="49542" ht="8.25" hidden="1" customHeight="1"/>
    <row r="49543" ht="8.25" hidden="1" customHeight="1"/>
    <row r="49544" ht="8.25" hidden="1" customHeight="1"/>
    <row r="49545" ht="8.25" hidden="1" customHeight="1"/>
    <row r="49546" ht="8.25" hidden="1" customHeight="1"/>
    <row r="49547" ht="8.25" hidden="1" customHeight="1"/>
    <row r="49548" ht="8.25" hidden="1" customHeight="1"/>
    <row r="49549" ht="8.25" hidden="1" customHeight="1"/>
    <row r="49550" ht="8.25" hidden="1" customHeight="1"/>
    <row r="49551" ht="8.25" hidden="1" customHeight="1"/>
    <row r="49552" ht="8.25" hidden="1" customHeight="1"/>
    <row r="49553" ht="8.25" hidden="1" customHeight="1"/>
    <row r="49554" ht="8.25" hidden="1" customHeight="1"/>
    <row r="49555" ht="8.25" hidden="1" customHeight="1"/>
    <row r="49556" ht="8.25" hidden="1" customHeight="1"/>
    <row r="49557" ht="8.25" hidden="1" customHeight="1"/>
    <row r="49558" ht="8.25" hidden="1" customHeight="1"/>
    <row r="49559" ht="8.25" hidden="1" customHeight="1"/>
    <row r="49560" ht="8.25" hidden="1" customHeight="1"/>
    <row r="49561" ht="8.25" hidden="1" customHeight="1"/>
    <row r="49562" ht="8.25" hidden="1" customHeight="1"/>
    <row r="49563" ht="8.25" hidden="1" customHeight="1"/>
    <row r="49564" ht="8.25" hidden="1" customHeight="1"/>
    <row r="49565" ht="8.25" hidden="1" customHeight="1"/>
    <row r="49566" ht="8.25" hidden="1" customHeight="1"/>
    <row r="49567" ht="8.25" hidden="1" customHeight="1"/>
    <row r="49568" ht="8.25" hidden="1" customHeight="1"/>
    <row r="49569" ht="8.25" hidden="1" customHeight="1"/>
    <row r="49570" ht="8.25" hidden="1" customHeight="1"/>
    <row r="49571" ht="8.25" hidden="1" customHeight="1"/>
    <row r="49572" ht="8.25" hidden="1" customHeight="1"/>
    <row r="49573" ht="8.25" hidden="1" customHeight="1"/>
    <row r="49574" ht="8.25" hidden="1" customHeight="1"/>
    <row r="49575" ht="8.25" hidden="1" customHeight="1"/>
    <row r="49576" ht="8.25" hidden="1" customHeight="1"/>
    <row r="49577" ht="8.25" hidden="1" customHeight="1"/>
    <row r="49578" ht="8.25" hidden="1" customHeight="1"/>
    <row r="49579" ht="8.25" hidden="1" customHeight="1"/>
    <row r="49580" ht="8.25" hidden="1" customHeight="1"/>
    <row r="49581" ht="8.25" hidden="1" customHeight="1"/>
    <row r="49582" ht="8.25" hidden="1" customHeight="1"/>
    <row r="49583" ht="8.25" hidden="1" customHeight="1"/>
    <row r="49584" ht="8.25" hidden="1" customHeight="1"/>
    <row r="49585" ht="8.25" hidden="1" customHeight="1"/>
    <row r="49586" ht="8.25" hidden="1" customHeight="1"/>
    <row r="49587" ht="8.25" hidden="1" customHeight="1"/>
    <row r="49588" ht="8.25" hidden="1" customHeight="1"/>
    <row r="49589" ht="8.25" hidden="1" customHeight="1"/>
    <row r="49590" ht="8.25" hidden="1" customHeight="1"/>
    <row r="49591" ht="8.25" hidden="1" customHeight="1"/>
    <row r="49592" ht="8.25" hidden="1" customHeight="1"/>
    <row r="49593" ht="8.25" hidden="1" customHeight="1"/>
    <row r="49594" ht="8.25" hidden="1" customHeight="1"/>
    <row r="49595" ht="8.25" hidden="1" customHeight="1"/>
    <row r="49596" ht="8.25" hidden="1" customHeight="1"/>
    <row r="49597" ht="8.25" hidden="1" customHeight="1"/>
    <row r="49598" ht="8.25" hidden="1" customHeight="1"/>
    <row r="49599" ht="8.25" hidden="1" customHeight="1"/>
    <row r="49600" ht="8.25" hidden="1" customHeight="1"/>
    <row r="49601" ht="8.25" hidden="1" customHeight="1"/>
    <row r="49602" ht="8.25" hidden="1" customHeight="1"/>
    <row r="49603" ht="8.25" hidden="1" customHeight="1"/>
    <row r="49604" ht="8.25" hidden="1" customHeight="1"/>
    <row r="49605" ht="8.25" hidden="1" customHeight="1"/>
    <row r="49606" ht="8.25" hidden="1" customHeight="1"/>
    <row r="49607" ht="8.25" hidden="1" customHeight="1"/>
    <row r="49608" ht="8.25" hidden="1" customHeight="1"/>
    <row r="49609" ht="8.25" hidden="1" customHeight="1"/>
    <row r="49610" ht="8.25" hidden="1" customHeight="1"/>
    <row r="49611" ht="8.25" hidden="1" customHeight="1"/>
    <row r="49612" ht="8.25" hidden="1" customHeight="1"/>
    <row r="49613" ht="8.25" hidden="1" customHeight="1"/>
    <row r="49614" ht="8.25" hidden="1" customHeight="1"/>
    <row r="49615" ht="8.25" hidden="1" customHeight="1"/>
    <row r="49616" ht="8.25" hidden="1" customHeight="1"/>
    <row r="49617" ht="8.25" hidden="1" customHeight="1"/>
    <row r="49618" ht="8.25" hidden="1" customHeight="1"/>
    <row r="49619" ht="8.25" hidden="1" customHeight="1"/>
    <row r="49620" ht="8.25" hidden="1" customHeight="1"/>
    <row r="49621" ht="8.25" hidden="1" customHeight="1"/>
    <row r="49622" ht="8.25" hidden="1" customHeight="1"/>
    <row r="49623" ht="8.25" hidden="1" customHeight="1"/>
    <row r="49624" ht="8.25" hidden="1" customHeight="1"/>
    <row r="49625" ht="8.25" hidden="1" customHeight="1"/>
    <row r="49626" ht="8.25" hidden="1" customHeight="1"/>
    <row r="49627" ht="8.25" hidden="1" customHeight="1"/>
    <row r="49628" ht="8.25" hidden="1" customHeight="1"/>
    <row r="49629" ht="8.25" hidden="1" customHeight="1"/>
    <row r="49630" ht="8.25" hidden="1" customHeight="1"/>
    <row r="49631" ht="8.25" hidden="1" customHeight="1"/>
    <row r="49632" ht="8.25" hidden="1" customHeight="1"/>
    <row r="49633" ht="8.25" hidden="1" customHeight="1"/>
    <row r="49634" ht="8.25" hidden="1" customHeight="1"/>
    <row r="49635" ht="8.25" hidden="1" customHeight="1"/>
    <row r="49636" ht="8.25" hidden="1" customHeight="1"/>
    <row r="49637" ht="8.25" hidden="1" customHeight="1"/>
    <row r="49638" ht="8.25" hidden="1" customHeight="1"/>
    <row r="49639" ht="8.25" hidden="1" customHeight="1"/>
    <row r="49640" ht="8.25" hidden="1" customHeight="1"/>
    <row r="49641" ht="8.25" hidden="1" customHeight="1"/>
    <row r="49642" ht="8.25" hidden="1" customHeight="1"/>
    <row r="49643" ht="8.25" hidden="1" customHeight="1"/>
    <row r="49644" ht="8.25" hidden="1" customHeight="1"/>
    <row r="49645" ht="8.25" hidden="1" customHeight="1"/>
    <row r="49646" ht="8.25" hidden="1" customHeight="1"/>
    <row r="49647" ht="8.25" hidden="1" customHeight="1"/>
    <row r="49648" ht="8.25" hidden="1" customHeight="1"/>
    <row r="49649" ht="8.25" hidden="1" customHeight="1"/>
    <row r="49650" ht="8.25" hidden="1" customHeight="1"/>
    <row r="49651" ht="8.25" hidden="1" customHeight="1"/>
    <row r="49652" ht="8.25" hidden="1" customHeight="1"/>
    <row r="49653" ht="8.25" hidden="1" customHeight="1"/>
    <row r="49654" ht="8.25" hidden="1" customHeight="1"/>
    <row r="49655" ht="8.25" hidden="1" customHeight="1"/>
    <row r="49656" ht="8.25" hidden="1" customHeight="1"/>
    <row r="49657" ht="8.25" hidden="1" customHeight="1"/>
    <row r="49658" ht="8.25" hidden="1" customHeight="1"/>
    <row r="49659" ht="8.25" hidden="1" customHeight="1"/>
    <row r="49660" ht="8.25" hidden="1" customHeight="1"/>
    <row r="49661" ht="8.25" hidden="1" customHeight="1"/>
    <row r="49662" ht="8.25" hidden="1" customHeight="1"/>
    <row r="49663" ht="8.25" hidden="1" customHeight="1"/>
    <row r="49664" ht="8.25" hidden="1" customHeight="1"/>
    <row r="49665" ht="8.25" hidden="1" customHeight="1"/>
    <row r="49666" ht="8.25" hidden="1" customHeight="1"/>
    <row r="49667" ht="8.25" hidden="1" customHeight="1"/>
    <row r="49668" ht="8.25" hidden="1" customHeight="1"/>
    <row r="49669" ht="8.25" hidden="1" customHeight="1"/>
    <row r="49670" ht="8.25" hidden="1" customHeight="1"/>
    <row r="49671" ht="8.25" hidden="1" customHeight="1"/>
    <row r="49672" ht="8.25" hidden="1" customHeight="1"/>
    <row r="49673" ht="8.25" hidden="1" customHeight="1"/>
    <row r="49674" ht="8.25" hidden="1" customHeight="1"/>
    <row r="49675" ht="8.25" hidden="1" customHeight="1"/>
    <row r="49676" ht="8.25" hidden="1" customHeight="1"/>
    <row r="49677" ht="8.25" hidden="1" customHeight="1"/>
    <row r="49678" ht="8.25" hidden="1" customHeight="1"/>
    <row r="49679" ht="8.25" hidden="1" customHeight="1"/>
    <row r="49680" ht="8.25" hidden="1" customHeight="1"/>
    <row r="49681" ht="8.25" hidden="1" customHeight="1"/>
    <row r="49682" ht="8.25" hidden="1" customHeight="1"/>
    <row r="49683" ht="8.25" hidden="1" customHeight="1"/>
    <row r="49684" ht="8.25" hidden="1" customHeight="1"/>
    <row r="49685" ht="8.25" hidden="1" customHeight="1"/>
    <row r="49686" ht="8.25" hidden="1" customHeight="1"/>
    <row r="49687" ht="8.25" hidden="1" customHeight="1"/>
    <row r="49688" ht="8.25" hidden="1" customHeight="1"/>
    <row r="49689" ht="8.25" hidden="1" customHeight="1"/>
    <row r="49690" ht="8.25" hidden="1" customHeight="1"/>
    <row r="49691" ht="8.25" hidden="1" customHeight="1"/>
    <row r="49692" ht="8.25" hidden="1" customHeight="1"/>
    <row r="49693" ht="8.25" hidden="1" customHeight="1"/>
    <row r="49694" ht="8.25" hidden="1" customHeight="1"/>
    <row r="49695" ht="8.25" hidden="1" customHeight="1"/>
    <row r="49696" ht="8.25" hidden="1" customHeight="1"/>
    <row r="49697" ht="8.25" hidden="1" customHeight="1"/>
    <row r="49698" ht="8.25" hidden="1" customHeight="1"/>
    <row r="49699" ht="8.25" hidden="1" customHeight="1"/>
    <row r="49700" ht="8.25" hidden="1" customHeight="1"/>
    <row r="49701" ht="8.25" hidden="1" customHeight="1"/>
    <row r="49702" ht="8.25" hidden="1" customHeight="1"/>
    <row r="49703" ht="8.25" hidden="1" customHeight="1"/>
    <row r="49704" ht="8.25" hidden="1" customHeight="1"/>
    <row r="49705" ht="8.25" hidden="1" customHeight="1"/>
    <row r="49706" ht="8.25" hidden="1" customHeight="1"/>
    <row r="49707" ht="8.25" hidden="1" customHeight="1"/>
    <row r="49708" ht="8.25" hidden="1" customHeight="1"/>
    <row r="49709" ht="8.25" hidden="1" customHeight="1"/>
    <row r="49710" ht="8.25" hidden="1" customHeight="1"/>
    <row r="49711" ht="8.25" hidden="1" customHeight="1"/>
    <row r="49712" ht="8.25" hidden="1" customHeight="1"/>
    <row r="49713" ht="8.25" hidden="1" customHeight="1"/>
    <row r="49714" ht="8.25" hidden="1" customHeight="1"/>
    <row r="49715" ht="8.25" hidden="1" customHeight="1"/>
    <row r="49716" ht="8.25" hidden="1" customHeight="1"/>
    <row r="49717" ht="8.25" hidden="1" customHeight="1"/>
    <row r="49718" ht="8.25" hidden="1" customHeight="1"/>
    <row r="49719" ht="8.25" hidden="1" customHeight="1"/>
    <row r="49720" ht="8.25" hidden="1" customHeight="1"/>
    <row r="49721" ht="8.25" hidden="1" customHeight="1"/>
    <row r="49722" ht="8.25" hidden="1" customHeight="1"/>
    <row r="49723" ht="8.25" hidden="1" customHeight="1"/>
    <row r="49724" ht="8.25" hidden="1" customHeight="1"/>
    <row r="49725" ht="8.25" hidden="1" customHeight="1"/>
    <row r="49726" ht="8.25" hidden="1" customHeight="1"/>
    <row r="49727" ht="8.25" hidden="1" customHeight="1"/>
    <row r="49728" ht="8.25" hidden="1" customHeight="1"/>
    <row r="49729" ht="8.25" hidden="1" customHeight="1"/>
    <row r="49730" ht="8.25" hidden="1" customHeight="1"/>
    <row r="49731" ht="8.25" hidden="1" customHeight="1"/>
    <row r="49732" ht="8.25" hidden="1" customHeight="1"/>
    <row r="49733" ht="8.25" hidden="1" customHeight="1"/>
    <row r="49734" ht="8.25" hidden="1" customHeight="1"/>
    <row r="49735" ht="8.25" hidden="1" customHeight="1"/>
    <row r="49736" ht="8.25" hidden="1" customHeight="1"/>
    <row r="49737" ht="8.25" hidden="1" customHeight="1"/>
    <row r="49738" ht="8.25" hidden="1" customHeight="1"/>
    <row r="49739" ht="8.25" hidden="1" customHeight="1"/>
    <row r="49740" ht="8.25" hidden="1" customHeight="1"/>
    <row r="49741" ht="8.25" hidden="1" customHeight="1"/>
    <row r="49742" ht="8.25" hidden="1" customHeight="1"/>
    <row r="49743" ht="8.25" hidden="1" customHeight="1"/>
    <row r="49744" ht="8.25" hidden="1" customHeight="1"/>
    <row r="49745" ht="8.25" hidden="1" customHeight="1"/>
    <row r="49746" ht="8.25" hidden="1" customHeight="1"/>
    <row r="49747" ht="8.25" hidden="1" customHeight="1"/>
    <row r="49748" ht="8.25" hidden="1" customHeight="1"/>
    <row r="49749" ht="8.25" hidden="1" customHeight="1"/>
    <row r="49750" ht="8.25" hidden="1" customHeight="1"/>
    <row r="49751" ht="8.25" hidden="1" customHeight="1"/>
    <row r="49752" ht="8.25" hidden="1" customHeight="1"/>
    <row r="49753" ht="8.25" hidden="1" customHeight="1"/>
    <row r="49754" ht="8.25" hidden="1" customHeight="1"/>
    <row r="49755" ht="8.25" hidden="1" customHeight="1"/>
    <row r="49756" ht="8.25" hidden="1" customHeight="1"/>
    <row r="49757" ht="8.25" hidden="1" customHeight="1"/>
    <row r="49758" ht="8.25" hidden="1" customHeight="1"/>
    <row r="49759" ht="8.25" hidden="1" customHeight="1"/>
    <row r="49760" ht="8.25" hidden="1" customHeight="1"/>
    <row r="49761" ht="8.25" hidden="1" customHeight="1"/>
    <row r="49762" ht="8.25" hidden="1" customHeight="1"/>
    <row r="49763" ht="8.25" hidden="1" customHeight="1"/>
    <row r="49764" ht="8.25" hidden="1" customHeight="1"/>
    <row r="49765" ht="8.25" hidden="1" customHeight="1"/>
    <row r="49766" ht="8.25" hidden="1" customHeight="1"/>
    <row r="49767" ht="8.25" hidden="1" customHeight="1"/>
    <row r="49768" ht="8.25" hidden="1" customHeight="1"/>
    <row r="49769" ht="8.25" hidden="1" customHeight="1"/>
    <row r="49770" ht="8.25" hidden="1" customHeight="1"/>
    <row r="49771" ht="8.25" hidden="1" customHeight="1"/>
    <row r="49772" ht="8.25" hidden="1" customHeight="1"/>
    <row r="49773" ht="8.25" hidden="1" customHeight="1"/>
    <row r="49774" ht="8.25" hidden="1" customHeight="1"/>
    <row r="49775" ht="8.25" hidden="1" customHeight="1"/>
    <row r="49776" ht="8.25" hidden="1" customHeight="1"/>
    <row r="49777" ht="8.25" hidden="1" customHeight="1"/>
    <row r="49778" ht="8.25" hidden="1" customHeight="1"/>
    <row r="49779" ht="8.25" hidden="1" customHeight="1"/>
    <row r="49780" ht="8.25" hidden="1" customHeight="1"/>
    <row r="49781" ht="8.25" hidden="1" customHeight="1"/>
    <row r="49782" ht="8.25" hidden="1" customHeight="1"/>
    <row r="49783" ht="8.25" hidden="1" customHeight="1"/>
    <row r="49784" ht="8.25" hidden="1" customHeight="1"/>
    <row r="49785" ht="8.25" hidden="1" customHeight="1"/>
    <row r="49786" ht="8.25" hidden="1" customHeight="1"/>
    <row r="49787" ht="8.25" hidden="1" customHeight="1"/>
    <row r="49788" ht="8.25" hidden="1" customHeight="1"/>
    <row r="49789" ht="8.25" hidden="1" customHeight="1"/>
    <row r="49790" ht="8.25" hidden="1" customHeight="1"/>
    <row r="49791" ht="8.25" hidden="1" customHeight="1"/>
    <row r="49792" ht="8.25" hidden="1" customHeight="1"/>
    <row r="49793" ht="8.25" hidden="1" customHeight="1"/>
    <row r="49794" ht="8.25" hidden="1" customHeight="1"/>
    <row r="49795" ht="8.25" hidden="1" customHeight="1"/>
    <row r="49796" ht="8.25" hidden="1" customHeight="1"/>
    <row r="49797" ht="8.25" hidden="1" customHeight="1"/>
    <row r="49798" ht="8.25" hidden="1" customHeight="1"/>
    <row r="49799" ht="8.25" hidden="1" customHeight="1"/>
    <row r="49800" ht="8.25" hidden="1" customHeight="1"/>
    <row r="49801" ht="8.25" hidden="1" customHeight="1"/>
    <row r="49802" ht="8.25" hidden="1" customHeight="1"/>
    <row r="49803" ht="8.25" hidden="1" customHeight="1"/>
    <row r="49804" ht="8.25" hidden="1" customHeight="1"/>
    <row r="49805" ht="8.25" hidden="1" customHeight="1"/>
    <row r="49806" ht="8.25" hidden="1" customHeight="1"/>
    <row r="49807" ht="8.25" hidden="1" customHeight="1"/>
    <row r="49808" ht="8.25" hidden="1" customHeight="1"/>
    <row r="49809" ht="8.25" hidden="1" customHeight="1"/>
    <row r="49810" ht="8.25" hidden="1" customHeight="1"/>
    <row r="49811" ht="8.25" hidden="1" customHeight="1"/>
    <row r="49812" ht="8.25" hidden="1" customHeight="1"/>
    <row r="49813" ht="8.25" hidden="1" customHeight="1"/>
    <row r="49814" ht="8.25" hidden="1" customHeight="1"/>
    <row r="49815" ht="8.25" hidden="1" customHeight="1"/>
    <row r="49816" ht="8.25" hidden="1" customHeight="1"/>
    <row r="49817" ht="8.25" hidden="1" customHeight="1"/>
    <row r="49818" ht="8.25" hidden="1" customHeight="1"/>
    <row r="49819" ht="8.25" hidden="1" customHeight="1"/>
    <row r="49820" ht="8.25" hidden="1" customHeight="1"/>
    <row r="49821" ht="8.25" hidden="1" customHeight="1"/>
    <row r="49822" ht="8.25" hidden="1" customHeight="1"/>
    <row r="49823" ht="8.25" hidden="1" customHeight="1"/>
    <row r="49824" ht="8.25" hidden="1" customHeight="1"/>
    <row r="49825" ht="8.25" hidden="1" customHeight="1"/>
    <row r="49826" ht="8.25" hidden="1" customHeight="1"/>
    <row r="49827" ht="8.25" hidden="1" customHeight="1"/>
    <row r="49828" ht="8.25" hidden="1" customHeight="1"/>
    <row r="49829" ht="8.25" hidden="1" customHeight="1"/>
    <row r="49830" ht="8.25" hidden="1" customHeight="1"/>
    <row r="49831" ht="8.25" hidden="1" customHeight="1"/>
    <row r="49832" ht="8.25" hidden="1" customHeight="1"/>
    <row r="49833" ht="8.25" hidden="1" customHeight="1"/>
    <row r="49834" ht="8.25" hidden="1" customHeight="1"/>
    <row r="49835" ht="8.25" hidden="1" customHeight="1"/>
    <row r="49836" ht="8.25" hidden="1" customHeight="1"/>
    <row r="49837" ht="8.25" hidden="1" customHeight="1"/>
    <row r="49838" ht="8.25" hidden="1" customHeight="1"/>
    <row r="49839" ht="8.25" hidden="1" customHeight="1"/>
    <row r="49840" ht="8.25" hidden="1" customHeight="1"/>
    <row r="49841" ht="8.25" hidden="1" customHeight="1"/>
    <row r="49842" ht="8.25" hidden="1" customHeight="1"/>
    <row r="49843" ht="8.25" hidden="1" customHeight="1"/>
    <row r="49844" ht="8.25" hidden="1" customHeight="1"/>
    <row r="49845" ht="8.25" hidden="1" customHeight="1"/>
    <row r="49846" ht="8.25" hidden="1" customHeight="1"/>
    <row r="49847" ht="8.25" hidden="1" customHeight="1"/>
    <row r="49848" ht="8.25" hidden="1" customHeight="1"/>
    <row r="49849" ht="8.25" hidden="1" customHeight="1"/>
    <row r="49850" ht="8.25" hidden="1" customHeight="1"/>
    <row r="49851" ht="8.25" hidden="1" customHeight="1"/>
    <row r="49852" ht="8.25" hidden="1" customHeight="1"/>
    <row r="49853" ht="8.25" hidden="1" customHeight="1"/>
    <row r="49854" ht="8.25" hidden="1" customHeight="1"/>
    <row r="49855" ht="8.25" hidden="1" customHeight="1"/>
    <row r="49856" ht="8.25" hidden="1" customHeight="1"/>
    <row r="49857" ht="8.25" hidden="1" customHeight="1"/>
    <row r="49858" ht="8.25" hidden="1" customHeight="1"/>
    <row r="49859" ht="8.25" hidden="1" customHeight="1"/>
    <row r="49860" ht="8.25" hidden="1" customHeight="1"/>
    <row r="49861" ht="8.25" hidden="1" customHeight="1"/>
    <row r="49862" ht="8.25" hidden="1" customHeight="1"/>
    <row r="49863" ht="8.25" hidden="1" customHeight="1"/>
    <row r="49864" ht="8.25" hidden="1" customHeight="1"/>
    <row r="49865" ht="8.25" hidden="1" customHeight="1"/>
    <row r="49866" ht="8.25" hidden="1" customHeight="1"/>
    <row r="49867" ht="8.25" hidden="1" customHeight="1"/>
    <row r="49868" ht="8.25" hidden="1" customHeight="1"/>
    <row r="49869" ht="8.25" hidden="1" customHeight="1"/>
    <row r="49870" ht="8.25" hidden="1" customHeight="1"/>
    <row r="49871" ht="8.25" hidden="1" customHeight="1"/>
    <row r="49872" ht="8.25" hidden="1" customHeight="1"/>
    <row r="49873" ht="8.25" hidden="1" customHeight="1"/>
    <row r="49874" ht="8.25" hidden="1" customHeight="1"/>
    <row r="49875" ht="8.25" hidden="1" customHeight="1"/>
    <row r="49876" ht="8.25" hidden="1" customHeight="1"/>
    <row r="49877" ht="8.25" hidden="1" customHeight="1"/>
    <row r="49878" ht="8.25" hidden="1" customHeight="1"/>
    <row r="49879" ht="8.25" hidden="1" customHeight="1"/>
    <row r="49880" ht="8.25" hidden="1" customHeight="1"/>
    <row r="49881" ht="8.25" hidden="1" customHeight="1"/>
    <row r="49882" ht="8.25" hidden="1" customHeight="1"/>
    <row r="49883" ht="8.25" hidden="1" customHeight="1"/>
    <row r="49884" ht="8.25" hidden="1" customHeight="1"/>
    <row r="49885" ht="8.25" hidden="1" customHeight="1"/>
    <row r="49886" ht="8.25" hidden="1" customHeight="1"/>
    <row r="49887" ht="8.25" hidden="1" customHeight="1"/>
    <row r="49888" ht="8.25" hidden="1" customHeight="1"/>
    <row r="49889" ht="8.25" hidden="1" customHeight="1"/>
    <row r="49890" ht="8.25" hidden="1" customHeight="1"/>
    <row r="49891" ht="8.25" hidden="1" customHeight="1"/>
    <row r="49892" ht="8.25" hidden="1" customHeight="1"/>
    <row r="49893" ht="8.25" hidden="1" customHeight="1"/>
    <row r="49894" ht="8.25" hidden="1" customHeight="1"/>
    <row r="49895" ht="8.25" hidden="1" customHeight="1"/>
    <row r="49896" ht="8.25" hidden="1" customHeight="1"/>
    <row r="49897" ht="8.25" hidden="1" customHeight="1"/>
    <row r="49898" ht="8.25" hidden="1" customHeight="1"/>
    <row r="49899" ht="8.25" hidden="1" customHeight="1"/>
    <row r="49900" ht="8.25" hidden="1" customHeight="1"/>
    <row r="49901" ht="8.25" hidden="1" customHeight="1"/>
    <row r="49902" ht="8.25" hidden="1" customHeight="1"/>
    <row r="49903" ht="8.25" hidden="1" customHeight="1"/>
    <row r="49904" ht="8.25" hidden="1" customHeight="1"/>
    <row r="49905" ht="8.25" hidden="1" customHeight="1"/>
    <row r="49906" ht="8.25" hidden="1" customHeight="1"/>
    <row r="49907" ht="8.25" hidden="1" customHeight="1"/>
    <row r="49908" ht="8.25" hidden="1" customHeight="1"/>
    <row r="49909" ht="8.25" hidden="1" customHeight="1"/>
    <row r="49910" ht="8.25" hidden="1" customHeight="1"/>
    <row r="49911" ht="8.25" hidden="1" customHeight="1"/>
    <row r="49912" ht="8.25" hidden="1" customHeight="1"/>
    <row r="49913" ht="8.25" hidden="1" customHeight="1"/>
    <row r="49914" ht="8.25" hidden="1" customHeight="1"/>
    <row r="49915" ht="8.25" hidden="1" customHeight="1"/>
    <row r="49916" ht="8.25" hidden="1" customHeight="1"/>
    <row r="49917" ht="8.25" hidden="1" customHeight="1"/>
    <row r="49918" ht="8.25" hidden="1" customHeight="1"/>
    <row r="49919" ht="8.25" hidden="1" customHeight="1"/>
    <row r="49920" ht="8.25" hidden="1" customHeight="1"/>
    <row r="49921" ht="8.25" hidden="1" customHeight="1"/>
    <row r="49922" ht="8.25" hidden="1" customHeight="1"/>
    <row r="49923" ht="8.25" hidden="1" customHeight="1"/>
    <row r="49924" ht="8.25" hidden="1" customHeight="1"/>
    <row r="49925" ht="8.25" hidden="1" customHeight="1"/>
    <row r="49926" ht="8.25" hidden="1" customHeight="1"/>
    <row r="49927" ht="8.25" hidden="1" customHeight="1"/>
    <row r="49928" ht="8.25" hidden="1" customHeight="1"/>
    <row r="49929" ht="8.25" hidden="1" customHeight="1"/>
    <row r="49930" ht="8.25" hidden="1" customHeight="1"/>
    <row r="49931" ht="8.25" hidden="1" customHeight="1"/>
    <row r="49932" ht="8.25" hidden="1" customHeight="1"/>
    <row r="49933" ht="8.25" hidden="1" customHeight="1"/>
    <row r="49934" ht="8.25" hidden="1" customHeight="1"/>
    <row r="49935" ht="8.25" hidden="1" customHeight="1"/>
    <row r="49936" ht="8.25" hidden="1" customHeight="1"/>
    <row r="49937" ht="8.25" hidden="1" customHeight="1"/>
    <row r="49938" ht="8.25" hidden="1" customHeight="1"/>
    <row r="49939" ht="8.25" hidden="1" customHeight="1"/>
    <row r="49940" ht="8.25" hidden="1" customHeight="1"/>
    <row r="49941" ht="8.25" hidden="1" customHeight="1"/>
    <row r="49942" ht="8.25" hidden="1" customHeight="1"/>
    <row r="49943" ht="8.25" hidden="1" customHeight="1"/>
    <row r="49944" ht="8.25" hidden="1" customHeight="1"/>
    <row r="49945" ht="8.25" hidden="1" customHeight="1"/>
    <row r="49946" ht="8.25" hidden="1" customHeight="1"/>
    <row r="49947" ht="8.25" hidden="1" customHeight="1"/>
    <row r="49948" ht="8.25" hidden="1" customHeight="1"/>
    <row r="49949" ht="8.25" hidden="1" customHeight="1"/>
    <row r="49950" ht="8.25" hidden="1" customHeight="1"/>
    <row r="49951" ht="8.25" hidden="1" customHeight="1"/>
    <row r="49952" ht="8.25" hidden="1" customHeight="1"/>
    <row r="49953" ht="8.25" hidden="1" customHeight="1"/>
    <row r="49954" ht="8.25" hidden="1" customHeight="1"/>
    <row r="49955" ht="8.25" hidden="1" customHeight="1"/>
    <row r="49956" ht="8.25" hidden="1" customHeight="1"/>
    <row r="49957" ht="8.25" hidden="1" customHeight="1"/>
    <row r="49958" ht="8.25" hidden="1" customHeight="1"/>
    <row r="49959" ht="8.25" hidden="1" customHeight="1"/>
    <row r="49960" ht="8.25" hidden="1" customHeight="1"/>
    <row r="49961" ht="8.25" hidden="1" customHeight="1"/>
    <row r="49962" ht="8.25" hidden="1" customHeight="1"/>
    <row r="49963" ht="8.25" hidden="1" customHeight="1"/>
    <row r="49964" ht="8.25" hidden="1" customHeight="1"/>
    <row r="49965" ht="8.25" hidden="1" customHeight="1"/>
    <row r="49966" ht="8.25" hidden="1" customHeight="1"/>
    <row r="49967" ht="8.25" hidden="1" customHeight="1"/>
    <row r="49968" ht="8.25" hidden="1" customHeight="1"/>
    <row r="49969" ht="8.25" hidden="1" customHeight="1"/>
    <row r="49970" ht="8.25" hidden="1" customHeight="1"/>
    <row r="49971" ht="8.25" hidden="1" customHeight="1"/>
    <row r="49972" ht="8.25" hidden="1" customHeight="1"/>
    <row r="49973" ht="8.25" hidden="1" customHeight="1"/>
    <row r="49974" ht="8.25" hidden="1" customHeight="1"/>
    <row r="49975" ht="8.25" hidden="1" customHeight="1"/>
    <row r="49976" ht="8.25" hidden="1" customHeight="1"/>
    <row r="49977" ht="8.25" hidden="1" customHeight="1"/>
    <row r="49978" ht="8.25" hidden="1" customHeight="1"/>
    <row r="49979" ht="8.25" hidden="1" customHeight="1"/>
    <row r="49980" ht="8.25" hidden="1" customHeight="1"/>
    <row r="49981" ht="8.25" hidden="1" customHeight="1"/>
    <row r="49982" ht="8.25" hidden="1" customHeight="1"/>
    <row r="49983" ht="8.25" hidden="1" customHeight="1"/>
    <row r="49984" ht="8.25" hidden="1" customHeight="1"/>
    <row r="49985" ht="8.25" hidden="1" customHeight="1"/>
    <row r="49986" ht="8.25" hidden="1" customHeight="1"/>
    <row r="49987" ht="8.25" hidden="1" customHeight="1"/>
    <row r="49988" ht="8.25" hidden="1" customHeight="1"/>
    <row r="49989" ht="8.25" hidden="1" customHeight="1"/>
    <row r="49990" ht="8.25" hidden="1" customHeight="1"/>
    <row r="49991" ht="8.25" hidden="1" customHeight="1"/>
    <row r="49992" ht="8.25" hidden="1" customHeight="1"/>
    <row r="49993" ht="8.25" hidden="1" customHeight="1"/>
    <row r="49994" ht="8.25" hidden="1" customHeight="1"/>
    <row r="49995" ht="8.25" hidden="1" customHeight="1"/>
    <row r="49996" ht="8.25" hidden="1" customHeight="1"/>
    <row r="49997" ht="8.25" hidden="1" customHeight="1"/>
    <row r="49998" ht="8.25" hidden="1" customHeight="1"/>
    <row r="49999" ht="8.25" hidden="1" customHeight="1"/>
    <row r="50000" ht="8.25" hidden="1" customHeight="1"/>
    <row r="50001" ht="8.25" hidden="1" customHeight="1"/>
    <row r="50002" ht="8.25" hidden="1" customHeight="1"/>
    <row r="50003" ht="8.25" hidden="1" customHeight="1"/>
    <row r="50004" ht="8.25" hidden="1" customHeight="1"/>
    <row r="50005" ht="8.25" hidden="1" customHeight="1"/>
    <row r="50006" ht="8.25" hidden="1" customHeight="1"/>
    <row r="50007" ht="8.25" hidden="1" customHeight="1"/>
    <row r="50008" ht="8.25" hidden="1" customHeight="1"/>
    <row r="50009" ht="8.25" hidden="1" customHeight="1"/>
    <row r="50010" ht="8.25" hidden="1" customHeight="1"/>
    <row r="50011" ht="8.25" hidden="1" customHeight="1"/>
    <row r="50012" ht="8.25" hidden="1" customHeight="1"/>
    <row r="50013" ht="8.25" hidden="1" customHeight="1"/>
    <row r="50014" ht="8.25" hidden="1" customHeight="1"/>
    <row r="50015" ht="8.25" hidden="1" customHeight="1"/>
    <row r="50016" ht="8.25" hidden="1" customHeight="1"/>
    <row r="50017" ht="8.25" hidden="1" customHeight="1"/>
    <row r="50018" ht="8.25" hidden="1" customHeight="1"/>
    <row r="50019" ht="8.25" hidden="1" customHeight="1"/>
    <row r="50020" ht="8.25" hidden="1" customHeight="1"/>
    <row r="50021" ht="8.25" hidden="1" customHeight="1"/>
    <row r="50022" ht="8.25" hidden="1" customHeight="1"/>
    <row r="50023" ht="8.25" hidden="1" customHeight="1"/>
    <row r="50024" ht="8.25" hidden="1" customHeight="1"/>
    <row r="50025" ht="8.25" hidden="1" customHeight="1"/>
    <row r="50026" ht="8.25" hidden="1" customHeight="1"/>
    <row r="50027" ht="8.25" hidden="1" customHeight="1"/>
    <row r="50028" ht="8.25" hidden="1" customHeight="1"/>
    <row r="50029" ht="8.25" hidden="1" customHeight="1"/>
    <row r="50030" ht="8.25" hidden="1" customHeight="1"/>
    <row r="50031" ht="8.25" hidden="1" customHeight="1"/>
    <row r="50032" ht="8.25" hidden="1" customHeight="1"/>
    <row r="50033" ht="8.25" hidden="1" customHeight="1"/>
    <row r="50034" ht="8.25" hidden="1" customHeight="1"/>
    <row r="50035" ht="8.25" hidden="1" customHeight="1"/>
    <row r="50036" ht="8.25" hidden="1" customHeight="1"/>
    <row r="50037" ht="8.25" hidden="1" customHeight="1"/>
    <row r="50038" ht="8.25" hidden="1" customHeight="1"/>
    <row r="50039" ht="8.25" hidden="1" customHeight="1"/>
    <row r="50040" ht="8.25" hidden="1" customHeight="1"/>
    <row r="50041" ht="8.25" hidden="1" customHeight="1"/>
    <row r="50042" ht="8.25" hidden="1" customHeight="1"/>
    <row r="50043" ht="8.25" hidden="1" customHeight="1"/>
    <row r="50044" ht="8.25" hidden="1" customHeight="1"/>
    <row r="50045" ht="8.25" hidden="1" customHeight="1"/>
    <row r="50046" ht="8.25" hidden="1" customHeight="1"/>
    <row r="50047" ht="8.25" hidden="1" customHeight="1"/>
    <row r="50048" ht="8.25" hidden="1" customHeight="1"/>
    <row r="50049" ht="8.25" hidden="1" customHeight="1"/>
    <row r="50050" ht="8.25" hidden="1" customHeight="1"/>
    <row r="50051" ht="8.25" hidden="1" customHeight="1"/>
    <row r="50052" ht="8.25" hidden="1" customHeight="1"/>
    <row r="50053" ht="8.25" hidden="1" customHeight="1"/>
    <row r="50054" ht="8.25" hidden="1" customHeight="1"/>
    <row r="50055" ht="8.25" hidden="1" customHeight="1"/>
    <row r="50056" ht="8.25" hidden="1" customHeight="1"/>
    <row r="50057" ht="8.25" hidden="1" customHeight="1"/>
    <row r="50058" ht="8.25" hidden="1" customHeight="1"/>
    <row r="50059" ht="8.25" hidden="1" customHeight="1"/>
    <row r="50060" ht="8.25" hidden="1" customHeight="1"/>
    <row r="50061" ht="8.25" hidden="1" customHeight="1"/>
    <row r="50062" ht="8.25" hidden="1" customHeight="1"/>
    <row r="50063" ht="8.25" hidden="1" customHeight="1"/>
    <row r="50064" ht="8.25" hidden="1" customHeight="1"/>
    <row r="50065" ht="8.25" hidden="1" customHeight="1"/>
    <row r="50066" ht="8.25" hidden="1" customHeight="1"/>
    <row r="50067" ht="8.25" hidden="1" customHeight="1"/>
    <row r="50068" ht="8.25" hidden="1" customHeight="1"/>
    <row r="50069" ht="8.25" hidden="1" customHeight="1"/>
    <row r="50070" ht="8.25" hidden="1" customHeight="1"/>
    <row r="50071" ht="8.25" hidden="1" customHeight="1"/>
    <row r="50072" ht="8.25" hidden="1" customHeight="1"/>
    <row r="50073" ht="8.25" hidden="1" customHeight="1"/>
    <row r="50074" ht="8.25" hidden="1" customHeight="1"/>
    <row r="50075" ht="8.25" hidden="1" customHeight="1"/>
    <row r="50076" ht="8.25" hidden="1" customHeight="1"/>
    <row r="50077" ht="8.25" hidden="1" customHeight="1"/>
    <row r="50078" ht="8.25" hidden="1" customHeight="1"/>
    <row r="50079" ht="8.25" hidden="1" customHeight="1"/>
    <row r="50080" ht="8.25" hidden="1" customHeight="1"/>
    <row r="50081" ht="8.25" hidden="1" customHeight="1"/>
    <row r="50082" ht="8.25" hidden="1" customHeight="1"/>
    <row r="50083" ht="8.25" hidden="1" customHeight="1"/>
    <row r="50084" ht="8.25" hidden="1" customHeight="1"/>
    <row r="50085" ht="8.25" hidden="1" customHeight="1"/>
    <row r="50086" ht="8.25" hidden="1" customHeight="1"/>
    <row r="50087" ht="8.25" hidden="1" customHeight="1"/>
    <row r="50088" ht="8.25" hidden="1" customHeight="1"/>
    <row r="50089" ht="8.25" hidden="1" customHeight="1"/>
    <row r="50090" ht="8.25" hidden="1" customHeight="1"/>
    <row r="50091" ht="8.25" hidden="1" customHeight="1"/>
    <row r="50092" ht="8.25" hidden="1" customHeight="1"/>
    <row r="50093" ht="8.25" hidden="1" customHeight="1"/>
    <row r="50094" ht="8.25" hidden="1" customHeight="1"/>
    <row r="50095" ht="8.25" hidden="1" customHeight="1"/>
    <row r="50096" ht="8.25" hidden="1" customHeight="1"/>
    <row r="50097" ht="8.25" hidden="1" customHeight="1"/>
    <row r="50098" ht="8.25" hidden="1" customHeight="1"/>
    <row r="50099" ht="8.25" hidden="1" customHeight="1"/>
    <row r="50100" ht="8.25" hidden="1" customHeight="1"/>
    <row r="50101" ht="8.25" hidden="1" customHeight="1"/>
    <row r="50102" ht="8.25" hidden="1" customHeight="1"/>
    <row r="50103" ht="8.25" hidden="1" customHeight="1"/>
    <row r="50104" ht="8.25" hidden="1" customHeight="1"/>
    <row r="50105" ht="8.25" hidden="1" customHeight="1"/>
    <row r="50106" ht="8.25" hidden="1" customHeight="1"/>
    <row r="50107" ht="8.25" hidden="1" customHeight="1"/>
    <row r="50108" ht="8.25" hidden="1" customHeight="1"/>
    <row r="50109" ht="8.25" hidden="1" customHeight="1"/>
    <row r="50110" ht="8.25" hidden="1" customHeight="1"/>
    <row r="50111" ht="8.25" hidden="1" customHeight="1"/>
    <row r="50112" ht="8.25" hidden="1" customHeight="1"/>
    <row r="50113" ht="8.25" hidden="1" customHeight="1"/>
    <row r="50114" ht="8.25" hidden="1" customHeight="1"/>
    <row r="50115" ht="8.25" hidden="1" customHeight="1"/>
    <row r="50116" ht="8.25" hidden="1" customHeight="1"/>
    <row r="50117" ht="8.25" hidden="1" customHeight="1"/>
    <row r="50118" ht="8.25" hidden="1" customHeight="1"/>
    <row r="50119" ht="8.25" hidden="1" customHeight="1"/>
    <row r="50120" ht="8.25" hidden="1" customHeight="1"/>
    <row r="50121" ht="8.25" hidden="1" customHeight="1"/>
    <row r="50122" ht="8.25" hidden="1" customHeight="1"/>
    <row r="50123" ht="8.25" hidden="1" customHeight="1"/>
    <row r="50124" ht="8.25" hidden="1" customHeight="1"/>
    <row r="50125" ht="8.25" hidden="1" customHeight="1"/>
    <row r="50126" ht="8.25" hidden="1" customHeight="1"/>
    <row r="50127" ht="8.25" hidden="1" customHeight="1"/>
    <row r="50128" ht="8.25" hidden="1" customHeight="1"/>
    <row r="50129" ht="8.25" hidden="1" customHeight="1"/>
    <row r="50130" ht="8.25" hidden="1" customHeight="1"/>
    <row r="50131" ht="8.25" hidden="1" customHeight="1"/>
    <row r="50132" ht="8.25" hidden="1" customHeight="1"/>
    <row r="50133" ht="8.25" hidden="1" customHeight="1"/>
    <row r="50134" ht="8.25" hidden="1" customHeight="1"/>
    <row r="50135" ht="8.25" hidden="1" customHeight="1"/>
    <row r="50136" ht="8.25" hidden="1" customHeight="1"/>
    <row r="50137" ht="8.25" hidden="1" customHeight="1"/>
    <row r="50138" ht="8.25" hidden="1" customHeight="1"/>
    <row r="50139" ht="8.25" hidden="1" customHeight="1"/>
    <row r="50140" ht="8.25" hidden="1" customHeight="1"/>
    <row r="50141" ht="8.25" hidden="1" customHeight="1"/>
    <row r="50142" ht="8.25" hidden="1" customHeight="1"/>
    <row r="50143" ht="8.25" hidden="1" customHeight="1"/>
    <row r="50144" ht="8.25" hidden="1" customHeight="1"/>
    <row r="50145" ht="8.25" hidden="1" customHeight="1"/>
    <row r="50146" ht="8.25" hidden="1" customHeight="1"/>
    <row r="50147" ht="8.25" hidden="1" customHeight="1"/>
    <row r="50148" ht="8.25" hidden="1" customHeight="1"/>
    <row r="50149" ht="8.25" hidden="1" customHeight="1"/>
    <row r="50150" ht="8.25" hidden="1" customHeight="1"/>
    <row r="50151" ht="8.25" hidden="1" customHeight="1"/>
    <row r="50152" ht="8.25" hidden="1" customHeight="1"/>
    <row r="50153" ht="8.25" hidden="1" customHeight="1"/>
    <row r="50154" ht="8.25" hidden="1" customHeight="1"/>
    <row r="50155" ht="8.25" hidden="1" customHeight="1"/>
    <row r="50156" ht="8.25" hidden="1" customHeight="1"/>
    <row r="50157" ht="8.25" hidden="1" customHeight="1"/>
    <row r="50158" ht="8.25" hidden="1" customHeight="1"/>
    <row r="50159" ht="8.25" hidden="1" customHeight="1"/>
    <row r="50160" ht="8.25" hidden="1" customHeight="1"/>
    <row r="50161" ht="8.25" hidden="1" customHeight="1"/>
    <row r="50162" ht="8.25" hidden="1" customHeight="1"/>
    <row r="50163" ht="8.25" hidden="1" customHeight="1"/>
    <row r="50164" ht="8.25" hidden="1" customHeight="1"/>
    <row r="50165" ht="8.25" hidden="1" customHeight="1"/>
    <row r="50166" ht="8.25" hidden="1" customHeight="1"/>
    <row r="50167" ht="8.25" hidden="1" customHeight="1"/>
    <row r="50168" ht="8.25" hidden="1" customHeight="1"/>
    <row r="50169" ht="8.25" hidden="1" customHeight="1"/>
    <row r="50170" ht="8.25" hidden="1" customHeight="1"/>
    <row r="50171" ht="8.25" hidden="1" customHeight="1"/>
    <row r="50172" ht="8.25" hidden="1" customHeight="1"/>
    <row r="50173" ht="8.25" hidden="1" customHeight="1"/>
    <row r="50174" ht="8.25" hidden="1" customHeight="1"/>
    <row r="50175" ht="8.25" hidden="1" customHeight="1"/>
    <row r="50176" ht="8.25" hidden="1" customHeight="1"/>
    <row r="50177" ht="8.25" hidden="1" customHeight="1"/>
    <row r="50178" ht="8.25" hidden="1" customHeight="1"/>
    <row r="50179" ht="8.25" hidden="1" customHeight="1"/>
    <row r="50180" ht="8.25" hidden="1" customHeight="1"/>
    <row r="50181" ht="8.25" hidden="1" customHeight="1"/>
    <row r="50182" ht="8.25" hidden="1" customHeight="1"/>
    <row r="50183" ht="8.25" hidden="1" customHeight="1"/>
    <row r="50184" ht="8.25" hidden="1" customHeight="1"/>
    <row r="50185" ht="8.25" hidden="1" customHeight="1"/>
    <row r="50186" ht="8.25" hidden="1" customHeight="1"/>
    <row r="50187" ht="8.25" hidden="1" customHeight="1"/>
    <row r="50188" ht="8.25" hidden="1" customHeight="1"/>
    <row r="50189" ht="8.25" hidden="1" customHeight="1"/>
    <row r="50190" ht="8.25" hidden="1" customHeight="1"/>
    <row r="50191" ht="8.25" hidden="1" customHeight="1"/>
    <row r="50192" ht="8.25" hidden="1" customHeight="1"/>
    <row r="50193" ht="8.25" hidden="1" customHeight="1"/>
    <row r="50194" ht="8.25" hidden="1" customHeight="1"/>
    <row r="50195" ht="8.25" hidden="1" customHeight="1"/>
    <row r="50196" ht="8.25" hidden="1" customHeight="1"/>
    <row r="50197" ht="8.25" hidden="1" customHeight="1"/>
    <row r="50198" ht="8.25" hidden="1" customHeight="1"/>
    <row r="50199" ht="8.25" hidden="1" customHeight="1"/>
    <row r="50200" ht="8.25" hidden="1" customHeight="1"/>
    <row r="50201" ht="8.25" hidden="1" customHeight="1"/>
    <row r="50202" ht="8.25" hidden="1" customHeight="1"/>
    <row r="50203" ht="8.25" hidden="1" customHeight="1"/>
    <row r="50204" ht="8.25" hidden="1" customHeight="1"/>
    <row r="50205" ht="8.25" hidden="1" customHeight="1"/>
    <row r="50206" ht="8.25" hidden="1" customHeight="1"/>
    <row r="50207" ht="8.25" hidden="1" customHeight="1"/>
    <row r="50208" ht="8.25" hidden="1" customHeight="1"/>
    <row r="50209" ht="8.25" hidden="1" customHeight="1"/>
    <row r="50210" ht="8.25" hidden="1" customHeight="1"/>
    <row r="50211" ht="8.25" hidden="1" customHeight="1"/>
    <row r="50212" ht="8.25" hidden="1" customHeight="1"/>
    <row r="50213" ht="8.25" hidden="1" customHeight="1"/>
    <row r="50214" ht="8.25" hidden="1" customHeight="1"/>
    <row r="50215" ht="8.25" hidden="1" customHeight="1"/>
    <row r="50216" ht="8.25" hidden="1" customHeight="1"/>
    <row r="50217" ht="8.25" hidden="1" customHeight="1"/>
    <row r="50218" ht="8.25" hidden="1" customHeight="1"/>
    <row r="50219" ht="8.25" hidden="1" customHeight="1"/>
    <row r="50220" ht="8.25" hidden="1" customHeight="1"/>
    <row r="50221" ht="8.25" hidden="1" customHeight="1"/>
    <row r="50222" ht="8.25" hidden="1" customHeight="1"/>
    <row r="50223" ht="8.25" hidden="1" customHeight="1"/>
    <row r="50224" ht="8.25" hidden="1" customHeight="1"/>
    <row r="50225" ht="8.25" hidden="1" customHeight="1"/>
    <row r="50226" ht="8.25" hidden="1" customHeight="1"/>
    <row r="50227" ht="8.25" hidden="1" customHeight="1"/>
    <row r="50228" ht="8.25" hidden="1" customHeight="1"/>
    <row r="50229" ht="8.25" hidden="1" customHeight="1"/>
    <row r="50230" ht="8.25" hidden="1" customHeight="1"/>
    <row r="50231" ht="8.25" hidden="1" customHeight="1"/>
    <row r="50232" ht="8.25" hidden="1" customHeight="1"/>
    <row r="50233" ht="8.25" hidden="1" customHeight="1"/>
    <row r="50234" ht="8.25" hidden="1" customHeight="1"/>
    <row r="50235" ht="8.25" hidden="1" customHeight="1"/>
    <row r="50236" ht="8.25" hidden="1" customHeight="1"/>
    <row r="50237" ht="8.25" hidden="1" customHeight="1"/>
    <row r="50238" ht="8.25" hidden="1" customHeight="1"/>
    <row r="50239" ht="8.25" hidden="1" customHeight="1"/>
    <row r="50240" ht="8.25" hidden="1" customHeight="1"/>
    <row r="50241" ht="8.25" hidden="1" customHeight="1"/>
    <row r="50242" ht="8.25" hidden="1" customHeight="1"/>
    <row r="50243" ht="8.25" hidden="1" customHeight="1"/>
    <row r="50244" ht="8.25" hidden="1" customHeight="1"/>
    <row r="50245" ht="8.25" hidden="1" customHeight="1"/>
    <row r="50246" ht="8.25" hidden="1" customHeight="1"/>
    <row r="50247" ht="8.25" hidden="1" customHeight="1"/>
    <row r="50248" ht="8.25" hidden="1" customHeight="1"/>
    <row r="50249" ht="8.25" hidden="1" customHeight="1"/>
    <row r="50250" ht="8.25" hidden="1" customHeight="1"/>
    <row r="50251" ht="8.25" hidden="1" customHeight="1"/>
    <row r="50252" ht="8.25" hidden="1" customHeight="1"/>
    <row r="50253" ht="8.25" hidden="1" customHeight="1"/>
    <row r="50254" ht="8.25" hidden="1" customHeight="1"/>
    <row r="50255" ht="8.25" hidden="1" customHeight="1"/>
    <row r="50256" ht="8.25" hidden="1" customHeight="1"/>
    <row r="50257" ht="8.25" hidden="1" customHeight="1"/>
    <row r="50258" ht="8.25" hidden="1" customHeight="1"/>
    <row r="50259" ht="8.25" hidden="1" customHeight="1"/>
    <row r="50260" ht="8.25" hidden="1" customHeight="1"/>
    <row r="50261" ht="8.25" hidden="1" customHeight="1"/>
    <row r="50262" ht="8.25" hidden="1" customHeight="1"/>
    <row r="50263" ht="8.25" hidden="1" customHeight="1"/>
    <row r="50264" ht="8.25" hidden="1" customHeight="1"/>
    <row r="50265" ht="8.25" hidden="1" customHeight="1"/>
    <row r="50266" ht="8.25" hidden="1" customHeight="1"/>
    <row r="50267" ht="8.25" hidden="1" customHeight="1"/>
    <row r="50268" ht="8.25" hidden="1" customHeight="1"/>
    <row r="50269" ht="8.25" hidden="1" customHeight="1"/>
    <row r="50270" ht="8.25" hidden="1" customHeight="1"/>
    <row r="50271" ht="8.25" hidden="1" customHeight="1"/>
    <row r="50272" ht="8.25" hidden="1" customHeight="1"/>
    <row r="50273" ht="8.25" hidden="1" customHeight="1"/>
    <row r="50274" ht="8.25" hidden="1" customHeight="1"/>
    <row r="50275" ht="8.25" hidden="1" customHeight="1"/>
    <row r="50276" ht="8.25" hidden="1" customHeight="1"/>
    <row r="50277" ht="8.25" hidden="1" customHeight="1"/>
    <row r="50278" ht="8.25" hidden="1" customHeight="1"/>
    <row r="50279" ht="8.25" hidden="1" customHeight="1"/>
    <row r="50280" ht="8.25" hidden="1" customHeight="1"/>
    <row r="50281" ht="8.25" hidden="1" customHeight="1"/>
    <row r="50282" ht="8.25" hidden="1" customHeight="1"/>
    <row r="50283" ht="8.25" hidden="1" customHeight="1"/>
    <row r="50284" ht="8.25" hidden="1" customHeight="1"/>
    <row r="50285" ht="8.25" hidden="1" customHeight="1"/>
    <row r="50286" ht="8.25" hidden="1" customHeight="1"/>
    <row r="50287" ht="8.25" hidden="1" customHeight="1"/>
    <row r="50288" ht="8.25" hidden="1" customHeight="1"/>
    <row r="50289" ht="8.25" hidden="1" customHeight="1"/>
    <row r="50290" ht="8.25" hidden="1" customHeight="1"/>
    <row r="50291" ht="8.25" hidden="1" customHeight="1"/>
    <row r="50292" ht="8.25" hidden="1" customHeight="1"/>
    <row r="50293" ht="8.25" hidden="1" customHeight="1"/>
    <row r="50294" ht="8.25" hidden="1" customHeight="1"/>
    <row r="50295" ht="8.25" hidden="1" customHeight="1"/>
    <row r="50296" ht="8.25" hidden="1" customHeight="1"/>
    <row r="50297" ht="8.25" hidden="1" customHeight="1"/>
    <row r="50298" ht="8.25" hidden="1" customHeight="1"/>
    <row r="50299" ht="8.25" hidden="1" customHeight="1"/>
    <row r="50300" ht="8.25" hidden="1" customHeight="1"/>
    <row r="50301" ht="8.25" hidden="1" customHeight="1"/>
    <row r="50302" ht="8.25" hidden="1" customHeight="1"/>
    <row r="50303" ht="8.25" hidden="1" customHeight="1"/>
    <row r="50304" ht="8.25" hidden="1" customHeight="1"/>
    <row r="50305" ht="8.25" hidden="1" customHeight="1"/>
    <row r="50306" ht="8.25" hidden="1" customHeight="1"/>
    <row r="50307" ht="8.25" hidden="1" customHeight="1"/>
    <row r="50308" ht="8.25" hidden="1" customHeight="1"/>
    <row r="50309" ht="8.25" hidden="1" customHeight="1"/>
    <row r="50310" ht="8.25" hidden="1" customHeight="1"/>
    <row r="50311" ht="8.25" hidden="1" customHeight="1"/>
    <row r="50312" ht="8.25" hidden="1" customHeight="1"/>
    <row r="50313" ht="8.25" hidden="1" customHeight="1"/>
    <row r="50314" ht="8.25" hidden="1" customHeight="1"/>
    <row r="50315" ht="8.25" hidden="1" customHeight="1"/>
    <row r="50316" ht="8.25" hidden="1" customHeight="1"/>
    <row r="50317" ht="8.25" hidden="1" customHeight="1"/>
    <row r="50318" ht="8.25" hidden="1" customHeight="1"/>
    <row r="50319" ht="8.25" hidden="1" customHeight="1"/>
    <row r="50320" ht="8.25" hidden="1" customHeight="1"/>
    <row r="50321" ht="8.25" hidden="1" customHeight="1"/>
    <row r="50322" ht="8.25" hidden="1" customHeight="1"/>
    <row r="50323" ht="8.25" hidden="1" customHeight="1"/>
    <row r="50324" ht="8.25" hidden="1" customHeight="1"/>
    <row r="50325" ht="8.25" hidden="1" customHeight="1"/>
    <row r="50326" ht="8.25" hidden="1" customHeight="1"/>
    <row r="50327" ht="8.25" hidden="1" customHeight="1"/>
    <row r="50328" ht="8.25" hidden="1" customHeight="1"/>
    <row r="50329" ht="8.25" hidden="1" customHeight="1"/>
    <row r="50330" ht="8.25" hidden="1" customHeight="1"/>
    <row r="50331" ht="8.25" hidden="1" customHeight="1"/>
    <row r="50332" ht="8.25" hidden="1" customHeight="1"/>
    <row r="50333" ht="8.25" hidden="1" customHeight="1"/>
    <row r="50334" ht="8.25" hidden="1" customHeight="1"/>
    <row r="50335" ht="8.25" hidden="1" customHeight="1"/>
    <row r="50336" ht="8.25" hidden="1" customHeight="1"/>
    <row r="50337" ht="8.25" hidden="1" customHeight="1"/>
    <row r="50338" ht="8.25" hidden="1" customHeight="1"/>
    <row r="50339" ht="8.25" hidden="1" customHeight="1"/>
    <row r="50340" ht="8.25" hidden="1" customHeight="1"/>
    <row r="50341" ht="8.25" hidden="1" customHeight="1"/>
    <row r="50342" ht="8.25" hidden="1" customHeight="1"/>
    <row r="50343" ht="8.25" hidden="1" customHeight="1"/>
    <row r="50344" ht="8.25" hidden="1" customHeight="1"/>
    <row r="50345" ht="8.25" hidden="1" customHeight="1"/>
    <row r="50346" ht="8.25" hidden="1" customHeight="1"/>
    <row r="50347" ht="8.25" hidden="1" customHeight="1"/>
    <row r="50348" ht="8.25" hidden="1" customHeight="1"/>
    <row r="50349" ht="8.25" hidden="1" customHeight="1"/>
    <row r="50350" ht="8.25" hidden="1" customHeight="1"/>
    <row r="50351" ht="8.25" hidden="1" customHeight="1"/>
    <row r="50352" ht="8.25" hidden="1" customHeight="1"/>
    <row r="50353" ht="8.25" hidden="1" customHeight="1"/>
    <row r="50354" ht="8.25" hidden="1" customHeight="1"/>
    <row r="50355" ht="8.25" hidden="1" customHeight="1"/>
    <row r="50356" ht="8.25" hidden="1" customHeight="1"/>
    <row r="50357" ht="8.25" hidden="1" customHeight="1"/>
    <row r="50358" ht="8.25" hidden="1" customHeight="1"/>
    <row r="50359" ht="8.25" hidden="1" customHeight="1"/>
    <row r="50360" ht="8.25" hidden="1" customHeight="1"/>
    <row r="50361" ht="8.25" hidden="1" customHeight="1"/>
    <row r="50362" ht="8.25" hidden="1" customHeight="1"/>
    <row r="50363" ht="8.25" hidden="1" customHeight="1"/>
    <row r="50364" ht="8.25" hidden="1" customHeight="1"/>
    <row r="50365" ht="8.25" hidden="1" customHeight="1"/>
    <row r="50366" ht="8.25" hidden="1" customHeight="1"/>
    <row r="50367" ht="8.25" hidden="1" customHeight="1"/>
    <row r="50368" ht="8.25" hidden="1" customHeight="1"/>
    <row r="50369" ht="8.25" hidden="1" customHeight="1"/>
    <row r="50370" ht="8.25" hidden="1" customHeight="1"/>
    <row r="50371" ht="8.25" hidden="1" customHeight="1"/>
    <row r="50372" ht="8.25" hidden="1" customHeight="1"/>
    <row r="50373" ht="8.25" hidden="1" customHeight="1"/>
    <row r="50374" ht="8.25" hidden="1" customHeight="1"/>
    <row r="50375" ht="8.25" hidden="1" customHeight="1"/>
    <row r="50376" ht="8.25" hidden="1" customHeight="1"/>
    <row r="50377" ht="8.25" hidden="1" customHeight="1"/>
    <row r="50378" ht="8.25" hidden="1" customHeight="1"/>
    <row r="50379" ht="8.25" hidden="1" customHeight="1"/>
    <row r="50380" ht="8.25" hidden="1" customHeight="1"/>
    <row r="50381" ht="8.25" hidden="1" customHeight="1"/>
    <row r="50382" ht="8.25" hidden="1" customHeight="1"/>
    <row r="50383" ht="8.25" hidden="1" customHeight="1"/>
    <row r="50384" ht="8.25" hidden="1" customHeight="1"/>
    <row r="50385" ht="8.25" hidden="1" customHeight="1"/>
    <row r="50386" ht="8.25" hidden="1" customHeight="1"/>
    <row r="50387" ht="8.25" hidden="1" customHeight="1"/>
    <row r="50388" ht="8.25" hidden="1" customHeight="1"/>
    <row r="50389" ht="8.25" hidden="1" customHeight="1"/>
    <row r="50390" ht="8.25" hidden="1" customHeight="1"/>
    <row r="50391" ht="8.25" hidden="1" customHeight="1"/>
    <row r="50392" ht="8.25" hidden="1" customHeight="1"/>
    <row r="50393" ht="8.25" hidden="1" customHeight="1"/>
    <row r="50394" ht="8.25" hidden="1" customHeight="1"/>
    <row r="50395" ht="8.25" hidden="1" customHeight="1"/>
    <row r="50396" ht="8.25" hidden="1" customHeight="1"/>
    <row r="50397" ht="8.25" hidden="1" customHeight="1"/>
    <row r="50398" ht="8.25" hidden="1" customHeight="1"/>
    <row r="50399" ht="8.25" hidden="1" customHeight="1"/>
    <row r="50400" ht="8.25" hidden="1" customHeight="1"/>
    <row r="50401" ht="8.25" hidden="1" customHeight="1"/>
    <row r="50402" ht="8.25" hidden="1" customHeight="1"/>
    <row r="50403" ht="8.25" hidden="1" customHeight="1"/>
    <row r="50404" ht="8.25" hidden="1" customHeight="1"/>
    <row r="50405" ht="8.25" hidden="1" customHeight="1"/>
    <row r="50406" ht="8.25" hidden="1" customHeight="1"/>
    <row r="50407" ht="8.25" hidden="1" customHeight="1"/>
    <row r="50408" ht="8.25" hidden="1" customHeight="1"/>
    <row r="50409" ht="8.25" hidden="1" customHeight="1"/>
    <row r="50410" ht="8.25" hidden="1" customHeight="1"/>
    <row r="50411" ht="8.25" hidden="1" customHeight="1"/>
    <row r="50412" ht="8.25" hidden="1" customHeight="1"/>
    <row r="50413" ht="8.25" hidden="1" customHeight="1"/>
    <row r="50414" ht="8.25" hidden="1" customHeight="1"/>
    <row r="50415" ht="8.25" hidden="1" customHeight="1"/>
    <row r="50416" ht="8.25" hidden="1" customHeight="1"/>
    <row r="50417" ht="8.25" hidden="1" customHeight="1"/>
    <row r="50418" ht="8.25" hidden="1" customHeight="1"/>
    <row r="50419" ht="8.25" hidden="1" customHeight="1"/>
    <row r="50420" ht="8.25" hidden="1" customHeight="1"/>
    <row r="50421" ht="8.25" hidden="1" customHeight="1"/>
    <row r="50422" ht="8.25" hidden="1" customHeight="1"/>
    <row r="50423" ht="8.25" hidden="1" customHeight="1"/>
    <row r="50424" ht="8.25" hidden="1" customHeight="1"/>
    <row r="50425" ht="8.25" hidden="1" customHeight="1"/>
    <row r="50426" ht="8.25" hidden="1" customHeight="1"/>
    <row r="50427" ht="8.25" hidden="1" customHeight="1"/>
    <row r="50428" ht="8.25" hidden="1" customHeight="1"/>
    <row r="50429" ht="8.25" hidden="1" customHeight="1"/>
    <row r="50430" ht="8.25" hidden="1" customHeight="1"/>
    <row r="50431" ht="8.25" hidden="1" customHeight="1"/>
    <row r="50432" ht="8.25" hidden="1" customHeight="1"/>
    <row r="50433" ht="8.25" hidden="1" customHeight="1"/>
    <row r="50434" ht="8.25" hidden="1" customHeight="1"/>
    <row r="50435" ht="8.25" hidden="1" customHeight="1"/>
    <row r="50436" ht="8.25" hidden="1" customHeight="1"/>
    <row r="50437" ht="8.25" hidden="1" customHeight="1"/>
    <row r="50438" ht="8.25" hidden="1" customHeight="1"/>
    <row r="50439" ht="8.25" hidden="1" customHeight="1"/>
    <row r="50440" ht="8.25" hidden="1" customHeight="1"/>
    <row r="50441" ht="8.25" hidden="1" customHeight="1"/>
    <row r="50442" ht="8.25" hidden="1" customHeight="1"/>
    <row r="50443" ht="8.25" hidden="1" customHeight="1"/>
    <row r="50444" ht="8.25" hidden="1" customHeight="1"/>
    <row r="50445" ht="8.25" hidden="1" customHeight="1"/>
    <row r="50446" ht="8.25" hidden="1" customHeight="1"/>
    <row r="50447" ht="8.25" hidden="1" customHeight="1"/>
    <row r="50448" ht="8.25" hidden="1" customHeight="1"/>
    <row r="50449" ht="8.25" hidden="1" customHeight="1"/>
    <row r="50450" ht="8.25" hidden="1" customHeight="1"/>
    <row r="50451" ht="8.25" hidden="1" customHeight="1"/>
    <row r="50452" ht="8.25" hidden="1" customHeight="1"/>
    <row r="50453" ht="8.25" hidden="1" customHeight="1"/>
    <row r="50454" ht="8.25" hidden="1" customHeight="1"/>
    <row r="50455" ht="8.25" hidden="1" customHeight="1"/>
    <row r="50456" ht="8.25" hidden="1" customHeight="1"/>
    <row r="50457" ht="8.25" hidden="1" customHeight="1"/>
    <row r="50458" ht="8.25" hidden="1" customHeight="1"/>
    <row r="50459" ht="8.25" hidden="1" customHeight="1"/>
    <row r="50460" ht="8.25" hidden="1" customHeight="1"/>
    <row r="50461" ht="8.25" hidden="1" customHeight="1"/>
    <row r="50462" ht="8.25" hidden="1" customHeight="1"/>
    <row r="50463" ht="8.25" hidden="1" customHeight="1"/>
    <row r="50464" ht="8.25" hidden="1" customHeight="1"/>
    <row r="50465" ht="8.25" hidden="1" customHeight="1"/>
    <row r="50466" ht="8.25" hidden="1" customHeight="1"/>
    <row r="50467" ht="8.25" hidden="1" customHeight="1"/>
    <row r="50468" ht="8.25" hidden="1" customHeight="1"/>
    <row r="50469" ht="8.25" hidden="1" customHeight="1"/>
    <row r="50470" ht="8.25" hidden="1" customHeight="1"/>
    <row r="50471" ht="8.25" hidden="1" customHeight="1"/>
    <row r="50472" ht="8.25" hidden="1" customHeight="1"/>
    <row r="50473" ht="8.25" hidden="1" customHeight="1"/>
    <row r="50474" ht="8.25" hidden="1" customHeight="1"/>
    <row r="50475" ht="8.25" hidden="1" customHeight="1"/>
    <row r="50476" ht="8.25" hidden="1" customHeight="1"/>
    <row r="50477" ht="8.25" hidden="1" customHeight="1"/>
    <row r="50478" ht="8.25" hidden="1" customHeight="1"/>
    <row r="50479" ht="8.25" hidden="1" customHeight="1"/>
    <row r="50480" ht="8.25" hidden="1" customHeight="1"/>
    <row r="50481" ht="8.25" hidden="1" customHeight="1"/>
    <row r="50482" ht="8.25" hidden="1" customHeight="1"/>
    <row r="50483" ht="8.25" hidden="1" customHeight="1"/>
    <row r="50484" ht="8.25" hidden="1" customHeight="1"/>
    <row r="50485" ht="8.25" hidden="1" customHeight="1"/>
    <row r="50486" ht="8.25" hidden="1" customHeight="1"/>
    <row r="50487" ht="8.25" hidden="1" customHeight="1"/>
    <row r="50488" ht="8.25" hidden="1" customHeight="1"/>
    <row r="50489" ht="8.25" hidden="1" customHeight="1"/>
    <row r="50490" ht="8.25" hidden="1" customHeight="1"/>
    <row r="50491" ht="8.25" hidden="1" customHeight="1"/>
    <row r="50492" ht="8.25" hidden="1" customHeight="1"/>
    <row r="50493" ht="8.25" hidden="1" customHeight="1"/>
    <row r="50494" ht="8.25" hidden="1" customHeight="1"/>
    <row r="50495" ht="8.25" hidden="1" customHeight="1"/>
    <row r="50496" ht="8.25" hidden="1" customHeight="1"/>
    <row r="50497" ht="8.25" hidden="1" customHeight="1"/>
    <row r="50498" ht="8.25" hidden="1" customHeight="1"/>
    <row r="50499" ht="8.25" hidden="1" customHeight="1"/>
    <row r="50500" ht="8.25" hidden="1" customHeight="1"/>
    <row r="50501" ht="8.25" hidden="1" customHeight="1"/>
    <row r="50502" ht="8.25" hidden="1" customHeight="1"/>
    <row r="50503" ht="8.25" hidden="1" customHeight="1"/>
    <row r="50504" ht="8.25" hidden="1" customHeight="1"/>
    <row r="50505" ht="8.25" hidden="1" customHeight="1"/>
    <row r="50506" ht="8.25" hidden="1" customHeight="1"/>
    <row r="50507" ht="8.25" hidden="1" customHeight="1"/>
    <row r="50508" ht="8.25" hidden="1" customHeight="1"/>
    <row r="50509" ht="8.25" hidden="1" customHeight="1"/>
    <row r="50510" ht="8.25" hidden="1" customHeight="1"/>
    <row r="50511" ht="8.25" hidden="1" customHeight="1"/>
    <row r="50512" ht="8.25" hidden="1" customHeight="1"/>
    <row r="50513" ht="8.25" hidden="1" customHeight="1"/>
    <row r="50514" ht="8.25" hidden="1" customHeight="1"/>
    <row r="50515" ht="8.25" hidden="1" customHeight="1"/>
    <row r="50516" ht="8.25" hidden="1" customHeight="1"/>
    <row r="50517" ht="8.25" hidden="1" customHeight="1"/>
    <row r="50518" ht="8.25" hidden="1" customHeight="1"/>
    <row r="50519" ht="8.25" hidden="1" customHeight="1"/>
    <row r="50520" ht="8.25" hidden="1" customHeight="1"/>
    <row r="50521" ht="8.25" hidden="1" customHeight="1"/>
    <row r="50522" ht="8.25" hidden="1" customHeight="1"/>
    <row r="50523" ht="8.25" hidden="1" customHeight="1"/>
    <row r="50524" ht="8.25" hidden="1" customHeight="1"/>
    <row r="50525" ht="8.25" hidden="1" customHeight="1"/>
    <row r="50526" ht="8.25" hidden="1" customHeight="1"/>
    <row r="50527" ht="8.25" hidden="1" customHeight="1"/>
    <row r="50528" ht="8.25" hidden="1" customHeight="1"/>
    <row r="50529" ht="8.25" hidden="1" customHeight="1"/>
    <row r="50530" ht="8.25" hidden="1" customHeight="1"/>
    <row r="50531" ht="8.25" hidden="1" customHeight="1"/>
    <row r="50532" ht="8.25" hidden="1" customHeight="1"/>
    <row r="50533" ht="8.25" hidden="1" customHeight="1"/>
    <row r="50534" ht="8.25" hidden="1" customHeight="1"/>
    <row r="50535" ht="8.25" hidden="1" customHeight="1"/>
    <row r="50536" ht="8.25" hidden="1" customHeight="1"/>
    <row r="50537" ht="8.25" hidden="1" customHeight="1"/>
    <row r="50538" ht="8.25" hidden="1" customHeight="1"/>
    <row r="50539" ht="8.25" hidden="1" customHeight="1"/>
    <row r="50540" ht="8.25" hidden="1" customHeight="1"/>
    <row r="50541" ht="8.25" hidden="1" customHeight="1"/>
    <row r="50542" ht="8.25" hidden="1" customHeight="1"/>
    <row r="50543" ht="8.25" hidden="1" customHeight="1"/>
    <row r="50544" ht="8.25" hidden="1" customHeight="1"/>
    <row r="50545" ht="8.25" hidden="1" customHeight="1"/>
    <row r="50546" ht="8.25" hidden="1" customHeight="1"/>
    <row r="50547" ht="8.25" hidden="1" customHeight="1"/>
    <row r="50548" ht="8.25" hidden="1" customHeight="1"/>
    <row r="50549" ht="8.25" hidden="1" customHeight="1"/>
    <row r="50550" ht="8.25" hidden="1" customHeight="1"/>
    <row r="50551" ht="8.25" hidden="1" customHeight="1"/>
    <row r="50552" ht="8.25" hidden="1" customHeight="1"/>
    <row r="50553" ht="8.25" hidden="1" customHeight="1"/>
    <row r="50554" ht="8.25" hidden="1" customHeight="1"/>
    <row r="50555" ht="8.25" hidden="1" customHeight="1"/>
    <row r="50556" ht="8.25" hidden="1" customHeight="1"/>
    <row r="50557" ht="8.25" hidden="1" customHeight="1"/>
    <row r="50558" ht="8.25" hidden="1" customHeight="1"/>
    <row r="50559" ht="8.25" hidden="1" customHeight="1"/>
    <row r="50560" ht="8.25" hidden="1" customHeight="1"/>
    <row r="50561" ht="8.25" hidden="1" customHeight="1"/>
    <row r="50562" ht="8.25" hidden="1" customHeight="1"/>
    <row r="50563" ht="8.25" hidden="1" customHeight="1"/>
    <row r="50564" ht="8.25" hidden="1" customHeight="1"/>
    <row r="50565" ht="8.25" hidden="1" customHeight="1"/>
    <row r="50566" ht="8.25" hidden="1" customHeight="1"/>
    <row r="50567" ht="8.25" hidden="1" customHeight="1"/>
    <row r="50568" ht="8.25" hidden="1" customHeight="1"/>
    <row r="50569" ht="8.25" hidden="1" customHeight="1"/>
    <row r="50570" ht="8.25" hidden="1" customHeight="1"/>
    <row r="50571" ht="8.25" hidden="1" customHeight="1"/>
    <row r="50572" ht="8.25" hidden="1" customHeight="1"/>
    <row r="50573" ht="8.25" hidden="1" customHeight="1"/>
    <row r="50574" ht="8.25" hidden="1" customHeight="1"/>
    <row r="50575" ht="8.25" hidden="1" customHeight="1"/>
    <row r="50576" ht="8.25" hidden="1" customHeight="1"/>
    <row r="50577" ht="8.25" hidden="1" customHeight="1"/>
    <row r="50578" ht="8.25" hidden="1" customHeight="1"/>
    <row r="50579" ht="8.25" hidden="1" customHeight="1"/>
    <row r="50580" ht="8.25" hidden="1" customHeight="1"/>
    <row r="50581" ht="8.25" hidden="1" customHeight="1"/>
    <row r="50582" ht="8.25" hidden="1" customHeight="1"/>
    <row r="50583" ht="8.25" hidden="1" customHeight="1"/>
    <row r="50584" ht="8.25" hidden="1" customHeight="1"/>
    <row r="50585" ht="8.25" hidden="1" customHeight="1"/>
    <row r="50586" ht="8.25" hidden="1" customHeight="1"/>
    <row r="50587" ht="8.25" hidden="1" customHeight="1"/>
    <row r="50588" ht="8.25" hidden="1" customHeight="1"/>
    <row r="50589" ht="8.25" hidden="1" customHeight="1"/>
    <row r="50590" ht="8.25" hidden="1" customHeight="1"/>
    <row r="50591" ht="8.25" hidden="1" customHeight="1"/>
    <row r="50592" ht="8.25" hidden="1" customHeight="1"/>
    <row r="50593" ht="8.25" hidden="1" customHeight="1"/>
    <row r="50594" ht="8.25" hidden="1" customHeight="1"/>
    <row r="50595" ht="8.25" hidden="1" customHeight="1"/>
    <row r="50596" ht="8.25" hidden="1" customHeight="1"/>
    <row r="50597" ht="8.25" hidden="1" customHeight="1"/>
    <row r="50598" ht="8.25" hidden="1" customHeight="1"/>
    <row r="50599" ht="8.25" hidden="1" customHeight="1"/>
    <row r="50600" ht="8.25" hidden="1" customHeight="1"/>
    <row r="50601" ht="8.25" hidden="1" customHeight="1"/>
    <row r="50602" ht="8.25" hidden="1" customHeight="1"/>
    <row r="50603" ht="8.25" hidden="1" customHeight="1"/>
    <row r="50604" ht="8.25" hidden="1" customHeight="1"/>
    <row r="50605" ht="8.25" hidden="1" customHeight="1"/>
    <row r="50606" ht="8.25" hidden="1" customHeight="1"/>
    <row r="50607" ht="8.25" hidden="1" customHeight="1"/>
    <row r="50608" ht="8.25" hidden="1" customHeight="1"/>
    <row r="50609" ht="8.25" hidden="1" customHeight="1"/>
    <row r="50610" ht="8.25" hidden="1" customHeight="1"/>
    <row r="50611" ht="8.25" hidden="1" customHeight="1"/>
    <row r="50612" ht="8.25" hidden="1" customHeight="1"/>
    <row r="50613" ht="8.25" hidden="1" customHeight="1"/>
    <row r="50614" ht="8.25" hidden="1" customHeight="1"/>
    <row r="50615" ht="8.25" hidden="1" customHeight="1"/>
    <row r="50616" ht="8.25" hidden="1" customHeight="1"/>
    <row r="50617" ht="8.25" hidden="1" customHeight="1"/>
    <row r="50618" ht="8.25" hidden="1" customHeight="1"/>
    <row r="50619" ht="8.25" hidden="1" customHeight="1"/>
    <row r="50620" ht="8.25" hidden="1" customHeight="1"/>
    <row r="50621" ht="8.25" hidden="1" customHeight="1"/>
    <row r="50622" ht="8.25" hidden="1" customHeight="1"/>
    <row r="50623" ht="8.25" hidden="1" customHeight="1"/>
    <row r="50624" ht="8.25" hidden="1" customHeight="1"/>
    <row r="50625" ht="8.25" hidden="1" customHeight="1"/>
    <row r="50626" ht="8.25" hidden="1" customHeight="1"/>
    <row r="50627" ht="8.25" hidden="1" customHeight="1"/>
    <row r="50628" ht="8.25" hidden="1" customHeight="1"/>
    <row r="50629" ht="8.25" hidden="1" customHeight="1"/>
    <row r="50630" ht="8.25" hidden="1" customHeight="1"/>
    <row r="50631" ht="8.25" hidden="1" customHeight="1"/>
    <row r="50632" ht="8.25" hidden="1" customHeight="1"/>
    <row r="50633" ht="8.25" hidden="1" customHeight="1"/>
    <row r="50634" ht="8.25" hidden="1" customHeight="1"/>
    <row r="50635" ht="8.25" hidden="1" customHeight="1"/>
    <row r="50636" ht="8.25" hidden="1" customHeight="1"/>
    <row r="50637" ht="8.25" hidden="1" customHeight="1"/>
    <row r="50638" ht="8.25" hidden="1" customHeight="1"/>
    <row r="50639" ht="8.25" hidden="1" customHeight="1"/>
    <row r="50640" ht="8.25" hidden="1" customHeight="1"/>
    <row r="50641" ht="8.25" hidden="1" customHeight="1"/>
    <row r="50642" ht="8.25" hidden="1" customHeight="1"/>
    <row r="50643" ht="8.25" hidden="1" customHeight="1"/>
    <row r="50644" ht="8.25" hidden="1" customHeight="1"/>
    <row r="50645" ht="8.25" hidden="1" customHeight="1"/>
    <row r="50646" ht="8.25" hidden="1" customHeight="1"/>
    <row r="50647" ht="8.25" hidden="1" customHeight="1"/>
    <row r="50648" ht="8.25" hidden="1" customHeight="1"/>
    <row r="50649" ht="8.25" hidden="1" customHeight="1"/>
    <row r="50650" ht="8.25" hidden="1" customHeight="1"/>
    <row r="50651" ht="8.25" hidden="1" customHeight="1"/>
    <row r="50652" ht="8.25" hidden="1" customHeight="1"/>
    <row r="50653" ht="8.25" hidden="1" customHeight="1"/>
    <row r="50654" ht="8.25" hidden="1" customHeight="1"/>
    <row r="50655" ht="8.25" hidden="1" customHeight="1"/>
    <row r="50656" ht="8.25" hidden="1" customHeight="1"/>
    <row r="50657" ht="8.25" hidden="1" customHeight="1"/>
    <row r="50658" ht="8.25" hidden="1" customHeight="1"/>
    <row r="50659" ht="8.25" hidden="1" customHeight="1"/>
    <row r="50660" ht="8.25" hidden="1" customHeight="1"/>
    <row r="50661" ht="8.25" hidden="1" customHeight="1"/>
    <row r="50662" ht="8.25" hidden="1" customHeight="1"/>
    <row r="50663" ht="8.25" hidden="1" customHeight="1"/>
    <row r="50664" ht="8.25" hidden="1" customHeight="1"/>
    <row r="50665" ht="8.25" hidden="1" customHeight="1"/>
    <row r="50666" ht="8.25" hidden="1" customHeight="1"/>
    <row r="50667" ht="8.25" hidden="1" customHeight="1"/>
    <row r="50668" ht="8.25" hidden="1" customHeight="1"/>
    <row r="50669" ht="8.25" hidden="1" customHeight="1"/>
    <row r="50670" ht="8.25" hidden="1" customHeight="1"/>
    <row r="50671" ht="8.25" hidden="1" customHeight="1"/>
    <row r="50672" ht="8.25" hidden="1" customHeight="1"/>
    <row r="50673" ht="8.25" hidden="1" customHeight="1"/>
    <row r="50674" ht="8.25" hidden="1" customHeight="1"/>
    <row r="50675" ht="8.25" hidden="1" customHeight="1"/>
    <row r="50676" ht="8.25" hidden="1" customHeight="1"/>
    <row r="50677" ht="8.25" hidden="1" customHeight="1"/>
    <row r="50678" ht="8.25" hidden="1" customHeight="1"/>
    <row r="50679" ht="8.25" hidden="1" customHeight="1"/>
    <row r="50680" ht="8.25" hidden="1" customHeight="1"/>
    <row r="50681" ht="8.25" hidden="1" customHeight="1"/>
    <row r="50682" ht="8.25" hidden="1" customHeight="1"/>
    <row r="50683" ht="8.25" hidden="1" customHeight="1"/>
    <row r="50684" ht="8.25" hidden="1" customHeight="1"/>
    <row r="50685" ht="8.25" hidden="1" customHeight="1"/>
    <row r="50686" ht="8.25" hidden="1" customHeight="1"/>
    <row r="50687" ht="8.25" hidden="1" customHeight="1"/>
    <row r="50688" ht="8.25" hidden="1" customHeight="1"/>
    <row r="50689" ht="8.25" hidden="1" customHeight="1"/>
    <row r="50690" ht="8.25" hidden="1" customHeight="1"/>
    <row r="50691" ht="8.25" hidden="1" customHeight="1"/>
    <row r="50692" ht="8.25" hidden="1" customHeight="1"/>
    <row r="50693" ht="8.25" hidden="1" customHeight="1"/>
    <row r="50694" ht="8.25" hidden="1" customHeight="1"/>
    <row r="50695" ht="8.25" hidden="1" customHeight="1"/>
    <row r="50696" ht="8.25" hidden="1" customHeight="1"/>
    <row r="50697" ht="8.25" hidden="1" customHeight="1"/>
    <row r="50698" ht="8.25" hidden="1" customHeight="1"/>
    <row r="50699" ht="8.25" hidden="1" customHeight="1"/>
    <row r="50700" ht="8.25" hidden="1" customHeight="1"/>
    <row r="50701" ht="8.25" hidden="1" customHeight="1"/>
    <row r="50702" ht="8.25" hidden="1" customHeight="1"/>
    <row r="50703" ht="8.25" hidden="1" customHeight="1"/>
    <row r="50704" ht="8.25" hidden="1" customHeight="1"/>
    <row r="50705" ht="8.25" hidden="1" customHeight="1"/>
    <row r="50706" ht="8.25" hidden="1" customHeight="1"/>
    <row r="50707" ht="8.25" hidden="1" customHeight="1"/>
    <row r="50708" ht="8.25" hidden="1" customHeight="1"/>
    <row r="50709" ht="8.25" hidden="1" customHeight="1"/>
    <row r="50710" ht="8.25" hidden="1" customHeight="1"/>
    <row r="50711" ht="8.25" hidden="1" customHeight="1"/>
    <row r="50712" ht="8.25" hidden="1" customHeight="1"/>
    <row r="50713" ht="8.25" hidden="1" customHeight="1"/>
    <row r="50714" ht="8.25" hidden="1" customHeight="1"/>
    <row r="50715" ht="8.25" hidden="1" customHeight="1"/>
    <row r="50716" ht="8.25" hidden="1" customHeight="1"/>
    <row r="50717" ht="8.25" hidden="1" customHeight="1"/>
    <row r="50718" ht="8.25" hidden="1" customHeight="1"/>
    <row r="50719" ht="8.25" hidden="1" customHeight="1"/>
    <row r="50720" ht="8.25" hidden="1" customHeight="1"/>
    <row r="50721" ht="8.25" hidden="1" customHeight="1"/>
    <row r="50722" ht="8.25" hidden="1" customHeight="1"/>
    <row r="50723" ht="8.25" hidden="1" customHeight="1"/>
    <row r="50724" ht="8.25" hidden="1" customHeight="1"/>
    <row r="50725" ht="8.25" hidden="1" customHeight="1"/>
    <row r="50726" ht="8.25" hidden="1" customHeight="1"/>
    <row r="50727" ht="8.25" hidden="1" customHeight="1"/>
    <row r="50728" ht="8.25" hidden="1" customHeight="1"/>
    <row r="50729" ht="8.25" hidden="1" customHeight="1"/>
    <row r="50730" ht="8.25" hidden="1" customHeight="1"/>
    <row r="50731" ht="8.25" hidden="1" customHeight="1"/>
    <row r="50732" ht="8.25" hidden="1" customHeight="1"/>
    <row r="50733" ht="8.25" hidden="1" customHeight="1"/>
    <row r="50734" ht="8.25" hidden="1" customHeight="1"/>
    <row r="50735" ht="8.25" hidden="1" customHeight="1"/>
    <row r="50736" ht="8.25" hidden="1" customHeight="1"/>
    <row r="50737" ht="8.25" hidden="1" customHeight="1"/>
    <row r="50738" ht="8.25" hidden="1" customHeight="1"/>
    <row r="50739" ht="8.25" hidden="1" customHeight="1"/>
    <row r="50740" ht="8.25" hidden="1" customHeight="1"/>
    <row r="50741" ht="8.25" hidden="1" customHeight="1"/>
    <row r="50742" ht="8.25" hidden="1" customHeight="1"/>
    <row r="50743" ht="8.25" hidden="1" customHeight="1"/>
    <row r="50744" ht="8.25" hidden="1" customHeight="1"/>
    <row r="50745" ht="8.25" hidden="1" customHeight="1"/>
    <row r="50746" ht="8.25" hidden="1" customHeight="1"/>
    <row r="50747" ht="8.25" hidden="1" customHeight="1"/>
    <row r="50748" ht="8.25" hidden="1" customHeight="1"/>
    <row r="50749" ht="8.25" hidden="1" customHeight="1"/>
    <row r="50750" ht="8.25" hidden="1" customHeight="1"/>
    <row r="50751" ht="8.25" hidden="1" customHeight="1"/>
    <row r="50752" ht="8.25" hidden="1" customHeight="1"/>
    <row r="50753" ht="8.25" hidden="1" customHeight="1"/>
    <row r="50754" ht="8.25" hidden="1" customHeight="1"/>
    <row r="50755" ht="8.25" hidden="1" customHeight="1"/>
    <row r="50756" ht="8.25" hidden="1" customHeight="1"/>
    <row r="50757" ht="8.25" hidden="1" customHeight="1"/>
    <row r="50758" ht="8.25" hidden="1" customHeight="1"/>
    <row r="50759" ht="8.25" hidden="1" customHeight="1"/>
    <row r="50760" ht="8.25" hidden="1" customHeight="1"/>
    <row r="50761" ht="8.25" hidden="1" customHeight="1"/>
    <row r="50762" ht="8.25" hidden="1" customHeight="1"/>
    <row r="50763" ht="8.25" hidden="1" customHeight="1"/>
    <row r="50764" ht="8.25" hidden="1" customHeight="1"/>
    <row r="50765" ht="8.25" hidden="1" customHeight="1"/>
    <row r="50766" ht="8.25" hidden="1" customHeight="1"/>
    <row r="50767" ht="8.25" hidden="1" customHeight="1"/>
    <row r="50768" ht="8.25" hidden="1" customHeight="1"/>
    <row r="50769" ht="8.25" hidden="1" customHeight="1"/>
    <row r="50770" ht="8.25" hidden="1" customHeight="1"/>
    <row r="50771" ht="8.25" hidden="1" customHeight="1"/>
    <row r="50772" ht="8.25" hidden="1" customHeight="1"/>
    <row r="50773" ht="8.25" hidden="1" customHeight="1"/>
    <row r="50774" ht="8.25" hidden="1" customHeight="1"/>
    <row r="50775" ht="8.25" hidden="1" customHeight="1"/>
    <row r="50776" ht="8.25" hidden="1" customHeight="1"/>
    <row r="50777" ht="8.25" hidden="1" customHeight="1"/>
    <row r="50778" ht="8.25" hidden="1" customHeight="1"/>
    <row r="50779" ht="8.25" hidden="1" customHeight="1"/>
    <row r="50780" ht="8.25" hidden="1" customHeight="1"/>
    <row r="50781" ht="8.25" hidden="1" customHeight="1"/>
    <row r="50782" ht="8.25" hidden="1" customHeight="1"/>
    <row r="50783" ht="8.25" hidden="1" customHeight="1"/>
    <row r="50784" ht="8.25" hidden="1" customHeight="1"/>
    <row r="50785" ht="8.25" hidden="1" customHeight="1"/>
    <row r="50786" ht="8.25" hidden="1" customHeight="1"/>
    <row r="50787" ht="8.25" hidden="1" customHeight="1"/>
    <row r="50788" ht="8.25" hidden="1" customHeight="1"/>
    <row r="50789" ht="8.25" hidden="1" customHeight="1"/>
    <row r="50790" ht="8.25" hidden="1" customHeight="1"/>
    <row r="50791" ht="8.25" hidden="1" customHeight="1"/>
    <row r="50792" ht="8.25" hidden="1" customHeight="1"/>
    <row r="50793" ht="8.25" hidden="1" customHeight="1"/>
    <row r="50794" ht="8.25" hidden="1" customHeight="1"/>
    <row r="50795" ht="8.25" hidden="1" customHeight="1"/>
    <row r="50796" ht="8.25" hidden="1" customHeight="1"/>
    <row r="50797" ht="8.25" hidden="1" customHeight="1"/>
    <row r="50798" ht="8.25" hidden="1" customHeight="1"/>
    <row r="50799" ht="8.25" hidden="1" customHeight="1"/>
    <row r="50800" ht="8.25" hidden="1" customHeight="1"/>
    <row r="50801" ht="8.25" hidden="1" customHeight="1"/>
    <row r="50802" ht="8.25" hidden="1" customHeight="1"/>
    <row r="50803" ht="8.25" hidden="1" customHeight="1"/>
    <row r="50804" ht="8.25" hidden="1" customHeight="1"/>
    <row r="50805" ht="8.25" hidden="1" customHeight="1"/>
    <row r="50806" ht="8.25" hidden="1" customHeight="1"/>
    <row r="50807" ht="8.25" hidden="1" customHeight="1"/>
    <row r="50808" ht="8.25" hidden="1" customHeight="1"/>
    <row r="50809" ht="8.25" hidden="1" customHeight="1"/>
    <row r="50810" ht="8.25" hidden="1" customHeight="1"/>
    <row r="50811" ht="8.25" hidden="1" customHeight="1"/>
    <row r="50812" ht="8.25" hidden="1" customHeight="1"/>
    <row r="50813" ht="8.25" hidden="1" customHeight="1"/>
    <row r="50814" ht="8.25" hidden="1" customHeight="1"/>
    <row r="50815" ht="8.25" hidden="1" customHeight="1"/>
    <row r="50816" ht="8.25" hidden="1" customHeight="1"/>
    <row r="50817" ht="8.25" hidden="1" customHeight="1"/>
    <row r="50818" ht="8.25" hidden="1" customHeight="1"/>
    <row r="50819" ht="8.25" hidden="1" customHeight="1"/>
    <row r="50820" ht="8.25" hidden="1" customHeight="1"/>
    <row r="50821" ht="8.25" hidden="1" customHeight="1"/>
    <row r="50822" ht="8.25" hidden="1" customHeight="1"/>
    <row r="50823" ht="8.25" hidden="1" customHeight="1"/>
    <row r="50824" ht="8.25" hidden="1" customHeight="1"/>
    <row r="50825" ht="8.25" hidden="1" customHeight="1"/>
    <row r="50826" ht="8.25" hidden="1" customHeight="1"/>
    <row r="50827" ht="8.25" hidden="1" customHeight="1"/>
    <row r="50828" ht="8.25" hidden="1" customHeight="1"/>
    <row r="50829" ht="8.25" hidden="1" customHeight="1"/>
    <row r="50830" ht="8.25" hidden="1" customHeight="1"/>
    <row r="50831" ht="8.25" hidden="1" customHeight="1"/>
    <row r="50832" ht="8.25" hidden="1" customHeight="1"/>
    <row r="50833" ht="8.25" hidden="1" customHeight="1"/>
    <row r="50834" ht="8.25" hidden="1" customHeight="1"/>
    <row r="50835" ht="8.25" hidden="1" customHeight="1"/>
    <row r="50836" ht="8.25" hidden="1" customHeight="1"/>
    <row r="50837" ht="8.25" hidden="1" customHeight="1"/>
    <row r="50838" ht="8.25" hidden="1" customHeight="1"/>
    <row r="50839" ht="8.25" hidden="1" customHeight="1"/>
    <row r="50840" ht="8.25" hidden="1" customHeight="1"/>
    <row r="50841" ht="8.25" hidden="1" customHeight="1"/>
    <row r="50842" ht="8.25" hidden="1" customHeight="1"/>
    <row r="50843" ht="8.25" hidden="1" customHeight="1"/>
    <row r="50844" ht="8.25" hidden="1" customHeight="1"/>
    <row r="50845" ht="8.25" hidden="1" customHeight="1"/>
    <row r="50846" ht="8.25" hidden="1" customHeight="1"/>
    <row r="50847" ht="8.25" hidden="1" customHeight="1"/>
    <row r="50848" ht="8.25" hidden="1" customHeight="1"/>
    <row r="50849" ht="8.25" hidden="1" customHeight="1"/>
    <row r="50850" ht="8.25" hidden="1" customHeight="1"/>
    <row r="50851" ht="8.25" hidden="1" customHeight="1"/>
    <row r="50852" ht="8.25" hidden="1" customHeight="1"/>
    <row r="50853" ht="8.25" hidden="1" customHeight="1"/>
    <row r="50854" ht="8.25" hidden="1" customHeight="1"/>
    <row r="50855" ht="8.25" hidden="1" customHeight="1"/>
    <row r="50856" ht="8.25" hidden="1" customHeight="1"/>
    <row r="50857" ht="8.25" hidden="1" customHeight="1"/>
    <row r="50858" ht="8.25" hidden="1" customHeight="1"/>
    <row r="50859" ht="8.25" hidden="1" customHeight="1"/>
    <row r="50860" ht="8.25" hidden="1" customHeight="1"/>
    <row r="50861" ht="8.25" hidden="1" customHeight="1"/>
    <row r="50862" ht="8.25" hidden="1" customHeight="1"/>
    <row r="50863" ht="8.25" hidden="1" customHeight="1"/>
    <row r="50864" ht="8.25" hidden="1" customHeight="1"/>
    <row r="50865" ht="8.25" hidden="1" customHeight="1"/>
    <row r="50866" ht="8.25" hidden="1" customHeight="1"/>
    <row r="50867" ht="8.25" hidden="1" customHeight="1"/>
    <row r="50868" ht="8.25" hidden="1" customHeight="1"/>
    <row r="50869" ht="8.25" hidden="1" customHeight="1"/>
    <row r="50870" ht="8.25" hidden="1" customHeight="1"/>
    <row r="50871" ht="8.25" hidden="1" customHeight="1"/>
    <row r="50872" ht="8.25" hidden="1" customHeight="1"/>
    <row r="50873" ht="8.25" hidden="1" customHeight="1"/>
    <row r="50874" ht="8.25" hidden="1" customHeight="1"/>
    <row r="50875" ht="8.25" hidden="1" customHeight="1"/>
    <row r="50876" ht="8.25" hidden="1" customHeight="1"/>
    <row r="50877" ht="8.25" hidden="1" customHeight="1"/>
    <row r="50878" ht="8.25" hidden="1" customHeight="1"/>
    <row r="50879" ht="8.25" hidden="1" customHeight="1"/>
    <row r="50880" ht="8.25" hidden="1" customHeight="1"/>
    <row r="50881" ht="8.25" hidden="1" customHeight="1"/>
    <row r="50882" ht="8.25" hidden="1" customHeight="1"/>
    <row r="50883" ht="8.25" hidden="1" customHeight="1"/>
    <row r="50884" ht="8.25" hidden="1" customHeight="1"/>
    <row r="50885" ht="8.25" hidden="1" customHeight="1"/>
    <row r="50886" ht="8.25" hidden="1" customHeight="1"/>
    <row r="50887" ht="8.25" hidden="1" customHeight="1"/>
    <row r="50888" ht="8.25" hidden="1" customHeight="1"/>
    <row r="50889" ht="8.25" hidden="1" customHeight="1"/>
    <row r="50890" ht="8.25" hidden="1" customHeight="1"/>
    <row r="50891" ht="8.25" hidden="1" customHeight="1"/>
    <row r="50892" ht="8.25" hidden="1" customHeight="1"/>
    <row r="50893" ht="8.25" hidden="1" customHeight="1"/>
    <row r="50894" ht="8.25" hidden="1" customHeight="1"/>
    <row r="50895" ht="8.25" hidden="1" customHeight="1"/>
    <row r="50896" ht="8.25" hidden="1" customHeight="1"/>
    <row r="50897" ht="8.25" hidden="1" customHeight="1"/>
    <row r="50898" ht="8.25" hidden="1" customHeight="1"/>
    <row r="50899" ht="8.25" hidden="1" customHeight="1"/>
    <row r="50900" ht="8.25" hidden="1" customHeight="1"/>
    <row r="50901" ht="8.25" hidden="1" customHeight="1"/>
    <row r="50902" ht="8.25" hidden="1" customHeight="1"/>
    <row r="50903" ht="8.25" hidden="1" customHeight="1"/>
    <row r="50904" ht="8.25" hidden="1" customHeight="1"/>
    <row r="50905" ht="8.25" hidden="1" customHeight="1"/>
    <row r="50906" ht="8.25" hidden="1" customHeight="1"/>
    <row r="50907" ht="8.25" hidden="1" customHeight="1"/>
    <row r="50908" ht="8.25" hidden="1" customHeight="1"/>
    <row r="50909" ht="8.25" hidden="1" customHeight="1"/>
    <row r="50910" ht="8.25" hidden="1" customHeight="1"/>
    <row r="50911" ht="8.25" hidden="1" customHeight="1"/>
    <row r="50912" ht="8.25" hidden="1" customHeight="1"/>
    <row r="50913" ht="8.25" hidden="1" customHeight="1"/>
    <row r="50914" ht="8.25" hidden="1" customHeight="1"/>
    <row r="50915" ht="8.25" hidden="1" customHeight="1"/>
    <row r="50916" ht="8.25" hidden="1" customHeight="1"/>
    <row r="50917" ht="8.25" hidden="1" customHeight="1"/>
    <row r="50918" ht="8.25" hidden="1" customHeight="1"/>
    <row r="50919" ht="8.25" hidden="1" customHeight="1"/>
    <row r="50920" ht="8.25" hidden="1" customHeight="1"/>
    <row r="50921" ht="8.25" hidden="1" customHeight="1"/>
    <row r="50922" ht="8.25" hidden="1" customHeight="1"/>
    <row r="50923" ht="8.25" hidden="1" customHeight="1"/>
    <row r="50924" ht="8.25" hidden="1" customHeight="1"/>
    <row r="50925" ht="8.25" hidden="1" customHeight="1"/>
    <row r="50926" ht="8.25" hidden="1" customHeight="1"/>
    <row r="50927" ht="8.25" hidden="1" customHeight="1"/>
    <row r="50928" ht="8.25" hidden="1" customHeight="1"/>
    <row r="50929" ht="8.25" hidden="1" customHeight="1"/>
    <row r="50930" ht="8.25" hidden="1" customHeight="1"/>
    <row r="50931" ht="8.25" hidden="1" customHeight="1"/>
    <row r="50932" ht="8.25" hidden="1" customHeight="1"/>
    <row r="50933" ht="8.25" hidden="1" customHeight="1"/>
    <row r="50934" ht="8.25" hidden="1" customHeight="1"/>
    <row r="50935" ht="8.25" hidden="1" customHeight="1"/>
    <row r="50936" ht="8.25" hidden="1" customHeight="1"/>
    <row r="50937" ht="8.25" hidden="1" customHeight="1"/>
    <row r="50938" ht="8.25" hidden="1" customHeight="1"/>
    <row r="50939" ht="8.25" hidden="1" customHeight="1"/>
    <row r="50940" ht="8.25" hidden="1" customHeight="1"/>
    <row r="50941" ht="8.25" hidden="1" customHeight="1"/>
    <row r="50942" ht="8.25" hidden="1" customHeight="1"/>
    <row r="50943" ht="8.25" hidden="1" customHeight="1"/>
    <row r="50944" ht="8.25" hidden="1" customHeight="1"/>
    <row r="50945" ht="8.25" hidden="1" customHeight="1"/>
    <row r="50946" ht="8.25" hidden="1" customHeight="1"/>
    <row r="50947" ht="8.25" hidden="1" customHeight="1"/>
    <row r="50948" ht="8.25" hidden="1" customHeight="1"/>
    <row r="50949" ht="8.25" hidden="1" customHeight="1"/>
    <row r="50950" ht="8.25" hidden="1" customHeight="1"/>
    <row r="50951" ht="8.25" hidden="1" customHeight="1"/>
    <row r="50952" ht="8.25" hidden="1" customHeight="1"/>
    <row r="50953" ht="8.25" hidden="1" customHeight="1"/>
    <row r="50954" ht="8.25" hidden="1" customHeight="1"/>
    <row r="50955" ht="8.25" hidden="1" customHeight="1"/>
    <row r="50956" ht="8.25" hidden="1" customHeight="1"/>
    <row r="50957" ht="8.25" hidden="1" customHeight="1"/>
    <row r="50958" ht="8.25" hidden="1" customHeight="1"/>
    <row r="50959" ht="8.25" hidden="1" customHeight="1"/>
    <row r="50960" ht="8.25" hidden="1" customHeight="1"/>
    <row r="50961" ht="8.25" hidden="1" customHeight="1"/>
    <row r="50962" ht="8.25" hidden="1" customHeight="1"/>
    <row r="50963" ht="8.25" hidden="1" customHeight="1"/>
    <row r="50964" ht="8.25" hidden="1" customHeight="1"/>
    <row r="50965" ht="8.25" hidden="1" customHeight="1"/>
    <row r="50966" ht="8.25" hidden="1" customHeight="1"/>
    <row r="50967" ht="8.25" hidden="1" customHeight="1"/>
    <row r="50968" ht="8.25" hidden="1" customHeight="1"/>
    <row r="50969" ht="8.25" hidden="1" customHeight="1"/>
    <row r="50970" ht="8.25" hidden="1" customHeight="1"/>
    <row r="50971" ht="8.25" hidden="1" customHeight="1"/>
    <row r="50972" ht="8.25" hidden="1" customHeight="1"/>
    <row r="50973" ht="8.25" hidden="1" customHeight="1"/>
    <row r="50974" ht="8.25" hidden="1" customHeight="1"/>
    <row r="50975" ht="8.25" hidden="1" customHeight="1"/>
    <row r="50976" ht="8.25" hidden="1" customHeight="1"/>
    <row r="50977" ht="8.25" hidden="1" customHeight="1"/>
    <row r="50978" ht="8.25" hidden="1" customHeight="1"/>
    <row r="50979" ht="8.25" hidden="1" customHeight="1"/>
    <row r="50980" ht="8.25" hidden="1" customHeight="1"/>
    <row r="50981" ht="8.25" hidden="1" customHeight="1"/>
    <row r="50982" ht="8.25" hidden="1" customHeight="1"/>
    <row r="50983" ht="8.25" hidden="1" customHeight="1"/>
    <row r="50984" ht="8.25" hidden="1" customHeight="1"/>
    <row r="50985" ht="8.25" hidden="1" customHeight="1"/>
    <row r="50986" ht="8.25" hidden="1" customHeight="1"/>
    <row r="50987" ht="8.25" hidden="1" customHeight="1"/>
    <row r="50988" ht="8.25" hidden="1" customHeight="1"/>
    <row r="50989" ht="8.25" hidden="1" customHeight="1"/>
    <row r="50990" ht="8.25" hidden="1" customHeight="1"/>
    <row r="50991" ht="8.25" hidden="1" customHeight="1"/>
    <row r="50992" ht="8.25" hidden="1" customHeight="1"/>
    <row r="50993" ht="8.25" hidden="1" customHeight="1"/>
    <row r="50994" ht="8.25" hidden="1" customHeight="1"/>
    <row r="50995" ht="8.25" hidden="1" customHeight="1"/>
    <row r="50996" ht="8.25" hidden="1" customHeight="1"/>
    <row r="50997" ht="8.25" hidden="1" customHeight="1"/>
    <row r="50998" ht="8.25" hidden="1" customHeight="1"/>
    <row r="50999" ht="8.25" hidden="1" customHeight="1"/>
    <row r="51000" ht="8.25" hidden="1" customHeight="1"/>
    <row r="51001" ht="8.25" hidden="1" customHeight="1"/>
    <row r="51002" ht="8.25" hidden="1" customHeight="1"/>
    <row r="51003" ht="8.25" hidden="1" customHeight="1"/>
    <row r="51004" ht="8.25" hidden="1" customHeight="1"/>
    <row r="51005" ht="8.25" hidden="1" customHeight="1"/>
    <row r="51006" ht="8.25" hidden="1" customHeight="1"/>
    <row r="51007" ht="8.25" hidden="1" customHeight="1"/>
    <row r="51008" ht="8.25" hidden="1" customHeight="1"/>
    <row r="51009" ht="8.25" hidden="1" customHeight="1"/>
    <row r="51010" ht="8.25" hidden="1" customHeight="1"/>
    <row r="51011" ht="8.25" hidden="1" customHeight="1"/>
    <row r="51012" ht="8.25" hidden="1" customHeight="1"/>
    <row r="51013" ht="8.25" hidden="1" customHeight="1"/>
    <row r="51014" ht="8.25" hidden="1" customHeight="1"/>
    <row r="51015" ht="8.25" hidden="1" customHeight="1"/>
    <row r="51016" ht="8.25" hidden="1" customHeight="1"/>
    <row r="51017" ht="8.25" hidden="1" customHeight="1"/>
    <row r="51018" ht="8.25" hidden="1" customHeight="1"/>
    <row r="51019" ht="8.25" hidden="1" customHeight="1"/>
    <row r="51020" ht="8.25" hidden="1" customHeight="1"/>
    <row r="51021" ht="8.25" hidden="1" customHeight="1"/>
    <row r="51022" ht="8.25" hidden="1" customHeight="1"/>
    <row r="51023" ht="8.25" hidden="1" customHeight="1"/>
    <row r="51024" ht="8.25" hidden="1" customHeight="1"/>
    <row r="51025" ht="8.25" hidden="1" customHeight="1"/>
    <row r="51026" ht="8.25" hidden="1" customHeight="1"/>
    <row r="51027" ht="8.25" hidden="1" customHeight="1"/>
    <row r="51028" ht="8.25" hidden="1" customHeight="1"/>
    <row r="51029" ht="8.25" hidden="1" customHeight="1"/>
    <row r="51030" ht="8.25" hidden="1" customHeight="1"/>
    <row r="51031" ht="8.25" hidden="1" customHeight="1"/>
    <row r="51032" ht="8.25" hidden="1" customHeight="1"/>
    <row r="51033" ht="8.25" hidden="1" customHeight="1"/>
    <row r="51034" ht="8.25" hidden="1" customHeight="1"/>
    <row r="51035" ht="8.25" hidden="1" customHeight="1"/>
    <row r="51036" ht="8.25" hidden="1" customHeight="1"/>
    <row r="51037" ht="8.25" hidden="1" customHeight="1"/>
    <row r="51038" ht="8.25" hidden="1" customHeight="1"/>
    <row r="51039" ht="8.25" hidden="1" customHeight="1"/>
    <row r="51040" ht="8.25" hidden="1" customHeight="1"/>
    <row r="51041" ht="8.25" hidden="1" customHeight="1"/>
    <row r="51042" ht="8.25" hidden="1" customHeight="1"/>
    <row r="51043" ht="8.25" hidden="1" customHeight="1"/>
    <row r="51044" ht="8.25" hidden="1" customHeight="1"/>
    <row r="51045" ht="8.25" hidden="1" customHeight="1"/>
    <row r="51046" ht="8.25" hidden="1" customHeight="1"/>
    <row r="51047" ht="8.25" hidden="1" customHeight="1"/>
    <row r="51048" ht="8.25" hidden="1" customHeight="1"/>
    <row r="51049" ht="8.25" hidden="1" customHeight="1"/>
    <row r="51050" ht="8.25" hidden="1" customHeight="1"/>
    <row r="51051" ht="8.25" hidden="1" customHeight="1"/>
    <row r="51052" ht="8.25" hidden="1" customHeight="1"/>
    <row r="51053" ht="8.25" hidden="1" customHeight="1"/>
    <row r="51054" ht="8.25" hidden="1" customHeight="1"/>
    <row r="51055" ht="8.25" hidden="1" customHeight="1"/>
    <row r="51056" ht="8.25" hidden="1" customHeight="1"/>
    <row r="51057" ht="8.25" hidden="1" customHeight="1"/>
    <row r="51058" ht="8.25" hidden="1" customHeight="1"/>
    <row r="51059" ht="8.25" hidden="1" customHeight="1"/>
    <row r="51060" ht="8.25" hidden="1" customHeight="1"/>
    <row r="51061" ht="8.25" hidden="1" customHeight="1"/>
    <row r="51062" ht="8.25" hidden="1" customHeight="1"/>
    <row r="51063" ht="8.25" hidden="1" customHeight="1"/>
    <row r="51064" ht="8.25" hidden="1" customHeight="1"/>
    <row r="51065" ht="8.25" hidden="1" customHeight="1"/>
    <row r="51066" ht="8.25" hidden="1" customHeight="1"/>
    <row r="51067" ht="8.25" hidden="1" customHeight="1"/>
    <row r="51068" ht="8.25" hidden="1" customHeight="1"/>
    <row r="51069" ht="8.25" hidden="1" customHeight="1"/>
    <row r="51070" ht="8.25" hidden="1" customHeight="1"/>
    <row r="51071" ht="8.25" hidden="1" customHeight="1"/>
    <row r="51072" ht="8.25" hidden="1" customHeight="1"/>
    <row r="51073" ht="8.25" hidden="1" customHeight="1"/>
    <row r="51074" ht="8.25" hidden="1" customHeight="1"/>
    <row r="51075" ht="8.25" hidden="1" customHeight="1"/>
    <row r="51076" ht="8.25" hidden="1" customHeight="1"/>
    <row r="51077" ht="8.25" hidden="1" customHeight="1"/>
    <row r="51078" ht="8.25" hidden="1" customHeight="1"/>
    <row r="51079" ht="8.25" hidden="1" customHeight="1"/>
    <row r="51080" ht="8.25" hidden="1" customHeight="1"/>
    <row r="51081" ht="8.25" hidden="1" customHeight="1"/>
    <row r="51082" ht="8.25" hidden="1" customHeight="1"/>
    <row r="51083" ht="8.25" hidden="1" customHeight="1"/>
    <row r="51084" ht="8.25" hidden="1" customHeight="1"/>
    <row r="51085" ht="8.25" hidden="1" customHeight="1"/>
    <row r="51086" ht="8.25" hidden="1" customHeight="1"/>
    <row r="51087" ht="8.25" hidden="1" customHeight="1"/>
    <row r="51088" ht="8.25" hidden="1" customHeight="1"/>
    <row r="51089" ht="8.25" hidden="1" customHeight="1"/>
    <row r="51090" ht="8.25" hidden="1" customHeight="1"/>
    <row r="51091" ht="8.25" hidden="1" customHeight="1"/>
    <row r="51092" ht="8.25" hidden="1" customHeight="1"/>
    <row r="51093" ht="8.25" hidden="1" customHeight="1"/>
    <row r="51094" ht="8.25" hidden="1" customHeight="1"/>
    <row r="51095" ht="8.25" hidden="1" customHeight="1"/>
    <row r="51096" ht="8.25" hidden="1" customHeight="1"/>
    <row r="51097" ht="8.25" hidden="1" customHeight="1"/>
    <row r="51098" ht="8.25" hidden="1" customHeight="1"/>
    <row r="51099" ht="8.25" hidden="1" customHeight="1"/>
    <row r="51100" ht="8.25" hidden="1" customHeight="1"/>
    <row r="51101" ht="8.25" hidden="1" customHeight="1"/>
    <row r="51102" ht="8.25" hidden="1" customHeight="1"/>
    <row r="51103" ht="8.25" hidden="1" customHeight="1"/>
    <row r="51104" ht="8.25" hidden="1" customHeight="1"/>
    <row r="51105" ht="8.25" hidden="1" customHeight="1"/>
    <row r="51106" ht="8.25" hidden="1" customHeight="1"/>
    <row r="51107" ht="8.25" hidden="1" customHeight="1"/>
    <row r="51108" ht="8.25" hidden="1" customHeight="1"/>
    <row r="51109" ht="8.25" hidden="1" customHeight="1"/>
    <row r="51110" ht="8.25" hidden="1" customHeight="1"/>
    <row r="51111" ht="8.25" hidden="1" customHeight="1"/>
    <row r="51112" ht="8.25" hidden="1" customHeight="1"/>
    <row r="51113" ht="8.25" hidden="1" customHeight="1"/>
    <row r="51114" ht="8.25" hidden="1" customHeight="1"/>
    <row r="51115" ht="8.25" hidden="1" customHeight="1"/>
    <row r="51116" ht="8.25" hidden="1" customHeight="1"/>
    <row r="51117" ht="8.25" hidden="1" customHeight="1"/>
    <row r="51118" ht="8.25" hidden="1" customHeight="1"/>
    <row r="51119" ht="8.25" hidden="1" customHeight="1"/>
    <row r="51120" ht="8.25" hidden="1" customHeight="1"/>
    <row r="51121" ht="8.25" hidden="1" customHeight="1"/>
    <row r="51122" ht="8.25" hidden="1" customHeight="1"/>
    <row r="51123" ht="8.25" hidden="1" customHeight="1"/>
    <row r="51124" ht="8.25" hidden="1" customHeight="1"/>
    <row r="51125" ht="8.25" hidden="1" customHeight="1"/>
    <row r="51126" ht="8.25" hidden="1" customHeight="1"/>
    <row r="51127" ht="8.25" hidden="1" customHeight="1"/>
    <row r="51128" ht="8.25" hidden="1" customHeight="1"/>
    <row r="51129" ht="8.25" hidden="1" customHeight="1"/>
    <row r="51130" ht="8.25" hidden="1" customHeight="1"/>
    <row r="51131" ht="8.25" hidden="1" customHeight="1"/>
    <row r="51132" ht="8.25" hidden="1" customHeight="1"/>
    <row r="51133" ht="8.25" hidden="1" customHeight="1"/>
    <row r="51134" ht="8.25" hidden="1" customHeight="1"/>
    <row r="51135" ht="8.25" hidden="1" customHeight="1"/>
    <row r="51136" ht="8.25" hidden="1" customHeight="1"/>
    <row r="51137" ht="8.25" hidden="1" customHeight="1"/>
    <row r="51138" ht="8.25" hidden="1" customHeight="1"/>
    <row r="51139" ht="8.25" hidden="1" customHeight="1"/>
    <row r="51140" ht="8.25" hidden="1" customHeight="1"/>
    <row r="51141" ht="8.25" hidden="1" customHeight="1"/>
    <row r="51142" ht="8.25" hidden="1" customHeight="1"/>
    <row r="51143" ht="8.25" hidden="1" customHeight="1"/>
    <row r="51144" ht="8.25" hidden="1" customHeight="1"/>
    <row r="51145" ht="8.25" hidden="1" customHeight="1"/>
    <row r="51146" ht="8.25" hidden="1" customHeight="1"/>
    <row r="51147" ht="8.25" hidden="1" customHeight="1"/>
    <row r="51148" ht="8.25" hidden="1" customHeight="1"/>
    <row r="51149" ht="8.25" hidden="1" customHeight="1"/>
    <row r="51150" ht="8.25" hidden="1" customHeight="1"/>
    <row r="51151" ht="8.25" hidden="1" customHeight="1"/>
    <row r="51152" ht="8.25" hidden="1" customHeight="1"/>
    <row r="51153" ht="8.25" hidden="1" customHeight="1"/>
    <row r="51154" ht="8.25" hidden="1" customHeight="1"/>
    <row r="51155" ht="8.25" hidden="1" customHeight="1"/>
    <row r="51156" ht="8.25" hidden="1" customHeight="1"/>
    <row r="51157" ht="8.25" hidden="1" customHeight="1"/>
    <row r="51158" ht="8.25" hidden="1" customHeight="1"/>
    <row r="51159" ht="8.25" hidden="1" customHeight="1"/>
    <row r="51160" ht="8.25" hidden="1" customHeight="1"/>
    <row r="51161" ht="8.25" hidden="1" customHeight="1"/>
    <row r="51162" ht="8.25" hidden="1" customHeight="1"/>
    <row r="51163" ht="8.25" hidden="1" customHeight="1"/>
    <row r="51164" ht="8.25" hidden="1" customHeight="1"/>
    <row r="51165" ht="8.25" hidden="1" customHeight="1"/>
    <row r="51166" ht="8.25" hidden="1" customHeight="1"/>
    <row r="51167" ht="8.25" hidden="1" customHeight="1"/>
    <row r="51168" ht="8.25" hidden="1" customHeight="1"/>
    <row r="51169" ht="8.25" hidden="1" customHeight="1"/>
    <row r="51170" ht="8.25" hidden="1" customHeight="1"/>
    <row r="51171" ht="8.25" hidden="1" customHeight="1"/>
    <row r="51172" ht="8.25" hidden="1" customHeight="1"/>
    <row r="51173" ht="8.25" hidden="1" customHeight="1"/>
    <row r="51174" ht="8.25" hidden="1" customHeight="1"/>
    <row r="51175" ht="8.25" hidden="1" customHeight="1"/>
    <row r="51176" ht="8.25" hidden="1" customHeight="1"/>
    <row r="51177" ht="8.25" hidden="1" customHeight="1"/>
    <row r="51178" ht="8.25" hidden="1" customHeight="1"/>
    <row r="51179" ht="8.25" hidden="1" customHeight="1"/>
    <row r="51180" ht="8.25" hidden="1" customHeight="1"/>
    <row r="51181" ht="8.25" hidden="1" customHeight="1"/>
    <row r="51182" ht="8.25" hidden="1" customHeight="1"/>
    <row r="51183" ht="8.25" hidden="1" customHeight="1"/>
    <row r="51184" ht="8.25" hidden="1" customHeight="1"/>
    <row r="51185" ht="8.25" hidden="1" customHeight="1"/>
    <row r="51186" ht="8.25" hidden="1" customHeight="1"/>
    <row r="51187" ht="8.25" hidden="1" customHeight="1"/>
    <row r="51188" ht="8.25" hidden="1" customHeight="1"/>
    <row r="51189" ht="8.25" hidden="1" customHeight="1"/>
    <row r="51190" ht="8.25" hidden="1" customHeight="1"/>
    <row r="51191" ht="8.25" hidden="1" customHeight="1"/>
    <row r="51192" ht="8.25" hidden="1" customHeight="1"/>
    <row r="51193" ht="8.25" hidden="1" customHeight="1"/>
    <row r="51194" ht="8.25" hidden="1" customHeight="1"/>
    <row r="51195" ht="8.25" hidden="1" customHeight="1"/>
    <row r="51196" ht="8.25" hidden="1" customHeight="1"/>
    <row r="51197" ht="8.25" hidden="1" customHeight="1"/>
    <row r="51198" ht="8.25" hidden="1" customHeight="1"/>
    <row r="51199" ht="8.25" hidden="1" customHeight="1"/>
    <row r="51200" ht="8.25" hidden="1" customHeight="1"/>
    <row r="51201" ht="8.25" hidden="1" customHeight="1"/>
    <row r="51202" ht="8.25" hidden="1" customHeight="1"/>
    <row r="51203" ht="8.25" hidden="1" customHeight="1"/>
    <row r="51204" ht="8.25" hidden="1" customHeight="1"/>
    <row r="51205" ht="8.25" hidden="1" customHeight="1"/>
    <row r="51206" ht="8.25" hidden="1" customHeight="1"/>
    <row r="51207" ht="8.25" hidden="1" customHeight="1"/>
    <row r="51208" ht="8.25" hidden="1" customHeight="1"/>
    <row r="51209" ht="8.25" hidden="1" customHeight="1"/>
    <row r="51210" ht="8.25" hidden="1" customHeight="1"/>
    <row r="51211" ht="8.25" hidden="1" customHeight="1"/>
    <row r="51212" ht="8.25" hidden="1" customHeight="1"/>
    <row r="51213" ht="8.25" hidden="1" customHeight="1"/>
    <row r="51214" ht="8.25" hidden="1" customHeight="1"/>
    <row r="51215" ht="8.25" hidden="1" customHeight="1"/>
    <row r="51216" ht="8.25" hidden="1" customHeight="1"/>
    <row r="51217" ht="8.25" hidden="1" customHeight="1"/>
    <row r="51218" ht="8.25" hidden="1" customHeight="1"/>
    <row r="51219" ht="8.25" hidden="1" customHeight="1"/>
    <row r="51220" ht="8.25" hidden="1" customHeight="1"/>
    <row r="51221" ht="8.25" hidden="1" customHeight="1"/>
    <row r="51222" ht="8.25" hidden="1" customHeight="1"/>
    <row r="51223" ht="8.25" hidden="1" customHeight="1"/>
    <row r="51224" ht="8.25" hidden="1" customHeight="1"/>
    <row r="51225" ht="8.25" hidden="1" customHeight="1"/>
    <row r="51226" ht="8.25" hidden="1" customHeight="1"/>
    <row r="51227" ht="8.25" hidden="1" customHeight="1"/>
    <row r="51228" ht="8.25" hidden="1" customHeight="1"/>
    <row r="51229" ht="8.25" hidden="1" customHeight="1"/>
    <row r="51230" ht="8.25" hidden="1" customHeight="1"/>
    <row r="51231" ht="8.25" hidden="1" customHeight="1"/>
    <row r="51232" ht="8.25" hidden="1" customHeight="1"/>
    <row r="51233" ht="8.25" hidden="1" customHeight="1"/>
    <row r="51234" ht="8.25" hidden="1" customHeight="1"/>
    <row r="51235" ht="8.25" hidden="1" customHeight="1"/>
    <row r="51236" ht="8.25" hidden="1" customHeight="1"/>
    <row r="51237" ht="8.25" hidden="1" customHeight="1"/>
    <row r="51238" ht="8.25" hidden="1" customHeight="1"/>
    <row r="51239" ht="8.25" hidden="1" customHeight="1"/>
    <row r="51240" ht="8.25" hidden="1" customHeight="1"/>
    <row r="51241" ht="8.25" hidden="1" customHeight="1"/>
    <row r="51242" ht="8.25" hidden="1" customHeight="1"/>
    <row r="51243" ht="8.25" hidden="1" customHeight="1"/>
    <row r="51244" ht="8.25" hidden="1" customHeight="1"/>
    <row r="51245" ht="8.25" hidden="1" customHeight="1"/>
    <row r="51246" ht="8.25" hidden="1" customHeight="1"/>
    <row r="51247" ht="8.25" hidden="1" customHeight="1"/>
    <row r="51248" ht="8.25" hidden="1" customHeight="1"/>
    <row r="51249" ht="8.25" hidden="1" customHeight="1"/>
    <row r="51250" ht="8.25" hidden="1" customHeight="1"/>
    <row r="51251" ht="8.25" hidden="1" customHeight="1"/>
    <row r="51252" ht="8.25" hidden="1" customHeight="1"/>
    <row r="51253" ht="8.25" hidden="1" customHeight="1"/>
    <row r="51254" ht="8.25" hidden="1" customHeight="1"/>
    <row r="51255" ht="8.25" hidden="1" customHeight="1"/>
    <row r="51256" ht="8.25" hidden="1" customHeight="1"/>
    <row r="51257" ht="8.25" hidden="1" customHeight="1"/>
    <row r="51258" ht="8.25" hidden="1" customHeight="1"/>
    <row r="51259" ht="8.25" hidden="1" customHeight="1"/>
    <row r="51260" ht="8.25" hidden="1" customHeight="1"/>
    <row r="51261" ht="8.25" hidden="1" customHeight="1"/>
    <row r="51262" ht="8.25" hidden="1" customHeight="1"/>
    <row r="51263" ht="8.25" hidden="1" customHeight="1"/>
    <row r="51264" ht="8.25" hidden="1" customHeight="1"/>
    <row r="51265" ht="8.25" hidden="1" customHeight="1"/>
    <row r="51266" ht="8.25" hidden="1" customHeight="1"/>
    <row r="51267" ht="8.25" hidden="1" customHeight="1"/>
    <row r="51268" ht="8.25" hidden="1" customHeight="1"/>
    <row r="51269" ht="8.25" hidden="1" customHeight="1"/>
    <row r="51270" ht="8.25" hidden="1" customHeight="1"/>
    <row r="51271" ht="8.25" hidden="1" customHeight="1"/>
    <row r="51272" ht="8.25" hidden="1" customHeight="1"/>
    <row r="51273" ht="8.25" hidden="1" customHeight="1"/>
    <row r="51274" ht="8.25" hidden="1" customHeight="1"/>
    <row r="51275" ht="8.25" hidden="1" customHeight="1"/>
    <row r="51276" ht="8.25" hidden="1" customHeight="1"/>
    <row r="51277" ht="8.25" hidden="1" customHeight="1"/>
    <row r="51278" ht="8.25" hidden="1" customHeight="1"/>
    <row r="51279" ht="8.25" hidden="1" customHeight="1"/>
    <row r="51280" ht="8.25" hidden="1" customHeight="1"/>
    <row r="51281" ht="8.25" hidden="1" customHeight="1"/>
    <row r="51282" ht="8.25" hidden="1" customHeight="1"/>
    <row r="51283" ht="8.25" hidden="1" customHeight="1"/>
    <row r="51284" ht="8.25" hidden="1" customHeight="1"/>
    <row r="51285" ht="8.25" hidden="1" customHeight="1"/>
    <row r="51286" ht="8.25" hidden="1" customHeight="1"/>
    <row r="51287" ht="8.25" hidden="1" customHeight="1"/>
    <row r="51288" ht="8.25" hidden="1" customHeight="1"/>
    <row r="51289" ht="8.25" hidden="1" customHeight="1"/>
    <row r="51290" ht="8.25" hidden="1" customHeight="1"/>
    <row r="51291" ht="8.25" hidden="1" customHeight="1"/>
    <row r="51292" ht="8.25" hidden="1" customHeight="1"/>
    <row r="51293" ht="8.25" hidden="1" customHeight="1"/>
    <row r="51294" ht="8.25" hidden="1" customHeight="1"/>
    <row r="51295" ht="8.25" hidden="1" customHeight="1"/>
    <row r="51296" ht="8.25" hidden="1" customHeight="1"/>
    <row r="51297" ht="8.25" hidden="1" customHeight="1"/>
    <row r="51298" ht="8.25" hidden="1" customHeight="1"/>
    <row r="51299" ht="8.25" hidden="1" customHeight="1"/>
    <row r="51300" ht="8.25" hidden="1" customHeight="1"/>
    <row r="51301" ht="8.25" hidden="1" customHeight="1"/>
    <row r="51302" ht="8.25" hidden="1" customHeight="1"/>
    <row r="51303" ht="8.25" hidden="1" customHeight="1"/>
    <row r="51304" ht="8.25" hidden="1" customHeight="1"/>
    <row r="51305" ht="8.25" hidden="1" customHeight="1"/>
    <row r="51306" ht="8.25" hidden="1" customHeight="1"/>
    <row r="51307" ht="8.25" hidden="1" customHeight="1"/>
    <row r="51308" ht="8.25" hidden="1" customHeight="1"/>
    <row r="51309" ht="8.25" hidden="1" customHeight="1"/>
    <row r="51310" ht="8.25" hidden="1" customHeight="1"/>
    <row r="51311" ht="8.25" hidden="1" customHeight="1"/>
    <row r="51312" ht="8.25" hidden="1" customHeight="1"/>
    <row r="51313" ht="8.25" hidden="1" customHeight="1"/>
    <row r="51314" ht="8.25" hidden="1" customHeight="1"/>
    <row r="51315" ht="8.25" hidden="1" customHeight="1"/>
    <row r="51316" ht="8.25" hidden="1" customHeight="1"/>
    <row r="51317" ht="8.25" hidden="1" customHeight="1"/>
    <row r="51318" ht="8.25" hidden="1" customHeight="1"/>
    <row r="51319" ht="8.25" hidden="1" customHeight="1"/>
    <row r="51320" ht="8.25" hidden="1" customHeight="1"/>
    <row r="51321" ht="8.25" hidden="1" customHeight="1"/>
    <row r="51322" ht="8.25" hidden="1" customHeight="1"/>
    <row r="51323" ht="8.25" hidden="1" customHeight="1"/>
    <row r="51324" ht="8.25" hidden="1" customHeight="1"/>
    <row r="51325" ht="8.25" hidden="1" customHeight="1"/>
    <row r="51326" ht="8.25" hidden="1" customHeight="1"/>
    <row r="51327" ht="8.25" hidden="1" customHeight="1"/>
    <row r="51328" ht="8.25" hidden="1" customHeight="1"/>
    <row r="51329" ht="8.25" hidden="1" customHeight="1"/>
    <row r="51330" ht="8.25" hidden="1" customHeight="1"/>
    <row r="51331" ht="8.25" hidden="1" customHeight="1"/>
    <row r="51332" ht="8.25" hidden="1" customHeight="1"/>
    <row r="51333" ht="8.25" hidden="1" customHeight="1"/>
    <row r="51334" ht="8.25" hidden="1" customHeight="1"/>
    <row r="51335" ht="8.25" hidden="1" customHeight="1"/>
    <row r="51336" ht="8.25" hidden="1" customHeight="1"/>
    <row r="51337" ht="8.25" hidden="1" customHeight="1"/>
    <row r="51338" ht="8.25" hidden="1" customHeight="1"/>
    <row r="51339" ht="8.25" hidden="1" customHeight="1"/>
    <row r="51340" ht="8.25" hidden="1" customHeight="1"/>
    <row r="51341" ht="8.25" hidden="1" customHeight="1"/>
    <row r="51342" ht="8.25" hidden="1" customHeight="1"/>
    <row r="51343" ht="8.25" hidden="1" customHeight="1"/>
    <row r="51344" ht="8.25" hidden="1" customHeight="1"/>
    <row r="51345" ht="8.25" hidden="1" customHeight="1"/>
    <row r="51346" ht="8.25" hidden="1" customHeight="1"/>
    <row r="51347" ht="8.25" hidden="1" customHeight="1"/>
    <row r="51348" ht="8.25" hidden="1" customHeight="1"/>
    <row r="51349" ht="8.25" hidden="1" customHeight="1"/>
    <row r="51350" ht="8.25" hidden="1" customHeight="1"/>
    <row r="51351" ht="8.25" hidden="1" customHeight="1"/>
    <row r="51352" ht="8.25" hidden="1" customHeight="1"/>
    <row r="51353" ht="8.25" hidden="1" customHeight="1"/>
    <row r="51354" ht="8.25" hidden="1" customHeight="1"/>
    <row r="51355" ht="8.25" hidden="1" customHeight="1"/>
    <row r="51356" ht="8.25" hidden="1" customHeight="1"/>
    <row r="51357" ht="8.25" hidden="1" customHeight="1"/>
    <row r="51358" ht="8.25" hidden="1" customHeight="1"/>
    <row r="51359" ht="8.25" hidden="1" customHeight="1"/>
    <row r="51360" ht="8.25" hidden="1" customHeight="1"/>
    <row r="51361" ht="8.25" hidden="1" customHeight="1"/>
    <row r="51362" ht="8.25" hidden="1" customHeight="1"/>
    <row r="51363" ht="8.25" hidden="1" customHeight="1"/>
    <row r="51364" ht="8.25" hidden="1" customHeight="1"/>
    <row r="51365" ht="8.25" hidden="1" customHeight="1"/>
    <row r="51366" ht="8.25" hidden="1" customHeight="1"/>
    <row r="51367" ht="8.25" hidden="1" customHeight="1"/>
    <row r="51368" ht="8.25" hidden="1" customHeight="1"/>
    <row r="51369" ht="8.25" hidden="1" customHeight="1"/>
    <row r="51370" ht="8.25" hidden="1" customHeight="1"/>
    <row r="51371" ht="8.25" hidden="1" customHeight="1"/>
    <row r="51372" ht="8.25" hidden="1" customHeight="1"/>
    <row r="51373" ht="8.25" hidden="1" customHeight="1"/>
    <row r="51374" ht="8.25" hidden="1" customHeight="1"/>
    <row r="51375" ht="8.25" hidden="1" customHeight="1"/>
    <row r="51376" ht="8.25" hidden="1" customHeight="1"/>
    <row r="51377" ht="8.25" hidden="1" customHeight="1"/>
    <row r="51378" ht="8.25" hidden="1" customHeight="1"/>
    <row r="51379" ht="8.25" hidden="1" customHeight="1"/>
    <row r="51380" ht="8.25" hidden="1" customHeight="1"/>
    <row r="51381" ht="8.25" hidden="1" customHeight="1"/>
    <row r="51382" ht="8.25" hidden="1" customHeight="1"/>
    <row r="51383" ht="8.25" hidden="1" customHeight="1"/>
    <row r="51384" ht="8.25" hidden="1" customHeight="1"/>
    <row r="51385" ht="8.25" hidden="1" customHeight="1"/>
    <row r="51386" ht="8.25" hidden="1" customHeight="1"/>
    <row r="51387" ht="8.25" hidden="1" customHeight="1"/>
    <row r="51388" ht="8.25" hidden="1" customHeight="1"/>
    <row r="51389" ht="8.25" hidden="1" customHeight="1"/>
    <row r="51390" ht="8.25" hidden="1" customHeight="1"/>
    <row r="51391" ht="8.25" hidden="1" customHeight="1"/>
    <row r="51392" ht="8.25" hidden="1" customHeight="1"/>
    <row r="51393" ht="8.25" hidden="1" customHeight="1"/>
    <row r="51394" ht="8.25" hidden="1" customHeight="1"/>
    <row r="51395" ht="8.25" hidden="1" customHeight="1"/>
    <row r="51396" ht="8.25" hidden="1" customHeight="1"/>
    <row r="51397" ht="8.25" hidden="1" customHeight="1"/>
    <row r="51398" ht="8.25" hidden="1" customHeight="1"/>
    <row r="51399" ht="8.25" hidden="1" customHeight="1"/>
    <row r="51400" ht="8.25" hidden="1" customHeight="1"/>
    <row r="51401" ht="8.25" hidden="1" customHeight="1"/>
    <row r="51402" ht="8.25" hidden="1" customHeight="1"/>
    <row r="51403" ht="8.25" hidden="1" customHeight="1"/>
    <row r="51404" ht="8.25" hidden="1" customHeight="1"/>
    <row r="51405" ht="8.25" hidden="1" customHeight="1"/>
    <row r="51406" ht="8.25" hidden="1" customHeight="1"/>
    <row r="51407" ht="8.25" hidden="1" customHeight="1"/>
    <row r="51408" ht="8.25" hidden="1" customHeight="1"/>
    <row r="51409" ht="8.25" hidden="1" customHeight="1"/>
    <row r="51410" ht="8.25" hidden="1" customHeight="1"/>
    <row r="51411" ht="8.25" hidden="1" customHeight="1"/>
    <row r="51412" ht="8.25" hidden="1" customHeight="1"/>
    <row r="51413" ht="8.25" hidden="1" customHeight="1"/>
    <row r="51414" ht="8.25" hidden="1" customHeight="1"/>
    <row r="51415" ht="8.25" hidden="1" customHeight="1"/>
    <row r="51416" ht="8.25" hidden="1" customHeight="1"/>
    <row r="51417" ht="8.25" hidden="1" customHeight="1"/>
    <row r="51418" ht="8.25" hidden="1" customHeight="1"/>
    <row r="51419" ht="8.25" hidden="1" customHeight="1"/>
    <row r="51420" ht="8.25" hidden="1" customHeight="1"/>
    <row r="51421" ht="8.25" hidden="1" customHeight="1"/>
    <row r="51422" ht="8.25" hidden="1" customHeight="1"/>
    <row r="51423" ht="8.25" hidden="1" customHeight="1"/>
    <row r="51424" ht="8.25" hidden="1" customHeight="1"/>
    <row r="51425" ht="8.25" hidden="1" customHeight="1"/>
    <row r="51426" ht="8.25" hidden="1" customHeight="1"/>
    <row r="51427" ht="8.25" hidden="1" customHeight="1"/>
    <row r="51428" ht="8.25" hidden="1" customHeight="1"/>
    <row r="51429" ht="8.25" hidden="1" customHeight="1"/>
    <row r="51430" ht="8.25" hidden="1" customHeight="1"/>
    <row r="51431" ht="8.25" hidden="1" customHeight="1"/>
    <row r="51432" ht="8.25" hidden="1" customHeight="1"/>
    <row r="51433" ht="8.25" hidden="1" customHeight="1"/>
    <row r="51434" ht="8.25" hidden="1" customHeight="1"/>
    <row r="51435" ht="8.25" hidden="1" customHeight="1"/>
    <row r="51436" ht="8.25" hidden="1" customHeight="1"/>
    <row r="51437" ht="8.25" hidden="1" customHeight="1"/>
    <row r="51438" ht="8.25" hidden="1" customHeight="1"/>
    <row r="51439" ht="8.25" hidden="1" customHeight="1"/>
    <row r="51440" ht="8.25" hidden="1" customHeight="1"/>
    <row r="51441" ht="8.25" hidden="1" customHeight="1"/>
    <row r="51442" ht="8.25" hidden="1" customHeight="1"/>
    <row r="51443" ht="8.25" hidden="1" customHeight="1"/>
    <row r="51444" ht="8.25" hidden="1" customHeight="1"/>
    <row r="51445" ht="8.25" hidden="1" customHeight="1"/>
    <row r="51446" ht="8.25" hidden="1" customHeight="1"/>
    <row r="51447" ht="8.25" hidden="1" customHeight="1"/>
    <row r="51448" ht="8.25" hidden="1" customHeight="1"/>
    <row r="51449" ht="8.25" hidden="1" customHeight="1"/>
    <row r="51450" ht="8.25" hidden="1" customHeight="1"/>
    <row r="51451" ht="8.25" hidden="1" customHeight="1"/>
    <row r="51452" ht="8.25" hidden="1" customHeight="1"/>
    <row r="51453" ht="8.25" hidden="1" customHeight="1"/>
    <row r="51454" ht="8.25" hidden="1" customHeight="1"/>
    <row r="51455" ht="8.25" hidden="1" customHeight="1"/>
    <row r="51456" ht="8.25" hidden="1" customHeight="1"/>
    <row r="51457" ht="8.25" hidden="1" customHeight="1"/>
    <row r="51458" ht="8.25" hidden="1" customHeight="1"/>
    <row r="51459" ht="8.25" hidden="1" customHeight="1"/>
    <row r="51460" ht="8.25" hidden="1" customHeight="1"/>
    <row r="51461" ht="8.25" hidden="1" customHeight="1"/>
    <row r="51462" ht="8.25" hidden="1" customHeight="1"/>
    <row r="51463" ht="8.25" hidden="1" customHeight="1"/>
    <row r="51464" ht="8.25" hidden="1" customHeight="1"/>
    <row r="51465" ht="8.25" hidden="1" customHeight="1"/>
    <row r="51466" ht="8.25" hidden="1" customHeight="1"/>
    <row r="51467" ht="8.25" hidden="1" customHeight="1"/>
    <row r="51468" ht="8.25" hidden="1" customHeight="1"/>
    <row r="51469" ht="8.25" hidden="1" customHeight="1"/>
    <row r="51470" ht="8.25" hidden="1" customHeight="1"/>
    <row r="51471" ht="8.25" hidden="1" customHeight="1"/>
    <row r="51472" ht="8.25" hidden="1" customHeight="1"/>
    <row r="51473" ht="8.25" hidden="1" customHeight="1"/>
    <row r="51474" ht="8.25" hidden="1" customHeight="1"/>
    <row r="51475" ht="8.25" hidden="1" customHeight="1"/>
    <row r="51476" ht="8.25" hidden="1" customHeight="1"/>
    <row r="51477" ht="8.25" hidden="1" customHeight="1"/>
    <row r="51478" ht="8.25" hidden="1" customHeight="1"/>
    <row r="51479" ht="8.25" hidden="1" customHeight="1"/>
    <row r="51480" ht="8.25" hidden="1" customHeight="1"/>
    <row r="51481" ht="8.25" hidden="1" customHeight="1"/>
    <row r="51482" ht="8.25" hidden="1" customHeight="1"/>
    <row r="51483" ht="8.25" hidden="1" customHeight="1"/>
    <row r="51484" ht="8.25" hidden="1" customHeight="1"/>
    <row r="51485" ht="8.25" hidden="1" customHeight="1"/>
    <row r="51486" ht="8.25" hidden="1" customHeight="1"/>
    <row r="51487" ht="8.25" hidden="1" customHeight="1"/>
    <row r="51488" ht="8.25" hidden="1" customHeight="1"/>
    <row r="51489" ht="8.25" hidden="1" customHeight="1"/>
    <row r="51490" ht="8.25" hidden="1" customHeight="1"/>
    <row r="51491" ht="8.25" hidden="1" customHeight="1"/>
    <row r="51492" ht="8.25" hidden="1" customHeight="1"/>
    <row r="51493" ht="8.25" hidden="1" customHeight="1"/>
    <row r="51494" ht="8.25" hidden="1" customHeight="1"/>
    <row r="51495" ht="8.25" hidden="1" customHeight="1"/>
    <row r="51496" ht="8.25" hidden="1" customHeight="1"/>
    <row r="51497" ht="8.25" hidden="1" customHeight="1"/>
    <row r="51498" ht="8.25" hidden="1" customHeight="1"/>
    <row r="51499" ht="8.25" hidden="1" customHeight="1"/>
    <row r="51500" ht="8.25" hidden="1" customHeight="1"/>
    <row r="51501" ht="8.25" hidden="1" customHeight="1"/>
    <row r="51502" ht="8.25" hidden="1" customHeight="1"/>
    <row r="51503" ht="8.25" hidden="1" customHeight="1"/>
    <row r="51504" ht="8.25" hidden="1" customHeight="1"/>
    <row r="51505" ht="8.25" hidden="1" customHeight="1"/>
    <row r="51506" ht="8.25" hidden="1" customHeight="1"/>
    <row r="51507" ht="8.25" hidden="1" customHeight="1"/>
    <row r="51508" ht="8.25" hidden="1" customHeight="1"/>
    <row r="51509" ht="8.25" hidden="1" customHeight="1"/>
    <row r="51510" ht="8.25" hidden="1" customHeight="1"/>
    <row r="51511" ht="8.25" hidden="1" customHeight="1"/>
    <row r="51512" ht="8.25" hidden="1" customHeight="1"/>
    <row r="51513" ht="8.25" hidden="1" customHeight="1"/>
    <row r="51514" ht="8.25" hidden="1" customHeight="1"/>
    <row r="51515" ht="8.25" hidden="1" customHeight="1"/>
    <row r="51516" ht="8.25" hidden="1" customHeight="1"/>
    <row r="51517" ht="8.25" hidden="1" customHeight="1"/>
    <row r="51518" ht="8.25" hidden="1" customHeight="1"/>
    <row r="51519" ht="8.25" hidden="1" customHeight="1"/>
    <row r="51520" ht="8.25" hidden="1" customHeight="1"/>
    <row r="51521" ht="8.25" hidden="1" customHeight="1"/>
    <row r="51522" ht="8.25" hidden="1" customHeight="1"/>
    <row r="51523" ht="8.25" hidden="1" customHeight="1"/>
    <row r="51524" ht="8.25" hidden="1" customHeight="1"/>
    <row r="51525" ht="8.25" hidden="1" customHeight="1"/>
    <row r="51526" ht="8.25" hidden="1" customHeight="1"/>
    <row r="51527" ht="8.25" hidden="1" customHeight="1"/>
    <row r="51528" ht="8.25" hidden="1" customHeight="1"/>
    <row r="51529" ht="8.25" hidden="1" customHeight="1"/>
    <row r="51530" ht="8.25" hidden="1" customHeight="1"/>
    <row r="51531" ht="8.25" hidden="1" customHeight="1"/>
    <row r="51532" ht="8.25" hidden="1" customHeight="1"/>
    <row r="51533" ht="8.25" hidden="1" customHeight="1"/>
    <row r="51534" ht="8.25" hidden="1" customHeight="1"/>
    <row r="51535" ht="8.25" hidden="1" customHeight="1"/>
    <row r="51536" ht="8.25" hidden="1" customHeight="1"/>
    <row r="51537" ht="8.25" hidden="1" customHeight="1"/>
    <row r="51538" ht="8.25" hidden="1" customHeight="1"/>
    <row r="51539" ht="8.25" hidden="1" customHeight="1"/>
    <row r="51540" ht="8.25" hidden="1" customHeight="1"/>
    <row r="51541" ht="8.25" hidden="1" customHeight="1"/>
    <row r="51542" ht="8.25" hidden="1" customHeight="1"/>
    <row r="51543" ht="8.25" hidden="1" customHeight="1"/>
    <row r="51544" ht="8.25" hidden="1" customHeight="1"/>
    <row r="51545" ht="8.25" hidden="1" customHeight="1"/>
    <row r="51546" ht="8.25" hidden="1" customHeight="1"/>
    <row r="51547" ht="8.25" hidden="1" customHeight="1"/>
    <row r="51548" ht="8.25" hidden="1" customHeight="1"/>
    <row r="51549" ht="8.25" hidden="1" customHeight="1"/>
    <row r="51550" ht="8.25" hidden="1" customHeight="1"/>
    <row r="51551" ht="8.25" hidden="1" customHeight="1"/>
    <row r="51552" ht="8.25" hidden="1" customHeight="1"/>
    <row r="51553" ht="8.25" hidden="1" customHeight="1"/>
    <row r="51554" ht="8.25" hidden="1" customHeight="1"/>
    <row r="51555" ht="8.25" hidden="1" customHeight="1"/>
    <row r="51556" ht="8.25" hidden="1" customHeight="1"/>
    <row r="51557" ht="8.25" hidden="1" customHeight="1"/>
    <row r="51558" ht="8.25" hidden="1" customHeight="1"/>
    <row r="51559" ht="8.25" hidden="1" customHeight="1"/>
    <row r="51560" ht="8.25" hidden="1" customHeight="1"/>
    <row r="51561" ht="8.25" hidden="1" customHeight="1"/>
    <row r="51562" ht="8.25" hidden="1" customHeight="1"/>
    <row r="51563" ht="8.25" hidden="1" customHeight="1"/>
    <row r="51564" ht="8.25" hidden="1" customHeight="1"/>
    <row r="51565" ht="8.25" hidden="1" customHeight="1"/>
    <row r="51566" ht="8.25" hidden="1" customHeight="1"/>
    <row r="51567" ht="8.25" hidden="1" customHeight="1"/>
    <row r="51568" ht="8.25" hidden="1" customHeight="1"/>
    <row r="51569" ht="8.25" hidden="1" customHeight="1"/>
    <row r="51570" ht="8.25" hidden="1" customHeight="1"/>
    <row r="51571" ht="8.25" hidden="1" customHeight="1"/>
    <row r="51572" ht="8.25" hidden="1" customHeight="1"/>
    <row r="51573" ht="8.25" hidden="1" customHeight="1"/>
    <row r="51574" ht="8.25" hidden="1" customHeight="1"/>
    <row r="51575" ht="8.25" hidden="1" customHeight="1"/>
    <row r="51576" ht="8.25" hidden="1" customHeight="1"/>
    <row r="51577" ht="8.25" hidden="1" customHeight="1"/>
    <row r="51578" ht="8.25" hidden="1" customHeight="1"/>
    <row r="51579" ht="8.25" hidden="1" customHeight="1"/>
    <row r="51580" ht="8.25" hidden="1" customHeight="1"/>
    <row r="51581" ht="8.25" hidden="1" customHeight="1"/>
    <row r="51582" ht="8.25" hidden="1" customHeight="1"/>
    <row r="51583" ht="8.25" hidden="1" customHeight="1"/>
    <row r="51584" ht="8.25" hidden="1" customHeight="1"/>
    <row r="51585" ht="8.25" hidden="1" customHeight="1"/>
    <row r="51586" ht="8.25" hidden="1" customHeight="1"/>
    <row r="51587" ht="8.25" hidden="1" customHeight="1"/>
    <row r="51588" ht="8.25" hidden="1" customHeight="1"/>
    <row r="51589" ht="8.25" hidden="1" customHeight="1"/>
    <row r="51590" ht="8.25" hidden="1" customHeight="1"/>
    <row r="51591" ht="8.25" hidden="1" customHeight="1"/>
    <row r="51592" ht="8.25" hidden="1" customHeight="1"/>
    <row r="51593" ht="8.25" hidden="1" customHeight="1"/>
    <row r="51594" ht="8.25" hidden="1" customHeight="1"/>
    <row r="51595" ht="8.25" hidden="1" customHeight="1"/>
    <row r="51596" ht="8.25" hidden="1" customHeight="1"/>
    <row r="51597" ht="8.25" hidden="1" customHeight="1"/>
    <row r="51598" ht="8.25" hidden="1" customHeight="1"/>
    <row r="51599" ht="8.25" hidden="1" customHeight="1"/>
    <row r="51600" ht="8.25" hidden="1" customHeight="1"/>
    <row r="51601" ht="8.25" hidden="1" customHeight="1"/>
    <row r="51602" ht="8.25" hidden="1" customHeight="1"/>
    <row r="51603" ht="8.25" hidden="1" customHeight="1"/>
    <row r="51604" ht="8.25" hidden="1" customHeight="1"/>
    <row r="51605" ht="8.25" hidden="1" customHeight="1"/>
    <row r="51606" ht="8.25" hidden="1" customHeight="1"/>
    <row r="51607" ht="8.25" hidden="1" customHeight="1"/>
    <row r="51608" ht="8.25" hidden="1" customHeight="1"/>
    <row r="51609" ht="8.25" hidden="1" customHeight="1"/>
    <row r="51610" ht="8.25" hidden="1" customHeight="1"/>
    <row r="51611" ht="8.25" hidden="1" customHeight="1"/>
    <row r="51612" ht="8.25" hidden="1" customHeight="1"/>
    <row r="51613" ht="8.25" hidden="1" customHeight="1"/>
    <row r="51614" ht="8.25" hidden="1" customHeight="1"/>
    <row r="51615" ht="8.25" hidden="1" customHeight="1"/>
    <row r="51616" ht="8.25" hidden="1" customHeight="1"/>
    <row r="51617" ht="8.25" hidden="1" customHeight="1"/>
    <row r="51618" ht="8.25" hidden="1" customHeight="1"/>
    <row r="51619" ht="8.25" hidden="1" customHeight="1"/>
    <row r="51620" ht="8.25" hidden="1" customHeight="1"/>
    <row r="51621" ht="8.25" hidden="1" customHeight="1"/>
    <row r="51622" ht="8.25" hidden="1" customHeight="1"/>
    <row r="51623" ht="8.25" hidden="1" customHeight="1"/>
    <row r="51624" ht="8.25" hidden="1" customHeight="1"/>
    <row r="51625" ht="8.25" hidden="1" customHeight="1"/>
    <row r="51626" ht="8.25" hidden="1" customHeight="1"/>
    <row r="51627" ht="8.25" hidden="1" customHeight="1"/>
    <row r="51628" ht="8.25" hidden="1" customHeight="1"/>
    <row r="51629" ht="8.25" hidden="1" customHeight="1"/>
    <row r="51630" ht="8.25" hidden="1" customHeight="1"/>
    <row r="51631" ht="8.25" hidden="1" customHeight="1"/>
    <row r="51632" ht="8.25" hidden="1" customHeight="1"/>
    <row r="51633" ht="8.25" hidden="1" customHeight="1"/>
    <row r="51634" ht="8.25" hidden="1" customHeight="1"/>
    <row r="51635" ht="8.25" hidden="1" customHeight="1"/>
    <row r="51636" ht="8.25" hidden="1" customHeight="1"/>
    <row r="51637" ht="8.25" hidden="1" customHeight="1"/>
    <row r="51638" ht="8.25" hidden="1" customHeight="1"/>
    <row r="51639" ht="8.25" hidden="1" customHeight="1"/>
    <row r="51640" ht="8.25" hidden="1" customHeight="1"/>
    <row r="51641" ht="8.25" hidden="1" customHeight="1"/>
    <row r="51642" ht="8.25" hidden="1" customHeight="1"/>
    <row r="51643" ht="8.25" hidden="1" customHeight="1"/>
    <row r="51644" ht="8.25" hidden="1" customHeight="1"/>
    <row r="51645" ht="8.25" hidden="1" customHeight="1"/>
    <row r="51646" ht="8.25" hidden="1" customHeight="1"/>
    <row r="51647" ht="8.25" hidden="1" customHeight="1"/>
    <row r="51648" ht="8.25" hidden="1" customHeight="1"/>
    <row r="51649" ht="8.25" hidden="1" customHeight="1"/>
    <row r="51650" ht="8.25" hidden="1" customHeight="1"/>
    <row r="51651" ht="8.25" hidden="1" customHeight="1"/>
    <row r="51652" ht="8.25" hidden="1" customHeight="1"/>
    <row r="51653" ht="8.25" hidden="1" customHeight="1"/>
    <row r="51654" ht="8.25" hidden="1" customHeight="1"/>
    <row r="51655" ht="8.25" hidden="1" customHeight="1"/>
    <row r="51656" ht="8.25" hidden="1" customHeight="1"/>
    <row r="51657" ht="8.25" hidden="1" customHeight="1"/>
    <row r="51658" ht="8.25" hidden="1" customHeight="1"/>
    <row r="51659" ht="8.25" hidden="1" customHeight="1"/>
    <row r="51660" ht="8.25" hidden="1" customHeight="1"/>
    <row r="51661" ht="8.25" hidden="1" customHeight="1"/>
    <row r="51662" ht="8.25" hidden="1" customHeight="1"/>
    <row r="51663" ht="8.25" hidden="1" customHeight="1"/>
    <row r="51664" ht="8.25" hidden="1" customHeight="1"/>
    <row r="51665" ht="8.25" hidden="1" customHeight="1"/>
    <row r="51666" ht="8.25" hidden="1" customHeight="1"/>
    <row r="51667" ht="8.25" hidden="1" customHeight="1"/>
    <row r="51668" ht="8.25" hidden="1" customHeight="1"/>
    <row r="51669" ht="8.25" hidden="1" customHeight="1"/>
    <row r="51670" ht="8.25" hidden="1" customHeight="1"/>
    <row r="51671" ht="8.25" hidden="1" customHeight="1"/>
    <row r="51672" ht="8.25" hidden="1" customHeight="1"/>
    <row r="51673" ht="8.25" hidden="1" customHeight="1"/>
    <row r="51674" ht="8.25" hidden="1" customHeight="1"/>
    <row r="51675" ht="8.25" hidden="1" customHeight="1"/>
    <row r="51676" ht="8.25" hidden="1" customHeight="1"/>
    <row r="51677" ht="8.25" hidden="1" customHeight="1"/>
    <row r="51678" ht="8.25" hidden="1" customHeight="1"/>
    <row r="51679" ht="8.25" hidden="1" customHeight="1"/>
    <row r="51680" ht="8.25" hidden="1" customHeight="1"/>
    <row r="51681" ht="8.25" hidden="1" customHeight="1"/>
    <row r="51682" ht="8.25" hidden="1" customHeight="1"/>
    <row r="51683" ht="8.25" hidden="1" customHeight="1"/>
    <row r="51684" ht="8.25" hidden="1" customHeight="1"/>
    <row r="51685" ht="8.25" hidden="1" customHeight="1"/>
    <row r="51686" ht="8.25" hidden="1" customHeight="1"/>
    <row r="51687" ht="8.25" hidden="1" customHeight="1"/>
    <row r="51688" ht="8.25" hidden="1" customHeight="1"/>
    <row r="51689" ht="8.25" hidden="1" customHeight="1"/>
    <row r="51690" ht="8.25" hidden="1" customHeight="1"/>
    <row r="51691" ht="8.25" hidden="1" customHeight="1"/>
    <row r="51692" ht="8.25" hidden="1" customHeight="1"/>
    <row r="51693" ht="8.25" hidden="1" customHeight="1"/>
    <row r="51694" ht="8.25" hidden="1" customHeight="1"/>
    <row r="51695" ht="8.25" hidden="1" customHeight="1"/>
    <row r="51696" ht="8.25" hidden="1" customHeight="1"/>
    <row r="51697" ht="8.25" hidden="1" customHeight="1"/>
    <row r="51698" ht="8.25" hidden="1" customHeight="1"/>
    <row r="51699" ht="8.25" hidden="1" customHeight="1"/>
    <row r="51700" ht="8.25" hidden="1" customHeight="1"/>
    <row r="51701" ht="8.25" hidden="1" customHeight="1"/>
    <row r="51702" ht="8.25" hidden="1" customHeight="1"/>
    <row r="51703" ht="8.25" hidden="1" customHeight="1"/>
    <row r="51704" ht="8.25" hidden="1" customHeight="1"/>
    <row r="51705" ht="8.25" hidden="1" customHeight="1"/>
    <row r="51706" ht="8.25" hidden="1" customHeight="1"/>
    <row r="51707" ht="8.25" hidden="1" customHeight="1"/>
    <row r="51708" ht="8.25" hidden="1" customHeight="1"/>
    <row r="51709" ht="8.25" hidden="1" customHeight="1"/>
    <row r="51710" ht="8.25" hidden="1" customHeight="1"/>
    <row r="51711" ht="8.25" hidden="1" customHeight="1"/>
    <row r="51712" ht="8.25" hidden="1" customHeight="1"/>
    <row r="51713" ht="8.25" hidden="1" customHeight="1"/>
    <row r="51714" ht="8.25" hidden="1" customHeight="1"/>
    <row r="51715" ht="8.25" hidden="1" customHeight="1"/>
    <row r="51716" ht="8.25" hidden="1" customHeight="1"/>
    <row r="51717" ht="8.25" hidden="1" customHeight="1"/>
    <row r="51718" ht="8.25" hidden="1" customHeight="1"/>
    <row r="51719" ht="8.25" hidden="1" customHeight="1"/>
    <row r="51720" ht="8.25" hidden="1" customHeight="1"/>
    <row r="51721" ht="8.25" hidden="1" customHeight="1"/>
    <row r="51722" ht="8.25" hidden="1" customHeight="1"/>
    <row r="51723" ht="8.25" hidden="1" customHeight="1"/>
    <row r="51724" ht="8.25" hidden="1" customHeight="1"/>
    <row r="51725" ht="8.25" hidden="1" customHeight="1"/>
    <row r="51726" ht="8.25" hidden="1" customHeight="1"/>
    <row r="51727" ht="8.25" hidden="1" customHeight="1"/>
    <row r="51728" ht="8.25" hidden="1" customHeight="1"/>
    <row r="51729" ht="8.25" hidden="1" customHeight="1"/>
    <row r="51730" ht="8.25" hidden="1" customHeight="1"/>
    <row r="51731" ht="8.25" hidden="1" customHeight="1"/>
    <row r="51732" ht="8.25" hidden="1" customHeight="1"/>
    <row r="51733" ht="8.25" hidden="1" customHeight="1"/>
    <row r="51734" ht="8.25" hidden="1" customHeight="1"/>
    <row r="51735" ht="8.25" hidden="1" customHeight="1"/>
    <row r="51736" ht="8.25" hidden="1" customHeight="1"/>
    <row r="51737" ht="8.25" hidden="1" customHeight="1"/>
    <row r="51738" ht="8.25" hidden="1" customHeight="1"/>
    <row r="51739" ht="8.25" hidden="1" customHeight="1"/>
    <row r="51740" ht="8.25" hidden="1" customHeight="1"/>
    <row r="51741" ht="8.25" hidden="1" customHeight="1"/>
    <row r="51742" ht="8.25" hidden="1" customHeight="1"/>
    <row r="51743" ht="8.25" hidden="1" customHeight="1"/>
    <row r="51744" ht="8.25" hidden="1" customHeight="1"/>
    <row r="51745" ht="8.25" hidden="1" customHeight="1"/>
    <row r="51746" ht="8.25" hidden="1" customHeight="1"/>
    <row r="51747" ht="8.25" hidden="1" customHeight="1"/>
    <row r="51748" ht="8.25" hidden="1" customHeight="1"/>
    <row r="51749" ht="8.25" hidden="1" customHeight="1"/>
    <row r="51750" ht="8.25" hidden="1" customHeight="1"/>
    <row r="51751" ht="8.25" hidden="1" customHeight="1"/>
    <row r="51752" ht="8.25" hidden="1" customHeight="1"/>
    <row r="51753" ht="8.25" hidden="1" customHeight="1"/>
    <row r="51754" ht="8.25" hidden="1" customHeight="1"/>
    <row r="51755" ht="8.25" hidden="1" customHeight="1"/>
    <row r="51756" ht="8.25" hidden="1" customHeight="1"/>
    <row r="51757" ht="8.25" hidden="1" customHeight="1"/>
    <row r="51758" ht="8.25" hidden="1" customHeight="1"/>
    <row r="51759" ht="8.25" hidden="1" customHeight="1"/>
    <row r="51760" ht="8.25" hidden="1" customHeight="1"/>
    <row r="51761" ht="8.25" hidden="1" customHeight="1"/>
    <row r="51762" ht="8.25" hidden="1" customHeight="1"/>
    <row r="51763" ht="8.25" hidden="1" customHeight="1"/>
    <row r="51764" ht="8.25" hidden="1" customHeight="1"/>
    <row r="51765" ht="8.25" hidden="1" customHeight="1"/>
    <row r="51766" ht="8.25" hidden="1" customHeight="1"/>
    <row r="51767" ht="8.25" hidden="1" customHeight="1"/>
    <row r="51768" ht="8.25" hidden="1" customHeight="1"/>
    <row r="51769" ht="8.25" hidden="1" customHeight="1"/>
    <row r="51770" ht="8.25" hidden="1" customHeight="1"/>
    <row r="51771" ht="8.25" hidden="1" customHeight="1"/>
    <row r="51772" ht="8.25" hidden="1" customHeight="1"/>
    <row r="51773" ht="8.25" hidden="1" customHeight="1"/>
    <row r="51774" ht="8.25" hidden="1" customHeight="1"/>
    <row r="51775" ht="8.25" hidden="1" customHeight="1"/>
    <row r="51776" ht="8.25" hidden="1" customHeight="1"/>
    <row r="51777" ht="8.25" hidden="1" customHeight="1"/>
    <row r="51778" ht="8.25" hidden="1" customHeight="1"/>
    <row r="51779" ht="8.25" hidden="1" customHeight="1"/>
    <row r="51780" ht="8.25" hidden="1" customHeight="1"/>
    <row r="51781" ht="8.25" hidden="1" customHeight="1"/>
    <row r="51782" ht="8.25" hidden="1" customHeight="1"/>
    <row r="51783" ht="8.25" hidden="1" customHeight="1"/>
    <row r="51784" ht="8.25" hidden="1" customHeight="1"/>
    <row r="51785" ht="8.25" hidden="1" customHeight="1"/>
    <row r="51786" ht="8.25" hidden="1" customHeight="1"/>
    <row r="51787" ht="8.25" hidden="1" customHeight="1"/>
    <row r="51788" ht="8.25" hidden="1" customHeight="1"/>
    <row r="51789" ht="8.25" hidden="1" customHeight="1"/>
    <row r="51790" ht="8.25" hidden="1" customHeight="1"/>
    <row r="51791" ht="8.25" hidden="1" customHeight="1"/>
    <row r="51792" ht="8.25" hidden="1" customHeight="1"/>
    <row r="51793" ht="8.25" hidden="1" customHeight="1"/>
    <row r="51794" ht="8.25" hidden="1" customHeight="1"/>
    <row r="51795" ht="8.25" hidden="1" customHeight="1"/>
    <row r="51796" ht="8.25" hidden="1" customHeight="1"/>
    <row r="51797" ht="8.25" hidden="1" customHeight="1"/>
    <row r="51798" ht="8.25" hidden="1" customHeight="1"/>
    <row r="51799" ht="8.25" hidden="1" customHeight="1"/>
    <row r="51800" ht="8.25" hidden="1" customHeight="1"/>
    <row r="51801" ht="8.25" hidden="1" customHeight="1"/>
    <row r="51802" ht="8.25" hidden="1" customHeight="1"/>
    <row r="51803" ht="8.25" hidden="1" customHeight="1"/>
    <row r="51804" ht="8.25" hidden="1" customHeight="1"/>
    <row r="51805" ht="8.25" hidden="1" customHeight="1"/>
    <row r="51806" ht="8.25" hidden="1" customHeight="1"/>
    <row r="51807" ht="8.25" hidden="1" customHeight="1"/>
    <row r="51808" ht="8.25" hidden="1" customHeight="1"/>
    <row r="51809" ht="8.25" hidden="1" customHeight="1"/>
    <row r="51810" ht="8.25" hidden="1" customHeight="1"/>
    <row r="51811" ht="8.25" hidden="1" customHeight="1"/>
    <row r="51812" ht="8.25" hidden="1" customHeight="1"/>
    <row r="51813" ht="8.25" hidden="1" customHeight="1"/>
    <row r="51814" ht="8.25" hidden="1" customHeight="1"/>
    <row r="51815" ht="8.25" hidden="1" customHeight="1"/>
    <row r="51816" ht="8.25" hidden="1" customHeight="1"/>
    <row r="51817" ht="8.25" hidden="1" customHeight="1"/>
    <row r="51818" ht="8.25" hidden="1" customHeight="1"/>
    <row r="51819" ht="8.25" hidden="1" customHeight="1"/>
    <row r="51820" ht="8.25" hidden="1" customHeight="1"/>
    <row r="51821" ht="8.25" hidden="1" customHeight="1"/>
    <row r="51822" ht="8.25" hidden="1" customHeight="1"/>
    <row r="51823" ht="8.25" hidden="1" customHeight="1"/>
    <row r="51824" ht="8.25" hidden="1" customHeight="1"/>
    <row r="51825" ht="8.25" hidden="1" customHeight="1"/>
    <row r="51826" ht="8.25" hidden="1" customHeight="1"/>
    <row r="51827" ht="8.25" hidden="1" customHeight="1"/>
    <row r="51828" ht="8.25" hidden="1" customHeight="1"/>
    <row r="51829" ht="8.25" hidden="1" customHeight="1"/>
    <row r="51830" ht="8.25" hidden="1" customHeight="1"/>
    <row r="51831" ht="8.25" hidden="1" customHeight="1"/>
    <row r="51832" ht="8.25" hidden="1" customHeight="1"/>
    <row r="51833" ht="8.25" hidden="1" customHeight="1"/>
    <row r="51834" ht="8.25" hidden="1" customHeight="1"/>
    <row r="51835" ht="8.25" hidden="1" customHeight="1"/>
    <row r="51836" ht="8.25" hidden="1" customHeight="1"/>
    <row r="51837" ht="8.25" hidden="1" customHeight="1"/>
    <row r="51838" ht="8.25" hidden="1" customHeight="1"/>
    <row r="51839" ht="8.25" hidden="1" customHeight="1"/>
    <row r="51840" ht="8.25" hidden="1" customHeight="1"/>
    <row r="51841" ht="8.25" hidden="1" customHeight="1"/>
    <row r="51842" ht="8.25" hidden="1" customHeight="1"/>
    <row r="51843" ht="8.25" hidden="1" customHeight="1"/>
    <row r="51844" ht="8.25" hidden="1" customHeight="1"/>
    <row r="51845" ht="8.25" hidden="1" customHeight="1"/>
    <row r="51846" ht="8.25" hidden="1" customHeight="1"/>
    <row r="51847" ht="8.25" hidden="1" customHeight="1"/>
    <row r="51848" ht="8.25" hidden="1" customHeight="1"/>
    <row r="51849" ht="8.25" hidden="1" customHeight="1"/>
    <row r="51850" ht="8.25" hidden="1" customHeight="1"/>
    <row r="51851" ht="8.25" hidden="1" customHeight="1"/>
    <row r="51852" ht="8.25" hidden="1" customHeight="1"/>
    <row r="51853" ht="8.25" hidden="1" customHeight="1"/>
    <row r="51854" ht="8.25" hidden="1" customHeight="1"/>
    <row r="51855" ht="8.25" hidden="1" customHeight="1"/>
    <row r="51856" ht="8.25" hidden="1" customHeight="1"/>
    <row r="51857" ht="8.25" hidden="1" customHeight="1"/>
    <row r="51858" ht="8.25" hidden="1" customHeight="1"/>
    <row r="51859" ht="8.25" hidden="1" customHeight="1"/>
    <row r="51860" ht="8.25" hidden="1" customHeight="1"/>
    <row r="51861" ht="8.25" hidden="1" customHeight="1"/>
    <row r="51862" ht="8.25" hidden="1" customHeight="1"/>
    <row r="51863" ht="8.25" hidden="1" customHeight="1"/>
    <row r="51864" ht="8.25" hidden="1" customHeight="1"/>
    <row r="51865" ht="8.25" hidden="1" customHeight="1"/>
    <row r="51866" ht="8.25" hidden="1" customHeight="1"/>
    <row r="51867" ht="8.25" hidden="1" customHeight="1"/>
    <row r="51868" ht="8.25" hidden="1" customHeight="1"/>
    <row r="51869" ht="8.25" hidden="1" customHeight="1"/>
    <row r="51870" ht="8.25" hidden="1" customHeight="1"/>
    <row r="51871" ht="8.25" hidden="1" customHeight="1"/>
    <row r="51872" ht="8.25" hidden="1" customHeight="1"/>
    <row r="51873" ht="8.25" hidden="1" customHeight="1"/>
    <row r="51874" ht="8.25" hidden="1" customHeight="1"/>
    <row r="51875" ht="8.25" hidden="1" customHeight="1"/>
    <row r="51876" ht="8.25" hidden="1" customHeight="1"/>
    <row r="51877" ht="8.25" hidden="1" customHeight="1"/>
    <row r="51878" ht="8.25" hidden="1" customHeight="1"/>
    <row r="51879" ht="8.25" hidden="1" customHeight="1"/>
    <row r="51880" ht="8.25" hidden="1" customHeight="1"/>
    <row r="51881" ht="8.25" hidden="1" customHeight="1"/>
    <row r="51882" ht="8.25" hidden="1" customHeight="1"/>
    <row r="51883" ht="8.25" hidden="1" customHeight="1"/>
    <row r="51884" ht="8.25" hidden="1" customHeight="1"/>
    <row r="51885" ht="8.25" hidden="1" customHeight="1"/>
    <row r="51886" ht="8.25" hidden="1" customHeight="1"/>
    <row r="51887" ht="8.25" hidden="1" customHeight="1"/>
    <row r="51888" ht="8.25" hidden="1" customHeight="1"/>
    <row r="51889" ht="8.25" hidden="1" customHeight="1"/>
    <row r="51890" ht="8.25" hidden="1" customHeight="1"/>
    <row r="51891" ht="8.25" hidden="1" customHeight="1"/>
    <row r="51892" ht="8.25" hidden="1" customHeight="1"/>
    <row r="51893" ht="8.25" hidden="1" customHeight="1"/>
    <row r="51894" ht="8.25" hidden="1" customHeight="1"/>
    <row r="51895" ht="8.25" hidden="1" customHeight="1"/>
    <row r="51896" ht="8.25" hidden="1" customHeight="1"/>
    <row r="51897" ht="8.25" hidden="1" customHeight="1"/>
    <row r="51898" ht="8.25" hidden="1" customHeight="1"/>
    <row r="51899" ht="8.25" hidden="1" customHeight="1"/>
    <row r="51900" ht="8.25" hidden="1" customHeight="1"/>
    <row r="51901" ht="8.25" hidden="1" customHeight="1"/>
    <row r="51902" ht="8.25" hidden="1" customHeight="1"/>
    <row r="51903" ht="8.25" hidden="1" customHeight="1"/>
    <row r="51904" ht="8.25" hidden="1" customHeight="1"/>
    <row r="51905" ht="8.25" hidden="1" customHeight="1"/>
    <row r="51906" ht="8.25" hidden="1" customHeight="1"/>
    <row r="51907" ht="8.25" hidden="1" customHeight="1"/>
    <row r="51908" ht="8.25" hidden="1" customHeight="1"/>
    <row r="51909" ht="8.25" hidden="1" customHeight="1"/>
    <row r="51910" ht="8.25" hidden="1" customHeight="1"/>
    <row r="51911" ht="8.25" hidden="1" customHeight="1"/>
    <row r="51912" ht="8.25" hidden="1" customHeight="1"/>
    <row r="51913" ht="8.25" hidden="1" customHeight="1"/>
    <row r="51914" ht="8.25" hidden="1" customHeight="1"/>
    <row r="51915" ht="8.25" hidden="1" customHeight="1"/>
    <row r="51916" ht="8.25" hidden="1" customHeight="1"/>
    <row r="51917" ht="8.25" hidden="1" customHeight="1"/>
    <row r="51918" ht="8.25" hidden="1" customHeight="1"/>
    <row r="51919" ht="8.25" hidden="1" customHeight="1"/>
    <row r="51920" ht="8.25" hidden="1" customHeight="1"/>
    <row r="51921" ht="8.25" hidden="1" customHeight="1"/>
    <row r="51922" ht="8.25" hidden="1" customHeight="1"/>
    <row r="51923" ht="8.25" hidden="1" customHeight="1"/>
    <row r="51924" ht="8.25" hidden="1" customHeight="1"/>
    <row r="51925" ht="8.25" hidden="1" customHeight="1"/>
    <row r="51926" ht="8.25" hidden="1" customHeight="1"/>
    <row r="51927" ht="8.25" hidden="1" customHeight="1"/>
    <row r="51928" ht="8.25" hidden="1" customHeight="1"/>
    <row r="51929" ht="8.25" hidden="1" customHeight="1"/>
    <row r="51930" ht="8.25" hidden="1" customHeight="1"/>
    <row r="51931" ht="8.25" hidden="1" customHeight="1"/>
    <row r="51932" ht="8.25" hidden="1" customHeight="1"/>
    <row r="51933" ht="8.25" hidden="1" customHeight="1"/>
    <row r="51934" ht="8.25" hidden="1" customHeight="1"/>
    <row r="51935" ht="8.25" hidden="1" customHeight="1"/>
    <row r="51936" ht="8.25" hidden="1" customHeight="1"/>
    <row r="51937" ht="8.25" hidden="1" customHeight="1"/>
    <row r="51938" ht="8.25" hidden="1" customHeight="1"/>
    <row r="51939" ht="8.25" hidden="1" customHeight="1"/>
    <row r="51940" ht="8.25" hidden="1" customHeight="1"/>
    <row r="51941" ht="8.25" hidden="1" customHeight="1"/>
    <row r="51942" ht="8.25" hidden="1" customHeight="1"/>
    <row r="51943" ht="8.25" hidden="1" customHeight="1"/>
    <row r="51944" ht="8.25" hidden="1" customHeight="1"/>
    <row r="51945" ht="8.25" hidden="1" customHeight="1"/>
    <row r="51946" ht="8.25" hidden="1" customHeight="1"/>
    <row r="51947" ht="8.25" hidden="1" customHeight="1"/>
    <row r="51948" ht="8.25" hidden="1" customHeight="1"/>
    <row r="51949" ht="8.25" hidden="1" customHeight="1"/>
    <row r="51950" ht="8.25" hidden="1" customHeight="1"/>
    <row r="51951" ht="8.25" hidden="1" customHeight="1"/>
    <row r="51952" ht="8.25" hidden="1" customHeight="1"/>
    <row r="51953" ht="8.25" hidden="1" customHeight="1"/>
    <row r="51954" ht="8.25" hidden="1" customHeight="1"/>
    <row r="51955" ht="8.25" hidden="1" customHeight="1"/>
    <row r="51956" ht="8.25" hidden="1" customHeight="1"/>
    <row r="51957" ht="8.25" hidden="1" customHeight="1"/>
    <row r="51958" ht="8.25" hidden="1" customHeight="1"/>
    <row r="51959" ht="8.25" hidden="1" customHeight="1"/>
    <row r="51960" ht="8.25" hidden="1" customHeight="1"/>
    <row r="51961" ht="8.25" hidden="1" customHeight="1"/>
    <row r="51962" ht="8.25" hidden="1" customHeight="1"/>
    <row r="51963" ht="8.25" hidden="1" customHeight="1"/>
    <row r="51964" ht="8.25" hidden="1" customHeight="1"/>
    <row r="51965" ht="8.25" hidden="1" customHeight="1"/>
    <row r="51966" ht="8.25" hidden="1" customHeight="1"/>
    <row r="51967" ht="8.25" hidden="1" customHeight="1"/>
    <row r="51968" ht="8.25" hidden="1" customHeight="1"/>
    <row r="51969" ht="8.25" hidden="1" customHeight="1"/>
    <row r="51970" ht="8.25" hidden="1" customHeight="1"/>
    <row r="51971" ht="8.25" hidden="1" customHeight="1"/>
    <row r="51972" ht="8.25" hidden="1" customHeight="1"/>
    <row r="51973" ht="8.25" hidden="1" customHeight="1"/>
    <row r="51974" ht="8.25" hidden="1" customHeight="1"/>
    <row r="51975" ht="8.25" hidden="1" customHeight="1"/>
    <row r="51976" ht="8.25" hidden="1" customHeight="1"/>
    <row r="51977" ht="8.25" hidden="1" customHeight="1"/>
    <row r="51978" ht="8.25" hidden="1" customHeight="1"/>
    <row r="51979" ht="8.25" hidden="1" customHeight="1"/>
    <row r="51980" ht="8.25" hidden="1" customHeight="1"/>
    <row r="51981" ht="8.25" hidden="1" customHeight="1"/>
    <row r="51982" ht="8.25" hidden="1" customHeight="1"/>
    <row r="51983" ht="8.25" hidden="1" customHeight="1"/>
    <row r="51984" ht="8.25" hidden="1" customHeight="1"/>
    <row r="51985" ht="8.25" hidden="1" customHeight="1"/>
    <row r="51986" ht="8.25" hidden="1" customHeight="1"/>
    <row r="51987" ht="8.25" hidden="1" customHeight="1"/>
    <row r="51988" ht="8.25" hidden="1" customHeight="1"/>
    <row r="51989" ht="8.25" hidden="1" customHeight="1"/>
    <row r="51990" ht="8.25" hidden="1" customHeight="1"/>
    <row r="51991" ht="8.25" hidden="1" customHeight="1"/>
    <row r="51992" ht="8.25" hidden="1" customHeight="1"/>
    <row r="51993" ht="8.25" hidden="1" customHeight="1"/>
    <row r="51994" ht="8.25" hidden="1" customHeight="1"/>
    <row r="51995" ht="8.25" hidden="1" customHeight="1"/>
    <row r="51996" ht="8.25" hidden="1" customHeight="1"/>
    <row r="51997" ht="8.25" hidden="1" customHeight="1"/>
    <row r="51998" ht="8.25" hidden="1" customHeight="1"/>
    <row r="51999" ht="8.25" hidden="1" customHeight="1"/>
    <row r="52000" ht="8.25" hidden="1" customHeight="1"/>
    <row r="52001" ht="8.25" hidden="1" customHeight="1"/>
    <row r="52002" ht="8.25" hidden="1" customHeight="1"/>
    <row r="52003" ht="8.25" hidden="1" customHeight="1"/>
    <row r="52004" ht="8.25" hidden="1" customHeight="1"/>
    <row r="52005" ht="8.25" hidden="1" customHeight="1"/>
    <row r="52006" ht="8.25" hidden="1" customHeight="1"/>
    <row r="52007" ht="8.25" hidden="1" customHeight="1"/>
    <row r="52008" ht="8.25" hidden="1" customHeight="1"/>
    <row r="52009" ht="8.25" hidden="1" customHeight="1"/>
    <row r="52010" ht="8.25" hidden="1" customHeight="1"/>
    <row r="52011" ht="8.25" hidden="1" customHeight="1"/>
    <row r="52012" ht="8.25" hidden="1" customHeight="1"/>
    <row r="52013" ht="8.25" hidden="1" customHeight="1"/>
    <row r="52014" ht="8.25" hidden="1" customHeight="1"/>
    <row r="52015" ht="8.25" hidden="1" customHeight="1"/>
    <row r="52016" ht="8.25" hidden="1" customHeight="1"/>
    <row r="52017" ht="8.25" hidden="1" customHeight="1"/>
    <row r="52018" ht="8.25" hidden="1" customHeight="1"/>
    <row r="52019" ht="8.25" hidden="1" customHeight="1"/>
    <row r="52020" ht="8.25" hidden="1" customHeight="1"/>
    <row r="52021" ht="8.25" hidden="1" customHeight="1"/>
    <row r="52022" ht="8.25" hidden="1" customHeight="1"/>
    <row r="52023" ht="8.25" hidden="1" customHeight="1"/>
    <row r="52024" ht="8.25" hidden="1" customHeight="1"/>
    <row r="52025" ht="8.25" hidden="1" customHeight="1"/>
    <row r="52026" ht="8.25" hidden="1" customHeight="1"/>
    <row r="52027" ht="8.25" hidden="1" customHeight="1"/>
    <row r="52028" ht="8.25" hidden="1" customHeight="1"/>
    <row r="52029" ht="8.25" hidden="1" customHeight="1"/>
    <row r="52030" ht="8.25" hidden="1" customHeight="1"/>
    <row r="52031" ht="8.25" hidden="1" customHeight="1"/>
    <row r="52032" ht="8.25" hidden="1" customHeight="1"/>
    <row r="52033" ht="8.25" hidden="1" customHeight="1"/>
    <row r="52034" ht="8.25" hidden="1" customHeight="1"/>
    <row r="52035" ht="8.25" hidden="1" customHeight="1"/>
    <row r="52036" ht="8.25" hidden="1" customHeight="1"/>
    <row r="52037" ht="8.25" hidden="1" customHeight="1"/>
    <row r="52038" ht="8.25" hidden="1" customHeight="1"/>
    <row r="52039" ht="8.25" hidden="1" customHeight="1"/>
    <row r="52040" ht="8.25" hidden="1" customHeight="1"/>
    <row r="52041" ht="8.25" hidden="1" customHeight="1"/>
    <row r="52042" ht="8.25" hidden="1" customHeight="1"/>
    <row r="52043" ht="8.25" hidden="1" customHeight="1"/>
    <row r="52044" ht="8.25" hidden="1" customHeight="1"/>
    <row r="52045" ht="8.25" hidden="1" customHeight="1"/>
    <row r="52046" ht="8.25" hidden="1" customHeight="1"/>
    <row r="52047" ht="8.25" hidden="1" customHeight="1"/>
    <row r="52048" ht="8.25" hidden="1" customHeight="1"/>
    <row r="52049" ht="8.25" hidden="1" customHeight="1"/>
    <row r="52050" ht="8.25" hidden="1" customHeight="1"/>
    <row r="52051" ht="8.25" hidden="1" customHeight="1"/>
    <row r="52052" ht="8.25" hidden="1" customHeight="1"/>
    <row r="52053" ht="8.25" hidden="1" customHeight="1"/>
    <row r="52054" ht="8.25" hidden="1" customHeight="1"/>
    <row r="52055" ht="8.25" hidden="1" customHeight="1"/>
    <row r="52056" ht="8.25" hidden="1" customHeight="1"/>
    <row r="52057" ht="8.25" hidden="1" customHeight="1"/>
    <row r="52058" ht="8.25" hidden="1" customHeight="1"/>
    <row r="52059" ht="8.25" hidden="1" customHeight="1"/>
    <row r="52060" ht="8.25" hidden="1" customHeight="1"/>
    <row r="52061" ht="8.25" hidden="1" customHeight="1"/>
    <row r="52062" ht="8.25" hidden="1" customHeight="1"/>
    <row r="52063" ht="8.25" hidden="1" customHeight="1"/>
    <row r="52064" ht="8.25" hidden="1" customHeight="1"/>
    <row r="52065" ht="8.25" hidden="1" customHeight="1"/>
    <row r="52066" ht="8.25" hidden="1" customHeight="1"/>
    <row r="52067" ht="8.25" hidden="1" customHeight="1"/>
    <row r="52068" ht="8.25" hidden="1" customHeight="1"/>
    <row r="52069" ht="8.25" hidden="1" customHeight="1"/>
    <row r="52070" ht="8.25" hidden="1" customHeight="1"/>
    <row r="52071" ht="8.25" hidden="1" customHeight="1"/>
    <row r="52072" ht="8.25" hidden="1" customHeight="1"/>
    <row r="52073" ht="8.25" hidden="1" customHeight="1"/>
    <row r="52074" ht="8.25" hidden="1" customHeight="1"/>
    <row r="52075" ht="8.25" hidden="1" customHeight="1"/>
    <row r="52076" ht="8.25" hidden="1" customHeight="1"/>
    <row r="52077" ht="8.25" hidden="1" customHeight="1"/>
    <row r="52078" ht="8.25" hidden="1" customHeight="1"/>
    <row r="52079" ht="8.25" hidden="1" customHeight="1"/>
    <row r="52080" ht="8.25" hidden="1" customHeight="1"/>
    <row r="52081" ht="8.25" hidden="1" customHeight="1"/>
    <row r="52082" ht="8.25" hidden="1" customHeight="1"/>
    <row r="52083" ht="8.25" hidden="1" customHeight="1"/>
    <row r="52084" ht="8.25" hidden="1" customHeight="1"/>
    <row r="52085" ht="8.25" hidden="1" customHeight="1"/>
    <row r="52086" ht="8.25" hidden="1" customHeight="1"/>
    <row r="52087" ht="8.25" hidden="1" customHeight="1"/>
    <row r="52088" ht="8.25" hidden="1" customHeight="1"/>
    <row r="52089" ht="8.25" hidden="1" customHeight="1"/>
    <row r="52090" ht="8.25" hidden="1" customHeight="1"/>
    <row r="52091" ht="8.25" hidden="1" customHeight="1"/>
    <row r="52092" ht="8.25" hidden="1" customHeight="1"/>
    <row r="52093" ht="8.25" hidden="1" customHeight="1"/>
    <row r="52094" ht="8.25" hidden="1" customHeight="1"/>
    <row r="52095" ht="8.25" hidden="1" customHeight="1"/>
    <row r="52096" ht="8.25" hidden="1" customHeight="1"/>
    <row r="52097" ht="8.25" hidden="1" customHeight="1"/>
    <row r="52098" ht="8.25" hidden="1" customHeight="1"/>
    <row r="52099" ht="8.25" hidden="1" customHeight="1"/>
    <row r="52100" ht="8.25" hidden="1" customHeight="1"/>
    <row r="52101" ht="8.25" hidden="1" customHeight="1"/>
    <row r="52102" ht="8.25" hidden="1" customHeight="1"/>
    <row r="52103" ht="8.25" hidden="1" customHeight="1"/>
    <row r="52104" ht="8.25" hidden="1" customHeight="1"/>
    <row r="52105" ht="8.25" hidden="1" customHeight="1"/>
    <row r="52106" ht="8.25" hidden="1" customHeight="1"/>
    <row r="52107" ht="8.25" hidden="1" customHeight="1"/>
    <row r="52108" ht="8.25" hidden="1" customHeight="1"/>
    <row r="52109" ht="8.25" hidden="1" customHeight="1"/>
    <row r="52110" ht="8.25" hidden="1" customHeight="1"/>
    <row r="52111" ht="8.25" hidden="1" customHeight="1"/>
    <row r="52112" ht="8.25" hidden="1" customHeight="1"/>
    <row r="52113" ht="8.25" hidden="1" customHeight="1"/>
    <row r="52114" ht="8.25" hidden="1" customHeight="1"/>
    <row r="52115" ht="8.25" hidden="1" customHeight="1"/>
    <row r="52116" ht="8.25" hidden="1" customHeight="1"/>
    <row r="52117" ht="8.25" hidden="1" customHeight="1"/>
    <row r="52118" ht="8.25" hidden="1" customHeight="1"/>
    <row r="52119" ht="8.25" hidden="1" customHeight="1"/>
    <row r="52120" ht="8.25" hidden="1" customHeight="1"/>
    <row r="52121" ht="8.25" hidden="1" customHeight="1"/>
    <row r="52122" ht="8.25" hidden="1" customHeight="1"/>
    <row r="52123" ht="8.25" hidden="1" customHeight="1"/>
    <row r="52124" ht="8.25" hidden="1" customHeight="1"/>
    <row r="52125" ht="8.25" hidden="1" customHeight="1"/>
    <row r="52126" ht="8.25" hidden="1" customHeight="1"/>
    <row r="52127" ht="8.25" hidden="1" customHeight="1"/>
    <row r="52128" ht="8.25" hidden="1" customHeight="1"/>
    <row r="52129" ht="8.25" hidden="1" customHeight="1"/>
    <row r="52130" ht="8.25" hidden="1" customHeight="1"/>
    <row r="52131" ht="8.25" hidden="1" customHeight="1"/>
    <row r="52132" ht="8.25" hidden="1" customHeight="1"/>
    <row r="52133" ht="8.25" hidden="1" customHeight="1"/>
    <row r="52134" ht="8.25" hidden="1" customHeight="1"/>
    <row r="52135" ht="8.25" hidden="1" customHeight="1"/>
    <row r="52136" ht="8.25" hidden="1" customHeight="1"/>
    <row r="52137" ht="8.25" hidden="1" customHeight="1"/>
    <row r="52138" ht="8.25" hidden="1" customHeight="1"/>
    <row r="52139" ht="8.25" hidden="1" customHeight="1"/>
    <row r="52140" ht="8.25" hidden="1" customHeight="1"/>
    <row r="52141" ht="8.25" hidden="1" customHeight="1"/>
    <row r="52142" ht="8.25" hidden="1" customHeight="1"/>
    <row r="52143" ht="8.25" hidden="1" customHeight="1"/>
    <row r="52144" ht="8.25" hidden="1" customHeight="1"/>
    <row r="52145" ht="8.25" hidden="1" customHeight="1"/>
    <row r="52146" ht="8.25" hidden="1" customHeight="1"/>
    <row r="52147" ht="8.25" hidden="1" customHeight="1"/>
    <row r="52148" ht="8.25" hidden="1" customHeight="1"/>
    <row r="52149" ht="8.25" hidden="1" customHeight="1"/>
    <row r="52150" ht="8.25" hidden="1" customHeight="1"/>
    <row r="52151" ht="8.25" hidden="1" customHeight="1"/>
    <row r="52152" ht="8.25" hidden="1" customHeight="1"/>
    <row r="52153" ht="8.25" hidden="1" customHeight="1"/>
    <row r="52154" ht="8.25" hidden="1" customHeight="1"/>
    <row r="52155" ht="8.25" hidden="1" customHeight="1"/>
    <row r="52156" ht="8.25" hidden="1" customHeight="1"/>
    <row r="52157" ht="8.25" hidden="1" customHeight="1"/>
    <row r="52158" ht="8.25" hidden="1" customHeight="1"/>
    <row r="52159" ht="8.25" hidden="1" customHeight="1"/>
    <row r="52160" ht="8.25" hidden="1" customHeight="1"/>
    <row r="52161" ht="8.25" hidden="1" customHeight="1"/>
    <row r="52162" ht="8.25" hidden="1" customHeight="1"/>
    <row r="52163" ht="8.25" hidden="1" customHeight="1"/>
    <row r="52164" ht="8.25" hidden="1" customHeight="1"/>
    <row r="52165" ht="8.25" hidden="1" customHeight="1"/>
    <row r="52166" ht="8.25" hidden="1" customHeight="1"/>
    <row r="52167" ht="8.25" hidden="1" customHeight="1"/>
    <row r="52168" ht="8.25" hidden="1" customHeight="1"/>
    <row r="52169" ht="8.25" hidden="1" customHeight="1"/>
    <row r="52170" ht="8.25" hidden="1" customHeight="1"/>
    <row r="52171" ht="8.25" hidden="1" customHeight="1"/>
    <row r="52172" ht="8.25" hidden="1" customHeight="1"/>
    <row r="52173" ht="8.25" hidden="1" customHeight="1"/>
    <row r="52174" ht="8.25" hidden="1" customHeight="1"/>
    <row r="52175" ht="8.25" hidden="1" customHeight="1"/>
    <row r="52176" ht="8.25" hidden="1" customHeight="1"/>
    <row r="52177" ht="8.25" hidden="1" customHeight="1"/>
    <row r="52178" ht="8.25" hidden="1" customHeight="1"/>
    <row r="52179" ht="8.25" hidden="1" customHeight="1"/>
    <row r="52180" ht="8.25" hidden="1" customHeight="1"/>
    <row r="52181" ht="8.25" hidden="1" customHeight="1"/>
    <row r="52182" ht="8.25" hidden="1" customHeight="1"/>
    <row r="52183" ht="8.25" hidden="1" customHeight="1"/>
    <row r="52184" ht="8.25" hidden="1" customHeight="1"/>
    <row r="52185" ht="8.25" hidden="1" customHeight="1"/>
    <row r="52186" ht="8.25" hidden="1" customHeight="1"/>
    <row r="52187" ht="8.25" hidden="1" customHeight="1"/>
    <row r="52188" ht="8.25" hidden="1" customHeight="1"/>
    <row r="52189" ht="8.25" hidden="1" customHeight="1"/>
    <row r="52190" ht="8.25" hidden="1" customHeight="1"/>
    <row r="52191" ht="8.25" hidden="1" customHeight="1"/>
    <row r="52192" ht="8.25" hidden="1" customHeight="1"/>
    <row r="52193" ht="8.25" hidden="1" customHeight="1"/>
    <row r="52194" ht="8.25" hidden="1" customHeight="1"/>
    <row r="52195" ht="8.25" hidden="1" customHeight="1"/>
    <row r="52196" ht="8.25" hidden="1" customHeight="1"/>
    <row r="52197" ht="8.25" hidden="1" customHeight="1"/>
    <row r="52198" ht="8.25" hidden="1" customHeight="1"/>
    <row r="52199" ht="8.25" hidden="1" customHeight="1"/>
    <row r="52200" ht="8.25" hidden="1" customHeight="1"/>
    <row r="52201" ht="8.25" hidden="1" customHeight="1"/>
    <row r="52202" ht="8.25" hidden="1" customHeight="1"/>
    <row r="52203" ht="8.25" hidden="1" customHeight="1"/>
    <row r="52204" ht="8.25" hidden="1" customHeight="1"/>
    <row r="52205" ht="8.25" hidden="1" customHeight="1"/>
    <row r="52206" ht="8.25" hidden="1" customHeight="1"/>
    <row r="52207" ht="8.25" hidden="1" customHeight="1"/>
    <row r="52208" ht="8.25" hidden="1" customHeight="1"/>
    <row r="52209" ht="8.25" hidden="1" customHeight="1"/>
    <row r="52210" ht="8.25" hidden="1" customHeight="1"/>
    <row r="52211" ht="8.25" hidden="1" customHeight="1"/>
    <row r="52212" ht="8.25" hidden="1" customHeight="1"/>
    <row r="52213" ht="8.25" hidden="1" customHeight="1"/>
    <row r="52214" ht="8.25" hidden="1" customHeight="1"/>
    <row r="52215" ht="8.25" hidden="1" customHeight="1"/>
    <row r="52216" ht="8.25" hidden="1" customHeight="1"/>
    <row r="52217" ht="8.25" hidden="1" customHeight="1"/>
    <row r="52218" ht="8.25" hidden="1" customHeight="1"/>
    <row r="52219" ht="8.25" hidden="1" customHeight="1"/>
    <row r="52220" ht="8.25" hidden="1" customHeight="1"/>
    <row r="52221" ht="8.25" hidden="1" customHeight="1"/>
    <row r="52222" ht="8.25" hidden="1" customHeight="1"/>
    <row r="52223" ht="8.25" hidden="1" customHeight="1"/>
    <row r="52224" ht="8.25" hidden="1" customHeight="1"/>
    <row r="52225" ht="8.25" hidden="1" customHeight="1"/>
    <row r="52226" ht="8.25" hidden="1" customHeight="1"/>
    <row r="52227" ht="8.25" hidden="1" customHeight="1"/>
    <row r="52228" ht="8.25" hidden="1" customHeight="1"/>
    <row r="52229" ht="8.25" hidden="1" customHeight="1"/>
    <row r="52230" ht="8.25" hidden="1" customHeight="1"/>
    <row r="52231" ht="8.25" hidden="1" customHeight="1"/>
    <row r="52232" ht="8.25" hidden="1" customHeight="1"/>
    <row r="52233" ht="8.25" hidden="1" customHeight="1"/>
    <row r="52234" ht="8.25" hidden="1" customHeight="1"/>
    <row r="52235" ht="8.25" hidden="1" customHeight="1"/>
    <row r="52236" ht="8.25" hidden="1" customHeight="1"/>
    <row r="52237" ht="8.25" hidden="1" customHeight="1"/>
    <row r="52238" ht="8.25" hidden="1" customHeight="1"/>
    <row r="52239" ht="8.25" hidden="1" customHeight="1"/>
    <row r="52240" ht="8.25" hidden="1" customHeight="1"/>
    <row r="52241" ht="8.25" hidden="1" customHeight="1"/>
    <row r="52242" ht="8.25" hidden="1" customHeight="1"/>
    <row r="52243" ht="8.25" hidden="1" customHeight="1"/>
    <row r="52244" ht="8.25" hidden="1" customHeight="1"/>
    <row r="52245" ht="8.25" hidden="1" customHeight="1"/>
    <row r="52246" ht="8.25" hidden="1" customHeight="1"/>
    <row r="52247" ht="8.25" hidden="1" customHeight="1"/>
    <row r="52248" ht="8.25" hidden="1" customHeight="1"/>
    <row r="52249" ht="8.25" hidden="1" customHeight="1"/>
    <row r="52250" ht="8.25" hidden="1" customHeight="1"/>
    <row r="52251" ht="8.25" hidden="1" customHeight="1"/>
    <row r="52252" ht="8.25" hidden="1" customHeight="1"/>
    <row r="52253" ht="8.25" hidden="1" customHeight="1"/>
    <row r="52254" ht="8.25" hidden="1" customHeight="1"/>
    <row r="52255" ht="8.25" hidden="1" customHeight="1"/>
    <row r="52256" ht="8.25" hidden="1" customHeight="1"/>
    <row r="52257" ht="8.25" hidden="1" customHeight="1"/>
    <row r="52258" ht="8.25" hidden="1" customHeight="1"/>
    <row r="52259" ht="8.25" hidden="1" customHeight="1"/>
    <row r="52260" ht="8.25" hidden="1" customHeight="1"/>
    <row r="52261" ht="8.25" hidden="1" customHeight="1"/>
    <row r="52262" ht="8.25" hidden="1" customHeight="1"/>
    <row r="52263" ht="8.25" hidden="1" customHeight="1"/>
    <row r="52264" ht="8.25" hidden="1" customHeight="1"/>
    <row r="52265" ht="8.25" hidden="1" customHeight="1"/>
    <row r="52266" ht="8.25" hidden="1" customHeight="1"/>
    <row r="52267" ht="8.25" hidden="1" customHeight="1"/>
    <row r="52268" ht="8.25" hidden="1" customHeight="1"/>
    <row r="52269" ht="8.25" hidden="1" customHeight="1"/>
    <row r="52270" ht="8.25" hidden="1" customHeight="1"/>
    <row r="52271" ht="8.25" hidden="1" customHeight="1"/>
    <row r="52272" ht="8.25" hidden="1" customHeight="1"/>
    <row r="52273" ht="8.25" hidden="1" customHeight="1"/>
    <row r="52274" ht="8.25" hidden="1" customHeight="1"/>
    <row r="52275" ht="8.25" hidden="1" customHeight="1"/>
    <row r="52276" ht="8.25" hidden="1" customHeight="1"/>
    <row r="52277" ht="8.25" hidden="1" customHeight="1"/>
    <row r="52278" ht="8.25" hidden="1" customHeight="1"/>
    <row r="52279" ht="8.25" hidden="1" customHeight="1"/>
    <row r="52280" ht="8.25" hidden="1" customHeight="1"/>
    <row r="52281" ht="8.25" hidden="1" customHeight="1"/>
    <row r="52282" ht="8.25" hidden="1" customHeight="1"/>
    <row r="52283" ht="8.25" hidden="1" customHeight="1"/>
    <row r="52284" ht="8.25" hidden="1" customHeight="1"/>
    <row r="52285" ht="8.25" hidden="1" customHeight="1"/>
    <row r="52286" ht="8.25" hidden="1" customHeight="1"/>
    <row r="52287" ht="8.25" hidden="1" customHeight="1"/>
    <row r="52288" ht="8.25" hidden="1" customHeight="1"/>
    <row r="52289" ht="8.25" hidden="1" customHeight="1"/>
    <row r="52290" ht="8.25" hidden="1" customHeight="1"/>
    <row r="52291" ht="8.25" hidden="1" customHeight="1"/>
    <row r="52292" ht="8.25" hidden="1" customHeight="1"/>
    <row r="52293" ht="8.25" hidden="1" customHeight="1"/>
    <row r="52294" ht="8.25" hidden="1" customHeight="1"/>
    <row r="52295" ht="8.25" hidden="1" customHeight="1"/>
    <row r="52296" ht="8.25" hidden="1" customHeight="1"/>
    <row r="52297" ht="8.25" hidden="1" customHeight="1"/>
    <row r="52298" ht="8.25" hidden="1" customHeight="1"/>
    <row r="52299" ht="8.25" hidden="1" customHeight="1"/>
    <row r="52300" ht="8.25" hidden="1" customHeight="1"/>
    <row r="52301" ht="8.25" hidden="1" customHeight="1"/>
    <row r="52302" ht="8.25" hidden="1" customHeight="1"/>
    <row r="52303" ht="8.25" hidden="1" customHeight="1"/>
    <row r="52304" ht="8.25" hidden="1" customHeight="1"/>
    <row r="52305" ht="8.25" hidden="1" customHeight="1"/>
    <row r="52306" ht="8.25" hidden="1" customHeight="1"/>
    <row r="52307" ht="8.25" hidden="1" customHeight="1"/>
    <row r="52308" ht="8.25" hidden="1" customHeight="1"/>
    <row r="52309" ht="8.25" hidden="1" customHeight="1"/>
    <row r="52310" ht="8.25" hidden="1" customHeight="1"/>
    <row r="52311" ht="8.25" hidden="1" customHeight="1"/>
    <row r="52312" ht="8.25" hidden="1" customHeight="1"/>
    <row r="52313" ht="8.25" hidden="1" customHeight="1"/>
    <row r="52314" ht="8.25" hidden="1" customHeight="1"/>
    <row r="52315" ht="8.25" hidden="1" customHeight="1"/>
    <row r="52316" ht="8.25" hidden="1" customHeight="1"/>
    <row r="52317" ht="8.25" hidden="1" customHeight="1"/>
    <row r="52318" ht="8.25" hidden="1" customHeight="1"/>
    <row r="52319" ht="8.25" hidden="1" customHeight="1"/>
    <row r="52320" ht="8.25" hidden="1" customHeight="1"/>
    <row r="52321" ht="8.25" hidden="1" customHeight="1"/>
    <row r="52322" ht="8.25" hidden="1" customHeight="1"/>
    <row r="52323" ht="8.25" hidden="1" customHeight="1"/>
    <row r="52324" ht="8.25" hidden="1" customHeight="1"/>
    <row r="52325" ht="8.25" hidden="1" customHeight="1"/>
    <row r="52326" ht="8.25" hidden="1" customHeight="1"/>
    <row r="52327" ht="8.25" hidden="1" customHeight="1"/>
    <row r="52328" ht="8.25" hidden="1" customHeight="1"/>
    <row r="52329" ht="8.25" hidden="1" customHeight="1"/>
    <row r="52330" ht="8.25" hidden="1" customHeight="1"/>
    <row r="52331" ht="8.25" hidden="1" customHeight="1"/>
    <row r="52332" ht="8.25" hidden="1" customHeight="1"/>
    <row r="52333" ht="8.25" hidden="1" customHeight="1"/>
    <row r="52334" ht="8.25" hidden="1" customHeight="1"/>
    <row r="52335" ht="8.25" hidden="1" customHeight="1"/>
    <row r="52336" ht="8.25" hidden="1" customHeight="1"/>
    <row r="52337" ht="8.25" hidden="1" customHeight="1"/>
    <row r="52338" ht="8.25" hidden="1" customHeight="1"/>
    <row r="52339" ht="8.25" hidden="1" customHeight="1"/>
    <row r="52340" ht="8.25" hidden="1" customHeight="1"/>
    <row r="52341" ht="8.25" hidden="1" customHeight="1"/>
    <row r="52342" ht="8.25" hidden="1" customHeight="1"/>
    <row r="52343" ht="8.25" hidden="1" customHeight="1"/>
    <row r="52344" ht="8.25" hidden="1" customHeight="1"/>
    <row r="52345" ht="8.25" hidden="1" customHeight="1"/>
    <row r="52346" ht="8.25" hidden="1" customHeight="1"/>
    <row r="52347" ht="8.25" hidden="1" customHeight="1"/>
    <row r="52348" ht="8.25" hidden="1" customHeight="1"/>
    <row r="52349" ht="8.25" hidden="1" customHeight="1"/>
    <row r="52350" ht="8.25" hidden="1" customHeight="1"/>
    <row r="52351" ht="8.25" hidden="1" customHeight="1"/>
    <row r="52352" ht="8.25" hidden="1" customHeight="1"/>
    <row r="52353" ht="8.25" hidden="1" customHeight="1"/>
    <row r="52354" ht="8.25" hidden="1" customHeight="1"/>
    <row r="52355" ht="8.25" hidden="1" customHeight="1"/>
    <row r="52356" ht="8.25" hidden="1" customHeight="1"/>
    <row r="52357" ht="8.25" hidden="1" customHeight="1"/>
    <row r="52358" ht="8.25" hidden="1" customHeight="1"/>
    <row r="52359" ht="8.25" hidden="1" customHeight="1"/>
    <row r="52360" ht="8.25" hidden="1" customHeight="1"/>
    <row r="52361" ht="8.25" hidden="1" customHeight="1"/>
    <row r="52362" ht="8.25" hidden="1" customHeight="1"/>
    <row r="52363" ht="8.25" hidden="1" customHeight="1"/>
    <row r="52364" ht="8.25" hidden="1" customHeight="1"/>
    <row r="52365" ht="8.25" hidden="1" customHeight="1"/>
    <row r="52366" ht="8.25" hidden="1" customHeight="1"/>
    <row r="52367" ht="8.25" hidden="1" customHeight="1"/>
    <row r="52368" ht="8.25" hidden="1" customHeight="1"/>
    <row r="52369" ht="8.25" hidden="1" customHeight="1"/>
    <row r="52370" ht="8.25" hidden="1" customHeight="1"/>
    <row r="52371" ht="8.25" hidden="1" customHeight="1"/>
    <row r="52372" ht="8.25" hidden="1" customHeight="1"/>
    <row r="52373" ht="8.25" hidden="1" customHeight="1"/>
    <row r="52374" ht="8.25" hidden="1" customHeight="1"/>
    <row r="52375" ht="8.25" hidden="1" customHeight="1"/>
    <row r="52376" ht="8.25" hidden="1" customHeight="1"/>
    <row r="52377" ht="8.25" hidden="1" customHeight="1"/>
    <row r="52378" ht="8.25" hidden="1" customHeight="1"/>
    <row r="52379" ht="8.25" hidden="1" customHeight="1"/>
    <row r="52380" ht="8.25" hidden="1" customHeight="1"/>
    <row r="52381" ht="8.25" hidden="1" customHeight="1"/>
    <row r="52382" ht="8.25" hidden="1" customHeight="1"/>
    <row r="52383" ht="8.25" hidden="1" customHeight="1"/>
    <row r="52384" ht="8.25" hidden="1" customHeight="1"/>
    <row r="52385" ht="8.25" hidden="1" customHeight="1"/>
    <row r="52386" ht="8.25" hidden="1" customHeight="1"/>
    <row r="52387" ht="8.25" hidden="1" customHeight="1"/>
    <row r="52388" ht="8.25" hidden="1" customHeight="1"/>
    <row r="52389" ht="8.25" hidden="1" customHeight="1"/>
    <row r="52390" ht="8.25" hidden="1" customHeight="1"/>
    <row r="52391" ht="8.25" hidden="1" customHeight="1"/>
    <row r="52392" ht="8.25" hidden="1" customHeight="1"/>
    <row r="52393" ht="8.25" hidden="1" customHeight="1"/>
    <row r="52394" ht="8.25" hidden="1" customHeight="1"/>
    <row r="52395" ht="8.25" hidden="1" customHeight="1"/>
    <row r="52396" ht="8.25" hidden="1" customHeight="1"/>
    <row r="52397" ht="8.25" hidden="1" customHeight="1"/>
    <row r="52398" ht="8.25" hidden="1" customHeight="1"/>
    <row r="52399" ht="8.25" hidden="1" customHeight="1"/>
    <row r="52400" ht="8.25" hidden="1" customHeight="1"/>
    <row r="52401" ht="8.25" hidden="1" customHeight="1"/>
    <row r="52402" ht="8.25" hidden="1" customHeight="1"/>
    <row r="52403" ht="8.25" hidden="1" customHeight="1"/>
    <row r="52404" ht="8.25" hidden="1" customHeight="1"/>
    <row r="52405" ht="8.25" hidden="1" customHeight="1"/>
    <row r="52406" ht="8.25" hidden="1" customHeight="1"/>
    <row r="52407" ht="8.25" hidden="1" customHeight="1"/>
    <row r="52408" ht="8.25" hidden="1" customHeight="1"/>
    <row r="52409" ht="8.25" hidden="1" customHeight="1"/>
    <row r="52410" ht="8.25" hidden="1" customHeight="1"/>
    <row r="52411" ht="8.25" hidden="1" customHeight="1"/>
    <row r="52412" ht="8.25" hidden="1" customHeight="1"/>
    <row r="52413" ht="8.25" hidden="1" customHeight="1"/>
    <row r="52414" ht="8.25" hidden="1" customHeight="1"/>
    <row r="52415" ht="8.25" hidden="1" customHeight="1"/>
    <row r="52416" ht="8.25" hidden="1" customHeight="1"/>
    <row r="52417" ht="8.25" hidden="1" customHeight="1"/>
    <row r="52418" ht="8.25" hidden="1" customHeight="1"/>
    <row r="52419" ht="8.25" hidden="1" customHeight="1"/>
    <row r="52420" ht="8.25" hidden="1" customHeight="1"/>
    <row r="52421" ht="8.25" hidden="1" customHeight="1"/>
    <row r="52422" ht="8.25" hidden="1" customHeight="1"/>
    <row r="52423" ht="8.25" hidden="1" customHeight="1"/>
    <row r="52424" ht="8.25" hidden="1" customHeight="1"/>
    <row r="52425" ht="8.25" hidden="1" customHeight="1"/>
    <row r="52426" ht="8.25" hidden="1" customHeight="1"/>
    <row r="52427" ht="8.25" hidden="1" customHeight="1"/>
    <row r="52428" ht="8.25" hidden="1" customHeight="1"/>
    <row r="52429" ht="8.25" hidden="1" customHeight="1"/>
    <row r="52430" ht="8.25" hidden="1" customHeight="1"/>
    <row r="52431" ht="8.25" hidden="1" customHeight="1"/>
    <row r="52432" ht="8.25" hidden="1" customHeight="1"/>
    <row r="52433" ht="8.25" hidden="1" customHeight="1"/>
    <row r="52434" ht="8.25" hidden="1" customHeight="1"/>
    <row r="52435" ht="8.25" hidden="1" customHeight="1"/>
    <row r="52436" ht="8.25" hidden="1" customHeight="1"/>
    <row r="52437" ht="8.25" hidden="1" customHeight="1"/>
    <row r="52438" ht="8.25" hidden="1" customHeight="1"/>
    <row r="52439" ht="8.25" hidden="1" customHeight="1"/>
    <row r="52440" ht="8.25" hidden="1" customHeight="1"/>
    <row r="52441" ht="8.25" hidden="1" customHeight="1"/>
    <row r="52442" ht="8.25" hidden="1" customHeight="1"/>
    <row r="52443" ht="8.25" hidden="1" customHeight="1"/>
    <row r="52444" ht="8.25" hidden="1" customHeight="1"/>
    <row r="52445" ht="8.25" hidden="1" customHeight="1"/>
    <row r="52446" ht="8.25" hidden="1" customHeight="1"/>
    <row r="52447" ht="8.25" hidden="1" customHeight="1"/>
    <row r="52448" ht="8.25" hidden="1" customHeight="1"/>
    <row r="52449" ht="8.25" hidden="1" customHeight="1"/>
    <row r="52450" ht="8.25" hidden="1" customHeight="1"/>
    <row r="52451" ht="8.25" hidden="1" customHeight="1"/>
    <row r="52452" ht="8.25" hidden="1" customHeight="1"/>
    <row r="52453" ht="8.25" hidden="1" customHeight="1"/>
    <row r="52454" ht="8.25" hidden="1" customHeight="1"/>
    <row r="52455" ht="8.25" hidden="1" customHeight="1"/>
    <row r="52456" ht="8.25" hidden="1" customHeight="1"/>
    <row r="52457" ht="8.25" hidden="1" customHeight="1"/>
    <row r="52458" ht="8.25" hidden="1" customHeight="1"/>
    <row r="52459" ht="8.25" hidden="1" customHeight="1"/>
    <row r="52460" ht="8.25" hidden="1" customHeight="1"/>
    <row r="52461" ht="8.25" hidden="1" customHeight="1"/>
    <row r="52462" ht="8.25" hidden="1" customHeight="1"/>
    <row r="52463" ht="8.25" hidden="1" customHeight="1"/>
    <row r="52464" ht="8.25" hidden="1" customHeight="1"/>
    <row r="52465" ht="8.25" hidden="1" customHeight="1"/>
    <row r="52466" ht="8.25" hidden="1" customHeight="1"/>
    <row r="52467" ht="8.25" hidden="1" customHeight="1"/>
    <row r="52468" ht="8.25" hidden="1" customHeight="1"/>
    <row r="52469" ht="8.25" hidden="1" customHeight="1"/>
    <row r="52470" ht="8.25" hidden="1" customHeight="1"/>
    <row r="52471" ht="8.25" hidden="1" customHeight="1"/>
    <row r="52472" ht="8.25" hidden="1" customHeight="1"/>
    <row r="52473" ht="8.25" hidden="1" customHeight="1"/>
    <row r="52474" ht="8.25" hidden="1" customHeight="1"/>
    <row r="52475" ht="8.25" hidden="1" customHeight="1"/>
    <row r="52476" ht="8.25" hidden="1" customHeight="1"/>
    <row r="52477" ht="8.25" hidden="1" customHeight="1"/>
    <row r="52478" ht="8.25" hidden="1" customHeight="1"/>
    <row r="52479" ht="8.25" hidden="1" customHeight="1"/>
    <row r="52480" ht="8.25" hidden="1" customHeight="1"/>
    <row r="52481" ht="8.25" hidden="1" customHeight="1"/>
    <row r="52482" ht="8.25" hidden="1" customHeight="1"/>
    <row r="52483" ht="8.25" hidden="1" customHeight="1"/>
    <row r="52484" ht="8.25" hidden="1" customHeight="1"/>
    <row r="52485" ht="8.25" hidden="1" customHeight="1"/>
    <row r="52486" ht="8.25" hidden="1" customHeight="1"/>
    <row r="52487" ht="8.25" hidden="1" customHeight="1"/>
    <row r="52488" ht="8.25" hidden="1" customHeight="1"/>
    <row r="52489" ht="8.25" hidden="1" customHeight="1"/>
    <row r="52490" ht="8.25" hidden="1" customHeight="1"/>
    <row r="52491" ht="8.25" hidden="1" customHeight="1"/>
    <row r="52492" ht="8.25" hidden="1" customHeight="1"/>
    <row r="52493" ht="8.25" hidden="1" customHeight="1"/>
    <row r="52494" ht="8.25" hidden="1" customHeight="1"/>
    <row r="52495" ht="8.25" hidden="1" customHeight="1"/>
    <row r="52496" ht="8.25" hidden="1" customHeight="1"/>
    <row r="52497" ht="8.25" hidden="1" customHeight="1"/>
    <row r="52498" ht="8.25" hidden="1" customHeight="1"/>
    <row r="52499" ht="8.25" hidden="1" customHeight="1"/>
    <row r="52500" ht="8.25" hidden="1" customHeight="1"/>
    <row r="52501" ht="8.25" hidden="1" customHeight="1"/>
    <row r="52502" ht="8.25" hidden="1" customHeight="1"/>
    <row r="52503" ht="8.25" hidden="1" customHeight="1"/>
    <row r="52504" ht="8.25" hidden="1" customHeight="1"/>
    <row r="52505" ht="8.25" hidden="1" customHeight="1"/>
    <row r="52506" ht="8.25" hidden="1" customHeight="1"/>
    <row r="52507" ht="8.25" hidden="1" customHeight="1"/>
    <row r="52508" ht="8.25" hidden="1" customHeight="1"/>
    <row r="52509" ht="8.25" hidden="1" customHeight="1"/>
    <row r="52510" ht="8.25" hidden="1" customHeight="1"/>
    <row r="52511" ht="8.25" hidden="1" customHeight="1"/>
    <row r="52512" ht="8.25" hidden="1" customHeight="1"/>
    <row r="52513" ht="8.25" hidden="1" customHeight="1"/>
    <row r="52514" ht="8.25" hidden="1" customHeight="1"/>
    <row r="52515" ht="8.25" hidden="1" customHeight="1"/>
    <row r="52516" ht="8.25" hidden="1" customHeight="1"/>
    <row r="52517" ht="8.25" hidden="1" customHeight="1"/>
    <row r="52518" ht="8.25" hidden="1" customHeight="1"/>
    <row r="52519" ht="8.25" hidden="1" customHeight="1"/>
    <row r="52520" ht="8.25" hidden="1" customHeight="1"/>
    <row r="52521" ht="8.25" hidden="1" customHeight="1"/>
    <row r="52522" ht="8.25" hidden="1" customHeight="1"/>
    <row r="52523" ht="8.25" hidden="1" customHeight="1"/>
    <row r="52524" ht="8.25" hidden="1" customHeight="1"/>
    <row r="52525" ht="8.25" hidden="1" customHeight="1"/>
    <row r="52526" ht="8.25" hidden="1" customHeight="1"/>
    <row r="52527" ht="8.25" hidden="1" customHeight="1"/>
    <row r="52528" ht="8.25" hidden="1" customHeight="1"/>
    <row r="52529" ht="8.25" hidden="1" customHeight="1"/>
    <row r="52530" ht="8.25" hidden="1" customHeight="1"/>
    <row r="52531" ht="8.25" hidden="1" customHeight="1"/>
    <row r="52532" ht="8.25" hidden="1" customHeight="1"/>
    <row r="52533" ht="8.25" hidden="1" customHeight="1"/>
    <row r="52534" ht="8.25" hidden="1" customHeight="1"/>
    <row r="52535" ht="8.25" hidden="1" customHeight="1"/>
    <row r="52536" ht="8.25" hidden="1" customHeight="1"/>
    <row r="52537" ht="8.25" hidden="1" customHeight="1"/>
    <row r="52538" ht="8.25" hidden="1" customHeight="1"/>
    <row r="52539" ht="8.25" hidden="1" customHeight="1"/>
    <row r="52540" ht="8.25" hidden="1" customHeight="1"/>
    <row r="52541" ht="8.25" hidden="1" customHeight="1"/>
    <row r="52542" ht="8.25" hidden="1" customHeight="1"/>
    <row r="52543" ht="8.25" hidden="1" customHeight="1"/>
    <row r="52544" ht="8.25" hidden="1" customHeight="1"/>
    <row r="52545" ht="8.25" hidden="1" customHeight="1"/>
    <row r="52546" ht="8.25" hidden="1" customHeight="1"/>
    <row r="52547" ht="8.25" hidden="1" customHeight="1"/>
    <row r="52548" ht="8.25" hidden="1" customHeight="1"/>
    <row r="52549" ht="8.25" hidden="1" customHeight="1"/>
    <row r="52550" ht="8.25" hidden="1" customHeight="1"/>
    <row r="52551" ht="8.25" hidden="1" customHeight="1"/>
    <row r="52552" ht="8.25" hidden="1" customHeight="1"/>
    <row r="52553" ht="8.25" hidden="1" customHeight="1"/>
    <row r="52554" ht="8.25" hidden="1" customHeight="1"/>
    <row r="52555" ht="8.25" hidden="1" customHeight="1"/>
    <row r="52556" ht="8.25" hidden="1" customHeight="1"/>
    <row r="52557" ht="8.25" hidden="1" customHeight="1"/>
    <row r="52558" ht="8.25" hidden="1" customHeight="1"/>
    <row r="52559" ht="8.25" hidden="1" customHeight="1"/>
    <row r="52560" ht="8.25" hidden="1" customHeight="1"/>
    <row r="52561" ht="8.25" hidden="1" customHeight="1"/>
    <row r="52562" ht="8.25" hidden="1" customHeight="1"/>
    <row r="52563" ht="8.25" hidden="1" customHeight="1"/>
    <row r="52564" ht="8.25" hidden="1" customHeight="1"/>
    <row r="52565" ht="8.25" hidden="1" customHeight="1"/>
    <row r="52566" ht="8.25" hidden="1" customHeight="1"/>
    <row r="52567" ht="8.25" hidden="1" customHeight="1"/>
    <row r="52568" ht="8.25" hidden="1" customHeight="1"/>
    <row r="52569" ht="8.25" hidden="1" customHeight="1"/>
    <row r="52570" ht="8.25" hidden="1" customHeight="1"/>
    <row r="52571" ht="8.25" hidden="1" customHeight="1"/>
    <row r="52572" ht="8.25" hidden="1" customHeight="1"/>
    <row r="52573" ht="8.25" hidden="1" customHeight="1"/>
    <row r="52574" ht="8.25" hidden="1" customHeight="1"/>
    <row r="52575" ht="8.25" hidden="1" customHeight="1"/>
    <row r="52576" ht="8.25" hidden="1" customHeight="1"/>
    <row r="52577" ht="8.25" hidden="1" customHeight="1"/>
    <row r="52578" ht="8.25" hidden="1" customHeight="1"/>
    <row r="52579" ht="8.25" hidden="1" customHeight="1"/>
    <row r="52580" ht="8.25" hidden="1" customHeight="1"/>
    <row r="52581" ht="8.25" hidden="1" customHeight="1"/>
    <row r="52582" ht="8.25" hidden="1" customHeight="1"/>
    <row r="52583" ht="8.25" hidden="1" customHeight="1"/>
    <row r="52584" ht="8.25" hidden="1" customHeight="1"/>
    <row r="52585" ht="8.25" hidden="1" customHeight="1"/>
    <row r="52586" ht="8.25" hidden="1" customHeight="1"/>
    <row r="52587" ht="8.25" hidden="1" customHeight="1"/>
    <row r="52588" ht="8.25" hidden="1" customHeight="1"/>
    <row r="52589" ht="8.25" hidden="1" customHeight="1"/>
    <row r="52590" ht="8.25" hidden="1" customHeight="1"/>
    <row r="52591" ht="8.25" hidden="1" customHeight="1"/>
    <row r="52592" ht="8.25" hidden="1" customHeight="1"/>
    <row r="52593" ht="8.25" hidden="1" customHeight="1"/>
    <row r="52594" ht="8.25" hidden="1" customHeight="1"/>
    <row r="52595" ht="8.25" hidden="1" customHeight="1"/>
    <row r="52596" ht="8.25" hidden="1" customHeight="1"/>
    <row r="52597" ht="8.25" hidden="1" customHeight="1"/>
    <row r="52598" ht="8.25" hidden="1" customHeight="1"/>
    <row r="52599" ht="8.25" hidden="1" customHeight="1"/>
    <row r="52600" ht="8.25" hidden="1" customHeight="1"/>
    <row r="52601" ht="8.25" hidden="1" customHeight="1"/>
    <row r="52602" ht="8.25" hidden="1" customHeight="1"/>
    <row r="52603" ht="8.25" hidden="1" customHeight="1"/>
    <row r="52604" ht="8.25" hidden="1" customHeight="1"/>
    <row r="52605" ht="8.25" hidden="1" customHeight="1"/>
    <row r="52606" ht="8.25" hidden="1" customHeight="1"/>
    <row r="52607" ht="8.25" hidden="1" customHeight="1"/>
    <row r="52608" ht="8.25" hidden="1" customHeight="1"/>
    <row r="52609" ht="8.25" hidden="1" customHeight="1"/>
    <row r="52610" ht="8.25" hidden="1" customHeight="1"/>
    <row r="52611" ht="8.25" hidden="1" customHeight="1"/>
    <row r="52612" ht="8.25" hidden="1" customHeight="1"/>
    <row r="52613" ht="8.25" hidden="1" customHeight="1"/>
    <row r="52614" ht="8.25" hidden="1" customHeight="1"/>
    <row r="52615" ht="8.25" hidden="1" customHeight="1"/>
    <row r="52616" ht="8.25" hidden="1" customHeight="1"/>
    <row r="52617" ht="8.25" hidden="1" customHeight="1"/>
    <row r="52618" ht="8.25" hidden="1" customHeight="1"/>
    <row r="52619" ht="8.25" hidden="1" customHeight="1"/>
    <row r="52620" ht="8.25" hidden="1" customHeight="1"/>
    <row r="52621" ht="8.25" hidden="1" customHeight="1"/>
    <row r="52622" ht="8.25" hidden="1" customHeight="1"/>
    <row r="52623" ht="8.25" hidden="1" customHeight="1"/>
    <row r="52624" ht="8.25" hidden="1" customHeight="1"/>
    <row r="52625" ht="8.25" hidden="1" customHeight="1"/>
    <row r="52626" ht="8.25" hidden="1" customHeight="1"/>
    <row r="52627" ht="8.25" hidden="1" customHeight="1"/>
    <row r="52628" ht="8.25" hidden="1" customHeight="1"/>
    <row r="52629" ht="8.25" hidden="1" customHeight="1"/>
    <row r="52630" ht="8.25" hidden="1" customHeight="1"/>
    <row r="52631" ht="8.25" hidden="1" customHeight="1"/>
    <row r="52632" ht="8.25" hidden="1" customHeight="1"/>
    <row r="52633" ht="8.25" hidden="1" customHeight="1"/>
    <row r="52634" ht="8.25" hidden="1" customHeight="1"/>
    <row r="52635" ht="8.25" hidden="1" customHeight="1"/>
    <row r="52636" ht="8.25" hidden="1" customHeight="1"/>
    <row r="52637" ht="8.25" hidden="1" customHeight="1"/>
    <row r="52638" ht="8.25" hidden="1" customHeight="1"/>
    <row r="52639" ht="8.25" hidden="1" customHeight="1"/>
    <row r="52640" ht="8.25" hidden="1" customHeight="1"/>
    <row r="52641" ht="8.25" hidden="1" customHeight="1"/>
    <row r="52642" ht="8.25" hidden="1" customHeight="1"/>
    <row r="52643" ht="8.25" hidden="1" customHeight="1"/>
    <row r="52644" ht="8.25" hidden="1" customHeight="1"/>
    <row r="52645" ht="8.25" hidden="1" customHeight="1"/>
    <row r="52646" ht="8.25" hidden="1" customHeight="1"/>
    <row r="52647" ht="8.25" hidden="1" customHeight="1"/>
    <row r="52648" ht="8.25" hidden="1" customHeight="1"/>
    <row r="52649" ht="8.25" hidden="1" customHeight="1"/>
    <row r="52650" ht="8.25" hidden="1" customHeight="1"/>
    <row r="52651" ht="8.25" hidden="1" customHeight="1"/>
    <row r="52652" ht="8.25" hidden="1" customHeight="1"/>
    <row r="52653" ht="8.25" hidden="1" customHeight="1"/>
    <row r="52654" ht="8.25" hidden="1" customHeight="1"/>
    <row r="52655" ht="8.25" hidden="1" customHeight="1"/>
    <row r="52656" ht="8.25" hidden="1" customHeight="1"/>
    <row r="52657" ht="8.25" hidden="1" customHeight="1"/>
    <row r="52658" ht="8.25" hidden="1" customHeight="1"/>
    <row r="52659" ht="8.25" hidden="1" customHeight="1"/>
    <row r="52660" ht="8.25" hidden="1" customHeight="1"/>
    <row r="52661" ht="8.25" hidden="1" customHeight="1"/>
    <row r="52662" ht="8.25" hidden="1" customHeight="1"/>
    <row r="52663" ht="8.25" hidden="1" customHeight="1"/>
    <row r="52664" ht="8.25" hidden="1" customHeight="1"/>
    <row r="52665" ht="8.25" hidden="1" customHeight="1"/>
    <row r="52666" ht="8.25" hidden="1" customHeight="1"/>
    <row r="52667" ht="8.25" hidden="1" customHeight="1"/>
    <row r="52668" ht="8.25" hidden="1" customHeight="1"/>
    <row r="52669" ht="8.25" hidden="1" customHeight="1"/>
    <row r="52670" ht="8.25" hidden="1" customHeight="1"/>
    <row r="52671" ht="8.25" hidden="1" customHeight="1"/>
    <row r="52672" ht="8.25" hidden="1" customHeight="1"/>
    <row r="52673" ht="8.25" hidden="1" customHeight="1"/>
    <row r="52674" ht="8.25" hidden="1" customHeight="1"/>
    <row r="52675" ht="8.25" hidden="1" customHeight="1"/>
    <row r="52676" ht="8.25" hidden="1" customHeight="1"/>
    <row r="52677" ht="8.25" hidden="1" customHeight="1"/>
    <row r="52678" ht="8.25" hidden="1" customHeight="1"/>
    <row r="52679" ht="8.25" hidden="1" customHeight="1"/>
    <row r="52680" ht="8.25" hidden="1" customHeight="1"/>
    <row r="52681" ht="8.25" hidden="1" customHeight="1"/>
    <row r="52682" ht="8.25" hidden="1" customHeight="1"/>
    <row r="52683" ht="8.25" hidden="1" customHeight="1"/>
    <row r="52684" ht="8.25" hidden="1" customHeight="1"/>
    <row r="52685" ht="8.25" hidden="1" customHeight="1"/>
    <row r="52686" ht="8.25" hidden="1" customHeight="1"/>
    <row r="52687" ht="8.25" hidden="1" customHeight="1"/>
    <row r="52688" ht="8.25" hidden="1" customHeight="1"/>
    <row r="52689" ht="8.25" hidden="1" customHeight="1"/>
    <row r="52690" ht="8.25" hidden="1" customHeight="1"/>
    <row r="52691" ht="8.25" hidden="1" customHeight="1"/>
    <row r="52692" ht="8.25" hidden="1" customHeight="1"/>
    <row r="52693" ht="8.25" hidden="1" customHeight="1"/>
    <row r="52694" ht="8.25" hidden="1" customHeight="1"/>
    <row r="52695" ht="8.25" hidden="1" customHeight="1"/>
    <row r="52696" ht="8.25" hidden="1" customHeight="1"/>
    <row r="52697" ht="8.25" hidden="1" customHeight="1"/>
    <row r="52698" ht="8.25" hidden="1" customHeight="1"/>
    <row r="52699" ht="8.25" hidden="1" customHeight="1"/>
    <row r="52700" ht="8.25" hidden="1" customHeight="1"/>
    <row r="52701" ht="8.25" hidden="1" customHeight="1"/>
    <row r="52702" ht="8.25" hidden="1" customHeight="1"/>
    <row r="52703" ht="8.25" hidden="1" customHeight="1"/>
    <row r="52704" ht="8.25" hidden="1" customHeight="1"/>
    <row r="52705" ht="8.25" hidden="1" customHeight="1"/>
    <row r="52706" ht="8.25" hidden="1" customHeight="1"/>
    <row r="52707" ht="8.25" hidden="1" customHeight="1"/>
    <row r="52708" ht="8.25" hidden="1" customHeight="1"/>
    <row r="52709" ht="8.25" hidden="1" customHeight="1"/>
    <row r="52710" ht="8.25" hidden="1" customHeight="1"/>
    <row r="52711" ht="8.25" hidden="1" customHeight="1"/>
    <row r="52712" ht="8.25" hidden="1" customHeight="1"/>
    <row r="52713" ht="8.25" hidden="1" customHeight="1"/>
    <row r="52714" ht="8.25" hidden="1" customHeight="1"/>
    <row r="52715" ht="8.25" hidden="1" customHeight="1"/>
    <row r="52716" ht="8.25" hidden="1" customHeight="1"/>
    <row r="52717" ht="8.25" hidden="1" customHeight="1"/>
    <row r="52718" ht="8.25" hidden="1" customHeight="1"/>
    <row r="52719" ht="8.25" hidden="1" customHeight="1"/>
    <row r="52720" ht="8.25" hidden="1" customHeight="1"/>
    <row r="52721" ht="8.25" hidden="1" customHeight="1"/>
    <row r="52722" ht="8.25" hidden="1" customHeight="1"/>
    <row r="52723" ht="8.25" hidden="1" customHeight="1"/>
    <row r="52724" ht="8.25" hidden="1" customHeight="1"/>
    <row r="52725" ht="8.25" hidden="1" customHeight="1"/>
    <row r="52726" ht="8.25" hidden="1" customHeight="1"/>
    <row r="52727" ht="8.25" hidden="1" customHeight="1"/>
    <row r="52728" ht="8.25" hidden="1" customHeight="1"/>
    <row r="52729" ht="8.25" hidden="1" customHeight="1"/>
    <row r="52730" ht="8.25" hidden="1" customHeight="1"/>
    <row r="52731" ht="8.25" hidden="1" customHeight="1"/>
    <row r="52732" ht="8.25" hidden="1" customHeight="1"/>
    <row r="52733" ht="8.25" hidden="1" customHeight="1"/>
    <row r="52734" ht="8.25" hidden="1" customHeight="1"/>
    <row r="52735" ht="8.25" hidden="1" customHeight="1"/>
    <row r="52736" ht="8.25" hidden="1" customHeight="1"/>
    <row r="52737" ht="8.25" hidden="1" customHeight="1"/>
    <row r="52738" ht="8.25" hidden="1" customHeight="1"/>
    <row r="52739" ht="8.25" hidden="1" customHeight="1"/>
    <row r="52740" ht="8.25" hidden="1" customHeight="1"/>
    <row r="52741" ht="8.25" hidden="1" customHeight="1"/>
    <row r="52742" ht="8.25" hidden="1" customHeight="1"/>
    <row r="52743" ht="8.25" hidden="1" customHeight="1"/>
    <row r="52744" ht="8.25" hidden="1" customHeight="1"/>
    <row r="52745" ht="8.25" hidden="1" customHeight="1"/>
    <row r="52746" ht="8.25" hidden="1" customHeight="1"/>
    <row r="52747" ht="8.25" hidden="1" customHeight="1"/>
    <row r="52748" ht="8.25" hidden="1" customHeight="1"/>
    <row r="52749" ht="8.25" hidden="1" customHeight="1"/>
    <row r="52750" ht="8.25" hidden="1" customHeight="1"/>
    <row r="52751" ht="8.25" hidden="1" customHeight="1"/>
    <row r="52752" ht="8.25" hidden="1" customHeight="1"/>
    <row r="52753" ht="8.25" hidden="1" customHeight="1"/>
    <row r="52754" ht="8.25" hidden="1" customHeight="1"/>
    <row r="52755" ht="8.25" hidden="1" customHeight="1"/>
    <row r="52756" ht="8.25" hidden="1" customHeight="1"/>
    <row r="52757" ht="8.25" hidden="1" customHeight="1"/>
    <row r="52758" ht="8.25" hidden="1" customHeight="1"/>
    <row r="52759" ht="8.25" hidden="1" customHeight="1"/>
    <row r="52760" ht="8.25" hidden="1" customHeight="1"/>
    <row r="52761" ht="8.25" hidden="1" customHeight="1"/>
    <row r="52762" ht="8.25" hidden="1" customHeight="1"/>
    <row r="52763" ht="8.25" hidden="1" customHeight="1"/>
    <row r="52764" ht="8.25" hidden="1" customHeight="1"/>
    <row r="52765" ht="8.25" hidden="1" customHeight="1"/>
    <row r="52766" ht="8.25" hidden="1" customHeight="1"/>
    <row r="52767" ht="8.25" hidden="1" customHeight="1"/>
    <row r="52768" ht="8.25" hidden="1" customHeight="1"/>
    <row r="52769" ht="8.25" hidden="1" customHeight="1"/>
    <row r="52770" ht="8.25" hidden="1" customHeight="1"/>
    <row r="52771" ht="8.25" hidden="1" customHeight="1"/>
    <row r="52772" ht="8.25" hidden="1" customHeight="1"/>
    <row r="52773" ht="8.25" hidden="1" customHeight="1"/>
    <row r="52774" ht="8.25" hidden="1" customHeight="1"/>
    <row r="52775" ht="8.25" hidden="1" customHeight="1"/>
    <row r="52776" ht="8.25" hidden="1" customHeight="1"/>
    <row r="52777" ht="8.25" hidden="1" customHeight="1"/>
    <row r="52778" ht="8.25" hidden="1" customHeight="1"/>
    <row r="52779" ht="8.25" hidden="1" customHeight="1"/>
    <row r="52780" ht="8.25" hidden="1" customHeight="1"/>
    <row r="52781" ht="8.25" hidden="1" customHeight="1"/>
    <row r="52782" ht="8.25" hidden="1" customHeight="1"/>
    <row r="52783" ht="8.25" hidden="1" customHeight="1"/>
    <row r="52784" ht="8.25" hidden="1" customHeight="1"/>
    <row r="52785" ht="8.25" hidden="1" customHeight="1"/>
    <row r="52786" ht="8.25" hidden="1" customHeight="1"/>
    <row r="52787" ht="8.25" hidden="1" customHeight="1"/>
    <row r="52788" ht="8.25" hidden="1" customHeight="1"/>
    <row r="52789" ht="8.25" hidden="1" customHeight="1"/>
    <row r="52790" ht="8.25" hidden="1" customHeight="1"/>
    <row r="52791" ht="8.25" hidden="1" customHeight="1"/>
    <row r="52792" ht="8.25" hidden="1" customHeight="1"/>
    <row r="52793" ht="8.25" hidden="1" customHeight="1"/>
    <row r="52794" ht="8.25" hidden="1" customHeight="1"/>
    <row r="52795" ht="8.25" hidden="1" customHeight="1"/>
    <row r="52796" ht="8.25" hidden="1" customHeight="1"/>
    <row r="52797" ht="8.25" hidden="1" customHeight="1"/>
    <row r="52798" ht="8.25" hidden="1" customHeight="1"/>
    <row r="52799" ht="8.25" hidden="1" customHeight="1"/>
    <row r="52800" ht="8.25" hidden="1" customHeight="1"/>
    <row r="52801" ht="8.25" hidden="1" customHeight="1"/>
    <row r="52802" ht="8.25" hidden="1" customHeight="1"/>
    <row r="52803" ht="8.25" hidden="1" customHeight="1"/>
    <row r="52804" ht="8.25" hidden="1" customHeight="1"/>
    <row r="52805" ht="8.25" hidden="1" customHeight="1"/>
    <row r="52806" ht="8.25" hidden="1" customHeight="1"/>
    <row r="52807" ht="8.25" hidden="1" customHeight="1"/>
    <row r="52808" ht="8.25" hidden="1" customHeight="1"/>
    <row r="52809" ht="8.25" hidden="1" customHeight="1"/>
    <row r="52810" ht="8.25" hidden="1" customHeight="1"/>
    <row r="52811" ht="8.25" hidden="1" customHeight="1"/>
    <row r="52812" ht="8.25" hidden="1" customHeight="1"/>
    <row r="52813" ht="8.25" hidden="1" customHeight="1"/>
    <row r="52814" ht="8.25" hidden="1" customHeight="1"/>
    <row r="52815" ht="8.25" hidden="1" customHeight="1"/>
    <row r="52816" ht="8.25" hidden="1" customHeight="1"/>
    <row r="52817" ht="8.25" hidden="1" customHeight="1"/>
    <row r="52818" ht="8.25" hidden="1" customHeight="1"/>
    <row r="52819" ht="8.25" hidden="1" customHeight="1"/>
    <row r="52820" ht="8.25" hidden="1" customHeight="1"/>
    <row r="52821" ht="8.25" hidden="1" customHeight="1"/>
    <row r="52822" ht="8.25" hidden="1" customHeight="1"/>
    <row r="52823" ht="8.25" hidden="1" customHeight="1"/>
    <row r="52824" ht="8.25" hidden="1" customHeight="1"/>
    <row r="52825" ht="8.25" hidden="1" customHeight="1"/>
    <row r="52826" ht="8.25" hidden="1" customHeight="1"/>
    <row r="52827" ht="8.25" hidden="1" customHeight="1"/>
    <row r="52828" ht="8.25" hidden="1" customHeight="1"/>
    <row r="52829" ht="8.25" hidden="1" customHeight="1"/>
    <row r="52830" ht="8.25" hidden="1" customHeight="1"/>
    <row r="52831" ht="8.25" hidden="1" customHeight="1"/>
    <row r="52832" ht="8.25" hidden="1" customHeight="1"/>
    <row r="52833" ht="8.25" hidden="1" customHeight="1"/>
    <row r="52834" ht="8.25" hidden="1" customHeight="1"/>
    <row r="52835" ht="8.25" hidden="1" customHeight="1"/>
    <row r="52836" ht="8.25" hidden="1" customHeight="1"/>
    <row r="52837" ht="8.25" hidden="1" customHeight="1"/>
    <row r="52838" ht="8.25" hidden="1" customHeight="1"/>
    <row r="52839" ht="8.25" hidden="1" customHeight="1"/>
    <row r="52840" ht="8.25" hidden="1" customHeight="1"/>
    <row r="52841" ht="8.25" hidden="1" customHeight="1"/>
    <row r="52842" ht="8.25" hidden="1" customHeight="1"/>
    <row r="52843" ht="8.25" hidden="1" customHeight="1"/>
    <row r="52844" ht="8.25" hidden="1" customHeight="1"/>
    <row r="52845" ht="8.25" hidden="1" customHeight="1"/>
    <row r="52846" ht="8.25" hidden="1" customHeight="1"/>
    <row r="52847" ht="8.25" hidden="1" customHeight="1"/>
    <row r="52848" ht="8.25" hidden="1" customHeight="1"/>
    <row r="52849" ht="8.25" hidden="1" customHeight="1"/>
    <row r="52850" ht="8.25" hidden="1" customHeight="1"/>
    <row r="52851" ht="8.25" hidden="1" customHeight="1"/>
    <row r="52852" ht="8.25" hidden="1" customHeight="1"/>
    <row r="52853" ht="8.25" hidden="1" customHeight="1"/>
    <row r="52854" ht="8.25" hidden="1" customHeight="1"/>
    <row r="52855" ht="8.25" hidden="1" customHeight="1"/>
    <row r="52856" ht="8.25" hidden="1" customHeight="1"/>
    <row r="52857" ht="8.25" hidden="1" customHeight="1"/>
    <row r="52858" ht="8.25" hidden="1" customHeight="1"/>
    <row r="52859" ht="8.25" hidden="1" customHeight="1"/>
    <row r="52860" ht="8.25" hidden="1" customHeight="1"/>
    <row r="52861" ht="8.25" hidden="1" customHeight="1"/>
    <row r="52862" ht="8.25" hidden="1" customHeight="1"/>
    <row r="52863" ht="8.25" hidden="1" customHeight="1"/>
    <row r="52864" ht="8.25" hidden="1" customHeight="1"/>
    <row r="52865" ht="8.25" hidden="1" customHeight="1"/>
    <row r="52866" ht="8.25" hidden="1" customHeight="1"/>
    <row r="52867" ht="8.25" hidden="1" customHeight="1"/>
    <row r="52868" ht="8.25" hidden="1" customHeight="1"/>
    <row r="52869" ht="8.25" hidden="1" customHeight="1"/>
    <row r="52870" ht="8.25" hidden="1" customHeight="1"/>
    <row r="52871" ht="8.25" hidden="1" customHeight="1"/>
    <row r="52872" ht="8.25" hidden="1" customHeight="1"/>
    <row r="52873" ht="8.25" hidden="1" customHeight="1"/>
    <row r="52874" ht="8.25" hidden="1" customHeight="1"/>
    <row r="52875" ht="8.25" hidden="1" customHeight="1"/>
    <row r="52876" ht="8.25" hidden="1" customHeight="1"/>
    <row r="52877" ht="8.25" hidden="1" customHeight="1"/>
    <row r="52878" ht="8.25" hidden="1" customHeight="1"/>
    <row r="52879" ht="8.25" hidden="1" customHeight="1"/>
    <row r="52880" ht="8.25" hidden="1" customHeight="1"/>
    <row r="52881" ht="8.25" hidden="1" customHeight="1"/>
    <row r="52882" ht="8.25" hidden="1" customHeight="1"/>
    <row r="52883" ht="8.25" hidden="1" customHeight="1"/>
    <row r="52884" ht="8.25" hidden="1" customHeight="1"/>
    <row r="52885" ht="8.25" hidden="1" customHeight="1"/>
    <row r="52886" ht="8.25" hidden="1" customHeight="1"/>
    <row r="52887" ht="8.25" hidden="1" customHeight="1"/>
    <row r="52888" ht="8.25" hidden="1" customHeight="1"/>
    <row r="52889" ht="8.25" hidden="1" customHeight="1"/>
    <row r="52890" ht="8.25" hidden="1" customHeight="1"/>
    <row r="52891" ht="8.25" hidden="1" customHeight="1"/>
    <row r="52892" ht="8.25" hidden="1" customHeight="1"/>
    <row r="52893" ht="8.25" hidden="1" customHeight="1"/>
    <row r="52894" ht="8.25" hidden="1" customHeight="1"/>
    <row r="52895" ht="8.25" hidden="1" customHeight="1"/>
    <row r="52896" ht="8.25" hidden="1" customHeight="1"/>
    <row r="52897" ht="8.25" hidden="1" customHeight="1"/>
    <row r="52898" ht="8.25" hidden="1" customHeight="1"/>
    <row r="52899" ht="8.25" hidden="1" customHeight="1"/>
    <row r="52900" ht="8.25" hidden="1" customHeight="1"/>
    <row r="52901" ht="8.25" hidden="1" customHeight="1"/>
    <row r="52902" ht="8.25" hidden="1" customHeight="1"/>
    <row r="52903" ht="8.25" hidden="1" customHeight="1"/>
    <row r="52904" ht="8.25" hidden="1" customHeight="1"/>
    <row r="52905" ht="8.25" hidden="1" customHeight="1"/>
    <row r="52906" ht="8.25" hidden="1" customHeight="1"/>
    <row r="52907" ht="8.25" hidden="1" customHeight="1"/>
    <row r="52908" ht="8.25" hidden="1" customHeight="1"/>
    <row r="52909" ht="8.25" hidden="1" customHeight="1"/>
    <row r="52910" ht="8.25" hidden="1" customHeight="1"/>
    <row r="52911" ht="8.25" hidden="1" customHeight="1"/>
    <row r="52912" ht="8.25" hidden="1" customHeight="1"/>
    <row r="52913" ht="8.25" hidden="1" customHeight="1"/>
    <row r="52914" ht="8.25" hidden="1" customHeight="1"/>
    <row r="52915" ht="8.25" hidden="1" customHeight="1"/>
    <row r="52916" ht="8.25" hidden="1" customHeight="1"/>
    <row r="52917" ht="8.25" hidden="1" customHeight="1"/>
    <row r="52918" ht="8.25" hidden="1" customHeight="1"/>
    <row r="52919" ht="8.25" hidden="1" customHeight="1"/>
    <row r="52920" ht="8.25" hidden="1" customHeight="1"/>
    <row r="52921" ht="8.25" hidden="1" customHeight="1"/>
    <row r="52922" ht="8.25" hidden="1" customHeight="1"/>
    <row r="52923" ht="8.25" hidden="1" customHeight="1"/>
    <row r="52924" ht="8.25" hidden="1" customHeight="1"/>
    <row r="52925" ht="8.25" hidden="1" customHeight="1"/>
    <row r="52926" ht="8.25" hidden="1" customHeight="1"/>
    <row r="52927" ht="8.25" hidden="1" customHeight="1"/>
    <row r="52928" ht="8.25" hidden="1" customHeight="1"/>
    <row r="52929" ht="8.25" hidden="1" customHeight="1"/>
    <row r="52930" ht="8.25" hidden="1" customHeight="1"/>
    <row r="52931" ht="8.25" hidden="1" customHeight="1"/>
    <row r="52932" ht="8.25" hidden="1" customHeight="1"/>
    <row r="52933" ht="8.25" hidden="1" customHeight="1"/>
    <row r="52934" ht="8.25" hidden="1" customHeight="1"/>
    <row r="52935" ht="8.25" hidden="1" customHeight="1"/>
    <row r="52936" ht="8.25" hidden="1" customHeight="1"/>
    <row r="52937" ht="8.25" hidden="1" customHeight="1"/>
    <row r="52938" ht="8.25" hidden="1" customHeight="1"/>
    <row r="52939" ht="8.25" hidden="1" customHeight="1"/>
    <row r="52940" ht="8.25" hidden="1" customHeight="1"/>
    <row r="52941" ht="8.25" hidden="1" customHeight="1"/>
    <row r="52942" ht="8.25" hidden="1" customHeight="1"/>
    <row r="52943" ht="8.25" hidden="1" customHeight="1"/>
    <row r="52944" ht="8.25" hidden="1" customHeight="1"/>
    <row r="52945" ht="8.25" hidden="1" customHeight="1"/>
    <row r="52946" ht="8.25" hidden="1" customHeight="1"/>
    <row r="52947" ht="8.25" hidden="1" customHeight="1"/>
    <row r="52948" ht="8.25" hidden="1" customHeight="1"/>
    <row r="52949" ht="8.25" hidden="1" customHeight="1"/>
    <row r="52950" ht="8.25" hidden="1" customHeight="1"/>
    <row r="52951" ht="8.25" hidden="1" customHeight="1"/>
    <row r="52952" ht="8.25" hidden="1" customHeight="1"/>
    <row r="52953" ht="8.25" hidden="1" customHeight="1"/>
    <row r="52954" ht="8.25" hidden="1" customHeight="1"/>
    <row r="52955" ht="8.25" hidden="1" customHeight="1"/>
    <row r="52956" ht="8.25" hidden="1" customHeight="1"/>
    <row r="52957" ht="8.25" hidden="1" customHeight="1"/>
    <row r="52958" ht="8.25" hidden="1" customHeight="1"/>
    <row r="52959" ht="8.25" hidden="1" customHeight="1"/>
    <row r="52960" ht="8.25" hidden="1" customHeight="1"/>
    <row r="52961" ht="8.25" hidden="1" customHeight="1"/>
    <row r="52962" ht="8.25" hidden="1" customHeight="1"/>
    <row r="52963" ht="8.25" hidden="1" customHeight="1"/>
    <row r="52964" ht="8.25" hidden="1" customHeight="1"/>
    <row r="52965" ht="8.25" hidden="1" customHeight="1"/>
    <row r="52966" ht="8.25" hidden="1" customHeight="1"/>
    <row r="52967" ht="8.25" hidden="1" customHeight="1"/>
    <row r="52968" ht="8.25" hidden="1" customHeight="1"/>
    <row r="52969" ht="8.25" hidden="1" customHeight="1"/>
    <row r="52970" ht="8.25" hidden="1" customHeight="1"/>
    <row r="52971" ht="8.25" hidden="1" customHeight="1"/>
    <row r="52972" ht="8.25" hidden="1" customHeight="1"/>
    <row r="52973" ht="8.25" hidden="1" customHeight="1"/>
    <row r="52974" ht="8.25" hidden="1" customHeight="1"/>
    <row r="52975" ht="8.25" hidden="1" customHeight="1"/>
    <row r="52976" ht="8.25" hidden="1" customHeight="1"/>
    <row r="52977" ht="8.25" hidden="1" customHeight="1"/>
    <row r="52978" ht="8.25" hidden="1" customHeight="1"/>
    <row r="52979" ht="8.25" hidden="1" customHeight="1"/>
    <row r="52980" ht="8.25" hidden="1" customHeight="1"/>
    <row r="52981" ht="8.25" hidden="1" customHeight="1"/>
    <row r="52982" ht="8.25" hidden="1" customHeight="1"/>
    <row r="52983" ht="8.25" hidden="1" customHeight="1"/>
    <row r="52984" ht="8.25" hidden="1" customHeight="1"/>
    <row r="52985" ht="8.25" hidden="1" customHeight="1"/>
    <row r="52986" ht="8.25" hidden="1" customHeight="1"/>
    <row r="52987" ht="8.25" hidden="1" customHeight="1"/>
    <row r="52988" ht="8.25" hidden="1" customHeight="1"/>
    <row r="52989" ht="8.25" hidden="1" customHeight="1"/>
    <row r="52990" ht="8.25" hidden="1" customHeight="1"/>
    <row r="52991" ht="8.25" hidden="1" customHeight="1"/>
    <row r="52992" ht="8.25" hidden="1" customHeight="1"/>
    <row r="52993" ht="8.25" hidden="1" customHeight="1"/>
    <row r="52994" ht="8.25" hidden="1" customHeight="1"/>
    <row r="52995" ht="8.25" hidden="1" customHeight="1"/>
    <row r="52996" ht="8.25" hidden="1" customHeight="1"/>
    <row r="52997" ht="8.25" hidden="1" customHeight="1"/>
    <row r="52998" ht="8.25" hidden="1" customHeight="1"/>
    <row r="52999" ht="8.25" hidden="1" customHeight="1"/>
    <row r="53000" ht="8.25" hidden="1" customHeight="1"/>
    <row r="53001" ht="8.25" hidden="1" customHeight="1"/>
    <row r="53002" ht="8.25" hidden="1" customHeight="1"/>
    <row r="53003" ht="8.25" hidden="1" customHeight="1"/>
    <row r="53004" ht="8.25" hidden="1" customHeight="1"/>
    <row r="53005" ht="8.25" hidden="1" customHeight="1"/>
    <row r="53006" ht="8.25" hidden="1" customHeight="1"/>
    <row r="53007" ht="8.25" hidden="1" customHeight="1"/>
    <row r="53008" ht="8.25" hidden="1" customHeight="1"/>
    <row r="53009" ht="8.25" hidden="1" customHeight="1"/>
    <row r="53010" ht="8.25" hidden="1" customHeight="1"/>
    <row r="53011" ht="8.25" hidden="1" customHeight="1"/>
    <row r="53012" ht="8.25" hidden="1" customHeight="1"/>
    <row r="53013" ht="8.25" hidden="1" customHeight="1"/>
    <row r="53014" ht="8.25" hidden="1" customHeight="1"/>
    <row r="53015" ht="8.25" hidden="1" customHeight="1"/>
    <row r="53016" ht="8.25" hidden="1" customHeight="1"/>
    <row r="53017" ht="8.25" hidden="1" customHeight="1"/>
    <row r="53018" ht="8.25" hidden="1" customHeight="1"/>
    <row r="53019" ht="8.25" hidden="1" customHeight="1"/>
    <row r="53020" ht="8.25" hidden="1" customHeight="1"/>
    <row r="53021" ht="8.25" hidden="1" customHeight="1"/>
    <row r="53022" ht="8.25" hidden="1" customHeight="1"/>
    <row r="53023" ht="8.25" hidden="1" customHeight="1"/>
    <row r="53024" ht="8.25" hidden="1" customHeight="1"/>
    <row r="53025" ht="8.25" hidden="1" customHeight="1"/>
    <row r="53026" ht="8.25" hidden="1" customHeight="1"/>
    <row r="53027" ht="8.25" hidden="1" customHeight="1"/>
    <row r="53028" ht="8.25" hidden="1" customHeight="1"/>
    <row r="53029" ht="8.25" hidden="1" customHeight="1"/>
    <row r="53030" ht="8.25" hidden="1" customHeight="1"/>
    <row r="53031" ht="8.25" hidden="1" customHeight="1"/>
    <row r="53032" ht="8.25" hidden="1" customHeight="1"/>
    <row r="53033" ht="8.25" hidden="1" customHeight="1"/>
    <row r="53034" ht="8.25" hidden="1" customHeight="1"/>
    <row r="53035" ht="8.25" hidden="1" customHeight="1"/>
    <row r="53036" ht="8.25" hidden="1" customHeight="1"/>
    <row r="53037" ht="8.25" hidden="1" customHeight="1"/>
    <row r="53038" ht="8.25" hidden="1" customHeight="1"/>
    <row r="53039" ht="8.25" hidden="1" customHeight="1"/>
    <row r="53040" ht="8.25" hidden="1" customHeight="1"/>
    <row r="53041" ht="8.25" hidden="1" customHeight="1"/>
    <row r="53042" ht="8.25" hidden="1" customHeight="1"/>
    <row r="53043" ht="8.25" hidden="1" customHeight="1"/>
    <row r="53044" ht="8.25" hidden="1" customHeight="1"/>
    <row r="53045" ht="8.25" hidden="1" customHeight="1"/>
    <row r="53046" ht="8.25" hidden="1" customHeight="1"/>
    <row r="53047" ht="8.25" hidden="1" customHeight="1"/>
    <row r="53048" ht="8.25" hidden="1" customHeight="1"/>
    <row r="53049" ht="8.25" hidden="1" customHeight="1"/>
    <row r="53050" ht="8.25" hidden="1" customHeight="1"/>
    <row r="53051" ht="8.25" hidden="1" customHeight="1"/>
    <row r="53052" ht="8.25" hidden="1" customHeight="1"/>
    <row r="53053" ht="8.25" hidden="1" customHeight="1"/>
    <row r="53054" ht="8.25" hidden="1" customHeight="1"/>
    <row r="53055" ht="8.25" hidden="1" customHeight="1"/>
    <row r="53056" ht="8.25" hidden="1" customHeight="1"/>
    <row r="53057" ht="8.25" hidden="1" customHeight="1"/>
    <row r="53058" ht="8.25" hidden="1" customHeight="1"/>
    <row r="53059" ht="8.25" hidden="1" customHeight="1"/>
    <row r="53060" ht="8.25" hidden="1" customHeight="1"/>
    <row r="53061" ht="8.25" hidden="1" customHeight="1"/>
    <row r="53062" ht="8.25" hidden="1" customHeight="1"/>
    <row r="53063" ht="8.25" hidden="1" customHeight="1"/>
    <row r="53064" ht="8.25" hidden="1" customHeight="1"/>
    <row r="53065" ht="8.25" hidden="1" customHeight="1"/>
    <row r="53066" ht="8.25" hidden="1" customHeight="1"/>
    <row r="53067" ht="8.25" hidden="1" customHeight="1"/>
    <row r="53068" ht="8.25" hidden="1" customHeight="1"/>
    <row r="53069" ht="8.25" hidden="1" customHeight="1"/>
    <row r="53070" ht="8.25" hidden="1" customHeight="1"/>
    <row r="53071" ht="8.25" hidden="1" customHeight="1"/>
    <row r="53072" ht="8.25" hidden="1" customHeight="1"/>
    <row r="53073" ht="8.25" hidden="1" customHeight="1"/>
    <row r="53074" ht="8.25" hidden="1" customHeight="1"/>
    <row r="53075" ht="8.25" hidden="1" customHeight="1"/>
    <row r="53076" ht="8.25" hidden="1" customHeight="1"/>
    <row r="53077" ht="8.25" hidden="1" customHeight="1"/>
    <row r="53078" ht="8.25" hidden="1" customHeight="1"/>
    <row r="53079" ht="8.25" hidden="1" customHeight="1"/>
    <row r="53080" ht="8.25" hidden="1" customHeight="1"/>
    <row r="53081" ht="8.25" hidden="1" customHeight="1"/>
    <row r="53082" ht="8.25" hidden="1" customHeight="1"/>
    <row r="53083" ht="8.25" hidden="1" customHeight="1"/>
    <row r="53084" ht="8.25" hidden="1" customHeight="1"/>
    <row r="53085" ht="8.25" hidden="1" customHeight="1"/>
    <row r="53086" ht="8.25" hidden="1" customHeight="1"/>
    <row r="53087" ht="8.25" hidden="1" customHeight="1"/>
    <row r="53088" ht="8.25" hidden="1" customHeight="1"/>
    <row r="53089" ht="8.25" hidden="1" customHeight="1"/>
    <row r="53090" ht="8.25" hidden="1" customHeight="1"/>
    <row r="53091" ht="8.25" hidden="1" customHeight="1"/>
    <row r="53092" ht="8.25" hidden="1" customHeight="1"/>
    <row r="53093" ht="8.25" hidden="1" customHeight="1"/>
    <row r="53094" ht="8.25" hidden="1" customHeight="1"/>
    <row r="53095" ht="8.25" hidden="1" customHeight="1"/>
    <row r="53096" ht="8.25" hidden="1" customHeight="1"/>
    <row r="53097" ht="8.25" hidden="1" customHeight="1"/>
    <row r="53098" ht="8.25" hidden="1" customHeight="1"/>
    <row r="53099" ht="8.25" hidden="1" customHeight="1"/>
    <row r="53100" ht="8.25" hidden="1" customHeight="1"/>
    <row r="53101" ht="8.25" hidden="1" customHeight="1"/>
    <row r="53102" ht="8.25" hidden="1" customHeight="1"/>
    <row r="53103" ht="8.25" hidden="1" customHeight="1"/>
    <row r="53104" ht="8.25" hidden="1" customHeight="1"/>
    <row r="53105" ht="8.25" hidden="1" customHeight="1"/>
    <row r="53106" ht="8.25" hidden="1" customHeight="1"/>
    <row r="53107" ht="8.25" hidden="1" customHeight="1"/>
    <row r="53108" ht="8.25" hidden="1" customHeight="1"/>
    <row r="53109" ht="8.25" hidden="1" customHeight="1"/>
    <row r="53110" ht="8.25" hidden="1" customHeight="1"/>
    <row r="53111" ht="8.25" hidden="1" customHeight="1"/>
    <row r="53112" ht="8.25" hidden="1" customHeight="1"/>
    <row r="53113" ht="8.25" hidden="1" customHeight="1"/>
    <row r="53114" ht="8.25" hidden="1" customHeight="1"/>
    <row r="53115" ht="8.25" hidden="1" customHeight="1"/>
    <row r="53116" ht="8.25" hidden="1" customHeight="1"/>
    <row r="53117" ht="8.25" hidden="1" customHeight="1"/>
    <row r="53118" ht="8.25" hidden="1" customHeight="1"/>
    <row r="53119" ht="8.25" hidden="1" customHeight="1"/>
    <row r="53120" ht="8.25" hidden="1" customHeight="1"/>
    <row r="53121" ht="8.25" hidden="1" customHeight="1"/>
    <row r="53122" ht="8.25" hidden="1" customHeight="1"/>
    <row r="53123" ht="8.25" hidden="1" customHeight="1"/>
    <row r="53124" ht="8.25" hidden="1" customHeight="1"/>
    <row r="53125" ht="8.25" hidden="1" customHeight="1"/>
    <row r="53126" ht="8.25" hidden="1" customHeight="1"/>
    <row r="53127" ht="8.25" hidden="1" customHeight="1"/>
    <row r="53128" ht="8.25" hidden="1" customHeight="1"/>
    <row r="53129" ht="8.25" hidden="1" customHeight="1"/>
    <row r="53130" ht="8.25" hidden="1" customHeight="1"/>
    <row r="53131" ht="8.25" hidden="1" customHeight="1"/>
    <row r="53132" ht="8.25" hidden="1" customHeight="1"/>
    <row r="53133" ht="8.25" hidden="1" customHeight="1"/>
    <row r="53134" ht="8.25" hidden="1" customHeight="1"/>
    <row r="53135" ht="8.25" hidden="1" customHeight="1"/>
    <row r="53136" ht="8.25" hidden="1" customHeight="1"/>
    <row r="53137" ht="8.25" hidden="1" customHeight="1"/>
    <row r="53138" ht="8.25" hidden="1" customHeight="1"/>
    <row r="53139" ht="8.25" hidden="1" customHeight="1"/>
    <row r="53140" ht="8.25" hidden="1" customHeight="1"/>
    <row r="53141" ht="8.25" hidden="1" customHeight="1"/>
    <row r="53142" ht="8.25" hidden="1" customHeight="1"/>
    <row r="53143" ht="8.25" hidden="1" customHeight="1"/>
    <row r="53144" ht="8.25" hidden="1" customHeight="1"/>
    <row r="53145" ht="8.25" hidden="1" customHeight="1"/>
    <row r="53146" ht="8.25" hidden="1" customHeight="1"/>
    <row r="53147" ht="8.25" hidden="1" customHeight="1"/>
    <row r="53148" ht="8.25" hidden="1" customHeight="1"/>
    <row r="53149" ht="8.25" hidden="1" customHeight="1"/>
    <row r="53150" ht="8.25" hidden="1" customHeight="1"/>
    <row r="53151" ht="8.25" hidden="1" customHeight="1"/>
    <row r="53152" ht="8.25" hidden="1" customHeight="1"/>
    <row r="53153" ht="8.25" hidden="1" customHeight="1"/>
    <row r="53154" ht="8.25" hidden="1" customHeight="1"/>
    <row r="53155" ht="8.25" hidden="1" customHeight="1"/>
    <row r="53156" ht="8.25" hidden="1" customHeight="1"/>
    <row r="53157" ht="8.25" hidden="1" customHeight="1"/>
    <row r="53158" ht="8.25" hidden="1" customHeight="1"/>
    <row r="53159" ht="8.25" hidden="1" customHeight="1"/>
    <row r="53160" ht="8.25" hidden="1" customHeight="1"/>
    <row r="53161" ht="8.25" hidden="1" customHeight="1"/>
    <row r="53162" ht="8.25" hidden="1" customHeight="1"/>
    <row r="53163" ht="8.25" hidden="1" customHeight="1"/>
    <row r="53164" ht="8.25" hidden="1" customHeight="1"/>
    <row r="53165" ht="8.25" hidden="1" customHeight="1"/>
    <row r="53166" ht="8.25" hidden="1" customHeight="1"/>
    <row r="53167" ht="8.25" hidden="1" customHeight="1"/>
    <row r="53168" ht="8.25" hidden="1" customHeight="1"/>
    <row r="53169" ht="8.25" hidden="1" customHeight="1"/>
    <row r="53170" ht="8.25" hidden="1" customHeight="1"/>
    <row r="53171" ht="8.25" hidden="1" customHeight="1"/>
    <row r="53172" ht="8.25" hidden="1" customHeight="1"/>
    <row r="53173" ht="8.25" hidden="1" customHeight="1"/>
    <row r="53174" ht="8.25" hidden="1" customHeight="1"/>
    <row r="53175" ht="8.25" hidden="1" customHeight="1"/>
    <row r="53176" ht="8.25" hidden="1" customHeight="1"/>
    <row r="53177" ht="8.25" hidden="1" customHeight="1"/>
    <row r="53178" ht="8.25" hidden="1" customHeight="1"/>
    <row r="53179" ht="8.25" hidden="1" customHeight="1"/>
    <row r="53180" ht="8.25" hidden="1" customHeight="1"/>
    <row r="53181" ht="8.25" hidden="1" customHeight="1"/>
    <row r="53182" ht="8.25" hidden="1" customHeight="1"/>
    <row r="53183" ht="8.25" hidden="1" customHeight="1"/>
    <row r="53184" ht="8.25" hidden="1" customHeight="1"/>
    <row r="53185" ht="8.25" hidden="1" customHeight="1"/>
    <row r="53186" ht="8.25" hidden="1" customHeight="1"/>
    <row r="53187" ht="8.25" hidden="1" customHeight="1"/>
    <row r="53188" ht="8.25" hidden="1" customHeight="1"/>
    <row r="53189" ht="8.25" hidden="1" customHeight="1"/>
    <row r="53190" ht="8.25" hidden="1" customHeight="1"/>
    <row r="53191" ht="8.25" hidden="1" customHeight="1"/>
    <row r="53192" ht="8.25" hidden="1" customHeight="1"/>
    <row r="53193" ht="8.25" hidden="1" customHeight="1"/>
    <row r="53194" ht="8.25" hidden="1" customHeight="1"/>
    <row r="53195" ht="8.25" hidden="1" customHeight="1"/>
    <row r="53196" ht="8.25" hidden="1" customHeight="1"/>
    <row r="53197" ht="8.25" hidden="1" customHeight="1"/>
    <row r="53198" ht="8.25" hidden="1" customHeight="1"/>
    <row r="53199" ht="8.25" hidden="1" customHeight="1"/>
    <row r="53200" ht="8.25" hidden="1" customHeight="1"/>
    <row r="53201" ht="8.25" hidden="1" customHeight="1"/>
    <row r="53202" ht="8.25" hidden="1" customHeight="1"/>
    <row r="53203" ht="8.25" hidden="1" customHeight="1"/>
    <row r="53204" ht="8.25" hidden="1" customHeight="1"/>
    <row r="53205" ht="8.25" hidden="1" customHeight="1"/>
    <row r="53206" ht="8.25" hidden="1" customHeight="1"/>
    <row r="53207" ht="8.25" hidden="1" customHeight="1"/>
    <row r="53208" ht="8.25" hidden="1" customHeight="1"/>
    <row r="53209" ht="8.25" hidden="1" customHeight="1"/>
    <row r="53210" ht="8.25" hidden="1" customHeight="1"/>
    <row r="53211" ht="8.25" hidden="1" customHeight="1"/>
    <row r="53212" ht="8.25" hidden="1" customHeight="1"/>
    <row r="53213" ht="8.25" hidden="1" customHeight="1"/>
    <row r="53214" ht="8.25" hidden="1" customHeight="1"/>
    <row r="53215" ht="8.25" hidden="1" customHeight="1"/>
    <row r="53216" ht="8.25" hidden="1" customHeight="1"/>
    <row r="53217" ht="8.25" hidden="1" customHeight="1"/>
    <row r="53218" ht="8.25" hidden="1" customHeight="1"/>
    <row r="53219" ht="8.25" hidden="1" customHeight="1"/>
    <row r="53220" ht="8.25" hidden="1" customHeight="1"/>
    <row r="53221" ht="8.25" hidden="1" customHeight="1"/>
    <row r="53222" ht="8.25" hidden="1" customHeight="1"/>
    <row r="53223" ht="8.25" hidden="1" customHeight="1"/>
    <row r="53224" ht="8.25" hidden="1" customHeight="1"/>
    <row r="53225" ht="8.25" hidden="1" customHeight="1"/>
    <row r="53226" ht="8.25" hidden="1" customHeight="1"/>
    <row r="53227" ht="8.25" hidden="1" customHeight="1"/>
    <row r="53228" ht="8.25" hidden="1" customHeight="1"/>
    <row r="53229" ht="8.25" hidden="1" customHeight="1"/>
    <row r="53230" ht="8.25" hidden="1" customHeight="1"/>
    <row r="53231" ht="8.25" hidden="1" customHeight="1"/>
    <row r="53232" ht="8.25" hidden="1" customHeight="1"/>
    <row r="53233" ht="8.25" hidden="1" customHeight="1"/>
    <row r="53234" ht="8.25" hidden="1" customHeight="1"/>
    <row r="53235" ht="8.25" hidden="1" customHeight="1"/>
    <row r="53236" ht="8.25" hidden="1" customHeight="1"/>
    <row r="53237" ht="8.25" hidden="1" customHeight="1"/>
    <row r="53238" ht="8.25" hidden="1" customHeight="1"/>
    <row r="53239" ht="8.25" hidden="1" customHeight="1"/>
    <row r="53240" ht="8.25" hidden="1" customHeight="1"/>
    <row r="53241" ht="8.25" hidden="1" customHeight="1"/>
    <row r="53242" ht="8.25" hidden="1" customHeight="1"/>
    <row r="53243" ht="8.25" hidden="1" customHeight="1"/>
    <row r="53244" ht="8.25" hidden="1" customHeight="1"/>
    <row r="53245" ht="8.25" hidden="1" customHeight="1"/>
    <row r="53246" ht="8.25" hidden="1" customHeight="1"/>
    <row r="53247" ht="8.25" hidden="1" customHeight="1"/>
    <row r="53248" ht="8.25" hidden="1" customHeight="1"/>
    <row r="53249" ht="8.25" hidden="1" customHeight="1"/>
    <row r="53250" ht="8.25" hidden="1" customHeight="1"/>
    <row r="53251" ht="8.25" hidden="1" customHeight="1"/>
    <row r="53252" ht="8.25" hidden="1" customHeight="1"/>
    <row r="53253" ht="8.25" hidden="1" customHeight="1"/>
    <row r="53254" ht="8.25" hidden="1" customHeight="1"/>
    <row r="53255" ht="8.25" hidden="1" customHeight="1"/>
    <row r="53256" ht="8.25" hidden="1" customHeight="1"/>
    <row r="53257" ht="8.25" hidden="1" customHeight="1"/>
    <row r="53258" ht="8.25" hidden="1" customHeight="1"/>
    <row r="53259" ht="8.25" hidden="1" customHeight="1"/>
    <row r="53260" ht="8.25" hidden="1" customHeight="1"/>
    <row r="53261" ht="8.25" hidden="1" customHeight="1"/>
    <row r="53262" ht="8.25" hidden="1" customHeight="1"/>
    <row r="53263" ht="8.25" hidden="1" customHeight="1"/>
    <row r="53264" ht="8.25" hidden="1" customHeight="1"/>
    <row r="53265" ht="8.25" hidden="1" customHeight="1"/>
    <row r="53266" ht="8.25" hidden="1" customHeight="1"/>
    <row r="53267" ht="8.25" hidden="1" customHeight="1"/>
    <row r="53268" ht="8.25" hidden="1" customHeight="1"/>
    <row r="53269" ht="8.25" hidden="1" customHeight="1"/>
    <row r="53270" ht="8.25" hidden="1" customHeight="1"/>
    <row r="53271" ht="8.25" hidden="1" customHeight="1"/>
    <row r="53272" ht="8.25" hidden="1" customHeight="1"/>
    <row r="53273" ht="8.25" hidden="1" customHeight="1"/>
    <row r="53274" ht="8.25" hidden="1" customHeight="1"/>
    <row r="53275" ht="8.25" hidden="1" customHeight="1"/>
    <row r="53276" ht="8.25" hidden="1" customHeight="1"/>
    <row r="53277" ht="8.25" hidden="1" customHeight="1"/>
    <row r="53278" ht="8.25" hidden="1" customHeight="1"/>
    <row r="53279" ht="8.25" hidden="1" customHeight="1"/>
    <row r="53280" ht="8.25" hidden="1" customHeight="1"/>
    <row r="53281" ht="8.25" hidden="1" customHeight="1"/>
    <row r="53282" ht="8.25" hidden="1" customHeight="1"/>
    <row r="53283" ht="8.25" hidden="1" customHeight="1"/>
    <row r="53284" ht="8.25" hidden="1" customHeight="1"/>
    <row r="53285" ht="8.25" hidden="1" customHeight="1"/>
    <row r="53286" ht="8.25" hidden="1" customHeight="1"/>
    <row r="53287" ht="8.25" hidden="1" customHeight="1"/>
    <row r="53288" ht="8.25" hidden="1" customHeight="1"/>
    <row r="53289" ht="8.25" hidden="1" customHeight="1"/>
    <row r="53290" ht="8.25" hidden="1" customHeight="1"/>
    <row r="53291" ht="8.25" hidden="1" customHeight="1"/>
    <row r="53292" ht="8.25" hidden="1" customHeight="1"/>
    <row r="53293" ht="8.25" hidden="1" customHeight="1"/>
    <row r="53294" ht="8.25" hidden="1" customHeight="1"/>
    <row r="53295" ht="8.25" hidden="1" customHeight="1"/>
    <row r="53296" ht="8.25" hidden="1" customHeight="1"/>
    <row r="53297" ht="8.25" hidden="1" customHeight="1"/>
    <row r="53298" ht="8.25" hidden="1" customHeight="1"/>
    <row r="53299" ht="8.25" hidden="1" customHeight="1"/>
    <row r="53300" ht="8.25" hidden="1" customHeight="1"/>
    <row r="53301" ht="8.25" hidden="1" customHeight="1"/>
    <row r="53302" ht="8.25" hidden="1" customHeight="1"/>
    <row r="53303" ht="8.25" hidden="1" customHeight="1"/>
    <row r="53304" ht="8.25" hidden="1" customHeight="1"/>
    <row r="53305" ht="8.25" hidden="1" customHeight="1"/>
    <row r="53306" ht="8.25" hidden="1" customHeight="1"/>
    <row r="53307" ht="8.25" hidden="1" customHeight="1"/>
    <row r="53308" ht="8.25" hidden="1" customHeight="1"/>
    <row r="53309" ht="8.25" hidden="1" customHeight="1"/>
    <row r="53310" ht="8.25" hidden="1" customHeight="1"/>
    <row r="53311" ht="8.25" hidden="1" customHeight="1"/>
    <row r="53312" ht="8.25" hidden="1" customHeight="1"/>
    <row r="53313" ht="8.25" hidden="1" customHeight="1"/>
    <row r="53314" ht="8.25" hidden="1" customHeight="1"/>
    <row r="53315" ht="8.25" hidden="1" customHeight="1"/>
    <row r="53316" ht="8.25" hidden="1" customHeight="1"/>
    <row r="53317" ht="8.25" hidden="1" customHeight="1"/>
    <row r="53318" ht="8.25" hidden="1" customHeight="1"/>
    <row r="53319" ht="8.25" hidden="1" customHeight="1"/>
    <row r="53320" ht="8.25" hidden="1" customHeight="1"/>
    <row r="53321" ht="8.25" hidden="1" customHeight="1"/>
    <row r="53322" ht="8.25" hidden="1" customHeight="1"/>
    <row r="53323" ht="8.25" hidden="1" customHeight="1"/>
    <row r="53324" ht="8.25" hidden="1" customHeight="1"/>
    <row r="53325" ht="8.25" hidden="1" customHeight="1"/>
    <row r="53326" ht="8.25" hidden="1" customHeight="1"/>
    <row r="53327" ht="8.25" hidden="1" customHeight="1"/>
    <row r="53328" ht="8.25" hidden="1" customHeight="1"/>
    <row r="53329" ht="8.25" hidden="1" customHeight="1"/>
    <row r="53330" ht="8.25" hidden="1" customHeight="1"/>
    <row r="53331" ht="8.25" hidden="1" customHeight="1"/>
    <row r="53332" ht="8.25" hidden="1" customHeight="1"/>
    <row r="53333" ht="8.25" hidden="1" customHeight="1"/>
    <row r="53334" ht="8.25" hidden="1" customHeight="1"/>
    <row r="53335" ht="8.25" hidden="1" customHeight="1"/>
    <row r="53336" ht="8.25" hidden="1" customHeight="1"/>
    <row r="53337" ht="8.25" hidden="1" customHeight="1"/>
    <row r="53338" ht="8.25" hidden="1" customHeight="1"/>
    <row r="53339" ht="8.25" hidden="1" customHeight="1"/>
    <row r="53340" ht="8.25" hidden="1" customHeight="1"/>
    <row r="53341" ht="8.25" hidden="1" customHeight="1"/>
    <row r="53342" ht="8.25" hidden="1" customHeight="1"/>
    <row r="53343" ht="8.25" hidden="1" customHeight="1"/>
    <row r="53344" ht="8.25" hidden="1" customHeight="1"/>
    <row r="53345" ht="8.25" hidden="1" customHeight="1"/>
    <row r="53346" ht="8.25" hidden="1" customHeight="1"/>
    <row r="53347" ht="8.25" hidden="1" customHeight="1"/>
    <row r="53348" ht="8.25" hidden="1" customHeight="1"/>
    <row r="53349" ht="8.25" hidden="1" customHeight="1"/>
    <row r="53350" ht="8.25" hidden="1" customHeight="1"/>
    <row r="53351" ht="8.25" hidden="1" customHeight="1"/>
    <row r="53352" ht="8.25" hidden="1" customHeight="1"/>
    <row r="53353" ht="8.25" hidden="1" customHeight="1"/>
    <row r="53354" ht="8.25" hidden="1" customHeight="1"/>
    <row r="53355" ht="8.25" hidden="1" customHeight="1"/>
    <row r="53356" ht="8.25" hidden="1" customHeight="1"/>
    <row r="53357" ht="8.25" hidden="1" customHeight="1"/>
    <row r="53358" ht="8.25" hidden="1" customHeight="1"/>
    <row r="53359" ht="8.25" hidden="1" customHeight="1"/>
    <row r="53360" ht="8.25" hidden="1" customHeight="1"/>
    <row r="53361" ht="8.25" hidden="1" customHeight="1"/>
    <row r="53362" ht="8.25" hidden="1" customHeight="1"/>
    <row r="53363" ht="8.25" hidden="1" customHeight="1"/>
    <row r="53364" ht="8.25" hidden="1" customHeight="1"/>
    <row r="53365" ht="8.25" hidden="1" customHeight="1"/>
    <row r="53366" ht="8.25" hidden="1" customHeight="1"/>
    <row r="53367" ht="8.25" hidden="1" customHeight="1"/>
    <row r="53368" ht="8.25" hidden="1" customHeight="1"/>
    <row r="53369" ht="8.25" hidden="1" customHeight="1"/>
    <row r="53370" ht="8.25" hidden="1" customHeight="1"/>
    <row r="53371" ht="8.25" hidden="1" customHeight="1"/>
    <row r="53372" ht="8.25" hidden="1" customHeight="1"/>
    <row r="53373" ht="8.25" hidden="1" customHeight="1"/>
    <row r="53374" ht="8.25" hidden="1" customHeight="1"/>
    <row r="53375" ht="8.25" hidden="1" customHeight="1"/>
    <row r="53376" ht="8.25" hidden="1" customHeight="1"/>
    <row r="53377" ht="8.25" hidden="1" customHeight="1"/>
    <row r="53378" ht="8.25" hidden="1" customHeight="1"/>
    <row r="53379" ht="8.25" hidden="1" customHeight="1"/>
    <row r="53380" ht="8.25" hidden="1" customHeight="1"/>
    <row r="53381" ht="8.25" hidden="1" customHeight="1"/>
    <row r="53382" ht="8.25" hidden="1" customHeight="1"/>
    <row r="53383" ht="8.25" hidden="1" customHeight="1"/>
    <row r="53384" ht="8.25" hidden="1" customHeight="1"/>
    <row r="53385" ht="8.25" hidden="1" customHeight="1"/>
    <row r="53386" ht="8.25" hidden="1" customHeight="1"/>
    <row r="53387" ht="8.25" hidden="1" customHeight="1"/>
    <row r="53388" ht="8.25" hidden="1" customHeight="1"/>
    <row r="53389" ht="8.25" hidden="1" customHeight="1"/>
    <row r="53390" ht="8.25" hidden="1" customHeight="1"/>
    <row r="53391" ht="8.25" hidden="1" customHeight="1"/>
    <row r="53392" ht="8.25" hidden="1" customHeight="1"/>
    <row r="53393" ht="8.25" hidden="1" customHeight="1"/>
    <row r="53394" ht="8.25" hidden="1" customHeight="1"/>
    <row r="53395" ht="8.25" hidden="1" customHeight="1"/>
    <row r="53396" ht="8.25" hidden="1" customHeight="1"/>
    <row r="53397" ht="8.25" hidden="1" customHeight="1"/>
    <row r="53398" ht="8.25" hidden="1" customHeight="1"/>
    <row r="53399" ht="8.25" hidden="1" customHeight="1"/>
    <row r="53400" ht="8.25" hidden="1" customHeight="1"/>
    <row r="53401" ht="8.25" hidden="1" customHeight="1"/>
    <row r="53402" ht="8.25" hidden="1" customHeight="1"/>
    <row r="53403" ht="8.25" hidden="1" customHeight="1"/>
    <row r="53404" ht="8.25" hidden="1" customHeight="1"/>
    <row r="53405" ht="8.25" hidden="1" customHeight="1"/>
    <row r="53406" ht="8.25" hidden="1" customHeight="1"/>
    <row r="53407" ht="8.25" hidden="1" customHeight="1"/>
    <row r="53408" ht="8.25" hidden="1" customHeight="1"/>
    <row r="53409" ht="8.25" hidden="1" customHeight="1"/>
    <row r="53410" ht="8.25" hidden="1" customHeight="1"/>
    <row r="53411" ht="8.25" hidden="1" customHeight="1"/>
    <row r="53412" ht="8.25" hidden="1" customHeight="1"/>
    <row r="53413" ht="8.25" hidden="1" customHeight="1"/>
    <row r="53414" ht="8.25" hidden="1" customHeight="1"/>
    <row r="53415" ht="8.25" hidden="1" customHeight="1"/>
    <row r="53416" ht="8.25" hidden="1" customHeight="1"/>
    <row r="53417" ht="8.25" hidden="1" customHeight="1"/>
    <row r="53418" ht="8.25" hidden="1" customHeight="1"/>
    <row r="53419" ht="8.25" hidden="1" customHeight="1"/>
    <row r="53420" ht="8.25" hidden="1" customHeight="1"/>
    <row r="53421" ht="8.25" hidden="1" customHeight="1"/>
    <row r="53422" ht="8.25" hidden="1" customHeight="1"/>
    <row r="53423" ht="8.25" hidden="1" customHeight="1"/>
    <row r="53424" ht="8.25" hidden="1" customHeight="1"/>
    <row r="53425" ht="8.25" hidden="1" customHeight="1"/>
    <row r="53426" ht="8.25" hidden="1" customHeight="1"/>
    <row r="53427" ht="8.25" hidden="1" customHeight="1"/>
    <row r="53428" ht="8.25" hidden="1" customHeight="1"/>
    <row r="53429" ht="8.25" hidden="1" customHeight="1"/>
    <row r="53430" ht="8.25" hidden="1" customHeight="1"/>
    <row r="53431" ht="8.25" hidden="1" customHeight="1"/>
    <row r="53432" ht="8.25" hidden="1" customHeight="1"/>
    <row r="53433" ht="8.25" hidden="1" customHeight="1"/>
    <row r="53434" ht="8.25" hidden="1" customHeight="1"/>
    <row r="53435" ht="8.25" hidden="1" customHeight="1"/>
    <row r="53436" ht="8.25" hidden="1" customHeight="1"/>
    <row r="53437" ht="8.25" hidden="1" customHeight="1"/>
    <row r="53438" ht="8.25" hidden="1" customHeight="1"/>
    <row r="53439" ht="8.25" hidden="1" customHeight="1"/>
    <row r="53440" ht="8.25" hidden="1" customHeight="1"/>
    <row r="53441" ht="8.25" hidden="1" customHeight="1"/>
    <row r="53442" ht="8.25" hidden="1" customHeight="1"/>
    <row r="53443" ht="8.25" hidden="1" customHeight="1"/>
    <row r="53444" ht="8.25" hidden="1" customHeight="1"/>
    <row r="53445" ht="8.25" hidden="1" customHeight="1"/>
    <row r="53446" ht="8.25" hidden="1" customHeight="1"/>
    <row r="53447" ht="8.25" hidden="1" customHeight="1"/>
    <row r="53448" ht="8.25" hidden="1" customHeight="1"/>
    <row r="53449" ht="8.25" hidden="1" customHeight="1"/>
    <row r="53450" ht="8.25" hidden="1" customHeight="1"/>
    <row r="53451" ht="8.25" hidden="1" customHeight="1"/>
    <row r="53452" ht="8.25" hidden="1" customHeight="1"/>
    <row r="53453" ht="8.25" hidden="1" customHeight="1"/>
    <row r="53454" ht="8.25" hidden="1" customHeight="1"/>
    <row r="53455" ht="8.25" hidden="1" customHeight="1"/>
    <row r="53456" ht="8.25" hidden="1" customHeight="1"/>
    <row r="53457" ht="8.25" hidden="1" customHeight="1"/>
    <row r="53458" ht="8.25" hidden="1" customHeight="1"/>
    <row r="53459" ht="8.25" hidden="1" customHeight="1"/>
    <row r="53460" ht="8.25" hidden="1" customHeight="1"/>
    <row r="53461" ht="8.25" hidden="1" customHeight="1"/>
    <row r="53462" ht="8.25" hidden="1" customHeight="1"/>
    <row r="53463" ht="8.25" hidden="1" customHeight="1"/>
    <row r="53464" ht="8.25" hidden="1" customHeight="1"/>
    <row r="53465" ht="8.25" hidden="1" customHeight="1"/>
    <row r="53466" ht="8.25" hidden="1" customHeight="1"/>
    <row r="53467" ht="8.25" hidden="1" customHeight="1"/>
    <row r="53468" ht="8.25" hidden="1" customHeight="1"/>
    <row r="53469" ht="8.25" hidden="1" customHeight="1"/>
    <row r="53470" ht="8.25" hidden="1" customHeight="1"/>
    <row r="53471" ht="8.25" hidden="1" customHeight="1"/>
    <row r="53472" ht="8.25" hidden="1" customHeight="1"/>
    <row r="53473" ht="8.25" hidden="1" customHeight="1"/>
    <row r="53474" ht="8.25" hidden="1" customHeight="1"/>
    <row r="53475" ht="8.25" hidden="1" customHeight="1"/>
    <row r="53476" ht="8.25" hidden="1" customHeight="1"/>
    <row r="53477" ht="8.25" hidden="1" customHeight="1"/>
    <row r="53478" ht="8.25" hidden="1" customHeight="1"/>
    <row r="53479" ht="8.25" hidden="1" customHeight="1"/>
    <row r="53480" ht="8.25" hidden="1" customHeight="1"/>
    <row r="53481" ht="8.25" hidden="1" customHeight="1"/>
    <row r="53482" ht="8.25" hidden="1" customHeight="1"/>
    <row r="53483" ht="8.25" hidden="1" customHeight="1"/>
    <row r="53484" ht="8.25" hidden="1" customHeight="1"/>
    <row r="53485" ht="8.25" hidden="1" customHeight="1"/>
    <row r="53486" ht="8.25" hidden="1" customHeight="1"/>
    <row r="53487" ht="8.25" hidden="1" customHeight="1"/>
    <row r="53488" ht="8.25" hidden="1" customHeight="1"/>
    <row r="53489" ht="8.25" hidden="1" customHeight="1"/>
    <row r="53490" ht="8.25" hidden="1" customHeight="1"/>
    <row r="53491" ht="8.25" hidden="1" customHeight="1"/>
    <row r="53492" ht="8.25" hidden="1" customHeight="1"/>
    <row r="53493" ht="8.25" hidden="1" customHeight="1"/>
    <row r="53494" ht="8.25" hidden="1" customHeight="1"/>
    <row r="53495" ht="8.25" hidden="1" customHeight="1"/>
    <row r="53496" ht="8.25" hidden="1" customHeight="1"/>
    <row r="53497" ht="8.25" hidden="1" customHeight="1"/>
    <row r="53498" ht="8.25" hidden="1" customHeight="1"/>
    <row r="53499" ht="8.25" hidden="1" customHeight="1"/>
    <row r="53500" ht="8.25" hidden="1" customHeight="1"/>
    <row r="53501" ht="8.25" hidden="1" customHeight="1"/>
    <row r="53502" ht="8.25" hidden="1" customHeight="1"/>
    <row r="53503" ht="8.25" hidden="1" customHeight="1"/>
    <row r="53504" ht="8.25" hidden="1" customHeight="1"/>
    <row r="53505" ht="8.25" hidden="1" customHeight="1"/>
    <row r="53506" ht="8.25" hidden="1" customHeight="1"/>
    <row r="53507" ht="8.25" hidden="1" customHeight="1"/>
    <row r="53508" ht="8.25" hidden="1" customHeight="1"/>
    <row r="53509" ht="8.25" hidden="1" customHeight="1"/>
    <row r="53510" ht="8.25" hidden="1" customHeight="1"/>
    <row r="53511" ht="8.25" hidden="1" customHeight="1"/>
    <row r="53512" ht="8.25" hidden="1" customHeight="1"/>
    <row r="53513" ht="8.25" hidden="1" customHeight="1"/>
    <row r="53514" ht="8.25" hidden="1" customHeight="1"/>
    <row r="53515" ht="8.25" hidden="1" customHeight="1"/>
    <row r="53516" ht="8.25" hidden="1" customHeight="1"/>
    <row r="53517" ht="8.25" hidden="1" customHeight="1"/>
    <row r="53518" ht="8.25" hidden="1" customHeight="1"/>
    <row r="53519" ht="8.25" hidden="1" customHeight="1"/>
    <row r="53520" ht="8.25" hidden="1" customHeight="1"/>
    <row r="53521" ht="8.25" hidden="1" customHeight="1"/>
    <row r="53522" ht="8.25" hidden="1" customHeight="1"/>
    <row r="53523" ht="8.25" hidden="1" customHeight="1"/>
    <row r="53524" ht="8.25" hidden="1" customHeight="1"/>
    <row r="53525" ht="8.25" hidden="1" customHeight="1"/>
    <row r="53526" ht="8.25" hidden="1" customHeight="1"/>
    <row r="53527" ht="8.25" hidden="1" customHeight="1"/>
    <row r="53528" ht="8.25" hidden="1" customHeight="1"/>
    <row r="53529" ht="8.25" hidden="1" customHeight="1"/>
    <row r="53530" ht="8.25" hidden="1" customHeight="1"/>
    <row r="53531" ht="8.25" hidden="1" customHeight="1"/>
    <row r="53532" ht="8.25" hidden="1" customHeight="1"/>
    <row r="53533" ht="8.25" hidden="1" customHeight="1"/>
    <row r="53534" ht="8.25" hidden="1" customHeight="1"/>
    <row r="53535" ht="8.25" hidden="1" customHeight="1"/>
    <row r="53536" ht="8.25" hidden="1" customHeight="1"/>
    <row r="53537" ht="8.25" hidden="1" customHeight="1"/>
    <row r="53538" ht="8.25" hidden="1" customHeight="1"/>
    <row r="53539" ht="8.25" hidden="1" customHeight="1"/>
    <row r="53540" ht="8.25" hidden="1" customHeight="1"/>
    <row r="53541" ht="8.25" hidden="1" customHeight="1"/>
    <row r="53542" ht="8.25" hidden="1" customHeight="1"/>
    <row r="53543" ht="8.25" hidden="1" customHeight="1"/>
    <row r="53544" ht="8.25" hidden="1" customHeight="1"/>
    <row r="53545" ht="8.25" hidden="1" customHeight="1"/>
    <row r="53546" ht="8.25" hidden="1" customHeight="1"/>
    <row r="53547" ht="8.25" hidden="1" customHeight="1"/>
    <row r="53548" ht="8.25" hidden="1" customHeight="1"/>
    <row r="53549" ht="8.25" hidden="1" customHeight="1"/>
    <row r="53550" ht="8.25" hidden="1" customHeight="1"/>
    <row r="53551" ht="8.25" hidden="1" customHeight="1"/>
    <row r="53552" ht="8.25" hidden="1" customHeight="1"/>
    <row r="53553" ht="8.25" hidden="1" customHeight="1"/>
    <row r="53554" ht="8.25" hidden="1" customHeight="1"/>
    <row r="53555" ht="8.25" hidden="1" customHeight="1"/>
    <row r="53556" ht="8.25" hidden="1" customHeight="1"/>
    <row r="53557" ht="8.25" hidden="1" customHeight="1"/>
    <row r="53558" ht="8.25" hidden="1" customHeight="1"/>
    <row r="53559" ht="8.25" hidden="1" customHeight="1"/>
    <row r="53560" ht="8.25" hidden="1" customHeight="1"/>
    <row r="53561" ht="8.25" hidden="1" customHeight="1"/>
    <row r="53562" ht="8.25" hidden="1" customHeight="1"/>
    <row r="53563" ht="8.25" hidden="1" customHeight="1"/>
    <row r="53564" ht="8.25" hidden="1" customHeight="1"/>
    <row r="53565" ht="8.25" hidden="1" customHeight="1"/>
    <row r="53566" ht="8.25" hidden="1" customHeight="1"/>
    <row r="53567" ht="8.25" hidden="1" customHeight="1"/>
    <row r="53568" ht="8.25" hidden="1" customHeight="1"/>
    <row r="53569" ht="8.25" hidden="1" customHeight="1"/>
    <row r="53570" ht="8.25" hidden="1" customHeight="1"/>
    <row r="53571" ht="8.25" hidden="1" customHeight="1"/>
    <row r="53572" ht="8.25" hidden="1" customHeight="1"/>
    <row r="53573" ht="8.25" hidden="1" customHeight="1"/>
    <row r="53574" ht="8.25" hidden="1" customHeight="1"/>
    <row r="53575" ht="8.25" hidden="1" customHeight="1"/>
    <row r="53576" ht="8.25" hidden="1" customHeight="1"/>
    <row r="53577" ht="8.25" hidden="1" customHeight="1"/>
    <row r="53578" ht="8.25" hidden="1" customHeight="1"/>
    <row r="53579" ht="8.25" hidden="1" customHeight="1"/>
    <row r="53580" ht="8.25" hidden="1" customHeight="1"/>
    <row r="53581" ht="8.25" hidden="1" customHeight="1"/>
    <row r="53582" ht="8.25" hidden="1" customHeight="1"/>
    <row r="53583" ht="8.25" hidden="1" customHeight="1"/>
    <row r="53584" ht="8.25" hidden="1" customHeight="1"/>
    <row r="53585" ht="8.25" hidden="1" customHeight="1"/>
    <row r="53586" ht="8.25" hidden="1" customHeight="1"/>
    <row r="53587" ht="8.25" hidden="1" customHeight="1"/>
    <row r="53588" ht="8.25" hidden="1" customHeight="1"/>
    <row r="53589" ht="8.25" hidden="1" customHeight="1"/>
    <row r="53590" ht="8.25" hidden="1" customHeight="1"/>
    <row r="53591" ht="8.25" hidden="1" customHeight="1"/>
    <row r="53592" ht="8.25" hidden="1" customHeight="1"/>
    <row r="53593" ht="8.25" hidden="1" customHeight="1"/>
    <row r="53594" ht="8.25" hidden="1" customHeight="1"/>
    <row r="53595" ht="8.25" hidden="1" customHeight="1"/>
    <row r="53596" ht="8.25" hidden="1" customHeight="1"/>
    <row r="53597" ht="8.25" hidden="1" customHeight="1"/>
    <row r="53598" ht="8.25" hidden="1" customHeight="1"/>
    <row r="53599" ht="8.25" hidden="1" customHeight="1"/>
    <row r="53600" ht="8.25" hidden="1" customHeight="1"/>
    <row r="53601" ht="8.25" hidden="1" customHeight="1"/>
    <row r="53602" ht="8.25" hidden="1" customHeight="1"/>
    <row r="53603" ht="8.25" hidden="1" customHeight="1"/>
    <row r="53604" ht="8.25" hidden="1" customHeight="1"/>
    <row r="53605" ht="8.25" hidden="1" customHeight="1"/>
    <row r="53606" ht="8.25" hidden="1" customHeight="1"/>
    <row r="53607" ht="8.25" hidden="1" customHeight="1"/>
    <row r="53608" ht="8.25" hidden="1" customHeight="1"/>
    <row r="53609" ht="8.25" hidden="1" customHeight="1"/>
    <row r="53610" ht="8.25" hidden="1" customHeight="1"/>
    <row r="53611" ht="8.25" hidden="1" customHeight="1"/>
    <row r="53612" ht="8.25" hidden="1" customHeight="1"/>
    <row r="53613" ht="8.25" hidden="1" customHeight="1"/>
    <row r="53614" ht="8.25" hidden="1" customHeight="1"/>
    <row r="53615" ht="8.25" hidden="1" customHeight="1"/>
    <row r="53616" ht="8.25" hidden="1" customHeight="1"/>
    <row r="53617" ht="8.25" hidden="1" customHeight="1"/>
    <row r="53618" ht="8.25" hidden="1" customHeight="1"/>
    <row r="53619" ht="8.25" hidden="1" customHeight="1"/>
    <row r="53620" ht="8.25" hidden="1" customHeight="1"/>
    <row r="53621" ht="8.25" hidden="1" customHeight="1"/>
    <row r="53622" ht="8.25" hidden="1" customHeight="1"/>
    <row r="53623" ht="8.25" hidden="1" customHeight="1"/>
    <row r="53624" ht="8.25" hidden="1" customHeight="1"/>
    <row r="53625" ht="8.25" hidden="1" customHeight="1"/>
    <row r="53626" ht="8.25" hidden="1" customHeight="1"/>
    <row r="53627" ht="8.25" hidden="1" customHeight="1"/>
    <row r="53628" ht="8.25" hidden="1" customHeight="1"/>
    <row r="53629" ht="8.25" hidden="1" customHeight="1"/>
    <row r="53630" ht="8.25" hidden="1" customHeight="1"/>
    <row r="53631" ht="8.25" hidden="1" customHeight="1"/>
    <row r="53632" ht="8.25" hidden="1" customHeight="1"/>
    <row r="53633" ht="8.25" hidden="1" customHeight="1"/>
    <row r="53634" ht="8.25" hidden="1" customHeight="1"/>
    <row r="53635" ht="8.25" hidden="1" customHeight="1"/>
    <row r="53636" ht="8.25" hidden="1" customHeight="1"/>
    <row r="53637" ht="8.25" hidden="1" customHeight="1"/>
    <row r="53638" ht="8.25" hidden="1" customHeight="1"/>
    <row r="53639" ht="8.25" hidden="1" customHeight="1"/>
    <row r="53640" ht="8.25" hidden="1" customHeight="1"/>
    <row r="53641" ht="8.25" hidden="1" customHeight="1"/>
    <row r="53642" ht="8.25" hidden="1" customHeight="1"/>
    <row r="53643" ht="8.25" hidden="1" customHeight="1"/>
    <row r="53644" ht="8.25" hidden="1" customHeight="1"/>
    <row r="53645" ht="8.25" hidden="1" customHeight="1"/>
    <row r="53646" ht="8.25" hidden="1" customHeight="1"/>
    <row r="53647" ht="8.25" hidden="1" customHeight="1"/>
    <row r="53648" ht="8.25" hidden="1" customHeight="1"/>
    <row r="53649" ht="8.25" hidden="1" customHeight="1"/>
    <row r="53650" ht="8.25" hidden="1" customHeight="1"/>
    <row r="53651" ht="8.25" hidden="1" customHeight="1"/>
    <row r="53652" ht="8.25" hidden="1" customHeight="1"/>
    <row r="53653" ht="8.25" hidden="1" customHeight="1"/>
    <row r="53654" ht="8.25" hidden="1" customHeight="1"/>
    <row r="53655" ht="8.25" hidden="1" customHeight="1"/>
    <row r="53656" ht="8.25" hidden="1" customHeight="1"/>
    <row r="53657" ht="8.25" hidden="1" customHeight="1"/>
    <row r="53658" ht="8.25" hidden="1" customHeight="1"/>
    <row r="53659" ht="8.25" hidden="1" customHeight="1"/>
    <row r="53660" ht="8.25" hidden="1" customHeight="1"/>
    <row r="53661" ht="8.25" hidden="1" customHeight="1"/>
    <row r="53662" ht="8.25" hidden="1" customHeight="1"/>
    <row r="53663" ht="8.25" hidden="1" customHeight="1"/>
    <row r="53664" ht="8.25" hidden="1" customHeight="1"/>
    <row r="53665" ht="8.25" hidden="1" customHeight="1"/>
    <row r="53666" ht="8.25" hidden="1" customHeight="1"/>
    <row r="53667" ht="8.25" hidden="1" customHeight="1"/>
    <row r="53668" ht="8.25" hidden="1" customHeight="1"/>
    <row r="53669" ht="8.25" hidden="1" customHeight="1"/>
    <row r="53670" ht="8.25" hidden="1" customHeight="1"/>
    <row r="53671" ht="8.25" hidden="1" customHeight="1"/>
    <row r="53672" ht="8.25" hidden="1" customHeight="1"/>
    <row r="53673" ht="8.25" hidden="1" customHeight="1"/>
    <row r="53674" ht="8.25" hidden="1" customHeight="1"/>
    <row r="53675" ht="8.25" hidden="1" customHeight="1"/>
    <row r="53676" ht="8.25" hidden="1" customHeight="1"/>
    <row r="53677" ht="8.25" hidden="1" customHeight="1"/>
    <row r="53678" ht="8.25" hidden="1" customHeight="1"/>
    <row r="53679" ht="8.25" hidden="1" customHeight="1"/>
    <row r="53680" ht="8.25" hidden="1" customHeight="1"/>
    <row r="53681" ht="8.25" hidden="1" customHeight="1"/>
    <row r="53682" ht="8.25" hidden="1" customHeight="1"/>
    <row r="53683" ht="8.25" hidden="1" customHeight="1"/>
    <row r="53684" ht="8.25" hidden="1" customHeight="1"/>
    <row r="53685" ht="8.25" hidden="1" customHeight="1"/>
    <row r="53686" ht="8.25" hidden="1" customHeight="1"/>
    <row r="53687" ht="8.25" hidden="1" customHeight="1"/>
    <row r="53688" ht="8.25" hidden="1" customHeight="1"/>
    <row r="53689" ht="8.25" hidden="1" customHeight="1"/>
    <row r="53690" ht="8.25" hidden="1" customHeight="1"/>
    <row r="53691" ht="8.25" hidden="1" customHeight="1"/>
    <row r="53692" ht="8.25" hidden="1" customHeight="1"/>
    <row r="53693" ht="8.25" hidden="1" customHeight="1"/>
    <row r="53694" ht="8.25" hidden="1" customHeight="1"/>
    <row r="53695" ht="8.25" hidden="1" customHeight="1"/>
    <row r="53696" ht="8.25" hidden="1" customHeight="1"/>
    <row r="53697" ht="8.25" hidden="1" customHeight="1"/>
    <row r="53698" ht="8.25" hidden="1" customHeight="1"/>
    <row r="53699" ht="8.25" hidden="1" customHeight="1"/>
    <row r="53700" ht="8.25" hidden="1" customHeight="1"/>
    <row r="53701" ht="8.25" hidden="1" customHeight="1"/>
    <row r="53702" ht="8.25" hidden="1" customHeight="1"/>
    <row r="53703" ht="8.25" hidden="1" customHeight="1"/>
    <row r="53704" ht="8.25" hidden="1" customHeight="1"/>
    <row r="53705" ht="8.25" hidden="1" customHeight="1"/>
    <row r="53706" ht="8.25" hidden="1" customHeight="1"/>
    <row r="53707" ht="8.25" hidden="1" customHeight="1"/>
    <row r="53708" ht="8.25" hidden="1" customHeight="1"/>
    <row r="53709" ht="8.25" hidden="1" customHeight="1"/>
    <row r="53710" ht="8.25" hidden="1" customHeight="1"/>
    <row r="53711" ht="8.25" hidden="1" customHeight="1"/>
    <row r="53712" ht="8.25" hidden="1" customHeight="1"/>
    <row r="53713" ht="8.25" hidden="1" customHeight="1"/>
    <row r="53714" ht="8.25" hidden="1" customHeight="1"/>
    <row r="53715" ht="8.25" hidden="1" customHeight="1"/>
    <row r="53716" ht="8.25" hidden="1" customHeight="1"/>
    <row r="53717" ht="8.25" hidden="1" customHeight="1"/>
    <row r="53718" ht="8.25" hidden="1" customHeight="1"/>
    <row r="53719" ht="8.25" hidden="1" customHeight="1"/>
    <row r="53720" ht="8.25" hidden="1" customHeight="1"/>
    <row r="53721" ht="8.25" hidden="1" customHeight="1"/>
    <row r="53722" ht="8.25" hidden="1" customHeight="1"/>
    <row r="53723" ht="8.25" hidden="1" customHeight="1"/>
    <row r="53724" ht="8.25" hidden="1" customHeight="1"/>
    <row r="53725" ht="8.25" hidden="1" customHeight="1"/>
    <row r="53726" ht="8.25" hidden="1" customHeight="1"/>
    <row r="53727" ht="8.25" hidden="1" customHeight="1"/>
    <row r="53728" ht="8.25" hidden="1" customHeight="1"/>
    <row r="53729" ht="8.25" hidden="1" customHeight="1"/>
    <row r="53730" ht="8.25" hidden="1" customHeight="1"/>
    <row r="53731" ht="8.25" hidden="1" customHeight="1"/>
    <row r="53732" ht="8.25" hidden="1" customHeight="1"/>
    <row r="53733" ht="8.25" hidden="1" customHeight="1"/>
    <row r="53734" ht="8.25" hidden="1" customHeight="1"/>
    <row r="53735" ht="8.25" hidden="1" customHeight="1"/>
    <row r="53736" ht="8.25" hidden="1" customHeight="1"/>
    <row r="53737" ht="8.25" hidden="1" customHeight="1"/>
    <row r="53738" ht="8.25" hidden="1" customHeight="1"/>
    <row r="53739" ht="8.25" hidden="1" customHeight="1"/>
    <row r="53740" ht="8.25" hidden="1" customHeight="1"/>
    <row r="53741" ht="8.25" hidden="1" customHeight="1"/>
    <row r="53742" ht="8.25" hidden="1" customHeight="1"/>
    <row r="53743" ht="8.25" hidden="1" customHeight="1"/>
    <row r="53744" ht="8.25" hidden="1" customHeight="1"/>
    <row r="53745" ht="8.25" hidden="1" customHeight="1"/>
    <row r="53746" ht="8.25" hidden="1" customHeight="1"/>
    <row r="53747" ht="8.25" hidden="1" customHeight="1"/>
    <row r="53748" ht="8.25" hidden="1" customHeight="1"/>
    <row r="53749" ht="8.25" hidden="1" customHeight="1"/>
    <row r="53750" ht="8.25" hidden="1" customHeight="1"/>
    <row r="53751" ht="8.25" hidden="1" customHeight="1"/>
    <row r="53752" ht="8.25" hidden="1" customHeight="1"/>
    <row r="53753" ht="8.25" hidden="1" customHeight="1"/>
    <row r="53754" ht="8.25" hidden="1" customHeight="1"/>
    <row r="53755" ht="8.25" hidden="1" customHeight="1"/>
    <row r="53756" ht="8.25" hidden="1" customHeight="1"/>
    <row r="53757" ht="8.25" hidden="1" customHeight="1"/>
    <row r="53758" ht="8.25" hidden="1" customHeight="1"/>
    <row r="53759" ht="8.25" hidden="1" customHeight="1"/>
    <row r="53760" ht="8.25" hidden="1" customHeight="1"/>
    <row r="53761" ht="8.25" hidden="1" customHeight="1"/>
    <row r="53762" ht="8.25" hidden="1" customHeight="1"/>
    <row r="53763" ht="8.25" hidden="1" customHeight="1"/>
    <row r="53764" ht="8.25" hidden="1" customHeight="1"/>
    <row r="53765" ht="8.25" hidden="1" customHeight="1"/>
    <row r="53766" ht="8.25" hidden="1" customHeight="1"/>
    <row r="53767" ht="8.25" hidden="1" customHeight="1"/>
    <row r="53768" ht="8.25" hidden="1" customHeight="1"/>
    <row r="53769" ht="8.25" hidden="1" customHeight="1"/>
    <row r="53770" ht="8.25" hidden="1" customHeight="1"/>
    <row r="53771" ht="8.25" hidden="1" customHeight="1"/>
    <row r="53772" ht="8.25" hidden="1" customHeight="1"/>
    <row r="53773" ht="8.25" hidden="1" customHeight="1"/>
    <row r="53774" ht="8.25" hidden="1" customHeight="1"/>
    <row r="53775" ht="8.25" hidden="1" customHeight="1"/>
    <row r="53776" ht="8.25" hidden="1" customHeight="1"/>
    <row r="53777" ht="8.25" hidden="1" customHeight="1"/>
    <row r="53778" ht="8.25" hidden="1" customHeight="1"/>
    <row r="53779" ht="8.25" hidden="1" customHeight="1"/>
    <row r="53780" ht="8.25" hidden="1" customHeight="1"/>
    <row r="53781" ht="8.25" hidden="1" customHeight="1"/>
    <row r="53782" ht="8.25" hidden="1" customHeight="1"/>
    <row r="53783" ht="8.25" hidden="1" customHeight="1"/>
    <row r="53784" ht="8.25" hidden="1" customHeight="1"/>
    <row r="53785" ht="8.25" hidden="1" customHeight="1"/>
    <row r="53786" ht="8.25" hidden="1" customHeight="1"/>
    <row r="53787" ht="8.25" hidden="1" customHeight="1"/>
    <row r="53788" ht="8.25" hidden="1" customHeight="1"/>
    <row r="53789" ht="8.25" hidden="1" customHeight="1"/>
    <row r="53790" ht="8.25" hidden="1" customHeight="1"/>
    <row r="53791" ht="8.25" hidden="1" customHeight="1"/>
    <row r="53792" ht="8.25" hidden="1" customHeight="1"/>
    <row r="53793" ht="8.25" hidden="1" customHeight="1"/>
    <row r="53794" ht="8.25" hidden="1" customHeight="1"/>
    <row r="53795" ht="8.25" hidden="1" customHeight="1"/>
    <row r="53796" ht="8.25" hidden="1" customHeight="1"/>
    <row r="53797" ht="8.25" hidden="1" customHeight="1"/>
    <row r="53798" ht="8.25" hidden="1" customHeight="1"/>
    <row r="53799" ht="8.25" hidden="1" customHeight="1"/>
    <row r="53800" ht="8.25" hidden="1" customHeight="1"/>
    <row r="53801" ht="8.25" hidden="1" customHeight="1"/>
    <row r="53802" ht="8.25" hidden="1" customHeight="1"/>
    <row r="53803" ht="8.25" hidden="1" customHeight="1"/>
    <row r="53804" ht="8.25" hidden="1" customHeight="1"/>
    <row r="53805" ht="8.25" hidden="1" customHeight="1"/>
    <row r="53806" ht="8.25" hidden="1" customHeight="1"/>
    <row r="53807" ht="8.25" hidden="1" customHeight="1"/>
    <row r="53808" ht="8.25" hidden="1" customHeight="1"/>
    <row r="53809" ht="8.25" hidden="1" customHeight="1"/>
    <row r="53810" ht="8.25" hidden="1" customHeight="1"/>
    <row r="53811" ht="8.25" hidden="1" customHeight="1"/>
    <row r="53812" ht="8.25" hidden="1" customHeight="1"/>
    <row r="53813" ht="8.25" hidden="1" customHeight="1"/>
    <row r="53814" ht="8.25" hidden="1" customHeight="1"/>
    <row r="53815" ht="8.25" hidden="1" customHeight="1"/>
    <row r="53816" ht="8.25" hidden="1" customHeight="1"/>
    <row r="53817" ht="8.25" hidden="1" customHeight="1"/>
    <row r="53818" ht="8.25" hidden="1" customHeight="1"/>
    <row r="53819" ht="8.25" hidden="1" customHeight="1"/>
    <row r="53820" ht="8.25" hidden="1" customHeight="1"/>
    <row r="53821" ht="8.25" hidden="1" customHeight="1"/>
    <row r="53822" ht="8.25" hidden="1" customHeight="1"/>
    <row r="53823" ht="8.25" hidden="1" customHeight="1"/>
    <row r="53824" ht="8.25" hidden="1" customHeight="1"/>
    <row r="53825" ht="8.25" hidden="1" customHeight="1"/>
    <row r="53826" ht="8.25" hidden="1" customHeight="1"/>
    <row r="53827" ht="8.25" hidden="1" customHeight="1"/>
    <row r="53828" ht="8.25" hidden="1" customHeight="1"/>
    <row r="53829" ht="8.25" hidden="1" customHeight="1"/>
    <row r="53830" ht="8.25" hidden="1" customHeight="1"/>
    <row r="53831" ht="8.25" hidden="1" customHeight="1"/>
    <row r="53832" ht="8.25" hidden="1" customHeight="1"/>
    <row r="53833" ht="8.25" hidden="1" customHeight="1"/>
    <row r="53834" ht="8.25" hidden="1" customHeight="1"/>
    <row r="53835" ht="8.25" hidden="1" customHeight="1"/>
    <row r="53836" ht="8.25" hidden="1" customHeight="1"/>
    <row r="53837" ht="8.25" hidden="1" customHeight="1"/>
    <row r="53838" ht="8.25" hidden="1" customHeight="1"/>
    <row r="53839" ht="8.25" hidden="1" customHeight="1"/>
    <row r="53840" ht="8.25" hidden="1" customHeight="1"/>
    <row r="53841" ht="8.25" hidden="1" customHeight="1"/>
    <row r="53842" ht="8.25" hidden="1" customHeight="1"/>
    <row r="53843" ht="8.25" hidden="1" customHeight="1"/>
    <row r="53844" ht="8.25" hidden="1" customHeight="1"/>
    <row r="53845" ht="8.25" hidden="1" customHeight="1"/>
    <row r="53846" ht="8.25" hidden="1" customHeight="1"/>
    <row r="53847" ht="8.25" hidden="1" customHeight="1"/>
    <row r="53848" ht="8.25" hidden="1" customHeight="1"/>
    <row r="53849" ht="8.25" hidden="1" customHeight="1"/>
    <row r="53850" ht="8.25" hidden="1" customHeight="1"/>
    <row r="53851" ht="8.25" hidden="1" customHeight="1"/>
    <row r="53852" ht="8.25" hidden="1" customHeight="1"/>
    <row r="53853" ht="8.25" hidden="1" customHeight="1"/>
    <row r="53854" ht="8.25" hidden="1" customHeight="1"/>
    <row r="53855" ht="8.25" hidden="1" customHeight="1"/>
    <row r="53856" ht="8.25" hidden="1" customHeight="1"/>
    <row r="53857" ht="8.25" hidden="1" customHeight="1"/>
    <row r="53858" ht="8.25" hidden="1" customHeight="1"/>
    <row r="53859" ht="8.25" hidden="1" customHeight="1"/>
    <row r="53860" ht="8.25" hidden="1" customHeight="1"/>
    <row r="53861" ht="8.25" hidden="1" customHeight="1"/>
    <row r="53862" ht="8.25" hidden="1" customHeight="1"/>
    <row r="53863" ht="8.25" hidden="1" customHeight="1"/>
    <row r="53864" ht="8.25" hidden="1" customHeight="1"/>
    <row r="53865" ht="8.25" hidden="1" customHeight="1"/>
    <row r="53866" ht="8.25" hidden="1" customHeight="1"/>
    <row r="53867" ht="8.25" hidden="1" customHeight="1"/>
    <row r="53868" ht="8.25" hidden="1" customHeight="1"/>
    <row r="53869" ht="8.25" hidden="1" customHeight="1"/>
    <row r="53870" ht="8.25" hidden="1" customHeight="1"/>
    <row r="53871" ht="8.25" hidden="1" customHeight="1"/>
    <row r="53872" ht="8.25" hidden="1" customHeight="1"/>
    <row r="53873" ht="8.25" hidden="1" customHeight="1"/>
    <row r="53874" ht="8.25" hidden="1" customHeight="1"/>
    <row r="53875" ht="8.25" hidden="1" customHeight="1"/>
    <row r="53876" ht="8.25" hidden="1" customHeight="1"/>
    <row r="53877" ht="8.25" hidden="1" customHeight="1"/>
    <row r="53878" ht="8.25" hidden="1" customHeight="1"/>
    <row r="53879" ht="8.25" hidden="1" customHeight="1"/>
    <row r="53880" ht="8.25" hidden="1" customHeight="1"/>
    <row r="53881" ht="8.25" hidden="1" customHeight="1"/>
    <row r="53882" ht="8.25" hidden="1" customHeight="1"/>
    <row r="53883" ht="8.25" hidden="1" customHeight="1"/>
    <row r="53884" ht="8.25" hidden="1" customHeight="1"/>
    <row r="53885" ht="8.25" hidden="1" customHeight="1"/>
    <row r="53886" ht="8.25" hidden="1" customHeight="1"/>
    <row r="53887" ht="8.25" hidden="1" customHeight="1"/>
    <row r="53888" ht="8.25" hidden="1" customHeight="1"/>
    <row r="53889" ht="8.25" hidden="1" customHeight="1"/>
    <row r="53890" ht="8.25" hidden="1" customHeight="1"/>
    <row r="53891" ht="8.25" hidden="1" customHeight="1"/>
    <row r="53892" ht="8.25" hidden="1" customHeight="1"/>
    <row r="53893" ht="8.25" hidden="1" customHeight="1"/>
    <row r="53894" ht="8.25" hidden="1" customHeight="1"/>
    <row r="53895" ht="8.25" hidden="1" customHeight="1"/>
    <row r="53896" ht="8.25" hidden="1" customHeight="1"/>
    <row r="53897" ht="8.25" hidden="1" customHeight="1"/>
    <row r="53898" ht="8.25" hidden="1" customHeight="1"/>
    <row r="53899" ht="8.25" hidden="1" customHeight="1"/>
    <row r="53900" ht="8.25" hidden="1" customHeight="1"/>
    <row r="53901" ht="8.25" hidden="1" customHeight="1"/>
    <row r="53902" ht="8.25" hidden="1" customHeight="1"/>
    <row r="53903" ht="8.25" hidden="1" customHeight="1"/>
    <row r="53904" ht="8.25" hidden="1" customHeight="1"/>
    <row r="53905" ht="8.25" hidden="1" customHeight="1"/>
    <row r="53906" ht="8.25" hidden="1" customHeight="1"/>
    <row r="53907" ht="8.25" hidden="1" customHeight="1"/>
    <row r="53908" ht="8.25" hidden="1" customHeight="1"/>
    <row r="53909" ht="8.25" hidden="1" customHeight="1"/>
    <row r="53910" ht="8.25" hidden="1" customHeight="1"/>
    <row r="53911" ht="8.25" hidden="1" customHeight="1"/>
    <row r="53912" ht="8.25" hidden="1" customHeight="1"/>
    <row r="53913" ht="8.25" hidden="1" customHeight="1"/>
    <row r="53914" ht="8.25" hidden="1" customHeight="1"/>
    <row r="53915" ht="8.25" hidden="1" customHeight="1"/>
    <row r="53916" ht="8.25" hidden="1" customHeight="1"/>
    <row r="53917" ht="8.25" hidden="1" customHeight="1"/>
    <row r="53918" ht="8.25" hidden="1" customHeight="1"/>
    <row r="53919" ht="8.25" hidden="1" customHeight="1"/>
    <row r="53920" ht="8.25" hidden="1" customHeight="1"/>
    <row r="53921" ht="8.25" hidden="1" customHeight="1"/>
    <row r="53922" ht="8.25" hidden="1" customHeight="1"/>
    <row r="53923" ht="8.25" hidden="1" customHeight="1"/>
    <row r="53924" ht="8.25" hidden="1" customHeight="1"/>
    <row r="53925" ht="8.25" hidden="1" customHeight="1"/>
    <row r="53926" ht="8.25" hidden="1" customHeight="1"/>
    <row r="53927" ht="8.25" hidden="1" customHeight="1"/>
    <row r="53928" ht="8.25" hidden="1" customHeight="1"/>
    <row r="53929" ht="8.25" hidden="1" customHeight="1"/>
    <row r="53930" ht="8.25" hidden="1" customHeight="1"/>
    <row r="53931" ht="8.25" hidden="1" customHeight="1"/>
    <row r="53932" ht="8.25" hidden="1" customHeight="1"/>
    <row r="53933" ht="8.25" hidden="1" customHeight="1"/>
    <row r="53934" ht="8.25" hidden="1" customHeight="1"/>
    <row r="53935" ht="8.25" hidden="1" customHeight="1"/>
    <row r="53936" ht="8.25" hidden="1" customHeight="1"/>
    <row r="53937" ht="8.25" hidden="1" customHeight="1"/>
    <row r="53938" ht="8.25" hidden="1" customHeight="1"/>
    <row r="53939" ht="8.25" hidden="1" customHeight="1"/>
    <row r="53940" ht="8.25" hidden="1" customHeight="1"/>
    <row r="53941" ht="8.25" hidden="1" customHeight="1"/>
    <row r="53942" ht="8.25" hidden="1" customHeight="1"/>
    <row r="53943" ht="8.25" hidden="1" customHeight="1"/>
    <row r="53944" ht="8.25" hidden="1" customHeight="1"/>
    <row r="53945" ht="8.25" hidden="1" customHeight="1"/>
    <row r="53946" ht="8.25" hidden="1" customHeight="1"/>
    <row r="53947" ht="8.25" hidden="1" customHeight="1"/>
    <row r="53948" ht="8.25" hidden="1" customHeight="1"/>
    <row r="53949" ht="8.25" hidden="1" customHeight="1"/>
    <row r="53950" ht="8.25" hidden="1" customHeight="1"/>
    <row r="53951" ht="8.25" hidden="1" customHeight="1"/>
    <row r="53952" ht="8.25" hidden="1" customHeight="1"/>
    <row r="53953" ht="8.25" hidden="1" customHeight="1"/>
    <row r="53954" ht="8.25" hidden="1" customHeight="1"/>
    <row r="53955" ht="8.25" hidden="1" customHeight="1"/>
    <row r="53956" ht="8.25" hidden="1" customHeight="1"/>
    <row r="53957" ht="8.25" hidden="1" customHeight="1"/>
    <row r="53958" ht="8.25" hidden="1" customHeight="1"/>
    <row r="53959" ht="8.25" hidden="1" customHeight="1"/>
    <row r="53960" ht="8.25" hidden="1" customHeight="1"/>
    <row r="53961" ht="8.25" hidden="1" customHeight="1"/>
    <row r="53962" ht="8.25" hidden="1" customHeight="1"/>
    <row r="53963" ht="8.25" hidden="1" customHeight="1"/>
    <row r="53964" ht="8.25" hidden="1" customHeight="1"/>
    <row r="53965" ht="8.25" hidden="1" customHeight="1"/>
    <row r="53966" ht="8.25" hidden="1" customHeight="1"/>
    <row r="53967" ht="8.25" hidden="1" customHeight="1"/>
    <row r="53968" ht="8.25" hidden="1" customHeight="1"/>
    <row r="53969" ht="8.25" hidden="1" customHeight="1"/>
    <row r="53970" ht="8.25" hidden="1" customHeight="1"/>
    <row r="53971" ht="8.25" hidden="1" customHeight="1"/>
    <row r="53972" ht="8.25" hidden="1" customHeight="1"/>
    <row r="53973" ht="8.25" hidden="1" customHeight="1"/>
    <row r="53974" ht="8.25" hidden="1" customHeight="1"/>
    <row r="53975" ht="8.25" hidden="1" customHeight="1"/>
    <row r="53976" ht="8.25" hidden="1" customHeight="1"/>
    <row r="53977" ht="8.25" hidden="1" customHeight="1"/>
    <row r="53978" ht="8.25" hidden="1" customHeight="1"/>
    <row r="53979" ht="8.25" hidden="1" customHeight="1"/>
    <row r="53980" ht="8.25" hidden="1" customHeight="1"/>
    <row r="53981" ht="8.25" hidden="1" customHeight="1"/>
    <row r="53982" ht="8.25" hidden="1" customHeight="1"/>
    <row r="53983" ht="8.25" hidden="1" customHeight="1"/>
    <row r="53984" ht="8.25" hidden="1" customHeight="1"/>
    <row r="53985" ht="8.25" hidden="1" customHeight="1"/>
    <row r="53986" ht="8.25" hidden="1" customHeight="1"/>
    <row r="53987" ht="8.25" hidden="1" customHeight="1"/>
    <row r="53988" ht="8.25" hidden="1" customHeight="1"/>
    <row r="53989" ht="8.25" hidden="1" customHeight="1"/>
    <row r="53990" ht="8.25" hidden="1" customHeight="1"/>
    <row r="53991" ht="8.25" hidden="1" customHeight="1"/>
    <row r="53992" ht="8.25" hidden="1" customHeight="1"/>
    <row r="53993" ht="8.25" hidden="1" customHeight="1"/>
    <row r="53994" ht="8.25" hidden="1" customHeight="1"/>
    <row r="53995" ht="8.25" hidden="1" customHeight="1"/>
    <row r="53996" ht="8.25" hidden="1" customHeight="1"/>
    <row r="53997" ht="8.25" hidden="1" customHeight="1"/>
    <row r="53998" ht="8.25" hidden="1" customHeight="1"/>
    <row r="53999" ht="8.25" hidden="1" customHeight="1"/>
    <row r="54000" ht="8.25" hidden="1" customHeight="1"/>
    <row r="54001" ht="8.25" hidden="1" customHeight="1"/>
    <row r="54002" ht="8.25" hidden="1" customHeight="1"/>
    <row r="54003" ht="8.25" hidden="1" customHeight="1"/>
    <row r="54004" ht="8.25" hidden="1" customHeight="1"/>
    <row r="54005" ht="8.25" hidden="1" customHeight="1"/>
    <row r="54006" ht="8.25" hidden="1" customHeight="1"/>
    <row r="54007" ht="8.25" hidden="1" customHeight="1"/>
    <row r="54008" ht="8.25" hidden="1" customHeight="1"/>
    <row r="54009" ht="8.25" hidden="1" customHeight="1"/>
    <row r="54010" ht="8.25" hidden="1" customHeight="1"/>
    <row r="54011" ht="8.25" hidden="1" customHeight="1"/>
    <row r="54012" ht="8.25" hidden="1" customHeight="1"/>
    <row r="54013" ht="8.25" hidden="1" customHeight="1"/>
    <row r="54014" ht="8.25" hidden="1" customHeight="1"/>
    <row r="54015" ht="8.25" hidden="1" customHeight="1"/>
    <row r="54016" ht="8.25" hidden="1" customHeight="1"/>
    <row r="54017" ht="8.25" hidden="1" customHeight="1"/>
    <row r="54018" ht="8.25" hidden="1" customHeight="1"/>
    <row r="54019" ht="8.25" hidden="1" customHeight="1"/>
    <row r="54020" ht="8.25" hidden="1" customHeight="1"/>
    <row r="54021" ht="8.25" hidden="1" customHeight="1"/>
    <row r="54022" ht="8.25" hidden="1" customHeight="1"/>
    <row r="54023" ht="8.25" hidden="1" customHeight="1"/>
    <row r="54024" ht="8.25" hidden="1" customHeight="1"/>
    <row r="54025" ht="8.25" hidden="1" customHeight="1"/>
    <row r="54026" ht="8.25" hidden="1" customHeight="1"/>
    <row r="54027" ht="8.25" hidden="1" customHeight="1"/>
    <row r="54028" ht="8.25" hidden="1" customHeight="1"/>
    <row r="54029" ht="8.25" hidden="1" customHeight="1"/>
    <row r="54030" ht="8.25" hidden="1" customHeight="1"/>
    <row r="54031" ht="8.25" hidden="1" customHeight="1"/>
    <row r="54032" ht="8.25" hidden="1" customHeight="1"/>
    <row r="54033" ht="8.25" hidden="1" customHeight="1"/>
    <row r="54034" ht="8.25" hidden="1" customHeight="1"/>
    <row r="54035" ht="8.25" hidden="1" customHeight="1"/>
    <row r="54036" ht="8.25" hidden="1" customHeight="1"/>
    <row r="54037" ht="8.25" hidden="1" customHeight="1"/>
    <row r="54038" ht="8.25" hidden="1" customHeight="1"/>
    <row r="54039" ht="8.25" hidden="1" customHeight="1"/>
    <row r="54040" ht="8.25" hidden="1" customHeight="1"/>
    <row r="54041" ht="8.25" hidden="1" customHeight="1"/>
    <row r="54042" ht="8.25" hidden="1" customHeight="1"/>
    <row r="54043" ht="8.25" hidden="1" customHeight="1"/>
    <row r="54044" ht="8.25" hidden="1" customHeight="1"/>
    <row r="54045" ht="8.25" hidden="1" customHeight="1"/>
    <row r="54046" ht="8.25" hidden="1" customHeight="1"/>
    <row r="54047" ht="8.25" hidden="1" customHeight="1"/>
    <row r="54048" ht="8.25" hidden="1" customHeight="1"/>
    <row r="54049" ht="8.25" hidden="1" customHeight="1"/>
    <row r="54050" ht="8.25" hidden="1" customHeight="1"/>
    <row r="54051" ht="8.25" hidden="1" customHeight="1"/>
    <row r="54052" ht="8.25" hidden="1" customHeight="1"/>
    <row r="54053" ht="8.25" hidden="1" customHeight="1"/>
    <row r="54054" ht="8.25" hidden="1" customHeight="1"/>
    <row r="54055" ht="8.25" hidden="1" customHeight="1"/>
    <row r="54056" ht="8.25" hidden="1" customHeight="1"/>
    <row r="54057" ht="8.25" hidden="1" customHeight="1"/>
    <row r="54058" ht="8.25" hidden="1" customHeight="1"/>
    <row r="54059" ht="8.25" hidden="1" customHeight="1"/>
    <row r="54060" ht="8.25" hidden="1" customHeight="1"/>
    <row r="54061" ht="8.25" hidden="1" customHeight="1"/>
    <row r="54062" ht="8.25" hidden="1" customHeight="1"/>
    <row r="54063" ht="8.25" hidden="1" customHeight="1"/>
    <row r="54064" ht="8.25" hidden="1" customHeight="1"/>
    <row r="54065" ht="8.25" hidden="1" customHeight="1"/>
    <row r="54066" ht="8.25" hidden="1" customHeight="1"/>
    <row r="54067" ht="8.25" hidden="1" customHeight="1"/>
    <row r="54068" ht="8.25" hidden="1" customHeight="1"/>
    <row r="54069" ht="8.25" hidden="1" customHeight="1"/>
    <row r="54070" ht="8.25" hidden="1" customHeight="1"/>
    <row r="54071" ht="8.25" hidden="1" customHeight="1"/>
    <row r="54072" ht="8.25" hidden="1" customHeight="1"/>
    <row r="54073" ht="8.25" hidden="1" customHeight="1"/>
    <row r="54074" ht="8.25" hidden="1" customHeight="1"/>
    <row r="54075" ht="8.25" hidden="1" customHeight="1"/>
    <row r="54076" ht="8.25" hidden="1" customHeight="1"/>
    <row r="54077" ht="8.25" hidden="1" customHeight="1"/>
    <row r="54078" ht="8.25" hidden="1" customHeight="1"/>
    <row r="54079" ht="8.25" hidden="1" customHeight="1"/>
    <row r="54080" ht="8.25" hidden="1" customHeight="1"/>
    <row r="54081" ht="8.25" hidden="1" customHeight="1"/>
    <row r="54082" ht="8.25" hidden="1" customHeight="1"/>
    <row r="54083" ht="8.25" hidden="1" customHeight="1"/>
    <row r="54084" ht="8.25" hidden="1" customHeight="1"/>
    <row r="54085" ht="8.25" hidden="1" customHeight="1"/>
    <row r="54086" ht="8.25" hidden="1" customHeight="1"/>
    <row r="54087" ht="8.25" hidden="1" customHeight="1"/>
    <row r="54088" ht="8.25" hidden="1" customHeight="1"/>
    <row r="54089" ht="8.25" hidden="1" customHeight="1"/>
    <row r="54090" ht="8.25" hidden="1" customHeight="1"/>
    <row r="54091" ht="8.25" hidden="1" customHeight="1"/>
    <row r="54092" ht="8.25" hidden="1" customHeight="1"/>
    <row r="54093" ht="8.25" hidden="1" customHeight="1"/>
    <row r="54094" ht="8.25" hidden="1" customHeight="1"/>
    <row r="54095" ht="8.25" hidden="1" customHeight="1"/>
    <row r="54096" ht="8.25" hidden="1" customHeight="1"/>
    <row r="54097" ht="8.25" hidden="1" customHeight="1"/>
    <row r="54098" ht="8.25" hidden="1" customHeight="1"/>
    <row r="54099" ht="8.25" hidden="1" customHeight="1"/>
    <row r="54100" ht="8.25" hidden="1" customHeight="1"/>
    <row r="54101" ht="8.25" hidden="1" customHeight="1"/>
    <row r="54102" ht="8.25" hidden="1" customHeight="1"/>
    <row r="54103" ht="8.25" hidden="1" customHeight="1"/>
    <row r="54104" ht="8.25" hidden="1" customHeight="1"/>
    <row r="54105" ht="8.25" hidden="1" customHeight="1"/>
    <row r="54106" ht="8.25" hidden="1" customHeight="1"/>
    <row r="54107" ht="8.25" hidden="1" customHeight="1"/>
    <row r="54108" ht="8.25" hidden="1" customHeight="1"/>
    <row r="54109" ht="8.25" hidden="1" customHeight="1"/>
    <row r="54110" ht="8.25" hidden="1" customHeight="1"/>
    <row r="54111" ht="8.25" hidden="1" customHeight="1"/>
    <row r="54112" ht="8.25" hidden="1" customHeight="1"/>
    <row r="54113" ht="8.25" hidden="1" customHeight="1"/>
    <row r="54114" ht="8.25" hidden="1" customHeight="1"/>
    <row r="54115" ht="8.25" hidden="1" customHeight="1"/>
    <row r="54116" ht="8.25" hidden="1" customHeight="1"/>
    <row r="54117" ht="8.25" hidden="1" customHeight="1"/>
    <row r="54118" ht="8.25" hidden="1" customHeight="1"/>
    <row r="54119" ht="8.25" hidden="1" customHeight="1"/>
    <row r="54120" ht="8.25" hidden="1" customHeight="1"/>
    <row r="54121" ht="8.25" hidden="1" customHeight="1"/>
    <row r="54122" ht="8.25" hidden="1" customHeight="1"/>
    <row r="54123" ht="8.25" hidden="1" customHeight="1"/>
    <row r="54124" ht="8.25" hidden="1" customHeight="1"/>
    <row r="54125" ht="8.25" hidden="1" customHeight="1"/>
    <row r="54126" ht="8.25" hidden="1" customHeight="1"/>
    <row r="54127" ht="8.25" hidden="1" customHeight="1"/>
    <row r="54128" ht="8.25" hidden="1" customHeight="1"/>
    <row r="54129" ht="8.25" hidden="1" customHeight="1"/>
    <row r="54130" ht="8.25" hidden="1" customHeight="1"/>
    <row r="54131" ht="8.25" hidden="1" customHeight="1"/>
    <row r="54132" ht="8.25" hidden="1" customHeight="1"/>
    <row r="54133" ht="8.25" hidden="1" customHeight="1"/>
    <row r="54134" ht="8.25" hidden="1" customHeight="1"/>
    <row r="54135" ht="8.25" hidden="1" customHeight="1"/>
    <row r="54136" ht="8.25" hidden="1" customHeight="1"/>
    <row r="54137" ht="8.25" hidden="1" customHeight="1"/>
    <row r="54138" ht="8.25" hidden="1" customHeight="1"/>
    <row r="54139" ht="8.25" hidden="1" customHeight="1"/>
    <row r="54140" ht="8.25" hidden="1" customHeight="1"/>
    <row r="54141" ht="8.25" hidden="1" customHeight="1"/>
    <row r="54142" ht="8.25" hidden="1" customHeight="1"/>
    <row r="54143" ht="8.25" hidden="1" customHeight="1"/>
    <row r="54144" ht="8.25" hidden="1" customHeight="1"/>
    <row r="54145" ht="8.25" hidden="1" customHeight="1"/>
    <row r="54146" ht="8.25" hidden="1" customHeight="1"/>
    <row r="54147" ht="8.25" hidden="1" customHeight="1"/>
    <row r="54148" ht="8.25" hidden="1" customHeight="1"/>
    <row r="54149" ht="8.25" hidden="1" customHeight="1"/>
    <row r="54150" ht="8.25" hidden="1" customHeight="1"/>
    <row r="54151" ht="8.25" hidden="1" customHeight="1"/>
    <row r="54152" ht="8.25" hidden="1" customHeight="1"/>
    <row r="54153" ht="8.25" hidden="1" customHeight="1"/>
    <row r="54154" ht="8.25" hidden="1" customHeight="1"/>
    <row r="54155" ht="8.25" hidden="1" customHeight="1"/>
    <row r="54156" ht="8.25" hidden="1" customHeight="1"/>
    <row r="54157" ht="8.25" hidden="1" customHeight="1"/>
    <row r="54158" ht="8.25" hidden="1" customHeight="1"/>
    <row r="54159" ht="8.25" hidden="1" customHeight="1"/>
    <row r="54160" ht="8.25" hidden="1" customHeight="1"/>
    <row r="54161" ht="8.25" hidden="1" customHeight="1"/>
    <row r="54162" ht="8.25" hidden="1" customHeight="1"/>
    <row r="54163" ht="8.25" hidden="1" customHeight="1"/>
    <row r="54164" ht="8.25" hidden="1" customHeight="1"/>
    <row r="54165" ht="8.25" hidden="1" customHeight="1"/>
    <row r="54166" ht="8.25" hidden="1" customHeight="1"/>
    <row r="54167" ht="8.25" hidden="1" customHeight="1"/>
    <row r="54168" ht="8.25" hidden="1" customHeight="1"/>
    <row r="54169" ht="8.25" hidden="1" customHeight="1"/>
    <row r="54170" ht="8.25" hidden="1" customHeight="1"/>
    <row r="54171" ht="8.25" hidden="1" customHeight="1"/>
    <row r="54172" ht="8.25" hidden="1" customHeight="1"/>
    <row r="54173" ht="8.25" hidden="1" customHeight="1"/>
    <row r="54174" ht="8.25" hidden="1" customHeight="1"/>
    <row r="54175" ht="8.25" hidden="1" customHeight="1"/>
    <row r="54176" ht="8.25" hidden="1" customHeight="1"/>
    <row r="54177" ht="8.25" hidden="1" customHeight="1"/>
    <row r="54178" ht="8.25" hidden="1" customHeight="1"/>
    <row r="54179" ht="8.25" hidden="1" customHeight="1"/>
    <row r="54180" ht="8.25" hidden="1" customHeight="1"/>
    <row r="54181" ht="8.25" hidden="1" customHeight="1"/>
    <row r="54182" ht="8.25" hidden="1" customHeight="1"/>
    <row r="54183" ht="8.25" hidden="1" customHeight="1"/>
    <row r="54184" ht="8.25" hidden="1" customHeight="1"/>
    <row r="54185" ht="8.25" hidden="1" customHeight="1"/>
    <row r="54186" ht="8.25" hidden="1" customHeight="1"/>
    <row r="54187" ht="8.25" hidden="1" customHeight="1"/>
    <row r="54188" ht="8.25" hidden="1" customHeight="1"/>
    <row r="54189" ht="8.25" hidden="1" customHeight="1"/>
    <row r="54190" ht="8.25" hidden="1" customHeight="1"/>
    <row r="54191" ht="8.25" hidden="1" customHeight="1"/>
    <row r="54192" ht="8.25" hidden="1" customHeight="1"/>
    <row r="54193" ht="8.25" hidden="1" customHeight="1"/>
    <row r="54194" ht="8.25" hidden="1" customHeight="1"/>
    <row r="54195" ht="8.25" hidden="1" customHeight="1"/>
    <row r="54196" ht="8.25" hidden="1" customHeight="1"/>
    <row r="54197" ht="8.25" hidden="1" customHeight="1"/>
    <row r="54198" ht="8.25" hidden="1" customHeight="1"/>
    <row r="54199" ht="8.25" hidden="1" customHeight="1"/>
    <row r="54200" ht="8.25" hidden="1" customHeight="1"/>
    <row r="54201" ht="8.25" hidden="1" customHeight="1"/>
    <row r="54202" ht="8.25" hidden="1" customHeight="1"/>
    <row r="54203" ht="8.25" hidden="1" customHeight="1"/>
    <row r="54204" ht="8.25" hidden="1" customHeight="1"/>
    <row r="54205" ht="8.25" hidden="1" customHeight="1"/>
    <row r="54206" ht="8.25" hidden="1" customHeight="1"/>
    <row r="54207" ht="8.25" hidden="1" customHeight="1"/>
    <row r="54208" ht="8.25" hidden="1" customHeight="1"/>
    <row r="54209" ht="8.25" hidden="1" customHeight="1"/>
    <row r="54210" ht="8.25" hidden="1" customHeight="1"/>
    <row r="54211" ht="8.25" hidden="1" customHeight="1"/>
    <row r="54212" ht="8.25" hidden="1" customHeight="1"/>
    <row r="54213" ht="8.25" hidden="1" customHeight="1"/>
    <row r="54214" ht="8.25" hidden="1" customHeight="1"/>
    <row r="54215" ht="8.25" hidden="1" customHeight="1"/>
    <row r="54216" ht="8.25" hidden="1" customHeight="1"/>
    <row r="54217" ht="8.25" hidden="1" customHeight="1"/>
    <row r="54218" ht="8.25" hidden="1" customHeight="1"/>
    <row r="54219" ht="8.25" hidden="1" customHeight="1"/>
    <row r="54220" ht="8.25" hidden="1" customHeight="1"/>
    <row r="54221" ht="8.25" hidden="1" customHeight="1"/>
    <row r="54222" ht="8.25" hidden="1" customHeight="1"/>
    <row r="54223" ht="8.25" hidden="1" customHeight="1"/>
    <row r="54224" ht="8.25" hidden="1" customHeight="1"/>
    <row r="54225" ht="8.25" hidden="1" customHeight="1"/>
    <row r="54226" ht="8.25" hidden="1" customHeight="1"/>
    <row r="54227" ht="8.25" hidden="1" customHeight="1"/>
    <row r="54228" ht="8.25" hidden="1" customHeight="1"/>
    <row r="54229" ht="8.25" hidden="1" customHeight="1"/>
    <row r="54230" ht="8.25" hidden="1" customHeight="1"/>
    <row r="54231" ht="8.25" hidden="1" customHeight="1"/>
    <row r="54232" ht="8.25" hidden="1" customHeight="1"/>
    <row r="54233" ht="8.25" hidden="1" customHeight="1"/>
    <row r="54234" ht="8.25" hidden="1" customHeight="1"/>
    <row r="54235" ht="8.25" hidden="1" customHeight="1"/>
    <row r="54236" ht="8.25" hidden="1" customHeight="1"/>
    <row r="54237" ht="8.25" hidden="1" customHeight="1"/>
    <row r="54238" ht="8.25" hidden="1" customHeight="1"/>
    <row r="54239" ht="8.25" hidden="1" customHeight="1"/>
    <row r="54240" ht="8.25" hidden="1" customHeight="1"/>
    <row r="54241" ht="8.25" hidden="1" customHeight="1"/>
    <row r="54242" ht="8.25" hidden="1" customHeight="1"/>
    <row r="54243" ht="8.25" hidden="1" customHeight="1"/>
    <row r="54244" ht="8.25" hidden="1" customHeight="1"/>
    <row r="54245" ht="8.25" hidden="1" customHeight="1"/>
    <row r="54246" ht="8.25" hidden="1" customHeight="1"/>
    <row r="54247" ht="8.25" hidden="1" customHeight="1"/>
    <row r="54248" ht="8.25" hidden="1" customHeight="1"/>
    <row r="54249" ht="8.25" hidden="1" customHeight="1"/>
    <row r="54250" ht="8.25" hidden="1" customHeight="1"/>
    <row r="54251" ht="8.25" hidden="1" customHeight="1"/>
    <row r="54252" ht="8.25" hidden="1" customHeight="1"/>
    <row r="54253" ht="8.25" hidden="1" customHeight="1"/>
    <row r="54254" ht="8.25" hidden="1" customHeight="1"/>
    <row r="54255" ht="8.25" hidden="1" customHeight="1"/>
    <row r="54256" ht="8.25" hidden="1" customHeight="1"/>
    <row r="54257" ht="8.25" hidden="1" customHeight="1"/>
    <row r="54258" ht="8.25" hidden="1" customHeight="1"/>
    <row r="54259" ht="8.25" hidden="1" customHeight="1"/>
    <row r="54260" ht="8.25" hidden="1" customHeight="1"/>
    <row r="54261" ht="8.25" hidden="1" customHeight="1"/>
    <row r="54262" ht="8.25" hidden="1" customHeight="1"/>
    <row r="54263" ht="8.25" hidden="1" customHeight="1"/>
    <row r="54264" ht="8.25" hidden="1" customHeight="1"/>
    <row r="54265" ht="8.25" hidden="1" customHeight="1"/>
    <row r="54266" ht="8.25" hidden="1" customHeight="1"/>
    <row r="54267" ht="8.25" hidden="1" customHeight="1"/>
    <row r="54268" ht="8.25" hidden="1" customHeight="1"/>
    <row r="54269" ht="8.25" hidden="1" customHeight="1"/>
    <row r="54270" ht="8.25" hidden="1" customHeight="1"/>
    <row r="54271" ht="8.25" hidden="1" customHeight="1"/>
    <row r="54272" ht="8.25" hidden="1" customHeight="1"/>
    <row r="54273" ht="8.25" hidden="1" customHeight="1"/>
    <row r="54274" ht="8.25" hidden="1" customHeight="1"/>
    <row r="54275" ht="8.25" hidden="1" customHeight="1"/>
    <row r="54276" ht="8.25" hidden="1" customHeight="1"/>
    <row r="54277" ht="8.25" hidden="1" customHeight="1"/>
    <row r="54278" ht="8.25" hidden="1" customHeight="1"/>
    <row r="54279" ht="8.25" hidden="1" customHeight="1"/>
    <row r="54280" ht="8.25" hidden="1" customHeight="1"/>
    <row r="54281" ht="8.25" hidden="1" customHeight="1"/>
    <row r="54282" ht="8.25" hidden="1" customHeight="1"/>
    <row r="54283" ht="8.25" hidden="1" customHeight="1"/>
    <row r="54284" ht="8.25" hidden="1" customHeight="1"/>
    <row r="54285" ht="8.25" hidden="1" customHeight="1"/>
    <row r="54286" ht="8.25" hidden="1" customHeight="1"/>
    <row r="54287" ht="8.25" hidden="1" customHeight="1"/>
    <row r="54288" ht="8.25" hidden="1" customHeight="1"/>
    <row r="54289" ht="8.25" hidden="1" customHeight="1"/>
    <row r="54290" ht="8.25" hidden="1" customHeight="1"/>
    <row r="54291" ht="8.25" hidden="1" customHeight="1"/>
    <row r="54292" ht="8.25" hidden="1" customHeight="1"/>
    <row r="54293" ht="8.25" hidden="1" customHeight="1"/>
    <row r="54294" ht="8.25" hidden="1" customHeight="1"/>
    <row r="54295" ht="8.25" hidden="1" customHeight="1"/>
    <row r="54296" ht="8.25" hidden="1" customHeight="1"/>
    <row r="54297" ht="8.25" hidden="1" customHeight="1"/>
    <row r="54298" ht="8.25" hidden="1" customHeight="1"/>
    <row r="54299" ht="8.25" hidden="1" customHeight="1"/>
    <row r="54300" ht="8.25" hidden="1" customHeight="1"/>
    <row r="54301" ht="8.25" hidden="1" customHeight="1"/>
    <row r="54302" ht="8.25" hidden="1" customHeight="1"/>
    <row r="54303" ht="8.25" hidden="1" customHeight="1"/>
    <row r="54304" ht="8.25" hidden="1" customHeight="1"/>
    <row r="54305" ht="8.25" hidden="1" customHeight="1"/>
    <row r="54306" ht="8.25" hidden="1" customHeight="1"/>
    <row r="54307" ht="8.25" hidden="1" customHeight="1"/>
    <row r="54308" ht="8.25" hidden="1" customHeight="1"/>
    <row r="54309" ht="8.25" hidden="1" customHeight="1"/>
    <row r="54310" ht="8.25" hidden="1" customHeight="1"/>
    <row r="54311" ht="8.25" hidden="1" customHeight="1"/>
    <row r="54312" ht="8.25" hidden="1" customHeight="1"/>
    <row r="54313" ht="8.25" hidden="1" customHeight="1"/>
    <row r="54314" ht="8.25" hidden="1" customHeight="1"/>
    <row r="54315" ht="8.25" hidden="1" customHeight="1"/>
    <row r="54316" ht="8.25" hidden="1" customHeight="1"/>
    <row r="54317" ht="8.25" hidden="1" customHeight="1"/>
    <row r="54318" ht="8.25" hidden="1" customHeight="1"/>
    <row r="54319" ht="8.25" hidden="1" customHeight="1"/>
    <row r="54320" ht="8.25" hidden="1" customHeight="1"/>
    <row r="54321" ht="8.25" hidden="1" customHeight="1"/>
    <row r="54322" ht="8.25" hidden="1" customHeight="1"/>
    <row r="54323" ht="8.25" hidden="1" customHeight="1"/>
    <row r="54324" ht="8.25" hidden="1" customHeight="1"/>
    <row r="54325" ht="8.25" hidden="1" customHeight="1"/>
    <row r="54326" ht="8.25" hidden="1" customHeight="1"/>
    <row r="54327" ht="8.25" hidden="1" customHeight="1"/>
    <row r="54328" ht="8.25" hidden="1" customHeight="1"/>
    <row r="54329" ht="8.25" hidden="1" customHeight="1"/>
    <row r="54330" ht="8.25" hidden="1" customHeight="1"/>
    <row r="54331" ht="8.25" hidden="1" customHeight="1"/>
    <row r="54332" ht="8.25" hidden="1" customHeight="1"/>
    <row r="54333" ht="8.25" hidden="1" customHeight="1"/>
    <row r="54334" ht="8.25" hidden="1" customHeight="1"/>
    <row r="54335" ht="8.25" hidden="1" customHeight="1"/>
    <row r="54336" ht="8.25" hidden="1" customHeight="1"/>
    <row r="54337" ht="8.25" hidden="1" customHeight="1"/>
    <row r="54338" ht="8.25" hidden="1" customHeight="1"/>
    <row r="54339" ht="8.25" hidden="1" customHeight="1"/>
    <row r="54340" ht="8.25" hidden="1" customHeight="1"/>
    <row r="54341" ht="8.25" hidden="1" customHeight="1"/>
    <row r="54342" ht="8.25" hidden="1" customHeight="1"/>
    <row r="54343" ht="8.25" hidden="1" customHeight="1"/>
    <row r="54344" ht="8.25" hidden="1" customHeight="1"/>
    <row r="54345" ht="8.25" hidden="1" customHeight="1"/>
    <row r="54346" ht="8.25" hidden="1" customHeight="1"/>
    <row r="54347" ht="8.25" hidden="1" customHeight="1"/>
    <row r="54348" ht="8.25" hidden="1" customHeight="1"/>
    <row r="54349" ht="8.25" hidden="1" customHeight="1"/>
    <row r="54350" ht="8.25" hidden="1" customHeight="1"/>
    <row r="54351" ht="8.25" hidden="1" customHeight="1"/>
    <row r="54352" ht="8.25" hidden="1" customHeight="1"/>
    <row r="54353" ht="8.25" hidden="1" customHeight="1"/>
    <row r="54354" ht="8.25" hidden="1" customHeight="1"/>
    <row r="54355" ht="8.25" hidden="1" customHeight="1"/>
    <row r="54356" ht="8.25" hidden="1" customHeight="1"/>
    <row r="54357" ht="8.25" hidden="1" customHeight="1"/>
    <row r="54358" ht="8.25" hidden="1" customHeight="1"/>
    <row r="54359" ht="8.25" hidden="1" customHeight="1"/>
    <row r="54360" ht="8.25" hidden="1" customHeight="1"/>
    <row r="54361" ht="8.25" hidden="1" customHeight="1"/>
    <row r="54362" ht="8.25" hidden="1" customHeight="1"/>
    <row r="54363" ht="8.25" hidden="1" customHeight="1"/>
    <row r="54364" ht="8.25" hidden="1" customHeight="1"/>
    <row r="54365" ht="8.25" hidden="1" customHeight="1"/>
    <row r="54366" ht="8.25" hidden="1" customHeight="1"/>
    <row r="54367" ht="8.25" hidden="1" customHeight="1"/>
    <row r="54368" ht="8.25" hidden="1" customHeight="1"/>
    <row r="54369" ht="8.25" hidden="1" customHeight="1"/>
    <row r="54370" ht="8.25" hidden="1" customHeight="1"/>
    <row r="54371" ht="8.25" hidden="1" customHeight="1"/>
    <row r="54372" ht="8.25" hidden="1" customHeight="1"/>
    <row r="54373" ht="8.25" hidden="1" customHeight="1"/>
    <row r="54374" ht="8.25" hidden="1" customHeight="1"/>
    <row r="54375" ht="8.25" hidden="1" customHeight="1"/>
    <row r="54376" ht="8.25" hidden="1" customHeight="1"/>
    <row r="54377" ht="8.25" hidden="1" customHeight="1"/>
    <row r="54378" ht="8.25" hidden="1" customHeight="1"/>
    <row r="54379" ht="8.25" hidden="1" customHeight="1"/>
    <row r="54380" ht="8.25" hidden="1" customHeight="1"/>
    <row r="54381" ht="8.25" hidden="1" customHeight="1"/>
    <row r="54382" ht="8.25" hidden="1" customHeight="1"/>
    <row r="54383" ht="8.25" hidden="1" customHeight="1"/>
    <row r="54384" ht="8.25" hidden="1" customHeight="1"/>
    <row r="54385" ht="8.25" hidden="1" customHeight="1"/>
    <row r="54386" ht="8.25" hidden="1" customHeight="1"/>
    <row r="54387" ht="8.25" hidden="1" customHeight="1"/>
    <row r="54388" ht="8.25" hidden="1" customHeight="1"/>
    <row r="54389" ht="8.25" hidden="1" customHeight="1"/>
    <row r="54390" ht="8.25" hidden="1" customHeight="1"/>
    <row r="54391" ht="8.25" hidden="1" customHeight="1"/>
    <row r="54392" ht="8.25" hidden="1" customHeight="1"/>
    <row r="54393" ht="8.25" hidden="1" customHeight="1"/>
    <row r="54394" ht="8.25" hidden="1" customHeight="1"/>
    <row r="54395" ht="8.25" hidden="1" customHeight="1"/>
    <row r="54396" ht="8.25" hidden="1" customHeight="1"/>
    <row r="54397" ht="8.25" hidden="1" customHeight="1"/>
    <row r="54398" ht="8.25" hidden="1" customHeight="1"/>
    <row r="54399" ht="8.25" hidden="1" customHeight="1"/>
    <row r="54400" ht="8.25" hidden="1" customHeight="1"/>
    <row r="54401" ht="8.25" hidden="1" customHeight="1"/>
    <row r="54402" ht="8.25" hidden="1" customHeight="1"/>
    <row r="54403" ht="8.25" hidden="1" customHeight="1"/>
    <row r="54404" ht="8.25" hidden="1" customHeight="1"/>
    <row r="54405" ht="8.25" hidden="1" customHeight="1"/>
    <row r="54406" ht="8.25" hidden="1" customHeight="1"/>
    <row r="54407" ht="8.25" hidden="1" customHeight="1"/>
    <row r="54408" ht="8.25" hidden="1" customHeight="1"/>
    <row r="54409" ht="8.25" hidden="1" customHeight="1"/>
    <row r="54410" ht="8.25" hidden="1" customHeight="1"/>
    <row r="54411" ht="8.25" hidden="1" customHeight="1"/>
    <row r="54412" ht="8.25" hidden="1" customHeight="1"/>
    <row r="54413" ht="8.25" hidden="1" customHeight="1"/>
    <row r="54414" ht="8.25" hidden="1" customHeight="1"/>
    <row r="54415" ht="8.25" hidden="1" customHeight="1"/>
    <row r="54416" ht="8.25" hidden="1" customHeight="1"/>
    <row r="54417" ht="8.25" hidden="1" customHeight="1"/>
    <row r="54418" ht="8.25" hidden="1" customHeight="1"/>
    <row r="54419" ht="8.25" hidden="1" customHeight="1"/>
    <row r="54420" ht="8.25" hidden="1" customHeight="1"/>
    <row r="54421" ht="8.25" hidden="1" customHeight="1"/>
    <row r="54422" ht="8.25" hidden="1" customHeight="1"/>
    <row r="54423" ht="8.25" hidden="1" customHeight="1"/>
    <row r="54424" ht="8.25" hidden="1" customHeight="1"/>
    <row r="54425" ht="8.25" hidden="1" customHeight="1"/>
    <row r="54426" ht="8.25" hidden="1" customHeight="1"/>
    <row r="54427" ht="8.25" hidden="1" customHeight="1"/>
    <row r="54428" ht="8.25" hidden="1" customHeight="1"/>
    <row r="54429" ht="8.25" hidden="1" customHeight="1"/>
    <row r="54430" ht="8.25" hidden="1" customHeight="1"/>
    <row r="54431" ht="8.25" hidden="1" customHeight="1"/>
    <row r="54432" ht="8.25" hidden="1" customHeight="1"/>
    <row r="54433" ht="8.25" hidden="1" customHeight="1"/>
    <row r="54434" ht="8.25" hidden="1" customHeight="1"/>
    <row r="54435" ht="8.25" hidden="1" customHeight="1"/>
    <row r="54436" ht="8.25" hidden="1" customHeight="1"/>
    <row r="54437" ht="8.25" hidden="1" customHeight="1"/>
    <row r="54438" ht="8.25" hidden="1" customHeight="1"/>
    <row r="54439" ht="8.25" hidden="1" customHeight="1"/>
    <row r="54440" ht="8.25" hidden="1" customHeight="1"/>
    <row r="54441" ht="8.25" hidden="1" customHeight="1"/>
    <row r="54442" ht="8.25" hidden="1" customHeight="1"/>
    <row r="54443" ht="8.25" hidden="1" customHeight="1"/>
    <row r="54444" ht="8.25" hidden="1" customHeight="1"/>
    <row r="54445" ht="8.25" hidden="1" customHeight="1"/>
    <row r="54446" ht="8.25" hidden="1" customHeight="1"/>
    <row r="54447" ht="8.25" hidden="1" customHeight="1"/>
    <row r="54448" ht="8.25" hidden="1" customHeight="1"/>
    <row r="54449" ht="8.25" hidden="1" customHeight="1"/>
    <row r="54450" ht="8.25" hidden="1" customHeight="1"/>
    <row r="54451" ht="8.25" hidden="1" customHeight="1"/>
    <row r="54452" ht="8.25" hidden="1" customHeight="1"/>
    <row r="54453" ht="8.25" hidden="1" customHeight="1"/>
    <row r="54454" ht="8.25" hidden="1" customHeight="1"/>
    <row r="54455" ht="8.25" hidden="1" customHeight="1"/>
    <row r="54456" ht="8.25" hidden="1" customHeight="1"/>
    <row r="54457" ht="8.25" hidden="1" customHeight="1"/>
    <row r="54458" ht="8.25" hidden="1" customHeight="1"/>
    <row r="54459" ht="8.25" hidden="1" customHeight="1"/>
    <row r="54460" ht="8.25" hidden="1" customHeight="1"/>
    <row r="54461" ht="8.25" hidden="1" customHeight="1"/>
    <row r="54462" ht="8.25" hidden="1" customHeight="1"/>
    <row r="54463" ht="8.25" hidden="1" customHeight="1"/>
    <row r="54464" ht="8.25" hidden="1" customHeight="1"/>
    <row r="54465" ht="8.25" hidden="1" customHeight="1"/>
    <row r="54466" ht="8.25" hidden="1" customHeight="1"/>
    <row r="54467" ht="8.25" hidden="1" customHeight="1"/>
    <row r="54468" ht="8.25" hidden="1" customHeight="1"/>
    <row r="54469" ht="8.25" hidden="1" customHeight="1"/>
    <row r="54470" ht="8.25" hidden="1" customHeight="1"/>
    <row r="54471" ht="8.25" hidden="1" customHeight="1"/>
    <row r="54472" ht="8.25" hidden="1" customHeight="1"/>
    <row r="54473" ht="8.25" hidden="1" customHeight="1"/>
    <row r="54474" ht="8.25" hidden="1" customHeight="1"/>
    <row r="54475" ht="8.25" hidden="1" customHeight="1"/>
    <row r="54476" ht="8.25" hidden="1" customHeight="1"/>
    <row r="54477" ht="8.25" hidden="1" customHeight="1"/>
    <row r="54478" ht="8.25" hidden="1" customHeight="1"/>
    <row r="54479" ht="8.25" hidden="1" customHeight="1"/>
    <row r="54480" ht="8.25" hidden="1" customHeight="1"/>
    <row r="54481" ht="8.25" hidden="1" customHeight="1"/>
    <row r="54482" ht="8.25" hidden="1" customHeight="1"/>
    <row r="54483" ht="8.25" hidden="1" customHeight="1"/>
    <row r="54484" ht="8.25" hidden="1" customHeight="1"/>
    <row r="54485" ht="8.25" hidden="1" customHeight="1"/>
    <row r="54486" ht="8.25" hidden="1" customHeight="1"/>
    <row r="54487" ht="8.25" hidden="1" customHeight="1"/>
    <row r="54488" ht="8.25" hidden="1" customHeight="1"/>
    <row r="54489" ht="8.25" hidden="1" customHeight="1"/>
    <row r="54490" ht="8.25" hidden="1" customHeight="1"/>
    <row r="54491" ht="8.25" hidden="1" customHeight="1"/>
    <row r="54492" ht="8.25" hidden="1" customHeight="1"/>
    <row r="54493" ht="8.25" hidden="1" customHeight="1"/>
    <row r="54494" ht="8.25" hidden="1" customHeight="1"/>
    <row r="54495" ht="8.25" hidden="1" customHeight="1"/>
    <row r="54496" ht="8.25" hidden="1" customHeight="1"/>
    <row r="54497" ht="8.25" hidden="1" customHeight="1"/>
    <row r="54498" ht="8.25" hidden="1" customHeight="1"/>
    <row r="54499" ht="8.25" hidden="1" customHeight="1"/>
    <row r="54500" ht="8.25" hidden="1" customHeight="1"/>
    <row r="54501" ht="8.25" hidden="1" customHeight="1"/>
    <row r="54502" ht="8.25" hidden="1" customHeight="1"/>
    <row r="54503" ht="8.25" hidden="1" customHeight="1"/>
    <row r="54504" ht="8.25" hidden="1" customHeight="1"/>
    <row r="54505" ht="8.25" hidden="1" customHeight="1"/>
    <row r="54506" ht="8.25" hidden="1" customHeight="1"/>
    <row r="54507" ht="8.25" hidden="1" customHeight="1"/>
    <row r="54508" ht="8.25" hidden="1" customHeight="1"/>
    <row r="54509" ht="8.25" hidden="1" customHeight="1"/>
    <row r="54510" ht="8.25" hidden="1" customHeight="1"/>
    <row r="54511" ht="8.25" hidden="1" customHeight="1"/>
    <row r="54512" ht="8.25" hidden="1" customHeight="1"/>
    <row r="54513" ht="8.25" hidden="1" customHeight="1"/>
    <row r="54514" ht="8.25" hidden="1" customHeight="1"/>
    <row r="54515" ht="8.25" hidden="1" customHeight="1"/>
    <row r="54516" ht="8.25" hidden="1" customHeight="1"/>
    <row r="54517" ht="8.25" hidden="1" customHeight="1"/>
    <row r="54518" ht="8.25" hidden="1" customHeight="1"/>
    <row r="54519" ht="8.25" hidden="1" customHeight="1"/>
    <row r="54520" ht="8.25" hidden="1" customHeight="1"/>
    <row r="54521" ht="8.25" hidden="1" customHeight="1"/>
    <row r="54522" ht="8.25" hidden="1" customHeight="1"/>
    <row r="54523" ht="8.25" hidden="1" customHeight="1"/>
    <row r="54524" ht="8.25" hidden="1" customHeight="1"/>
    <row r="54525" ht="8.25" hidden="1" customHeight="1"/>
    <row r="54526" ht="8.25" hidden="1" customHeight="1"/>
    <row r="54527" ht="8.25" hidden="1" customHeight="1"/>
    <row r="54528" ht="8.25" hidden="1" customHeight="1"/>
    <row r="54529" ht="8.25" hidden="1" customHeight="1"/>
    <row r="54530" ht="8.25" hidden="1" customHeight="1"/>
    <row r="54531" ht="8.25" hidden="1" customHeight="1"/>
    <row r="54532" ht="8.25" hidden="1" customHeight="1"/>
    <row r="54533" ht="8.25" hidden="1" customHeight="1"/>
    <row r="54534" ht="8.25" hidden="1" customHeight="1"/>
    <row r="54535" ht="8.25" hidden="1" customHeight="1"/>
    <row r="54536" ht="8.25" hidden="1" customHeight="1"/>
    <row r="54537" ht="8.25" hidden="1" customHeight="1"/>
    <row r="54538" ht="8.25" hidden="1" customHeight="1"/>
    <row r="54539" ht="8.25" hidden="1" customHeight="1"/>
    <row r="54540" ht="8.25" hidden="1" customHeight="1"/>
    <row r="54541" ht="8.25" hidden="1" customHeight="1"/>
    <row r="54542" ht="8.25" hidden="1" customHeight="1"/>
    <row r="54543" ht="8.25" hidden="1" customHeight="1"/>
    <row r="54544" ht="8.25" hidden="1" customHeight="1"/>
    <row r="54545" ht="8.25" hidden="1" customHeight="1"/>
    <row r="54546" ht="8.25" hidden="1" customHeight="1"/>
    <row r="54547" ht="8.25" hidden="1" customHeight="1"/>
    <row r="54548" ht="8.25" hidden="1" customHeight="1"/>
    <row r="54549" ht="8.25" hidden="1" customHeight="1"/>
    <row r="54550" ht="8.25" hidden="1" customHeight="1"/>
    <row r="54551" ht="8.25" hidden="1" customHeight="1"/>
    <row r="54552" ht="8.25" hidden="1" customHeight="1"/>
    <row r="54553" ht="8.25" hidden="1" customHeight="1"/>
    <row r="54554" ht="8.25" hidden="1" customHeight="1"/>
    <row r="54555" ht="8.25" hidden="1" customHeight="1"/>
    <row r="54556" ht="8.25" hidden="1" customHeight="1"/>
    <row r="54557" ht="8.25" hidden="1" customHeight="1"/>
    <row r="54558" ht="8.25" hidden="1" customHeight="1"/>
    <row r="54559" ht="8.25" hidden="1" customHeight="1"/>
    <row r="54560" ht="8.25" hidden="1" customHeight="1"/>
    <row r="54561" ht="8.25" hidden="1" customHeight="1"/>
    <row r="54562" ht="8.25" hidden="1" customHeight="1"/>
    <row r="54563" ht="8.25" hidden="1" customHeight="1"/>
    <row r="54564" ht="8.25" hidden="1" customHeight="1"/>
    <row r="54565" ht="8.25" hidden="1" customHeight="1"/>
    <row r="54566" ht="8.25" hidden="1" customHeight="1"/>
    <row r="54567" ht="8.25" hidden="1" customHeight="1"/>
    <row r="54568" ht="8.25" hidden="1" customHeight="1"/>
    <row r="54569" ht="8.25" hidden="1" customHeight="1"/>
    <row r="54570" ht="8.25" hidden="1" customHeight="1"/>
    <row r="54571" ht="8.25" hidden="1" customHeight="1"/>
    <row r="54572" ht="8.25" hidden="1" customHeight="1"/>
    <row r="54573" ht="8.25" hidden="1" customHeight="1"/>
    <row r="54574" ht="8.25" hidden="1" customHeight="1"/>
    <row r="54575" ht="8.25" hidden="1" customHeight="1"/>
    <row r="54576" ht="8.25" hidden="1" customHeight="1"/>
    <row r="54577" ht="8.25" hidden="1" customHeight="1"/>
    <row r="54578" ht="8.25" hidden="1" customHeight="1"/>
    <row r="54579" ht="8.25" hidden="1" customHeight="1"/>
    <row r="54580" ht="8.25" hidden="1" customHeight="1"/>
    <row r="54581" ht="8.25" hidden="1" customHeight="1"/>
    <row r="54582" ht="8.25" hidden="1" customHeight="1"/>
    <row r="54583" ht="8.25" hidden="1" customHeight="1"/>
    <row r="54584" ht="8.25" hidden="1" customHeight="1"/>
    <row r="54585" ht="8.25" hidden="1" customHeight="1"/>
    <row r="54586" ht="8.25" hidden="1" customHeight="1"/>
    <row r="54587" ht="8.25" hidden="1" customHeight="1"/>
    <row r="54588" ht="8.25" hidden="1" customHeight="1"/>
    <row r="54589" ht="8.25" hidden="1" customHeight="1"/>
    <row r="54590" ht="8.25" hidden="1" customHeight="1"/>
    <row r="54591" ht="8.25" hidden="1" customHeight="1"/>
    <row r="54592" ht="8.25" hidden="1" customHeight="1"/>
    <row r="54593" ht="8.25" hidden="1" customHeight="1"/>
    <row r="54594" ht="8.25" hidden="1" customHeight="1"/>
    <row r="54595" ht="8.25" hidden="1" customHeight="1"/>
    <row r="54596" ht="8.25" hidden="1" customHeight="1"/>
    <row r="54597" ht="8.25" hidden="1" customHeight="1"/>
    <row r="54598" ht="8.25" hidden="1" customHeight="1"/>
    <row r="54599" ht="8.25" hidden="1" customHeight="1"/>
    <row r="54600" ht="8.25" hidden="1" customHeight="1"/>
    <row r="54601" ht="8.25" hidden="1" customHeight="1"/>
    <row r="54602" ht="8.25" hidden="1" customHeight="1"/>
    <row r="54603" ht="8.25" hidden="1" customHeight="1"/>
    <row r="54604" ht="8.25" hidden="1" customHeight="1"/>
    <row r="54605" ht="8.25" hidden="1" customHeight="1"/>
    <row r="54606" ht="8.25" hidden="1" customHeight="1"/>
    <row r="54607" ht="8.25" hidden="1" customHeight="1"/>
    <row r="54608" ht="8.25" hidden="1" customHeight="1"/>
    <row r="54609" ht="8.25" hidden="1" customHeight="1"/>
    <row r="54610" ht="8.25" hidden="1" customHeight="1"/>
    <row r="54611" ht="8.25" hidden="1" customHeight="1"/>
    <row r="54612" ht="8.25" hidden="1" customHeight="1"/>
    <row r="54613" ht="8.25" hidden="1" customHeight="1"/>
    <row r="54614" ht="8.25" hidden="1" customHeight="1"/>
    <row r="54615" ht="8.25" hidden="1" customHeight="1"/>
    <row r="54616" ht="8.25" hidden="1" customHeight="1"/>
    <row r="54617" ht="8.25" hidden="1" customHeight="1"/>
    <row r="54618" ht="8.25" hidden="1" customHeight="1"/>
    <row r="54619" ht="8.25" hidden="1" customHeight="1"/>
    <row r="54620" ht="8.25" hidden="1" customHeight="1"/>
    <row r="54621" ht="8.25" hidden="1" customHeight="1"/>
    <row r="54622" ht="8.25" hidden="1" customHeight="1"/>
    <row r="54623" ht="8.25" hidden="1" customHeight="1"/>
    <row r="54624" ht="8.25" hidden="1" customHeight="1"/>
    <row r="54625" ht="8.25" hidden="1" customHeight="1"/>
    <row r="54626" ht="8.25" hidden="1" customHeight="1"/>
    <row r="54627" ht="8.25" hidden="1" customHeight="1"/>
    <row r="54628" ht="8.25" hidden="1" customHeight="1"/>
    <row r="54629" ht="8.25" hidden="1" customHeight="1"/>
    <row r="54630" ht="8.25" hidden="1" customHeight="1"/>
    <row r="54631" ht="8.25" hidden="1" customHeight="1"/>
    <row r="54632" ht="8.25" hidden="1" customHeight="1"/>
    <row r="54633" ht="8.25" hidden="1" customHeight="1"/>
    <row r="54634" ht="8.25" hidden="1" customHeight="1"/>
    <row r="54635" ht="8.25" hidden="1" customHeight="1"/>
    <row r="54636" ht="8.25" hidden="1" customHeight="1"/>
    <row r="54637" ht="8.25" hidden="1" customHeight="1"/>
    <row r="54638" ht="8.25" hidden="1" customHeight="1"/>
    <row r="54639" ht="8.25" hidden="1" customHeight="1"/>
    <row r="54640" ht="8.25" hidden="1" customHeight="1"/>
    <row r="54641" ht="8.25" hidden="1" customHeight="1"/>
    <row r="54642" ht="8.25" hidden="1" customHeight="1"/>
    <row r="54643" ht="8.25" hidden="1" customHeight="1"/>
    <row r="54644" ht="8.25" hidden="1" customHeight="1"/>
    <row r="54645" ht="8.25" hidden="1" customHeight="1"/>
    <row r="54646" ht="8.25" hidden="1" customHeight="1"/>
    <row r="54647" ht="8.25" hidden="1" customHeight="1"/>
    <row r="54648" ht="8.25" hidden="1" customHeight="1"/>
    <row r="54649" ht="8.25" hidden="1" customHeight="1"/>
    <row r="54650" ht="8.25" hidden="1" customHeight="1"/>
    <row r="54651" ht="8.25" hidden="1" customHeight="1"/>
    <row r="54652" ht="8.25" hidden="1" customHeight="1"/>
    <row r="54653" ht="8.25" hidden="1" customHeight="1"/>
    <row r="54654" ht="8.25" hidden="1" customHeight="1"/>
    <row r="54655" ht="8.25" hidden="1" customHeight="1"/>
    <row r="54656" ht="8.25" hidden="1" customHeight="1"/>
    <row r="54657" ht="8.25" hidden="1" customHeight="1"/>
    <row r="54658" ht="8.25" hidden="1" customHeight="1"/>
    <row r="54659" ht="8.25" hidden="1" customHeight="1"/>
    <row r="54660" ht="8.25" hidden="1" customHeight="1"/>
    <row r="54661" ht="8.25" hidden="1" customHeight="1"/>
    <row r="54662" ht="8.25" hidden="1" customHeight="1"/>
    <row r="54663" ht="8.25" hidden="1" customHeight="1"/>
    <row r="54664" ht="8.25" hidden="1" customHeight="1"/>
    <row r="54665" ht="8.25" hidden="1" customHeight="1"/>
    <row r="54666" ht="8.25" hidden="1" customHeight="1"/>
    <row r="54667" ht="8.25" hidden="1" customHeight="1"/>
    <row r="54668" ht="8.25" hidden="1" customHeight="1"/>
    <row r="54669" ht="8.25" hidden="1" customHeight="1"/>
    <row r="54670" ht="8.25" hidden="1" customHeight="1"/>
    <row r="54671" ht="8.25" hidden="1" customHeight="1"/>
    <row r="54672" ht="8.25" hidden="1" customHeight="1"/>
    <row r="54673" ht="8.25" hidden="1" customHeight="1"/>
    <row r="54674" ht="8.25" hidden="1" customHeight="1"/>
    <row r="54675" ht="8.25" hidden="1" customHeight="1"/>
    <row r="54676" ht="8.25" hidden="1" customHeight="1"/>
    <row r="54677" ht="8.25" hidden="1" customHeight="1"/>
    <row r="54678" ht="8.25" hidden="1" customHeight="1"/>
    <row r="54679" ht="8.25" hidden="1" customHeight="1"/>
    <row r="54680" ht="8.25" hidden="1" customHeight="1"/>
    <row r="54681" ht="8.25" hidden="1" customHeight="1"/>
    <row r="54682" ht="8.25" hidden="1" customHeight="1"/>
    <row r="54683" ht="8.25" hidden="1" customHeight="1"/>
    <row r="54684" ht="8.25" hidden="1" customHeight="1"/>
    <row r="54685" ht="8.25" hidden="1" customHeight="1"/>
    <row r="54686" ht="8.25" hidden="1" customHeight="1"/>
    <row r="54687" ht="8.25" hidden="1" customHeight="1"/>
    <row r="54688" ht="8.25" hidden="1" customHeight="1"/>
    <row r="54689" ht="8.25" hidden="1" customHeight="1"/>
    <row r="54690" ht="8.25" hidden="1" customHeight="1"/>
    <row r="54691" ht="8.25" hidden="1" customHeight="1"/>
    <row r="54692" ht="8.25" hidden="1" customHeight="1"/>
    <row r="54693" ht="8.25" hidden="1" customHeight="1"/>
    <row r="54694" ht="8.25" hidden="1" customHeight="1"/>
    <row r="54695" ht="8.25" hidden="1" customHeight="1"/>
    <row r="54696" ht="8.25" hidden="1" customHeight="1"/>
    <row r="54697" ht="8.25" hidden="1" customHeight="1"/>
    <row r="54698" ht="8.25" hidden="1" customHeight="1"/>
    <row r="54699" ht="8.25" hidden="1" customHeight="1"/>
    <row r="54700" ht="8.25" hidden="1" customHeight="1"/>
    <row r="54701" ht="8.25" hidden="1" customHeight="1"/>
    <row r="54702" ht="8.25" hidden="1" customHeight="1"/>
    <row r="54703" ht="8.25" hidden="1" customHeight="1"/>
    <row r="54704" ht="8.25" hidden="1" customHeight="1"/>
    <row r="54705" ht="8.25" hidden="1" customHeight="1"/>
    <row r="54706" ht="8.25" hidden="1" customHeight="1"/>
    <row r="54707" ht="8.25" hidden="1" customHeight="1"/>
    <row r="54708" ht="8.25" hidden="1" customHeight="1"/>
    <row r="54709" ht="8.25" hidden="1" customHeight="1"/>
    <row r="54710" ht="8.25" hidden="1" customHeight="1"/>
    <row r="54711" ht="8.25" hidden="1" customHeight="1"/>
    <row r="54712" ht="8.25" hidden="1" customHeight="1"/>
    <row r="54713" ht="8.25" hidden="1" customHeight="1"/>
    <row r="54714" ht="8.25" hidden="1" customHeight="1"/>
    <row r="54715" ht="8.25" hidden="1" customHeight="1"/>
    <row r="54716" ht="8.25" hidden="1" customHeight="1"/>
    <row r="54717" ht="8.25" hidden="1" customHeight="1"/>
    <row r="54718" ht="8.25" hidden="1" customHeight="1"/>
    <row r="54719" ht="8.25" hidden="1" customHeight="1"/>
    <row r="54720" ht="8.25" hidden="1" customHeight="1"/>
    <row r="54721" ht="8.25" hidden="1" customHeight="1"/>
    <row r="54722" ht="8.25" hidden="1" customHeight="1"/>
    <row r="54723" ht="8.25" hidden="1" customHeight="1"/>
    <row r="54724" ht="8.25" hidden="1" customHeight="1"/>
    <row r="54725" ht="8.25" hidden="1" customHeight="1"/>
    <row r="54726" ht="8.25" hidden="1" customHeight="1"/>
    <row r="54727" ht="8.25" hidden="1" customHeight="1"/>
    <row r="54728" ht="8.25" hidden="1" customHeight="1"/>
    <row r="54729" ht="8.25" hidden="1" customHeight="1"/>
    <row r="54730" ht="8.25" hidden="1" customHeight="1"/>
    <row r="54731" ht="8.25" hidden="1" customHeight="1"/>
    <row r="54732" ht="8.25" hidden="1" customHeight="1"/>
    <row r="54733" ht="8.25" hidden="1" customHeight="1"/>
    <row r="54734" ht="8.25" hidden="1" customHeight="1"/>
    <row r="54735" ht="8.25" hidden="1" customHeight="1"/>
    <row r="54736" ht="8.25" hidden="1" customHeight="1"/>
    <row r="54737" ht="8.25" hidden="1" customHeight="1"/>
    <row r="54738" ht="8.25" hidden="1" customHeight="1"/>
    <row r="54739" ht="8.25" hidden="1" customHeight="1"/>
    <row r="54740" ht="8.25" hidden="1" customHeight="1"/>
    <row r="54741" ht="8.25" hidden="1" customHeight="1"/>
    <row r="54742" ht="8.25" hidden="1" customHeight="1"/>
    <row r="54743" ht="8.25" hidden="1" customHeight="1"/>
    <row r="54744" ht="8.25" hidden="1" customHeight="1"/>
    <row r="54745" ht="8.25" hidden="1" customHeight="1"/>
    <row r="54746" ht="8.25" hidden="1" customHeight="1"/>
    <row r="54747" ht="8.25" hidden="1" customHeight="1"/>
    <row r="54748" ht="8.25" hidden="1" customHeight="1"/>
    <row r="54749" ht="8.25" hidden="1" customHeight="1"/>
    <row r="54750" ht="8.25" hidden="1" customHeight="1"/>
    <row r="54751" ht="8.25" hidden="1" customHeight="1"/>
    <row r="54752" ht="8.25" hidden="1" customHeight="1"/>
    <row r="54753" ht="8.25" hidden="1" customHeight="1"/>
    <row r="54754" ht="8.25" hidden="1" customHeight="1"/>
    <row r="54755" ht="8.25" hidden="1" customHeight="1"/>
    <row r="54756" ht="8.25" hidden="1" customHeight="1"/>
    <row r="54757" ht="8.25" hidden="1" customHeight="1"/>
    <row r="54758" ht="8.25" hidden="1" customHeight="1"/>
    <row r="54759" ht="8.25" hidden="1" customHeight="1"/>
    <row r="54760" ht="8.25" hidden="1" customHeight="1"/>
    <row r="54761" ht="8.25" hidden="1" customHeight="1"/>
    <row r="54762" ht="8.25" hidden="1" customHeight="1"/>
    <row r="54763" ht="8.25" hidden="1" customHeight="1"/>
    <row r="54764" ht="8.25" hidden="1" customHeight="1"/>
    <row r="54765" ht="8.25" hidden="1" customHeight="1"/>
    <row r="54766" ht="8.25" hidden="1" customHeight="1"/>
    <row r="54767" ht="8.25" hidden="1" customHeight="1"/>
    <row r="54768" ht="8.25" hidden="1" customHeight="1"/>
    <row r="54769" ht="8.25" hidden="1" customHeight="1"/>
    <row r="54770" ht="8.25" hidden="1" customHeight="1"/>
    <row r="54771" ht="8.25" hidden="1" customHeight="1"/>
    <row r="54772" ht="8.25" hidden="1" customHeight="1"/>
    <row r="54773" ht="8.25" hidden="1" customHeight="1"/>
    <row r="54774" ht="8.25" hidden="1" customHeight="1"/>
    <row r="54775" ht="8.25" hidden="1" customHeight="1"/>
    <row r="54776" ht="8.25" hidden="1" customHeight="1"/>
    <row r="54777" ht="8.25" hidden="1" customHeight="1"/>
    <row r="54778" ht="8.25" hidden="1" customHeight="1"/>
    <row r="54779" ht="8.25" hidden="1" customHeight="1"/>
    <row r="54780" ht="8.25" hidden="1" customHeight="1"/>
    <row r="54781" ht="8.25" hidden="1" customHeight="1"/>
    <row r="54782" ht="8.25" hidden="1" customHeight="1"/>
    <row r="54783" ht="8.25" hidden="1" customHeight="1"/>
    <row r="54784" ht="8.25" hidden="1" customHeight="1"/>
    <row r="54785" ht="8.25" hidden="1" customHeight="1"/>
    <row r="54786" ht="8.25" hidden="1" customHeight="1"/>
    <row r="54787" ht="8.25" hidden="1" customHeight="1"/>
    <row r="54788" ht="8.25" hidden="1" customHeight="1"/>
    <row r="54789" ht="8.25" hidden="1" customHeight="1"/>
    <row r="54790" ht="8.25" hidden="1" customHeight="1"/>
    <row r="54791" ht="8.25" hidden="1" customHeight="1"/>
    <row r="54792" ht="8.25" hidden="1" customHeight="1"/>
    <row r="54793" ht="8.25" hidden="1" customHeight="1"/>
    <row r="54794" ht="8.25" hidden="1" customHeight="1"/>
    <row r="54795" ht="8.25" hidden="1" customHeight="1"/>
    <row r="54796" ht="8.25" hidden="1" customHeight="1"/>
    <row r="54797" ht="8.25" hidden="1" customHeight="1"/>
    <row r="54798" ht="8.25" hidden="1" customHeight="1"/>
    <row r="54799" ht="8.25" hidden="1" customHeight="1"/>
    <row r="54800" ht="8.25" hidden="1" customHeight="1"/>
    <row r="54801" ht="8.25" hidden="1" customHeight="1"/>
    <row r="54802" ht="8.25" hidden="1" customHeight="1"/>
    <row r="54803" ht="8.25" hidden="1" customHeight="1"/>
    <row r="54804" ht="8.25" hidden="1" customHeight="1"/>
    <row r="54805" ht="8.25" hidden="1" customHeight="1"/>
    <row r="54806" ht="8.25" hidden="1" customHeight="1"/>
    <row r="54807" ht="8.25" hidden="1" customHeight="1"/>
    <row r="54808" ht="8.25" hidden="1" customHeight="1"/>
    <row r="54809" ht="8.25" hidden="1" customHeight="1"/>
    <row r="54810" ht="8.25" hidden="1" customHeight="1"/>
    <row r="54811" ht="8.25" hidden="1" customHeight="1"/>
    <row r="54812" ht="8.25" hidden="1" customHeight="1"/>
    <row r="54813" ht="8.25" hidden="1" customHeight="1"/>
    <row r="54814" ht="8.25" hidden="1" customHeight="1"/>
    <row r="54815" ht="8.25" hidden="1" customHeight="1"/>
    <row r="54816" ht="8.25" hidden="1" customHeight="1"/>
    <row r="54817" ht="8.25" hidden="1" customHeight="1"/>
    <row r="54818" ht="8.25" hidden="1" customHeight="1"/>
    <row r="54819" ht="8.25" hidden="1" customHeight="1"/>
    <row r="54820" ht="8.25" hidden="1" customHeight="1"/>
    <row r="54821" ht="8.25" hidden="1" customHeight="1"/>
    <row r="54822" ht="8.25" hidden="1" customHeight="1"/>
    <row r="54823" ht="8.25" hidden="1" customHeight="1"/>
    <row r="54824" ht="8.25" hidden="1" customHeight="1"/>
    <row r="54825" ht="8.25" hidden="1" customHeight="1"/>
    <row r="54826" ht="8.25" hidden="1" customHeight="1"/>
    <row r="54827" ht="8.25" hidden="1" customHeight="1"/>
    <row r="54828" ht="8.25" hidden="1" customHeight="1"/>
    <row r="54829" ht="8.25" hidden="1" customHeight="1"/>
    <row r="54830" ht="8.25" hidden="1" customHeight="1"/>
    <row r="54831" ht="8.25" hidden="1" customHeight="1"/>
    <row r="54832" ht="8.25" hidden="1" customHeight="1"/>
    <row r="54833" ht="8.25" hidden="1" customHeight="1"/>
    <row r="54834" ht="8.25" hidden="1" customHeight="1"/>
    <row r="54835" ht="8.25" hidden="1" customHeight="1"/>
    <row r="54836" ht="8.25" hidden="1" customHeight="1"/>
    <row r="54837" ht="8.25" hidden="1" customHeight="1"/>
    <row r="54838" ht="8.25" hidden="1" customHeight="1"/>
    <row r="54839" ht="8.25" hidden="1" customHeight="1"/>
    <row r="54840" ht="8.25" hidden="1" customHeight="1"/>
    <row r="54841" ht="8.25" hidden="1" customHeight="1"/>
    <row r="54842" ht="8.25" hidden="1" customHeight="1"/>
    <row r="54843" ht="8.25" hidden="1" customHeight="1"/>
    <row r="54844" ht="8.25" hidden="1" customHeight="1"/>
    <row r="54845" ht="8.25" hidden="1" customHeight="1"/>
    <row r="54846" ht="8.25" hidden="1" customHeight="1"/>
    <row r="54847" ht="8.25" hidden="1" customHeight="1"/>
    <row r="54848" ht="8.25" hidden="1" customHeight="1"/>
    <row r="54849" ht="8.25" hidden="1" customHeight="1"/>
    <row r="54850" ht="8.25" hidden="1" customHeight="1"/>
    <row r="54851" ht="8.25" hidden="1" customHeight="1"/>
    <row r="54852" ht="8.25" hidden="1" customHeight="1"/>
    <row r="54853" ht="8.25" hidden="1" customHeight="1"/>
    <row r="54854" ht="8.25" hidden="1" customHeight="1"/>
    <row r="54855" ht="8.25" hidden="1" customHeight="1"/>
    <row r="54856" ht="8.25" hidden="1" customHeight="1"/>
    <row r="54857" ht="8.25" hidden="1" customHeight="1"/>
    <row r="54858" ht="8.25" hidden="1" customHeight="1"/>
    <row r="54859" ht="8.25" hidden="1" customHeight="1"/>
    <row r="54860" ht="8.25" hidden="1" customHeight="1"/>
    <row r="54861" ht="8.25" hidden="1" customHeight="1"/>
    <row r="54862" ht="8.25" hidden="1" customHeight="1"/>
    <row r="54863" ht="8.25" hidden="1" customHeight="1"/>
    <row r="54864" ht="8.25" hidden="1" customHeight="1"/>
    <row r="54865" ht="8.25" hidden="1" customHeight="1"/>
    <row r="54866" ht="8.25" hidden="1" customHeight="1"/>
    <row r="54867" ht="8.25" hidden="1" customHeight="1"/>
    <row r="54868" ht="8.25" hidden="1" customHeight="1"/>
    <row r="54869" ht="8.25" hidden="1" customHeight="1"/>
    <row r="54870" ht="8.25" hidden="1" customHeight="1"/>
    <row r="54871" ht="8.25" hidden="1" customHeight="1"/>
    <row r="54872" ht="8.25" hidden="1" customHeight="1"/>
    <row r="54873" ht="8.25" hidden="1" customHeight="1"/>
    <row r="54874" ht="8.25" hidden="1" customHeight="1"/>
    <row r="54875" ht="8.25" hidden="1" customHeight="1"/>
    <row r="54876" ht="8.25" hidden="1" customHeight="1"/>
    <row r="54877" ht="8.25" hidden="1" customHeight="1"/>
    <row r="54878" ht="8.25" hidden="1" customHeight="1"/>
    <row r="54879" ht="8.25" hidden="1" customHeight="1"/>
    <row r="54880" ht="8.25" hidden="1" customHeight="1"/>
    <row r="54881" ht="8.25" hidden="1" customHeight="1"/>
    <row r="54882" ht="8.25" hidden="1" customHeight="1"/>
    <row r="54883" ht="8.25" hidden="1" customHeight="1"/>
    <row r="54884" ht="8.25" hidden="1" customHeight="1"/>
    <row r="54885" ht="8.25" hidden="1" customHeight="1"/>
    <row r="54886" ht="8.25" hidden="1" customHeight="1"/>
    <row r="54887" ht="8.25" hidden="1" customHeight="1"/>
    <row r="54888" ht="8.25" hidden="1" customHeight="1"/>
    <row r="54889" ht="8.25" hidden="1" customHeight="1"/>
    <row r="54890" ht="8.25" hidden="1" customHeight="1"/>
    <row r="54891" ht="8.25" hidden="1" customHeight="1"/>
    <row r="54892" ht="8.25" hidden="1" customHeight="1"/>
    <row r="54893" ht="8.25" hidden="1" customHeight="1"/>
    <row r="54894" ht="8.25" hidden="1" customHeight="1"/>
    <row r="54895" ht="8.25" hidden="1" customHeight="1"/>
    <row r="54896" ht="8.25" hidden="1" customHeight="1"/>
    <row r="54897" ht="8.25" hidden="1" customHeight="1"/>
    <row r="54898" ht="8.25" hidden="1" customHeight="1"/>
    <row r="54899" ht="8.25" hidden="1" customHeight="1"/>
    <row r="54900" ht="8.25" hidden="1" customHeight="1"/>
    <row r="54901" ht="8.25" hidden="1" customHeight="1"/>
    <row r="54902" ht="8.25" hidden="1" customHeight="1"/>
    <row r="54903" ht="8.25" hidden="1" customHeight="1"/>
    <row r="54904" ht="8.25" hidden="1" customHeight="1"/>
    <row r="54905" ht="8.25" hidden="1" customHeight="1"/>
    <row r="54906" ht="8.25" hidden="1" customHeight="1"/>
    <row r="54907" ht="8.25" hidden="1" customHeight="1"/>
    <row r="54908" ht="8.25" hidden="1" customHeight="1"/>
    <row r="54909" ht="8.25" hidden="1" customHeight="1"/>
    <row r="54910" ht="8.25" hidden="1" customHeight="1"/>
    <row r="54911" ht="8.25" hidden="1" customHeight="1"/>
    <row r="54912" ht="8.25" hidden="1" customHeight="1"/>
    <row r="54913" ht="8.25" hidden="1" customHeight="1"/>
    <row r="54914" ht="8.25" hidden="1" customHeight="1"/>
    <row r="54915" ht="8.25" hidden="1" customHeight="1"/>
    <row r="54916" ht="8.25" hidden="1" customHeight="1"/>
    <row r="54917" ht="8.25" hidden="1" customHeight="1"/>
    <row r="54918" ht="8.25" hidden="1" customHeight="1"/>
    <row r="54919" ht="8.25" hidden="1" customHeight="1"/>
    <row r="54920" ht="8.25" hidden="1" customHeight="1"/>
    <row r="54921" ht="8.25" hidden="1" customHeight="1"/>
    <row r="54922" ht="8.25" hidden="1" customHeight="1"/>
    <row r="54923" ht="8.25" hidden="1" customHeight="1"/>
    <row r="54924" ht="8.25" hidden="1" customHeight="1"/>
    <row r="54925" ht="8.25" hidden="1" customHeight="1"/>
    <row r="54926" ht="8.25" hidden="1" customHeight="1"/>
    <row r="54927" ht="8.25" hidden="1" customHeight="1"/>
    <row r="54928" ht="8.25" hidden="1" customHeight="1"/>
    <row r="54929" ht="8.25" hidden="1" customHeight="1"/>
    <row r="54930" ht="8.25" hidden="1" customHeight="1"/>
    <row r="54931" ht="8.25" hidden="1" customHeight="1"/>
    <row r="54932" ht="8.25" hidden="1" customHeight="1"/>
    <row r="54933" ht="8.25" hidden="1" customHeight="1"/>
    <row r="54934" ht="8.25" hidden="1" customHeight="1"/>
    <row r="54935" ht="8.25" hidden="1" customHeight="1"/>
    <row r="54936" ht="8.25" hidden="1" customHeight="1"/>
    <row r="54937" ht="8.25" hidden="1" customHeight="1"/>
    <row r="54938" ht="8.25" hidden="1" customHeight="1"/>
    <row r="54939" ht="8.25" hidden="1" customHeight="1"/>
    <row r="54940" ht="8.25" hidden="1" customHeight="1"/>
    <row r="54941" ht="8.25" hidden="1" customHeight="1"/>
    <row r="54942" ht="8.25" hidden="1" customHeight="1"/>
    <row r="54943" ht="8.25" hidden="1" customHeight="1"/>
    <row r="54944" ht="8.25" hidden="1" customHeight="1"/>
    <row r="54945" ht="8.25" hidden="1" customHeight="1"/>
    <row r="54946" ht="8.25" hidden="1" customHeight="1"/>
    <row r="54947" ht="8.25" hidden="1" customHeight="1"/>
    <row r="54948" ht="8.25" hidden="1" customHeight="1"/>
    <row r="54949" ht="8.25" hidden="1" customHeight="1"/>
    <row r="54950" ht="8.25" hidden="1" customHeight="1"/>
    <row r="54951" ht="8.25" hidden="1" customHeight="1"/>
    <row r="54952" ht="8.25" hidden="1" customHeight="1"/>
    <row r="54953" ht="8.25" hidden="1" customHeight="1"/>
    <row r="54954" ht="8.25" hidden="1" customHeight="1"/>
    <row r="54955" ht="8.25" hidden="1" customHeight="1"/>
    <row r="54956" ht="8.25" hidden="1" customHeight="1"/>
    <row r="54957" ht="8.25" hidden="1" customHeight="1"/>
    <row r="54958" ht="8.25" hidden="1" customHeight="1"/>
    <row r="54959" ht="8.25" hidden="1" customHeight="1"/>
    <row r="54960" ht="8.25" hidden="1" customHeight="1"/>
    <row r="54961" ht="8.25" hidden="1" customHeight="1"/>
    <row r="54962" ht="8.25" hidden="1" customHeight="1"/>
    <row r="54963" ht="8.25" hidden="1" customHeight="1"/>
    <row r="54964" ht="8.25" hidden="1" customHeight="1"/>
    <row r="54965" ht="8.25" hidden="1" customHeight="1"/>
    <row r="54966" ht="8.25" hidden="1" customHeight="1"/>
    <row r="54967" ht="8.25" hidden="1" customHeight="1"/>
    <row r="54968" ht="8.25" hidden="1" customHeight="1"/>
    <row r="54969" ht="8.25" hidden="1" customHeight="1"/>
    <row r="54970" ht="8.25" hidden="1" customHeight="1"/>
    <row r="54971" ht="8.25" hidden="1" customHeight="1"/>
    <row r="54972" ht="8.25" hidden="1" customHeight="1"/>
    <row r="54973" ht="8.25" hidden="1" customHeight="1"/>
    <row r="54974" ht="8.25" hidden="1" customHeight="1"/>
    <row r="54975" ht="8.25" hidden="1" customHeight="1"/>
    <row r="54976" ht="8.25" hidden="1" customHeight="1"/>
    <row r="54977" ht="8.25" hidden="1" customHeight="1"/>
    <row r="54978" ht="8.25" hidden="1" customHeight="1"/>
    <row r="54979" ht="8.25" hidden="1" customHeight="1"/>
    <row r="54980" ht="8.25" hidden="1" customHeight="1"/>
    <row r="54981" ht="8.25" hidden="1" customHeight="1"/>
    <row r="54982" ht="8.25" hidden="1" customHeight="1"/>
    <row r="54983" ht="8.25" hidden="1" customHeight="1"/>
    <row r="54984" ht="8.25" hidden="1" customHeight="1"/>
    <row r="54985" ht="8.25" hidden="1" customHeight="1"/>
    <row r="54986" ht="8.25" hidden="1" customHeight="1"/>
    <row r="54987" ht="8.25" hidden="1" customHeight="1"/>
    <row r="54988" ht="8.25" hidden="1" customHeight="1"/>
    <row r="54989" ht="8.25" hidden="1" customHeight="1"/>
    <row r="54990" ht="8.25" hidden="1" customHeight="1"/>
    <row r="54991" ht="8.25" hidden="1" customHeight="1"/>
    <row r="54992" ht="8.25" hidden="1" customHeight="1"/>
    <row r="54993" ht="8.25" hidden="1" customHeight="1"/>
    <row r="54994" ht="8.25" hidden="1" customHeight="1"/>
    <row r="54995" ht="8.25" hidden="1" customHeight="1"/>
    <row r="54996" ht="8.25" hidden="1" customHeight="1"/>
    <row r="54997" ht="8.25" hidden="1" customHeight="1"/>
    <row r="54998" ht="8.25" hidden="1" customHeight="1"/>
    <row r="54999" ht="8.25" hidden="1" customHeight="1"/>
    <row r="55000" ht="8.25" hidden="1" customHeight="1"/>
    <row r="55001" ht="8.25" hidden="1" customHeight="1"/>
    <row r="55002" ht="8.25" hidden="1" customHeight="1"/>
    <row r="55003" ht="8.25" hidden="1" customHeight="1"/>
    <row r="55004" ht="8.25" hidden="1" customHeight="1"/>
    <row r="55005" ht="8.25" hidden="1" customHeight="1"/>
    <row r="55006" ht="8.25" hidden="1" customHeight="1"/>
    <row r="55007" ht="8.25" hidden="1" customHeight="1"/>
    <row r="55008" ht="8.25" hidden="1" customHeight="1"/>
    <row r="55009" ht="8.25" hidden="1" customHeight="1"/>
    <row r="55010" ht="8.25" hidden="1" customHeight="1"/>
    <row r="55011" ht="8.25" hidden="1" customHeight="1"/>
    <row r="55012" ht="8.25" hidden="1" customHeight="1"/>
    <row r="55013" ht="8.25" hidden="1" customHeight="1"/>
    <row r="55014" ht="8.25" hidden="1" customHeight="1"/>
    <row r="55015" ht="8.25" hidden="1" customHeight="1"/>
    <row r="55016" ht="8.25" hidden="1" customHeight="1"/>
    <row r="55017" ht="8.25" hidden="1" customHeight="1"/>
    <row r="55018" ht="8.25" hidden="1" customHeight="1"/>
    <row r="55019" ht="8.25" hidden="1" customHeight="1"/>
    <row r="55020" ht="8.25" hidden="1" customHeight="1"/>
    <row r="55021" ht="8.25" hidden="1" customHeight="1"/>
    <row r="55022" ht="8.25" hidden="1" customHeight="1"/>
    <row r="55023" ht="8.25" hidden="1" customHeight="1"/>
    <row r="55024" ht="8.25" hidden="1" customHeight="1"/>
    <row r="55025" ht="8.25" hidden="1" customHeight="1"/>
    <row r="55026" ht="8.25" hidden="1" customHeight="1"/>
    <row r="55027" ht="8.25" hidden="1" customHeight="1"/>
    <row r="55028" ht="8.25" hidden="1" customHeight="1"/>
    <row r="55029" ht="8.25" hidden="1" customHeight="1"/>
    <row r="55030" ht="8.25" hidden="1" customHeight="1"/>
    <row r="55031" ht="8.25" hidden="1" customHeight="1"/>
    <row r="55032" ht="8.25" hidden="1" customHeight="1"/>
    <row r="55033" ht="8.25" hidden="1" customHeight="1"/>
    <row r="55034" ht="8.25" hidden="1" customHeight="1"/>
    <row r="55035" ht="8.25" hidden="1" customHeight="1"/>
    <row r="55036" ht="8.25" hidden="1" customHeight="1"/>
    <row r="55037" ht="8.25" hidden="1" customHeight="1"/>
    <row r="55038" ht="8.25" hidden="1" customHeight="1"/>
    <row r="55039" ht="8.25" hidden="1" customHeight="1"/>
    <row r="55040" ht="8.25" hidden="1" customHeight="1"/>
    <row r="55041" ht="8.25" hidden="1" customHeight="1"/>
    <row r="55042" ht="8.25" hidden="1" customHeight="1"/>
    <row r="55043" ht="8.25" hidden="1" customHeight="1"/>
    <row r="55044" ht="8.25" hidden="1" customHeight="1"/>
    <row r="55045" ht="8.25" hidden="1" customHeight="1"/>
    <row r="55046" ht="8.25" hidden="1" customHeight="1"/>
    <row r="55047" ht="8.25" hidden="1" customHeight="1"/>
    <row r="55048" ht="8.25" hidden="1" customHeight="1"/>
    <row r="55049" ht="8.25" hidden="1" customHeight="1"/>
    <row r="55050" ht="8.25" hidden="1" customHeight="1"/>
    <row r="55051" ht="8.25" hidden="1" customHeight="1"/>
    <row r="55052" ht="8.25" hidden="1" customHeight="1"/>
    <row r="55053" ht="8.25" hidden="1" customHeight="1"/>
    <row r="55054" ht="8.25" hidden="1" customHeight="1"/>
    <row r="55055" ht="8.25" hidden="1" customHeight="1"/>
    <row r="55056" ht="8.25" hidden="1" customHeight="1"/>
    <row r="55057" ht="8.25" hidden="1" customHeight="1"/>
    <row r="55058" ht="8.25" hidden="1" customHeight="1"/>
    <row r="55059" ht="8.25" hidden="1" customHeight="1"/>
    <row r="55060" ht="8.25" hidden="1" customHeight="1"/>
    <row r="55061" ht="8.25" hidden="1" customHeight="1"/>
    <row r="55062" ht="8.25" hidden="1" customHeight="1"/>
    <row r="55063" ht="8.25" hidden="1" customHeight="1"/>
    <row r="55064" ht="8.25" hidden="1" customHeight="1"/>
    <row r="55065" ht="8.25" hidden="1" customHeight="1"/>
    <row r="55066" ht="8.25" hidden="1" customHeight="1"/>
    <row r="55067" ht="8.25" hidden="1" customHeight="1"/>
    <row r="55068" ht="8.25" hidden="1" customHeight="1"/>
    <row r="55069" ht="8.25" hidden="1" customHeight="1"/>
    <row r="55070" ht="8.25" hidden="1" customHeight="1"/>
    <row r="55071" ht="8.25" hidden="1" customHeight="1"/>
    <row r="55072" ht="8.25" hidden="1" customHeight="1"/>
    <row r="55073" ht="8.25" hidden="1" customHeight="1"/>
    <row r="55074" ht="8.25" hidden="1" customHeight="1"/>
    <row r="55075" ht="8.25" hidden="1" customHeight="1"/>
    <row r="55076" ht="8.25" hidden="1" customHeight="1"/>
    <row r="55077" ht="8.25" hidden="1" customHeight="1"/>
    <row r="55078" ht="8.25" hidden="1" customHeight="1"/>
    <row r="55079" ht="8.25" hidden="1" customHeight="1"/>
    <row r="55080" ht="8.25" hidden="1" customHeight="1"/>
    <row r="55081" ht="8.25" hidden="1" customHeight="1"/>
    <row r="55082" ht="8.25" hidden="1" customHeight="1"/>
    <row r="55083" ht="8.25" hidden="1" customHeight="1"/>
    <row r="55084" ht="8.25" hidden="1" customHeight="1"/>
    <row r="55085" ht="8.25" hidden="1" customHeight="1"/>
    <row r="55086" ht="8.25" hidden="1" customHeight="1"/>
    <row r="55087" ht="8.25" hidden="1" customHeight="1"/>
    <row r="55088" ht="8.25" hidden="1" customHeight="1"/>
    <row r="55089" ht="8.25" hidden="1" customHeight="1"/>
    <row r="55090" ht="8.25" hidden="1" customHeight="1"/>
    <row r="55091" ht="8.25" hidden="1" customHeight="1"/>
    <row r="55092" ht="8.25" hidden="1" customHeight="1"/>
    <row r="55093" ht="8.25" hidden="1" customHeight="1"/>
    <row r="55094" ht="8.25" hidden="1" customHeight="1"/>
    <row r="55095" ht="8.25" hidden="1" customHeight="1"/>
    <row r="55096" ht="8.25" hidden="1" customHeight="1"/>
    <row r="55097" ht="8.25" hidden="1" customHeight="1"/>
    <row r="55098" ht="8.25" hidden="1" customHeight="1"/>
    <row r="55099" ht="8.25" hidden="1" customHeight="1"/>
    <row r="55100" ht="8.25" hidden="1" customHeight="1"/>
    <row r="55101" ht="8.25" hidden="1" customHeight="1"/>
    <row r="55102" ht="8.25" hidden="1" customHeight="1"/>
    <row r="55103" ht="8.25" hidden="1" customHeight="1"/>
    <row r="55104" ht="8.25" hidden="1" customHeight="1"/>
    <row r="55105" ht="8.25" hidden="1" customHeight="1"/>
    <row r="55106" ht="8.25" hidden="1" customHeight="1"/>
    <row r="55107" ht="8.25" hidden="1" customHeight="1"/>
    <row r="55108" ht="8.25" hidden="1" customHeight="1"/>
    <row r="55109" ht="8.25" hidden="1" customHeight="1"/>
    <row r="55110" ht="8.25" hidden="1" customHeight="1"/>
    <row r="55111" ht="8.25" hidden="1" customHeight="1"/>
    <row r="55112" ht="8.25" hidden="1" customHeight="1"/>
    <row r="55113" ht="8.25" hidden="1" customHeight="1"/>
    <row r="55114" ht="8.25" hidden="1" customHeight="1"/>
    <row r="55115" ht="8.25" hidden="1" customHeight="1"/>
    <row r="55116" ht="8.25" hidden="1" customHeight="1"/>
    <row r="55117" ht="8.25" hidden="1" customHeight="1"/>
    <row r="55118" ht="8.25" hidden="1" customHeight="1"/>
    <row r="55119" ht="8.25" hidden="1" customHeight="1"/>
    <row r="55120" ht="8.25" hidden="1" customHeight="1"/>
    <row r="55121" ht="8.25" hidden="1" customHeight="1"/>
    <row r="55122" ht="8.25" hidden="1" customHeight="1"/>
    <row r="55123" ht="8.25" hidden="1" customHeight="1"/>
    <row r="55124" ht="8.25" hidden="1" customHeight="1"/>
    <row r="55125" ht="8.25" hidden="1" customHeight="1"/>
    <row r="55126" ht="8.25" hidden="1" customHeight="1"/>
    <row r="55127" ht="8.25" hidden="1" customHeight="1"/>
    <row r="55128" ht="8.25" hidden="1" customHeight="1"/>
    <row r="55129" ht="8.25" hidden="1" customHeight="1"/>
    <row r="55130" ht="8.25" hidden="1" customHeight="1"/>
    <row r="55131" ht="8.25" hidden="1" customHeight="1"/>
    <row r="55132" ht="8.25" hidden="1" customHeight="1"/>
    <row r="55133" ht="8.25" hidden="1" customHeight="1"/>
    <row r="55134" ht="8.25" hidden="1" customHeight="1"/>
    <row r="55135" ht="8.25" hidden="1" customHeight="1"/>
    <row r="55136" ht="8.25" hidden="1" customHeight="1"/>
    <row r="55137" ht="8.25" hidden="1" customHeight="1"/>
    <row r="55138" ht="8.25" hidden="1" customHeight="1"/>
    <row r="55139" ht="8.25" hidden="1" customHeight="1"/>
    <row r="55140" ht="8.25" hidden="1" customHeight="1"/>
    <row r="55141" ht="8.25" hidden="1" customHeight="1"/>
    <row r="55142" ht="8.25" hidden="1" customHeight="1"/>
    <row r="55143" ht="8.25" hidden="1" customHeight="1"/>
    <row r="55144" ht="8.25" hidden="1" customHeight="1"/>
    <row r="55145" ht="8.25" hidden="1" customHeight="1"/>
    <row r="55146" ht="8.25" hidden="1" customHeight="1"/>
    <row r="55147" ht="8.25" hidden="1" customHeight="1"/>
    <row r="55148" ht="8.25" hidden="1" customHeight="1"/>
    <row r="55149" ht="8.25" hidden="1" customHeight="1"/>
    <row r="55150" ht="8.25" hidden="1" customHeight="1"/>
    <row r="55151" ht="8.25" hidden="1" customHeight="1"/>
    <row r="55152" ht="8.25" hidden="1" customHeight="1"/>
    <row r="55153" ht="8.25" hidden="1" customHeight="1"/>
    <row r="55154" ht="8.25" hidden="1" customHeight="1"/>
    <row r="55155" ht="8.25" hidden="1" customHeight="1"/>
    <row r="55156" ht="8.25" hidden="1" customHeight="1"/>
    <row r="55157" ht="8.25" hidden="1" customHeight="1"/>
    <row r="55158" ht="8.25" hidden="1" customHeight="1"/>
    <row r="55159" ht="8.25" hidden="1" customHeight="1"/>
    <row r="55160" ht="8.25" hidden="1" customHeight="1"/>
    <row r="55161" ht="8.25" hidden="1" customHeight="1"/>
    <row r="55162" ht="8.25" hidden="1" customHeight="1"/>
    <row r="55163" ht="8.25" hidden="1" customHeight="1"/>
    <row r="55164" ht="8.25" hidden="1" customHeight="1"/>
    <row r="55165" ht="8.25" hidden="1" customHeight="1"/>
    <row r="55166" ht="8.25" hidden="1" customHeight="1"/>
    <row r="55167" ht="8.25" hidden="1" customHeight="1"/>
    <row r="55168" ht="8.25" hidden="1" customHeight="1"/>
    <row r="55169" ht="8.25" hidden="1" customHeight="1"/>
    <row r="55170" ht="8.25" hidden="1" customHeight="1"/>
    <row r="55171" ht="8.25" hidden="1" customHeight="1"/>
    <row r="55172" ht="8.25" hidden="1" customHeight="1"/>
    <row r="55173" ht="8.25" hidden="1" customHeight="1"/>
    <row r="55174" ht="8.25" hidden="1" customHeight="1"/>
    <row r="55175" ht="8.25" hidden="1" customHeight="1"/>
    <row r="55176" ht="8.25" hidden="1" customHeight="1"/>
    <row r="55177" ht="8.25" hidden="1" customHeight="1"/>
    <row r="55178" ht="8.25" hidden="1" customHeight="1"/>
    <row r="55179" ht="8.25" hidden="1" customHeight="1"/>
    <row r="55180" ht="8.25" hidden="1" customHeight="1"/>
    <row r="55181" ht="8.25" hidden="1" customHeight="1"/>
    <row r="55182" ht="8.25" hidden="1" customHeight="1"/>
    <row r="55183" ht="8.25" hidden="1" customHeight="1"/>
    <row r="55184" ht="8.25" hidden="1" customHeight="1"/>
    <row r="55185" ht="8.25" hidden="1" customHeight="1"/>
    <row r="55186" ht="8.25" hidden="1" customHeight="1"/>
    <row r="55187" ht="8.25" hidden="1" customHeight="1"/>
    <row r="55188" ht="8.25" hidden="1" customHeight="1"/>
    <row r="55189" ht="8.25" hidden="1" customHeight="1"/>
    <row r="55190" ht="8.25" hidden="1" customHeight="1"/>
    <row r="55191" ht="8.25" hidden="1" customHeight="1"/>
    <row r="55192" ht="8.25" hidden="1" customHeight="1"/>
    <row r="55193" ht="8.25" hidden="1" customHeight="1"/>
    <row r="55194" ht="8.25" hidden="1" customHeight="1"/>
    <row r="55195" ht="8.25" hidden="1" customHeight="1"/>
    <row r="55196" ht="8.25" hidden="1" customHeight="1"/>
    <row r="55197" ht="8.25" hidden="1" customHeight="1"/>
    <row r="55198" ht="8.25" hidden="1" customHeight="1"/>
    <row r="55199" ht="8.25" hidden="1" customHeight="1"/>
    <row r="55200" ht="8.25" hidden="1" customHeight="1"/>
    <row r="55201" ht="8.25" hidden="1" customHeight="1"/>
    <row r="55202" ht="8.25" hidden="1" customHeight="1"/>
    <row r="55203" ht="8.25" hidden="1" customHeight="1"/>
    <row r="55204" ht="8.25" hidden="1" customHeight="1"/>
    <row r="55205" ht="8.25" hidden="1" customHeight="1"/>
    <row r="55206" ht="8.25" hidden="1" customHeight="1"/>
    <row r="55207" ht="8.25" hidden="1" customHeight="1"/>
    <row r="55208" ht="8.25" hidden="1" customHeight="1"/>
    <row r="55209" ht="8.25" hidden="1" customHeight="1"/>
    <row r="55210" ht="8.25" hidden="1" customHeight="1"/>
    <row r="55211" ht="8.25" hidden="1" customHeight="1"/>
    <row r="55212" ht="8.25" hidden="1" customHeight="1"/>
    <row r="55213" ht="8.25" hidden="1" customHeight="1"/>
    <row r="55214" ht="8.25" hidden="1" customHeight="1"/>
    <row r="55215" ht="8.25" hidden="1" customHeight="1"/>
    <row r="55216" ht="8.25" hidden="1" customHeight="1"/>
    <row r="55217" ht="8.25" hidden="1" customHeight="1"/>
    <row r="55218" ht="8.25" hidden="1" customHeight="1"/>
    <row r="55219" ht="8.25" hidden="1" customHeight="1"/>
    <row r="55220" ht="8.25" hidden="1" customHeight="1"/>
    <row r="55221" ht="8.25" hidden="1" customHeight="1"/>
    <row r="55222" ht="8.25" hidden="1" customHeight="1"/>
    <row r="55223" ht="8.25" hidden="1" customHeight="1"/>
    <row r="55224" ht="8.25" hidden="1" customHeight="1"/>
    <row r="55225" ht="8.25" hidden="1" customHeight="1"/>
    <row r="55226" ht="8.25" hidden="1" customHeight="1"/>
    <row r="55227" ht="8.25" hidden="1" customHeight="1"/>
    <row r="55228" ht="8.25" hidden="1" customHeight="1"/>
    <row r="55229" ht="8.25" hidden="1" customHeight="1"/>
    <row r="55230" ht="8.25" hidden="1" customHeight="1"/>
    <row r="55231" ht="8.25" hidden="1" customHeight="1"/>
    <row r="55232" ht="8.25" hidden="1" customHeight="1"/>
    <row r="55233" ht="8.25" hidden="1" customHeight="1"/>
    <row r="55234" ht="8.25" hidden="1" customHeight="1"/>
    <row r="55235" ht="8.25" hidden="1" customHeight="1"/>
    <row r="55236" ht="8.25" hidden="1" customHeight="1"/>
    <row r="55237" ht="8.25" hidden="1" customHeight="1"/>
    <row r="55238" ht="8.25" hidden="1" customHeight="1"/>
    <row r="55239" ht="8.25" hidden="1" customHeight="1"/>
    <row r="55240" ht="8.25" hidden="1" customHeight="1"/>
    <row r="55241" ht="8.25" hidden="1" customHeight="1"/>
    <row r="55242" ht="8.25" hidden="1" customHeight="1"/>
    <row r="55243" ht="8.25" hidden="1" customHeight="1"/>
    <row r="55244" ht="8.25" hidden="1" customHeight="1"/>
    <row r="55245" ht="8.25" hidden="1" customHeight="1"/>
    <row r="55246" ht="8.25" hidden="1" customHeight="1"/>
    <row r="55247" ht="8.25" hidden="1" customHeight="1"/>
    <row r="55248" ht="8.25" hidden="1" customHeight="1"/>
    <row r="55249" ht="8.25" hidden="1" customHeight="1"/>
    <row r="55250" ht="8.25" hidden="1" customHeight="1"/>
    <row r="55251" ht="8.25" hidden="1" customHeight="1"/>
    <row r="55252" ht="8.25" hidden="1" customHeight="1"/>
    <row r="55253" ht="8.25" hidden="1" customHeight="1"/>
    <row r="55254" ht="8.25" hidden="1" customHeight="1"/>
    <row r="55255" ht="8.25" hidden="1" customHeight="1"/>
    <row r="55256" ht="8.25" hidden="1" customHeight="1"/>
    <row r="55257" ht="8.25" hidden="1" customHeight="1"/>
    <row r="55258" ht="8.25" hidden="1" customHeight="1"/>
    <row r="55259" ht="8.25" hidden="1" customHeight="1"/>
    <row r="55260" ht="8.25" hidden="1" customHeight="1"/>
    <row r="55261" ht="8.25" hidden="1" customHeight="1"/>
    <row r="55262" ht="8.25" hidden="1" customHeight="1"/>
    <row r="55263" ht="8.25" hidden="1" customHeight="1"/>
    <row r="55264" ht="8.25" hidden="1" customHeight="1"/>
    <row r="55265" ht="8.25" hidden="1" customHeight="1"/>
    <row r="55266" ht="8.25" hidden="1" customHeight="1"/>
    <row r="55267" ht="8.25" hidden="1" customHeight="1"/>
    <row r="55268" ht="8.25" hidden="1" customHeight="1"/>
    <row r="55269" ht="8.25" hidden="1" customHeight="1"/>
    <row r="55270" ht="8.25" hidden="1" customHeight="1"/>
    <row r="55271" ht="8.25" hidden="1" customHeight="1"/>
    <row r="55272" ht="8.25" hidden="1" customHeight="1"/>
    <row r="55273" ht="8.25" hidden="1" customHeight="1"/>
    <row r="55274" ht="8.25" hidden="1" customHeight="1"/>
    <row r="55275" ht="8.25" hidden="1" customHeight="1"/>
    <row r="55276" ht="8.25" hidden="1" customHeight="1"/>
    <row r="55277" ht="8.25" hidden="1" customHeight="1"/>
    <row r="55278" ht="8.25" hidden="1" customHeight="1"/>
    <row r="55279" ht="8.25" hidden="1" customHeight="1"/>
    <row r="55280" ht="8.25" hidden="1" customHeight="1"/>
    <row r="55281" ht="8.25" hidden="1" customHeight="1"/>
    <row r="55282" ht="8.25" hidden="1" customHeight="1"/>
    <row r="55283" ht="8.25" hidden="1" customHeight="1"/>
    <row r="55284" ht="8.25" hidden="1" customHeight="1"/>
    <row r="55285" ht="8.25" hidden="1" customHeight="1"/>
    <row r="55286" ht="8.25" hidden="1" customHeight="1"/>
    <row r="55287" ht="8.25" hidden="1" customHeight="1"/>
    <row r="55288" ht="8.25" hidden="1" customHeight="1"/>
    <row r="55289" ht="8.25" hidden="1" customHeight="1"/>
    <row r="55290" ht="8.25" hidden="1" customHeight="1"/>
    <row r="55291" ht="8.25" hidden="1" customHeight="1"/>
    <row r="55292" ht="8.25" hidden="1" customHeight="1"/>
    <row r="55293" ht="8.25" hidden="1" customHeight="1"/>
    <row r="55294" ht="8.25" hidden="1" customHeight="1"/>
    <row r="55295" ht="8.25" hidden="1" customHeight="1"/>
    <row r="55296" ht="8.25" hidden="1" customHeight="1"/>
    <row r="55297" ht="8.25" hidden="1" customHeight="1"/>
    <row r="55298" ht="8.25" hidden="1" customHeight="1"/>
    <row r="55299" ht="8.25" hidden="1" customHeight="1"/>
    <row r="55300" ht="8.25" hidden="1" customHeight="1"/>
    <row r="55301" ht="8.25" hidden="1" customHeight="1"/>
    <row r="55302" ht="8.25" hidden="1" customHeight="1"/>
    <row r="55303" ht="8.25" hidden="1" customHeight="1"/>
    <row r="55304" ht="8.25" hidden="1" customHeight="1"/>
    <row r="55305" ht="8.25" hidden="1" customHeight="1"/>
    <row r="55306" ht="8.25" hidden="1" customHeight="1"/>
    <row r="55307" ht="8.25" hidden="1" customHeight="1"/>
    <row r="55308" ht="8.25" hidden="1" customHeight="1"/>
    <row r="55309" ht="8.25" hidden="1" customHeight="1"/>
    <row r="55310" ht="8.25" hidden="1" customHeight="1"/>
    <row r="55311" ht="8.25" hidden="1" customHeight="1"/>
    <row r="55312" ht="8.25" hidden="1" customHeight="1"/>
    <row r="55313" ht="8.25" hidden="1" customHeight="1"/>
    <row r="55314" ht="8.25" hidden="1" customHeight="1"/>
    <row r="55315" ht="8.25" hidden="1" customHeight="1"/>
    <row r="55316" ht="8.25" hidden="1" customHeight="1"/>
    <row r="55317" ht="8.25" hidden="1" customHeight="1"/>
    <row r="55318" ht="8.25" hidden="1" customHeight="1"/>
    <row r="55319" ht="8.25" hidden="1" customHeight="1"/>
    <row r="55320" ht="8.25" hidden="1" customHeight="1"/>
    <row r="55321" ht="8.25" hidden="1" customHeight="1"/>
    <row r="55322" ht="8.25" hidden="1" customHeight="1"/>
    <row r="55323" ht="8.25" hidden="1" customHeight="1"/>
    <row r="55324" ht="8.25" hidden="1" customHeight="1"/>
    <row r="55325" ht="8.25" hidden="1" customHeight="1"/>
    <row r="55326" ht="8.25" hidden="1" customHeight="1"/>
    <row r="55327" ht="8.25" hidden="1" customHeight="1"/>
    <row r="55328" ht="8.25" hidden="1" customHeight="1"/>
    <row r="55329" ht="8.25" hidden="1" customHeight="1"/>
    <row r="55330" ht="8.25" hidden="1" customHeight="1"/>
    <row r="55331" ht="8.25" hidden="1" customHeight="1"/>
    <row r="55332" ht="8.25" hidden="1" customHeight="1"/>
    <row r="55333" ht="8.25" hidden="1" customHeight="1"/>
    <row r="55334" ht="8.25" hidden="1" customHeight="1"/>
    <row r="55335" ht="8.25" hidden="1" customHeight="1"/>
    <row r="55336" ht="8.25" hidden="1" customHeight="1"/>
    <row r="55337" ht="8.25" hidden="1" customHeight="1"/>
    <row r="55338" ht="8.25" hidden="1" customHeight="1"/>
    <row r="55339" ht="8.25" hidden="1" customHeight="1"/>
    <row r="55340" ht="8.25" hidden="1" customHeight="1"/>
    <row r="55341" ht="8.25" hidden="1" customHeight="1"/>
    <row r="55342" ht="8.25" hidden="1" customHeight="1"/>
    <row r="55343" ht="8.25" hidden="1" customHeight="1"/>
    <row r="55344" ht="8.25" hidden="1" customHeight="1"/>
    <row r="55345" ht="8.25" hidden="1" customHeight="1"/>
    <row r="55346" ht="8.25" hidden="1" customHeight="1"/>
    <row r="55347" ht="8.25" hidden="1" customHeight="1"/>
    <row r="55348" ht="8.25" hidden="1" customHeight="1"/>
    <row r="55349" ht="8.25" hidden="1" customHeight="1"/>
    <row r="55350" ht="8.25" hidden="1" customHeight="1"/>
    <row r="55351" ht="8.25" hidden="1" customHeight="1"/>
    <row r="55352" ht="8.25" hidden="1" customHeight="1"/>
    <row r="55353" ht="8.25" hidden="1" customHeight="1"/>
    <row r="55354" ht="8.25" hidden="1" customHeight="1"/>
    <row r="55355" ht="8.25" hidden="1" customHeight="1"/>
    <row r="55356" ht="8.25" hidden="1" customHeight="1"/>
    <row r="55357" ht="8.25" hidden="1" customHeight="1"/>
    <row r="55358" ht="8.25" hidden="1" customHeight="1"/>
    <row r="55359" ht="8.25" hidden="1" customHeight="1"/>
    <row r="55360" ht="8.25" hidden="1" customHeight="1"/>
    <row r="55361" ht="8.25" hidden="1" customHeight="1"/>
    <row r="55362" ht="8.25" hidden="1" customHeight="1"/>
    <row r="55363" ht="8.25" hidden="1" customHeight="1"/>
    <row r="55364" ht="8.25" hidden="1" customHeight="1"/>
    <row r="55365" ht="8.25" hidden="1" customHeight="1"/>
    <row r="55366" ht="8.25" hidden="1" customHeight="1"/>
    <row r="55367" ht="8.25" hidden="1" customHeight="1"/>
    <row r="55368" ht="8.25" hidden="1" customHeight="1"/>
    <row r="55369" ht="8.25" hidden="1" customHeight="1"/>
    <row r="55370" ht="8.25" hidden="1" customHeight="1"/>
    <row r="55371" ht="8.25" hidden="1" customHeight="1"/>
    <row r="55372" ht="8.25" hidden="1" customHeight="1"/>
    <row r="55373" ht="8.25" hidden="1" customHeight="1"/>
    <row r="55374" ht="8.25" hidden="1" customHeight="1"/>
    <row r="55375" ht="8.25" hidden="1" customHeight="1"/>
    <row r="55376" ht="8.25" hidden="1" customHeight="1"/>
    <row r="55377" ht="8.25" hidden="1" customHeight="1"/>
    <row r="55378" ht="8.25" hidden="1" customHeight="1"/>
    <row r="55379" ht="8.25" hidden="1" customHeight="1"/>
    <row r="55380" ht="8.25" hidden="1" customHeight="1"/>
    <row r="55381" ht="8.25" hidden="1" customHeight="1"/>
    <row r="55382" ht="8.25" hidden="1" customHeight="1"/>
    <row r="55383" ht="8.25" hidden="1" customHeight="1"/>
    <row r="55384" ht="8.25" hidden="1" customHeight="1"/>
    <row r="55385" ht="8.25" hidden="1" customHeight="1"/>
    <row r="55386" ht="8.25" hidden="1" customHeight="1"/>
    <row r="55387" ht="8.25" hidden="1" customHeight="1"/>
    <row r="55388" ht="8.25" hidden="1" customHeight="1"/>
    <row r="55389" ht="8.25" hidden="1" customHeight="1"/>
    <row r="55390" ht="8.25" hidden="1" customHeight="1"/>
    <row r="55391" ht="8.25" hidden="1" customHeight="1"/>
    <row r="55392" ht="8.25" hidden="1" customHeight="1"/>
    <row r="55393" ht="8.25" hidden="1" customHeight="1"/>
    <row r="55394" ht="8.25" hidden="1" customHeight="1"/>
    <row r="55395" ht="8.25" hidden="1" customHeight="1"/>
    <row r="55396" ht="8.25" hidden="1" customHeight="1"/>
    <row r="55397" ht="8.25" hidden="1" customHeight="1"/>
    <row r="55398" ht="8.25" hidden="1" customHeight="1"/>
    <row r="55399" ht="8.25" hidden="1" customHeight="1"/>
    <row r="55400" ht="8.25" hidden="1" customHeight="1"/>
    <row r="55401" ht="8.25" hidden="1" customHeight="1"/>
    <row r="55402" ht="8.25" hidden="1" customHeight="1"/>
    <row r="55403" ht="8.25" hidden="1" customHeight="1"/>
    <row r="55404" ht="8.25" hidden="1" customHeight="1"/>
    <row r="55405" ht="8.25" hidden="1" customHeight="1"/>
    <row r="55406" ht="8.25" hidden="1" customHeight="1"/>
    <row r="55407" ht="8.25" hidden="1" customHeight="1"/>
    <row r="55408" ht="8.25" hidden="1" customHeight="1"/>
    <row r="55409" ht="8.25" hidden="1" customHeight="1"/>
    <row r="55410" ht="8.25" hidden="1" customHeight="1"/>
    <row r="55411" ht="8.25" hidden="1" customHeight="1"/>
    <row r="55412" ht="8.25" hidden="1" customHeight="1"/>
    <row r="55413" ht="8.25" hidden="1" customHeight="1"/>
    <row r="55414" ht="8.25" hidden="1" customHeight="1"/>
    <row r="55415" ht="8.25" hidden="1" customHeight="1"/>
    <row r="55416" ht="8.25" hidden="1" customHeight="1"/>
    <row r="55417" ht="8.25" hidden="1" customHeight="1"/>
    <row r="55418" ht="8.25" hidden="1" customHeight="1"/>
    <row r="55419" ht="8.25" hidden="1" customHeight="1"/>
    <row r="55420" ht="8.25" hidden="1" customHeight="1"/>
    <row r="55421" ht="8.25" hidden="1" customHeight="1"/>
    <row r="55422" ht="8.25" hidden="1" customHeight="1"/>
    <row r="55423" ht="8.25" hidden="1" customHeight="1"/>
    <row r="55424" ht="8.25" hidden="1" customHeight="1"/>
    <row r="55425" ht="8.25" hidden="1" customHeight="1"/>
    <row r="55426" ht="8.25" hidden="1" customHeight="1"/>
    <row r="55427" ht="8.25" hidden="1" customHeight="1"/>
    <row r="55428" ht="8.25" hidden="1" customHeight="1"/>
    <row r="55429" ht="8.25" hidden="1" customHeight="1"/>
    <row r="55430" ht="8.25" hidden="1" customHeight="1"/>
    <row r="55431" ht="8.25" hidden="1" customHeight="1"/>
    <row r="55432" ht="8.25" hidden="1" customHeight="1"/>
    <row r="55433" ht="8.25" hidden="1" customHeight="1"/>
    <row r="55434" ht="8.25" hidden="1" customHeight="1"/>
    <row r="55435" ht="8.25" hidden="1" customHeight="1"/>
    <row r="55436" ht="8.25" hidden="1" customHeight="1"/>
    <row r="55437" ht="8.25" hidden="1" customHeight="1"/>
    <row r="55438" ht="8.25" hidden="1" customHeight="1"/>
    <row r="55439" ht="8.25" hidden="1" customHeight="1"/>
    <row r="55440" ht="8.25" hidden="1" customHeight="1"/>
    <row r="55441" ht="8.25" hidden="1" customHeight="1"/>
    <row r="55442" ht="8.25" hidden="1" customHeight="1"/>
    <row r="55443" ht="8.25" hidden="1" customHeight="1"/>
    <row r="55444" ht="8.25" hidden="1" customHeight="1"/>
    <row r="55445" ht="8.25" hidden="1" customHeight="1"/>
    <row r="55446" ht="8.25" hidden="1" customHeight="1"/>
    <row r="55447" ht="8.25" hidden="1" customHeight="1"/>
    <row r="55448" ht="8.25" hidden="1" customHeight="1"/>
    <row r="55449" ht="8.25" hidden="1" customHeight="1"/>
    <row r="55450" ht="8.25" hidden="1" customHeight="1"/>
    <row r="55451" ht="8.25" hidden="1" customHeight="1"/>
    <row r="55452" ht="8.25" hidden="1" customHeight="1"/>
    <row r="55453" ht="8.25" hidden="1" customHeight="1"/>
    <row r="55454" ht="8.25" hidden="1" customHeight="1"/>
    <row r="55455" ht="8.25" hidden="1" customHeight="1"/>
    <row r="55456" ht="8.25" hidden="1" customHeight="1"/>
    <row r="55457" ht="8.25" hidden="1" customHeight="1"/>
    <row r="55458" ht="8.25" hidden="1" customHeight="1"/>
    <row r="55459" ht="8.25" hidden="1" customHeight="1"/>
    <row r="55460" ht="8.25" hidden="1" customHeight="1"/>
    <row r="55461" ht="8.25" hidden="1" customHeight="1"/>
    <row r="55462" ht="8.25" hidden="1" customHeight="1"/>
    <row r="55463" ht="8.25" hidden="1" customHeight="1"/>
    <row r="55464" ht="8.25" hidden="1" customHeight="1"/>
    <row r="55465" ht="8.25" hidden="1" customHeight="1"/>
    <row r="55466" ht="8.25" hidden="1" customHeight="1"/>
    <row r="55467" ht="8.25" hidden="1" customHeight="1"/>
    <row r="55468" ht="8.25" hidden="1" customHeight="1"/>
    <row r="55469" ht="8.25" hidden="1" customHeight="1"/>
    <row r="55470" ht="8.25" hidden="1" customHeight="1"/>
    <row r="55471" ht="8.25" hidden="1" customHeight="1"/>
    <row r="55472" ht="8.25" hidden="1" customHeight="1"/>
    <row r="55473" ht="8.25" hidden="1" customHeight="1"/>
    <row r="55474" ht="8.25" hidden="1" customHeight="1"/>
    <row r="55475" ht="8.25" hidden="1" customHeight="1"/>
    <row r="55476" ht="8.25" hidden="1" customHeight="1"/>
    <row r="55477" ht="8.25" hidden="1" customHeight="1"/>
    <row r="55478" ht="8.25" hidden="1" customHeight="1"/>
    <row r="55479" ht="8.25" hidden="1" customHeight="1"/>
    <row r="55480" ht="8.25" hidden="1" customHeight="1"/>
    <row r="55481" ht="8.25" hidden="1" customHeight="1"/>
    <row r="55482" ht="8.25" hidden="1" customHeight="1"/>
    <row r="55483" ht="8.25" hidden="1" customHeight="1"/>
    <row r="55484" ht="8.25" hidden="1" customHeight="1"/>
    <row r="55485" ht="8.25" hidden="1" customHeight="1"/>
    <row r="55486" ht="8.25" hidden="1" customHeight="1"/>
    <row r="55487" ht="8.25" hidden="1" customHeight="1"/>
    <row r="55488" ht="8.25" hidden="1" customHeight="1"/>
    <row r="55489" ht="8.25" hidden="1" customHeight="1"/>
    <row r="55490" ht="8.25" hidden="1" customHeight="1"/>
    <row r="55491" ht="8.25" hidden="1" customHeight="1"/>
    <row r="55492" ht="8.25" hidden="1" customHeight="1"/>
    <row r="55493" ht="8.25" hidden="1" customHeight="1"/>
    <row r="55494" ht="8.25" hidden="1" customHeight="1"/>
    <row r="55495" ht="8.25" hidden="1" customHeight="1"/>
    <row r="55496" ht="8.25" hidden="1" customHeight="1"/>
    <row r="55497" ht="8.25" hidden="1" customHeight="1"/>
    <row r="55498" ht="8.25" hidden="1" customHeight="1"/>
    <row r="55499" ht="8.25" hidden="1" customHeight="1"/>
    <row r="55500" ht="8.25" hidden="1" customHeight="1"/>
    <row r="55501" ht="8.25" hidden="1" customHeight="1"/>
    <row r="55502" ht="8.25" hidden="1" customHeight="1"/>
    <row r="55503" ht="8.25" hidden="1" customHeight="1"/>
    <row r="55504" ht="8.25" hidden="1" customHeight="1"/>
    <row r="55505" ht="8.25" hidden="1" customHeight="1"/>
    <row r="55506" ht="8.25" hidden="1" customHeight="1"/>
    <row r="55507" ht="8.25" hidden="1" customHeight="1"/>
    <row r="55508" ht="8.25" hidden="1" customHeight="1"/>
    <row r="55509" ht="8.25" hidden="1" customHeight="1"/>
    <row r="55510" ht="8.25" hidden="1" customHeight="1"/>
    <row r="55511" ht="8.25" hidden="1" customHeight="1"/>
    <row r="55512" ht="8.25" hidden="1" customHeight="1"/>
    <row r="55513" ht="8.25" hidden="1" customHeight="1"/>
    <row r="55514" ht="8.25" hidden="1" customHeight="1"/>
    <row r="55515" ht="8.25" hidden="1" customHeight="1"/>
    <row r="55516" ht="8.25" hidden="1" customHeight="1"/>
    <row r="55517" ht="8.25" hidden="1" customHeight="1"/>
    <row r="55518" ht="8.25" hidden="1" customHeight="1"/>
    <row r="55519" ht="8.25" hidden="1" customHeight="1"/>
    <row r="55520" ht="8.25" hidden="1" customHeight="1"/>
    <row r="55521" ht="8.25" hidden="1" customHeight="1"/>
    <row r="55522" ht="8.25" hidden="1" customHeight="1"/>
    <row r="55523" ht="8.25" hidden="1" customHeight="1"/>
    <row r="55524" ht="8.25" hidden="1" customHeight="1"/>
    <row r="55525" ht="8.25" hidden="1" customHeight="1"/>
    <row r="55526" ht="8.25" hidden="1" customHeight="1"/>
    <row r="55527" ht="8.25" hidden="1" customHeight="1"/>
    <row r="55528" ht="8.25" hidden="1" customHeight="1"/>
    <row r="55529" ht="8.25" hidden="1" customHeight="1"/>
    <row r="55530" ht="8.25" hidden="1" customHeight="1"/>
    <row r="55531" ht="8.25" hidden="1" customHeight="1"/>
    <row r="55532" ht="8.25" hidden="1" customHeight="1"/>
    <row r="55533" ht="8.25" hidden="1" customHeight="1"/>
    <row r="55534" ht="8.25" hidden="1" customHeight="1"/>
    <row r="55535" ht="8.25" hidden="1" customHeight="1"/>
    <row r="55536" ht="8.25" hidden="1" customHeight="1"/>
    <row r="55537" ht="8.25" hidden="1" customHeight="1"/>
    <row r="55538" ht="8.25" hidden="1" customHeight="1"/>
    <row r="55539" ht="8.25" hidden="1" customHeight="1"/>
    <row r="55540" ht="8.25" hidden="1" customHeight="1"/>
    <row r="55541" ht="8.25" hidden="1" customHeight="1"/>
    <row r="55542" ht="8.25" hidden="1" customHeight="1"/>
    <row r="55543" ht="8.25" hidden="1" customHeight="1"/>
    <row r="55544" ht="8.25" hidden="1" customHeight="1"/>
    <row r="55545" ht="8.25" hidden="1" customHeight="1"/>
    <row r="55546" ht="8.25" hidden="1" customHeight="1"/>
    <row r="55547" ht="8.25" hidden="1" customHeight="1"/>
    <row r="55548" ht="8.25" hidden="1" customHeight="1"/>
    <row r="55549" ht="8.25" hidden="1" customHeight="1"/>
    <row r="55550" ht="8.25" hidden="1" customHeight="1"/>
    <row r="55551" ht="8.25" hidden="1" customHeight="1"/>
    <row r="55552" ht="8.25" hidden="1" customHeight="1"/>
    <row r="55553" ht="8.25" hidden="1" customHeight="1"/>
    <row r="55554" ht="8.25" hidden="1" customHeight="1"/>
    <row r="55555" ht="8.25" hidden="1" customHeight="1"/>
    <row r="55556" ht="8.25" hidden="1" customHeight="1"/>
    <row r="55557" ht="8.25" hidden="1" customHeight="1"/>
    <row r="55558" ht="8.25" hidden="1" customHeight="1"/>
    <row r="55559" ht="8.25" hidden="1" customHeight="1"/>
    <row r="55560" ht="8.25" hidden="1" customHeight="1"/>
    <row r="55561" ht="8.25" hidden="1" customHeight="1"/>
    <row r="55562" ht="8.25" hidden="1" customHeight="1"/>
    <row r="55563" ht="8.25" hidden="1" customHeight="1"/>
    <row r="55564" ht="8.25" hidden="1" customHeight="1"/>
    <row r="55565" ht="8.25" hidden="1" customHeight="1"/>
    <row r="55566" ht="8.25" hidden="1" customHeight="1"/>
    <row r="55567" ht="8.25" hidden="1" customHeight="1"/>
    <row r="55568" ht="8.25" hidden="1" customHeight="1"/>
    <row r="55569" ht="8.25" hidden="1" customHeight="1"/>
    <row r="55570" ht="8.25" hidden="1" customHeight="1"/>
    <row r="55571" ht="8.25" hidden="1" customHeight="1"/>
    <row r="55572" ht="8.25" hidden="1" customHeight="1"/>
    <row r="55573" ht="8.25" hidden="1" customHeight="1"/>
    <row r="55574" ht="8.25" hidden="1" customHeight="1"/>
    <row r="55575" ht="8.25" hidden="1" customHeight="1"/>
    <row r="55576" ht="8.25" hidden="1" customHeight="1"/>
    <row r="55577" ht="8.25" hidden="1" customHeight="1"/>
    <row r="55578" ht="8.25" hidden="1" customHeight="1"/>
    <row r="55579" ht="8.25" hidden="1" customHeight="1"/>
    <row r="55580" ht="8.25" hidden="1" customHeight="1"/>
    <row r="55581" ht="8.25" hidden="1" customHeight="1"/>
    <row r="55582" ht="8.25" hidden="1" customHeight="1"/>
    <row r="55583" ht="8.25" hidden="1" customHeight="1"/>
    <row r="55584" ht="8.25" hidden="1" customHeight="1"/>
    <row r="55585" ht="8.25" hidden="1" customHeight="1"/>
    <row r="55586" ht="8.25" hidden="1" customHeight="1"/>
    <row r="55587" ht="8.25" hidden="1" customHeight="1"/>
    <row r="55588" ht="8.25" hidden="1" customHeight="1"/>
    <row r="55589" ht="8.25" hidden="1" customHeight="1"/>
    <row r="55590" ht="8.25" hidden="1" customHeight="1"/>
    <row r="55591" ht="8.25" hidden="1" customHeight="1"/>
    <row r="55592" ht="8.25" hidden="1" customHeight="1"/>
    <row r="55593" ht="8.25" hidden="1" customHeight="1"/>
    <row r="55594" ht="8.25" hidden="1" customHeight="1"/>
    <row r="55595" ht="8.25" hidden="1" customHeight="1"/>
    <row r="55596" ht="8.25" hidden="1" customHeight="1"/>
    <row r="55597" ht="8.25" hidden="1" customHeight="1"/>
    <row r="55598" ht="8.25" hidden="1" customHeight="1"/>
    <row r="55599" ht="8.25" hidden="1" customHeight="1"/>
    <row r="55600" ht="8.25" hidden="1" customHeight="1"/>
    <row r="55601" ht="8.25" hidden="1" customHeight="1"/>
    <row r="55602" ht="8.25" hidden="1" customHeight="1"/>
    <row r="55603" ht="8.25" hidden="1" customHeight="1"/>
    <row r="55604" ht="8.25" hidden="1" customHeight="1"/>
    <row r="55605" ht="8.25" hidden="1" customHeight="1"/>
    <row r="55606" ht="8.25" hidden="1" customHeight="1"/>
    <row r="55607" ht="8.25" hidden="1" customHeight="1"/>
    <row r="55608" ht="8.25" hidden="1" customHeight="1"/>
    <row r="55609" ht="8.25" hidden="1" customHeight="1"/>
    <row r="55610" ht="8.25" hidden="1" customHeight="1"/>
    <row r="55611" ht="8.25" hidden="1" customHeight="1"/>
    <row r="55612" ht="8.25" hidden="1" customHeight="1"/>
    <row r="55613" ht="8.25" hidden="1" customHeight="1"/>
    <row r="55614" ht="8.25" hidden="1" customHeight="1"/>
    <row r="55615" ht="8.25" hidden="1" customHeight="1"/>
    <row r="55616" ht="8.25" hidden="1" customHeight="1"/>
    <row r="55617" ht="8.25" hidden="1" customHeight="1"/>
    <row r="55618" ht="8.25" hidden="1" customHeight="1"/>
    <row r="55619" ht="8.25" hidden="1" customHeight="1"/>
    <row r="55620" ht="8.25" hidden="1" customHeight="1"/>
    <row r="55621" ht="8.25" hidden="1" customHeight="1"/>
    <row r="55622" ht="8.25" hidden="1" customHeight="1"/>
    <row r="55623" ht="8.25" hidden="1" customHeight="1"/>
    <row r="55624" ht="8.25" hidden="1" customHeight="1"/>
    <row r="55625" ht="8.25" hidden="1" customHeight="1"/>
    <row r="55626" ht="8.25" hidden="1" customHeight="1"/>
    <row r="55627" ht="8.25" hidden="1" customHeight="1"/>
    <row r="55628" ht="8.25" hidden="1" customHeight="1"/>
    <row r="55629" ht="8.25" hidden="1" customHeight="1"/>
    <row r="55630" ht="8.25" hidden="1" customHeight="1"/>
    <row r="55631" ht="8.25" hidden="1" customHeight="1"/>
    <row r="55632" ht="8.25" hidden="1" customHeight="1"/>
    <row r="55633" ht="8.25" hidden="1" customHeight="1"/>
    <row r="55634" ht="8.25" hidden="1" customHeight="1"/>
    <row r="55635" ht="8.25" hidden="1" customHeight="1"/>
    <row r="55636" ht="8.25" hidden="1" customHeight="1"/>
    <row r="55637" ht="8.25" hidden="1" customHeight="1"/>
    <row r="55638" ht="8.25" hidden="1" customHeight="1"/>
    <row r="55639" ht="8.25" hidden="1" customHeight="1"/>
    <row r="55640" ht="8.25" hidden="1" customHeight="1"/>
    <row r="55641" ht="8.25" hidden="1" customHeight="1"/>
    <row r="55642" ht="8.25" hidden="1" customHeight="1"/>
    <row r="55643" ht="8.25" hidden="1" customHeight="1"/>
    <row r="55644" ht="8.25" hidden="1" customHeight="1"/>
    <row r="55645" ht="8.25" hidden="1" customHeight="1"/>
    <row r="55646" ht="8.25" hidden="1" customHeight="1"/>
    <row r="55647" ht="8.25" hidden="1" customHeight="1"/>
    <row r="55648" ht="8.25" hidden="1" customHeight="1"/>
    <row r="55649" ht="8.25" hidden="1" customHeight="1"/>
    <row r="55650" ht="8.25" hidden="1" customHeight="1"/>
    <row r="55651" ht="8.25" hidden="1" customHeight="1"/>
    <row r="55652" ht="8.25" hidden="1" customHeight="1"/>
    <row r="55653" ht="8.25" hidden="1" customHeight="1"/>
    <row r="55654" ht="8.25" hidden="1" customHeight="1"/>
    <row r="55655" ht="8.25" hidden="1" customHeight="1"/>
    <row r="55656" ht="8.25" hidden="1" customHeight="1"/>
    <row r="55657" ht="8.25" hidden="1" customHeight="1"/>
    <row r="55658" ht="8.25" hidden="1" customHeight="1"/>
    <row r="55659" ht="8.25" hidden="1" customHeight="1"/>
    <row r="55660" ht="8.25" hidden="1" customHeight="1"/>
    <row r="55661" ht="8.25" hidden="1" customHeight="1"/>
    <row r="55662" ht="8.25" hidden="1" customHeight="1"/>
    <row r="55663" ht="8.25" hidden="1" customHeight="1"/>
    <row r="55664" ht="8.25" hidden="1" customHeight="1"/>
    <row r="55665" ht="8.25" hidden="1" customHeight="1"/>
    <row r="55666" ht="8.25" hidden="1" customHeight="1"/>
    <row r="55667" ht="8.25" hidden="1" customHeight="1"/>
    <row r="55668" ht="8.25" hidden="1" customHeight="1"/>
    <row r="55669" ht="8.25" hidden="1" customHeight="1"/>
    <row r="55670" ht="8.25" hidden="1" customHeight="1"/>
    <row r="55671" ht="8.25" hidden="1" customHeight="1"/>
    <row r="55672" ht="8.25" hidden="1" customHeight="1"/>
    <row r="55673" ht="8.25" hidden="1" customHeight="1"/>
    <row r="55674" ht="8.25" hidden="1" customHeight="1"/>
    <row r="55675" ht="8.25" hidden="1" customHeight="1"/>
    <row r="55676" ht="8.25" hidden="1" customHeight="1"/>
    <row r="55677" ht="8.25" hidden="1" customHeight="1"/>
    <row r="55678" ht="8.25" hidden="1" customHeight="1"/>
    <row r="55679" ht="8.25" hidden="1" customHeight="1"/>
    <row r="55680" ht="8.25" hidden="1" customHeight="1"/>
    <row r="55681" ht="8.25" hidden="1" customHeight="1"/>
    <row r="55682" ht="8.25" hidden="1" customHeight="1"/>
    <row r="55683" ht="8.25" hidden="1" customHeight="1"/>
    <row r="55684" ht="8.25" hidden="1" customHeight="1"/>
    <row r="55685" ht="8.25" hidden="1" customHeight="1"/>
    <row r="55686" ht="8.25" hidden="1" customHeight="1"/>
    <row r="55687" ht="8.25" hidden="1" customHeight="1"/>
    <row r="55688" ht="8.25" hidden="1" customHeight="1"/>
    <row r="55689" ht="8.25" hidden="1" customHeight="1"/>
    <row r="55690" ht="8.25" hidden="1" customHeight="1"/>
    <row r="55691" ht="8.25" hidden="1" customHeight="1"/>
    <row r="55692" ht="8.25" hidden="1" customHeight="1"/>
    <row r="55693" ht="8.25" hidden="1" customHeight="1"/>
    <row r="55694" ht="8.25" hidden="1" customHeight="1"/>
    <row r="55695" ht="8.25" hidden="1" customHeight="1"/>
    <row r="55696" ht="8.25" hidden="1" customHeight="1"/>
    <row r="55697" ht="8.25" hidden="1" customHeight="1"/>
    <row r="55698" ht="8.25" hidden="1" customHeight="1"/>
    <row r="55699" ht="8.25" hidden="1" customHeight="1"/>
    <row r="55700" ht="8.25" hidden="1" customHeight="1"/>
    <row r="55701" ht="8.25" hidden="1" customHeight="1"/>
    <row r="55702" ht="8.25" hidden="1" customHeight="1"/>
    <row r="55703" ht="8.25" hidden="1" customHeight="1"/>
    <row r="55704" ht="8.25" hidden="1" customHeight="1"/>
    <row r="55705" ht="8.25" hidden="1" customHeight="1"/>
    <row r="55706" ht="8.25" hidden="1" customHeight="1"/>
    <row r="55707" ht="8.25" hidden="1" customHeight="1"/>
    <row r="55708" ht="8.25" hidden="1" customHeight="1"/>
    <row r="55709" ht="8.25" hidden="1" customHeight="1"/>
    <row r="55710" ht="8.25" hidden="1" customHeight="1"/>
    <row r="55711" ht="8.25" hidden="1" customHeight="1"/>
    <row r="55712" ht="8.25" hidden="1" customHeight="1"/>
    <row r="55713" ht="8.25" hidden="1" customHeight="1"/>
    <row r="55714" ht="8.25" hidden="1" customHeight="1"/>
    <row r="55715" ht="8.25" hidden="1" customHeight="1"/>
    <row r="55716" ht="8.25" hidden="1" customHeight="1"/>
    <row r="55717" ht="8.25" hidden="1" customHeight="1"/>
    <row r="55718" ht="8.25" hidden="1" customHeight="1"/>
    <row r="55719" ht="8.25" hidden="1" customHeight="1"/>
    <row r="55720" ht="8.25" hidden="1" customHeight="1"/>
    <row r="55721" ht="8.25" hidden="1" customHeight="1"/>
    <row r="55722" ht="8.25" hidden="1" customHeight="1"/>
    <row r="55723" ht="8.25" hidden="1" customHeight="1"/>
    <row r="55724" ht="8.25" hidden="1" customHeight="1"/>
    <row r="55725" ht="8.25" hidden="1" customHeight="1"/>
    <row r="55726" ht="8.25" hidden="1" customHeight="1"/>
    <row r="55727" ht="8.25" hidden="1" customHeight="1"/>
    <row r="55728" ht="8.25" hidden="1" customHeight="1"/>
    <row r="55729" ht="8.25" hidden="1" customHeight="1"/>
    <row r="55730" ht="8.25" hidden="1" customHeight="1"/>
    <row r="55731" ht="8.25" hidden="1" customHeight="1"/>
    <row r="55732" ht="8.25" hidden="1" customHeight="1"/>
    <row r="55733" ht="8.25" hidden="1" customHeight="1"/>
    <row r="55734" ht="8.25" hidden="1" customHeight="1"/>
    <row r="55735" ht="8.25" hidden="1" customHeight="1"/>
    <row r="55736" ht="8.25" hidden="1" customHeight="1"/>
    <row r="55737" ht="8.25" hidden="1" customHeight="1"/>
    <row r="55738" ht="8.25" hidden="1" customHeight="1"/>
    <row r="55739" ht="8.25" hidden="1" customHeight="1"/>
    <row r="55740" ht="8.25" hidden="1" customHeight="1"/>
    <row r="55741" ht="8.25" hidden="1" customHeight="1"/>
    <row r="55742" ht="8.25" hidden="1" customHeight="1"/>
    <row r="55743" ht="8.25" hidden="1" customHeight="1"/>
    <row r="55744" ht="8.25" hidden="1" customHeight="1"/>
    <row r="55745" ht="8.25" hidden="1" customHeight="1"/>
    <row r="55746" ht="8.25" hidden="1" customHeight="1"/>
    <row r="55747" ht="8.25" hidden="1" customHeight="1"/>
    <row r="55748" ht="8.25" hidden="1" customHeight="1"/>
    <row r="55749" ht="8.25" hidden="1" customHeight="1"/>
    <row r="55750" ht="8.25" hidden="1" customHeight="1"/>
    <row r="55751" ht="8.25" hidden="1" customHeight="1"/>
    <row r="55752" ht="8.25" hidden="1" customHeight="1"/>
    <row r="55753" ht="8.25" hidden="1" customHeight="1"/>
    <row r="55754" ht="8.25" hidden="1" customHeight="1"/>
    <row r="55755" ht="8.25" hidden="1" customHeight="1"/>
    <row r="55756" ht="8.25" hidden="1" customHeight="1"/>
    <row r="55757" ht="8.25" hidden="1" customHeight="1"/>
    <row r="55758" ht="8.25" hidden="1" customHeight="1"/>
    <row r="55759" ht="8.25" hidden="1" customHeight="1"/>
    <row r="55760" ht="8.25" hidden="1" customHeight="1"/>
    <row r="55761" ht="8.25" hidden="1" customHeight="1"/>
    <row r="55762" ht="8.25" hidden="1" customHeight="1"/>
    <row r="55763" ht="8.25" hidden="1" customHeight="1"/>
    <row r="55764" ht="8.25" hidden="1" customHeight="1"/>
    <row r="55765" ht="8.25" hidden="1" customHeight="1"/>
    <row r="55766" ht="8.25" hidden="1" customHeight="1"/>
    <row r="55767" ht="8.25" hidden="1" customHeight="1"/>
    <row r="55768" ht="8.25" hidden="1" customHeight="1"/>
    <row r="55769" ht="8.25" hidden="1" customHeight="1"/>
    <row r="55770" ht="8.25" hidden="1" customHeight="1"/>
    <row r="55771" ht="8.25" hidden="1" customHeight="1"/>
    <row r="55772" ht="8.25" hidden="1" customHeight="1"/>
    <row r="55773" ht="8.25" hidden="1" customHeight="1"/>
    <row r="55774" ht="8.25" hidden="1" customHeight="1"/>
    <row r="55775" ht="8.25" hidden="1" customHeight="1"/>
    <row r="55776" ht="8.25" hidden="1" customHeight="1"/>
    <row r="55777" ht="8.25" hidden="1" customHeight="1"/>
    <row r="55778" ht="8.25" hidden="1" customHeight="1"/>
    <row r="55779" ht="8.25" hidden="1" customHeight="1"/>
    <row r="55780" ht="8.25" hidden="1" customHeight="1"/>
    <row r="55781" ht="8.25" hidden="1" customHeight="1"/>
    <row r="55782" ht="8.25" hidden="1" customHeight="1"/>
    <row r="55783" ht="8.25" hidden="1" customHeight="1"/>
    <row r="55784" ht="8.25" hidden="1" customHeight="1"/>
    <row r="55785" ht="8.25" hidden="1" customHeight="1"/>
    <row r="55786" ht="8.25" hidden="1" customHeight="1"/>
    <row r="55787" ht="8.25" hidden="1" customHeight="1"/>
    <row r="55788" ht="8.25" hidden="1" customHeight="1"/>
    <row r="55789" ht="8.25" hidden="1" customHeight="1"/>
    <row r="55790" ht="8.25" hidden="1" customHeight="1"/>
    <row r="55791" ht="8.25" hidden="1" customHeight="1"/>
    <row r="55792" ht="8.25" hidden="1" customHeight="1"/>
    <row r="55793" ht="8.25" hidden="1" customHeight="1"/>
    <row r="55794" ht="8.25" hidden="1" customHeight="1"/>
    <row r="55795" ht="8.25" hidden="1" customHeight="1"/>
    <row r="55796" ht="8.25" hidden="1" customHeight="1"/>
    <row r="55797" ht="8.25" hidden="1" customHeight="1"/>
    <row r="55798" ht="8.25" hidden="1" customHeight="1"/>
    <row r="55799" ht="8.25" hidden="1" customHeight="1"/>
    <row r="55800" ht="8.25" hidden="1" customHeight="1"/>
    <row r="55801" ht="8.25" hidden="1" customHeight="1"/>
    <row r="55802" ht="8.25" hidden="1" customHeight="1"/>
    <row r="55803" ht="8.25" hidden="1" customHeight="1"/>
    <row r="55804" ht="8.25" hidden="1" customHeight="1"/>
    <row r="55805" ht="8.25" hidden="1" customHeight="1"/>
    <row r="55806" ht="8.25" hidden="1" customHeight="1"/>
    <row r="55807" ht="8.25" hidden="1" customHeight="1"/>
    <row r="55808" ht="8.25" hidden="1" customHeight="1"/>
    <row r="55809" ht="8.25" hidden="1" customHeight="1"/>
    <row r="55810" ht="8.25" hidden="1" customHeight="1"/>
    <row r="55811" ht="8.25" hidden="1" customHeight="1"/>
    <row r="55812" ht="8.25" hidden="1" customHeight="1"/>
    <row r="55813" ht="8.25" hidden="1" customHeight="1"/>
    <row r="55814" ht="8.25" hidden="1" customHeight="1"/>
    <row r="55815" ht="8.25" hidden="1" customHeight="1"/>
    <row r="55816" ht="8.25" hidden="1" customHeight="1"/>
    <row r="55817" ht="8.25" hidden="1" customHeight="1"/>
    <row r="55818" ht="8.25" hidden="1" customHeight="1"/>
    <row r="55819" ht="8.25" hidden="1" customHeight="1"/>
    <row r="55820" ht="8.25" hidden="1" customHeight="1"/>
    <row r="55821" ht="8.25" hidden="1" customHeight="1"/>
    <row r="55822" ht="8.25" hidden="1" customHeight="1"/>
    <row r="55823" ht="8.25" hidden="1" customHeight="1"/>
    <row r="55824" ht="8.25" hidden="1" customHeight="1"/>
    <row r="55825" ht="8.25" hidden="1" customHeight="1"/>
    <row r="55826" ht="8.25" hidden="1" customHeight="1"/>
    <row r="55827" ht="8.25" hidden="1" customHeight="1"/>
    <row r="55828" ht="8.25" hidden="1" customHeight="1"/>
    <row r="55829" ht="8.25" hidden="1" customHeight="1"/>
    <row r="55830" ht="8.25" hidden="1" customHeight="1"/>
    <row r="55831" ht="8.25" hidden="1" customHeight="1"/>
    <row r="55832" ht="8.25" hidden="1" customHeight="1"/>
    <row r="55833" ht="8.25" hidden="1" customHeight="1"/>
    <row r="55834" ht="8.25" hidden="1" customHeight="1"/>
    <row r="55835" ht="8.25" hidden="1" customHeight="1"/>
    <row r="55836" ht="8.25" hidden="1" customHeight="1"/>
    <row r="55837" ht="8.25" hidden="1" customHeight="1"/>
    <row r="55838" ht="8.25" hidden="1" customHeight="1"/>
    <row r="55839" ht="8.25" hidden="1" customHeight="1"/>
    <row r="55840" ht="8.25" hidden="1" customHeight="1"/>
    <row r="55841" ht="8.25" hidden="1" customHeight="1"/>
    <row r="55842" ht="8.25" hidden="1" customHeight="1"/>
    <row r="55843" ht="8.25" hidden="1" customHeight="1"/>
    <row r="55844" ht="8.25" hidden="1" customHeight="1"/>
    <row r="55845" ht="8.25" hidden="1" customHeight="1"/>
    <row r="55846" ht="8.25" hidden="1" customHeight="1"/>
    <row r="55847" ht="8.25" hidden="1" customHeight="1"/>
    <row r="55848" ht="8.25" hidden="1" customHeight="1"/>
    <row r="55849" ht="8.25" hidden="1" customHeight="1"/>
    <row r="55850" ht="8.25" hidden="1" customHeight="1"/>
    <row r="55851" ht="8.25" hidden="1" customHeight="1"/>
    <row r="55852" ht="8.25" hidden="1" customHeight="1"/>
    <row r="55853" ht="8.25" hidden="1" customHeight="1"/>
    <row r="55854" ht="8.25" hidden="1" customHeight="1"/>
    <row r="55855" ht="8.25" hidden="1" customHeight="1"/>
    <row r="55856" ht="8.25" hidden="1" customHeight="1"/>
    <row r="55857" ht="8.25" hidden="1" customHeight="1"/>
    <row r="55858" ht="8.25" hidden="1" customHeight="1"/>
    <row r="55859" ht="8.25" hidden="1" customHeight="1"/>
    <row r="55860" ht="8.25" hidden="1" customHeight="1"/>
    <row r="55861" ht="8.25" hidden="1" customHeight="1"/>
    <row r="55862" ht="8.25" hidden="1" customHeight="1"/>
    <row r="55863" ht="8.25" hidden="1" customHeight="1"/>
    <row r="55864" ht="8.25" hidden="1" customHeight="1"/>
    <row r="55865" ht="8.25" hidden="1" customHeight="1"/>
    <row r="55866" ht="8.25" hidden="1" customHeight="1"/>
    <row r="55867" ht="8.25" hidden="1" customHeight="1"/>
    <row r="55868" ht="8.25" hidden="1" customHeight="1"/>
    <row r="55869" ht="8.25" hidden="1" customHeight="1"/>
    <row r="55870" ht="8.25" hidden="1" customHeight="1"/>
    <row r="55871" ht="8.25" hidden="1" customHeight="1"/>
    <row r="55872" ht="8.25" hidden="1" customHeight="1"/>
    <row r="55873" ht="8.25" hidden="1" customHeight="1"/>
    <row r="55874" ht="8.25" hidden="1" customHeight="1"/>
    <row r="55875" ht="8.25" hidden="1" customHeight="1"/>
    <row r="55876" ht="8.25" hidden="1" customHeight="1"/>
    <row r="55877" ht="8.25" hidden="1" customHeight="1"/>
    <row r="55878" ht="8.25" hidden="1" customHeight="1"/>
    <row r="55879" ht="8.25" hidden="1" customHeight="1"/>
    <row r="55880" ht="8.25" hidden="1" customHeight="1"/>
    <row r="55881" ht="8.25" hidden="1" customHeight="1"/>
    <row r="55882" ht="8.25" hidden="1" customHeight="1"/>
    <row r="55883" ht="8.25" hidden="1" customHeight="1"/>
    <row r="55884" ht="8.25" hidden="1" customHeight="1"/>
    <row r="55885" ht="8.25" hidden="1" customHeight="1"/>
    <row r="55886" ht="8.25" hidden="1" customHeight="1"/>
    <row r="55887" ht="8.25" hidden="1" customHeight="1"/>
    <row r="55888" ht="8.25" hidden="1" customHeight="1"/>
    <row r="55889" ht="8.25" hidden="1" customHeight="1"/>
    <row r="55890" ht="8.25" hidden="1" customHeight="1"/>
    <row r="55891" ht="8.25" hidden="1" customHeight="1"/>
    <row r="55892" ht="8.25" hidden="1" customHeight="1"/>
    <row r="55893" ht="8.25" hidden="1" customHeight="1"/>
    <row r="55894" ht="8.25" hidden="1" customHeight="1"/>
    <row r="55895" ht="8.25" hidden="1" customHeight="1"/>
    <row r="55896" ht="8.25" hidden="1" customHeight="1"/>
    <row r="55897" ht="8.25" hidden="1" customHeight="1"/>
    <row r="55898" ht="8.25" hidden="1" customHeight="1"/>
    <row r="55899" ht="8.25" hidden="1" customHeight="1"/>
    <row r="55900" ht="8.25" hidden="1" customHeight="1"/>
    <row r="55901" ht="8.25" hidden="1" customHeight="1"/>
    <row r="55902" ht="8.25" hidden="1" customHeight="1"/>
    <row r="55903" ht="8.25" hidden="1" customHeight="1"/>
    <row r="55904" ht="8.25" hidden="1" customHeight="1"/>
    <row r="55905" ht="8.25" hidden="1" customHeight="1"/>
    <row r="55906" ht="8.25" hidden="1" customHeight="1"/>
    <row r="55907" ht="8.25" hidden="1" customHeight="1"/>
    <row r="55908" ht="8.25" hidden="1" customHeight="1"/>
    <row r="55909" ht="8.25" hidden="1" customHeight="1"/>
    <row r="55910" ht="8.25" hidden="1" customHeight="1"/>
    <row r="55911" ht="8.25" hidden="1" customHeight="1"/>
    <row r="55912" ht="8.25" hidden="1" customHeight="1"/>
    <row r="55913" ht="8.25" hidden="1" customHeight="1"/>
    <row r="55914" ht="8.25" hidden="1" customHeight="1"/>
    <row r="55915" ht="8.25" hidden="1" customHeight="1"/>
    <row r="55916" ht="8.25" hidden="1" customHeight="1"/>
    <row r="55917" ht="8.25" hidden="1" customHeight="1"/>
    <row r="55918" ht="8.25" hidden="1" customHeight="1"/>
    <row r="55919" ht="8.25" hidden="1" customHeight="1"/>
    <row r="55920" ht="8.25" hidden="1" customHeight="1"/>
    <row r="55921" ht="8.25" hidden="1" customHeight="1"/>
    <row r="55922" ht="8.25" hidden="1" customHeight="1"/>
    <row r="55923" ht="8.25" hidden="1" customHeight="1"/>
    <row r="55924" ht="8.25" hidden="1" customHeight="1"/>
    <row r="55925" ht="8.25" hidden="1" customHeight="1"/>
    <row r="55926" ht="8.25" hidden="1" customHeight="1"/>
    <row r="55927" ht="8.25" hidden="1" customHeight="1"/>
    <row r="55928" ht="8.25" hidden="1" customHeight="1"/>
    <row r="55929" ht="8.25" hidden="1" customHeight="1"/>
    <row r="55930" ht="8.25" hidden="1" customHeight="1"/>
    <row r="55931" ht="8.25" hidden="1" customHeight="1"/>
    <row r="55932" ht="8.25" hidden="1" customHeight="1"/>
    <row r="55933" ht="8.25" hidden="1" customHeight="1"/>
    <row r="55934" ht="8.25" hidden="1" customHeight="1"/>
    <row r="55935" ht="8.25" hidden="1" customHeight="1"/>
    <row r="55936" ht="8.25" hidden="1" customHeight="1"/>
    <row r="55937" ht="8.25" hidden="1" customHeight="1"/>
    <row r="55938" ht="8.25" hidden="1" customHeight="1"/>
    <row r="55939" ht="8.25" hidden="1" customHeight="1"/>
    <row r="55940" ht="8.25" hidden="1" customHeight="1"/>
    <row r="55941" ht="8.25" hidden="1" customHeight="1"/>
    <row r="55942" ht="8.25" hidden="1" customHeight="1"/>
    <row r="55943" ht="8.25" hidden="1" customHeight="1"/>
    <row r="55944" ht="8.25" hidden="1" customHeight="1"/>
    <row r="55945" ht="8.25" hidden="1" customHeight="1"/>
    <row r="55946" ht="8.25" hidden="1" customHeight="1"/>
    <row r="55947" ht="8.25" hidden="1" customHeight="1"/>
    <row r="55948" ht="8.25" hidden="1" customHeight="1"/>
    <row r="55949" ht="8.25" hidden="1" customHeight="1"/>
    <row r="55950" ht="8.25" hidden="1" customHeight="1"/>
    <row r="55951" ht="8.25" hidden="1" customHeight="1"/>
    <row r="55952" ht="8.25" hidden="1" customHeight="1"/>
    <row r="55953" ht="8.25" hidden="1" customHeight="1"/>
    <row r="55954" ht="8.25" hidden="1" customHeight="1"/>
    <row r="55955" ht="8.25" hidden="1" customHeight="1"/>
    <row r="55956" ht="8.25" hidden="1" customHeight="1"/>
    <row r="55957" ht="8.25" hidden="1" customHeight="1"/>
    <row r="55958" ht="8.25" hidden="1" customHeight="1"/>
    <row r="55959" ht="8.25" hidden="1" customHeight="1"/>
    <row r="55960" ht="8.25" hidden="1" customHeight="1"/>
    <row r="55961" ht="8.25" hidden="1" customHeight="1"/>
    <row r="55962" ht="8.25" hidden="1" customHeight="1"/>
    <row r="55963" ht="8.25" hidden="1" customHeight="1"/>
    <row r="55964" ht="8.25" hidden="1" customHeight="1"/>
    <row r="55965" ht="8.25" hidden="1" customHeight="1"/>
    <row r="55966" ht="8.25" hidden="1" customHeight="1"/>
    <row r="55967" ht="8.25" hidden="1" customHeight="1"/>
    <row r="55968" ht="8.25" hidden="1" customHeight="1"/>
    <row r="55969" ht="8.25" hidden="1" customHeight="1"/>
    <row r="55970" ht="8.25" hidden="1" customHeight="1"/>
    <row r="55971" ht="8.25" hidden="1" customHeight="1"/>
    <row r="55972" ht="8.25" hidden="1" customHeight="1"/>
    <row r="55973" ht="8.25" hidden="1" customHeight="1"/>
    <row r="55974" ht="8.25" hidden="1" customHeight="1"/>
    <row r="55975" ht="8.25" hidden="1" customHeight="1"/>
    <row r="55976" ht="8.25" hidden="1" customHeight="1"/>
    <row r="55977" ht="8.25" hidden="1" customHeight="1"/>
    <row r="55978" ht="8.25" hidden="1" customHeight="1"/>
    <row r="55979" ht="8.25" hidden="1" customHeight="1"/>
    <row r="55980" ht="8.25" hidden="1" customHeight="1"/>
    <row r="55981" ht="8.25" hidden="1" customHeight="1"/>
    <row r="55982" ht="8.25" hidden="1" customHeight="1"/>
    <row r="55983" ht="8.25" hidden="1" customHeight="1"/>
    <row r="55984" ht="8.25" hidden="1" customHeight="1"/>
    <row r="55985" ht="8.25" hidden="1" customHeight="1"/>
    <row r="55986" ht="8.25" hidden="1" customHeight="1"/>
    <row r="55987" ht="8.25" hidden="1" customHeight="1"/>
    <row r="55988" ht="8.25" hidden="1" customHeight="1"/>
    <row r="55989" ht="8.25" hidden="1" customHeight="1"/>
    <row r="55990" ht="8.25" hidden="1" customHeight="1"/>
    <row r="55991" ht="8.25" hidden="1" customHeight="1"/>
    <row r="55992" ht="8.25" hidden="1" customHeight="1"/>
    <row r="55993" ht="8.25" hidden="1" customHeight="1"/>
    <row r="55994" ht="8.25" hidden="1" customHeight="1"/>
    <row r="55995" ht="8.25" hidden="1" customHeight="1"/>
    <row r="55996" ht="8.25" hidden="1" customHeight="1"/>
    <row r="55997" ht="8.25" hidden="1" customHeight="1"/>
    <row r="55998" ht="8.25" hidden="1" customHeight="1"/>
    <row r="55999" ht="8.25" hidden="1" customHeight="1"/>
    <row r="56000" ht="8.25" hidden="1" customHeight="1"/>
    <row r="56001" ht="8.25" hidden="1" customHeight="1"/>
    <row r="56002" ht="8.25" hidden="1" customHeight="1"/>
    <row r="56003" ht="8.25" hidden="1" customHeight="1"/>
    <row r="56004" ht="8.25" hidden="1" customHeight="1"/>
    <row r="56005" ht="8.25" hidden="1" customHeight="1"/>
    <row r="56006" ht="8.25" hidden="1" customHeight="1"/>
    <row r="56007" ht="8.25" hidden="1" customHeight="1"/>
    <row r="56008" ht="8.25" hidden="1" customHeight="1"/>
    <row r="56009" ht="8.25" hidden="1" customHeight="1"/>
    <row r="56010" ht="8.25" hidden="1" customHeight="1"/>
    <row r="56011" ht="8.25" hidden="1" customHeight="1"/>
    <row r="56012" ht="8.25" hidden="1" customHeight="1"/>
    <row r="56013" ht="8.25" hidden="1" customHeight="1"/>
    <row r="56014" ht="8.25" hidden="1" customHeight="1"/>
    <row r="56015" ht="8.25" hidden="1" customHeight="1"/>
    <row r="56016" ht="8.25" hidden="1" customHeight="1"/>
    <row r="56017" ht="8.25" hidden="1" customHeight="1"/>
    <row r="56018" ht="8.25" hidden="1" customHeight="1"/>
    <row r="56019" ht="8.25" hidden="1" customHeight="1"/>
    <row r="56020" ht="8.25" hidden="1" customHeight="1"/>
    <row r="56021" ht="8.25" hidden="1" customHeight="1"/>
    <row r="56022" ht="8.25" hidden="1" customHeight="1"/>
    <row r="56023" ht="8.25" hidden="1" customHeight="1"/>
    <row r="56024" ht="8.25" hidden="1" customHeight="1"/>
    <row r="56025" ht="8.25" hidden="1" customHeight="1"/>
    <row r="56026" ht="8.25" hidden="1" customHeight="1"/>
    <row r="56027" ht="8.25" hidden="1" customHeight="1"/>
    <row r="56028" ht="8.25" hidden="1" customHeight="1"/>
    <row r="56029" ht="8.25" hidden="1" customHeight="1"/>
    <row r="56030" ht="8.25" hidden="1" customHeight="1"/>
    <row r="56031" ht="8.25" hidden="1" customHeight="1"/>
    <row r="56032" ht="8.25" hidden="1" customHeight="1"/>
    <row r="56033" ht="8.25" hidden="1" customHeight="1"/>
    <row r="56034" ht="8.25" hidden="1" customHeight="1"/>
    <row r="56035" ht="8.25" hidden="1" customHeight="1"/>
    <row r="56036" ht="8.25" hidden="1" customHeight="1"/>
    <row r="56037" ht="8.25" hidden="1" customHeight="1"/>
    <row r="56038" ht="8.25" hidden="1" customHeight="1"/>
    <row r="56039" ht="8.25" hidden="1" customHeight="1"/>
    <row r="56040" ht="8.25" hidden="1" customHeight="1"/>
    <row r="56041" ht="8.25" hidden="1" customHeight="1"/>
    <row r="56042" ht="8.25" hidden="1" customHeight="1"/>
    <row r="56043" ht="8.25" hidden="1" customHeight="1"/>
    <row r="56044" ht="8.25" hidden="1" customHeight="1"/>
    <row r="56045" ht="8.25" hidden="1" customHeight="1"/>
    <row r="56046" ht="8.25" hidden="1" customHeight="1"/>
    <row r="56047" ht="8.25" hidden="1" customHeight="1"/>
    <row r="56048" ht="8.25" hidden="1" customHeight="1"/>
    <row r="56049" ht="8.25" hidden="1" customHeight="1"/>
    <row r="56050" ht="8.25" hidden="1" customHeight="1"/>
    <row r="56051" ht="8.25" hidden="1" customHeight="1"/>
    <row r="56052" ht="8.25" hidden="1" customHeight="1"/>
    <row r="56053" ht="8.25" hidden="1" customHeight="1"/>
    <row r="56054" ht="8.25" hidden="1" customHeight="1"/>
    <row r="56055" ht="8.25" hidden="1" customHeight="1"/>
    <row r="56056" ht="8.25" hidden="1" customHeight="1"/>
    <row r="56057" ht="8.25" hidden="1" customHeight="1"/>
    <row r="56058" ht="8.25" hidden="1" customHeight="1"/>
    <row r="56059" ht="8.25" hidden="1" customHeight="1"/>
    <row r="56060" ht="8.25" hidden="1" customHeight="1"/>
    <row r="56061" ht="8.25" hidden="1" customHeight="1"/>
    <row r="56062" ht="8.25" hidden="1" customHeight="1"/>
    <row r="56063" ht="8.25" hidden="1" customHeight="1"/>
    <row r="56064" ht="8.25" hidden="1" customHeight="1"/>
    <row r="56065" ht="8.25" hidden="1" customHeight="1"/>
    <row r="56066" ht="8.25" hidden="1" customHeight="1"/>
    <row r="56067" ht="8.25" hidden="1" customHeight="1"/>
    <row r="56068" ht="8.25" hidden="1" customHeight="1"/>
    <row r="56069" ht="8.25" hidden="1" customHeight="1"/>
    <row r="56070" ht="8.25" hidden="1" customHeight="1"/>
    <row r="56071" ht="8.25" hidden="1" customHeight="1"/>
    <row r="56072" ht="8.25" hidden="1" customHeight="1"/>
    <row r="56073" ht="8.25" hidden="1" customHeight="1"/>
    <row r="56074" ht="8.25" hidden="1" customHeight="1"/>
    <row r="56075" ht="8.25" hidden="1" customHeight="1"/>
    <row r="56076" ht="8.25" hidden="1" customHeight="1"/>
    <row r="56077" ht="8.25" hidden="1" customHeight="1"/>
    <row r="56078" ht="8.25" hidden="1" customHeight="1"/>
    <row r="56079" ht="8.25" hidden="1" customHeight="1"/>
    <row r="56080" ht="8.25" hidden="1" customHeight="1"/>
    <row r="56081" ht="8.25" hidden="1" customHeight="1"/>
    <row r="56082" ht="8.25" hidden="1" customHeight="1"/>
    <row r="56083" ht="8.25" hidden="1" customHeight="1"/>
    <row r="56084" ht="8.25" hidden="1" customHeight="1"/>
    <row r="56085" ht="8.25" hidden="1" customHeight="1"/>
    <row r="56086" ht="8.25" hidden="1" customHeight="1"/>
    <row r="56087" ht="8.25" hidden="1" customHeight="1"/>
    <row r="56088" ht="8.25" hidden="1" customHeight="1"/>
    <row r="56089" ht="8.25" hidden="1" customHeight="1"/>
    <row r="56090" ht="8.25" hidden="1" customHeight="1"/>
    <row r="56091" ht="8.25" hidden="1" customHeight="1"/>
    <row r="56092" ht="8.25" hidden="1" customHeight="1"/>
    <row r="56093" ht="8.25" hidden="1" customHeight="1"/>
    <row r="56094" ht="8.25" hidden="1" customHeight="1"/>
    <row r="56095" ht="8.25" hidden="1" customHeight="1"/>
    <row r="56096" ht="8.25" hidden="1" customHeight="1"/>
    <row r="56097" ht="8.25" hidden="1" customHeight="1"/>
    <row r="56098" ht="8.25" hidden="1" customHeight="1"/>
    <row r="56099" ht="8.25" hidden="1" customHeight="1"/>
    <row r="56100" ht="8.25" hidden="1" customHeight="1"/>
    <row r="56101" ht="8.25" hidden="1" customHeight="1"/>
    <row r="56102" ht="8.25" hidden="1" customHeight="1"/>
    <row r="56103" ht="8.25" hidden="1" customHeight="1"/>
    <row r="56104" ht="8.25" hidden="1" customHeight="1"/>
    <row r="56105" ht="8.25" hidden="1" customHeight="1"/>
    <row r="56106" ht="8.25" hidden="1" customHeight="1"/>
    <row r="56107" ht="8.25" hidden="1" customHeight="1"/>
    <row r="56108" ht="8.25" hidden="1" customHeight="1"/>
    <row r="56109" ht="8.25" hidden="1" customHeight="1"/>
    <row r="56110" ht="8.25" hidden="1" customHeight="1"/>
    <row r="56111" ht="8.25" hidden="1" customHeight="1"/>
    <row r="56112" ht="8.25" hidden="1" customHeight="1"/>
    <row r="56113" ht="8.25" hidden="1" customHeight="1"/>
    <row r="56114" ht="8.25" hidden="1" customHeight="1"/>
    <row r="56115" ht="8.25" hidden="1" customHeight="1"/>
    <row r="56116" ht="8.25" hidden="1" customHeight="1"/>
    <row r="56117" ht="8.25" hidden="1" customHeight="1"/>
    <row r="56118" ht="8.25" hidden="1" customHeight="1"/>
    <row r="56119" ht="8.25" hidden="1" customHeight="1"/>
    <row r="56120" ht="8.25" hidden="1" customHeight="1"/>
    <row r="56121" ht="8.25" hidden="1" customHeight="1"/>
    <row r="56122" ht="8.25" hidden="1" customHeight="1"/>
    <row r="56123" ht="8.25" hidden="1" customHeight="1"/>
    <row r="56124" ht="8.25" hidden="1" customHeight="1"/>
    <row r="56125" ht="8.25" hidden="1" customHeight="1"/>
    <row r="56126" ht="8.25" hidden="1" customHeight="1"/>
    <row r="56127" ht="8.25" hidden="1" customHeight="1"/>
    <row r="56128" ht="8.25" hidden="1" customHeight="1"/>
    <row r="56129" ht="8.25" hidden="1" customHeight="1"/>
    <row r="56130" ht="8.25" hidden="1" customHeight="1"/>
    <row r="56131" ht="8.25" hidden="1" customHeight="1"/>
    <row r="56132" ht="8.25" hidden="1" customHeight="1"/>
    <row r="56133" ht="8.25" hidden="1" customHeight="1"/>
    <row r="56134" ht="8.25" hidden="1" customHeight="1"/>
    <row r="56135" ht="8.25" hidden="1" customHeight="1"/>
    <row r="56136" ht="8.25" hidden="1" customHeight="1"/>
    <row r="56137" ht="8.25" hidden="1" customHeight="1"/>
    <row r="56138" ht="8.25" hidden="1" customHeight="1"/>
    <row r="56139" ht="8.25" hidden="1" customHeight="1"/>
    <row r="56140" ht="8.25" hidden="1" customHeight="1"/>
    <row r="56141" ht="8.25" hidden="1" customHeight="1"/>
    <row r="56142" ht="8.25" hidden="1" customHeight="1"/>
    <row r="56143" ht="8.25" hidden="1" customHeight="1"/>
    <row r="56144" ht="8.25" hidden="1" customHeight="1"/>
    <row r="56145" ht="8.25" hidden="1" customHeight="1"/>
    <row r="56146" ht="8.25" hidden="1" customHeight="1"/>
    <row r="56147" ht="8.25" hidden="1" customHeight="1"/>
    <row r="56148" ht="8.25" hidden="1" customHeight="1"/>
    <row r="56149" ht="8.25" hidden="1" customHeight="1"/>
    <row r="56150" ht="8.25" hidden="1" customHeight="1"/>
    <row r="56151" ht="8.25" hidden="1" customHeight="1"/>
    <row r="56152" ht="8.25" hidden="1" customHeight="1"/>
    <row r="56153" ht="8.25" hidden="1" customHeight="1"/>
    <row r="56154" ht="8.25" hidden="1" customHeight="1"/>
    <row r="56155" ht="8.25" hidden="1" customHeight="1"/>
    <row r="56156" ht="8.25" hidden="1" customHeight="1"/>
    <row r="56157" ht="8.25" hidden="1" customHeight="1"/>
    <row r="56158" ht="8.25" hidden="1" customHeight="1"/>
    <row r="56159" ht="8.25" hidden="1" customHeight="1"/>
    <row r="56160" ht="8.25" hidden="1" customHeight="1"/>
    <row r="56161" ht="8.25" hidden="1" customHeight="1"/>
    <row r="56162" ht="8.25" hidden="1" customHeight="1"/>
    <row r="56163" ht="8.25" hidden="1" customHeight="1"/>
    <row r="56164" ht="8.25" hidden="1" customHeight="1"/>
    <row r="56165" ht="8.25" hidden="1" customHeight="1"/>
    <row r="56166" ht="8.25" hidden="1" customHeight="1"/>
    <row r="56167" ht="8.25" hidden="1" customHeight="1"/>
    <row r="56168" ht="8.25" hidden="1" customHeight="1"/>
    <row r="56169" ht="8.25" hidden="1" customHeight="1"/>
    <row r="56170" ht="8.25" hidden="1" customHeight="1"/>
    <row r="56171" ht="8.25" hidden="1" customHeight="1"/>
    <row r="56172" ht="8.25" hidden="1" customHeight="1"/>
    <row r="56173" ht="8.25" hidden="1" customHeight="1"/>
    <row r="56174" ht="8.25" hidden="1" customHeight="1"/>
    <row r="56175" ht="8.25" hidden="1" customHeight="1"/>
    <row r="56176" ht="8.25" hidden="1" customHeight="1"/>
    <row r="56177" ht="8.25" hidden="1" customHeight="1"/>
    <row r="56178" ht="8.25" hidden="1" customHeight="1"/>
    <row r="56179" ht="8.25" hidden="1" customHeight="1"/>
    <row r="56180" ht="8.25" hidden="1" customHeight="1"/>
    <row r="56181" ht="8.25" hidden="1" customHeight="1"/>
    <row r="56182" ht="8.25" hidden="1" customHeight="1"/>
    <row r="56183" ht="8.25" hidden="1" customHeight="1"/>
    <row r="56184" ht="8.25" hidden="1" customHeight="1"/>
    <row r="56185" ht="8.25" hidden="1" customHeight="1"/>
    <row r="56186" ht="8.25" hidden="1" customHeight="1"/>
    <row r="56187" ht="8.25" hidden="1" customHeight="1"/>
    <row r="56188" ht="8.25" hidden="1" customHeight="1"/>
    <row r="56189" ht="8.25" hidden="1" customHeight="1"/>
    <row r="56190" ht="8.25" hidden="1" customHeight="1"/>
    <row r="56191" ht="8.25" hidden="1" customHeight="1"/>
    <row r="56192" ht="8.25" hidden="1" customHeight="1"/>
    <row r="56193" ht="8.25" hidden="1" customHeight="1"/>
    <row r="56194" ht="8.25" hidden="1" customHeight="1"/>
    <row r="56195" ht="8.25" hidden="1" customHeight="1"/>
    <row r="56196" ht="8.25" hidden="1" customHeight="1"/>
    <row r="56197" ht="8.25" hidden="1" customHeight="1"/>
    <row r="56198" ht="8.25" hidden="1" customHeight="1"/>
    <row r="56199" ht="8.25" hidden="1" customHeight="1"/>
    <row r="56200" ht="8.25" hidden="1" customHeight="1"/>
    <row r="56201" ht="8.25" hidden="1" customHeight="1"/>
    <row r="56202" ht="8.25" hidden="1" customHeight="1"/>
    <row r="56203" ht="8.25" hidden="1" customHeight="1"/>
    <row r="56204" ht="8.25" hidden="1" customHeight="1"/>
    <row r="56205" ht="8.25" hidden="1" customHeight="1"/>
    <row r="56206" ht="8.25" hidden="1" customHeight="1"/>
    <row r="56207" ht="8.25" hidden="1" customHeight="1"/>
    <row r="56208" ht="8.25" hidden="1" customHeight="1"/>
    <row r="56209" ht="8.25" hidden="1" customHeight="1"/>
    <row r="56210" ht="8.25" hidden="1" customHeight="1"/>
    <row r="56211" ht="8.25" hidden="1" customHeight="1"/>
    <row r="56212" ht="8.25" hidden="1" customHeight="1"/>
    <row r="56213" ht="8.25" hidden="1" customHeight="1"/>
    <row r="56214" ht="8.25" hidden="1" customHeight="1"/>
    <row r="56215" ht="8.25" hidden="1" customHeight="1"/>
    <row r="56216" ht="8.25" hidden="1" customHeight="1"/>
    <row r="56217" ht="8.25" hidden="1" customHeight="1"/>
    <row r="56218" ht="8.25" hidden="1" customHeight="1"/>
    <row r="56219" ht="8.25" hidden="1" customHeight="1"/>
    <row r="56220" ht="8.25" hidden="1" customHeight="1"/>
    <row r="56221" ht="8.25" hidden="1" customHeight="1"/>
    <row r="56222" ht="8.25" hidden="1" customHeight="1"/>
    <row r="56223" ht="8.25" hidden="1" customHeight="1"/>
    <row r="56224" ht="8.25" hidden="1" customHeight="1"/>
    <row r="56225" ht="8.25" hidden="1" customHeight="1"/>
    <row r="56226" ht="8.25" hidden="1" customHeight="1"/>
    <row r="56227" ht="8.25" hidden="1" customHeight="1"/>
    <row r="56228" ht="8.25" hidden="1" customHeight="1"/>
    <row r="56229" ht="8.25" hidden="1" customHeight="1"/>
    <row r="56230" ht="8.25" hidden="1" customHeight="1"/>
    <row r="56231" ht="8.25" hidden="1" customHeight="1"/>
    <row r="56232" ht="8.25" hidden="1" customHeight="1"/>
    <row r="56233" ht="8.25" hidden="1" customHeight="1"/>
    <row r="56234" ht="8.25" hidden="1" customHeight="1"/>
    <row r="56235" ht="8.25" hidden="1" customHeight="1"/>
    <row r="56236" ht="8.25" hidden="1" customHeight="1"/>
    <row r="56237" ht="8.25" hidden="1" customHeight="1"/>
    <row r="56238" ht="8.25" hidden="1" customHeight="1"/>
    <row r="56239" ht="8.25" hidden="1" customHeight="1"/>
    <row r="56240" ht="8.25" hidden="1" customHeight="1"/>
    <row r="56241" ht="8.25" hidden="1" customHeight="1"/>
    <row r="56242" ht="8.25" hidden="1" customHeight="1"/>
    <row r="56243" ht="8.25" hidden="1" customHeight="1"/>
    <row r="56244" ht="8.25" hidden="1" customHeight="1"/>
    <row r="56245" ht="8.25" hidden="1" customHeight="1"/>
    <row r="56246" ht="8.25" hidden="1" customHeight="1"/>
    <row r="56247" ht="8.25" hidden="1" customHeight="1"/>
    <row r="56248" ht="8.25" hidden="1" customHeight="1"/>
    <row r="56249" ht="8.25" hidden="1" customHeight="1"/>
    <row r="56250" ht="8.25" hidden="1" customHeight="1"/>
    <row r="56251" ht="8.25" hidden="1" customHeight="1"/>
    <row r="56252" ht="8.25" hidden="1" customHeight="1"/>
    <row r="56253" ht="8.25" hidden="1" customHeight="1"/>
    <row r="56254" ht="8.25" hidden="1" customHeight="1"/>
    <row r="56255" ht="8.25" hidden="1" customHeight="1"/>
    <row r="56256" ht="8.25" hidden="1" customHeight="1"/>
    <row r="56257" ht="8.25" hidden="1" customHeight="1"/>
    <row r="56258" ht="8.25" hidden="1" customHeight="1"/>
    <row r="56259" ht="8.25" hidden="1" customHeight="1"/>
    <row r="56260" ht="8.25" hidden="1" customHeight="1"/>
    <row r="56261" ht="8.25" hidden="1" customHeight="1"/>
    <row r="56262" ht="8.25" hidden="1" customHeight="1"/>
    <row r="56263" ht="8.25" hidden="1" customHeight="1"/>
    <row r="56264" ht="8.25" hidden="1" customHeight="1"/>
    <row r="56265" ht="8.25" hidden="1" customHeight="1"/>
    <row r="56266" ht="8.25" hidden="1" customHeight="1"/>
    <row r="56267" ht="8.25" hidden="1" customHeight="1"/>
    <row r="56268" ht="8.25" hidden="1" customHeight="1"/>
    <row r="56269" ht="8.25" hidden="1" customHeight="1"/>
    <row r="56270" ht="8.25" hidden="1" customHeight="1"/>
    <row r="56271" ht="8.25" hidden="1" customHeight="1"/>
    <row r="56272" ht="8.25" hidden="1" customHeight="1"/>
    <row r="56273" ht="8.25" hidden="1" customHeight="1"/>
    <row r="56274" ht="8.25" hidden="1" customHeight="1"/>
    <row r="56275" ht="8.25" hidden="1" customHeight="1"/>
    <row r="56276" ht="8.25" hidden="1" customHeight="1"/>
    <row r="56277" ht="8.25" hidden="1" customHeight="1"/>
    <row r="56278" ht="8.25" hidden="1" customHeight="1"/>
    <row r="56279" ht="8.25" hidden="1" customHeight="1"/>
    <row r="56280" ht="8.25" hidden="1" customHeight="1"/>
    <row r="56281" ht="8.25" hidden="1" customHeight="1"/>
    <row r="56282" ht="8.25" hidden="1" customHeight="1"/>
    <row r="56283" ht="8.25" hidden="1" customHeight="1"/>
    <row r="56284" ht="8.25" hidden="1" customHeight="1"/>
    <row r="56285" ht="8.25" hidden="1" customHeight="1"/>
    <row r="56286" ht="8.25" hidden="1" customHeight="1"/>
    <row r="56287" ht="8.25" hidden="1" customHeight="1"/>
    <row r="56288" ht="8.25" hidden="1" customHeight="1"/>
    <row r="56289" ht="8.25" hidden="1" customHeight="1"/>
    <row r="56290" ht="8.25" hidden="1" customHeight="1"/>
    <row r="56291" ht="8.25" hidden="1" customHeight="1"/>
    <row r="56292" ht="8.25" hidden="1" customHeight="1"/>
    <row r="56293" ht="8.25" hidden="1" customHeight="1"/>
    <row r="56294" ht="8.25" hidden="1" customHeight="1"/>
    <row r="56295" ht="8.25" hidden="1" customHeight="1"/>
    <row r="56296" ht="8.25" hidden="1" customHeight="1"/>
    <row r="56297" ht="8.25" hidden="1" customHeight="1"/>
    <row r="56298" ht="8.25" hidden="1" customHeight="1"/>
    <row r="56299" ht="8.25" hidden="1" customHeight="1"/>
    <row r="56300" ht="8.25" hidden="1" customHeight="1"/>
    <row r="56301" ht="8.25" hidden="1" customHeight="1"/>
    <row r="56302" ht="8.25" hidden="1" customHeight="1"/>
    <row r="56303" ht="8.25" hidden="1" customHeight="1"/>
    <row r="56304" ht="8.25" hidden="1" customHeight="1"/>
    <row r="56305" ht="8.25" hidden="1" customHeight="1"/>
    <row r="56306" ht="8.25" hidden="1" customHeight="1"/>
    <row r="56307" ht="8.25" hidden="1" customHeight="1"/>
    <row r="56308" ht="8.25" hidden="1" customHeight="1"/>
    <row r="56309" ht="8.25" hidden="1" customHeight="1"/>
    <row r="56310" ht="8.25" hidden="1" customHeight="1"/>
    <row r="56311" ht="8.25" hidden="1" customHeight="1"/>
    <row r="56312" ht="8.25" hidden="1" customHeight="1"/>
    <row r="56313" ht="8.25" hidden="1" customHeight="1"/>
    <row r="56314" ht="8.25" hidden="1" customHeight="1"/>
    <row r="56315" ht="8.25" hidden="1" customHeight="1"/>
    <row r="56316" ht="8.25" hidden="1" customHeight="1"/>
    <row r="56317" ht="8.25" hidden="1" customHeight="1"/>
    <row r="56318" ht="8.25" hidden="1" customHeight="1"/>
    <row r="56319" ht="8.25" hidden="1" customHeight="1"/>
    <row r="56320" ht="8.25" hidden="1" customHeight="1"/>
    <row r="56321" ht="8.25" hidden="1" customHeight="1"/>
    <row r="56322" ht="8.25" hidden="1" customHeight="1"/>
    <row r="56323" ht="8.25" hidden="1" customHeight="1"/>
    <row r="56324" ht="8.25" hidden="1" customHeight="1"/>
    <row r="56325" ht="8.25" hidden="1" customHeight="1"/>
    <row r="56326" ht="8.25" hidden="1" customHeight="1"/>
    <row r="56327" ht="8.25" hidden="1" customHeight="1"/>
    <row r="56328" ht="8.25" hidden="1" customHeight="1"/>
    <row r="56329" ht="8.25" hidden="1" customHeight="1"/>
    <row r="56330" ht="8.25" hidden="1" customHeight="1"/>
    <row r="56331" ht="8.25" hidden="1" customHeight="1"/>
    <row r="56332" ht="8.25" hidden="1" customHeight="1"/>
    <row r="56333" ht="8.25" hidden="1" customHeight="1"/>
    <row r="56334" ht="8.25" hidden="1" customHeight="1"/>
    <row r="56335" ht="8.25" hidden="1" customHeight="1"/>
    <row r="56336" ht="8.25" hidden="1" customHeight="1"/>
    <row r="56337" ht="8.25" hidden="1" customHeight="1"/>
    <row r="56338" ht="8.25" hidden="1" customHeight="1"/>
    <row r="56339" ht="8.25" hidden="1" customHeight="1"/>
    <row r="56340" ht="8.25" hidden="1" customHeight="1"/>
    <row r="56341" ht="8.25" hidden="1" customHeight="1"/>
    <row r="56342" ht="8.25" hidden="1" customHeight="1"/>
    <row r="56343" ht="8.25" hidden="1" customHeight="1"/>
    <row r="56344" ht="8.25" hidden="1" customHeight="1"/>
    <row r="56345" ht="8.25" hidden="1" customHeight="1"/>
    <row r="56346" ht="8.25" hidden="1" customHeight="1"/>
    <row r="56347" ht="8.25" hidden="1" customHeight="1"/>
    <row r="56348" ht="8.25" hidden="1" customHeight="1"/>
    <row r="56349" ht="8.25" hidden="1" customHeight="1"/>
    <row r="56350" ht="8.25" hidden="1" customHeight="1"/>
    <row r="56351" ht="8.25" hidden="1" customHeight="1"/>
    <row r="56352" ht="8.25" hidden="1" customHeight="1"/>
    <row r="56353" ht="8.25" hidden="1" customHeight="1"/>
    <row r="56354" ht="8.25" hidden="1" customHeight="1"/>
    <row r="56355" ht="8.25" hidden="1" customHeight="1"/>
    <row r="56356" ht="8.25" hidden="1" customHeight="1"/>
    <row r="56357" ht="8.25" hidden="1" customHeight="1"/>
    <row r="56358" ht="8.25" hidden="1" customHeight="1"/>
    <row r="56359" ht="8.25" hidden="1" customHeight="1"/>
    <row r="56360" ht="8.25" hidden="1" customHeight="1"/>
    <row r="56361" ht="8.25" hidden="1" customHeight="1"/>
    <row r="56362" ht="8.25" hidden="1" customHeight="1"/>
    <row r="56363" ht="8.25" hidden="1" customHeight="1"/>
    <row r="56364" ht="8.25" hidden="1" customHeight="1"/>
    <row r="56365" ht="8.25" hidden="1" customHeight="1"/>
    <row r="56366" ht="8.25" hidden="1" customHeight="1"/>
    <row r="56367" ht="8.25" hidden="1" customHeight="1"/>
    <row r="56368" ht="8.25" hidden="1" customHeight="1"/>
    <row r="56369" ht="8.25" hidden="1" customHeight="1"/>
    <row r="56370" ht="8.25" hidden="1" customHeight="1"/>
    <row r="56371" ht="8.25" hidden="1" customHeight="1"/>
    <row r="56372" ht="8.25" hidden="1" customHeight="1"/>
    <row r="56373" ht="8.25" hidden="1" customHeight="1"/>
    <row r="56374" ht="8.25" hidden="1" customHeight="1"/>
    <row r="56375" ht="8.25" hidden="1" customHeight="1"/>
    <row r="56376" ht="8.25" hidden="1" customHeight="1"/>
    <row r="56377" ht="8.25" hidden="1" customHeight="1"/>
    <row r="56378" ht="8.25" hidden="1" customHeight="1"/>
    <row r="56379" ht="8.25" hidden="1" customHeight="1"/>
    <row r="56380" ht="8.25" hidden="1" customHeight="1"/>
    <row r="56381" ht="8.25" hidden="1" customHeight="1"/>
    <row r="56382" ht="8.25" hidden="1" customHeight="1"/>
    <row r="56383" ht="8.25" hidden="1" customHeight="1"/>
    <row r="56384" ht="8.25" hidden="1" customHeight="1"/>
    <row r="56385" ht="8.25" hidden="1" customHeight="1"/>
    <row r="56386" ht="8.25" hidden="1" customHeight="1"/>
    <row r="56387" ht="8.25" hidden="1" customHeight="1"/>
    <row r="56388" ht="8.25" hidden="1" customHeight="1"/>
    <row r="56389" ht="8.25" hidden="1" customHeight="1"/>
    <row r="56390" ht="8.25" hidden="1" customHeight="1"/>
    <row r="56391" ht="8.25" hidden="1" customHeight="1"/>
    <row r="56392" ht="8.25" hidden="1" customHeight="1"/>
    <row r="56393" ht="8.25" hidden="1" customHeight="1"/>
    <row r="56394" ht="8.25" hidden="1" customHeight="1"/>
    <row r="56395" ht="8.25" hidden="1" customHeight="1"/>
    <row r="56396" ht="8.25" hidden="1" customHeight="1"/>
    <row r="56397" ht="8.25" hidden="1" customHeight="1"/>
    <row r="56398" ht="8.25" hidden="1" customHeight="1"/>
    <row r="56399" ht="8.25" hidden="1" customHeight="1"/>
    <row r="56400" ht="8.25" hidden="1" customHeight="1"/>
    <row r="56401" ht="8.25" hidden="1" customHeight="1"/>
    <row r="56402" ht="8.25" hidden="1" customHeight="1"/>
    <row r="56403" ht="8.25" hidden="1" customHeight="1"/>
    <row r="56404" ht="8.25" hidden="1" customHeight="1"/>
    <row r="56405" ht="8.25" hidden="1" customHeight="1"/>
    <row r="56406" ht="8.25" hidden="1" customHeight="1"/>
    <row r="56407" ht="8.25" hidden="1" customHeight="1"/>
    <row r="56408" ht="8.25" hidden="1" customHeight="1"/>
    <row r="56409" ht="8.25" hidden="1" customHeight="1"/>
    <row r="56410" ht="8.25" hidden="1" customHeight="1"/>
    <row r="56411" ht="8.25" hidden="1" customHeight="1"/>
    <row r="56412" ht="8.25" hidden="1" customHeight="1"/>
    <row r="56413" ht="8.25" hidden="1" customHeight="1"/>
    <row r="56414" ht="8.25" hidden="1" customHeight="1"/>
    <row r="56415" ht="8.25" hidden="1" customHeight="1"/>
    <row r="56416" ht="8.25" hidden="1" customHeight="1"/>
    <row r="56417" ht="8.25" hidden="1" customHeight="1"/>
    <row r="56418" ht="8.25" hidden="1" customHeight="1"/>
    <row r="56419" ht="8.25" hidden="1" customHeight="1"/>
    <row r="56420" ht="8.25" hidden="1" customHeight="1"/>
    <row r="56421" ht="8.25" hidden="1" customHeight="1"/>
    <row r="56422" ht="8.25" hidden="1" customHeight="1"/>
    <row r="56423" ht="8.25" hidden="1" customHeight="1"/>
    <row r="56424" ht="8.25" hidden="1" customHeight="1"/>
    <row r="56425" ht="8.25" hidden="1" customHeight="1"/>
    <row r="56426" ht="8.25" hidden="1" customHeight="1"/>
    <row r="56427" ht="8.25" hidden="1" customHeight="1"/>
    <row r="56428" ht="8.25" hidden="1" customHeight="1"/>
    <row r="56429" ht="8.25" hidden="1" customHeight="1"/>
    <row r="56430" ht="8.25" hidden="1" customHeight="1"/>
    <row r="56431" ht="8.25" hidden="1" customHeight="1"/>
    <row r="56432" ht="8.25" hidden="1" customHeight="1"/>
    <row r="56433" ht="8.25" hidden="1" customHeight="1"/>
    <row r="56434" ht="8.25" hidden="1" customHeight="1"/>
    <row r="56435" ht="8.25" hidden="1" customHeight="1"/>
    <row r="56436" ht="8.25" hidden="1" customHeight="1"/>
    <row r="56437" ht="8.25" hidden="1" customHeight="1"/>
    <row r="56438" ht="8.25" hidden="1" customHeight="1"/>
    <row r="56439" ht="8.25" hidden="1" customHeight="1"/>
    <row r="56440" ht="8.25" hidden="1" customHeight="1"/>
    <row r="56441" ht="8.25" hidden="1" customHeight="1"/>
    <row r="56442" ht="8.25" hidden="1" customHeight="1"/>
    <row r="56443" ht="8.25" hidden="1" customHeight="1"/>
    <row r="56444" ht="8.25" hidden="1" customHeight="1"/>
    <row r="56445" ht="8.25" hidden="1" customHeight="1"/>
    <row r="56446" ht="8.25" hidden="1" customHeight="1"/>
    <row r="56447" ht="8.25" hidden="1" customHeight="1"/>
    <row r="56448" ht="8.25" hidden="1" customHeight="1"/>
    <row r="56449" ht="8.25" hidden="1" customHeight="1"/>
    <row r="56450" ht="8.25" hidden="1" customHeight="1"/>
    <row r="56451" ht="8.25" hidden="1" customHeight="1"/>
    <row r="56452" ht="8.25" hidden="1" customHeight="1"/>
    <row r="56453" ht="8.25" hidden="1" customHeight="1"/>
    <row r="56454" ht="8.25" hidden="1" customHeight="1"/>
    <row r="56455" ht="8.25" hidden="1" customHeight="1"/>
    <row r="56456" ht="8.25" hidden="1" customHeight="1"/>
    <row r="56457" ht="8.25" hidden="1" customHeight="1"/>
    <row r="56458" ht="8.25" hidden="1" customHeight="1"/>
    <row r="56459" ht="8.25" hidden="1" customHeight="1"/>
    <row r="56460" ht="8.25" hidden="1" customHeight="1"/>
    <row r="56461" ht="8.25" hidden="1" customHeight="1"/>
    <row r="56462" ht="8.25" hidden="1" customHeight="1"/>
    <row r="56463" ht="8.25" hidden="1" customHeight="1"/>
    <row r="56464" ht="8.25" hidden="1" customHeight="1"/>
    <row r="56465" ht="8.25" hidden="1" customHeight="1"/>
    <row r="56466" ht="8.25" hidden="1" customHeight="1"/>
    <row r="56467" ht="8.25" hidden="1" customHeight="1"/>
    <row r="56468" ht="8.25" hidden="1" customHeight="1"/>
    <row r="56469" ht="8.25" hidden="1" customHeight="1"/>
    <row r="56470" ht="8.25" hidden="1" customHeight="1"/>
    <row r="56471" ht="8.25" hidden="1" customHeight="1"/>
    <row r="56472" ht="8.25" hidden="1" customHeight="1"/>
    <row r="56473" ht="8.25" hidden="1" customHeight="1"/>
    <row r="56474" ht="8.25" hidden="1" customHeight="1"/>
    <row r="56475" ht="8.25" hidden="1" customHeight="1"/>
    <row r="56476" ht="8.25" hidden="1" customHeight="1"/>
    <row r="56477" ht="8.25" hidden="1" customHeight="1"/>
    <row r="56478" ht="8.25" hidden="1" customHeight="1"/>
    <row r="56479" ht="8.25" hidden="1" customHeight="1"/>
    <row r="56480" ht="8.25" hidden="1" customHeight="1"/>
    <row r="56481" ht="8.25" hidden="1" customHeight="1"/>
    <row r="56482" ht="8.25" hidden="1" customHeight="1"/>
    <row r="56483" ht="8.25" hidden="1" customHeight="1"/>
    <row r="56484" ht="8.25" hidden="1" customHeight="1"/>
    <row r="56485" ht="8.25" hidden="1" customHeight="1"/>
    <row r="56486" ht="8.25" hidden="1" customHeight="1"/>
    <row r="56487" ht="8.25" hidden="1" customHeight="1"/>
    <row r="56488" ht="8.25" hidden="1" customHeight="1"/>
    <row r="56489" ht="8.25" hidden="1" customHeight="1"/>
    <row r="56490" ht="8.25" hidden="1" customHeight="1"/>
    <row r="56491" ht="8.25" hidden="1" customHeight="1"/>
    <row r="56492" ht="8.25" hidden="1" customHeight="1"/>
    <row r="56493" ht="8.25" hidden="1" customHeight="1"/>
    <row r="56494" ht="8.25" hidden="1" customHeight="1"/>
    <row r="56495" ht="8.25" hidden="1" customHeight="1"/>
    <row r="56496" ht="8.25" hidden="1" customHeight="1"/>
    <row r="56497" ht="8.25" hidden="1" customHeight="1"/>
    <row r="56498" ht="8.25" hidden="1" customHeight="1"/>
    <row r="56499" ht="8.25" hidden="1" customHeight="1"/>
    <row r="56500" ht="8.25" hidden="1" customHeight="1"/>
    <row r="56501" ht="8.25" hidden="1" customHeight="1"/>
    <row r="56502" ht="8.25" hidden="1" customHeight="1"/>
    <row r="56503" ht="8.25" hidden="1" customHeight="1"/>
    <row r="56504" ht="8.25" hidden="1" customHeight="1"/>
    <row r="56505" ht="8.25" hidden="1" customHeight="1"/>
    <row r="56506" ht="8.25" hidden="1" customHeight="1"/>
    <row r="56507" ht="8.25" hidden="1" customHeight="1"/>
    <row r="56508" ht="8.25" hidden="1" customHeight="1"/>
    <row r="56509" ht="8.25" hidden="1" customHeight="1"/>
    <row r="56510" ht="8.25" hidden="1" customHeight="1"/>
    <row r="56511" ht="8.25" hidden="1" customHeight="1"/>
    <row r="56512" ht="8.25" hidden="1" customHeight="1"/>
    <row r="56513" ht="8.25" hidden="1" customHeight="1"/>
    <row r="56514" ht="8.25" hidden="1" customHeight="1"/>
    <row r="56515" ht="8.25" hidden="1" customHeight="1"/>
    <row r="56516" ht="8.25" hidden="1" customHeight="1"/>
    <row r="56517" ht="8.25" hidden="1" customHeight="1"/>
    <row r="56518" ht="8.25" hidden="1" customHeight="1"/>
    <row r="56519" ht="8.25" hidden="1" customHeight="1"/>
    <row r="56520" ht="8.25" hidden="1" customHeight="1"/>
    <row r="56521" ht="8.25" hidden="1" customHeight="1"/>
    <row r="56522" ht="8.25" hidden="1" customHeight="1"/>
    <row r="56523" ht="8.25" hidden="1" customHeight="1"/>
    <row r="56524" ht="8.25" hidden="1" customHeight="1"/>
    <row r="56525" ht="8.25" hidden="1" customHeight="1"/>
    <row r="56526" ht="8.25" hidden="1" customHeight="1"/>
    <row r="56527" ht="8.25" hidden="1" customHeight="1"/>
    <row r="56528" ht="8.25" hidden="1" customHeight="1"/>
    <row r="56529" ht="8.25" hidden="1" customHeight="1"/>
    <row r="56530" ht="8.25" hidden="1" customHeight="1"/>
    <row r="56531" ht="8.25" hidden="1" customHeight="1"/>
    <row r="56532" ht="8.25" hidden="1" customHeight="1"/>
    <row r="56533" ht="8.25" hidden="1" customHeight="1"/>
    <row r="56534" ht="8.25" hidden="1" customHeight="1"/>
    <row r="56535" ht="8.25" hidden="1" customHeight="1"/>
    <row r="56536" ht="8.25" hidden="1" customHeight="1"/>
    <row r="56537" ht="8.25" hidden="1" customHeight="1"/>
    <row r="56538" ht="8.25" hidden="1" customHeight="1"/>
    <row r="56539" ht="8.25" hidden="1" customHeight="1"/>
    <row r="56540" ht="8.25" hidden="1" customHeight="1"/>
    <row r="56541" ht="8.25" hidden="1" customHeight="1"/>
    <row r="56542" ht="8.25" hidden="1" customHeight="1"/>
    <row r="56543" ht="8.25" hidden="1" customHeight="1"/>
    <row r="56544" ht="8.25" hidden="1" customHeight="1"/>
    <row r="56545" ht="8.25" hidden="1" customHeight="1"/>
    <row r="56546" ht="8.25" hidden="1" customHeight="1"/>
    <row r="56547" ht="8.25" hidden="1" customHeight="1"/>
    <row r="56548" ht="8.25" hidden="1" customHeight="1"/>
    <row r="56549" ht="8.25" hidden="1" customHeight="1"/>
    <row r="56550" ht="8.25" hidden="1" customHeight="1"/>
    <row r="56551" ht="8.25" hidden="1" customHeight="1"/>
    <row r="56552" ht="8.25" hidden="1" customHeight="1"/>
    <row r="56553" ht="8.25" hidden="1" customHeight="1"/>
    <row r="56554" ht="8.25" hidden="1" customHeight="1"/>
    <row r="56555" ht="8.25" hidden="1" customHeight="1"/>
    <row r="56556" ht="8.25" hidden="1" customHeight="1"/>
    <row r="56557" ht="8.25" hidden="1" customHeight="1"/>
    <row r="56558" ht="8.25" hidden="1" customHeight="1"/>
    <row r="56559" ht="8.25" hidden="1" customHeight="1"/>
    <row r="56560" ht="8.25" hidden="1" customHeight="1"/>
    <row r="56561" ht="8.25" hidden="1" customHeight="1"/>
    <row r="56562" ht="8.25" hidden="1" customHeight="1"/>
    <row r="56563" ht="8.25" hidden="1" customHeight="1"/>
    <row r="56564" ht="8.25" hidden="1" customHeight="1"/>
    <row r="56565" ht="8.25" hidden="1" customHeight="1"/>
    <row r="56566" ht="8.25" hidden="1" customHeight="1"/>
    <row r="56567" ht="8.25" hidden="1" customHeight="1"/>
    <row r="56568" ht="8.25" hidden="1" customHeight="1"/>
    <row r="56569" ht="8.25" hidden="1" customHeight="1"/>
    <row r="56570" ht="8.25" hidden="1" customHeight="1"/>
    <row r="56571" ht="8.25" hidden="1" customHeight="1"/>
    <row r="56572" ht="8.25" hidden="1" customHeight="1"/>
    <row r="56573" ht="8.25" hidden="1" customHeight="1"/>
    <row r="56574" ht="8.25" hidden="1" customHeight="1"/>
    <row r="56575" ht="8.25" hidden="1" customHeight="1"/>
    <row r="56576" ht="8.25" hidden="1" customHeight="1"/>
    <row r="56577" ht="8.25" hidden="1" customHeight="1"/>
    <row r="56578" ht="8.25" hidden="1" customHeight="1"/>
    <row r="56579" ht="8.25" hidden="1" customHeight="1"/>
    <row r="56580" ht="8.25" hidden="1" customHeight="1"/>
    <row r="56581" ht="8.25" hidden="1" customHeight="1"/>
    <row r="56582" ht="8.25" hidden="1" customHeight="1"/>
    <row r="56583" ht="8.25" hidden="1" customHeight="1"/>
    <row r="56584" ht="8.25" hidden="1" customHeight="1"/>
    <row r="56585" ht="8.25" hidden="1" customHeight="1"/>
    <row r="56586" ht="8.25" hidden="1" customHeight="1"/>
    <row r="56587" ht="8.25" hidden="1" customHeight="1"/>
    <row r="56588" ht="8.25" hidden="1" customHeight="1"/>
    <row r="56589" ht="8.25" hidden="1" customHeight="1"/>
    <row r="56590" ht="8.25" hidden="1" customHeight="1"/>
    <row r="56591" ht="8.25" hidden="1" customHeight="1"/>
    <row r="56592" ht="8.25" hidden="1" customHeight="1"/>
    <row r="56593" ht="8.25" hidden="1" customHeight="1"/>
    <row r="56594" ht="8.25" hidden="1" customHeight="1"/>
    <row r="56595" ht="8.25" hidden="1" customHeight="1"/>
    <row r="56596" ht="8.25" hidden="1" customHeight="1"/>
    <row r="56597" ht="8.25" hidden="1" customHeight="1"/>
    <row r="56598" ht="8.25" hidden="1" customHeight="1"/>
    <row r="56599" ht="8.25" hidden="1" customHeight="1"/>
    <row r="56600" ht="8.25" hidden="1" customHeight="1"/>
    <row r="56601" ht="8.25" hidden="1" customHeight="1"/>
    <row r="56602" ht="8.25" hidden="1" customHeight="1"/>
    <row r="56603" ht="8.25" hidden="1" customHeight="1"/>
    <row r="56604" ht="8.25" hidden="1" customHeight="1"/>
    <row r="56605" ht="8.25" hidden="1" customHeight="1"/>
    <row r="56606" ht="8.25" hidden="1" customHeight="1"/>
    <row r="56607" ht="8.25" hidden="1" customHeight="1"/>
    <row r="56608" ht="8.25" hidden="1" customHeight="1"/>
    <row r="56609" ht="8.25" hidden="1" customHeight="1"/>
    <row r="56610" ht="8.25" hidden="1" customHeight="1"/>
    <row r="56611" ht="8.25" hidden="1" customHeight="1"/>
    <row r="56612" ht="8.25" hidden="1" customHeight="1"/>
    <row r="56613" ht="8.25" hidden="1" customHeight="1"/>
    <row r="56614" ht="8.25" hidden="1" customHeight="1"/>
    <row r="56615" ht="8.25" hidden="1" customHeight="1"/>
    <row r="56616" ht="8.25" hidden="1" customHeight="1"/>
    <row r="56617" ht="8.25" hidden="1" customHeight="1"/>
    <row r="56618" ht="8.25" hidden="1" customHeight="1"/>
    <row r="56619" ht="8.25" hidden="1" customHeight="1"/>
    <row r="56620" ht="8.25" hidden="1" customHeight="1"/>
    <row r="56621" ht="8.25" hidden="1" customHeight="1"/>
    <row r="56622" ht="8.25" hidden="1" customHeight="1"/>
    <row r="56623" ht="8.25" hidden="1" customHeight="1"/>
    <row r="56624" ht="8.25" hidden="1" customHeight="1"/>
    <row r="56625" ht="8.25" hidden="1" customHeight="1"/>
    <row r="56626" ht="8.25" hidden="1" customHeight="1"/>
    <row r="56627" ht="8.25" hidden="1" customHeight="1"/>
    <row r="56628" ht="8.25" hidden="1" customHeight="1"/>
    <row r="56629" ht="8.25" hidden="1" customHeight="1"/>
    <row r="56630" ht="8.25" hidden="1" customHeight="1"/>
    <row r="56631" ht="8.25" hidden="1" customHeight="1"/>
    <row r="56632" ht="8.25" hidden="1" customHeight="1"/>
    <row r="56633" ht="8.25" hidden="1" customHeight="1"/>
    <row r="56634" ht="8.25" hidden="1" customHeight="1"/>
    <row r="56635" ht="8.25" hidden="1" customHeight="1"/>
    <row r="56636" ht="8.25" hidden="1" customHeight="1"/>
    <row r="56637" ht="8.25" hidden="1" customHeight="1"/>
    <row r="56638" ht="8.25" hidden="1" customHeight="1"/>
    <row r="56639" ht="8.25" hidden="1" customHeight="1"/>
    <row r="56640" ht="8.25" hidden="1" customHeight="1"/>
    <row r="56641" ht="8.25" hidden="1" customHeight="1"/>
    <row r="56642" ht="8.25" hidden="1" customHeight="1"/>
    <row r="56643" ht="8.25" hidden="1" customHeight="1"/>
    <row r="56644" ht="8.25" hidden="1" customHeight="1"/>
    <row r="56645" ht="8.25" hidden="1" customHeight="1"/>
    <row r="56646" ht="8.25" hidden="1" customHeight="1"/>
    <row r="56647" ht="8.25" hidden="1" customHeight="1"/>
    <row r="56648" ht="8.25" hidden="1" customHeight="1"/>
    <row r="56649" ht="8.25" hidden="1" customHeight="1"/>
    <row r="56650" ht="8.25" hidden="1" customHeight="1"/>
    <row r="56651" ht="8.25" hidden="1" customHeight="1"/>
    <row r="56652" ht="8.25" hidden="1" customHeight="1"/>
    <row r="56653" ht="8.25" hidden="1" customHeight="1"/>
    <row r="56654" ht="8.25" hidden="1" customHeight="1"/>
    <row r="56655" ht="8.25" hidden="1" customHeight="1"/>
    <row r="56656" ht="8.25" hidden="1" customHeight="1"/>
    <row r="56657" ht="8.25" hidden="1" customHeight="1"/>
    <row r="56658" ht="8.25" hidden="1" customHeight="1"/>
    <row r="56659" ht="8.25" hidden="1" customHeight="1"/>
    <row r="56660" ht="8.25" hidden="1" customHeight="1"/>
    <row r="56661" ht="8.25" hidden="1" customHeight="1"/>
    <row r="56662" ht="8.25" hidden="1" customHeight="1"/>
    <row r="56663" ht="8.25" hidden="1" customHeight="1"/>
    <row r="56664" ht="8.25" hidden="1" customHeight="1"/>
    <row r="56665" ht="8.25" hidden="1" customHeight="1"/>
    <row r="56666" ht="8.25" hidden="1" customHeight="1"/>
    <row r="56667" ht="8.25" hidden="1" customHeight="1"/>
    <row r="56668" ht="8.25" hidden="1" customHeight="1"/>
    <row r="56669" ht="8.25" hidden="1" customHeight="1"/>
    <row r="56670" ht="8.25" hidden="1" customHeight="1"/>
    <row r="56671" ht="8.25" hidden="1" customHeight="1"/>
    <row r="56672" ht="8.25" hidden="1" customHeight="1"/>
    <row r="56673" ht="8.25" hidden="1" customHeight="1"/>
    <row r="56674" ht="8.25" hidden="1" customHeight="1"/>
    <row r="56675" ht="8.25" hidden="1" customHeight="1"/>
    <row r="56676" ht="8.25" hidden="1" customHeight="1"/>
    <row r="56677" ht="8.25" hidden="1" customHeight="1"/>
    <row r="56678" ht="8.25" hidden="1" customHeight="1"/>
    <row r="56679" ht="8.25" hidden="1" customHeight="1"/>
    <row r="56680" ht="8.25" hidden="1" customHeight="1"/>
    <row r="56681" ht="8.25" hidden="1" customHeight="1"/>
    <row r="56682" ht="8.25" hidden="1" customHeight="1"/>
    <row r="56683" ht="8.25" hidden="1" customHeight="1"/>
    <row r="56684" ht="8.25" hidden="1" customHeight="1"/>
    <row r="56685" ht="8.25" hidden="1" customHeight="1"/>
    <row r="56686" ht="8.25" hidden="1" customHeight="1"/>
    <row r="56687" ht="8.25" hidden="1" customHeight="1"/>
    <row r="56688" ht="8.25" hidden="1" customHeight="1"/>
    <row r="56689" ht="8.25" hidden="1" customHeight="1"/>
    <row r="56690" ht="8.25" hidden="1" customHeight="1"/>
    <row r="56691" ht="8.25" hidden="1" customHeight="1"/>
    <row r="56692" ht="8.25" hidden="1" customHeight="1"/>
    <row r="56693" ht="8.25" hidden="1" customHeight="1"/>
    <row r="56694" ht="8.25" hidden="1" customHeight="1"/>
    <row r="56695" ht="8.25" hidden="1" customHeight="1"/>
    <row r="56696" ht="8.25" hidden="1" customHeight="1"/>
    <row r="56697" ht="8.25" hidden="1" customHeight="1"/>
    <row r="56698" ht="8.25" hidden="1" customHeight="1"/>
    <row r="56699" ht="8.25" hidden="1" customHeight="1"/>
    <row r="56700" ht="8.25" hidden="1" customHeight="1"/>
    <row r="56701" ht="8.25" hidden="1" customHeight="1"/>
    <row r="56702" ht="8.25" hidden="1" customHeight="1"/>
    <row r="56703" ht="8.25" hidden="1" customHeight="1"/>
    <row r="56704" ht="8.25" hidden="1" customHeight="1"/>
    <row r="56705" ht="8.25" hidden="1" customHeight="1"/>
    <row r="56706" ht="8.25" hidden="1" customHeight="1"/>
    <row r="56707" ht="8.25" hidden="1" customHeight="1"/>
    <row r="56708" ht="8.25" hidden="1" customHeight="1"/>
    <row r="56709" ht="8.25" hidden="1" customHeight="1"/>
    <row r="56710" ht="8.25" hidden="1" customHeight="1"/>
    <row r="56711" ht="8.25" hidden="1" customHeight="1"/>
    <row r="56712" ht="8.25" hidden="1" customHeight="1"/>
    <row r="56713" ht="8.25" hidden="1" customHeight="1"/>
    <row r="56714" ht="8.25" hidden="1" customHeight="1"/>
    <row r="56715" ht="8.25" hidden="1" customHeight="1"/>
    <row r="56716" ht="8.25" hidden="1" customHeight="1"/>
    <row r="56717" ht="8.25" hidden="1" customHeight="1"/>
    <row r="56718" ht="8.25" hidden="1" customHeight="1"/>
    <row r="56719" ht="8.25" hidden="1" customHeight="1"/>
    <row r="56720" ht="8.25" hidden="1" customHeight="1"/>
    <row r="56721" ht="8.25" hidden="1" customHeight="1"/>
    <row r="56722" ht="8.25" hidden="1" customHeight="1"/>
    <row r="56723" ht="8.25" hidden="1" customHeight="1"/>
    <row r="56724" ht="8.25" hidden="1" customHeight="1"/>
    <row r="56725" ht="8.25" hidden="1" customHeight="1"/>
    <row r="56726" ht="8.25" hidden="1" customHeight="1"/>
    <row r="56727" ht="8.25" hidden="1" customHeight="1"/>
    <row r="56728" ht="8.25" hidden="1" customHeight="1"/>
    <row r="56729" ht="8.25" hidden="1" customHeight="1"/>
    <row r="56730" ht="8.25" hidden="1" customHeight="1"/>
    <row r="56731" ht="8.25" hidden="1" customHeight="1"/>
    <row r="56732" ht="8.25" hidden="1" customHeight="1"/>
    <row r="56733" ht="8.25" hidden="1" customHeight="1"/>
    <row r="56734" ht="8.25" hidden="1" customHeight="1"/>
    <row r="56735" ht="8.25" hidden="1" customHeight="1"/>
    <row r="56736" ht="8.25" hidden="1" customHeight="1"/>
    <row r="56737" ht="8.25" hidden="1" customHeight="1"/>
    <row r="56738" ht="8.25" hidden="1" customHeight="1"/>
    <row r="56739" ht="8.25" hidden="1" customHeight="1"/>
    <row r="56740" ht="8.25" hidden="1" customHeight="1"/>
    <row r="56741" ht="8.25" hidden="1" customHeight="1"/>
    <row r="56742" ht="8.25" hidden="1" customHeight="1"/>
    <row r="56743" ht="8.25" hidden="1" customHeight="1"/>
    <row r="56744" ht="8.25" hidden="1" customHeight="1"/>
    <row r="56745" ht="8.25" hidden="1" customHeight="1"/>
    <row r="56746" ht="8.25" hidden="1" customHeight="1"/>
    <row r="56747" ht="8.25" hidden="1" customHeight="1"/>
    <row r="56748" ht="8.25" hidden="1" customHeight="1"/>
    <row r="56749" ht="8.25" hidden="1" customHeight="1"/>
    <row r="56750" ht="8.25" hidden="1" customHeight="1"/>
    <row r="56751" ht="8.25" hidden="1" customHeight="1"/>
    <row r="56752" ht="8.25" hidden="1" customHeight="1"/>
    <row r="56753" ht="8.25" hidden="1" customHeight="1"/>
    <row r="56754" ht="8.25" hidden="1" customHeight="1"/>
    <row r="56755" ht="8.25" hidden="1" customHeight="1"/>
    <row r="56756" ht="8.25" hidden="1" customHeight="1"/>
    <row r="56757" ht="8.25" hidden="1" customHeight="1"/>
    <row r="56758" ht="8.25" hidden="1" customHeight="1"/>
    <row r="56759" ht="8.25" hidden="1" customHeight="1"/>
    <row r="56760" ht="8.25" hidden="1" customHeight="1"/>
    <row r="56761" ht="8.25" hidden="1" customHeight="1"/>
    <row r="56762" ht="8.25" hidden="1" customHeight="1"/>
    <row r="56763" ht="8.25" hidden="1" customHeight="1"/>
    <row r="56764" ht="8.25" hidden="1" customHeight="1"/>
    <row r="56765" ht="8.25" hidden="1" customHeight="1"/>
    <row r="56766" ht="8.25" hidden="1" customHeight="1"/>
    <row r="56767" ht="8.25" hidden="1" customHeight="1"/>
    <row r="56768" ht="8.25" hidden="1" customHeight="1"/>
    <row r="56769" ht="8.25" hidden="1" customHeight="1"/>
    <row r="56770" ht="8.25" hidden="1" customHeight="1"/>
    <row r="56771" ht="8.25" hidden="1" customHeight="1"/>
    <row r="56772" ht="8.25" hidden="1" customHeight="1"/>
    <row r="56773" ht="8.25" hidden="1" customHeight="1"/>
    <row r="56774" ht="8.25" hidden="1" customHeight="1"/>
    <row r="56775" ht="8.25" hidden="1" customHeight="1"/>
    <row r="56776" ht="8.25" hidden="1" customHeight="1"/>
    <row r="56777" ht="8.25" hidden="1" customHeight="1"/>
    <row r="56778" ht="8.25" hidden="1" customHeight="1"/>
    <row r="56779" ht="8.25" hidden="1" customHeight="1"/>
    <row r="56780" ht="8.25" hidden="1" customHeight="1"/>
    <row r="56781" ht="8.25" hidden="1" customHeight="1"/>
    <row r="56782" ht="8.25" hidden="1" customHeight="1"/>
    <row r="56783" ht="8.25" hidden="1" customHeight="1"/>
    <row r="56784" ht="8.25" hidden="1" customHeight="1"/>
    <row r="56785" ht="8.25" hidden="1" customHeight="1"/>
    <row r="56786" ht="8.25" hidden="1" customHeight="1"/>
    <row r="56787" ht="8.25" hidden="1" customHeight="1"/>
    <row r="56788" ht="8.25" hidden="1" customHeight="1"/>
    <row r="56789" ht="8.25" hidden="1" customHeight="1"/>
    <row r="56790" ht="8.25" hidden="1" customHeight="1"/>
    <row r="56791" ht="8.25" hidden="1" customHeight="1"/>
    <row r="56792" ht="8.25" hidden="1" customHeight="1"/>
    <row r="56793" ht="8.25" hidden="1" customHeight="1"/>
    <row r="56794" ht="8.25" hidden="1" customHeight="1"/>
    <row r="56795" ht="8.25" hidden="1" customHeight="1"/>
    <row r="56796" ht="8.25" hidden="1" customHeight="1"/>
    <row r="56797" ht="8.25" hidden="1" customHeight="1"/>
    <row r="56798" ht="8.25" hidden="1" customHeight="1"/>
    <row r="56799" ht="8.25" hidden="1" customHeight="1"/>
    <row r="56800" ht="8.25" hidden="1" customHeight="1"/>
    <row r="56801" ht="8.25" hidden="1" customHeight="1"/>
    <row r="56802" ht="8.25" hidden="1" customHeight="1"/>
    <row r="56803" ht="8.25" hidden="1" customHeight="1"/>
    <row r="56804" ht="8.25" hidden="1" customHeight="1"/>
    <row r="56805" ht="8.25" hidden="1" customHeight="1"/>
    <row r="56806" ht="8.25" hidden="1" customHeight="1"/>
    <row r="56807" ht="8.25" hidden="1" customHeight="1"/>
    <row r="56808" ht="8.25" hidden="1" customHeight="1"/>
    <row r="56809" ht="8.25" hidden="1" customHeight="1"/>
    <row r="56810" ht="8.25" hidden="1" customHeight="1"/>
    <row r="56811" ht="8.25" hidden="1" customHeight="1"/>
    <row r="56812" ht="8.25" hidden="1" customHeight="1"/>
    <row r="56813" ht="8.25" hidden="1" customHeight="1"/>
    <row r="56814" ht="8.25" hidden="1" customHeight="1"/>
    <row r="56815" ht="8.25" hidden="1" customHeight="1"/>
    <row r="56816" ht="8.25" hidden="1" customHeight="1"/>
    <row r="56817" ht="8.25" hidden="1" customHeight="1"/>
    <row r="56818" ht="8.25" hidden="1" customHeight="1"/>
    <row r="56819" ht="8.25" hidden="1" customHeight="1"/>
    <row r="56820" ht="8.25" hidden="1" customHeight="1"/>
    <row r="56821" ht="8.25" hidden="1" customHeight="1"/>
    <row r="56822" ht="8.25" hidden="1" customHeight="1"/>
    <row r="56823" ht="8.25" hidden="1" customHeight="1"/>
    <row r="56824" ht="8.25" hidden="1" customHeight="1"/>
    <row r="56825" ht="8.25" hidden="1" customHeight="1"/>
    <row r="56826" ht="8.25" hidden="1" customHeight="1"/>
    <row r="56827" ht="8.25" hidden="1" customHeight="1"/>
    <row r="56828" ht="8.25" hidden="1" customHeight="1"/>
    <row r="56829" ht="8.25" hidden="1" customHeight="1"/>
    <row r="56830" ht="8.25" hidden="1" customHeight="1"/>
    <row r="56831" ht="8.25" hidden="1" customHeight="1"/>
    <row r="56832" ht="8.25" hidden="1" customHeight="1"/>
    <row r="56833" ht="8.25" hidden="1" customHeight="1"/>
    <row r="56834" ht="8.25" hidden="1" customHeight="1"/>
    <row r="56835" ht="8.25" hidden="1" customHeight="1"/>
    <row r="56836" ht="8.25" hidden="1" customHeight="1"/>
    <row r="56837" ht="8.25" hidden="1" customHeight="1"/>
    <row r="56838" ht="8.25" hidden="1" customHeight="1"/>
    <row r="56839" ht="8.25" hidden="1" customHeight="1"/>
    <row r="56840" ht="8.25" hidden="1" customHeight="1"/>
    <row r="56841" ht="8.25" hidden="1" customHeight="1"/>
    <row r="56842" ht="8.25" hidden="1" customHeight="1"/>
    <row r="56843" ht="8.25" hidden="1" customHeight="1"/>
    <row r="56844" ht="8.25" hidden="1" customHeight="1"/>
    <row r="56845" ht="8.25" hidden="1" customHeight="1"/>
    <row r="56846" ht="8.25" hidden="1" customHeight="1"/>
    <row r="56847" ht="8.25" hidden="1" customHeight="1"/>
    <row r="56848" ht="8.25" hidden="1" customHeight="1"/>
    <row r="56849" ht="8.25" hidden="1" customHeight="1"/>
    <row r="56850" ht="8.25" hidden="1" customHeight="1"/>
    <row r="56851" ht="8.25" hidden="1" customHeight="1"/>
    <row r="56852" ht="8.25" hidden="1" customHeight="1"/>
    <row r="56853" ht="8.25" hidden="1" customHeight="1"/>
    <row r="56854" ht="8.25" hidden="1" customHeight="1"/>
    <row r="56855" ht="8.25" hidden="1" customHeight="1"/>
    <row r="56856" ht="8.25" hidden="1" customHeight="1"/>
    <row r="56857" ht="8.25" hidden="1" customHeight="1"/>
    <row r="56858" ht="8.25" hidden="1" customHeight="1"/>
    <row r="56859" ht="8.25" hidden="1" customHeight="1"/>
    <row r="56860" ht="8.25" hidden="1" customHeight="1"/>
    <row r="56861" ht="8.25" hidden="1" customHeight="1"/>
    <row r="56862" ht="8.25" hidden="1" customHeight="1"/>
    <row r="56863" ht="8.25" hidden="1" customHeight="1"/>
    <row r="56864" ht="8.25" hidden="1" customHeight="1"/>
    <row r="56865" ht="8.25" hidden="1" customHeight="1"/>
    <row r="56866" ht="8.25" hidden="1" customHeight="1"/>
    <row r="56867" ht="8.25" hidden="1" customHeight="1"/>
    <row r="56868" ht="8.25" hidden="1" customHeight="1"/>
    <row r="56869" ht="8.25" hidden="1" customHeight="1"/>
    <row r="56870" ht="8.25" hidden="1" customHeight="1"/>
    <row r="56871" ht="8.25" hidden="1" customHeight="1"/>
    <row r="56872" ht="8.25" hidden="1" customHeight="1"/>
    <row r="56873" ht="8.25" hidden="1" customHeight="1"/>
    <row r="56874" ht="8.25" hidden="1" customHeight="1"/>
    <row r="56875" ht="8.25" hidden="1" customHeight="1"/>
    <row r="56876" ht="8.25" hidden="1" customHeight="1"/>
    <row r="56877" ht="8.25" hidden="1" customHeight="1"/>
    <row r="56878" ht="8.25" hidden="1" customHeight="1"/>
    <row r="56879" ht="8.25" hidden="1" customHeight="1"/>
    <row r="56880" ht="8.25" hidden="1" customHeight="1"/>
    <row r="56881" ht="8.25" hidden="1" customHeight="1"/>
    <row r="56882" ht="8.25" hidden="1" customHeight="1"/>
    <row r="56883" ht="8.25" hidden="1" customHeight="1"/>
    <row r="56884" ht="8.25" hidden="1" customHeight="1"/>
    <row r="56885" ht="8.25" hidden="1" customHeight="1"/>
    <row r="56886" ht="8.25" hidden="1" customHeight="1"/>
    <row r="56887" ht="8.25" hidden="1" customHeight="1"/>
    <row r="56888" ht="8.25" hidden="1" customHeight="1"/>
    <row r="56889" ht="8.25" hidden="1" customHeight="1"/>
    <row r="56890" ht="8.25" hidden="1" customHeight="1"/>
    <row r="56891" ht="8.25" hidden="1" customHeight="1"/>
    <row r="56892" ht="8.25" hidden="1" customHeight="1"/>
    <row r="56893" ht="8.25" hidden="1" customHeight="1"/>
    <row r="56894" ht="8.25" hidden="1" customHeight="1"/>
    <row r="56895" ht="8.25" hidden="1" customHeight="1"/>
    <row r="56896" ht="8.25" hidden="1" customHeight="1"/>
    <row r="56897" ht="8.25" hidden="1" customHeight="1"/>
    <row r="56898" ht="8.25" hidden="1" customHeight="1"/>
    <row r="56899" ht="8.25" hidden="1" customHeight="1"/>
    <row r="56900" ht="8.25" hidden="1" customHeight="1"/>
    <row r="56901" ht="8.25" hidden="1" customHeight="1"/>
    <row r="56902" ht="8.25" hidden="1" customHeight="1"/>
    <row r="56903" ht="8.25" hidden="1" customHeight="1"/>
    <row r="56904" ht="8.25" hidden="1" customHeight="1"/>
    <row r="56905" ht="8.25" hidden="1" customHeight="1"/>
    <row r="56906" ht="8.25" hidden="1" customHeight="1"/>
    <row r="56907" ht="8.25" hidden="1" customHeight="1"/>
    <row r="56908" ht="8.25" hidden="1" customHeight="1"/>
    <row r="56909" ht="8.25" hidden="1" customHeight="1"/>
    <row r="56910" ht="8.25" hidden="1" customHeight="1"/>
    <row r="56911" ht="8.25" hidden="1" customHeight="1"/>
    <row r="56912" ht="8.25" hidden="1" customHeight="1"/>
    <row r="56913" ht="8.25" hidden="1" customHeight="1"/>
    <row r="56914" ht="8.25" hidden="1" customHeight="1"/>
    <row r="56915" ht="8.25" hidden="1" customHeight="1"/>
    <row r="56916" ht="8.25" hidden="1" customHeight="1"/>
    <row r="56917" ht="8.25" hidden="1" customHeight="1"/>
    <row r="56918" ht="8.25" hidden="1" customHeight="1"/>
    <row r="56919" ht="8.25" hidden="1" customHeight="1"/>
    <row r="56920" ht="8.25" hidden="1" customHeight="1"/>
    <row r="56921" ht="8.25" hidden="1" customHeight="1"/>
    <row r="56922" ht="8.25" hidden="1" customHeight="1"/>
    <row r="56923" ht="8.25" hidden="1" customHeight="1"/>
    <row r="56924" ht="8.25" hidden="1" customHeight="1"/>
    <row r="56925" ht="8.25" hidden="1" customHeight="1"/>
    <row r="56926" ht="8.25" hidden="1" customHeight="1"/>
    <row r="56927" ht="8.25" hidden="1" customHeight="1"/>
    <row r="56928" ht="8.25" hidden="1" customHeight="1"/>
    <row r="56929" ht="8.25" hidden="1" customHeight="1"/>
    <row r="56930" ht="8.25" hidden="1" customHeight="1"/>
    <row r="56931" ht="8.25" hidden="1" customHeight="1"/>
    <row r="56932" ht="8.25" hidden="1" customHeight="1"/>
    <row r="56933" ht="8.25" hidden="1" customHeight="1"/>
    <row r="56934" ht="8.25" hidden="1" customHeight="1"/>
    <row r="56935" ht="8.25" hidden="1" customHeight="1"/>
    <row r="56936" ht="8.25" hidden="1" customHeight="1"/>
    <row r="56937" ht="8.25" hidden="1" customHeight="1"/>
    <row r="56938" ht="8.25" hidden="1" customHeight="1"/>
    <row r="56939" ht="8.25" hidden="1" customHeight="1"/>
    <row r="56940" ht="8.25" hidden="1" customHeight="1"/>
    <row r="56941" ht="8.25" hidden="1" customHeight="1"/>
    <row r="56942" ht="8.25" hidden="1" customHeight="1"/>
    <row r="56943" ht="8.25" hidden="1" customHeight="1"/>
    <row r="56944" ht="8.25" hidden="1" customHeight="1"/>
    <row r="56945" ht="8.25" hidden="1" customHeight="1"/>
    <row r="56946" ht="8.25" hidden="1" customHeight="1"/>
    <row r="56947" ht="8.25" hidden="1" customHeight="1"/>
    <row r="56948" ht="8.25" hidden="1" customHeight="1"/>
    <row r="56949" ht="8.25" hidden="1" customHeight="1"/>
    <row r="56950" ht="8.25" hidden="1" customHeight="1"/>
    <row r="56951" ht="8.25" hidden="1" customHeight="1"/>
    <row r="56952" ht="8.25" hidden="1" customHeight="1"/>
    <row r="56953" ht="8.25" hidden="1" customHeight="1"/>
    <row r="56954" ht="8.25" hidden="1" customHeight="1"/>
    <row r="56955" ht="8.25" hidden="1" customHeight="1"/>
    <row r="56956" ht="8.25" hidden="1" customHeight="1"/>
    <row r="56957" ht="8.25" hidden="1" customHeight="1"/>
    <row r="56958" ht="8.25" hidden="1" customHeight="1"/>
    <row r="56959" ht="8.25" hidden="1" customHeight="1"/>
    <row r="56960" ht="8.25" hidden="1" customHeight="1"/>
    <row r="56961" ht="8.25" hidden="1" customHeight="1"/>
    <row r="56962" ht="8.25" hidden="1" customHeight="1"/>
    <row r="56963" ht="8.25" hidden="1" customHeight="1"/>
    <row r="56964" ht="8.25" hidden="1" customHeight="1"/>
    <row r="56965" ht="8.25" hidden="1" customHeight="1"/>
    <row r="56966" ht="8.25" hidden="1" customHeight="1"/>
    <row r="56967" ht="8.25" hidden="1" customHeight="1"/>
    <row r="56968" ht="8.25" hidden="1" customHeight="1"/>
    <row r="56969" ht="8.25" hidden="1" customHeight="1"/>
    <row r="56970" ht="8.25" hidden="1" customHeight="1"/>
    <row r="56971" ht="8.25" hidden="1" customHeight="1"/>
    <row r="56972" ht="8.25" hidden="1" customHeight="1"/>
    <row r="56973" ht="8.25" hidden="1" customHeight="1"/>
    <row r="56974" ht="8.25" hidden="1" customHeight="1"/>
    <row r="56975" ht="8.25" hidden="1" customHeight="1"/>
    <row r="56976" ht="8.25" hidden="1" customHeight="1"/>
    <row r="56977" ht="8.25" hidden="1" customHeight="1"/>
    <row r="56978" ht="8.25" hidden="1" customHeight="1"/>
    <row r="56979" ht="8.25" hidden="1" customHeight="1"/>
    <row r="56980" ht="8.25" hidden="1" customHeight="1"/>
    <row r="56981" ht="8.25" hidden="1" customHeight="1"/>
    <row r="56982" ht="8.25" hidden="1" customHeight="1"/>
    <row r="56983" ht="8.25" hidden="1" customHeight="1"/>
    <row r="56984" ht="8.25" hidden="1" customHeight="1"/>
    <row r="56985" ht="8.25" hidden="1" customHeight="1"/>
    <row r="56986" ht="8.25" hidden="1" customHeight="1"/>
    <row r="56987" ht="8.25" hidden="1" customHeight="1"/>
    <row r="56988" ht="8.25" hidden="1" customHeight="1"/>
    <row r="56989" ht="8.25" hidden="1" customHeight="1"/>
    <row r="56990" ht="8.25" hidden="1" customHeight="1"/>
    <row r="56991" ht="8.25" hidden="1" customHeight="1"/>
    <row r="56992" ht="8.25" hidden="1" customHeight="1"/>
    <row r="56993" ht="8.25" hidden="1" customHeight="1"/>
    <row r="56994" ht="8.25" hidden="1" customHeight="1"/>
    <row r="56995" ht="8.25" hidden="1" customHeight="1"/>
    <row r="56996" ht="8.25" hidden="1" customHeight="1"/>
    <row r="56997" ht="8.25" hidden="1" customHeight="1"/>
    <row r="56998" ht="8.25" hidden="1" customHeight="1"/>
    <row r="56999" ht="8.25" hidden="1" customHeight="1"/>
    <row r="57000" ht="8.25" hidden="1" customHeight="1"/>
    <row r="57001" ht="8.25" hidden="1" customHeight="1"/>
    <row r="57002" ht="8.25" hidden="1" customHeight="1"/>
    <row r="57003" ht="8.25" hidden="1" customHeight="1"/>
    <row r="57004" ht="8.25" hidden="1" customHeight="1"/>
    <row r="57005" ht="8.25" hidden="1" customHeight="1"/>
    <row r="57006" ht="8.25" hidden="1" customHeight="1"/>
    <row r="57007" ht="8.25" hidden="1" customHeight="1"/>
    <row r="57008" ht="8.25" hidden="1" customHeight="1"/>
    <row r="57009" ht="8.25" hidden="1" customHeight="1"/>
    <row r="57010" ht="8.25" hidden="1" customHeight="1"/>
    <row r="57011" ht="8.25" hidden="1" customHeight="1"/>
    <row r="57012" ht="8.25" hidden="1" customHeight="1"/>
    <row r="57013" ht="8.25" hidden="1" customHeight="1"/>
    <row r="57014" ht="8.25" hidden="1" customHeight="1"/>
    <row r="57015" ht="8.25" hidden="1" customHeight="1"/>
    <row r="57016" ht="8.25" hidden="1" customHeight="1"/>
    <row r="57017" ht="8.25" hidden="1" customHeight="1"/>
    <row r="57018" ht="8.25" hidden="1" customHeight="1"/>
    <row r="57019" ht="8.25" hidden="1" customHeight="1"/>
    <row r="57020" ht="8.25" hidden="1" customHeight="1"/>
    <row r="57021" ht="8.25" hidden="1" customHeight="1"/>
    <row r="57022" ht="8.25" hidden="1" customHeight="1"/>
    <row r="57023" ht="8.25" hidden="1" customHeight="1"/>
    <row r="57024" ht="8.25" hidden="1" customHeight="1"/>
    <row r="57025" ht="8.25" hidden="1" customHeight="1"/>
    <row r="57026" ht="8.25" hidden="1" customHeight="1"/>
    <row r="57027" ht="8.25" hidden="1" customHeight="1"/>
    <row r="57028" ht="8.25" hidden="1" customHeight="1"/>
    <row r="57029" ht="8.25" hidden="1" customHeight="1"/>
    <row r="57030" ht="8.25" hidden="1" customHeight="1"/>
    <row r="57031" ht="8.25" hidden="1" customHeight="1"/>
    <row r="57032" ht="8.25" hidden="1" customHeight="1"/>
    <row r="57033" ht="8.25" hidden="1" customHeight="1"/>
    <row r="57034" ht="8.25" hidden="1" customHeight="1"/>
    <row r="57035" ht="8.25" hidden="1" customHeight="1"/>
    <row r="57036" ht="8.25" hidden="1" customHeight="1"/>
    <row r="57037" ht="8.25" hidden="1" customHeight="1"/>
    <row r="57038" ht="8.25" hidden="1" customHeight="1"/>
    <row r="57039" ht="8.25" hidden="1" customHeight="1"/>
    <row r="57040" ht="8.25" hidden="1" customHeight="1"/>
    <row r="57041" ht="8.25" hidden="1" customHeight="1"/>
    <row r="57042" ht="8.25" hidden="1" customHeight="1"/>
    <row r="57043" ht="8.25" hidden="1" customHeight="1"/>
    <row r="57044" ht="8.25" hidden="1" customHeight="1"/>
    <row r="57045" ht="8.25" hidden="1" customHeight="1"/>
    <row r="57046" ht="8.25" hidden="1" customHeight="1"/>
    <row r="57047" ht="8.25" hidden="1" customHeight="1"/>
    <row r="57048" ht="8.25" hidden="1" customHeight="1"/>
    <row r="57049" ht="8.25" hidden="1" customHeight="1"/>
    <row r="57050" ht="8.25" hidden="1" customHeight="1"/>
    <row r="57051" ht="8.25" hidden="1" customHeight="1"/>
    <row r="57052" ht="8.25" hidden="1" customHeight="1"/>
    <row r="57053" ht="8.25" hidden="1" customHeight="1"/>
    <row r="57054" ht="8.25" hidden="1" customHeight="1"/>
    <row r="57055" ht="8.25" hidden="1" customHeight="1"/>
    <row r="57056" ht="8.25" hidden="1" customHeight="1"/>
    <row r="57057" ht="8.25" hidden="1" customHeight="1"/>
    <row r="57058" ht="8.25" hidden="1" customHeight="1"/>
    <row r="57059" ht="8.25" hidden="1" customHeight="1"/>
    <row r="57060" ht="8.25" hidden="1" customHeight="1"/>
    <row r="57061" ht="8.25" hidden="1" customHeight="1"/>
    <row r="57062" ht="8.25" hidden="1" customHeight="1"/>
    <row r="57063" ht="8.25" hidden="1" customHeight="1"/>
    <row r="57064" ht="8.25" hidden="1" customHeight="1"/>
    <row r="57065" ht="8.25" hidden="1" customHeight="1"/>
    <row r="57066" ht="8.25" hidden="1" customHeight="1"/>
    <row r="57067" ht="8.25" hidden="1" customHeight="1"/>
    <row r="57068" ht="8.25" hidden="1" customHeight="1"/>
    <row r="57069" ht="8.25" hidden="1" customHeight="1"/>
    <row r="57070" ht="8.25" hidden="1" customHeight="1"/>
    <row r="57071" ht="8.25" hidden="1" customHeight="1"/>
    <row r="57072" ht="8.25" hidden="1" customHeight="1"/>
    <row r="57073" ht="8.25" hidden="1" customHeight="1"/>
    <row r="57074" ht="8.25" hidden="1" customHeight="1"/>
    <row r="57075" ht="8.25" hidden="1" customHeight="1"/>
    <row r="57076" ht="8.25" hidden="1" customHeight="1"/>
    <row r="57077" ht="8.25" hidden="1" customHeight="1"/>
    <row r="57078" ht="8.25" hidden="1" customHeight="1"/>
    <row r="57079" ht="8.25" hidden="1" customHeight="1"/>
    <row r="57080" ht="8.25" hidden="1" customHeight="1"/>
    <row r="57081" ht="8.25" hidden="1" customHeight="1"/>
    <row r="57082" ht="8.25" hidden="1" customHeight="1"/>
    <row r="57083" ht="8.25" hidden="1" customHeight="1"/>
    <row r="57084" ht="8.25" hidden="1" customHeight="1"/>
    <row r="57085" ht="8.25" hidden="1" customHeight="1"/>
    <row r="57086" ht="8.25" hidden="1" customHeight="1"/>
    <row r="57087" ht="8.25" hidden="1" customHeight="1"/>
    <row r="57088" ht="8.25" hidden="1" customHeight="1"/>
    <row r="57089" ht="8.25" hidden="1" customHeight="1"/>
    <row r="57090" ht="8.25" hidden="1" customHeight="1"/>
    <row r="57091" ht="8.25" hidden="1" customHeight="1"/>
    <row r="57092" ht="8.25" hidden="1" customHeight="1"/>
    <row r="57093" ht="8.25" hidden="1" customHeight="1"/>
    <row r="57094" ht="8.25" hidden="1" customHeight="1"/>
    <row r="57095" ht="8.25" hidden="1" customHeight="1"/>
    <row r="57096" ht="8.25" hidden="1" customHeight="1"/>
    <row r="57097" ht="8.25" hidden="1" customHeight="1"/>
    <row r="57098" ht="8.25" hidden="1" customHeight="1"/>
    <row r="57099" ht="8.25" hidden="1" customHeight="1"/>
    <row r="57100" ht="8.25" hidden="1" customHeight="1"/>
    <row r="57101" ht="8.25" hidden="1" customHeight="1"/>
    <row r="57102" ht="8.25" hidden="1" customHeight="1"/>
    <row r="57103" ht="8.25" hidden="1" customHeight="1"/>
    <row r="57104" ht="8.25" hidden="1" customHeight="1"/>
    <row r="57105" ht="8.25" hidden="1" customHeight="1"/>
    <row r="57106" ht="8.25" hidden="1" customHeight="1"/>
    <row r="57107" ht="8.25" hidden="1" customHeight="1"/>
    <row r="57108" ht="8.25" hidden="1" customHeight="1"/>
    <row r="57109" ht="8.25" hidden="1" customHeight="1"/>
    <row r="57110" ht="8.25" hidden="1" customHeight="1"/>
    <row r="57111" ht="8.25" hidden="1" customHeight="1"/>
    <row r="57112" ht="8.25" hidden="1" customHeight="1"/>
    <row r="57113" ht="8.25" hidden="1" customHeight="1"/>
    <row r="57114" ht="8.25" hidden="1" customHeight="1"/>
    <row r="57115" ht="8.25" hidden="1" customHeight="1"/>
    <row r="57116" ht="8.25" hidden="1" customHeight="1"/>
    <row r="57117" ht="8.25" hidden="1" customHeight="1"/>
    <row r="57118" ht="8.25" hidden="1" customHeight="1"/>
    <row r="57119" ht="8.25" hidden="1" customHeight="1"/>
    <row r="57120" ht="8.25" hidden="1" customHeight="1"/>
    <row r="57121" ht="8.25" hidden="1" customHeight="1"/>
    <row r="57122" ht="8.25" hidden="1" customHeight="1"/>
    <row r="57123" ht="8.25" hidden="1" customHeight="1"/>
    <row r="57124" ht="8.25" hidden="1" customHeight="1"/>
    <row r="57125" ht="8.25" hidden="1" customHeight="1"/>
    <row r="57126" ht="8.25" hidden="1" customHeight="1"/>
    <row r="57127" ht="8.25" hidden="1" customHeight="1"/>
    <row r="57128" ht="8.25" hidden="1" customHeight="1"/>
    <row r="57129" ht="8.25" hidden="1" customHeight="1"/>
    <row r="57130" ht="8.25" hidden="1" customHeight="1"/>
    <row r="57131" ht="8.25" hidden="1" customHeight="1"/>
    <row r="57132" ht="8.25" hidden="1" customHeight="1"/>
    <row r="57133" ht="8.25" hidden="1" customHeight="1"/>
    <row r="57134" ht="8.25" hidden="1" customHeight="1"/>
    <row r="57135" ht="8.25" hidden="1" customHeight="1"/>
    <row r="57136" ht="8.25" hidden="1" customHeight="1"/>
    <row r="57137" ht="8.25" hidden="1" customHeight="1"/>
    <row r="57138" ht="8.25" hidden="1" customHeight="1"/>
    <row r="57139" ht="8.25" hidden="1" customHeight="1"/>
    <row r="57140" ht="8.25" hidden="1" customHeight="1"/>
    <row r="57141" ht="8.25" hidden="1" customHeight="1"/>
    <row r="57142" ht="8.25" hidden="1" customHeight="1"/>
    <row r="57143" ht="8.25" hidden="1" customHeight="1"/>
    <row r="57144" ht="8.25" hidden="1" customHeight="1"/>
    <row r="57145" ht="8.25" hidden="1" customHeight="1"/>
    <row r="57146" ht="8.25" hidden="1" customHeight="1"/>
    <row r="57147" ht="8.25" hidden="1" customHeight="1"/>
    <row r="57148" ht="8.25" hidden="1" customHeight="1"/>
    <row r="57149" ht="8.25" hidden="1" customHeight="1"/>
    <row r="57150" ht="8.25" hidden="1" customHeight="1"/>
    <row r="57151" ht="8.25" hidden="1" customHeight="1"/>
    <row r="57152" ht="8.25" hidden="1" customHeight="1"/>
    <row r="57153" ht="8.25" hidden="1" customHeight="1"/>
    <row r="57154" ht="8.25" hidden="1" customHeight="1"/>
    <row r="57155" ht="8.25" hidden="1" customHeight="1"/>
    <row r="57156" ht="8.25" hidden="1" customHeight="1"/>
    <row r="57157" ht="8.25" hidden="1" customHeight="1"/>
    <row r="57158" ht="8.25" hidden="1" customHeight="1"/>
    <row r="57159" ht="8.25" hidden="1" customHeight="1"/>
    <row r="57160" ht="8.25" hidden="1" customHeight="1"/>
    <row r="57161" ht="8.25" hidden="1" customHeight="1"/>
    <row r="57162" ht="8.25" hidden="1" customHeight="1"/>
    <row r="57163" ht="8.25" hidden="1" customHeight="1"/>
    <row r="57164" ht="8.25" hidden="1" customHeight="1"/>
    <row r="57165" ht="8.25" hidden="1" customHeight="1"/>
    <row r="57166" ht="8.25" hidden="1" customHeight="1"/>
    <row r="57167" ht="8.25" hidden="1" customHeight="1"/>
    <row r="57168" ht="8.25" hidden="1" customHeight="1"/>
    <row r="57169" ht="8.25" hidden="1" customHeight="1"/>
    <row r="57170" ht="8.25" hidden="1" customHeight="1"/>
    <row r="57171" ht="8.25" hidden="1" customHeight="1"/>
    <row r="57172" ht="8.25" hidden="1" customHeight="1"/>
    <row r="57173" ht="8.25" hidden="1" customHeight="1"/>
    <row r="57174" ht="8.25" hidden="1" customHeight="1"/>
    <row r="57175" ht="8.25" hidden="1" customHeight="1"/>
    <row r="57176" ht="8.25" hidden="1" customHeight="1"/>
    <row r="57177" ht="8.25" hidden="1" customHeight="1"/>
    <row r="57178" ht="8.25" hidden="1" customHeight="1"/>
    <row r="57179" ht="8.25" hidden="1" customHeight="1"/>
    <row r="57180" ht="8.25" hidden="1" customHeight="1"/>
    <row r="57181" ht="8.25" hidden="1" customHeight="1"/>
    <row r="57182" ht="8.25" hidden="1" customHeight="1"/>
    <row r="57183" ht="8.25" hidden="1" customHeight="1"/>
    <row r="57184" ht="8.25" hidden="1" customHeight="1"/>
    <row r="57185" ht="8.25" hidden="1" customHeight="1"/>
    <row r="57186" ht="8.25" hidden="1" customHeight="1"/>
    <row r="57187" ht="8.25" hidden="1" customHeight="1"/>
    <row r="57188" ht="8.25" hidden="1" customHeight="1"/>
    <row r="57189" ht="8.25" hidden="1" customHeight="1"/>
    <row r="57190" ht="8.25" hidden="1" customHeight="1"/>
    <row r="57191" ht="8.25" hidden="1" customHeight="1"/>
    <row r="57192" ht="8.25" hidden="1" customHeight="1"/>
    <row r="57193" ht="8.25" hidden="1" customHeight="1"/>
    <row r="57194" ht="8.25" hidden="1" customHeight="1"/>
    <row r="57195" ht="8.25" hidden="1" customHeight="1"/>
    <row r="57196" ht="8.25" hidden="1" customHeight="1"/>
    <row r="57197" ht="8.25" hidden="1" customHeight="1"/>
    <row r="57198" ht="8.25" hidden="1" customHeight="1"/>
    <row r="57199" ht="8.25" hidden="1" customHeight="1"/>
    <row r="57200" ht="8.25" hidden="1" customHeight="1"/>
    <row r="57201" ht="8.25" hidden="1" customHeight="1"/>
    <row r="57202" ht="8.25" hidden="1" customHeight="1"/>
    <row r="57203" ht="8.25" hidden="1" customHeight="1"/>
    <row r="57204" ht="8.25" hidden="1" customHeight="1"/>
    <row r="57205" ht="8.25" hidden="1" customHeight="1"/>
    <row r="57206" ht="8.25" hidden="1" customHeight="1"/>
    <row r="57207" ht="8.25" hidden="1" customHeight="1"/>
    <row r="57208" ht="8.25" hidden="1" customHeight="1"/>
    <row r="57209" ht="8.25" hidden="1" customHeight="1"/>
    <row r="57210" ht="8.25" hidden="1" customHeight="1"/>
    <row r="57211" ht="8.25" hidden="1" customHeight="1"/>
    <row r="57212" ht="8.25" hidden="1" customHeight="1"/>
    <row r="57213" ht="8.25" hidden="1" customHeight="1"/>
    <row r="57214" ht="8.25" hidden="1" customHeight="1"/>
    <row r="57215" ht="8.25" hidden="1" customHeight="1"/>
    <row r="57216" ht="8.25" hidden="1" customHeight="1"/>
    <row r="57217" ht="8.25" hidden="1" customHeight="1"/>
    <row r="57218" ht="8.25" hidden="1" customHeight="1"/>
    <row r="57219" ht="8.25" hidden="1" customHeight="1"/>
    <row r="57220" ht="8.25" hidden="1" customHeight="1"/>
    <row r="57221" ht="8.25" hidden="1" customHeight="1"/>
    <row r="57222" ht="8.25" hidden="1" customHeight="1"/>
    <row r="57223" ht="8.25" hidden="1" customHeight="1"/>
    <row r="57224" ht="8.25" hidden="1" customHeight="1"/>
    <row r="57225" ht="8.25" hidden="1" customHeight="1"/>
    <row r="57226" ht="8.25" hidden="1" customHeight="1"/>
    <row r="57227" ht="8.25" hidden="1" customHeight="1"/>
    <row r="57228" ht="8.25" hidden="1" customHeight="1"/>
    <row r="57229" ht="8.25" hidden="1" customHeight="1"/>
    <row r="57230" ht="8.25" hidden="1" customHeight="1"/>
    <row r="57231" ht="8.25" hidden="1" customHeight="1"/>
    <row r="57232" ht="8.25" hidden="1" customHeight="1"/>
    <row r="57233" ht="8.25" hidden="1" customHeight="1"/>
    <row r="57234" ht="8.25" hidden="1" customHeight="1"/>
    <row r="57235" ht="8.25" hidden="1" customHeight="1"/>
    <row r="57236" ht="8.25" hidden="1" customHeight="1"/>
    <row r="57237" ht="8.25" hidden="1" customHeight="1"/>
    <row r="57238" ht="8.25" hidden="1" customHeight="1"/>
    <row r="57239" ht="8.25" hidden="1" customHeight="1"/>
    <row r="57240" ht="8.25" hidden="1" customHeight="1"/>
    <row r="57241" ht="8.25" hidden="1" customHeight="1"/>
    <row r="57242" ht="8.25" hidden="1" customHeight="1"/>
    <row r="57243" ht="8.25" hidden="1" customHeight="1"/>
    <row r="57244" ht="8.25" hidden="1" customHeight="1"/>
    <row r="57245" ht="8.25" hidden="1" customHeight="1"/>
    <row r="57246" ht="8.25" hidden="1" customHeight="1"/>
    <row r="57247" ht="8.25" hidden="1" customHeight="1"/>
    <row r="57248" ht="8.25" hidden="1" customHeight="1"/>
    <row r="57249" ht="8.25" hidden="1" customHeight="1"/>
    <row r="57250" ht="8.25" hidden="1" customHeight="1"/>
    <row r="57251" ht="8.25" hidden="1" customHeight="1"/>
    <row r="57252" ht="8.25" hidden="1" customHeight="1"/>
    <row r="57253" ht="8.25" hidden="1" customHeight="1"/>
    <row r="57254" ht="8.25" hidden="1" customHeight="1"/>
    <row r="57255" ht="8.25" hidden="1" customHeight="1"/>
    <row r="57256" ht="8.25" hidden="1" customHeight="1"/>
    <row r="57257" ht="8.25" hidden="1" customHeight="1"/>
    <row r="57258" ht="8.25" hidden="1" customHeight="1"/>
    <row r="57259" ht="8.25" hidden="1" customHeight="1"/>
    <row r="57260" ht="8.25" hidden="1" customHeight="1"/>
    <row r="57261" ht="8.25" hidden="1" customHeight="1"/>
    <row r="57262" ht="8.25" hidden="1" customHeight="1"/>
    <row r="57263" ht="8.25" hidden="1" customHeight="1"/>
    <row r="57264" ht="8.25" hidden="1" customHeight="1"/>
    <row r="57265" ht="8.25" hidden="1" customHeight="1"/>
    <row r="57266" ht="8.25" hidden="1" customHeight="1"/>
    <row r="57267" ht="8.25" hidden="1" customHeight="1"/>
    <row r="57268" ht="8.25" hidden="1" customHeight="1"/>
    <row r="57269" ht="8.25" hidden="1" customHeight="1"/>
    <row r="57270" ht="8.25" hidden="1" customHeight="1"/>
    <row r="57271" ht="8.25" hidden="1" customHeight="1"/>
    <row r="57272" ht="8.25" hidden="1" customHeight="1"/>
    <row r="57273" ht="8.25" hidden="1" customHeight="1"/>
    <row r="57274" ht="8.25" hidden="1" customHeight="1"/>
    <row r="57275" ht="8.25" hidden="1" customHeight="1"/>
    <row r="57276" ht="8.25" hidden="1" customHeight="1"/>
    <row r="57277" ht="8.25" hidden="1" customHeight="1"/>
    <row r="57278" ht="8.25" hidden="1" customHeight="1"/>
    <row r="57279" ht="8.25" hidden="1" customHeight="1"/>
    <row r="57280" ht="8.25" hidden="1" customHeight="1"/>
    <row r="57281" ht="8.25" hidden="1" customHeight="1"/>
    <row r="57282" ht="8.25" hidden="1" customHeight="1"/>
    <row r="57283" ht="8.25" hidden="1" customHeight="1"/>
    <row r="57284" ht="8.25" hidden="1" customHeight="1"/>
    <row r="57285" ht="8.25" hidden="1" customHeight="1"/>
    <row r="57286" ht="8.25" hidden="1" customHeight="1"/>
    <row r="57287" ht="8.25" hidden="1" customHeight="1"/>
    <row r="57288" ht="8.25" hidden="1" customHeight="1"/>
    <row r="57289" ht="8.25" hidden="1" customHeight="1"/>
    <row r="57290" ht="8.25" hidden="1" customHeight="1"/>
    <row r="57291" ht="8.25" hidden="1" customHeight="1"/>
    <row r="57292" ht="8.25" hidden="1" customHeight="1"/>
    <row r="57293" ht="8.25" hidden="1" customHeight="1"/>
    <row r="57294" ht="8.25" hidden="1" customHeight="1"/>
    <row r="57295" ht="8.25" hidden="1" customHeight="1"/>
    <row r="57296" ht="8.25" hidden="1" customHeight="1"/>
    <row r="57297" ht="8.25" hidden="1" customHeight="1"/>
    <row r="57298" ht="8.25" hidden="1" customHeight="1"/>
    <row r="57299" ht="8.25" hidden="1" customHeight="1"/>
    <row r="57300" ht="8.25" hidden="1" customHeight="1"/>
    <row r="57301" ht="8.25" hidden="1" customHeight="1"/>
    <row r="57302" ht="8.25" hidden="1" customHeight="1"/>
    <row r="57303" ht="8.25" hidden="1" customHeight="1"/>
    <row r="57304" ht="8.25" hidden="1" customHeight="1"/>
    <row r="57305" ht="8.25" hidden="1" customHeight="1"/>
    <row r="57306" ht="8.25" hidden="1" customHeight="1"/>
    <row r="57307" ht="8.25" hidden="1" customHeight="1"/>
    <row r="57308" ht="8.25" hidden="1" customHeight="1"/>
    <row r="57309" ht="8.25" hidden="1" customHeight="1"/>
    <row r="57310" ht="8.25" hidden="1" customHeight="1"/>
    <row r="57311" ht="8.25" hidden="1" customHeight="1"/>
    <row r="57312" ht="8.25" hidden="1" customHeight="1"/>
    <row r="57313" ht="8.25" hidden="1" customHeight="1"/>
    <row r="57314" ht="8.25" hidden="1" customHeight="1"/>
    <row r="57315" ht="8.25" hidden="1" customHeight="1"/>
    <row r="57316" ht="8.25" hidden="1" customHeight="1"/>
    <row r="57317" ht="8.25" hidden="1" customHeight="1"/>
    <row r="57318" ht="8.25" hidden="1" customHeight="1"/>
    <row r="57319" ht="8.25" hidden="1" customHeight="1"/>
    <row r="57320" ht="8.25" hidden="1" customHeight="1"/>
    <row r="57321" ht="8.25" hidden="1" customHeight="1"/>
    <row r="57322" ht="8.25" hidden="1" customHeight="1"/>
    <row r="57323" ht="8.25" hidden="1" customHeight="1"/>
    <row r="57324" ht="8.25" hidden="1" customHeight="1"/>
    <row r="57325" ht="8.25" hidden="1" customHeight="1"/>
    <row r="57326" ht="8.25" hidden="1" customHeight="1"/>
    <row r="57327" ht="8.25" hidden="1" customHeight="1"/>
    <row r="57328" ht="8.25" hidden="1" customHeight="1"/>
    <row r="57329" ht="8.25" hidden="1" customHeight="1"/>
    <row r="57330" ht="8.25" hidden="1" customHeight="1"/>
    <row r="57331" ht="8.25" hidden="1" customHeight="1"/>
    <row r="57332" ht="8.25" hidden="1" customHeight="1"/>
    <row r="57333" ht="8.25" hidden="1" customHeight="1"/>
    <row r="57334" ht="8.25" hidden="1" customHeight="1"/>
    <row r="57335" ht="8.25" hidden="1" customHeight="1"/>
    <row r="57336" ht="8.25" hidden="1" customHeight="1"/>
    <row r="57337" ht="8.25" hidden="1" customHeight="1"/>
    <row r="57338" ht="8.25" hidden="1" customHeight="1"/>
    <row r="57339" ht="8.25" hidden="1" customHeight="1"/>
    <row r="57340" ht="8.25" hidden="1" customHeight="1"/>
    <row r="57341" ht="8.25" hidden="1" customHeight="1"/>
    <row r="57342" ht="8.25" hidden="1" customHeight="1"/>
    <row r="57343" ht="8.25" hidden="1" customHeight="1"/>
    <row r="57344" ht="8.25" hidden="1" customHeight="1"/>
    <row r="57345" ht="8.25" hidden="1" customHeight="1"/>
    <row r="57346" ht="8.25" hidden="1" customHeight="1"/>
    <row r="57347" ht="8.25" hidden="1" customHeight="1"/>
    <row r="57348" ht="8.25" hidden="1" customHeight="1"/>
    <row r="57349" ht="8.25" hidden="1" customHeight="1"/>
    <row r="57350" ht="8.25" hidden="1" customHeight="1"/>
    <row r="57351" ht="8.25" hidden="1" customHeight="1"/>
    <row r="57352" ht="8.25" hidden="1" customHeight="1"/>
    <row r="57353" ht="8.25" hidden="1" customHeight="1"/>
    <row r="57354" ht="8.25" hidden="1" customHeight="1"/>
    <row r="57355" ht="8.25" hidden="1" customHeight="1"/>
    <row r="57356" ht="8.25" hidden="1" customHeight="1"/>
    <row r="57357" ht="8.25" hidden="1" customHeight="1"/>
    <row r="57358" ht="8.25" hidden="1" customHeight="1"/>
    <row r="57359" ht="8.25" hidden="1" customHeight="1"/>
    <row r="57360" ht="8.25" hidden="1" customHeight="1"/>
    <row r="57361" ht="8.25" hidden="1" customHeight="1"/>
    <row r="57362" ht="8.25" hidden="1" customHeight="1"/>
    <row r="57363" ht="8.25" hidden="1" customHeight="1"/>
    <row r="57364" ht="8.25" hidden="1" customHeight="1"/>
    <row r="57365" ht="8.25" hidden="1" customHeight="1"/>
    <row r="57366" ht="8.25" hidden="1" customHeight="1"/>
    <row r="57367" ht="8.25" hidden="1" customHeight="1"/>
    <row r="57368" ht="8.25" hidden="1" customHeight="1"/>
    <row r="57369" ht="8.25" hidden="1" customHeight="1"/>
    <row r="57370" ht="8.25" hidden="1" customHeight="1"/>
    <row r="57371" ht="8.25" hidden="1" customHeight="1"/>
    <row r="57372" ht="8.25" hidden="1" customHeight="1"/>
    <row r="57373" ht="8.25" hidden="1" customHeight="1"/>
    <row r="57374" ht="8.25" hidden="1" customHeight="1"/>
    <row r="57375" ht="8.25" hidden="1" customHeight="1"/>
    <row r="57376" ht="8.25" hidden="1" customHeight="1"/>
    <row r="57377" ht="8.25" hidden="1" customHeight="1"/>
    <row r="57378" ht="8.25" hidden="1" customHeight="1"/>
    <row r="57379" ht="8.25" hidden="1" customHeight="1"/>
    <row r="57380" ht="8.25" hidden="1" customHeight="1"/>
    <row r="57381" ht="8.25" hidden="1" customHeight="1"/>
    <row r="57382" ht="8.25" hidden="1" customHeight="1"/>
    <row r="57383" ht="8.25" hidden="1" customHeight="1"/>
    <row r="57384" ht="8.25" hidden="1" customHeight="1"/>
    <row r="57385" ht="8.25" hidden="1" customHeight="1"/>
    <row r="57386" ht="8.25" hidden="1" customHeight="1"/>
    <row r="57387" ht="8.25" hidden="1" customHeight="1"/>
    <row r="57388" ht="8.25" hidden="1" customHeight="1"/>
    <row r="57389" ht="8.25" hidden="1" customHeight="1"/>
    <row r="57390" ht="8.25" hidden="1" customHeight="1"/>
    <row r="57391" ht="8.25" hidden="1" customHeight="1"/>
    <row r="57392" ht="8.25" hidden="1" customHeight="1"/>
    <row r="57393" ht="8.25" hidden="1" customHeight="1"/>
    <row r="57394" ht="8.25" hidden="1" customHeight="1"/>
    <row r="57395" ht="8.25" hidden="1" customHeight="1"/>
    <row r="57396" ht="8.25" hidden="1" customHeight="1"/>
    <row r="57397" ht="8.25" hidden="1" customHeight="1"/>
    <row r="57398" ht="8.25" hidden="1" customHeight="1"/>
    <row r="57399" ht="8.25" hidden="1" customHeight="1"/>
    <row r="57400" ht="8.25" hidden="1" customHeight="1"/>
    <row r="57401" ht="8.25" hidden="1" customHeight="1"/>
    <row r="57402" ht="8.25" hidden="1" customHeight="1"/>
    <row r="57403" ht="8.25" hidden="1" customHeight="1"/>
    <row r="57404" ht="8.25" hidden="1" customHeight="1"/>
    <row r="57405" ht="8.25" hidden="1" customHeight="1"/>
    <row r="57406" ht="8.25" hidden="1" customHeight="1"/>
    <row r="57407" ht="8.25" hidden="1" customHeight="1"/>
    <row r="57408" ht="8.25" hidden="1" customHeight="1"/>
    <row r="57409" ht="8.25" hidden="1" customHeight="1"/>
    <row r="57410" ht="8.25" hidden="1" customHeight="1"/>
    <row r="57411" ht="8.25" hidden="1" customHeight="1"/>
    <row r="57412" ht="8.25" hidden="1" customHeight="1"/>
    <row r="57413" ht="8.25" hidden="1" customHeight="1"/>
    <row r="57414" ht="8.25" hidden="1" customHeight="1"/>
    <row r="57415" ht="8.25" hidden="1" customHeight="1"/>
    <row r="57416" ht="8.25" hidden="1" customHeight="1"/>
    <row r="57417" ht="8.25" hidden="1" customHeight="1"/>
    <row r="57418" ht="8.25" hidden="1" customHeight="1"/>
    <row r="57419" ht="8.25" hidden="1" customHeight="1"/>
    <row r="57420" ht="8.25" hidden="1" customHeight="1"/>
    <row r="57421" ht="8.25" hidden="1" customHeight="1"/>
    <row r="57422" ht="8.25" hidden="1" customHeight="1"/>
    <row r="57423" ht="8.25" hidden="1" customHeight="1"/>
    <row r="57424" ht="8.25" hidden="1" customHeight="1"/>
    <row r="57425" ht="8.25" hidden="1" customHeight="1"/>
    <row r="57426" ht="8.25" hidden="1" customHeight="1"/>
    <row r="57427" ht="8.25" hidden="1" customHeight="1"/>
    <row r="57428" ht="8.25" hidden="1" customHeight="1"/>
    <row r="57429" ht="8.25" hidden="1" customHeight="1"/>
    <row r="57430" ht="8.25" hidden="1" customHeight="1"/>
    <row r="57431" ht="8.25" hidden="1" customHeight="1"/>
    <row r="57432" ht="8.25" hidden="1" customHeight="1"/>
    <row r="57433" ht="8.25" hidden="1" customHeight="1"/>
    <row r="57434" ht="8.25" hidden="1" customHeight="1"/>
    <row r="57435" ht="8.25" hidden="1" customHeight="1"/>
    <row r="57436" ht="8.25" hidden="1" customHeight="1"/>
    <row r="57437" ht="8.25" hidden="1" customHeight="1"/>
    <row r="57438" ht="8.25" hidden="1" customHeight="1"/>
    <row r="57439" ht="8.25" hidden="1" customHeight="1"/>
    <row r="57440" ht="8.25" hidden="1" customHeight="1"/>
    <row r="57441" ht="8.25" hidden="1" customHeight="1"/>
    <row r="57442" ht="8.25" hidden="1" customHeight="1"/>
    <row r="57443" ht="8.25" hidden="1" customHeight="1"/>
    <row r="57444" ht="8.25" hidden="1" customHeight="1"/>
    <row r="57445" ht="8.25" hidden="1" customHeight="1"/>
    <row r="57446" ht="8.25" hidden="1" customHeight="1"/>
    <row r="57447" ht="8.25" hidden="1" customHeight="1"/>
    <row r="57448" ht="8.25" hidden="1" customHeight="1"/>
    <row r="57449" ht="8.25" hidden="1" customHeight="1"/>
    <row r="57450" ht="8.25" hidden="1" customHeight="1"/>
    <row r="57451" ht="8.25" hidden="1" customHeight="1"/>
    <row r="57452" ht="8.25" hidden="1" customHeight="1"/>
    <row r="57453" ht="8.25" hidden="1" customHeight="1"/>
    <row r="57454" ht="8.25" hidden="1" customHeight="1"/>
    <row r="57455" ht="8.25" hidden="1" customHeight="1"/>
    <row r="57456" ht="8.25" hidden="1" customHeight="1"/>
    <row r="57457" ht="8.25" hidden="1" customHeight="1"/>
    <row r="57458" ht="8.25" hidden="1" customHeight="1"/>
    <row r="57459" ht="8.25" hidden="1" customHeight="1"/>
    <row r="57460" ht="8.25" hidden="1" customHeight="1"/>
    <row r="57461" ht="8.25" hidden="1" customHeight="1"/>
    <row r="57462" ht="8.25" hidden="1" customHeight="1"/>
    <row r="57463" ht="8.25" hidden="1" customHeight="1"/>
    <row r="57464" ht="8.25" hidden="1" customHeight="1"/>
    <row r="57465" ht="8.25" hidden="1" customHeight="1"/>
    <row r="57466" ht="8.25" hidden="1" customHeight="1"/>
    <row r="57467" ht="8.25" hidden="1" customHeight="1"/>
    <row r="57468" ht="8.25" hidden="1" customHeight="1"/>
    <row r="57469" ht="8.25" hidden="1" customHeight="1"/>
    <row r="57470" ht="8.25" hidden="1" customHeight="1"/>
    <row r="57471" ht="8.25" hidden="1" customHeight="1"/>
    <row r="57472" ht="8.25" hidden="1" customHeight="1"/>
    <row r="57473" ht="8.25" hidden="1" customHeight="1"/>
    <row r="57474" ht="8.25" hidden="1" customHeight="1"/>
    <row r="57475" ht="8.25" hidden="1" customHeight="1"/>
    <row r="57476" ht="8.25" hidden="1" customHeight="1"/>
    <row r="57477" ht="8.25" hidden="1" customHeight="1"/>
    <row r="57478" ht="8.25" hidden="1" customHeight="1"/>
    <row r="57479" ht="8.25" hidden="1" customHeight="1"/>
    <row r="57480" ht="8.25" hidden="1" customHeight="1"/>
    <row r="57481" ht="8.25" hidden="1" customHeight="1"/>
    <row r="57482" ht="8.25" hidden="1" customHeight="1"/>
    <row r="57483" ht="8.25" hidden="1" customHeight="1"/>
    <row r="57484" ht="8.25" hidden="1" customHeight="1"/>
    <row r="57485" ht="8.25" hidden="1" customHeight="1"/>
    <row r="57486" ht="8.25" hidden="1" customHeight="1"/>
    <row r="57487" ht="8.25" hidden="1" customHeight="1"/>
    <row r="57488" ht="8.25" hidden="1" customHeight="1"/>
    <row r="57489" ht="8.25" hidden="1" customHeight="1"/>
    <row r="57490" ht="8.25" hidden="1" customHeight="1"/>
    <row r="57491" ht="8.25" hidden="1" customHeight="1"/>
    <row r="57492" ht="8.25" hidden="1" customHeight="1"/>
    <row r="57493" ht="8.25" hidden="1" customHeight="1"/>
    <row r="57494" ht="8.25" hidden="1" customHeight="1"/>
    <row r="57495" ht="8.25" hidden="1" customHeight="1"/>
    <row r="57496" ht="8.25" hidden="1" customHeight="1"/>
    <row r="57497" ht="8.25" hidden="1" customHeight="1"/>
    <row r="57498" ht="8.25" hidden="1" customHeight="1"/>
    <row r="57499" ht="8.25" hidden="1" customHeight="1"/>
    <row r="57500" ht="8.25" hidden="1" customHeight="1"/>
    <row r="57501" ht="8.25" hidden="1" customHeight="1"/>
    <row r="57502" ht="8.25" hidden="1" customHeight="1"/>
    <row r="57503" ht="8.25" hidden="1" customHeight="1"/>
    <row r="57504" ht="8.25" hidden="1" customHeight="1"/>
    <row r="57505" ht="8.25" hidden="1" customHeight="1"/>
    <row r="57506" ht="8.25" hidden="1" customHeight="1"/>
    <row r="57507" ht="8.25" hidden="1" customHeight="1"/>
    <row r="57508" ht="8.25" hidden="1" customHeight="1"/>
    <row r="57509" ht="8.25" hidden="1" customHeight="1"/>
    <row r="57510" ht="8.25" hidden="1" customHeight="1"/>
    <row r="57511" ht="8.25" hidden="1" customHeight="1"/>
    <row r="57512" ht="8.25" hidden="1" customHeight="1"/>
    <row r="57513" ht="8.25" hidden="1" customHeight="1"/>
    <row r="57514" ht="8.25" hidden="1" customHeight="1"/>
    <row r="57515" ht="8.25" hidden="1" customHeight="1"/>
    <row r="57516" ht="8.25" hidden="1" customHeight="1"/>
    <row r="57517" ht="8.25" hidden="1" customHeight="1"/>
    <row r="57518" ht="8.25" hidden="1" customHeight="1"/>
    <row r="57519" ht="8.25" hidden="1" customHeight="1"/>
    <row r="57520" ht="8.25" hidden="1" customHeight="1"/>
    <row r="57521" ht="8.25" hidden="1" customHeight="1"/>
    <row r="57522" ht="8.25" hidden="1" customHeight="1"/>
    <row r="57523" ht="8.25" hidden="1" customHeight="1"/>
    <row r="57524" ht="8.25" hidden="1" customHeight="1"/>
    <row r="57525" ht="8.25" hidden="1" customHeight="1"/>
    <row r="57526" ht="8.25" hidden="1" customHeight="1"/>
    <row r="57527" ht="8.25" hidden="1" customHeight="1"/>
    <row r="57528" ht="8.25" hidden="1" customHeight="1"/>
    <row r="57529" ht="8.25" hidden="1" customHeight="1"/>
    <row r="57530" ht="8.25" hidden="1" customHeight="1"/>
    <row r="57531" ht="8.25" hidden="1" customHeight="1"/>
    <row r="57532" ht="8.25" hidden="1" customHeight="1"/>
    <row r="57533" ht="8.25" hidden="1" customHeight="1"/>
    <row r="57534" ht="8.25" hidden="1" customHeight="1"/>
    <row r="57535" ht="8.25" hidden="1" customHeight="1"/>
    <row r="57536" ht="8.25" hidden="1" customHeight="1"/>
    <row r="57537" ht="8.25" hidden="1" customHeight="1"/>
    <row r="57538" ht="8.25" hidden="1" customHeight="1"/>
    <row r="57539" ht="8.25" hidden="1" customHeight="1"/>
    <row r="57540" ht="8.25" hidden="1" customHeight="1"/>
    <row r="57541" ht="8.25" hidden="1" customHeight="1"/>
    <row r="57542" ht="8.25" hidden="1" customHeight="1"/>
    <row r="57543" ht="8.25" hidden="1" customHeight="1"/>
    <row r="57544" ht="8.25" hidden="1" customHeight="1"/>
    <row r="57545" ht="8.25" hidden="1" customHeight="1"/>
    <row r="57546" ht="8.25" hidden="1" customHeight="1"/>
    <row r="57547" ht="8.25" hidden="1" customHeight="1"/>
    <row r="57548" ht="8.25" hidden="1" customHeight="1"/>
    <row r="57549" ht="8.25" hidden="1" customHeight="1"/>
    <row r="57550" ht="8.25" hidden="1" customHeight="1"/>
    <row r="57551" ht="8.25" hidden="1" customHeight="1"/>
    <row r="57552" ht="8.25" hidden="1" customHeight="1"/>
    <row r="57553" ht="8.25" hidden="1" customHeight="1"/>
    <row r="57554" ht="8.25" hidden="1" customHeight="1"/>
    <row r="57555" ht="8.25" hidden="1" customHeight="1"/>
    <row r="57556" ht="8.25" hidden="1" customHeight="1"/>
    <row r="57557" ht="8.25" hidden="1" customHeight="1"/>
    <row r="57558" ht="8.25" hidden="1" customHeight="1"/>
    <row r="57559" ht="8.25" hidden="1" customHeight="1"/>
    <row r="57560" ht="8.25" hidden="1" customHeight="1"/>
    <row r="57561" ht="8.25" hidden="1" customHeight="1"/>
    <row r="57562" ht="8.25" hidden="1" customHeight="1"/>
    <row r="57563" ht="8.25" hidden="1" customHeight="1"/>
    <row r="57564" ht="8.25" hidden="1" customHeight="1"/>
    <row r="57565" ht="8.25" hidden="1" customHeight="1"/>
    <row r="57566" ht="8.25" hidden="1" customHeight="1"/>
    <row r="57567" ht="8.25" hidden="1" customHeight="1"/>
    <row r="57568" ht="8.25" hidden="1" customHeight="1"/>
    <row r="57569" ht="8.25" hidden="1" customHeight="1"/>
    <row r="57570" ht="8.25" hidden="1" customHeight="1"/>
    <row r="57571" ht="8.25" hidden="1" customHeight="1"/>
    <row r="57572" ht="8.25" hidden="1" customHeight="1"/>
    <row r="57573" ht="8.25" hidden="1" customHeight="1"/>
    <row r="57574" ht="8.25" hidden="1" customHeight="1"/>
    <row r="57575" ht="8.25" hidden="1" customHeight="1"/>
    <row r="57576" ht="8.25" hidden="1" customHeight="1"/>
    <row r="57577" ht="8.25" hidden="1" customHeight="1"/>
    <row r="57578" ht="8.25" hidden="1" customHeight="1"/>
    <row r="57579" ht="8.25" hidden="1" customHeight="1"/>
    <row r="57580" ht="8.25" hidden="1" customHeight="1"/>
    <row r="57581" ht="8.25" hidden="1" customHeight="1"/>
    <row r="57582" ht="8.25" hidden="1" customHeight="1"/>
    <row r="57583" ht="8.25" hidden="1" customHeight="1"/>
    <row r="57584" ht="8.25" hidden="1" customHeight="1"/>
    <row r="57585" ht="8.25" hidden="1" customHeight="1"/>
    <row r="57586" ht="8.25" hidden="1" customHeight="1"/>
    <row r="57587" ht="8.25" hidden="1" customHeight="1"/>
    <row r="57588" ht="8.25" hidden="1" customHeight="1"/>
    <row r="57589" ht="8.25" hidden="1" customHeight="1"/>
    <row r="57590" ht="8.25" hidden="1" customHeight="1"/>
    <row r="57591" ht="8.25" hidden="1" customHeight="1"/>
    <row r="57592" ht="8.25" hidden="1" customHeight="1"/>
    <row r="57593" ht="8.25" hidden="1" customHeight="1"/>
    <row r="57594" ht="8.25" hidden="1" customHeight="1"/>
    <row r="57595" ht="8.25" hidden="1" customHeight="1"/>
    <row r="57596" ht="8.25" hidden="1" customHeight="1"/>
    <row r="57597" ht="8.25" hidden="1" customHeight="1"/>
    <row r="57598" ht="8.25" hidden="1" customHeight="1"/>
    <row r="57599" ht="8.25" hidden="1" customHeight="1"/>
    <row r="57600" ht="8.25" hidden="1" customHeight="1"/>
    <row r="57601" ht="8.25" hidden="1" customHeight="1"/>
    <row r="57602" ht="8.25" hidden="1" customHeight="1"/>
    <row r="57603" ht="8.25" hidden="1" customHeight="1"/>
    <row r="57604" ht="8.25" hidden="1" customHeight="1"/>
    <row r="57605" ht="8.25" hidden="1" customHeight="1"/>
    <row r="57606" ht="8.25" hidden="1" customHeight="1"/>
    <row r="57607" ht="8.25" hidden="1" customHeight="1"/>
    <row r="57608" ht="8.25" hidden="1" customHeight="1"/>
    <row r="57609" ht="8.25" hidden="1" customHeight="1"/>
    <row r="57610" ht="8.25" hidden="1" customHeight="1"/>
    <row r="57611" ht="8.25" hidden="1" customHeight="1"/>
    <row r="57612" ht="8.25" hidden="1" customHeight="1"/>
    <row r="57613" ht="8.25" hidden="1" customHeight="1"/>
    <row r="57614" ht="8.25" hidden="1" customHeight="1"/>
    <row r="57615" ht="8.25" hidden="1" customHeight="1"/>
    <row r="57616" ht="8.25" hidden="1" customHeight="1"/>
    <row r="57617" ht="8.25" hidden="1" customHeight="1"/>
    <row r="57618" ht="8.25" hidden="1" customHeight="1"/>
    <row r="57619" ht="8.25" hidden="1" customHeight="1"/>
    <row r="57620" ht="8.25" hidden="1" customHeight="1"/>
    <row r="57621" ht="8.25" hidden="1" customHeight="1"/>
    <row r="57622" ht="8.25" hidden="1" customHeight="1"/>
    <row r="57623" ht="8.25" hidden="1" customHeight="1"/>
    <row r="57624" ht="8.25" hidden="1" customHeight="1"/>
    <row r="57625" ht="8.25" hidden="1" customHeight="1"/>
    <row r="57626" ht="8.25" hidden="1" customHeight="1"/>
    <row r="57627" ht="8.25" hidden="1" customHeight="1"/>
    <row r="57628" ht="8.25" hidden="1" customHeight="1"/>
    <row r="57629" ht="8.25" hidden="1" customHeight="1"/>
    <row r="57630" ht="8.25" hidden="1" customHeight="1"/>
    <row r="57631" ht="8.25" hidden="1" customHeight="1"/>
    <row r="57632" ht="8.25" hidden="1" customHeight="1"/>
    <row r="57633" ht="8.25" hidden="1" customHeight="1"/>
    <row r="57634" ht="8.25" hidden="1" customHeight="1"/>
    <row r="57635" ht="8.25" hidden="1" customHeight="1"/>
    <row r="57636" ht="8.25" hidden="1" customHeight="1"/>
    <row r="57637" ht="8.25" hidden="1" customHeight="1"/>
    <row r="57638" ht="8.25" hidden="1" customHeight="1"/>
    <row r="57639" ht="8.25" hidden="1" customHeight="1"/>
    <row r="57640" ht="8.25" hidden="1" customHeight="1"/>
    <row r="57641" ht="8.25" hidden="1" customHeight="1"/>
    <row r="57642" ht="8.25" hidden="1" customHeight="1"/>
    <row r="57643" ht="8.25" hidden="1" customHeight="1"/>
    <row r="57644" ht="8.25" hidden="1" customHeight="1"/>
    <row r="57645" ht="8.25" hidden="1" customHeight="1"/>
    <row r="57646" ht="8.25" hidden="1" customHeight="1"/>
    <row r="57647" ht="8.25" hidden="1" customHeight="1"/>
    <row r="57648" ht="8.25" hidden="1" customHeight="1"/>
    <row r="57649" ht="8.25" hidden="1" customHeight="1"/>
    <row r="57650" ht="8.25" hidden="1" customHeight="1"/>
    <row r="57651" ht="8.25" hidden="1" customHeight="1"/>
    <row r="57652" ht="8.25" hidden="1" customHeight="1"/>
    <row r="57653" ht="8.25" hidden="1" customHeight="1"/>
    <row r="57654" ht="8.25" hidden="1" customHeight="1"/>
    <row r="57655" ht="8.25" hidden="1" customHeight="1"/>
    <row r="57656" ht="8.25" hidden="1" customHeight="1"/>
    <row r="57657" ht="8.25" hidden="1" customHeight="1"/>
    <row r="57658" ht="8.25" hidden="1" customHeight="1"/>
    <row r="57659" ht="8.25" hidden="1" customHeight="1"/>
    <row r="57660" ht="8.25" hidden="1" customHeight="1"/>
    <row r="57661" ht="8.25" hidden="1" customHeight="1"/>
    <row r="57662" ht="8.25" hidden="1" customHeight="1"/>
    <row r="57663" ht="8.25" hidden="1" customHeight="1"/>
    <row r="57664" ht="8.25" hidden="1" customHeight="1"/>
    <row r="57665" ht="8.25" hidden="1" customHeight="1"/>
    <row r="57666" ht="8.25" hidden="1" customHeight="1"/>
    <row r="57667" ht="8.25" hidden="1" customHeight="1"/>
    <row r="57668" ht="8.25" hidden="1" customHeight="1"/>
    <row r="57669" ht="8.25" hidden="1" customHeight="1"/>
    <row r="57670" ht="8.25" hidden="1" customHeight="1"/>
    <row r="57671" ht="8.25" hidden="1" customHeight="1"/>
    <row r="57672" ht="8.25" hidden="1" customHeight="1"/>
    <row r="57673" ht="8.25" hidden="1" customHeight="1"/>
    <row r="57674" ht="8.25" hidden="1" customHeight="1"/>
    <row r="57675" ht="8.25" hidden="1" customHeight="1"/>
    <row r="57676" ht="8.25" hidden="1" customHeight="1"/>
    <row r="57677" ht="8.25" hidden="1" customHeight="1"/>
    <row r="57678" ht="8.25" hidden="1" customHeight="1"/>
    <row r="57679" ht="8.25" hidden="1" customHeight="1"/>
    <row r="57680" ht="8.25" hidden="1" customHeight="1"/>
    <row r="57681" ht="8.25" hidden="1" customHeight="1"/>
    <row r="57682" ht="8.25" hidden="1" customHeight="1"/>
    <row r="57683" ht="8.25" hidden="1" customHeight="1"/>
    <row r="57684" ht="8.25" hidden="1" customHeight="1"/>
    <row r="57685" ht="8.25" hidden="1" customHeight="1"/>
    <row r="57686" ht="8.25" hidden="1" customHeight="1"/>
    <row r="57687" ht="8.25" hidden="1" customHeight="1"/>
    <row r="57688" ht="8.25" hidden="1" customHeight="1"/>
    <row r="57689" ht="8.25" hidden="1" customHeight="1"/>
    <row r="57690" ht="8.25" hidden="1" customHeight="1"/>
    <row r="57691" ht="8.25" hidden="1" customHeight="1"/>
    <row r="57692" ht="8.25" hidden="1" customHeight="1"/>
    <row r="57693" ht="8.25" hidden="1" customHeight="1"/>
    <row r="57694" ht="8.25" hidden="1" customHeight="1"/>
    <row r="57695" ht="8.25" hidden="1" customHeight="1"/>
    <row r="57696" ht="8.25" hidden="1" customHeight="1"/>
    <row r="57697" ht="8.25" hidden="1" customHeight="1"/>
    <row r="57698" ht="8.25" hidden="1" customHeight="1"/>
    <row r="57699" ht="8.25" hidden="1" customHeight="1"/>
    <row r="57700" ht="8.25" hidden="1" customHeight="1"/>
    <row r="57701" ht="8.25" hidden="1" customHeight="1"/>
    <row r="57702" ht="8.25" hidden="1" customHeight="1"/>
    <row r="57703" ht="8.25" hidden="1" customHeight="1"/>
    <row r="57704" ht="8.25" hidden="1" customHeight="1"/>
    <row r="57705" ht="8.25" hidden="1" customHeight="1"/>
    <row r="57706" ht="8.25" hidden="1" customHeight="1"/>
    <row r="57707" ht="8.25" hidden="1" customHeight="1"/>
    <row r="57708" ht="8.25" hidden="1" customHeight="1"/>
    <row r="57709" ht="8.25" hidden="1" customHeight="1"/>
    <row r="57710" ht="8.25" hidden="1" customHeight="1"/>
    <row r="57711" ht="8.25" hidden="1" customHeight="1"/>
    <row r="57712" ht="8.25" hidden="1" customHeight="1"/>
    <row r="57713" ht="8.25" hidden="1" customHeight="1"/>
    <row r="57714" ht="8.25" hidden="1" customHeight="1"/>
    <row r="57715" ht="8.25" hidden="1" customHeight="1"/>
    <row r="57716" ht="8.25" hidden="1" customHeight="1"/>
    <row r="57717" ht="8.25" hidden="1" customHeight="1"/>
    <row r="57718" ht="8.25" hidden="1" customHeight="1"/>
    <row r="57719" ht="8.25" hidden="1" customHeight="1"/>
    <row r="57720" ht="8.25" hidden="1" customHeight="1"/>
    <row r="57721" ht="8.25" hidden="1" customHeight="1"/>
    <row r="57722" ht="8.25" hidden="1" customHeight="1"/>
    <row r="57723" ht="8.25" hidden="1" customHeight="1"/>
    <row r="57724" ht="8.25" hidden="1" customHeight="1"/>
    <row r="57725" ht="8.25" hidden="1" customHeight="1"/>
    <row r="57726" ht="8.25" hidden="1" customHeight="1"/>
    <row r="57727" ht="8.25" hidden="1" customHeight="1"/>
    <row r="57728" ht="8.25" hidden="1" customHeight="1"/>
    <row r="57729" ht="8.25" hidden="1" customHeight="1"/>
    <row r="57730" ht="8.25" hidden="1" customHeight="1"/>
    <row r="57731" ht="8.25" hidden="1" customHeight="1"/>
    <row r="57732" ht="8.25" hidden="1" customHeight="1"/>
    <row r="57733" ht="8.25" hidden="1" customHeight="1"/>
    <row r="57734" ht="8.25" hidden="1" customHeight="1"/>
    <row r="57735" ht="8.25" hidden="1" customHeight="1"/>
    <row r="57736" ht="8.25" hidden="1" customHeight="1"/>
    <row r="57737" ht="8.25" hidden="1" customHeight="1"/>
    <row r="57738" ht="8.25" hidden="1" customHeight="1"/>
    <row r="57739" ht="8.25" hidden="1" customHeight="1"/>
    <row r="57740" ht="8.25" hidden="1" customHeight="1"/>
    <row r="57741" ht="8.25" hidden="1" customHeight="1"/>
    <row r="57742" ht="8.25" hidden="1" customHeight="1"/>
    <row r="57743" ht="8.25" hidden="1" customHeight="1"/>
    <row r="57744" ht="8.25" hidden="1" customHeight="1"/>
    <row r="57745" ht="8.25" hidden="1" customHeight="1"/>
    <row r="57746" ht="8.25" hidden="1" customHeight="1"/>
    <row r="57747" ht="8.25" hidden="1" customHeight="1"/>
    <row r="57748" ht="8.25" hidden="1" customHeight="1"/>
    <row r="57749" ht="8.25" hidden="1" customHeight="1"/>
    <row r="57750" ht="8.25" hidden="1" customHeight="1"/>
    <row r="57751" ht="8.25" hidden="1" customHeight="1"/>
    <row r="57752" ht="8.25" hidden="1" customHeight="1"/>
    <row r="57753" ht="8.25" hidden="1" customHeight="1"/>
    <row r="57754" ht="8.25" hidden="1" customHeight="1"/>
    <row r="57755" ht="8.25" hidden="1" customHeight="1"/>
    <row r="57756" ht="8.25" hidden="1" customHeight="1"/>
    <row r="57757" ht="8.25" hidden="1" customHeight="1"/>
    <row r="57758" ht="8.25" hidden="1" customHeight="1"/>
    <row r="57759" ht="8.25" hidden="1" customHeight="1"/>
    <row r="57760" ht="8.25" hidden="1" customHeight="1"/>
    <row r="57761" ht="8.25" hidden="1" customHeight="1"/>
    <row r="57762" ht="8.25" hidden="1" customHeight="1"/>
    <row r="57763" ht="8.25" hidden="1" customHeight="1"/>
    <row r="57764" ht="8.25" hidden="1" customHeight="1"/>
    <row r="57765" ht="8.25" hidden="1" customHeight="1"/>
    <row r="57766" ht="8.25" hidden="1" customHeight="1"/>
    <row r="57767" ht="8.25" hidden="1" customHeight="1"/>
    <row r="57768" ht="8.25" hidden="1" customHeight="1"/>
    <row r="57769" ht="8.25" hidden="1" customHeight="1"/>
    <row r="57770" ht="8.25" hidden="1" customHeight="1"/>
    <row r="57771" ht="8.25" hidden="1" customHeight="1"/>
    <row r="57772" ht="8.25" hidden="1" customHeight="1"/>
    <row r="57773" ht="8.25" hidden="1" customHeight="1"/>
    <row r="57774" ht="8.25" hidden="1" customHeight="1"/>
    <row r="57775" ht="8.25" hidden="1" customHeight="1"/>
    <row r="57776" ht="8.25" hidden="1" customHeight="1"/>
    <row r="57777" ht="8.25" hidden="1" customHeight="1"/>
    <row r="57778" ht="8.25" hidden="1" customHeight="1"/>
    <row r="57779" ht="8.25" hidden="1" customHeight="1"/>
    <row r="57780" ht="8.25" hidden="1" customHeight="1"/>
    <row r="57781" ht="8.25" hidden="1" customHeight="1"/>
    <row r="57782" ht="8.25" hidden="1" customHeight="1"/>
    <row r="57783" ht="8.25" hidden="1" customHeight="1"/>
    <row r="57784" ht="8.25" hidden="1" customHeight="1"/>
    <row r="57785" ht="8.25" hidden="1" customHeight="1"/>
    <row r="57786" ht="8.25" hidden="1" customHeight="1"/>
    <row r="57787" ht="8.25" hidden="1" customHeight="1"/>
    <row r="57788" ht="8.25" hidden="1" customHeight="1"/>
    <row r="57789" ht="8.25" hidden="1" customHeight="1"/>
    <row r="57790" ht="8.25" hidden="1" customHeight="1"/>
    <row r="57791" ht="8.25" hidden="1" customHeight="1"/>
    <row r="57792" ht="8.25" hidden="1" customHeight="1"/>
    <row r="57793" ht="8.25" hidden="1" customHeight="1"/>
    <row r="57794" ht="8.25" hidden="1" customHeight="1"/>
    <row r="57795" ht="8.25" hidden="1" customHeight="1"/>
    <row r="57796" ht="8.25" hidden="1" customHeight="1"/>
    <row r="57797" ht="8.25" hidden="1" customHeight="1"/>
    <row r="57798" ht="8.25" hidden="1" customHeight="1"/>
    <row r="57799" ht="8.25" hidden="1" customHeight="1"/>
    <row r="57800" ht="8.25" hidden="1" customHeight="1"/>
    <row r="57801" ht="8.25" hidden="1" customHeight="1"/>
    <row r="57802" ht="8.25" hidden="1" customHeight="1"/>
    <row r="57803" ht="8.25" hidden="1" customHeight="1"/>
    <row r="57804" ht="8.25" hidden="1" customHeight="1"/>
    <row r="57805" ht="8.25" hidden="1" customHeight="1"/>
    <row r="57806" ht="8.25" hidden="1" customHeight="1"/>
    <row r="57807" ht="8.25" hidden="1" customHeight="1"/>
    <row r="57808" ht="8.25" hidden="1" customHeight="1"/>
    <row r="57809" ht="8.25" hidden="1" customHeight="1"/>
    <row r="57810" ht="8.25" hidden="1" customHeight="1"/>
    <row r="57811" ht="8.25" hidden="1" customHeight="1"/>
    <row r="57812" ht="8.25" hidden="1" customHeight="1"/>
    <row r="57813" ht="8.25" hidden="1" customHeight="1"/>
    <row r="57814" ht="8.25" hidden="1" customHeight="1"/>
    <row r="57815" ht="8.25" hidden="1" customHeight="1"/>
    <row r="57816" ht="8.25" hidden="1" customHeight="1"/>
    <row r="57817" ht="8.25" hidden="1" customHeight="1"/>
    <row r="57818" ht="8.25" hidden="1" customHeight="1"/>
    <row r="57819" ht="8.25" hidden="1" customHeight="1"/>
    <row r="57820" ht="8.25" hidden="1" customHeight="1"/>
    <row r="57821" ht="8.25" hidden="1" customHeight="1"/>
    <row r="57822" ht="8.25" hidden="1" customHeight="1"/>
    <row r="57823" ht="8.25" hidden="1" customHeight="1"/>
    <row r="57824" ht="8.25" hidden="1" customHeight="1"/>
    <row r="57825" ht="8.25" hidden="1" customHeight="1"/>
    <row r="57826" ht="8.25" hidden="1" customHeight="1"/>
    <row r="57827" ht="8.25" hidden="1" customHeight="1"/>
    <row r="57828" ht="8.25" hidden="1" customHeight="1"/>
    <row r="57829" ht="8.25" hidden="1" customHeight="1"/>
    <row r="57830" ht="8.25" hidden="1" customHeight="1"/>
    <row r="57831" ht="8.25" hidden="1" customHeight="1"/>
    <row r="57832" ht="8.25" hidden="1" customHeight="1"/>
    <row r="57833" ht="8.25" hidden="1" customHeight="1"/>
    <row r="57834" ht="8.25" hidden="1" customHeight="1"/>
    <row r="57835" ht="8.25" hidden="1" customHeight="1"/>
    <row r="57836" ht="8.25" hidden="1" customHeight="1"/>
    <row r="57837" ht="8.25" hidden="1" customHeight="1"/>
    <row r="57838" ht="8.25" hidden="1" customHeight="1"/>
    <row r="57839" ht="8.25" hidden="1" customHeight="1"/>
    <row r="57840" ht="8.25" hidden="1" customHeight="1"/>
    <row r="57841" ht="8.25" hidden="1" customHeight="1"/>
    <row r="57842" ht="8.25" hidden="1" customHeight="1"/>
    <row r="57843" ht="8.25" hidden="1" customHeight="1"/>
    <row r="57844" ht="8.25" hidden="1" customHeight="1"/>
    <row r="57845" ht="8.25" hidden="1" customHeight="1"/>
    <row r="57846" ht="8.25" hidden="1" customHeight="1"/>
    <row r="57847" ht="8.25" hidden="1" customHeight="1"/>
    <row r="57848" ht="8.25" hidden="1" customHeight="1"/>
    <row r="57849" ht="8.25" hidden="1" customHeight="1"/>
    <row r="57850" ht="8.25" hidden="1" customHeight="1"/>
    <row r="57851" ht="8.25" hidden="1" customHeight="1"/>
    <row r="57852" ht="8.25" hidden="1" customHeight="1"/>
    <row r="57853" ht="8.25" hidden="1" customHeight="1"/>
    <row r="57854" ht="8.25" hidden="1" customHeight="1"/>
    <row r="57855" ht="8.25" hidden="1" customHeight="1"/>
    <row r="57856" ht="8.25" hidden="1" customHeight="1"/>
    <row r="57857" ht="8.25" hidden="1" customHeight="1"/>
    <row r="57858" ht="8.25" hidden="1" customHeight="1"/>
    <row r="57859" ht="8.25" hidden="1" customHeight="1"/>
    <row r="57860" ht="8.25" hidden="1" customHeight="1"/>
    <row r="57861" ht="8.25" hidden="1" customHeight="1"/>
    <row r="57862" ht="8.25" hidden="1" customHeight="1"/>
    <row r="57863" ht="8.25" hidden="1" customHeight="1"/>
    <row r="57864" ht="8.25" hidden="1" customHeight="1"/>
    <row r="57865" ht="8.25" hidden="1" customHeight="1"/>
    <row r="57866" ht="8.25" hidden="1" customHeight="1"/>
    <row r="57867" ht="8.25" hidden="1" customHeight="1"/>
    <row r="57868" ht="8.25" hidden="1" customHeight="1"/>
    <row r="57869" ht="8.25" hidden="1" customHeight="1"/>
    <row r="57870" ht="8.25" hidden="1" customHeight="1"/>
    <row r="57871" ht="8.25" hidden="1" customHeight="1"/>
    <row r="57872" ht="8.25" hidden="1" customHeight="1"/>
    <row r="57873" ht="8.25" hidden="1" customHeight="1"/>
    <row r="57874" ht="8.25" hidden="1" customHeight="1"/>
    <row r="57875" ht="8.25" hidden="1" customHeight="1"/>
    <row r="57876" ht="8.25" hidden="1" customHeight="1"/>
    <row r="57877" ht="8.25" hidden="1" customHeight="1"/>
    <row r="57878" ht="8.25" hidden="1" customHeight="1"/>
    <row r="57879" ht="8.25" hidden="1" customHeight="1"/>
    <row r="57880" ht="8.25" hidden="1" customHeight="1"/>
    <row r="57881" ht="8.25" hidden="1" customHeight="1"/>
    <row r="57882" ht="8.25" hidden="1" customHeight="1"/>
    <row r="57883" ht="8.25" hidden="1" customHeight="1"/>
    <row r="57884" ht="8.25" hidden="1" customHeight="1"/>
    <row r="57885" ht="8.25" hidden="1" customHeight="1"/>
    <row r="57886" ht="8.25" hidden="1" customHeight="1"/>
    <row r="57887" ht="8.25" hidden="1" customHeight="1"/>
    <row r="57888" ht="8.25" hidden="1" customHeight="1"/>
    <row r="57889" ht="8.25" hidden="1" customHeight="1"/>
    <row r="57890" ht="8.25" hidden="1" customHeight="1"/>
    <row r="57891" ht="8.25" hidden="1" customHeight="1"/>
    <row r="57892" ht="8.25" hidden="1" customHeight="1"/>
    <row r="57893" ht="8.25" hidden="1" customHeight="1"/>
    <row r="57894" ht="8.25" hidden="1" customHeight="1"/>
    <row r="57895" ht="8.25" hidden="1" customHeight="1"/>
    <row r="57896" ht="8.25" hidden="1" customHeight="1"/>
    <row r="57897" ht="8.25" hidden="1" customHeight="1"/>
    <row r="57898" ht="8.25" hidden="1" customHeight="1"/>
    <row r="57899" ht="8.25" hidden="1" customHeight="1"/>
    <row r="57900" ht="8.25" hidden="1" customHeight="1"/>
    <row r="57901" ht="8.25" hidden="1" customHeight="1"/>
    <row r="57902" ht="8.25" hidden="1" customHeight="1"/>
    <row r="57903" ht="8.25" hidden="1" customHeight="1"/>
    <row r="57904" ht="8.25" hidden="1" customHeight="1"/>
    <row r="57905" ht="8.25" hidden="1" customHeight="1"/>
    <row r="57906" ht="8.25" hidden="1" customHeight="1"/>
    <row r="57907" ht="8.25" hidden="1" customHeight="1"/>
    <row r="57908" ht="8.25" hidden="1" customHeight="1"/>
    <row r="57909" ht="8.25" hidden="1" customHeight="1"/>
    <row r="57910" ht="8.25" hidden="1" customHeight="1"/>
    <row r="57911" ht="8.25" hidden="1" customHeight="1"/>
    <row r="57912" ht="8.25" hidden="1" customHeight="1"/>
    <row r="57913" ht="8.25" hidden="1" customHeight="1"/>
    <row r="57914" ht="8.25" hidden="1" customHeight="1"/>
    <row r="57915" ht="8.25" hidden="1" customHeight="1"/>
    <row r="57916" ht="8.25" hidden="1" customHeight="1"/>
    <row r="57917" ht="8.25" hidden="1" customHeight="1"/>
    <row r="57918" ht="8.25" hidden="1" customHeight="1"/>
    <row r="57919" ht="8.25" hidden="1" customHeight="1"/>
    <row r="57920" ht="8.25" hidden="1" customHeight="1"/>
    <row r="57921" ht="8.25" hidden="1" customHeight="1"/>
    <row r="57922" ht="8.25" hidden="1" customHeight="1"/>
    <row r="57923" ht="8.25" hidden="1" customHeight="1"/>
    <row r="57924" ht="8.25" hidden="1" customHeight="1"/>
    <row r="57925" ht="8.25" hidden="1" customHeight="1"/>
    <row r="57926" ht="8.25" hidden="1" customHeight="1"/>
    <row r="57927" ht="8.25" hidden="1" customHeight="1"/>
    <row r="57928" ht="8.25" hidden="1" customHeight="1"/>
    <row r="57929" ht="8.25" hidden="1" customHeight="1"/>
    <row r="57930" ht="8.25" hidden="1" customHeight="1"/>
    <row r="57931" ht="8.25" hidden="1" customHeight="1"/>
    <row r="57932" ht="8.25" hidden="1" customHeight="1"/>
    <row r="57933" ht="8.25" hidden="1" customHeight="1"/>
    <row r="57934" ht="8.25" hidden="1" customHeight="1"/>
    <row r="57935" ht="8.25" hidden="1" customHeight="1"/>
    <row r="57936" ht="8.25" hidden="1" customHeight="1"/>
    <row r="57937" ht="8.25" hidden="1" customHeight="1"/>
    <row r="57938" ht="8.25" hidden="1" customHeight="1"/>
    <row r="57939" ht="8.25" hidden="1" customHeight="1"/>
    <row r="57940" ht="8.25" hidden="1" customHeight="1"/>
    <row r="57941" ht="8.25" hidden="1" customHeight="1"/>
    <row r="57942" ht="8.25" hidden="1" customHeight="1"/>
    <row r="57943" ht="8.25" hidden="1" customHeight="1"/>
    <row r="57944" ht="8.25" hidden="1" customHeight="1"/>
    <row r="57945" ht="8.25" hidden="1" customHeight="1"/>
    <row r="57946" ht="8.25" hidden="1" customHeight="1"/>
    <row r="57947" ht="8.25" hidden="1" customHeight="1"/>
    <row r="57948" ht="8.25" hidden="1" customHeight="1"/>
    <row r="57949" ht="8.25" hidden="1" customHeight="1"/>
    <row r="57950" ht="8.25" hidden="1" customHeight="1"/>
    <row r="57951" ht="8.25" hidden="1" customHeight="1"/>
    <row r="57952" ht="8.25" hidden="1" customHeight="1"/>
    <row r="57953" ht="8.25" hidden="1" customHeight="1"/>
    <row r="57954" ht="8.25" hidden="1" customHeight="1"/>
    <row r="57955" ht="8.25" hidden="1" customHeight="1"/>
    <row r="57956" ht="8.25" hidden="1" customHeight="1"/>
    <row r="57957" ht="8.25" hidden="1" customHeight="1"/>
    <row r="57958" ht="8.25" hidden="1" customHeight="1"/>
    <row r="57959" ht="8.25" hidden="1" customHeight="1"/>
    <row r="57960" ht="8.25" hidden="1" customHeight="1"/>
    <row r="57961" ht="8.25" hidden="1" customHeight="1"/>
    <row r="57962" ht="8.25" hidden="1" customHeight="1"/>
    <row r="57963" ht="8.25" hidden="1" customHeight="1"/>
    <row r="57964" ht="8.25" hidden="1" customHeight="1"/>
    <row r="57965" ht="8.25" hidden="1" customHeight="1"/>
    <row r="57966" ht="8.25" hidden="1" customHeight="1"/>
    <row r="57967" ht="8.25" hidden="1" customHeight="1"/>
    <row r="57968" ht="8.25" hidden="1" customHeight="1"/>
    <row r="57969" ht="8.25" hidden="1" customHeight="1"/>
    <row r="57970" ht="8.25" hidden="1" customHeight="1"/>
    <row r="57971" ht="8.25" hidden="1" customHeight="1"/>
    <row r="57972" ht="8.25" hidden="1" customHeight="1"/>
    <row r="57973" ht="8.25" hidden="1" customHeight="1"/>
    <row r="57974" ht="8.25" hidden="1" customHeight="1"/>
    <row r="57975" ht="8.25" hidden="1" customHeight="1"/>
    <row r="57976" ht="8.25" hidden="1" customHeight="1"/>
    <row r="57977" ht="8.25" hidden="1" customHeight="1"/>
    <row r="57978" ht="8.25" hidden="1" customHeight="1"/>
    <row r="57979" ht="8.25" hidden="1" customHeight="1"/>
    <row r="57980" ht="8.25" hidden="1" customHeight="1"/>
    <row r="57981" ht="8.25" hidden="1" customHeight="1"/>
    <row r="57982" ht="8.25" hidden="1" customHeight="1"/>
    <row r="57983" ht="8.25" hidden="1" customHeight="1"/>
    <row r="57984" ht="8.25" hidden="1" customHeight="1"/>
    <row r="57985" ht="8.25" hidden="1" customHeight="1"/>
    <row r="57986" ht="8.25" hidden="1" customHeight="1"/>
    <row r="57987" ht="8.25" hidden="1" customHeight="1"/>
    <row r="57988" ht="8.25" hidden="1" customHeight="1"/>
    <row r="57989" ht="8.25" hidden="1" customHeight="1"/>
    <row r="57990" ht="8.25" hidden="1" customHeight="1"/>
    <row r="57991" ht="8.25" hidden="1" customHeight="1"/>
    <row r="57992" ht="8.25" hidden="1" customHeight="1"/>
    <row r="57993" ht="8.25" hidden="1" customHeight="1"/>
    <row r="57994" ht="8.25" hidden="1" customHeight="1"/>
    <row r="57995" ht="8.25" hidden="1" customHeight="1"/>
    <row r="57996" ht="8.25" hidden="1" customHeight="1"/>
    <row r="57997" ht="8.25" hidden="1" customHeight="1"/>
    <row r="57998" ht="8.25" hidden="1" customHeight="1"/>
    <row r="57999" ht="8.25" hidden="1" customHeight="1"/>
    <row r="58000" ht="8.25" hidden="1" customHeight="1"/>
    <row r="58001" ht="8.25" hidden="1" customHeight="1"/>
    <row r="58002" ht="8.25" hidden="1" customHeight="1"/>
    <row r="58003" ht="8.25" hidden="1" customHeight="1"/>
    <row r="58004" ht="8.25" hidden="1" customHeight="1"/>
    <row r="58005" ht="8.25" hidden="1" customHeight="1"/>
    <row r="58006" ht="8.25" hidden="1" customHeight="1"/>
    <row r="58007" ht="8.25" hidden="1" customHeight="1"/>
    <row r="58008" ht="8.25" hidden="1" customHeight="1"/>
    <row r="58009" ht="8.25" hidden="1" customHeight="1"/>
    <row r="58010" ht="8.25" hidden="1" customHeight="1"/>
    <row r="58011" ht="8.25" hidden="1" customHeight="1"/>
    <row r="58012" ht="8.25" hidden="1" customHeight="1"/>
    <row r="58013" ht="8.25" hidden="1" customHeight="1"/>
    <row r="58014" ht="8.25" hidden="1" customHeight="1"/>
    <row r="58015" ht="8.25" hidden="1" customHeight="1"/>
    <row r="58016" ht="8.25" hidden="1" customHeight="1"/>
    <row r="58017" ht="8.25" hidden="1" customHeight="1"/>
    <row r="58018" ht="8.25" hidden="1" customHeight="1"/>
    <row r="58019" ht="8.25" hidden="1" customHeight="1"/>
    <row r="58020" ht="8.25" hidden="1" customHeight="1"/>
    <row r="58021" ht="8.25" hidden="1" customHeight="1"/>
    <row r="58022" ht="8.25" hidden="1" customHeight="1"/>
    <row r="58023" ht="8.25" hidden="1" customHeight="1"/>
    <row r="58024" ht="8.25" hidden="1" customHeight="1"/>
    <row r="58025" ht="8.25" hidden="1" customHeight="1"/>
    <row r="58026" ht="8.25" hidden="1" customHeight="1"/>
    <row r="58027" ht="8.25" hidden="1" customHeight="1"/>
    <row r="58028" ht="8.25" hidden="1" customHeight="1"/>
    <row r="58029" ht="8.25" hidden="1" customHeight="1"/>
    <row r="58030" ht="8.25" hidden="1" customHeight="1"/>
    <row r="58031" ht="8.25" hidden="1" customHeight="1"/>
    <row r="58032" ht="8.25" hidden="1" customHeight="1"/>
    <row r="58033" ht="8.25" hidden="1" customHeight="1"/>
    <row r="58034" ht="8.25" hidden="1" customHeight="1"/>
    <row r="58035" ht="8.25" hidden="1" customHeight="1"/>
    <row r="58036" ht="8.25" hidden="1" customHeight="1"/>
    <row r="58037" ht="8.25" hidden="1" customHeight="1"/>
    <row r="58038" ht="8.25" hidden="1" customHeight="1"/>
    <row r="58039" ht="8.25" hidden="1" customHeight="1"/>
    <row r="58040" ht="8.25" hidden="1" customHeight="1"/>
    <row r="58041" ht="8.25" hidden="1" customHeight="1"/>
    <row r="58042" ht="8.25" hidden="1" customHeight="1"/>
    <row r="58043" ht="8.25" hidden="1" customHeight="1"/>
    <row r="58044" ht="8.25" hidden="1" customHeight="1"/>
    <row r="58045" ht="8.25" hidden="1" customHeight="1"/>
    <row r="58046" ht="8.25" hidden="1" customHeight="1"/>
    <row r="58047" ht="8.25" hidden="1" customHeight="1"/>
    <row r="58048" ht="8.25" hidden="1" customHeight="1"/>
    <row r="58049" ht="8.25" hidden="1" customHeight="1"/>
    <row r="58050" ht="8.25" hidden="1" customHeight="1"/>
    <row r="58051" ht="8.25" hidden="1" customHeight="1"/>
    <row r="58052" ht="8.25" hidden="1" customHeight="1"/>
    <row r="58053" ht="8.25" hidden="1" customHeight="1"/>
    <row r="58054" ht="8.25" hidden="1" customHeight="1"/>
    <row r="58055" ht="8.25" hidden="1" customHeight="1"/>
    <row r="58056" ht="8.25" hidden="1" customHeight="1"/>
    <row r="58057" ht="8.25" hidden="1" customHeight="1"/>
    <row r="58058" ht="8.25" hidden="1" customHeight="1"/>
    <row r="58059" ht="8.25" hidden="1" customHeight="1"/>
    <row r="58060" ht="8.25" hidden="1" customHeight="1"/>
    <row r="58061" ht="8.25" hidden="1" customHeight="1"/>
    <row r="58062" ht="8.25" hidden="1" customHeight="1"/>
    <row r="58063" ht="8.25" hidden="1" customHeight="1"/>
    <row r="58064" ht="8.25" hidden="1" customHeight="1"/>
    <row r="58065" ht="8.25" hidden="1" customHeight="1"/>
    <row r="58066" ht="8.25" hidden="1" customHeight="1"/>
    <row r="58067" ht="8.25" hidden="1" customHeight="1"/>
    <row r="58068" ht="8.25" hidden="1" customHeight="1"/>
    <row r="58069" ht="8.25" hidden="1" customHeight="1"/>
    <row r="58070" ht="8.25" hidden="1" customHeight="1"/>
    <row r="58071" ht="8.25" hidden="1" customHeight="1"/>
    <row r="58072" ht="8.25" hidden="1" customHeight="1"/>
    <row r="58073" ht="8.25" hidden="1" customHeight="1"/>
    <row r="58074" ht="8.25" hidden="1" customHeight="1"/>
    <row r="58075" ht="8.25" hidden="1" customHeight="1"/>
    <row r="58076" ht="8.25" hidden="1" customHeight="1"/>
    <row r="58077" ht="8.25" hidden="1" customHeight="1"/>
    <row r="58078" ht="8.25" hidden="1" customHeight="1"/>
    <row r="58079" ht="8.25" hidden="1" customHeight="1"/>
    <row r="58080" ht="8.25" hidden="1" customHeight="1"/>
    <row r="58081" ht="8.25" hidden="1" customHeight="1"/>
    <row r="58082" ht="8.25" hidden="1" customHeight="1"/>
    <row r="58083" ht="8.25" hidden="1" customHeight="1"/>
    <row r="58084" ht="8.25" hidden="1" customHeight="1"/>
    <row r="58085" ht="8.25" hidden="1" customHeight="1"/>
    <row r="58086" ht="8.25" hidden="1" customHeight="1"/>
    <row r="58087" ht="8.25" hidden="1" customHeight="1"/>
    <row r="58088" ht="8.25" hidden="1" customHeight="1"/>
    <row r="58089" ht="8.25" hidden="1" customHeight="1"/>
    <row r="58090" ht="8.25" hidden="1" customHeight="1"/>
    <row r="58091" ht="8.25" hidden="1" customHeight="1"/>
    <row r="58092" ht="8.25" hidden="1" customHeight="1"/>
    <row r="58093" ht="8.25" hidden="1" customHeight="1"/>
    <row r="58094" ht="8.25" hidden="1" customHeight="1"/>
    <row r="58095" ht="8.25" hidden="1" customHeight="1"/>
    <row r="58096" ht="8.25" hidden="1" customHeight="1"/>
    <row r="58097" ht="8.25" hidden="1" customHeight="1"/>
    <row r="58098" ht="8.25" hidden="1" customHeight="1"/>
    <row r="58099" ht="8.25" hidden="1" customHeight="1"/>
    <row r="58100" ht="8.25" hidden="1" customHeight="1"/>
    <row r="58101" ht="8.25" hidden="1" customHeight="1"/>
    <row r="58102" ht="8.25" hidden="1" customHeight="1"/>
    <row r="58103" ht="8.25" hidden="1" customHeight="1"/>
    <row r="58104" ht="8.25" hidden="1" customHeight="1"/>
    <row r="58105" ht="8.25" hidden="1" customHeight="1"/>
    <row r="58106" ht="8.25" hidden="1" customHeight="1"/>
    <row r="58107" ht="8.25" hidden="1" customHeight="1"/>
    <row r="58108" ht="8.25" hidden="1" customHeight="1"/>
    <row r="58109" ht="8.25" hidden="1" customHeight="1"/>
    <row r="58110" ht="8.25" hidden="1" customHeight="1"/>
    <row r="58111" ht="8.25" hidden="1" customHeight="1"/>
    <row r="58112" ht="8.25" hidden="1" customHeight="1"/>
    <row r="58113" ht="8.25" hidden="1" customHeight="1"/>
    <row r="58114" ht="8.25" hidden="1" customHeight="1"/>
    <row r="58115" ht="8.25" hidden="1" customHeight="1"/>
    <row r="58116" ht="8.25" hidden="1" customHeight="1"/>
    <row r="58117" ht="8.25" hidden="1" customHeight="1"/>
    <row r="58118" ht="8.25" hidden="1" customHeight="1"/>
    <row r="58119" ht="8.25" hidden="1" customHeight="1"/>
    <row r="58120" ht="8.25" hidden="1" customHeight="1"/>
    <row r="58121" ht="8.25" hidden="1" customHeight="1"/>
    <row r="58122" ht="8.25" hidden="1" customHeight="1"/>
    <row r="58123" ht="8.25" hidden="1" customHeight="1"/>
    <row r="58124" ht="8.25" hidden="1" customHeight="1"/>
    <row r="58125" ht="8.25" hidden="1" customHeight="1"/>
    <row r="58126" ht="8.25" hidden="1" customHeight="1"/>
    <row r="58127" ht="8.25" hidden="1" customHeight="1"/>
    <row r="58128" ht="8.25" hidden="1" customHeight="1"/>
    <row r="58129" ht="8.25" hidden="1" customHeight="1"/>
    <row r="58130" ht="8.25" hidden="1" customHeight="1"/>
    <row r="58131" ht="8.25" hidden="1" customHeight="1"/>
    <row r="58132" ht="8.25" hidden="1" customHeight="1"/>
    <row r="58133" ht="8.25" hidden="1" customHeight="1"/>
    <row r="58134" ht="8.25" hidden="1" customHeight="1"/>
    <row r="58135" ht="8.25" hidden="1" customHeight="1"/>
    <row r="58136" ht="8.25" hidden="1" customHeight="1"/>
    <row r="58137" ht="8.25" hidden="1" customHeight="1"/>
    <row r="58138" ht="8.25" hidden="1" customHeight="1"/>
    <row r="58139" ht="8.25" hidden="1" customHeight="1"/>
    <row r="58140" ht="8.25" hidden="1" customHeight="1"/>
    <row r="58141" ht="8.25" hidden="1" customHeight="1"/>
    <row r="58142" ht="8.25" hidden="1" customHeight="1"/>
    <row r="58143" ht="8.25" hidden="1" customHeight="1"/>
    <row r="58144" ht="8.25" hidden="1" customHeight="1"/>
    <row r="58145" ht="8.25" hidden="1" customHeight="1"/>
    <row r="58146" ht="8.25" hidden="1" customHeight="1"/>
    <row r="58147" ht="8.25" hidden="1" customHeight="1"/>
    <row r="58148" ht="8.25" hidden="1" customHeight="1"/>
    <row r="58149" ht="8.25" hidden="1" customHeight="1"/>
    <row r="58150" ht="8.25" hidden="1" customHeight="1"/>
    <row r="58151" ht="8.25" hidden="1" customHeight="1"/>
    <row r="58152" ht="8.25" hidden="1" customHeight="1"/>
    <row r="58153" ht="8.25" hidden="1" customHeight="1"/>
    <row r="58154" ht="8.25" hidden="1" customHeight="1"/>
    <row r="58155" ht="8.25" hidden="1" customHeight="1"/>
    <row r="58156" ht="8.25" hidden="1" customHeight="1"/>
    <row r="58157" ht="8.25" hidden="1" customHeight="1"/>
    <row r="58158" ht="8.25" hidden="1" customHeight="1"/>
    <row r="58159" ht="8.25" hidden="1" customHeight="1"/>
    <row r="58160" ht="8.25" hidden="1" customHeight="1"/>
    <row r="58161" ht="8.25" hidden="1" customHeight="1"/>
    <row r="58162" ht="8.25" hidden="1" customHeight="1"/>
    <row r="58163" ht="8.25" hidden="1" customHeight="1"/>
    <row r="58164" ht="8.25" hidden="1" customHeight="1"/>
    <row r="58165" ht="8.25" hidden="1" customHeight="1"/>
    <row r="58166" ht="8.25" hidden="1" customHeight="1"/>
    <row r="58167" ht="8.25" hidden="1" customHeight="1"/>
    <row r="58168" ht="8.25" hidden="1" customHeight="1"/>
    <row r="58169" ht="8.25" hidden="1" customHeight="1"/>
    <row r="58170" ht="8.25" hidden="1" customHeight="1"/>
    <row r="58171" ht="8.25" hidden="1" customHeight="1"/>
    <row r="58172" ht="8.25" hidden="1" customHeight="1"/>
    <row r="58173" ht="8.25" hidden="1" customHeight="1"/>
    <row r="58174" ht="8.25" hidden="1" customHeight="1"/>
    <row r="58175" ht="8.25" hidden="1" customHeight="1"/>
    <row r="58176" ht="8.25" hidden="1" customHeight="1"/>
    <row r="58177" ht="8.25" hidden="1" customHeight="1"/>
    <row r="58178" ht="8.25" hidden="1" customHeight="1"/>
    <row r="58179" ht="8.25" hidden="1" customHeight="1"/>
    <row r="58180" ht="8.25" hidden="1" customHeight="1"/>
    <row r="58181" ht="8.25" hidden="1" customHeight="1"/>
    <row r="58182" ht="8.25" hidden="1" customHeight="1"/>
    <row r="58183" ht="8.25" hidden="1" customHeight="1"/>
    <row r="58184" ht="8.25" hidden="1" customHeight="1"/>
    <row r="58185" ht="8.25" hidden="1" customHeight="1"/>
    <row r="58186" ht="8.25" hidden="1" customHeight="1"/>
    <row r="58187" ht="8.25" hidden="1" customHeight="1"/>
    <row r="58188" ht="8.25" hidden="1" customHeight="1"/>
    <row r="58189" ht="8.25" hidden="1" customHeight="1"/>
    <row r="58190" ht="8.25" hidden="1" customHeight="1"/>
    <row r="58191" ht="8.25" hidden="1" customHeight="1"/>
    <row r="58192" ht="8.25" hidden="1" customHeight="1"/>
    <row r="58193" ht="8.25" hidden="1" customHeight="1"/>
    <row r="58194" ht="8.25" hidden="1" customHeight="1"/>
    <row r="58195" ht="8.25" hidden="1" customHeight="1"/>
    <row r="58196" ht="8.25" hidden="1" customHeight="1"/>
    <row r="58197" ht="8.25" hidden="1" customHeight="1"/>
    <row r="58198" ht="8.25" hidden="1" customHeight="1"/>
    <row r="58199" ht="8.25" hidden="1" customHeight="1"/>
    <row r="58200" ht="8.25" hidden="1" customHeight="1"/>
    <row r="58201" ht="8.25" hidden="1" customHeight="1"/>
    <row r="58202" ht="8.25" hidden="1" customHeight="1"/>
    <row r="58203" ht="8.25" hidden="1" customHeight="1"/>
    <row r="58204" ht="8.25" hidden="1" customHeight="1"/>
    <row r="58205" ht="8.25" hidden="1" customHeight="1"/>
    <row r="58206" ht="8.25" hidden="1" customHeight="1"/>
    <row r="58207" ht="8.25" hidden="1" customHeight="1"/>
    <row r="58208" ht="8.25" hidden="1" customHeight="1"/>
    <row r="58209" ht="8.25" hidden="1" customHeight="1"/>
    <row r="58210" ht="8.25" hidden="1" customHeight="1"/>
    <row r="58211" ht="8.25" hidden="1" customHeight="1"/>
    <row r="58212" ht="8.25" hidden="1" customHeight="1"/>
    <row r="58213" ht="8.25" hidden="1" customHeight="1"/>
    <row r="58214" ht="8.25" hidden="1" customHeight="1"/>
    <row r="58215" ht="8.25" hidden="1" customHeight="1"/>
    <row r="58216" ht="8.25" hidden="1" customHeight="1"/>
    <row r="58217" ht="8.25" hidden="1" customHeight="1"/>
    <row r="58218" ht="8.25" hidden="1" customHeight="1"/>
    <row r="58219" ht="8.25" hidden="1" customHeight="1"/>
    <row r="58220" ht="8.25" hidden="1" customHeight="1"/>
    <row r="58221" ht="8.25" hidden="1" customHeight="1"/>
    <row r="58222" ht="8.25" hidden="1" customHeight="1"/>
    <row r="58223" ht="8.25" hidden="1" customHeight="1"/>
    <row r="58224" ht="8.25" hidden="1" customHeight="1"/>
    <row r="58225" ht="8.25" hidden="1" customHeight="1"/>
    <row r="58226" ht="8.25" hidden="1" customHeight="1"/>
    <row r="58227" ht="8.25" hidden="1" customHeight="1"/>
    <row r="58228" ht="8.25" hidden="1" customHeight="1"/>
    <row r="58229" ht="8.25" hidden="1" customHeight="1"/>
    <row r="58230" ht="8.25" hidden="1" customHeight="1"/>
    <row r="58231" ht="8.25" hidden="1" customHeight="1"/>
    <row r="58232" ht="8.25" hidden="1" customHeight="1"/>
    <row r="58233" ht="8.25" hidden="1" customHeight="1"/>
    <row r="58234" ht="8.25" hidden="1" customHeight="1"/>
    <row r="58235" ht="8.25" hidden="1" customHeight="1"/>
    <row r="58236" ht="8.25" hidden="1" customHeight="1"/>
    <row r="58237" ht="8.25" hidden="1" customHeight="1"/>
    <row r="58238" ht="8.25" hidden="1" customHeight="1"/>
    <row r="58239" ht="8.25" hidden="1" customHeight="1"/>
    <row r="58240" ht="8.25" hidden="1" customHeight="1"/>
    <row r="58241" ht="8.25" hidden="1" customHeight="1"/>
    <row r="58242" ht="8.25" hidden="1" customHeight="1"/>
    <row r="58243" ht="8.25" hidden="1" customHeight="1"/>
    <row r="58244" ht="8.25" hidden="1" customHeight="1"/>
    <row r="58245" ht="8.25" hidden="1" customHeight="1"/>
    <row r="58246" ht="8.25" hidden="1" customHeight="1"/>
    <row r="58247" ht="8.25" hidden="1" customHeight="1"/>
    <row r="58248" ht="8.25" hidden="1" customHeight="1"/>
    <row r="58249" ht="8.25" hidden="1" customHeight="1"/>
    <row r="58250" ht="8.25" hidden="1" customHeight="1"/>
    <row r="58251" ht="8.25" hidden="1" customHeight="1"/>
    <row r="58252" ht="8.25" hidden="1" customHeight="1"/>
    <row r="58253" ht="8.25" hidden="1" customHeight="1"/>
    <row r="58254" ht="8.25" hidden="1" customHeight="1"/>
    <row r="58255" ht="8.25" hidden="1" customHeight="1"/>
    <row r="58256" ht="8.25" hidden="1" customHeight="1"/>
    <row r="58257" ht="8.25" hidden="1" customHeight="1"/>
    <row r="58258" ht="8.25" hidden="1" customHeight="1"/>
    <row r="58259" ht="8.25" hidden="1" customHeight="1"/>
    <row r="58260" ht="8.25" hidden="1" customHeight="1"/>
    <row r="58261" ht="8.25" hidden="1" customHeight="1"/>
    <row r="58262" ht="8.25" hidden="1" customHeight="1"/>
    <row r="58263" ht="8.25" hidden="1" customHeight="1"/>
    <row r="58264" ht="8.25" hidden="1" customHeight="1"/>
    <row r="58265" ht="8.25" hidden="1" customHeight="1"/>
    <row r="58266" ht="8.25" hidden="1" customHeight="1"/>
    <row r="58267" ht="8.25" hidden="1" customHeight="1"/>
    <row r="58268" ht="8.25" hidden="1" customHeight="1"/>
    <row r="58269" ht="8.25" hidden="1" customHeight="1"/>
    <row r="58270" ht="8.25" hidden="1" customHeight="1"/>
    <row r="58271" ht="8.25" hidden="1" customHeight="1"/>
    <row r="58272" ht="8.25" hidden="1" customHeight="1"/>
    <row r="58273" ht="8.25" hidden="1" customHeight="1"/>
    <row r="58274" ht="8.25" hidden="1" customHeight="1"/>
    <row r="58275" ht="8.25" hidden="1" customHeight="1"/>
    <row r="58276" ht="8.25" hidden="1" customHeight="1"/>
    <row r="58277" ht="8.25" hidden="1" customHeight="1"/>
    <row r="58278" ht="8.25" hidden="1" customHeight="1"/>
    <row r="58279" ht="8.25" hidden="1" customHeight="1"/>
    <row r="58280" ht="8.25" hidden="1" customHeight="1"/>
    <row r="58281" ht="8.25" hidden="1" customHeight="1"/>
    <row r="58282" ht="8.25" hidden="1" customHeight="1"/>
    <row r="58283" ht="8.25" hidden="1" customHeight="1"/>
    <row r="58284" ht="8.25" hidden="1" customHeight="1"/>
    <row r="58285" ht="8.25" hidden="1" customHeight="1"/>
    <row r="58286" ht="8.25" hidden="1" customHeight="1"/>
    <row r="58287" ht="8.25" hidden="1" customHeight="1"/>
    <row r="58288" ht="8.25" hidden="1" customHeight="1"/>
    <row r="58289" ht="8.25" hidden="1" customHeight="1"/>
    <row r="58290" ht="8.25" hidden="1" customHeight="1"/>
    <row r="58291" ht="8.25" hidden="1" customHeight="1"/>
    <row r="58292" ht="8.25" hidden="1" customHeight="1"/>
    <row r="58293" ht="8.25" hidden="1" customHeight="1"/>
    <row r="58294" ht="8.25" hidden="1" customHeight="1"/>
    <row r="58295" ht="8.25" hidden="1" customHeight="1"/>
    <row r="58296" ht="8.25" hidden="1" customHeight="1"/>
    <row r="58297" ht="8.25" hidden="1" customHeight="1"/>
    <row r="58298" ht="8.25" hidden="1" customHeight="1"/>
    <row r="58299" ht="8.25" hidden="1" customHeight="1"/>
    <row r="58300" ht="8.25" hidden="1" customHeight="1"/>
    <row r="58301" ht="8.25" hidden="1" customHeight="1"/>
    <row r="58302" ht="8.25" hidden="1" customHeight="1"/>
    <row r="58303" ht="8.25" hidden="1" customHeight="1"/>
    <row r="58304" ht="8.25" hidden="1" customHeight="1"/>
    <row r="58305" ht="8.25" hidden="1" customHeight="1"/>
    <row r="58306" ht="8.25" hidden="1" customHeight="1"/>
    <row r="58307" ht="8.25" hidden="1" customHeight="1"/>
    <row r="58308" ht="8.25" hidden="1" customHeight="1"/>
    <row r="58309" ht="8.25" hidden="1" customHeight="1"/>
    <row r="58310" ht="8.25" hidden="1" customHeight="1"/>
    <row r="58311" ht="8.25" hidden="1" customHeight="1"/>
    <row r="58312" ht="8.25" hidden="1" customHeight="1"/>
    <row r="58313" ht="8.25" hidden="1" customHeight="1"/>
    <row r="58314" ht="8.25" hidden="1" customHeight="1"/>
    <row r="58315" ht="8.25" hidden="1" customHeight="1"/>
    <row r="58316" ht="8.25" hidden="1" customHeight="1"/>
    <row r="58317" ht="8.25" hidden="1" customHeight="1"/>
    <row r="58318" ht="8.25" hidden="1" customHeight="1"/>
    <row r="58319" ht="8.25" hidden="1" customHeight="1"/>
    <row r="58320" ht="8.25" hidden="1" customHeight="1"/>
    <row r="58321" ht="8.25" hidden="1" customHeight="1"/>
    <row r="58322" ht="8.25" hidden="1" customHeight="1"/>
    <row r="58323" ht="8.25" hidden="1" customHeight="1"/>
    <row r="58324" ht="8.25" hidden="1" customHeight="1"/>
    <row r="58325" ht="8.25" hidden="1" customHeight="1"/>
    <row r="58326" ht="8.25" hidden="1" customHeight="1"/>
    <row r="58327" ht="8.25" hidden="1" customHeight="1"/>
    <row r="58328" ht="8.25" hidden="1" customHeight="1"/>
    <row r="58329" ht="8.25" hidden="1" customHeight="1"/>
    <row r="58330" ht="8.25" hidden="1" customHeight="1"/>
    <row r="58331" ht="8.25" hidden="1" customHeight="1"/>
    <row r="58332" ht="8.25" hidden="1" customHeight="1"/>
    <row r="58333" ht="8.25" hidden="1" customHeight="1"/>
    <row r="58334" ht="8.25" hidden="1" customHeight="1"/>
    <row r="58335" ht="8.25" hidden="1" customHeight="1"/>
    <row r="58336" ht="8.25" hidden="1" customHeight="1"/>
    <row r="58337" ht="8.25" hidden="1" customHeight="1"/>
    <row r="58338" ht="8.25" hidden="1" customHeight="1"/>
    <row r="58339" ht="8.25" hidden="1" customHeight="1"/>
    <row r="58340" ht="8.25" hidden="1" customHeight="1"/>
    <row r="58341" ht="8.25" hidden="1" customHeight="1"/>
    <row r="58342" ht="8.25" hidden="1" customHeight="1"/>
    <row r="58343" ht="8.25" hidden="1" customHeight="1"/>
    <row r="58344" ht="8.25" hidden="1" customHeight="1"/>
    <row r="58345" ht="8.25" hidden="1" customHeight="1"/>
    <row r="58346" ht="8.25" hidden="1" customHeight="1"/>
    <row r="58347" ht="8.25" hidden="1" customHeight="1"/>
    <row r="58348" ht="8.25" hidden="1" customHeight="1"/>
    <row r="58349" ht="8.25" hidden="1" customHeight="1"/>
    <row r="58350" ht="8.25" hidden="1" customHeight="1"/>
    <row r="58351" ht="8.25" hidden="1" customHeight="1"/>
    <row r="58352" ht="8.25" hidden="1" customHeight="1"/>
    <row r="58353" ht="8.25" hidden="1" customHeight="1"/>
    <row r="58354" ht="8.25" hidden="1" customHeight="1"/>
    <row r="58355" ht="8.25" hidden="1" customHeight="1"/>
    <row r="58356" ht="8.25" hidden="1" customHeight="1"/>
    <row r="58357" ht="8.25" hidden="1" customHeight="1"/>
    <row r="58358" ht="8.25" hidden="1" customHeight="1"/>
    <row r="58359" ht="8.25" hidden="1" customHeight="1"/>
    <row r="58360" ht="8.25" hidden="1" customHeight="1"/>
    <row r="58361" ht="8.25" hidden="1" customHeight="1"/>
    <row r="58362" ht="8.25" hidden="1" customHeight="1"/>
    <row r="58363" ht="8.25" hidden="1" customHeight="1"/>
    <row r="58364" ht="8.25" hidden="1" customHeight="1"/>
    <row r="58365" ht="8.25" hidden="1" customHeight="1"/>
    <row r="58366" ht="8.25" hidden="1" customHeight="1"/>
    <row r="58367" ht="8.25" hidden="1" customHeight="1"/>
    <row r="58368" ht="8.25" hidden="1" customHeight="1"/>
    <row r="58369" ht="8.25" hidden="1" customHeight="1"/>
    <row r="58370" ht="8.25" hidden="1" customHeight="1"/>
    <row r="58371" ht="8.25" hidden="1" customHeight="1"/>
    <row r="58372" ht="8.25" hidden="1" customHeight="1"/>
    <row r="58373" ht="8.25" hidden="1" customHeight="1"/>
    <row r="58374" ht="8.25" hidden="1" customHeight="1"/>
    <row r="58375" ht="8.25" hidden="1" customHeight="1"/>
    <row r="58376" ht="8.25" hidden="1" customHeight="1"/>
    <row r="58377" ht="8.25" hidden="1" customHeight="1"/>
    <row r="58378" ht="8.25" hidden="1" customHeight="1"/>
    <row r="58379" ht="8.25" hidden="1" customHeight="1"/>
    <row r="58380" ht="8.25" hidden="1" customHeight="1"/>
    <row r="58381" ht="8.25" hidden="1" customHeight="1"/>
    <row r="58382" ht="8.25" hidden="1" customHeight="1"/>
    <row r="58383" ht="8.25" hidden="1" customHeight="1"/>
    <row r="58384" ht="8.25" hidden="1" customHeight="1"/>
    <row r="58385" ht="8.25" hidden="1" customHeight="1"/>
    <row r="58386" ht="8.25" hidden="1" customHeight="1"/>
    <row r="58387" ht="8.25" hidden="1" customHeight="1"/>
    <row r="58388" ht="8.25" hidden="1" customHeight="1"/>
    <row r="58389" ht="8.25" hidden="1" customHeight="1"/>
    <row r="58390" ht="8.25" hidden="1" customHeight="1"/>
    <row r="58391" ht="8.25" hidden="1" customHeight="1"/>
    <row r="58392" ht="8.25" hidden="1" customHeight="1"/>
    <row r="58393" ht="8.25" hidden="1" customHeight="1"/>
    <row r="58394" ht="8.25" hidden="1" customHeight="1"/>
    <row r="58395" ht="8.25" hidden="1" customHeight="1"/>
    <row r="58396" ht="8.25" hidden="1" customHeight="1"/>
    <row r="58397" ht="8.25" hidden="1" customHeight="1"/>
    <row r="58398" ht="8.25" hidden="1" customHeight="1"/>
    <row r="58399" ht="8.25" hidden="1" customHeight="1"/>
    <row r="58400" ht="8.25" hidden="1" customHeight="1"/>
    <row r="58401" ht="8.25" hidden="1" customHeight="1"/>
    <row r="58402" ht="8.25" hidden="1" customHeight="1"/>
    <row r="58403" ht="8.25" hidden="1" customHeight="1"/>
    <row r="58404" ht="8.25" hidden="1" customHeight="1"/>
    <row r="58405" ht="8.25" hidden="1" customHeight="1"/>
    <row r="58406" ht="8.25" hidden="1" customHeight="1"/>
    <row r="58407" ht="8.25" hidden="1" customHeight="1"/>
    <row r="58408" ht="8.25" hidden="1" customHeight="1"/>
    <row r="58409" ht="8.25" hidden="1" customHeight="1"/>
    <row r="58410" ht="8.25" hidden="1" customHeight="1"/>
    <row r="58411" ht="8.25" hidden="1" customHeight="1"/>
    <row r="58412" ht="8.25" hidden="1" customHeight="1"/>
    <row r="58413" ht="8.25" hidden="1" customHeight="1"/>
    <row r="58414" ht="8.25" hidden="1" customHeight="1"/>
    <row r="58415" ht="8.25" hidden="1" customHeight="1"/>
    <row r="58416" ht="8.25" hidden="1" customHeight="1"/>
    <row r="58417" ht="8.25" hidden="1" customHeight="1"/>
    <row r="58418" ht="8.25" hidden="1" customHeight="1"/>
    <row r="58419" ht="8.25" hidden="1" customHeight="1"/>
    <row r="58420" ht="8.25" hidden="1" customHeight="1"/>
    <row r="58421" ht="8.25" hidden="1" customHeight="1"/>
    <row r="58422" ht="8.25" hidden="1" customHeight="1"/>
    <row r="58423" ht="8.25" hidden="1" customHeight="1"/>
    <row r="58424" ht="8.25" hidden="1" customHeight="1"/>
    <row r="58425" ht="8.25" hidden="1" customHeight="1"/>
    <row r="58426" ht="8.25" hidden="1" customHeight="1"/>
    <row r="58427" ht="8.25" hidden="1" customHeight="1"/>
    <row r="58428" ht="8.25" hidden="1" customHeight="1"/>
    <row r="58429" ht="8.25" hidden="1" customHeight="1"/>
    <row r="58430" ht="8.25" hidden="1" customHeight="1"/>
    <row r="58431" ht="8.25" hidden="1" customHeight="1"/>
    <row r="58432" ht="8.25" hidden="1" customHeight="1"/>
    <row r="58433" ht="8.25" hidden="1" customHeight="1"/>
    <row r="58434" ht="8.25" hidden="1" customHeight="1"/>
    <row r="58435" ht="8.25" hidden="1" customHeight="1"/>
    <row r="58436" ht="8.25" hidden="1" customHeight="1"/>
    <row r="58437" ht="8.25" hidden="1" customHeight="1"/>
    <row r="58438" ht="8.25" hidden="1" customHeight="1"/>
    <row r="58439" ht="8.25" hidden="1" customHeight="1"/>
    <row r="58440" ht="8.25" hidden="1" customHeight="1"/>
    <row r="58441" ht="8.25" hidden="1" customHeight="1"/>
    <row r="58442" ht="8.25" hidden="1" customHeight="1"/>
    <row r="58443" ht="8.25" hidden="1" customHeight="1"/>
    <row r="58444" ht="8.25" hidden="1" customHeight="1"/>
    <row r="58445" ht="8.25" hidden="1" customHeight="1"/>
    <row r="58446" ht="8.25" hidden="1" customHeight="1"/>
    <row r="58447" ht="8.25" hidden="1" customHeight="1"/>
    <row r="58448" ht="8.25" hidden="1" customHeight="1"/>
    <row r="58449" ht="8.25" hidden="1" customHeight="1"/>
    <row r="58450" ht="8.25" hidden="1" customHeight="1"/>
    <row r="58451" ht="8.25" hidden="1" customHeight="1"/>
    <row r="58452" ht="8.25" hidden="1" customHeight="1"/>
    <row r="58453" ht="8.25" hidden="1" customHeight="1"/>
    <row r="58454" ht="8.25" hidden="1" customHeight="1"/>
    <row r="58455" ht="8.25" hidden="1" customHeight="1"/>
    <row r="58456" ht="8.25" hidden="1" customHeight="1"/>
    <row r="58457" ht="8.25" hidden="1" customHeight="1"/>
    <row r="58458" ht="8.25" hidden="1" customHeight="1"/>
    <row r="58459" ht="8.25" hidden="1" customHeight="1"/>
    <row r="58460" ht="8.25" hidden="1" customHeight="1"/>
    <row r="58461" ht="8.25" hidden="1" customHeight="1"/>
    <row r="58462" ht="8.25" hidden="1" customHeight="1"/>
    <row r="58463" ht="8.25" hidden="1" customHeight="1"/>
    <row r="58464" ht="8.25" hidden="1" customHeight="1"/>
    <row r="58465" ht="8.25" hidden="1" customHeight="1"/>
    <row r="58466" ht="8.25" hidden="1" customHeight="1"/>
    <row r="58467" ht="8.25" hidden="1" customHeight="1"/>
    <row r="58468" ht="8.25" hidden="1" customHeight="1"/>
    <row r="58469" ht="8.25" hidden="1" customHeight="1"/>
    <row r="58470" ht="8.25" hidden="1" customHeight="1"/>
    <row r="58471" ht="8.25" hidden="1" customHeight="1"/>
    <row r="58472" ht="8.25" hidden="1" customHeight="1"/>
    <row r="58473" ht="8.25" hidden="1" customHeight="1"/>
    <row r="58474" ht="8.25" hidden="1" customHeight="1"/>
    <row r="58475" ht="8.25" hidden="1" customHeight="1"/>
    <row r="58476" ht="8.25" hidden="1" customHeight="1"/>
    <row r="58477" ht="8.25" hidden="1" customHeight="1"/>
    <row r="58478" ht="8.25" hidden="1" customHeight="1"/>
    <row r="58479" ht="8.25" hidden="1" customHeight="1"/>
    <row r="58480" ht="8.25" hidden="1" customHeight="1"/>
    <row r="58481" ht="8.25" hidden="1" customHeight="1"/>
    <row r="58482" ht="8.25" hidden="1" customHeight="1"/>
    <row r="58483" ht="8.25" hidden="1" customHeight="1"/>
    <row r="58484" ht="8.25" hidden="1" customHeight="1"/>
    <row r="58485" ht="8.25" hidden="1" customHeight="1"/>
    <row r="58486" ht="8.25" hidden="1" customHeight="1"/>
    <row r="58487" ht="8.25" hidden="1" customHeight="1"/>
    <row r="58488" ht="8.25" hidden="1" customHeight="1"/>
    <row r="58489" ht="8.25" hidden="1" customHeight="1"/>
    <row r="58490" ht="8.25" hidden="1" customHeight="1"/>
    <row r="58491" ht="8.25" hidden="1" customHeight="1"/>
    <row r="58492" ht="8.25" hidden="1" customHeight="1"/>
    <row r="58493" ht="8.25" hidden="1" customHeight="1"/>
    <row r="58494" ht="8.25" hidden="1" customHeight="1"/>
    <row r="58495" ht="8.25" hidden="1" customHeight="1"/>
    <row r="58496" ht="8.25" hidden="1" customHeight="1"/>
    <row r="58497" ht="8.25" hidden="1" customHeight="1"/>
    <row r="58498" ht="8.25" hidden="1" customHeight="1"/>
    <row r="58499" ht="8.25" hidden="1" customHeight="1"/>
    <row r="58500" ht="8.25" hidden="1" customHeight="1"/>
    <row r="58501" ht="8.25" hidden="1" customHeight="1"/>
    <row r="58502" ht="8.25" hidden="1" customHeight="1"/>
    <row r="58503" ht="8.25" hidden="1" customHeight="1"/>
    <row r="58504" ht="8.25" hidden="1" customHeight="1"/>
    <row r="58505" ht="8.25" hidden="1" customHeight="1"/>
    <row r="58506" ht="8.25" hidden="1" customHeight="1"/>
    <row r="58507" ht="8.25" hidden="1" customHeight="1"/>
    <row r="58508" ht="8.25" hidden="1" customHeight="1"/>
    <row r="58509" ht="8.25" hidden="1" customHeight="1"/>
    <row r="58510" ht="8.25" hidden="1" customHeight="1"/>
    <row r="58511" ht="8.25" hidden="1" customHeight="1"/>
    <row r="58512" ht="8.25" hidden="1" customHeight="1"/>
    <row r="58513" ht="8.25" hidden="1" customHeight="1"/>
    <row r="58514" ht="8.25" hidden="1" customHeight="1"/>
    <row r="58515" ht="8.25" hidden="1" customHeight="1"/>
    <row r="58516" ht="8.25" hidden="1" customHeight="1"/>
    <row r="58517" ht="8.25" hidden="1" customHeight="1"/>
    <row r="58518" ht="8.25" hidden="1" customHeight="1"/>
    <row r="58519" ht="8.25" hidden="1" customHeight="1"/>
    <row r="58520" ht="8.25" hidden="1" customHeight="1"/>
    <row r="58521" ht="8.25" hidden="1" customHeight="1"/>
    <row r="58522" ht="8.25" hidden="1" customHeight="1"/>
    <row r="58523" ht="8.25" hidden="1" customHeight="1"/>
    <row r="58524" ht="8.25" hidden="1" customHeight="1"/>
    <row r="58525" ht="8.25" hidden="1" customHeight="1"/>
    <row r="58526" ht="8.25" hidden="1" customHeight="1"/>
    <row r="58527" ht="8.25" hidden="1" customHeight="1"/>
    <row r="58528" ht="8.25" hidden="1" customHeight="1"/>
    <row r="58529" ht="8.25" hidden="1" customHeight="1"/>
    <row r="58530" ht="8.25" hidden="1" customHeight="1"/>
    <row r="58531" ht="8.25" hidden="1" customHeight="1"/>
    <row r="58532" ht="8.25" hidden="1" customHeight="1"/>
    <row r="58533" ht="8.25" hidden="1" customHeight="1"/>
    <row r="58534" ht="8.25" hidden="1" customHeight="1"/>
    <row r="58535" ht="8.25" hidden="1" customHeight="1"/>
    <row r="58536" ht="8.25" hidden="1" customHeight="1"/>
    <row r="58537" ht="8.25" hidden="1" customHeight="1"/>
    <row r="58538" ht="8.25" hidden="1" customHeight="1"/>
    <row r="58539" ht="8.25" hidden="1" customHeight="1"/>
    <row r="58540" ht="8.25" hidden="1" customHeight="1"/>
    <row r="58541" ht="8.25" hidden="1" customHeight="1"/>
    <row r="58542" ht="8.25" hidden="1" customHeight="1"/>
    <row r="58543" ht="8.25" hidden="1" customHeight="1"/>
    <row r="58544" ht="8.25" hidden="1" customHeight="1"/>
    <row r="58545" ht="8.25" hidden="1" customHeight="1"/>
    <row r="58546" ht="8.25" hidden="1" customHeight="1"/>
    <row r="58547" ht="8.25" hidden="1" customHeight="1"/>
    <row r="58548" ht="8.25" hidden="1" customHeight="1"/>
    <row r="58549" ht="8.25" hidden="1" customHeight="1"/>
    <row r="58550" ht="8.25" hidden="1" customHeight="1"/>
    <row r="58551" ht="8.25" hidden="1" customHeight="1"/>
    <row r="58552" ht="8.25" hidden="1" customHeight="1"/>
    <row r="58553" ht="8.25" hidden="1" customHeight="1"/>
    <row r="58554" ht="8.25" hidden="1" customHeight="1"/>
    <row r="58555" ht="8.25" hidden="1" customHeight="1"/>
    <row r="58556" ht="8.25" hidden="1" customHeight="1"/>
    <row r="58557" ht="8.25" hidden="1" customHeight="1"/>
    <row r="58558" ht="8.25" hidden="1" customHeight="1"/>
    <row r="58559" ht="8.25" hidden="1" customHeight="1"/>
    <row r="58560" ht="8.25" hidden="1" customHeight="1"/>
    <row r="58561" ht="8.25" hidden="1" customHeight="1"/>
    <row r="58562" ht="8.25" hidden="1" customHeight="1"/>
    <row r="58563" ht="8.25" hidden="1" customHeight="1"/>
    <row r="58564" ht="8.25" hidden="1" customHeight="1"/>
    <row r="58565" ht="8.25" hidden="1" customHeight="1"/>
    <row r="58566" ht="8.25" hidden="1" customHeight="1"/>
    <row r="58567" ht="8.25" hidden="1" customHeight="1"/>
    <row r="58568" ht="8.25" hidden="1" customHeight="1"/>
    <row r="58569" ht="8.25" hidden="1" customHeight="1"/>
    <row r="58570" ht="8.25" hidden="1" customHeight="1"/>
    <row r="58571" ht="8.25" hidden="1" customHeight="1"/>
    <row r="58572" ht="8.25" hidden="1" customHeight="1"/>
    <row r="58573" ht="8.25" hidden="1" customHeight="1"/>
    <row r="58574" ht="8.25" hidden="1" customHeight="1"/>
    <row r="58575" ht="8.25" hidden="1" customHeight="1"/>
    <row r="58576" ht="8.25" hidden="1" customHeight="1"/>
    <row r="58577" ht="8.25" hidden="1" customHeight="1"/>
    <row r="58578" ht="8.25" hidden="1" customHeight="1"/>
    <row r="58579" ht="8.25" hidden="1" customHeight="1"/>
    <row r="58580" ht="8.25" hidden="1" customHeight="1"/>
    <row r="58581" ht="8.25" hidden="1" customHeight="1"/>
    <row r="58582" ht="8.25" hidden="1" customHeight="1"/>
    <row r="58583" ht="8.25" hidden="1" customHeight="1"/>
    <row r="58584" ht="8.25" hidden="1" customHeight="1"/>
    <row r="58585" ht="8.25" hidden="1" customHeight="1"/>
    <row r="58586" ht="8.25" hidden="1" customHeight="1"/>
    <row r="58587" ht="8.25" hidden="1" customHeight="1"/>
    <row r="58588" ht="8.25" hidden="1" customHeight="1"/>
    <row r="58589" ht="8.25" hidden="1" customHeight="1"/>
    <row r="58590" ht="8.25" hidden="1" customHeight="1"/>
    <row r="58591" ht="8.25" hidden="1" customHeight="1"/>
    <row r="58592" ht="8.25" hidden="1" customHeight="1"/>
    <row r="58593" ht="8.25" hidden="1" customHeight="1"/>
    <row r="58594" ht="8.25" hidden="1" customHeight="1"/>
    <row r="58595" ht="8.25" hidden="1" customHeight="1"/>
    <row r="58596" ht="8.25" hidden="1" customHeight="1"/>
    <row r="58597" ht="8.25" hidden="1" customHeight="1"/>
    <row r="58598" ht="8.25" hidden="1" customHeight="1"/>
    <row r="58599" ht="8.25" hidden="1" customHeight="1"/>
    <row r="58600" ht="8.25" hidden="1" customHeight="1"/>
    <row r="58601" ht="8.25" hidden="1" customHeight="1"/>
    <row r="58602" ht="8.25" hidden="1" customHeight="1"/>
    <row r="58603" ht="8.25" hidden="1" customHeight="1"/>
    <row r="58604" ht="8.25" hidden="1" customHeight="1"/>
    <row r="58605" ht="8.25" hidden="1" customHeight="1"/>
    <row r="58606" ht="8.25" hidden="1" customHeight="1"/>
    <row r="58607" ht="8.25" hidden="1" customHeight="1"/>
    <row r="58608" ht="8.25" hidden="1" customHeight="1"/>
    <row r="58609" ht="8.25" hidden="1" customHeight="1"/>
    <row r="58610" ht="8.25" hidden="1" customHeight="1"/>
    <row r="58611" ht="8.25" hidden="1" customHeight="1"/>
    <row r="58612" ht="8.25" hidden="1" customHeight="1"/>
    <row r="58613" ht="8.25" hidden="1" customHeight="1"/>
    <row r="58614" ht="8.25" hidden="1" customHeight="1"/>
    <row r="58615" ht="8.25" hidden="1" customHeight="1"/>
    <row r="58616" ht="8.25" hidden="1" customHeight="1"/>
    <row r="58617" ht="8.25" hidden="1" customHeight="1"/>
    <row r="58618" ht="8.25" hidden="1" customHeight="1"/>
    <row r="58619" ht="8.25" hidden="1" customHeight="1"/>
    <row r="58620" ht="8.25" hidden="1" customHeight="1"/>
    <row r="58621" ht="8.25" hidden="1" customHeight="1"/>
    <row r="58622" ht="8.25" hidden="1" customHeight="1"/>
    <row r="58623" ht="8.25" hidden="1" customHeight="1"/>
    <row r="58624" ht="8.25" hidden="1" customHeight="1"/>
    <row r="58625" ht="8.25" hidden="1" customHeight="1"/>
    <row r="58626" ht="8.25" hidden="1" customHeight="1"/>
    <row r="58627" ht="8.25" hidden="1" customHeight="1"/>
    <row r="58628" ht="8.25" hidden="1" customHeight="1"/>
    <row r="58629" ht="8.25" hidden="1" customHeight="1"/>
    <row r="58630" ht="8.25" hidden="1" customHeight="1"/>
    <row r="58631" ht="8.25" hidden="1" customHeight="1"/>
    <row r="58632" ht="8.25" hidden="1" customHeight="1"/>
    <row r="58633" ht="8.25" hidden="1" customHeight="1"/>
    <row r="58634" ht="8.25" hidden="1" customHeight="1"/>
    <row r="58635" ht="8.25" hidden="1" customHeight="1"/>
    <row r="58636" ht="8.25" hidden="1" customHeight="1"/>
    <row r="58637" ht="8.25" hidden="1" customHeight="1"/>
    <row r="58638" ht="8.25" hidden="1" customHeight="1"/>
    <row r="58639" ht="8.25" hidden="1" customHeight="1"/>
    <row r="58640" ht="8.25" hidden="1" customHeight="1"/>
    <row r="58641" ht="8.25" hidden="1" customHeight="1"/>
    <row r="58642" ht="8.25" hidden="1" customHeight="1"/>
    <row r="58643" ht="8.25" hidden="1" customHeight="1"/>
    <row r="58644" ht="8.25" hidden="1" customHeight="1"/>
    <row r="58645" ht="8.25" hidden="1" customHeight="1"/>
    <row r="58646" ht="8.25" hidden="1" customHeight="1"/>
    <row r="58647" ht="8.25" hidden="1" customHeight="1"/>
    <row r="58648" ht="8.25" hidden="1" customHeight="1"/>
    <row r="58649" ht="8.25" hidden="1" customHeight="1"/>
    <row r="58650" ht="8.25" hidden="1" customHeight="1"/>
    <row r="58651" ht="8.25" hidden="1" customHeight="1"/>
    <row r="58652" ht="8.25" hidden="1" customHeight="1"/>
    <row r="58653" ht="8.25" hidden="1" customHeight="1"/>
    <row r="58654" ht="8.25" hidden="1" customHeight="1"/>
    <row r="58655" ht="8.25" hidden="1" customHeight="1"/>
    <row r="58656" ht="8.25" hidden="1" customHeight="1"/>
    <row r="58657" ht="8.25" hidden="1" customHeight="1"/>
    <row r="58658" ht="8.25" hidden="1" customHeight="1"/>
    <row r="58659" ht="8.25" hidden="1" customHeight="1"/>
    <row r="58660" ht="8.25" hidden="1" customHeight="1"/>
    <row r="58661" ht="8.25" hidden="1" customHeight="1"/>
    <row r="58662" ht="8.25" hidden="1" customHeight="1"/>
    <row r="58663" ht="8.25" hidden="1" customHeight="1"/>
    <row r="58664" ht="8.25" hidden="1" customHeight="1"/>
    <row r="58665" ht="8.25" hidden="1" customHeight="1"/>
    <row r="58666" ht="8.25" hidden="1" customHeight="1"/>
    <row r="58667" ht="8.25" hidden="1" customHeight="1"/>
    <row r="58668" ht="8.25" hidden="1" customHeight="1"/>
    <row r="58669" ht="8.25" hidden="1" customHeight="1"/>
    <row r="58670" ht="8.25" hidden="1" customHeight="1"/>
    <row r="58671" ht="8.25" hidden="1" customHeight="1"/>
    <row r="58672" ht="8.25" hidden="1" customHeight="1"/>
    <row r="58673" ht="8.25" hidden="1" customHeight="1"/>
    <row r="58674" ht="8.25" hidden="1" customHeight="1"/>
    <row r="58675" ht="8.25" hidden="1" customHeight="1"/>
    <row r="58676" ht="8.25" hidden="1" customHeight="1"/>
    <row r="58677" ht="8.25" hidden="1" customHeight="1"/>
    <row r="58678" ht="8.25" hidden="1" customHeight="1"/>
    <row r="58679" ht="8.25" hidden="1" customHeight="1"/>
    <row r="58680" ht="8.25" hidden="1" customHeight="1"/>
    <row r="58681" ht="8.25" hidden="1" customHeight="1"/>
    <row r="58682" ht="8.25" hidden="1" customHeight="1"/>
    <row r="58683" ht="8.25" hidden="1" customHeight="1"/>
    <row r="58684" ht="8.25" hidden="1" customHeight="1"/>
    <row r="58685" ht="8.25" hidden="1" customHeight="1"/>
    <row r="58686" ht="8.25" hidden="1" customHeight="1"/>
    <row r="58687" ht="8.25" hidden="1" customHeight="1"/>
    <row r="58688" ht="8.25" hidden="1" customHeight="1"/>
    <row r="58689" ht="8.25" hidden="1" customHeight="1"/>
    <row r="58690" ht="8.25" hidden="1" customHeight="1"/>
    <row r="58691" ht="8.25" hidden="1" customHeight="1"/>
    <row r="58692" ht="8.25" hidden="1" customHeight="1"/>
    <row r="58693" ht="8.25" hidden="1" customHeight="1"/>
    <row r="58694" ht="8.25" hidden="1" customHeight="1"/>
    <row r="58695" ht="8.25" hidden="1" customHeight="1"/>
    <row r="58696" ht="8.25" hidden="1" customHeight="1"/>
    <row r="58697" ht="8.25" hidden="1" customHeight="1"/>
    <row r="58698" ht="8.25" hidden="1" customHeight="1"/>
    <row r="58699" ht="8.25" hidden="1" customHeight="1"/>
    <row r="58700" ht="8.25" hidden="1" customHeight="1"/>
    <row r="58701" ht="8.25" hidden="1" customHeight="1"/>
    <row r="58702" ht="8.25" hidden="1" customHeight="1"/>
    <row r="58703" ht="8.25" hidden="1" customHeight="1"/>
    <row r="58704" ht="8.25" hidden="1" customHeight="1"/>
    <row r="58705" ht="8.25" hidden="1" customHeight="1"/>
    <row r="58706" ht="8.25" hidden="1" customHeight="1"/>
    <row r="58707" ht="8.25" hidden="1" customHeight="1"/>
    <row r="58708" ht="8.25" hidden="1" customHeight="1"/>
    <row r="58709" ht="8.25" hidden="1" customHeight="1"/>
    <row r="58710" ht="8.25" hidden="1" customHeight="1"/>
    <row r="58711" ht="8.25" hidden="1" customHeight="1"/>
    <row r="58712" ht="8.25" hidden="1" customHeight="1"/>
    <row r="58713" ht="8.25" hidden="1" customHeight="1"/>
    <row r="58714" ht="8.25" hidden="1" customHeight="1"/>
    <row r="58715" ht="8.25" hidden="1" customHeight="1"/>
    <row r="58716" ht="8.25" hidden="1" customHeight="1"/>
    <row r="58717" ht="8.25" hidden="1" customHeight="1"/>
    <row r="58718" ht="8.25" hidden="1" customHeight="1"/>
    <row r="58719" ht="8.25" hidden="1" customHeight="1"/>
    <row r="58720" ht="8.25" hidden="1" customHeight="1"/>
    <row r="58721" ht="8.25" hidden="1" customHeight="1"/>
    <row r="58722" ht="8.25" hidden="1" customHeight="1"/>
    <row r="58723" ht="8.25" hidden="1" customHeight="1"/>
    <row r="58724" ht="8.25" hidden="1" customHeight="1"/>
    <row r="58725" ht="8.25" hidden="1" customHeight="1"/>
    <row r="58726" ht="8.25" hidden="1" customHeight="1"/>
    <row r="58727" ht="8.25" hidden="1" customHeight="1"/>
    <row r="58728" ht="8.25" hidden="1" customHeight="1"/>
    <row r="58729" ht="8.25" hidden="1" customHeight="1"/>
    <row r="58730" ht="8.25" hidden="1" customHeight="1"/>
    <row r="58731" ht="8.25" hidden="1" customHeight="1"/>
    <row r="58732" ht="8.25" hidden="1" customHeight="1"/>
    <row r="58733" ht="8.25" hidden="1" customHeight="1"/>
    <row r="58734" ht="8.25" hidden="1" customHeight="1"/>
    <row r="58735" ht="8.25" hidden="1" customHeight="1"/>
    <row r="58736" ht="8.25" hidden="1" customHeight="1"/>
    <row r="58737" ht="8.25" hidden="1" customHeight="1"/>
    <row r="58738" ht="8.25" hidden="1" customHeight="1"/>
    <row r="58739" ht="8.25" hidden="1" customHeight="1"/>
    <row r="58740" ht="8.25" hidden="1" customHeight="1"/>
    <row r="58741" ht="8.25" hidden="1" customHeight="1"/>
    <row r="58742" ht="8.25" hidden="1" customHeight="1"/>
    <row r="58743" ht="8.25" hidden="1" customHeight="1"/>
    <row r="58744" ht="8.25" hidden="1" customHeight="1"/>
    <row r="58745" ht="8.25" hidden="1" customHeight="1"/>
    <row r="58746" ht="8.25" hidden="1" customHeight="1"/>
    <row r="58747" ht="8.25" hidden="1" customHeight="1"/>
    <row r="58748" ht="8.25" hidden="1" customHeight="1"/>
    <row r="58749" ht="8.25" hidden="1" customHeight="1"/>
    <row r="58750" ht="8.25" hidden="1" customHeight="1"/>
    <row r="58751" ht="8.25" hidden="1" customHeight="1"/>
    <row r="58752" ht="8.25" hidden="1" customHeight="1"/>
    <row r="58753" ht="8.25" hidden="1" customHeight="1"/>
    <row r="58754" ht="8.25" hidden="1" customHeight="1"/>
    <row r="58755" ht="8.25" hidden="1" customHeight="1"/>
    <row r="58756" ht="8.25" hidden="1" customHeight="1"/>
    <row r="58757" ht="8.25" hidden="1" customHeight="1"/>
    <row r="58758" ht="8.25" hidden="1" customHeight="1"/>
    <row r="58759" ht="8.25" hidden="1" customHeight="1"/>
    <row r="58760" ht="8.25" hidden="1" customHeight="1"/>
    <row r="58761" ht="8.25" hidden="1" customHeight="1"/>
    <row r="58762" ht="8.25" hidden="1" customHeight="1"/>
    <row r="58763" ht="8.25" hidden="1" customHeight="1"/>
    <row r="58764" ht="8.25" hidden="1" customHeight="1"/>
    <row r="58765" ht="8.25" hidden="1" customHeight="1"/>
    <row r="58766" ht="8.25" hidden="1" customHeight="1"/>
    <row r="58767" ht="8.25" hidden="1" customHeight="1"/>
    <row r="58768" ht="8.25" hidden="1" customHeight="1"/>
    <row r="58769" ht="8.25" hidden="1" customHeight="1"/>
    <row r="58770" ht="8.25" hidden="1" customHeight="1"/>
    <row r="58771" ht="8.25" hidden="1" customHeight="1"/>
    <row r="58772" ht="8.25" hidden="1" customHeight="1"/>
    <row r="58773" ht="8.25" hidden="1" customHeight="1"/>
    <row r="58774" ht="8.25" hidden="1" customHeight="1"/>
    <row r="58775" ht="8.25" hidden="1" customHeight="1"/>
    <row r="58776" ht="8.25" hidden="1" customHeight="1"/>
    <row r="58777" ht="8.25" hidden="1" customHeight="1"/>
    <row r="58778" ht="8.25" hidden="1" customHeight="1"/>
    <row r="58779" ht="8.25" hidden="1" customHeight="1"/>
    <row r="58780" ht="8.25" hidden="1" customHeight="1"/>
    <row r="58781" ht="8.25" hidden="1" customHeight="1"/>
    <row r="58782" ht="8.25" hidden="1" customHeight="1"/>
    <row r="58783" ht="8.25" hidden="1" customHeight="1"/>
    <row r="58784" ht="8.25" hidden="1" customHeight="1"/>
    <row r="58785" ht="8.25" hidden="1" customHeight="1"/>
    <row r="58786" ht="8.25" hidden="1" customHeight="1"/>
    <row r="58787" ht="8.25" hidden="1" customHeight="1"/>
    <row r="58788" ht="8.25" hidden="1" customHeight="1"/>
    <row r="58789" ht="8.25" hidden="1" customHeight="1"/>
    <row r="58790" ht="8.25" hidden="1" customHeight="1"/>
    <row r="58791" ht="8.25" hidden="1" customHeight="1"/>
    <row r="58792" ht="8.25" hidden="1" customHeight="1"/>
    <row r="58793" ht="8.25" hidden="1" customHeight="1"/>
    <row r="58794" ht="8.25" hidden="1" customHeight="1"/>
    <row r="58795" ht="8.25" hidden="1" customHeight="1"/>
    <row r="58796" ht="8.25" hidden="1" customHeight="1"/>
    <row r="58797" ht="8.25" hidden="1" customHeight="1"/>
    <row r="58798" ht="8.25" hidden="1" customHeight="1"/>
    <row r="58799" ht="8.25" hidden="1" customHeight="1"/>
    <row r="58800" ht="8.25" hidden="1" customHeight="1"/>
    <row r="58801" ht="8.25" hidden="1" customHeight="1"/>
    <row r="58802" ht="8.25" hidden="1" customHeight="1"/>
    <row r="58803" ht="8.25" hidden="1" customHeight="1"/>
    <row r="58804" ht="8.25" hidden="1" customHeight="1"/>
    <row r="58805" ht="8.25" hidden="1" customHeight="1"/>
    <row r="58806" ht="8.25" hidden="1" customHeight="1"/>
    <row r="58807" ht="8.25" hidden="1" customHeight="1"/>
    <row r="58808" ht="8.25" hidden="1" customHeight="1"/>
    <row r="58809" ht="8.25" hidden="1" customHeight="1"/>
    <row r="58810" ht="8.25" hidden="1" customHeight="1"/>
    <row r="58811" ht="8.25" hidden="1" customHeight="1"/>
    <row r="58812" ht="8.25" hidden="1" customHeight="1"/>
    <row r="58813" ht="8.25" hidden="1" customHeight="1"/>
    <row r="58814" ht="8.25" hidden="1" customHeight="1"/>
    <row r="58815" ht="8.25" hidden="1" customHeight="1"/>
    <row r="58816" ht="8.25" hidden="1" customHeight="1"/>
    <row r="58817" ht="8.25" hidden="1" customHeight="1"/>
    <row r="58818" ht="8.25" hidden="1" customHeight="1"/>
    <row r="58819" ht="8.25" hidden="1" customHeight="1"/>
    <row r="58820" ht="8.25" hidden="1" customHeight="1"/>
    <row r="58821" ht="8.25" hidden="1" customHeight="1"/>
    <row r="58822" ht="8.25" hidden="1" customHeight="1"/>
    <row r="58823" ht="8.25" hidden="1" customHeight="1"/>
    <row r="58824" ht="8.25" hidden="1" customHeight="1"/>
    <row r="58825" ht="8.25" hidden="1" customHeight="1"/>
    <row r="58826" ht="8.25" hidden="1" customHeight="1"/>
    <row r="58827" ht="8.25" hidden="1" customHeight="1"/>
    <row r="58828" ht="8.25" hidden="1" customHeight="1"/>
    <row r="58829" ht="8.25" hidden="1" customHeight="1"/>
    <row r="58830" ht="8.25" hidden="1" customHeight="1"/>
    <row r="58831" ht="8.25" hidden="1" customHeight="1"/>
    <row r="58832" ht="8.25" hidden="1" customHeight="1"/>
    <row r="58833" ht="8.25" hidden="1" customHeight="1"/>
    <row r="58834" ht="8.25" hidden="1" customHeight="1"/>
    <row r="58835" ht="8.25" hidden="1" customHeight="1"/>
    <row r="58836" ht="8.25" hidden="1" customHeight="1"/>
    <row r="58837" ht="8.25" hidden="1" customHeight="1"/>
    <row r="58838" ht="8.25" hidden="1" customHeight="1"/>
    <row r="58839" ht="8.25" hidden="1" customHeight="1"/>
    <row r="58840" ht="8.25" hidden="1" customHeight="1"/>
    <row r="58841" ht="8.25" hidden="1" customHeight="1"/>
    <row r="58842" ht="8.25" hidden="1" customHeight="1"/>
    <row r="58843" ht="8.25" hidden="1" customHeight="1"/>
    <row r="58844" ht="8.25" hidden="1" customHeight="1"/>
    <row r="58845" ht="8.25" hidden="1" customHeight="1"/>
    <row r="58846" ht="8.25" hidden="1" customHeight="1"/>
    <row r="58847" ht="8.25" hidden="1" customHeight="1"/>
    <row r="58848" ht="8.25" hidden="1" customHeight="1"/>
    <row r="58849" ht="8.25" hidden="1" customHeight="1"/>
    <row r="58850" ht="8.25" hidden="1" customHeight="1"/>
    <row r="58851" ht="8.25" hidden="1" customHeight="1"/>
    <row r="58852" ht="8.25" hidden="1" customHeight="1"/>
    <row r="58853" ht="8.25" hidden="1" customHeight="1"/>
    <row r="58854" ht="8.25" hidden="1" customHeight="1"/>
    <row r="58855" ht="8.25" hidden="1" customHeight="1"/>
    <row r="58856" ht="8.25" hidden="1" customHeight="1"/>
    <row r="58857" ht="8.25" hidden="1" customHeight="1"/>
    <row r="58858" ht="8.25" hidden="1" customHeight="1"/>
    <row r="58859" ht="8.25" hidden="1" customHeight="1"/>
    <row r="58860" ht="8.25" hidden="1" customHeight="1"/>
    <row r="58861" ht="8.25" hidden="1" customHeight="1"/>
    <row r="58862" ht="8.25" hidden="1" customHeight="1"/>
    <row r="58863" ht="8.25" hidden="1" customHeight="1"/>
    <row r="58864" ht="8.25" hidden="1" customHeight="1"/>
    <row r="58865" ht="8.25" hidden="1" customHeight="1"/>
    <row r="58866" ht="8.25" hidden="1" customHeight="1"/>
    <row r="58867" ht="8.25" hidden="1" customHeight="1"/>
    <row r="58868" ht="8.25" hidden="1" customHeight="1"/>
    <row r="58869" ht="8.25" hidden="1" customHeight="1"/>
    <row r="58870" ht="8.25" hidden="1" customHeight="1"/>
    <row r="58871" ht="8.25" hidden="1" customHeight="1"/>
    <row r="58872" ht="8.25" hidden="1" customHeight="1"/>
    <row r="58873" ht="8.25" hidden="1" customHeight="1"/>
    <row r="58874" ht="8.25" hidden="1" customHeight="1"/>
    <row r="58875" ht="8.25" hidden="1" customHeight="1"/>
    <row r="58876" ht="8.25" hidden="1" customHeight="1"/>
    <row r="58877" ht="8.25" hidden="1" customHeight="1"/>
    <row r="58878" ht="8.25" hidden="1" customHeight="1"/>
    <row r="58879" ht="8.25" hidden="1" customHeight="1"/>
    <row r="58880" ht="8.25" hidden="1" customHeight="1"/>
    <row r="58881" ht="8.25" hidden="1" customHeight="1"/>
    <row r="58882" ht="8.25" hidden="1" customHeight="1"/>
    <row r="58883" ht="8.25" hidden="1" customHeight="1"/>
    <row r="58884" ht="8.25" hidden="1" customHeight="1"/>
    <row r="58885" ht="8.25" hidden="1" customHeight="1"/>
    <row r="58886" ht="8.25" hidden="1" customHeight="1"/>
    <row r="58887" ht="8.25" hidden="1" customHeight="1"/>
    <row r="58888" ht="8.25" hidden="1" customHeight="1"/>
    <row r="58889" ht="8.25" hidden="1" customHeight="1"/>
    <row r="58890" ht="8.25" hidden="1" customHeight="1"/>
    <row r="58891" ht="8.25" hidden="1" customHeight="1"/>
    <row r="58892" ht="8.25" hidden="1" customHeight="1"/>
    <row r="58893" ht="8.25" hidden="1" customHeight="1"/>
    <row r="58894" ht="8.25" hidden="1" customHeight="1"/>
    <row r="58895" ht="8.25" hidden="1" customHeight="1"/>
    <row r="58896" ht="8.25" hidden="1" customHeight="1"/>
    <row r="58897" ht="8.25" hidden="1" customHeight="1"/>
    <row r="58898" ht="8.25" hidden="1" customHeight="1"/>
    <row r="58899" ht="8.25" hidden="1" customHeight="1"/>
    <row r="58900" ht="8.25" hidden="1" customHeight="1"/>
    <row r="58901" ht="8.25" hidden="1" customHeight="1"/>
    <row r="58902" ht="8.25" hidden="1" customHeight="1"/>
    <row r="58903" ht="8.25" hidden="1" customHeight="1"/>
    <row r="58904" ht="8.25" hidden="1" customHeight="1"/>
    <row r="58905" ht="8.25" hidden="1" customHeight="1"/>
    <row r="58906" ht="8.25" hidden="1" customHeight="1"/>
    <row r="58907" ht="8.25" hidden="1" customHeight="1"/>
    <row r="58908" ht="8.25" hidden="1" customHeight="1"/>
    <row r="58909" ht="8.25" hidden="1" customHeight="1"/>
    <row r="58910" ht="8.25" hidden="1" customHeight="1"/>
    <row r="58911" ht="8.25" hidden="1" customHeight="1"/>
    <row r="58912" ht="8.25" hidden="1" customHeight="1"/>
    <row r="58913" ht="8.25" hidden="1" customHeight="1"/>
    <row r="58914" ht="8.25" hidden="1" customHeight="1"/>
    <row r="58915" ht="8.25" hidden="1" customHeight="1"/>
    <row r="58916" ht="8.25" hidden="1" customHeight="1"/>
    <row r="58917" ht="8.25" hidden="1" customHeight="1"/>
    <row r="58918" ht="8.25" hidden="1" customHeight="1"/>
    <row r="58919" ht="8.25" hidden="1" customHeight="1"/>
    <row r="58920" ht="8.25" hidden="1" customHeight="1"/>
    <row r="58921" ht="8.25" hidden="1" customHeight="1"/>
    <row r="58922" ht="8.25" hidden="1" customHeight="1"/>
    <row r="58923" ht="8.25" hidden="1" customHeight="1"/>
    <row r="58924" ht="8.25" hidden="1" customHeight="1"/>
    <row r="58925" ht="8.25" hidden="1" customHeight="1"/>
    <row r="58926" ht="8.25" hidden="1" customHeight="1"/>
    <row r="58927" ht="8.25" hidden="1" customHeight="1"/>
    <row r="58928" ht="8.25" hidden="1" customHeight="1"/>
    <row r="58929" ht="8.25" hidden="1" customHeight="1"/>
    <row r="58930" ht="8.25" hidden="1" customHeight="1"/>
    <row r="58931" ht="8.25" hidden="1" customHeight="1"/>
    <row r="58932" ht="8.25" hidden="1" customHeight="1"/>
    <row r="58933" ht="8.25" hidden="1" customHeight="1"/>
    <row r="58934" ht="8.25" hidden="1" customHeight="1"/>
    <row r="58935" ht="8.25" hidden="1" customHeight="1"/>
    <row r="58936" ht="8.25" hidden="1" customHeight="1"/>
    <row r="58937" ht="8.25" hidden="1" customHeight="1"/>
    <row r="58938" ht="8.25" hidden="1" customHeight="1"/>
    <row r="58939" ht="8.25" hidden="1" customHeight="1"/>
    <row r="58940" ht="8.25" hidden="1" customHeight="1"/>
    <row r="58941" ht="8.25" hidden="1" customHeight="1"/>
    <row r="58942" ht="8.25" hidden="1" customHeight="1"/>
    <row r="58943" ht="8.25" hidden="1" customHeight="1"/>
    <row r="58944" ht="8.25" hidden="1" customHeight="1"/>
    <row r="58945" ht="8.25" hidden="1" customHeight="1"/>
    <row r="58946" ht="8.25" hidden="1" customHeight="1"/>
    <row r="58947" ht="8.25" hidden="1" customHeight="1"/>
    <row r="58948" ht="8.25" hidden="1" customHeight="1"/>
    <row r="58949" ht="8.25" hidden="1" customHeight="1"/>
    <row r="58950" ht="8.25" hidden="1" customHeight="1"/>
    <row r="58951" ht="8.25" hidden="1" customHeight="1"/>
    <row r="58952" ht="8.25" hidden="1" customHeight="1"/>
    <row r="58953" ht="8.25" hidden="1" customHeight="1"/>
    <row r="58954" ht="8.25" hidden="1" customHeight="1"/>
    <row r="58955" ht="8.25" hidden="1" customHeight="1"/>
    <row r="58956" ht="8.25" hidden="1" customHeight="1"/>
    <row r="58957" ht="8.25" hidden="1" customHeight="1"/>
    <row r="58958" ht="8.25" hidden="1" customHeight="1"/>
    <row r="58959" ht="8.25" hidden="1" customHeight="1"/>
    <row r="58960" ht="8.25" hidden="1" customHeight="1"/>
    <row r="58961" ht="8.25" hidden="1" customHeight="1"/>
    <row r="58962" ht="8.25" hidden="1" customHeight="1"/>
    <row r="58963" ht="8.25" hidden="1" customHeight="1"/>
    <row r="58964" ht="8.25" hidden="1" customHeight="1"/>
    <row r="58965" ht="8.25" hidden="1" customHeight="1"/>
    <row r="58966" ht="8.25" hidden="1" customHeight="1"/>
    <row r="58967" ht="8.25" hidden="1" customHeight="1"/>
    <row r="58968" ht="8.25" hidden="1" customHeight="1"/>
    <row r="58969" ht="8.25" hidden="1" customHeight="1"/>
    <row r="58970" ht="8.25" hidden="1" customHeight="1"/>
    <row r="58971" ht="8.25" hidden="1" customHeight="1"/>
    <row r="58972" ht="8.25" hidden="1" customHeight="1"/>
    <row r="58973" ht="8.25" hidden="1" customHeight="1"/>
    <row r="58974" ht="8.25" hidden="1" customHeight="1"/>
    <row r="58975" ht="8.25" hidden="1" customHeight="1"/>
    <row r="58976" ht="8.25" hidden="1" customHeight="1"/>
    <row r="58977" ht="8.25" hidden="1" customHeight="1"/>
    <row r="58978" ht="8.25" hidden="1" customHeight="1"/>
    <row r="58979" ht="8.25" hidden="1" customHeight="1"/>
    <row r="58980" ht="8.25" hidden="1" customHeight="1"/>
    <row r="58981" ht="8.25" hidden="1" customHeight="1"/>
    <row r="58982" ht="8.25" hidden="1" customHeight="1"/>
    <row r="58983" ht="8.25" hidden="1" customHeight="1"/>
    <row r="58984" ht="8.25" hidden="1" customHeight="1"/>
    <row r="58985" ht="8.25" hidden="1" customHeight="1"/>
    <row r="58986" ht="8.25" hidden="1" customHeight="1"/>
    <row r="58987" ht="8.25" hidden="1" customHeight="1"/>
    <row r="58988" ht="8.25" hidden="1" customHeight="1"/>
    <row r="58989" ht="8.25" hidden="1" customHeight="1"/>
    <row r="58990" ht="8.25" hidden="1" customHeight="1"/>
    <row r="58991" ht="8.25" hidden="1" customHeight="1"/>
    <row r="58992" ht="8.25" hidden="1" customHeight="1"/>
    <row r="58993" ht="8.25" hidden="1" customHeight="1"/>
    <row r="58994" ht="8.25" hidden="1" customHeight="1"/>
    <row r="58995" ht="8.25" hidden="1" customHeight="1"/>
    <row r="58996" ht="8.25" hidden="1" customHeight="1"/>
    <row r="58997" ht="8.25" hidden="1" customHeight="1"/>
    <row r="58998" ht="8.25" hidden="1" customHeight="1"/>
    <row r="58999" ht="8.25" hidden="1" customHeight="1"/>
    <row r="59000" ht="8.25" hidden="1" customHeight="1"/>
    <row r="59001" ht="8.25" hidden="1" customHeight="1"/>
    <row r="59002" ht="8.25" hidden="1" customHeight="1"/>
    <row r="59003" ht="8.25" hidden="1" customHeight="1"/>
    <row r="59004" ht="8.25" hidden="1" customHeight="1"/>
    <row r="59005" ht="8.25" hidden="1" customHeight="1"/>
    <row r="59006" ht="8.25" hidden="1" customHeight="1"/>
    <row r="59007" ht="8.25" hidden="1" customHeight="1"/>
    <row r="59008" ht="8.25" hidden="1" customHeight="1"/>
    <row r="59009" ht="8.25" hidden="1" customHeight="1"/>
    <row r="59010" ht="8.25" hidden="1" customHeight="1"/>
    <row r="59011" ht="8.25" hidden="1" customHeight="1"/>
    <row r="59012" ht="8.25" hidden="1" customHeight="1"/>
    <row r="59013" ht="8.25" hidden="1" customHeight="1"/>
    <row r="59014" ht="8.25" hidden="1" customHeight="1"/>
    <row r="59015" ht="8.25" hidden="1" customHeight="1"/>
    <row r="59016" ht="8.25" hidden="1" customHeight="1"/>
    <row r="59017" ht="8.25" hidden="1" customHeight="1"/>
    <row r="59018" ht="8.25" hidden="1" customHeight="1"/>
    <row r="59019" ht="8.25" hidden="1" customHeight="1"/>
    <row r="59020" ht="8.25" hidden="1" customHeight="1"/>
    <row r="59021" ht="8.25" hidden="1" customHeight="1"/>
    <row r="59022" ht="8.25" hidden="1" customHeight="1"/>
    <row r="59023" ht="8.25" hidden="1" customHeight="1"/>
    <row r="59024" ht="8.25" hidden="1" customHeight="1"/>
    <row r="59025" ht="8.25" hidden="1" customHeight="1"/>
    <row r="59026" ht="8.25" hidden="1" customHeight="1"/>
    <row r="59027" ht="8.25" hidden="1" customHeight="1"/>
    <row r="59028" ht="8.25" hidden="1" customHeight="1"/>
    <row r="59029" ht="8.25" hidden="1" customHeight="1"/>
    <row r="59030" ht="8.25" hidden="1" customHeight="1"/>
    <row r="59031" ht="8.25" hidden="1" customHeight="1"/>
    <row r="59032" ht="8.25" hidden="1" customHeight="1"/>
    <row r="59033" ht="8.25" hidden="1" customHeight="1"/>
    <row r="59034" ht="8.25" hidden="1" customHeight="1"/>
    <row r="59035" ht="8.25" hidden="1" customHeight="1"/>
    <row r="59036" ht="8.25" hidden="1" customHeight="1"/>
    <row r="59037" ht="8.25" hidden="1" customHeight="1"/>
    <row r="59038" ht="8.25" hidden="1" customHeight="1"/>
    <row r="59039" ht="8.25" hidden="1" customHeight="1"/>
    <row r="59040" ht="8.25" hidden="1" customHeight="1"/>
    <row r="59041" ht="8.25" hidden="1" customHeight="1"/>
    <row r="59042" ht="8.25" hidden="1" customHeight="1"/>
    <row r="59043" ht="8.25" hidden="1" customHeight="1"/>
    <row r="59044" ht="8.25" hidden="1" customHeight="1"/>
    <row r="59045" ht="8.25" hidden="1" customHeight="1"/>
    <row r="59046" ht="8.25" hidden="1" customHeight="1"/>
    <row r="59047" ht="8.25" hidden="1" customHeight="1"/>
    <row r="59048" ht="8.25" hidden="1" customHeight="1"/>
    <row r="59049" ht="8.25" hidden="1" customHeight="1"/>
    <row r="59050" ht="8.25" hidden="1" customHeight="1"/>
    <row r="59051" ht="8.25" hidden="1" customHeight="1"/>
    <row r="59052" ht="8.25" hidden="1" customHeight="1"/>
    <row r="59053" ht="8.25" hidden="1" customHeight="1"/>
    <row r="59054" ht="8.25" hidden="1" customHeight="1"/>
    <row r="59055" ht="8.25" hidden="1" customHeight="1"/>
    <row r="59056" ht="8.25" hidden="1" customHeight="1"/>
    <row r="59057" ht="8.25" hidden="1" customHeight="1"/>
    <row r="59058" ht="8.25" hidden="1" customHeight="1"/>
    <row r="59059" ht="8.25" hidden="1" customHeight="1"/>
    <row r="59060" ht="8.25" hidden="1" customHeight="1"/>
    <row r="59061" ht="8.25" hidden="1" customHeight="1"/>
    <row r="59062" ht="8.25" hidden="1" customHeight="1"/>
    <row r="59063" ht="8.25" hidden="1" customHeight="1"/>
    <row r="59064" ht="8.25" hidden="1" customHeight="1"/>
    <row r="59065" ht="8.25" hidden="1" customHeight="1"/>
    <row r="59066" ht="8.25" hidden="1" customHeight="1"/>
    <row r="59067" ht="8.25" hidden="1" customHeight="1"/>
    <row r="59068" ht="8.25" hidden="1" customHeight="1"/>
    <row r="59069" ht="8.25" hidden="1" customHeight="1"/>
    <row r="59070" ht="8.25" hidden="1" customHeight="1"/>
    <row r="59071" ht="8.25" hidden="1" customHeight="1"/>
    <row r="59072" ht="8.25" hidden="1" customHeight="1"/>
    <row r="59073" ht="8.25" hidden="1" customHeight="1"/>
    <row r="59074" ht="8.25" hidden="1" customHeight="1"/>
    <row r="59075" ht="8.25" hidden="1" customHeight="1"/>
    <row r="59076" ht="8.25" hidden="1" customHeight="1"/>
    <row r="59077" ht="8.25" hidden="1" customHeight="1"/>
    <row r="59078" ht="8.25" hidden="1" customHeight="1"/>
    <row r="59079" ht="8.25" hidden="1" customHeight="1"/>
    <row r="59080" ht="8.25" hidden="1" customHeight="1"/>
    <row r="59081" ht="8.25" hidden="1" customHeight="1"/>
    <row r="59082" ht="8.25" hidden="1" customHeight="1"/>
    <row r="59083" ht="8.25" hidden="1" customHeight="1"/>
    <row r="59084" ht="8.25" hidden="1" customHeight="1"/>
    <row r="59085" ht="8.25" hidden="1" customHeight="1"/>
    <row r="59086" ht="8.25" hidden="1" customHeight="1"/>
    <row r="59087" ht="8.25" hidden="1" customHeight="1"/>
    <row r="59088" ht="8.25" hidden="1" customHeight="1"/>
    <row r="59089" ht="8.25" hidden="1" customHeight="1"/>
    <row r="59090" ht="8.25" hidden="1" customHeight="1"/>
    <row r="59091" ht="8.25" hidden="1" customHeight="1"/>
    <row r="59092" ht="8.25" hidden="1" customHeight="1"/>
    <row r="59093" ht="8.25" hidden="1" customHeight="1"/>
    <row r="59094" ht="8.25" hidden="1" customHeight="1"/>
    <row r="59095" ht="8.25" hidden="1" customHeight="1"/>
    <row r="59096" ht="8.25" hidden="1" customHeight="1"/>
    <row r="59097" ht="8.25" hidden="1" customHeight="1"/>
    <row r="59098" ht="8.25" hidden="1" customHeight="1"/>
    <row r="59099" ht="8.25" hidden="1" customHeight="1"/>
    <row r="59100" ht="8.25" hidden="1" customHeight="1"/>
    <row r="59101" ht="8.25" hidden="1" customHeight="1"/>
    <row r="59102" ht="8.25" hidden="1" customHeight="1"/>
    <row r="59103" ht="8.25" hidden="1" customHeight="1"/>
    <row r="59104" ht="8.25" hidden="1" customHeight="1"/>
    <row r="59105" ht="8.25" hidden="1" customHeight="1"/>
    <row r="59106" ht="8.25" hidden="1" customHeight="1"/>
    <row r="59107" ht="8.25" hidden="1" customHeight="1"/>
    <row r="59108" ht="8.25" hidden="1" customHeight="1"/>
    <row r="59109" ht="8.25" hidden="1" customHeight="1"/>
    <row r="59110" ht="8.25" hidden="1" customHeight="1"/>
    <row r="59111" ht="8.25" hidden="1" customHeight="1"/>
    <row r="59112" ht="8.25" hidden="1" customHeight="1"/>
    <row r="59113" ht="8.25" hidden="1" customHeight="1"/>
    <row r="59114" ht="8.25" hidden="1" customHeight="1"/>
    <row r="59115" ht="8.25" hidden="1" customHeight="1"/>
    <row r="59116" ht="8.25" hidden="1" customHeight="1"/>
    <row r="59117" ht="8.25" hidden="1" customHeight="1"/>
    <row r="59118" ht="8.25" hidden="1" customHeight="1"/>
    <row r="59119" ht="8.25" hidden="1" customHeight="1"/>
    <row r="59120" ht="8.25" hidden="1" customHeight="1"/>
    <row r="59121" ht="8.25" hidden="1" customHeight="1"/>
    <row r="59122" ht="8.25" hidden="1" customHeight="1"/>
    <row r="59123" ht="8.25" hidden="1" customHeight="1"/>
    <row r="59124" ht="8.25" hidden="1" customHeight="1"/>
    <row r="59125" ht="8.25" hidden="1" customHeight="1"/>
    <row r="59126" ht="8.25" hidden="1" customHeight="1"/>
    <row r="59127" ht="8.25" hidden="1" customHeight="1"/>
    <row r="59128" ht="8.25" hidden="1" customHeight="1"/>
    <row r="59129" ht="8.25" hidden="1" customHeight="1"/>
    <row r="59130" ht="8.25" hidden="1" customHeight="1"/>
    <row r="59131" ht="8.25" hidden="1" customHeight="1"/>
    <row r="59132" ht="8.25" hidden="1" customHeight="1"/>
    <row r="59133" ht="8.25" hidden="1" customHeight="1"/>
    <row r="59134" ht="8.25" hidden="1" customHeight="1"/>
    <row r="59135" ht="8.25" hidden="1" customHeight="1"/>
    <row r="59136" ht="8.25" hidden="1" customHeight="1"/>
    <row r="59137" ht="8.25" hidden="1" customHeight="1"/>
    <row r="59138" ht="8.25" hidden="1" customHeight="1"/>
    <row r="59139" ht="8.25" hidden="1" customHeight="1"/>
    <row r="59140" ht="8.25" hidden="1" customHeight="1"/>
    <row r="59141" ht="8.25" hidden="1" customHeight="1"/>
    <row r="59142" ht="8.25" hidden="1" customHeight="1"/>
    <row r="59143" ht="8.25" hidden="1" customHeight="1"/>
    <row r="59144" ht="8.25" hidden="1" customHeight="1"/>
    <row r="59145" ht="8.25" hidden="1" customHeight="1"/>
    <row r="59146" ht="8.25" hidden="1" customHeight="1"/>
    <row r="59147" ht="8.25" hidden="1" customHeight="1"/>
    <row r="59148" ht="8.25" hidden="1" customHeight="1"/>
    <row r="59149" ht="8.25" hidden="1" customHeight="1"/>
    <row r="59150" ht="8.25" hidden="1" customHeight="1"/>
    <row r="59151" ht="8.25" hidden="1" customHeight="1"/>
    <row r="59152" ht="8.25" hidden="1" customHeight="1"/>
    <row r="59153" ht="8.25" hidden="1" customHeight="1"/>
    <row r="59154" ht="8.25" hidden="1" customHeight="1"/>
    <row r="59155" ht="8.25" hidden="1" customHeight="1"/>
    <row r="59156" ht="8.25" hidden="1" customHeight="1"/>
    <row r="59157" ht="8.25" hidden="1" customHeight="1"/>
    <row r="59158" ht="8.25" hidden="1" customHeight="1"/>
    <row r="59159" ht="8.25" hidden="1" customHeight="1"/>
    <row r="59160" ht="8.25" hidden="1" customHeight="1"/>
    <row r="59161" ht="8.25" hidden="1" customHeight="1"/>
    <row r="59162" ht="8.25" hidden="1" customHeight="1"/>
    <row r="59163" ht="8.25" hidden="1" customHeight="1"/>
    <row r="59164" ht="8.25" hidden="1" customHeight="1"/>
    <row r="59165" ht="8.25" hidden="1" customHeight="1"/>
    <row r="59166" ht="8.25" hidden="1" customHeight="1"/>
    <row r="59167" ht="8.25" hidden="1" customHeight="1"/>
    <row r="59168" ht="8.25" hidden="1" customHeight="1"/>
    <row r="59169" ht="8.25" hidden="1" customHeight="1"/>
    <row r="59170" ht="8.25" hidden="1" customHeight="1"/>
    <row r="59171" ht="8.25" hidden="1" customHeight="1"/>
    <row r="59172" ht="8.25" hidden="1" customHeight="1"/>
    <row r="59173" ht="8.25" hidden="1" customHeight="1"/>
    <row r="59174" ht="8.25" hidden="1" customHeight="1"/>
    <row r="59175" ht="8.25" hidden="1" customHeight="1"/>
    <row r="59176" ht="8.25" hidden="1" customHeight="1"/>
    <row r="59177" ht="8.25" hidden="1" customHeight="1"/>
    <row r="59178" ht="8.25" hidden="1" customHeight="1"/>
    <row r="59179" ht="8.25" hidden="1" customHeight="1"/>
    <row r="59180" ht="8.25" hidden="1" customHeight="1"/>
    <row r="59181" ht="8.25" hidden="1" customHeight="1"/>
    <row r="59182" ht="8.25" hidden="1" customHeight="1"/>
    <row r="59183" ht="8.25" hidden="1" customHeight="1"/>
    <row r="59184" ht="8.25" hidden="1" customHeight="1"/>
    <row r="59185" ht="8.25" hidden="1" customHeight="1"/>
    <row r="59186" ht="8.25" hidden="1" customHeight="1"/>
    <row r="59187" ht="8.25" hidden="1" customHeight="1"/>
    <row r="59188" ht="8.25" hidden="1" customHeight="1"/>
    <row r="59189" ht="8.25" hidden="1" customHeight="1"/>
    <row r="59190" ht="8.25" hidden="1" customHeight="1"/>
    <row r="59191" ht="8.25" hidden="1" customHeight="1"/>
    <row r="59192" ht="8.25" hidden="1" customHeight="1"/>
    <row r="59193" ht="8.25" hidden="1" customHeight="1"/>
    <row r="59194" ht="8.25" hidden="1" customHeight="1"/>
    <row r="59195" ht="8.25" hidden="1" customHeight="1"/>
    <row r="59196" ht="8.25" hidden="1" customHeight="1"/>
    <row r="59197" ht="8.25" hidden="1" customHeight="1"/>
    <row r="59198" ht="8.25" hidden="1" customHeight="1"/>
    <row r="59199" ht="8.25" hidden="1" customHeight="1"/>
    <row r="59200" ht="8.25" hidden="1" customHeight="1"/>
    <row r="59201" ht="8.25" hidden="1" customHeight="1"/>
    <row r="59202" ht="8.25" hidden="1" customHeight="1"/>
    <row r="59203" ht="8.25" hidden="1" customHeight="1"/>
    <row r="59204" ht="8.25" hidden="1" customHeight="1"/>
    <row r="59205" ht="8.25" hidden="1" customHeight="1"/>
    <row r="59206" ht="8.25" hidden="1" customHeight="1"/>
    <row r="59207" ht="8.25" hidden="1" customHeight="1"/>
    <row r="59208" ht="8.25" hidden="1" customHeight="1"/>
    <row r="59209" ht="8.25" hidden="1" customHeight="1"/>
    <row r="59210" ht="8.25" hidden="1" customHeight="1"/>
    <row r="59211" ht="8.25" hidden="1" customHeight="1"/>
    <row r="59212" ht="8.25" hidden="1" customHeight="1"/>
    <row r="59213" ht="8.25" hidden="1" customHeight="1"/>
    <row r="59214" ht="8.25" hidden="1" customHeight="1"/>
    <row r="59215" ht="8.25" hidden="1" customHeight="1"/>
    <row r="59216" ht="8.25" hidden="1" customHeight="1"/>
    <row r="59217" ht="8.25" hidden="1" customHeight="1"/>
    <row r="59218" ht="8.25" hidden="1" customHeight="1"/>
    <row r="59219" ht="8.25" hidden="1" customHeight="1"/>
    <row r="59220" ht="8.25" hidden="1" customHeight="1"/>
    <row r="59221" ht="8.25" hidden="1" customHeight="1"/>
    <row r="59222" ht="8.25" hidden="1" customHeight="1"/>
    <row r="59223" ht="8.25" hidden="1" customHeight="1"/>
    <row r="59224" ht="8.25" hidden="1" customHeight="1"/>
    <row r="59225" ht="8.25" hidden="1" customHeight="1"/>
    <row r="59226" ht="8.25" hidden="1" customHeight="1"/>
    <row r="59227" ht="8.25" hidden="1" customHeight="1"/>
    <row r="59228" ht="8.25" hidden="1" customHeight="1"/>
    <row r="59229" ht="8.25" hidden="1" customHeight="1"/>
    <row r="59230" ht="8.25" hidden="1" customHeight="1"/>
    <row r="59231" ht="8.25" hidden="1" customHeight="1"/>
    <row r="59232" ht="8.25" hidden="1" customHeight="1"/>
    <row r="59233" ht="8.25" hidden="1" customHeight="1"/>
    <row r="59234" ht="8.25" hidden="1" customHeight="1"/>
    <row r="59235" ht="8.25" hidden="1" customHeight="1"/>
    <row r="59236" ht="8.25" hidden="1" customHeight="1"/>
    <row r="59237" ht="8.25" hidden="1" customHeight="1"/>
    <row r="59238" ht="8.25" hidden="1" customHeight="1"/>
    <row r="59239" ht="8.25" hidden="1" customHeight="1"/>
    <row r="59240" ht="8.25" hidden="1" customHeight="1"/>
    <row r="59241" ht="8.25" hidden="1" customHeight="1"/>
    <row r="59242" ht="8.25" hidden="1" customHeight="1"/>
    <row r="59243" ht="8.25" hidden="1" customHeight="1"/>
    <row r="59244" ht="8.25" hidden="1" customHeight="1"/>
    <row r="59245" ht="8.25" hidden="1" customHeight="1"/>
    <row r="59246" ht="8.25" hidden="1" customHeight="1"/>
    <row r="59247" ht="8.25" hidden="1" customHeight="1"/>
    <row r="59248" ht="8.25" hidden="1" customHeight="1"/>
    <row r="59249" ht="8.25" hidden="1" customHeight="1"/>
    <row r="59250" ht="8.25" hidden="1" customHeight="1"/>
    <row r="59251" ht="8.25" hidden="1" customHeight="1"/>
    <row r="59252" ht="8.25" hidden="1" customHeight="1"/>
    <row r="59253" ht="8.25" hidden="1" customHeight="1"/>
    <row r="59254" ht="8.25" hidden="1" customHeight="1"/>
    <row r="59255" ht="8.25" hidden="1" customHeight="1"/>
    <row r="59256" ht="8.25" hidden="1" customHeight="1"/>
    <row r="59257" ht="8.25" hidden="1" customHeight="1"/>
    <row r="59258" ht="8.25" hidden="1" customHeight="1"/>
    <row r="59259" ht="8.25" hidden="1" customHeight="1"/>
    <row r="59260" ht="8.25" hidden="1" customHeight="1"/>
    <row r="59261" ht="8.25" hidden="1" customHeight="1"/>
    <row r="59262" ht="8.25" hidden="1" customHeight="1"/>
    <row r="59263" ht="8.25" hidden="1" customHeight="1"/>
    <row r="59264" ht="8.25" hidden="1" customHeight="1"/>
    <row r="59265" ht="8.25" hidden="1" customHeight="1"/>
    <row r="59266" ht="8.25" hidden="1" customHeight="1"/>
    <row r="59267" ht="8.25" hidden="1" customHeight="1"/>
    <row r="59268" ht="8.25" hidden="1" customHeight="1"/>
    <row r="59269" ht="8.25" hidden="1" customHeight="1"/>
    <row r="59270" ht="8.25" hidden="1" customHeight="1"/>
    <row r="59271" ht="8.25" hidden="1" customHeight="1"/>
    <row r="59272" ht="8.25" hidden="1" customHeight="1"/>
    <row r="59273" ht="8.25" hidden="1" customHeight="1"/>
    <row r="59274" ht="8.25" hidden="1" customHeight="1"/>
    <row r="59275" ht="8.25" hidden="1" customHeight="1"/>
    <row r="59276" ht="8.25" hidden="1" customHeight="1"/>
    <row r="59277" ht="8.25" hidden="1" customHeight="1"/>
    <row r="59278" ht="8.25" hidden="1" customHeight="1"/>
    <row r="59279" ht="8.25" hidden="1" customHeight="1"/>
    <row r="59280" ht="8.25" hidden="1" customHeight="1"/>
    <row r="59281" ht="8.25" hidden="1" customHeight="1"/>
    <row r="59282" ht="8.25" hidden="1" customHeight="1"/>
    <row r="59283" ht="8.25" hidden="1" customHeight="1"/>
    <row r="59284" ht="8.25" hidden="1" customHeight="1"/>
    <row r="59285" ht="8.25" hidden="1" customHeight="1"/>
    <row r="59286" ht="8.25" hidden="1" customHeight="1"/>
    <row r="59287" ht="8.25" hidden="1" customHeight="1"/>
    <row r="59288" ht="8.25" hidden="1" customHeight="1"/>
    <row r="59289" ht="8.25" hidden="1" customHeight="1"/>
    <row r="59290" ht="8.25" hidden="1" customHeight="1"/>
    <row r="59291" ht="8.25" hidden="1" customHeight="1"/>
    <row r="59292" ht="8.25" hidden="1" customHeight="1"/>
    <row r="59293" ht="8.25" hidden="1" customHeight="1"/>
    <row r="59294" ht="8.25" hidden="1" customHeight="1"/>
    <row r="59295" ht="8.25" hidden="1" customHeight="1"/>
    <row r="59296" ht="8.25" hidden="1" customHeight="1"/>
    <row r="59297" ht="8.25" hidden="1" customHeight="1"/>
    <row r="59298" ht="8.25" hidden="1" customHeight="1"/>
    <row r="59299" ht="8.25" hidden="1" customHeight="1"/>
    <row r="59300" ht="8.25" hidden="1" customHeight="1"/>
    <row r="59301" ht="8.25" hidden="1" customHeight="1"/>
    <row r="59302" ht="8.25" hidden="1" customHeight="1"/>
    <row r="59303" ht="8.25" hidden="1" customHeight="1"/>
    <row r="59304" ht="8.25" hidden="1" customHeight="1"/>
    <row r="59305" ht="8.25" hidden="1" customHeight="1"/>
    <row r="59306" ht="8.25" hidden="1" customHeight="1"/>
    <row r="59307" ht="8.25" hidden="1" customHeight="1"/>
    <row r="59308" ht="8.25" hidden="1" customHeight="1"/>
    <row r="59309" ht="8.25" hidden="1" customHeight="1"/>
    <row r="59310" ht="8.25" hidden="1" customHeight="1"/>
    <row r="59311" ht="8.25" hidden="1" customHeight="1"/>
    <row r="59312" ht="8.25" hidden="1" customHeight="1"/>
    <row r="59313" ht="8.25" hidden="1" customHeight="1"/>
    <row r="59314" ht="8.25" hidden="1" customHeight="1"/>
    <row r="59315" ht="8.25" hidden="1" customHeight="1"/>
    <row r="59316" ht="8.25" hidden="1" customHeight="1"/>
    <row r="59317" ht="8.25" hidden="1" customHeight="1"/>
    <row r="59318" ht="8.25" hidden="1" customHeight="1"/>
    <row r="59319" ht="8.25" hidden="1" customHeight="1"/>
    <row r="59320" ht="8.25" hidden="1" customHeight="1"/>
    <row r="59321" ht="8.25" hidden="1" customHeight="1"/>
    <row r="59322" ht="8.25" hidden="1" customHeight="1"/>
    <row r="59323" ht="8.25" hidden="1" customHeight="1"/>
    <row r="59324" ht="8.25" hidden="1" customHeight="1"/>
    <row r="59325" ht="8.25" hidden="1" customHeight="1"/>
    <row r="59326" ht="8.25" hidden="1" customHeight="1"/>
    <row r="59327" ht="8.25" hidden="1" customHeight="1"/>
    <row r="59328" ht="8.25" hidden="1" customHeight="1"/>
    <row r="59329" ht="8.25" hidden="1" customHeight="1"/>
    <row r="59330" ht="8.25" hidden="1" customHeight="1"/>
    <row r="59331" ht="8.25" hidden="1" customHeight="1"/>
    <row r="59332" ht="8.25" hidden="1" customHeight="1"/>
    <row r="59333" ht="8.25" hidden="1" customHeight="1"/>
    <row r="59334" ht="8.25" hidden="1" customHeight="1"/>
    <row r="59335" ht="8.25" hidden="1" customHeight="1"/>
    <row r="59336" ht="8.25" hidden="1" customHeight="1"/>
    <row r="59337" ht="8.25" hidden="1" customHeight="1"/>
    <row r="59338" ht="8.25" hidden="1" customHeight="1"/>
    <row r="59339" ht="8.25" hidden="1" customHeight="1"/>
    <row r="59340" ht="8.25" hidden="1" customHeight="1"/>
    <row r="59341" ht="8.25" hidden="1" customHeight="1"/>
    <row r="59342" ht="8.25" hidden="1" customHeight="1"/>
    <row r="59343" ht="8.25" hidden="1" customHeight="1"/>
    <row r="59344" ht="8.25" hidden="1" customHeight="1"/>
    <row r="59345" ht="8.25" hidden="1" customHeight="1"/>
    <row r="59346" ht="8.25" hidden="1" customHeight="1"/>
    <row r="59347" ht="8.25" hidden="1" customHeight="1"/>
    <row r="59348" ht="8.25" hidden="1" customHeight="1"/>
    <row r="59349" ht="8.25" hidden="1" customHeight="1"/>
    <row r="59350" ht="8.25" hidden="1" customHeight="1"/>
    <row r="59351" ht="8.25" hidden="1" customHeight="1"/>
    <row r="59352" ht="8.25" hidden="1" customHeight="1"/>
    <row r="59353" ht="8.25" hidden="1" customHeight="1"/>
    <row r="59354" ht="8.25" hidden="1" customHeight="1"/>
    <row r="59355" ht="8.25" hidden="1" customHeight="1"/>
    <row r="59356" ht="8.25" hidden="1" customHeight="1"/>
    <row r="59357" ht="8.25" hidden="1" customHeight="1"/>
    <row r="59358" ht="8.25" hidden="1" customHeight="1"/>
    <row r="59359" ht="8.25" hidden="1" customHeight="1"/>
    <row r="59360" ht="8.25" hidden="1" customHeight="1"/>
    <row r="59361" ht="8.25" hidden="1" customHeight="1"/>
    <row r="59362" ht="8.25" hidden="1" customHeight="1"/>
    <row r="59363" ht="8.25" hidden="1" customHeight="1"/>
    <row r="59364" ht="8.25" hidden="1" customHeight="1"/>
    <row r="59365" ht="8.25" hidden="1" customHeight="1"/>
    <row r="59366" ht="8.25" hidden="1" customHeight="1"/>
    <row r="59367" ht="8.25" hidden="1" customHeight="1"/>
    <row r="59368" ht="8.25" hidden="1" customHeight="1"/>
    <row r="59369" ht="8.25" hidden="1" customHeight="1"/>
    <row r="59370" ht="8.25" hidden="1" customHeight="1"/>
    <row r="59371" ht="8.25" hidden="1" customHeight="1"/>
    <row r="59372" ht="8.25" hidden="1" customHeight="1"/>
    <row r="59373" ht="8.25" hidden="1" customHeight="1"/>
    <row r="59374" ht="8.25" hidden="1" customHeight="1"/>
    <row r="59375" ht="8.25" hidden="1" customHeight="1"/>
    <row r="59376" ht="8.25" hidden="1" customHeight="1"/>
    <row r="59377" ht="8.25" hidden="1" customHeight="1"/>
    <row r="59378" ht="8.25" hidden="1" customHeight="1"/>
    <row r="59379" ht="8.25" hidden="1" customHeight="1"/>
    <row r="59380" ht="8.25" hidden="1" customHeight="1"/>
    <row r="59381" ht="8.25" hidden="1" customHeight="1"/>
    <row r="59382" ht="8.25" hidden="1" customHeight="1"/>
    <row r="59383" ht="8.25" hidden="1" customHeight="1"/>
    <row r="59384" ht="8.25" hidden="1" customHeight="1"/>
    <row r="59385" ht="8.25" hidden="1" customHeight="1"/>
    <row r="59386" ht="8.25" hidden="1" customHeight="1"/>
    <row r="59387" ht="8.25" hidden="1" customHeight="1"/>
    <row r="59388" ht="8.25" hidden="1" customHeight="1"/>
    <row r="59389" ht="8.25" hidden="1" customHeight="1"/>
    <row r="59390" ht="8.25" hidden="1" customHeight="1"/>
    <row r="59391" ht="8.25" hidden="1" customHeight="1"/>
    <row r="59392" ht="8.25" hidden="1" customHeight="1"/>
    <row r="59393" ht="8.25" hidden="1" customHeight="1"/>
    <row r="59394" ht="8.25" hidden="1" customHeight="1"/>
    <row r="59395" ht="8.25" hidden="1" customHeight="1"/>
    <row r="59396" ht="8.25" hidden="1" customHeight="1"/>
    <row r="59397" ht="8.25" hidden="1" customHeight="1"/>
    <row r="59398" ht="8.25" hidden="1" customHeight="1"/>
    <row r="59399" ht="8.25" hidden="1" customHeight="1"/>
    <row r="59400" ht="8.25" hidden="1" customHeight="1"/>
    <row r="59401" ht="8.25" hidden="1" customHeight="1"/>
    <row r="59402" ht="8.25" hidden="1" customHeight="1"/>
    <row r="59403" ht="8.25" hidden="1" customHeight="1"/>
    <row r="59404" ht="8.25" hidden="1" customHeight="1"/>
    <row r="59405" ht="8.25" hidden="1" customHeight="1"/>
    <row r="59406" ht="8.25" hidden="1" customHeight="1"/>
    <row r="59407" ht="8.25" hidden="1" customHeight="1"/>
    <row r="59408" ht="8.25" hidden="1" customHeight="1"/>
    <row r="59409" ht="8.25" hidden="1" customHeight="1"/>
    <row r="59410" ht="8.25" hidden="1" customHeight="1"/>
    <row r="59411" ht="8.25" hidden="1" customHeight="1"/>
    <row r="59412" ht="8.25" hidden="1" customHeight="1"/>
    <row r="59413" ht="8.25" hidden="1" customHeight="1"/>
    <row r="59414" ht="8.25" hidden="1" customHeight="1"/>
    <row r="59415" ht="8.25" hidden="1" customHeight="1"/>
    <row r="59416" ht="8.25" hidden="1" customHeight="1"/>
    <row r="59417" ht="8.25" hidden="1" customHeight="1"/>
    <row r="59418" ht="8.25" hidden="1" customHeight="1"/>
    <row r="59419" ht="8.25" hidden="1" customHeight="1"/>
    <row r="59420" ht="8.25" hidden="1" customHeight="1"/>
    <row r="59421" ht="8.25" hidden="1" customHeight="1"/>
    <row r="59422" ht="8.25" hidden="1" customHeight="1"/>
    <row r="59423" ht="8.25" hidden="1" customHeight="1"/>
    <row r="59424" ht="8.25" hidden="1" customHeight="1"/>
    <row r="59425" ht="8.25" hidden="1" customHeight="1"/>
    <row r="59426" ht="8.25" hidden="1" customHeight="1"/>
    <row r="59427" ht="8.25" hidden="1" customHeight="1"/>
    <row r="59428" ht="8.25" hidden="1" customHeight="1"/>
    <row r="59429" ht="8.25" hidden="1" customHeight="1"/>
    <row r="59430" ht="8.25" hidden="1" customHeight="1"/>
    <row r="59431" ht="8.25" hidden="1" customHeight="1"/>
    <row r="59432" ht="8.25" hidden="1" customHeight="1"/>
    <row r="59433" ht="8.25" hidden="1" customHeight="1"/>
    <row r="59434" ht="8.25" hidden="1" customHeight="1"/>
    <row r="59435" ht="8.25" hidden="1" customHeight="1"/>
    <row r="59436" ht="8.25" hidden="1" customHeight="1"/>
    <row r="59437" ht="8.25" hidden="1" customHeight="1"/>
    <row r="59438" ht="8.25" hidden="1" customHeight="1"/>
    <row r="59439" ht="8.25" hidden="1" customHeight="1"/>
    <row r="59440" ht="8.25" hidden="1" customHeight="1"/>
    <row r="59441" ht="8.25" hidden="1" customHeight="1"/>
    <row r="59442" ht="8.25" hidden="1" customHeight="1"/>
    <row r="59443" ht="8.25" hidden="1" customHeight="1"/>
    <row r="59444" ht="8.25" hidden="1" customHeight="1"/>
    <row r="59445" ht="8.25" hidden="1" customHeight="1"/>
    <row r="59446" ht="8.25" hidden="1" customHeight="1"/>
    <row r="59447" ht="8.25" hidden="1" customHeight="1"/>
    <row r="59448" ht="8.25" hidden="1" customHeight="1"/>
    <row r="59449" ht="8.25" hidden="1" customHeight="1"/>
    <row r="59450" ht="8.25" hidden="1" customHeight="1"/>
    <row r="59451" ht="8.25" hidden="1" customHeight="1"/>
    <row r="59452" ht="8.25" hidden="1" customHeight="1"/>
    <row r="59453" ht="8.25" hidden="1" customHeight="1"/>
    <row r="59454" ht="8.25" hidden="1" customHeight="1"/>
    <row r="59455" ht="8.25" hidden="1" customHeight="1"/>
    <row r="59456" ht="8.25" hidden="1" customHeight="1"/>
    <row r="59457" ht="8.25" hidden="1" customHeight="1"/>
    <row r="59458" ht="8.25" hidden="1" customHeight="1"/>
    <row r="59459" ht="8.25" hidden="1" customHeight="1"/>
    <row r="59460" ht="8.25" hidden="1" customHeight="1"/>
    <row r="59461" ht="8.25" hidden="1" customHeight="1"/>
    <row r="59462" ht="8.25" hidden="1" customHeight="1"/>
    <row r="59463" ht="8.25" hidden="1" customHeight="1"/>
    <row r="59464" ht="8.25" hidden="1" customHeight="1"/>
    <row r="59465" ht="8.25" hidden="1" customHeight="1"/>
    <row r="59466" ht="8.25" hidden="1" customHeight="1"/>
    <row r="59467" ht="8.25" hidden="1" customHeight="1"/>
    <row r="59468" ht="8.25" hidden="1" customHeight="1"/>
    <row r="59469" ht="8.25" hidden="1" customHeight="1"/>
    <row r="59470" ht="8.25" hidden="1" customHeight="1"/>
    <row r="59471" ht="8.25" hidden="1" customHeight="1"/>
    <row r="59472" ht="8.25" hidden="1" customHeight="1"/>
    <row r="59473" ht="8.25" hidden="1" customHeight="1"/>
    <row r="59474" ht="8.25" hidden="1" customHeight="1"/>
    <row r="59475" ht="8.25" hidden="1" customHeight="1"/>
    <row r="59476" ht="8.25" hidden="1" customHeight="1"/>
    <row r="59477" ht="8.25" hidden="1" customHeight="1"/>
    <row r="59478" ht="8.25" hidden="1" customHeight="1"/>
    <row r="59479" ht="8.25" hidden="1" customHeight="1"/>
    <row r="59480" ht="8.25" hidden="1" customHeight="1"/>
    <row r="59481" ht="8.25" hidden="1" customHeight="1"/>
    <row r="59482" ht="8.25" hidden="1" customHeight="1"/>
    <row r="59483" ht="8.25" hidden="1" customHeight="1"/>
    <row r="59484" ht="8.25" hidden="1" customHeight="1"/>
    <row r="59485" ht="8.25" hidden="1" customHeight="1"/>
    <row r="59486" ht="8.25" hidden="1" customHeight="1"/>
    <row r="59487" ht="8.25" hidden="1" customHeight="1"/>
    <row r="59488" ht="8.25" hidden="1" customHeight="1"/>
    <row r="59489" ht="8.25" hidden="1" customHeight="1"/>
    <row r="59490" ht="8.25" hidden="1" customHeight="1"/>
    <row r="59491" ht="8.25" hidden="1" customHeight="1"/>
    <row r="59492" ht="8.25" hidden="1" customHeight="1"/>
    <row r="59493" ht="8.25" hidden="1" customHeight="1"/>
    <row r="59494" ht="8.25" hidden="1" customHeight="1"/>
    <row r="59495" ht="8.25" hidden="1" customHeight="1"/>
    <row r="59496" ht="8.25" hidden="1" customHeight="1"/>
    <row r="59497" ht="8.25" hidden="1" customHeight="1"/>
    <row r="59498" ht="8.25" hidden="1" customHeight="1"/>
    <row r="59499" ht="8.25" hidden="1" customHeight="1"/>
    <row r="59500" ht="8.25" hidden="1" customHeight="1"/>
    <row r="59501" ht="8.25" hidden="1" customHeight="1"/>
    <row r="59502" ht="8.25" hidden="1" customHeight="1"/>
    <row r="59503" ht="8.25" hidden="1" customHeight="1"/>
    <row r="59504" ht="8.25" hidden="1" customHeight="1"/>
    <row r="59505" ht="8.25" hidden="1" customHeight="1"/>
    <row r="59506" ht="8.25" hidden="1" customHeight="1"/>
    <row r="59507" ht="8.25" hidden="1" customHeight="1"/>
    <row r="59508" ht="8.25" hidden="1" customHeight="1"/>
    <row r="59509" ht="8.25" hidden="1" customHeight="1"/>
    <row r="59510" ht="8.25" hidden="1" customHeight="1"/>
    <row r="59511" ht="8.25" hidden="1" customHeight="1"/>
    <row r="59512" ht="8.25" hidden="1" customHeight="1"/>
    <row r="59513" ht="8.25" hidden="1" customHeight="1"/>
    <row r="59514" ht="8.25" hidden="1" customHeight="1"/>
    <row r="59515" ht="8.25" hidden="1" customHeight="1"/>
    <row r="59516" ht="8.25" hidden="1" customHeight="1"/>
    <row r="59517" ht="8.25" hidden="1" customHeight="1"/>
    <row r="59518" ht="8.25" hidden="1" customHeight="1"/>
    <row r="59519" ht="8.25" hidden="1" customHeight="1"/>
    <row r="59520" ht="8.25" hidden="1" customHeight="1"/>
    <row r="59521" ht="8.25" hidden="1" customHeight="1"/>
    <row r="59522" ht="8.25" hidden="1" customHeight="1"/>
    <row r="59523" ht="8.25" hidden="1" customHeight="1"/>
    <row r="59524" ht="8.25" hidden="1" customHeight="1"/>
    <row r="59525" ht="8.25" hidden="1" customHeight="1"/>
    <row r="59526" ht="8.25" hidden="1" customHeight="1"/>
    <row r="59527" ht="8.25" hidden="1" customHeight="1"/>
    <row r="59528" ht="8.25" hidden="1" customHeight="1"/>
    <row r="59529" ht="8.25" hidden="1" customHeight="1"/>
    <row r="59530" ht="8.25" hidden="1" customHeight="1"/>
    <row r="59531" ht="8.25" hidden="1" customHeight="1"/>
    <row r="59532" ht="8.25" hidden="1" customHeight="1"/>
    <row r="59533" ht="8.25" hidden="1" customHeight="1"/>
    <row r="59534" ht="8.25" hidden="1" customHeight="1"/>
    <row r="59535" ht="8.25" hidden="1" customHeight="1"/>
    <row r="59536" ht="8.25" hidden="1" customHeight="1"/>
    <row r="59537" ht="8.25" hidden="1" customHeight="1"/>
    <row r="59538" ht="8.25" hidden="1" customHeight="1"/>
    <row r="59539" ht="8.25" hidden="1" customHeight="1"/>
    <row r="59540" ht="8.25" hidden="1" customHeight="1"/>
    <row r="59541" ht="8.25" hidden="1" customHeight="1"/>
    <row r="59542" ht="8.25" hidden="1" customHeight="1"/>
    <row r="59543" ht="8.25" hidden="1" customHeight="1"/>
    <row r="59544" ht="8.25" hidden="1" customHeight="1"/>
    <row r="59545" ht="8.25" hidden="1" customHeight="1"/>
    <row r="59546" ht="8.25" hidden="1" customHeight="1"/>
    <row r="59547" ht="8.25" hidden="1" customHeight="1"/>
    <row r="59548" ht="8.25" hidden="1" customHeight="1"/>
    <row r="59549" ht="8.25" hidden="1" customHeight="1"/>
    <row r="59550" ht="8.25" hidden="1" customHeight="1"/>
    <row r="59551" ht="8.25" hidden="1" customHeight="1"/>
    <row r="59552" ht="8.25" hidden="1" customHeight="1"/>
    <row r="59553" ht="8.25" hidden="1" customHeight="1"/>
    <row r="59554" ht="8.25" hidden="1" customHeight="1"/>
    <row r="59555" ht="8.25" hidden="1" customHeight="1"/>
    <row r="59556" ht="8.25" hidden="1" customHeight="1"/>
    <row r="59557" ht="8.25" hidden="1" customHeight="1"/>
    <row r="59558" ht="8.25" hidden="1" customHeight="1"/>
    <row r="59559" ht="8.25" hidden="1" customHeight="1"/>
    <row r="59560" ht="8.25" hidden="1" customHeight="1"/>
    <row r="59561" ht="8.25" hidden="1" customHeight="1"/>
    <row r="59562" ht="8.25" hidden="1" customHeight="1"/>
    <row r="59563" ht="8.25" hidden="1" customHeight="1"/>
    <row r="59564" ht="8.25" hidden="1" customHeight="1"/>
    <row r="59565" ht="8.25" hidden="1" customHeight="1"/>
    <row r="59566" ht="8.25" hidden="1" customHeight="1"/>
    <row r="59567" ht="8.25" hidden="1" customHeight="1"/>
    <row r="59568" ht="8.25" hidden="1" customHeight="1"/>
    <row r="59569" ht="8.25" hidden="1" customHeight="1"/>
    <row r="59570" ht="8.25" hidden="1" customHeight="1"/>
    <row r="59571" ht="8.25" hidden="1" customHeight="1"/>
    <row r="59572" ht="8.25" hidden="1" customHeight="1"/>
    <row r="59573" ht="8.25" hidden="1" customHeight="1"/>
    <row r="59574" ht="8.25" hidden="1" customHeight="1"/>
    <row r="59575" ht="8.25" hidden="1" customHeight="1"/>
    <row r="59576" ht="8.25" hidden="1" customHeight="1"/>
    <row r="59577" ht="8.25" hidden="1" customHeight="1"/>
    <row r="59578" ht="8.25" hidden="1" customHeight="1"/>
    <row r="59579" ht="8.25" hidden="1" customHeight="1"/>
    <row r="59580" ht="8.25" hidden="1" customHeight="1"/>
    <row r="59581" ht="8.25" hidden="1" customHeight="1"/>
    <row r="59582" ht="8.25" hidden="1" customHeight="1"/>
    <row r="59583" ht="8.25" hidden="1" customHeight="1"/>
    <row r="59584" ht="8.25" hidden="1" customHeight="1"/>
    <row r="59585" ht="8.25" hidden="1" customHeight="1"/>
    <row r="59586" ht="8.25" hidden="1" customHeight="1"/>
    <row r="59587" ht="8.25" hidden="1" customHeight="1"/>
    <row r="59588" ht="8.25" hidden="1" customHeight="1"/>
    <row r="59589" ht="8.25" hidden="1" customHeight="1"/>
    <row r="59590" ht="8.25" hidden="1" customHeight="1"/>
    <row r="59591" ht="8.25" hidden="1" customHeight="1"/>
    <row r="59592" ht="8.25" hidden="1" customHeight="1"/>
    <row r="59593" ht="8.25" hidden="1" customHeight="1"/>
    <row r="59594" ht="8.25" hidden="1" customHeight="1"/>
    <row r="59595" ht="8.25" hidden="1" customHeight="1"/>
    <row r="59596" ht="8.25" hidden="1" customHeight="1"/>
    <row r="59597" ht="8.25" hidden="1" customHeight="1"/>
    <row r="59598" ht="8.25" hidden="1" customHeight="1"/>
    <row r="59599" ht="8.25" hidden="1" customHeight="1"/>
    <row r="59600" ht="8.25" hidden="1" customHeight="1"/>
    <row r="59601" ht="8.25" hidden="1" customHeight="1"/>
    <row r="59602" ht="8.25" hidden="1" customHeight="1"/>
    <row r="59603" ht="8.25" hidden="1" customHeight="1"/>
    <row r="59604" ht="8.25" hidden="1" customHeight="1"/>
    <row r="59605" ht="8.25" hidden="1" customHeight="1"/>
    <row r="59606" ht="8.25" hidden="1" customHeight="1"/>
    <row r="59607" ht="8.25" hidden="1" customHeight="1"/>
    <row r="59608" ht="8.25" hidden="1" customHeight="1"/>
    <row r="59609" ht="8.25" hidden="1" customHeight="1"/>
    <row r="59610" ht="8.25" hidden="1" customHeight="1"/>
    <row r="59611" ht="8.25" hidden="1" customHeight="1"/>
    <row r="59612" ht="8.25" hidden="1" customHeight="1"/>
    <row r="59613" ht="8.25" hidden="1" customHeight="1"/>
    <row r="59614" ht="8.25" hidden="1" customHeight="1"/>
    <row r="59615" ht="8.25" hidden="1" customHeight="1"/>
    <row r="59616" ht="8.25" hidden="1" customHeight="1"/>
    <row r="59617" ht="8.25" hidden="1" customHeight="1"/>
    <row r="59618" ht="8.25" hidden="1" customHeight="1"/>
    <row r="59619" ht="8.25" hidden="1" customHeight="1"/>
    <row r="59620" ht="8.25" hidden="1" customHeight="1"/>
    <row r="59621" ht="8.25" hidden="1" customHeight="1"/>
    <row r="59622" ht="8.25" hidden="1" customHeight="1"/>
    <row r="59623" ht="8.25" hidden="1" customHeight="1"/>
    <row r="59624" ht="8.25" hidden="1" customHeight="1"/>
    <row r="59625" ht="8.25" hidden="1" customHeight="1"/>
    <row r="59626" ht="8.25" hidden="1" customHeight="1"/>
    <row r="59627" ht="8.25" hidden="1" customHeight="1"/>
    <row r="59628" ht="8.25" hidden="1" customHeight="1"/>
    <row r="59629" ht="8.25" hidden="1" customHeight="1"/>
    <row r="59630" ht="8.25" hidden="1" customHeight="1"/>
    <row r="59631" ht="8.25" hidden="1" customHeight="1"/>
    <row r="59632" ht="8.25" hidden="1" customHeight="1"/>
    <row r="59633" ht="8.25" hidden="1" customHeight="1"/>
    <row r="59634" ht="8.25" hidden="1" customHeight="1"/>
    <row r="59635" ht="8.25" hidden="1" customHeight="1"/>
    <row r="59636" ht="8.25" hidden="1" customHeight="1"/>
    <row r="59637" ht="8.25" hidden="1" customHeight="1"/>
    <row r="59638" ht="8.25" hidden="1" customHeight="1"/>
    <row r="59639" ht="8.25" hidden="1" customHeight="1"/>
    <row r="59640" ht="8.25" hidden="1" customHeight="1"/>
    <row r="59641" ht="8.25" hidden="1" customHeight="1"/>
    <row r="59642" ht="8.25" hidden="1" customHeight="1"/>
    <row r="59643" ht="8.25" hidden="1" customHeight="1"/>
    <row r="59644" ht="8.25" hidden="1" customHeight="1"/>
    <row r="59645" ht="8.25" hidden="1" customHeight="1"/>
    <row r="59646" ht="8.25" hidden="1" customHeight="1"/>
    <row r="59647" ht="8.25" hidden="1" customHeight="1"/>
    <row r="59648" ht="8.25" hidden="1" customHeight="1"/>
    <row r="59649" ht="8.25" hidden="1" customHeight="1"/>
    <row r="59650" ht="8.25" hidden="1" customHeight="1"/>
    <row r="59651" ht="8.25" hidden="1" customHeight="1"/>
    <row r="59652" ht="8.25" hidden="1" customHeight="1"/>
    <row r="59653" ht="8.25" hidden="1" customHeight="1"/>
    <row r="59654" ht="8.25" hidden="1" customHeight="1"/>
    <row r="59655" ht="8.25" hidden="1" customHeight="1"/>
    <row r="59656" ht="8.25" hidden="1" customHeight="1"/>
    <row r="59657" ht="8.25" hidden="1" customHeight="1"/>
    <row r="59658" ht="8.25" hidden="1" customHeight="1"/>
    <row r="59659" ht="8.25" hidden="1" customHeight="1"/>
    <row r="59660" ht="8.25" hidden="1" customHeight="1"/>
    <row r="59661" ht="8.25" hidden="1" customHeight="1"/>
    <row r="59662" ht="8.25" hidden="1" customHeight="1"/>
    <row r="59663" ht="8.25" hidden="1" customHeight="1"/>
    <row r="59664" ht="8.25" hidden="1" customHeight="1"/>
    <row r="59665" ht="8.25" hidden="1" customHeight="1"/>
    <row r="59666" ht="8.25" hidden="1" customHeight="1"/>
    <row r="59667" ht="8.25" hidden="1" customHeight="1"/>
    <row r="59668" ht="8.25" hidden="1" customHeight="1"/>
    <row r="59669" ht="8.25" hidden="1" customHeight="1"/>
    <row r="59670" ht="8.25" hidden="1" customHeight="1"/>
    <row r="59671" ht="8.25" hidden="1" customHeight="1"/>
    <row r="59672" ht="8.25" hidden="1" customHeight="1"/>
    <row r="59673" ht="8.25" hidden="1" customHeight="1"/>
    <row r="59674" ht="8.25" hidden="1" customHeight="1"/>
    <row r="59675" ht="8.25" hidden="1" customHeight="1"/>
    <row r="59676" ht="8.25" hidden="1" customHeight="1"/>
    <row r="59677" ht="8.25" hidden="1" customHeight="1"/>
    <row r="59678" ht="8.25" hidden="1" customHeight="1"/>
    <row r="59679" ht="8.25" hidden="1" customHeight="1"/>
    <row r="59680" ht="8.25" hidden="1" customHeight="1"/>
    <row r="59681" ht="8.25" hidden="1" customHeight="1"/>
    <row r="59682" ht="8.25" hidden="1" customHeight="1"/>
    <row r="59683" ht="8.25" hidden="1" customHeight="1"/>
    <row r="59684" ht="8.25" hidden="1" customHeight="1"/>
    <row r="59685" ht="8.25" hidden="1" customHeight="1"/>
    <row r="59686" ht="8.25" hidden="1" customHeight="1"/>
    <row r="59687" ht="8.25" hidden="1" customHeight="1"/>
    <row r="59688" ht="8.25" hidden="1" customHeight="1"/>
    <row r="59689" ht="8.25" hidden="1" customHeight="1"/>
    <row r="59690" ht="8.25" hidden="1" customHeight="1"/>
    <row r="59691" ht="8.25" hidden="1" customHeight="1"/>
    <row r="59692" ht="8.25" hidden="1" customHeight="1"/>
    <row r="59693" ht="8.25" hidden="1" customHeight="1"/>
    <row r="59694" ht="8.25" hidden="1" customHeight="1"/>
    <row r="59695" ht="8.25" hidden="1" customHeight="1"/>
    <row r="59696" ht="8.25" hidden="1" customHeight="1"/>
    <row r="59697" ht="8.25" hidden="1" customHeight="1"/>
    <row r="59698" ht="8.25" hidden="1" customHeight="1"/>
    <row r="59699" ht="8.25" hidden="1" customHeight="1"/>
    <row r="59700" ht="8.25" hidden="1" customHeight="1"/>
    <row r="59701" ht="8.25" hidden="1" customHeight="1"/>
    <row r="59702" ht="8.25" hidden="1" customHeight="1"/>
    <row r="59703" ht="8.25" hidden="1" customHeight="1"/>
    <row r="59704" ht="8.25" hidden="1" customHeight="1"/>
    <row r="59705" ht="8.25" hidden="1" customHeight="1"/>
    <row r="59706" ht="8.25" hidden="1" customHeight="1"/>
    <row r="59707" ht="8.25" hidden="1" customHeight="1"/>
    <row r="59708" ht="8.25" hidden="1" customHeight="1"/>
    <row r="59709" ht="8.25" hidden="1" customHeight="1"/>
    <row r="59710" ht="8.25" hidden="1" customHeight="1"/>
    <row r="59711" ht="8.25" hidden="1" customHeight="1"/>
    <row r="59712" ht="8.25" hidden="1" customHeight="1"/>
    <row r="59713" ht="8.25" hidden="1" customHeight="1"/>
    <row r="59714" ht="8.25" hidden="1" customHeight="1"/>
    <row r="59715" ht="8.25" hidden="1" customHeight="1"/>
    <row r="59716" ht="8.25" hidden="1" customHeight="1"/>
    <row r="59717" ht="8.25" hidden="1" customHeight="1"/>
    <row r="59718" ht="8.25" hidden="1" customHeight="1"/>
    <row r="59719" ht="8.25" hidden="1" customHeight="1"/>
    <row r="59720" ht="8.25" hidden="1" customHeight="1"/>
    <row r="59721" ht="8.25" hidden="1" customHeight="1"/>
    <row r="59722" ht="8.25" hidden="1" customHeight="1"/>
    <row r="59723" ht="8.25" hidden="1" customHeight="1"/>
    <row r="59724" ht="8.25" hidden="1" customHeight="1"/>
    <row r="59725" ht="8.25" hidden="1" customHeight="1"/>
    <row r="59726" ht="8.25" hidden="1" customHeight="1"/>
    <row r="59727" ht="8.25" hidden="1" customHeight="1"/>
    <row r="59728" ht="8.25" hidden="1" customHeight="1"/>
    <row r="59729" ht="8.25" hidden="1" customHeight="1"/>
    <row r="59730" ht="8.25" hidden="1" customHeight="1"/>
    <row r="59731" ht="8.25" hidden="1" customHeight="1"/>
    <row r="59732" ht="8.25" hidden="1" customHeight="1"/>
    <row r="59733" ht="8.25" hidden="1" customHeight="1"/>
    <row r="59734" ht="8.25" hidden="1" customHeight="1"/>
    <row r="59735" ht="8.25" hidden="1" customHeight="1"/>
    <row r="59736" ht="8.25" hidden="1" customHeight="1"/>
    <row r="59737" ht="8.25" hidden="1" customHeight="1"/>
    <row r="59738" ht="8.25" hidden="1" customHeight="1"/>
    <row r="59739" ht="8.25" hidden="1" customHeight="1"/>
    <row r="59740" ht="8.25" hidden="1" customHeight="1"/>
    <row r="59741" ht="8.25" hidden="1" customHeight="1"/>
    <row r="59742" ht="8.25" hidden="1" customHeight="1"/>
    <row r="59743" ht="8.25" hidden="1" customHeight="1"/>
    <row r="59744" ht="8.25" hidden="1" customHeight="1"/>
    <row r="59745" ht="8.25" hidden="1" customHeight="1"/>
    <row r="59746" ht="8.25" hidden="1" customHeight="1"/>
    <row r="59747" ht="8.25" hidden="1" customHeight="1"/>
    <row r="59748" ht="8.25" hidden="1" customHeight="1"/>
    <row r="59749" ht="8.25" hidden="1" customHeight="1"/>
    <row r="59750" ht="8.25" hidden="1" customHeight="1"/>
    <row r="59751" ht="8.25" hidden="1" customHeight="1"/>
    <row r="59752" ht="8.25" hidden="1" customHeight="1"/>
    <row r="59753" ht="8.25" hidden="1" customHeight="1"/>
    <row r="59754" ht="8.25" hidden="1" customHeight="1"/>
    <row r="59755" ht="8.25" hidden="1" customHeight="1"/>
    <row r="59756" ht="8.25" hidden="1" customHeight="1"/>
    <row r="59757" ht="8.25" hidden="1" customHeight="1"/>
    <row r="59758" ht="8.25" hidden="1" customHeight="1"/>
    <row r="59759" ht="8.25" hidden="1" customHeight="1"/>
    <row r="59760" ht="8.25" hidden="1" customHeight="1"/>
    <row r="59761" ht="8.25" hidden="1" customHeight="1"/>
    <row r="59762" ht="8.25" hidden="1" customHeight="1"/>
    <row r="59763" ht="8.25" hidden="1" customHeight="1"/>
    <row r="59764" ht="8.25" hidden="1" customHeight="1"/>
    <row r="59765" ht="8.25" hidden="1" customHeight="1"/>
    <row r="59766" ht="8.25" hidden="1" customHeight="1"/>
    <row r="59767" ht="8.25" hidden="1" customHeight="1"/>
    <row r="59768" ht="8.25" hidden="1" customHeight="1"/>
    <row r="59769" ht="8.25" hidden="1" customHeight="1"/>
    <row r="59770" ht="8.25" hidden="1" customHeight="1"/>
    <row r="59771" ht="8.25" hidden="1" customHeight="1"/>
    <row r="59772" ht="8.25" hidden="1" customHeight="1"/>
    <row r="59773" ht="8.25" hidden="1" customHeight="1"/>
    <row r="59774" ht="8.25" hidden="1" customHeight="1"/>
    <row r="59775" ht="8.25" hidden="1" customHeight="1"/>
    <row r="59776" ht="8.25" hidden="1" customHeight="1"/>
    <row r="59777" ht="8.25" hidden="1" customHeight="1"/>
    <row r="59778" ht="8.25" hidden="1" customHeight="1"/>
    <row r="59779" ht="8.25" hidden="1" customHeight="1"/>
    <row r="59780" ht="8.25" hidden="1" customHeight="1"/>
    <row r="59781" ht="8.25" hidden="1" customHeight="1"/>
    <row r="59782" ht="8.25" hidden="1" customHeight="1"/>
    <row r="59783" ht="8.25" hidden="1" customHeight="1"/>
    <row r="59784" ht="8.25" hidden="1" customHeight="1"/>
    <row r="59785" ht="8.25" hidden="1" customHeight="1"/>
    <row r="59786" ht="8.25" hidden="1" customHeight="1"/>
    <row r="59787" ht="8.25" hidden="1" customHeight="1"/>
    <row r="59788" ht="8.25" hidden="1" customHeight="1"/>
    <row r="59789" ht="8.25" hidden="1" customHeight="1"/>
    <row r="59790" ht="8.25" hidden="1" customHeight="1"/>
    <row r="59791" ht="8.25" hidden="1" customHeight="1"/>
    <row r="59792" ht="8.25" hidden="1" customHeight="1"/>
    <row r="59793" ht="8.25" hidden="1" customHeight="1"/>
    <row r="59794" ht="8.25" hidden="1" customHeight="1"/>
    <row r="59795" ht="8.25" hidden="1" customHeight="1"/>
    <row r="59796" ht="8.25" hidden="1" customHeight="1"/>
    <row r="59797" ht="8.25" hidden="1" customHeight="1"/>
    <row r="59798" ht="8.25" hidden="1" customHeight="1"/>
    <row r="59799" ht="8.25" hidden="1" customHeight="1"/>
    <row r="59800" ht="8.25" hidden="1" customHeight="1"/>
    <row r="59801" ht="8.25" hidden="1" customHeight="1"/>
    <row r="59802" ht="8.25" hidden="1" customHeight="1"/>
    <row r="59803" ht="8.25" hidden="1" customHeight="1"/>
    <row r="59804" ht="8.25" hidden="1" customHeight="1"/>
    <row r="59805" ht="8.25" hidden="1" customHeight="1"/>
    <row r="59806" ht="8.25" hidden="1" customHeight="1"/>
    <row r="59807" ht="8.25" hidden="1" customHeight="1"/>
    <row r="59808" ht="8.25" hidden="1" customHeight="1"/>
    <row r="59809" ht="8.25" hidden="1" customHeight="1"/>
    <row r="59810" ht="8.25" hidden="1" customHeight="1"/>
    <row r="59811" ht="8.25" hidden="1" customHeight="1"/>
    <row r="59812" ht="8.25" hidden="1" customHeight="1"/>
    <row r="59813" ht="8.25" hidden="1" customHeight="1"/>
    <row r="59814" ht="8.25" hidden="1" customHeight="1"/>
    <row r="59815" ht="8.25" hidden="1" customHeight="1"/>
    <row r="59816" ht="8.25" hidden="1" customHeight="1"/>
    <row r="59817" ht="8.25" hidden="1" customHeight="1"/>
    <row r="59818" ht="8.25" hidden="1" customHeight="1"/>
    <row r="59819" ht="8.25" hidden="1" customHeight="1"/>
    <row r="59820" ht="8.25" hidden="1" customHeight="1"/>
    <row r="59821" ht="8.25" hidden="1" customHeight="1"/>
    <row r="59822" ht="8.25" hidden="1" customHeight="1"/>
    <row r="59823" ht="8.25" hidden="1" customHeight="1"/>
    <row r="59824" ht="8.25" hidden="1" customHeight="1"/>
    <row r="59825" ht="8.25" hidden="1" customHeight="1"/>
    <row r="59826" ht="8.25" hidden="1" customHeight="1"/>
    <row r="59827" ht="8.25" hidden="1" customHeight="1"/>
    <row r="59828" ht="8.25" hidden="1" customHeight="1"/>
    <row r="59829" ht="8.25" hidden="1" customHeight="1"/>
    <row r="59830" ht="8.25" hidden="1" customHeight="1"/>
    <row r="59831" ht="8.25" hidden="1" customHeight="1"/>
    <row r="59832" ht="8.25" hidden="1" customHeight="1"/>
    <row r="59833" ht="8.25" hidden="1" customHeight="1"/>
    <row r="59834" ht="8.25" hidden="1" customHeight="1"/>
    <row r="59835" ht="8.25" hidden="1" customHeight="1"/>
    <row r="59836" ht="8.25" hidden="1" customHeight="1"/>
    <row r="59837" ht="8.25" hidden="1" customHeight="1"/>
    <row r="59838" ht="8.25" hidden="1" customHeight="1"/>
    <row r="59839" ht="8.25" hidden="1" customHeight="1"/>
    <row r="59840" ht="8.25" hidden="1" customHeight="1"/>
    <row r="59841" ht="8.25" hidden="1" customHeight="1"/>
    <row r="59842" ht="8.25" hidden="1" customHeight="1"/>
    <row r="59843" ht="8.25" hidden="1" customHeight="1"/>
    <row r="59844" ht="8.25" hidden="1" customHeight="1"/>
    <row r="59845" ht="8.25" hidden="1" customHeight="1"/>
    <row r="59846" ht="8.25" hidden="1" customHeight="1"/>
    <row r="59847" ht="8.25" hidden="1" customHeight="1"/>
    <row r="59848" ht="8.25" hidden="1" customHeight="1"/>
    <row r="59849" ht="8.25" hidden="1" customHeight="1"/>
    <row r="59850" ht="8.25" hidden="1" customHeight="1"/>
    <row r="59851" ht="8.25" hidden="1" customHeight="1"/>
    <row r="59852" ht="8.25" hidden="1" customHeight="1"/>
    <row r="59853" ht="8.25" hidden="1" customHeight="1"/>
    <row r="59854" ht="8.25" hidden="1" customHeight="1"/>
    <row r="59855" ht="8.25" hidden="1" customHeight="1"/>
    <row r="59856" ht="8.25" hidden="1" customHeight="1"/>
    <row r="59857" ht="8.25" hidden="1" customHeight="1"/>
    <row r="59858" ht="8.25" hidden="1" customHeight="1"/>
    <row r="59859" ht="8.25" hidden="1" customHeight="1"/>
    <row r="59860" ht="8.25" hidden="1" customHeight="1"/>
    <row r="59861" ht="8.25" hidden="1" customHeight="1"/>
    <row r="59862" ht="8.25" hidden="1" customHeight="1"/>
    <row r="59863" ht="8.25" hidden="1" customHeight="1"/>
    <row r="59864" ht="8.25" hidden="1" customHeight="1"/>
    <row r="59865" ht="8.25" hidden="1" customHeight="1"/>
    <row r="59866" ht="8.25" hidden="1" customHeight="1"/>
    <row r="59867" ht="8.25" hidden="1" customHeight="1"/>
    <row r="59868" ht="8.25" hidden="1" customHeight="1"/>
    <row r="59869" ht="8.25" hidden="1" customHeight="1"/>
    <row r="59870" ht="8.25" hidden="1" customHeight="1"/>
    <row r="59871" ht="8.25" hidden="1" customHeight="1"/>
    <row r="59872" ht="8.25" hidden="1" customHeight="1"/>
    <row r="59873" ht="8.25" hidden="1" customHeight="1"/>
    <row r="59874" ht="8.25" hidden="1" customHeight="1"/>
    <row r="59875" ht="8.25" hidden="1" customHeight="1"/>
    <row r="59876" ht="8.25" hidden="1" customHeight="1"/>
    <row r="59877" ht="8.25" hidden="1" customHeight="1"/>
    <row r="59878" ht="8.25" hidden="1" customHeight="1"/>
    <row r="59879" ht="8.25" hidden="1" customHeight="1"/>
    <row r="59880" ht="8.25" hidden="1" customHeight="1"/>
    <row r="59881" ht="8.25" hidden="1" customHeight="1"/>
    <row r="59882" ht="8.25" hidden="1" customHeight="1"/>
    <row r="59883" ht="8.25" hidden="1" customHeight="1"/>
    <row r="59884" ht="8.25" hidden="1" customHeight="1"/>
    <row r="59885" ht="8.25" hidden="1" customHeight="1"/>
    <row r="59886" ht="8.25" hidden="1" customHeight="1"/>
    <row r="59887" ht="8.25" hidden="1" customHeight="1"/>
    <row r="59888" ht="8.25" hidden="1" customHeight="1"/>
    <row r="59889" ht="8.25" hidden="1" customHeight="1"/>
    <row r="59890" ht="8.25" hidden="1" customHeight="1"/>
    <row r="59891" ht="8.25" hidden="1" customHeight="1"/>
    <row r="59892" ht="8.25" hidden="1" customHeight="1"/>
    <row r="59893" ht="8.25" hidden="1" customHeight="1"/>
    <row r="59894" ht="8.25" hidden="1" customHeight="1"/>
    <row r="59895" ht="8.25" hidden="1" customHeight="1"/>
    <row r="59896" ht="8.25" hidden="1" customHeight="1"/>
    <row r="59897" ht="8.25" hidden="1" customHeight="1"/>
    <row r="59898" ht="8.25" hidden="1" customHeight="1"/>
    <row r="59899" ht="8.25" hidden="1" customHeight="1"/>
    <row r="59900" ht="8.25" hidden="1" customHeight="1"/>
    <row r="59901" ht="8.25" hidden="1" customHeight="1"/>
    <row r="59902" ht="8.25" hidden="1" customHeight="1"/>
    <row r="59903" ht="8.25" hidden="1" customHeight="1"/>
    <row r="59904" ht="8.25" hidden="1" customHeight="1"/>
    <row r="59905" ht="8.25" hidden="1" customHeight="1"/>
    <row r="59906" ht="8.25" hidden="1" customHeight="1"/>
    <row r="59907" ht="8.25" hidden="1" customHeight="1"/>
    <row r="59908" ht="8.25" hidden="1" customHeight="1"/>
    <row r="59909" ht="8.25" hidden="1" customHeight="1"/>
    <row r="59910" ht="8.25" hidden="1" customHeight="1"/>
    <row r="59911" ht="8.25" hidden="1" customHeight="1"/>
    <row r="59912" ht="8.25" hidden="1" customHeight="1"/>
    <row r="59913" ht="8.25" hidden="1" customHeight="1"/>
    <row r="59914" ht="8.25" hidden="1" customHeight="1"/>
    <row r="59915" ht="8.25" hidden="1" customHeight="1"/>
    <row r="59916" ht="8.25" hidden="1" customHeight="1"/>
    <row r="59917" ht="8.25" hidden="1" customHeight="1"/>
    <row r="59918" ht="8.25" hidden="1" customHeight="1"/>
    <row r="59919" ht="8.25" hidden="1" customHeight="1"/>
    <row r="59920" ht="8.25" hidden="1" customHeight="1"/>
    <row r="59921" ht="8.25" hidden="1" customHeight="1"/>
    <row r="59922" ht="8.25" hidden="1" customHeight="1"/>
    <row r="59923" ht="8.25" hidden="1" customHeight="1"/>
    <row r="59924" ht="8.25" hidden="1" customHeight="1"/>
    <row r="59925" ht="8.25" hidden="1" customHeight="1"/>
    <row r="59926" ht="8.25" hidden="1" customHeight="1"/>
    <row r="59927" ht="8.25" hidden="1" customHeight="1"/>
    <row r="59928" ht="8.25" hidden="1" customHeight="1"/>
    <row r="59929" ht="8.25" hidden="1" customHeight="1"/>
    <row r="59930" ht="8.25" hidden="1" customHeight="1"/>
    <row r="59931" ht="8.25" hidden="1" customHeight="1"/>
    <row r="59932" ht="8.25" hidden="1" customHeight="1"/>
    <row r="59933" ht="8.25" hidden="1" customHeight="1"/>
    <row r="59934" ht="8.25" hidden="1" customHeight="1"/>
    <row r="59935" ht="8.25" hidden="1" customHeight="1"/>
    <row r="59936" ht="8.25" hidden="1" customHeight="1"/>
    <row r="59937" ht="8.25" hidden="1" customHeight="1"/>
    <row r="59938" ht="8.25" hidden="1" customHeight="1"/>
    <row r="59939" ht="8.25" hidden="1" customHeight="1"/>
    <row r="59940" ht="8.25" hidden="1" customHeight="1"/>
    <row r="59941" ht="8.25" hidden="1" customHeight="1"/>
    <row r="59942" ht="8.25" hidden="1" customHeight="1"/>
    <row r="59943" ht="8.25" hidden="1" customHeight="1"/>
    <row r="59944" ht="8.25" hidden="1" customHeight="1"/>
    <row r="59945" ht="8.25" hidden="1" customHeight="1"/>
    <row r="59946" ht="8.25" hidden="1" customHeight="1"/>
    <row r="59947" ht="8.25" hidden="1" customHeight="1"/>
    <row r="59948" ht="8.25" hidden="1" customHeight="1"/>
    <row r="59949" ht="8.25" hidden="1" customHeight="1"/>
    <row r="59950" ht="8.25" hidden="1" customHeight="1"/>
    <row r="59951" ht="8.25" hidden="1" customHeight="1"/>
    <row r="59952" ht="8.25" hidden="1" customHeight="1"/>
    <row r="59953" ht="8.25" hidden="1" customHeight="1"/>
    <row r="59954" ht="8.25" hidden="1" customHeight="1"/>
    <row r="59955" ht="8.25" hidden="1" customHeight="1"/>
    <row r="59956" ht="8.25" hidden="1" customHeight="1"/>
    <row r="59957" ht="8.25" hidden="1" customHeight="1"/>
    <row r="59958" ht="8.25" hidden="1" customHeight="1"/>
    <row r="59959" ht="8.25" hidden="1" customHeight="1"/>
    <row r="59960" ht="8.25" hidden="1" customHeight="1"/>
    <row r="59961" ht="8.25" hidden="1" customHeight="1"/>
    <row r="59962" ht="8.25" hidden="1" customHeight="1"/>
    <row r="59963" ht="8.25" hidden="1" customHeight="1"/>
    <row r="59964" ht="8.25" hidden="1" customHeight="1"/>
    <row r="59965" ht="8.25" hidden="1" customHeight="1"/>
    <row r="59966" ht="8.25" hidden="1" customHeight="1"/>
    <row r="59967" ht="8.25" hidden="1" customHeight="1"/>
    <row r="59968" ht="8.25" hidden="1" customHeight="1"/>
    <row r="59969" ht="8.25" hidden="1" customHeight="1"/>
    <row r="59970" ht="8.25" hidden="1" customHeight="1"/>
    <row r="59971" ht="8.25" hidden="1" customHeight="1"/>
    <row r="59972" ht="8.25" hidden="1" customHeight="1"/>
    <row r="59973" ht="8.25" hidden="1" customHeight="1"/>
    <row r="59974" ht="8.25" hidden="1" customHeight="1"/>
    <row r="59975" ht="8.25" hidden="1" customHeight="1"/>
    <row r="59976" ht="8.25" hidden="1" customHeight="1"/>
    <row r="59977" ht="8.25" hidden="1" customHeight="1"/>
    <row r="59978" ht="8.25" hidden="1" customHeight="1"/>
    <row r="59979" ht="8.25" hidden="1" customHeight="1"/>
    <row r="59980" ht="8.25" hidden="1" customHeight="1"/>
    <row r="59981" ht="8.25" hidden="1" customHeight="1"/>
    <row r="59982" ht="8.25" hidden="1" customHeight="1"/>
    <row r="59983" ht="8.25" hidden="1" customHeight="1"/>
    <row r="59984" ht="8.25" hidden="1" customHeight="1"/>
    <row r="59985" ht="8.25" hidden="1" customHeight="1"/>
    <row r="59986" ht="8.25" hidden="1" customHeight="1"/>
    <row r="59987" ht="8.25" hidden="1" customHeight="1"/>
    <row r="59988" ht="8.25" hidden="1" customHeight="1"/>
    <row r="59989" ht="8.25" hidden="1" customHeight="1"/>
    <row r="59990" ht="8.25" hidden="1" customHeight="1"/>
    <row r="59991" ht="8.25" hidden="1" customHeight="1"/>
    <row r="59992" ht="8.25" hidden="1" customHeight="1"/>
    <row r="59993" ht="8.25" hidden="1" customHeight="1"/>
    <row r="59994" ht="8.25" hidden="1" customHeight="1"/>
    <row r="59995" ht="8.25" hidden="1" customHeight="1"/>
    <row r="59996" ht="8.25" hidden="1" customHeight="1"/>
    <row r="59997" ht="8.25" hidden="1" customHeight="1"/>
    <row r="59998" ht="8.25" hidden="1" customHeight="1"/>
    <row r="59999" ht="8.25" hidden="1" customHeight="1"/>
    <row r="60000" ht="8.25" hidden="1" customHeight="1"/>
    <row r="60001" ht="8.25" hidden="1" customHeight="1"/>
    <row r="60002" ht="8.25" hidden="1" customHeight="1"/>
    <row r="60003" ht="8.25" hidden="1" customHeight="1"/>
    <row r="60004" ht="8.25" hidden="1" customHeight="1"/>
    <row r="60005" ht="8.25" hidden="1" customHeight="1"/>
    <row r="60006" ht="8.25" hidden="1" customHeight="1"/>
    <row r="60007" ht="8.25" hidden="1" customHeight="1"/>
    <row r="60008" ht="8.25" hidden="1" customHeight="1"/>
    <row r="60009" ht="8.25" hidden="1" customHeight="1"/>
    <row r="60010" ht="8.25" hidden="1" customHeight="1"/>
    <row r="60011" ht="8.25" hidden="1" customHeight="1"/>
    <row r="60012" ht="8.25" hidden="1" customHeight="1"/>
    <row r="60013" ht="8.25" hidden="1" customHeight="1"/>
    <row r="60014" ht="8.25" hidden="1" customHeight="1"/>
    <row r="60015" ht="8.25" hidden="1" customHeight="1"/>
    <row r="60016" ht="8.25" hidden="1" customHeight="1"/>
    <row r="60017" ht="8.25" hidden="1" customHeight="1"/>
    <row r="60018" ht="8.25" hidden="1" customHeight="1"/>
    <row r="60019" ht="8.25" hidden="1" customHeight="1"/>
    <row r="60020" ht="8.25" hidden="1" customHeight="1"/>
    <row r="60021" ht="8.25" hidden="1" customHeight="1"/>
    <row r="60022" ht="8.25" hidden="1" customHeight="1"/>
    <row r="60023" ht="8.25" hidden="1" customHeight="1"/>
    <row r="60024" ht="8.25" hidden="1" customHeight="1"/>
    <row r="60025" ht="8.25" hidden="1" customHeight="1"/>
    <row r="60026" ht="8.25" hidden="1" customHeight="1"/>
    <row r="60027" ht="8.25" hidden="1" customHeight="1"/>
    <row r="60028" ht="8.25" hidden="1" customHeight="1"/>
    <row r="60029" ht="8.25" hidden="1" customHeight="1"/>
    <row r="60030" ht="8.25" hidden="1" customHeight="1"/>
    <row r="60031" ht="8.25" hidden="1" customHeight="1"/>
    <row r="60032" ht="8.25" hidden="1" customHeight="1"/>
    <row r="60033" ht="8.25" hidden="1" customHeight="1"/>
    <row r="60034" ht="8.25" hidden="1" customHeight="1"/>
    <row r="60035" ht="8.25" hidden="1" customHeight="1"/>
    <row r="60036" ht="8.25" hidden="1" customHeight="1"/>
    <row r="60037" ht="8.25" hidden="1" customHeight="1"/>
    <row r="60038" ht="8.25" hidden="1" customHeight="1"/>
    <row r="60039" ht="8.25" hidden="1" customHeight="1"/>
    <row r="60040" ht="8.25" hidden="1" customHeight="1"/>
    <row r="60041" ht="8.25" hidden="1" customHeight="1"/>
    <row r="60042" ht="8.25" hidden="1" customHeight="1"/>
    <row r="60043" ht="8.25" hidden="1" customHeight="1"/>
    <row r="60044" ht="8.25" hidden="1" customHeight="1"/>
    <row r="60045" ht="8.25" hidden="1" customHeight="1"/>
    <row r="60046" ht="8.25" hidden="1" customHeight="1"/>
    <row r="60047" ht="8.25" hidden="1" customHeight="1"/>
    <row r="60048" ht="8.25" hidden="1" customHeight="1"/>
    <row r="60049" ht="8.25" hidden="1" customHeight="1"/>
    <row r="60050" ht="8.25" hidden="1" customHeight="1"/>
    <row r="60051" ht="8.25" hidden="1" customHeight="1"/>
    <row r="60052" ht="8.25" hidden="1" customHeight="1"/>
    <row r="60053" ht="8.25" hidden="1" customHeight="1"/>
    <row r="60054" ht="8.25" hidden="1" customHeight="1"/>
    <row r="60055" ht="8.25" hidden="1" customHeight="1"/>
    <row r="60056" ht="8.25" hidden="1" customHeight="1"/>
    <row r="60057" ht="8.25" hidden="1" customHeight="1"/>
    <row r="60058" ht="8.25" hidden="1" customHeight="1"/>
    <row r="60059" ht="8.25" hidden="1" customHeight="1"/>
    <row r="60060" ht="8.25" hidden="1" customHeight="1"/>
    <row r="60061" ht="8.25" hidden="1" customHeight="1"/>
    <row r="60062" ht="8.25" hidden="1" customHeight="1"/>
    <row r="60063" ht="8.25" hidden="1" customHeight="1"/>
    <row r="60064" ht="8.25" hidden="1" customHeight="1"/>
    <row r="60065" ht="8.25" hidden="1" customHeight="1"/>
    <row r="60066" ht="8.25" hidden="1" customHeight="1"/>
    <row r="60067" ht="8.25" hidden="1" customHeight="1"/>
    <row r="60068" ht="8.25" hidden="1" customHeight="1"/>
    <row r="60069" ht="8.25" hidden="1" customHeight="1"/>
    <row r="60070" ht="8.25" hidden="1" customHeight="1"/>
    <row r="60071" ht="8.25" hidden="1" customHeight="1"/>
    <row r="60072" ht="8.25" hidden="1" customHeight="1"/>
    <row r="60073" ht="8.25" hidden="1" customHeight="1"/>
    <row r="60074" ht="8.25" hidden="1" customHeight="1"/>
    <row r="60075" ht="8.25" hidden="1" customHeight="1"/>
    <row r="60076" ht="8.25" hidden="1" customHeight="1"/>
    <row r="60077" ht="8.25" hidden="1" customHeight="1"/>
    <row r="60078" ht="8.25" hidden="1" customHeight="1"/>
    <row r="60079" ht="8.25" hidden="1" customHeight="1"/>
    <row r="60080" ht="8.25" hidden="1" customHeight="1"/>
    <row r="60081" ht="8.25" hidden="1" customHeight="1"/>
    <row r="60082" ht="8.25" hidden="1" customHeight="1"/>
    <row r="60083" ht="8.25" hidden="1" customHeight="1"/>
    <row r="60084" ht="8.25" hidden="1" customHeight="1"/>
    <row r="60085" ht="8.25" hidden="1" customHeight="1"/>
    <row r="60086" ht="8.25" hidden="1" customHeight="1"/>
    <row r="60087" ht="8.25" hidden="1" customHeight="1"/>
    <row r="60088" ht="8.25" hidden="1" customHeight="1"/>
    <row r="60089" ht="8.25" hidden="1" customHeight="1"/>
    <row r="60090" ht="8.25" hidden="1" customHeight="1"/>
    <row r="60091" ht="8.25" hidden="1" customHeight="1"/>
    <row r="60092" ht="8.25" hidden="1" customHeight="1"/>
    <row r="60093" ht="8.25" hidden="1" customHeight="1"/>
    <row r="60094" ht="8.25" hidden="1" customHeight="1"/>
    <row r="60095" ht="8.25" hidden="1" customHeight="1"/>
    <row r="60096" ht="8.25" hidden="1" customHeight="1"/>
    <row r="60097" ht="8.25" hidden="1" customHeight="1"/>
    <row r="60098" ht="8.25" hidden="1" customHeight="1"/>
    <row r="60099" ht="8.25" hidden="1" customHeight="1"/>
    <row r="60100" ht="8.25" hidden="1" customHeight="1"/>
    <row r="60101" ht="8.25" hidden="1" customHeight="1"/>
    <row r="60102" ht="8.25" hidden="1" customHeight="1"/>
    <row r="60103" ht="8.25" hidden="1" customHeight="1"/>
    <row r="60104" ht="8.25" hidden="1" customHeight="1"/>
    <row r="60105" ht="8.25" hidden="1" customHeight="1"/>
    <row r="60106" ht="8.25" hidden="1" customHeight="1"/>
    <row r="60107" ht="8.25" hidden="1" customHeight="1"/>
    <row r="60108" ht="8.25" hidden="1" customHeight="1"/>
    <row r="60109" ht="8.25" hidden="1" customHeight="1"/>
    <row r="60110" ht="8.25" hidden="1" customHeight="1"/>
    <row r="60111" ht="8.25" hidden="1" customHeight="1"/>
    <row r="60112" ht="8.25" hidden="1" customHeight="1"/>
    <row r="60113" ht="8.25" hidden="1" customHeight="1"/>
    <row r="60114" ht="8.25" hidden="1" customHeight="1"/>
    <row r="60115" ht="8.25" hidden="1" customHeight="1"/>
    <row r="60116" ht="8.25" hidden="1" customHeight="1"/>
    <row r="60117" ht="8.25" hidden="1" customHeight="1"/>
    <row r="60118" ht="8.25" hidden="1" customHeight="1"/>
    <row r="60119" ht="8.25" hidden="1" customHeight="1"/>
    <row r="60120" ht="8.25" hidden="1" customHeight="1"/>
    <row r="60121" ht="8.25" hidden="1" customHeight="1"/>
    <row r="60122" ht="8.25" hidden="1" customHeight="1"/>
    <row r="60123" ht="8.25" hidden="1" customHeight="1"/>
    <row r="60124" ht="8.25" hidden="1" customHeight="1"/>
    <row r="60125" ht="8.25" hidden="1" customHeight="1"/>
    <row r="60126" ht="8.25" hidden="1" customHeight="1"/>
    <row r="60127" ht="8.25" hidden="1" customHeight="1"/>
    <row r="60128" ht="8.25" hidden="1" customHeight="1"/>
    <row r="60129" ht="8.25" hidden="1" customHeight="1"/>
    <row r="60130" ht="8.25" hidden="1" customHeight="1"/>
    <row r="60131" ht="8.25" hidden="1" customHeight="1"/>
    <row r="60132" ht="8.25" hidden="1" customHeight="1"/>
    <row r="60133" ht="8.25" hidden="1" customHeight="1"/>
    <row r="60134" ht="8.25" hidden="1" customHeight="1"/>
    <row r="60135" ht="8.25" hidden="1" customHeight="1"/>
    <row r="60136" ht="8.25" hidden="1" customHeight="1"/>
    <row r="60137" ht="8.25" hidden="1" customHeight="1"/>
    <row r="60138" ht="8.25" hidden="1" customHeight="1"/>
    <row r="60139" ht="8.25" hidden="1" customHeight="1"/>
    <row r="60140" ht="8.25" hidden="1" customHeight="1"/>
    <row r="60141" ht="8.25" hidden="1" customHeight="1"/>
    <row r="60142" ht="8.25" hidden="1" customHeight="1"/>
    <row r="60143" ht="8.25" hidden="1" customHeight="1"/>
    <row r="60144" ht="8.25" hidden="1" customHeight="1"/>
    <row r="60145" ht="8.25" hidden="1" customHeight="1"/>
    <row r="60146" ht="8.25" hidden="1" customHeight="1"/>
    <row r="60147" ht="8.25" hidden="1" customHeight="1"/>
    <row r="60148" ht="8.25" hidden="1" customHeight="1"/>
    <row r="60149" ht="8.25" hidden="1" customHeight="1"/>
    <row r="60150" ht="8.25" hidden="1" customHeight="1"/>
    <row r="60151" ht="8.25" hidden="1" customHeight="1"/>
    <row r="60152" ht="8.25" hidden="1" customHeight="1"/>
    <row r="60153" ht="8.25" hidden="1" customHeight="1"/>
    <row r="60154" ht="8.25" hidden="1" customHeight="1"/>
    <row r="60155" ht="8.25" hidden="1" customHeight="1"/>
    <row r="60156" ht="8.25" hidden="1" customHeight="1"/>
    <row r="60157" ht="8.25" hidden="1" customHeight="1"/>
    <row r="60158" ht="8.25" hidden="1" customHeight="1"/>
    <row r="60159" ht="8.25" hidden="1" customHeight="1"/>
    <row r="60160" ht="8.25" hidden="1" customHeight="1"/>
    <row r="60161" ht="8.25" hidden="1" customHeight="1"/>
    <row r="60162" ht="8.25" hidden="1" customHeight="1"/>
    <row r="60163" ht="8.25" hidden="1" customHeight="1"/>
    <row r="60164" ht="8.25" hidden="1" customHeight="1"/>
    <row r="60165" ht="8.25" hidden="1" customHeight="1"/>
    <row r="60166" ht="8.25" hidden="1" customHeight="1"/>
    <row r="60167" ht="8.25" hidden="1" customHeight="1"/>
    <row r="60168" ht="8.25" hidden="1" customHeight="1"/>
    <row r="60169" ht="8.25" hidden="1" customHeight="1"/>
    <row r="60170" ht="8.25" hidden="1" customHeight="1"/>
    <row r="60171" ht="8.25" hidden="1" customHeight="1"/>
    <row r="60172" ht="8.25" hidden="1" customHeight="1"/>
    <row r="60173" ht="8.25" hidden="1" customHeight="1"/>
    <row r="60174" ht="8.25" hidden="1" customHeight="1"/>
    <row r="60175" ht="8.25" hidden="1" customHeight="1"/>
    <row r="60176" ht="8.25" hidden="1" customHeight="1"/>
    <row r="60177" ht="8.25" hidden="1" customHeight="1"/>
    <row r="60178" ht="8.25" hidden="1" customHeight="1"/>
    <row r="60179" ht="8.25" hidden="1" customHeight="1"/>
    <row r="60180" ht="8.25" hidden="1" customHeight="1"/>
    <row r="60181" ht="8.25" hidden="1" customHeight="1"/>
    <row r="60182" ht="8.25" hidden="1" customHeight="1"/>
    <row r="60183" ht="8.25" hidden="1" customHeight="1"/>
    <row r="60184" ht="8.25" hidden="1" customHeight="1"/>
    <row r="60185" ht="8.25" hidden="1" customHeight="1"/>
    <row r="60186" ht="8.25" hidden="1" customHeight="1"/>
    <row r="60187" ht="8.25" hidden="1" customHeight="1"/>
    <row r="60188" ht="8.25" hidden="1" customHeight="1"/>
    <row r="60189" ht="8.25" hidden="1" customHeight="1"/>
    <row r="60190" ht="8.25" hidden="1" customHeight="1"/>
    <row r="60191" ht="8.25" hidden="1" customHeight="1"/>
    <row r="60192" ht="8.25" hidden="1" customHeight="1"/>
    <row r="60193" ht="8.25" hidden="1" customHeight="1"/>
    <row r="60194" ht="8.25" hidden="1" customHeight="1"/>
    <row r="60195" ht="8.25" hidden="1" customHeight="1"/>
    <row r="60196" ht="8.25" hidden="1" customHeight="1"/>
    <row r="60197" ht="8.25" hidden="1" customHeight="1"/>
    <row r="60198" ht="8.25" hidden="1" customHeight="1"/>
    <row r="60199" ht="8.25" hidden="1" customHeight="1"/>
    <row r="60200" ht="8.25" hidden="1" customHeight="1"/>
    <row r="60201" ht="8.25" hidden="1" customHeight="1"/>
    <row r="60202" ht="8.25" hidden="1" customHeight="1"/>
    <row r="60203" ht="8.25" hidden="1" customHeight="1"/>
    <row r="60204" ht="8.25" hidden="1" customHeight="1"/>
    <row r="60205" ht="8.25" hidden="1" customHeight="1"/>
    <row r="60206" ht="8.25" hidden="1" customHeight="1"/>
    <row r="60207" ht="8.25" hidden="1" customHeight="1"/>
    <row r="60208" ht="8.25" hidden="1" customHeight="1"/>
    <row r="60209" ht="8.25" hidden="1" customHeight="1"/>
    <row r="60210" ht="8.25" hidden="1" customHeight="1"/>
    <row r="60211" ht="8.25" hidden="1" customHeight="1"/>
    <row r="60212" ht="8.25" hidden="1" customHeight="1"/>
    <row r="60213" ht="8.25" hidden="1" customHeight="1"/>
    <row r="60214" ht="8.25" hidden="1" customHeight="1"/>
    <row r="60215" ht="8.25" hidden="1" customHeight="1"/>
    <row r="60216" ht="8.25" hidden="1" customHeight="1"/>
    <row r="60217" ht="8.25" hidden="1" customHeight="1"/>
    <row r="60218" ht="8.25" hidden="1" customHeight="1"/>
    <row r="60219" ht="8.25" hidden="1" customHeight="1"/>
    <row r="60220" ht="8.25" hidden="1" customHeight="1"/>
    <row r="60221" ht="8.25" hidden="1" customHeight="1"/>
    <row r="60222" ht="8.25" hidden="1" customHeight="1"/>
    <row r="60223" ht="8.25" hidden="1" customHeight="1"/>
    <row r="60224" ht="8.25" hidden="1" customHeight="1"/>
    <row r="60225" ht="8.25" hidden="1" customHeight="1"/>
    <row r="60226" ht="8.25" hidden="1" customHeight="1"/>
    <row r="60227" ht="8.25" hidden="1" customHeight="1"/>
    <row r="60228" ht="8.25" hidden="1" customHeight="1"/>
    <row r="60229" ht="8.25" hidden="1" customHeight="1"/>
    <row r="60230" ht="8.25" hidden="1" customHeight="1"/>
    <row r="60231" ht="8.25" hidden="1" customHeight="1"/>
    <row r="60232" ht="8.25" hidden="1" customHeight="1"/>
    <row r="60233" ht="8.25" hidden="1" customHeight="1"/>
    <row r="60234" ht="8.25" hidden="1" customHeight="1"/>
    <row r="60235" ht="8.25" hidden="1" customHeight="1"/>
    <row r="60236" ht="8.25" hidden="1" customHeight="1"/>
    <row r="60237" ht="8.25" hidden="1" customHeight="1"/>
    <row r="60238" ht="8.25" hidden="1" customHeight="1"/>
    <row r="60239" ht="8.25" hidden="1" customHeight="1"/>
    <row r="60240" ht="8.25" hidden="1" customHeight="1"/>
    <row r="60241" ht="8.25" hidden="1" customHeight="1"/>
    <row r="60242" ht="8.25" hidden="1" customHeight="1"/>
    <row r="60243" ht="8.25" hidden="1" customHeight="1"/>
    <row r="60244" ht="8.25" hidden="1" customHeight="1"/>
    <row r="60245" ht="8.25" hidden="1" customHeight="1"/>
    <row r="60246" ht="8.25" hidden="1" customHeight="1"/>
    <row r="60247" ht="8.25" hidden="1" customHeight="1"/>
    <row r="60248" ht="8.25" hidden="1" customHeight="1"/>
    <row r="60249" ht="8.25" hidden="1" customHeight="1"/>
    <row r="60250" ht="8.25" hidden="1" customHeight="1"/>
    <row r="60251" ht="8.25" hidden="1" customHeight="1"/>
    <row r="60252" ht="8.25" hidden="1" customHeight="1"/>
    <row r="60253" ht="8.25" hidden="1" customHeight="1"/>
    <row r="60254" ht="8.25" hidden="1" customHeight="1"/>
    <row r="60255" ht="8.25" hidden="1" customHeight="1"/>
    <row r="60256" ht="8.25" hidden="1" customHeight="1"/>
    <row r="60257" ht="8.25" hidden="1" customHeight="1"/>
    <row r="60258" ht="8.25" hidden="1" customHeight="1"/>
    <row r="60259" ht="8.25" hidden="1" customHeight="1"/>
    <row r="60260" ht="8.25" hidden="1" customHeight="1"/>
    <row r="60261" ht="8.25" hidden="1" customHeight="1"/>
    <row r="60262" ht="8.25" hidden="1" customHeight="1"/>
    <row r="60263" ht="8.25" hidden="1" customHeight="1"/>
    <row r="60264" ht="8.25" hidden="1" customHeight="1"/>
    <row r="60265" ht="8.25" hidden="1" customHeight="1"/>
    <row r="60266" ht="8.25" hidden="1" customHeight="1"/>
    <row r="60267" ht="8.25" hidden="1" customHeight="1"/>
    <row r="60268" ht="8.25" hidden="1" customHeight="1"/>
    <row r="60269" ht="8.25" hidden="1" customHeight="1"/>
    <row r="60270" ht="8.25" hidden="1" customHeight="1"/>
    <row r="60271" ht="8.25" hidden="1" customHeight="1"/>
    <row r="60272" ht="8.25" hidden="1" customHeight="1"/>
    <row r="60273" ht="8.25" hidden="1" customHeight="1"/>
    <row r="60274" ht="8.25" hidden="1" customHeight="1"/>
    <row r="60275" ht="8.25" hidden="1" customHeight="1"/>
    <row r="60276" ht="8.25" hidden="1" customHeight="1"/>
    <row r="60277" ht="8.25" hidden="1" customHeight="1"/>
    <row r="60278" ht="8.25" hidden="1" customHeight="1"/>
    <row r="60279" ht="8.25" hidden="1" customHeight="1"/>
    <row r="60280" ht="8.25" hidden="1" customHeight="1"/>
    <row r="60281" ht="8.25" hidden="1" customHeight="1"/>
    <row r="60282" ht="8.25" hidden="1" customHeight="1"/>
    <row r="60283" ht="8.25" hidden="1" customHeight="1"/>
    <row r="60284" ht="8.25" hidden="1" customHeight="1"/>
    <row r="60285" ht="8.25" hidden="1" customHeight="1"/>
    <row r="60286" ht="8.25" hidden="1" customHeight="1"/>
    <row r="60287" ht="8.25" hidden="1" customHeight="1"/>
    <row r="60288" ht="8.25" hidden="1" customHeight="1"/>
    <row r="60289" ht="8.25" hidden="1" customHeight="1"/>
    <row r="60290" ht="8.25" hidden="1" customHeight="1"/>
    <row r="60291" ht="8.25" hidden="1" customHeight="1"/>
    <row r="60292" ht="8.25" hidden="1" customHeight="1"/>
    <row r="60293" ht="8.25" hidden="1" customHeight="1"/>
    <row r="60294" ht="8.25" hidden="1" customHeight="1"/>
    <row r="60295" ht="8.25" hidden="1" customHeight="1"/>
    <row r="60296" ht="8.25" hidden="1" customHeight="1"/>
    <row r="60297" ht="8.25" hidden="1" customHeight="1"/>
    <row r="60298" ht="8.25" hidden="1" customHeight="1"/>
    <row r="60299" ht="8.25" hidden="1" customHeight="1"/>
    <row r="60300" ht="8.25" hidden="1" customHeight="1"/>
    <row r="60301" ht="8.25" hidden="1" customHeight="1"/>
    <row r="60302" ht="8.25" hidden="1" customHeight="1"/>
    <row r="60303" ht="8.25" hidden="1" customHeight="1"/>
    <row r="60304" ht="8.25" hidden="1" customHeight="1"/>
    <row r="60305" ht="8.25" hidden="1" customHeight="1"/>
    <row r="60306" ht="8.25" hidden="1" customHeight="1"/>
    <row r="60307" ht="8.25" hidden="1" customHeight="1"/>
    <row r="60308" ht="8.25" hidden="1" customHeight="1"/>
    <row r="60309" ht="8.25" hidden="1" customHeight="1"/>
    <row r="60310" ht="8.25" hidden="1" customHeight="1"/>
    <row r="60311" ht="8.25" hidden="1" customHeight="1"/>
    <row r="60312" ht="8.25" hidden="1" customHeight="1"/>
    <row r="60313" ht="8.25" hidden="1" customHeight="1"/>
    <row r="60314" ht="8.25" hidden="1" customHeight="1"/>
    <row r="60315" ht="8.25" hidden="1" customHeight="1"/>
    <row r="60316" ht="8.25" hidden="1" customHeight="1"/>
    <row r="60317" ht="8.25" hidden="1" customHeight="1"/>
    <row r="60318" ht="8.25" hidden="1" customHeight="1"/>
    <row r="60319" ht="8.25" hidden="1" customHeight="1"/>
    <row r="60320" ht="8.25" hidden="1" customHeight="1"/>
    <row r="60321" ht="8.25" hidden="1" customHeight="1"/>
    <row r="60322" ht="8.25" hidden="1" customHeight="1"/>
    <row r="60323" ht="8.25" hidden="1" customHeight="1"/>
    <row r="60324" ht="8.25" hidden="1" customHeight="1"/>
    <row r="60325" ht="8.25" hidden="1" customHeight="1"/>
    <row r="60326" ht="8.25" hidden="1" customHeight="1"/>
    <row r="60327" ht="8.25" hidden="1" customHeight="1"/>
    <row r="60328" ht="8.25" hidden="1" customHeight="1"/>
    <row r="60329" ht="8.25" hidden="1" customHeight="1"/>
    <row r="60330" ht="8.25" hidden="1" customHeight="1"/>
    <row r="60331" ht="8.25" hidden="1" customHeight="1"/>
    <row r="60332" ht="8.25" hidden="1" customHeight="1"/>
    <row r="60333" ht="8.25" hidden="1" customHeight="1"/>
    <row r="60334" ht="8.25" hidden="1" customHeight="1"/>
    <row r="60335" ht="8.25" hidden="1" customHeight="1"/>
    <row r="60336" ht="8.25" hidden="1" customHeight="1"/>
    <row r="60337" ht="8.25" hidden="1" customHeight="1"/>
    <row r="60338" ht="8.25" hidden="1" customHeight="1"/>
    <row r="60339" ht="8.25" hidden="1" customHeight="1"/>
    <row r="60340" ht="8.25" hidden="1" customHeight="1"/>
    <row r="60341" ht="8.25" hidden="1" customHeight="1"/>
    <row r="60342" ht="8.25" hidden="1" customHeight="1"/>
    <row r="60343" ht="8.25" hidden="1" customHeight="1"/>
    <row r="60344" ht="8.25" hidden="1" customHeight="1"/>
    <row r="60345" ht="8.25" hidden="1" customHeight="1"/>
    <row r="60346" ht="8.25" hidden="1" customHeight="1"/>
    <row r="60347" ht="8.25" hidden="1" customHeight="1"/>
    <row r="60348" ht="8.25" hidden="1" customHeight="1"/>
    <row r="60349" ht="8.25" hidden="1" customHeight="1"/>
    <row r="60350" ht="8.25" hidden="1" customHeight="1"/>
    <row r="60351" ht="8.25" hidden="1" customHeight="1"/>
    <row r="60352" ht="8.25" hidden="1" customHeight="1"/>
    <row r="60353" ht="8.25" hidden="1" customHeight="1"/>
    <row r="60354" ht="8.25" hidden="1" customHeight="1"/>
    <row r="60355" ht="8.25" hidden="1" customHeight="1"/>
    <row r="60356" ht="8.25" hidden="1" customHeight="1"/>
    <row r="60357" ht="8.25" hidden="1" customHeight="1"/>
    <row r="60358" ht="8.25" hidden="1" customHeight="1"/>
    <row r="60359" ht="8.25" hidden="1" customHeight="1"/>
    <row r="60360" ht="8.25" hidden="1" customHeight="1"/>
    <row r="60361" ht="8.25" hidden="1" customHeight="1"/>
    <row r="60362" ht="8.25" hidden="1" customHeight="1"/>
    <row r="60363" ht="8.25" hidden="1" customHeight="1"/>
    <row r="60364" ht="8.25" hidden="1" customHeight="1"/>
    <row r="60365" ht="8.25" hidden="1" customHeight="1"/>
    <row r="60366" ht="8.25" hidden="1" customHeight="1"/>
    <row r="60367" ht="8.25" hidden="1" customHeight="1"/>
    <row r="60368" ht="8.25" hidden="1" customHeight="1"/>
    <row r="60369" ht="8.25" hidden="1" customHeight="1"/>
    <row r="60370" ht="8.25" hidden="1" customHeight="1"/>
    <row r="60371" ht="8.25" hidden="1" customHeight="1"/>
    <row r="60372" ht="8.25" hidden="1" customHeight="1"/>
    <row r="60373" ht="8.25" hidden="1" customHeight="1"/>
    <row r="60374" ht="8.25" hidden="1" customHeight="1"/>
    <row r="60375" ht="8.25" hidden="1" customHeight="1"/>
    <row r="60376" ht="8.25" hidden="1" customHeight="1"/>
    <row r="60377" ht="8.25" hidden="1" customHeight="1"/>
    <row r="60378" ht="8.25" hidden="1" customHeight="1"/>
    <row r="60379" ht="8.25" hidden="1" customHeight="1"/>
    <row r="60380" ht="8.25" hidden="1" customHeight="1"/>
    <row r="60381" ht="8.25" hidden="1" customHeight="1"/>
    <row r="60382" ht="8.25" hidden="1" customHeight="1"/>
    <row r="60383" ht="8.25" hidden="1" customHeight="1"/>
    <row r="60384" ht="8.25" hidden="1" customHeight="1"/>
    <row r="60385" ht="8.25" hidden="1" customHeight="1"/>
    <row r="60386" ht="8.25" hidden="1" customHeight="1"/>
    <row r="60387" ht="8.25" hidden="1" customHeight="1"/>
    <row r="60388" ht="8.25" hidden="1" customHeight="1"/>
    <row r="60389" ht="8.25" hidden="1" customHeight="1"/>
    <row r="60390" ht="8.25" hidden="1" customHeight="1"/>
    <row r="60391" ht="8.25" hidden="1" customHeight="1"/>
    <row r="60392" ht="8.25" hidden="1" customHeight="1"/>
    <row r="60393" ht="8.25" hidden="1" customHeight="1"/>
    <row r="60394" ht="8.25" hidden="1" customHeight="1"/>
    <row r="60395" ht="8.25" hidden="1" customHeight="1"/>
    <row r="60396" ht="8.25" hidden="1" customHeight="1"/>
    <row r="60397" ht="8.25" hidden="1" customHeight="1"/>
    <row r="60398" ht="8.25" hidden="1" customHeight="1"/>
    <row r="60399" ht="8.25" hidden="1" customHeight="1"/>
    <row r="60400" ht="8.25" hidden="1" customHeight="1"/>
    <row r="60401" ht="8.25" hidden="1" customHeight="1"/>
    <row r="60402" ht="8.25" hidden="1" customHeight="1"/>
    <row r="60403" ht="8.25" hidden="1" customHeight="1"/>
    <row r="60404" ht="8.25" hidden="1" customHeight="1"/>
    <row r="60405" ht="8.25" hidden="1" customHeight="1"/>
    <row r="60406" ht="8.25" hidden="1" customHeight="1"/>
    <row r="60407" ht="8.25" hidden="1" customHeight="1"/>
    <row r="60408" ht="8.25" hidden="1" customHeight="1"/>
    <row r="60409" ht="8.25" hidden="1" customHeight="1"/>
    <row r="60410" ht="8.25" hidden="1" customHeight="1"/>
    <row r="60411" ht="8.25" hidden="1" customHeight="1"/>
    <row r="60412" ht="8.25" hidden="1" customHeight="1"/>
    <row r="60413" ht="8.25" hidden="1" customHeight="1"/>
    <row r="60414" ht="8.25" hidden="1" customHeight="1"/>
    <row r="60415" ht="8.25" hidden="1" customHeight="1"/>
    <row r="60416" ht="8.25" hidden="1" customHeight="1"/>
    <row r="60417" ht="8.25" hidden="1" customHeight="1"/>
    <row r="60418" ht="8.25" hidden="1" customHeight="1"/>
    <row r="60419" ht="8.25" hidden="1" customHeight="1"/>
    <row r="60420" ht="8.25" hidden="1" customHeight="1"/>
    <row r="60421" ht="8.25" hidden="1" customHeight="1"/>
    <row r="60422" ht="8.25" hidden="1" customHeight="1"/>
    <row r="60423" ht="8.25" hidden="1" customHeight="1"/>
    <row r="60424" ht="8.25" hidden="1" customHeight="1"/>
    <row r="60425" ht="8.25" hidden="1" customHeight="1"/>
    <row r="60426" ht="8.25" hidden="1" customHeight="1"/>
    <row r="60427" ht="8.25" hidden="1" customHeight="1"/>
    <row r="60428" ht="8.25" hidden="1" customHeight="1"/>
    <row r="60429" ht="8.25" hidden="1" customHeight="1"/>
    <row r="60430" ht="8.25" hidden="1" customHeight="1"/>
    <row r="60431" ht="8.25" hidden="1" customHeight="1"/>
    <row r="60432" ht="8.25" hidden="1" customHeight="1"/>
    <row r="60433" ht="8.25" hidden="1" customHeight="1"/>
    <row r="60434" ht="8.25" hidden="1" customHeight="1"/>
    <row r="60435" ht="8.25" hidden="1" customHeight="1"/>
    <row r="60436" ht="8.25" hidden="1" customHeight="1"/>
    <row r="60437" ht="8.25" hidden="1" customHeight="1"/>
    <row r="60438" ht="8.25" hidden="1" customHeight="1"/>
    <row r="60439" ht="8.25" hidden="1" customHeight="1"/>
    <row r="60440" ht="8.25" hidden="1" customHeight="1"/>
    <row r="60441" ht="8.25" hidden="1" customHeight="1"/>
    <row r="60442" ht="8.25" hidden="1" customHeight="1"/>
    <row r="60443" ht="8.25" hidden="1" customHeight="1"/>
    <row r="60444" ht="8.25" hidden="1" customHeight="1"/>
    <row r="60445" ht="8.25" hidden="1" customHeight="1"/>
    <row r="60446" ht="8.25" hidden="1" customHeight="1"/>
    <row r="60447" ht="8.25" hidden="1" customHeight="1"/>
    <row r="60448" ht="8.25" hidden="1" customHeight="1"/>
    <row r="60449" ht="8.25" hidden="1" customHeight="1"/>
    <row r="60450" ht="8.25" hidden="1" customHeight="1"/>
    <row r="60451" ht="8.25" hidden="1" customHeight="1"/>
    <row r="60452" ht="8.25" hidden="1" customHeight="1"/>
    <row r="60453" ht="8.25" hidden="1" customHeight="1"/>
    <row r="60454" ht="8.25" hidden="1" customHeight="1"/>
    <row r="60455" ht="8.25" hidden="1" customHeight="1"/>
    <row r="60456" ht="8.25" hidden="1" customHeight="1"/>
    <row r="60457" ht="8.25" hidden="1" customHeight="1"/>
    <row r="60458" ht="8.25" hidden="1" customHeight="1"/>
    <row r="60459" ht="8.25" hidden="1" customHeight="1"/>
    <row r="60460" ht="8.25" hidden="1" customHeight="1"/>
    <row r="60461" ht="8.25" hidden="1" customHeight="1"/>
    <row r="60462" ht="8.25" hidden="1" customHeight="1"/>
    <row r="60463" ht="8.25" hidden="1" customHeight="1"/>
    <row r="60464" ht="8.25" hidden="1" customHeight="1"/>
    <row r="60465" ht="8.25" hidden="1" customHeight="1"/>
    <row r="60466" ht="8.25" hidden="1" customHeight="1"/>
    <row r="60467" ht="8.25" hidden="1" customHeight="1"/>
    <row r="60468" ht="8.25" hidden="1" customHeight="1"/>
    <row r="60469" ht="8.25" hidden="1" customHeight="1"/>
    <row r="60470" ht="8.25" hidden="1" customHeight="1"/>
    <row r="60471" ht="8.25" hidden="1" customHeight="1"/>
    <row r="60472" ht="8.25" hidden="1" customHeight="1"/>
    <row r="60473" ht="8.25" hidden="1" customHeight="1"/>
    <row r="60474" ht="8.25" hidden="1" customHeight="1"/>
    <row r="60475" ht="8.25" hidden="1" customHeight="1"/>
    <row r="60476" ht="8.25" hidden="1" customHeight="1"/>
    <row r="60477" ht="8.25" hidden="1" customHeight="1"/>
    <row r="60478" ht="8.25" hidden="1" customHeight="1"/>
    <row r="60479" ht="8.25" hidden="1" customHeight="1"/>
    <row r="60480" ht="8.25" hidden="1" customHeight="1"/>
    <row r="60481" ht="8.25" hidden="1" customHeight="1"/>
    <row r="60482" ht="8.25" hidden="1" customHeight="1"/>
    <row r="60483" ht="8.25" hidden="1" customHeight="1"/>
    <row r="60484" ht="8.25" hidden="1" customHeight="1"/>
    <row r="60485" ht="8.25" hidden="1" customHeight="1"/>
    <row r="60486" ht="8.25" hidden="1" customHeight="1"/>
    <row r="60487" ht="8.25" hidden="1" customHeight="1"/>
    <row r="60488" ht="8.25" hidden="1" customHeight="1"/>
    <row r="60489" ht="8.25" hidden="1" customHeight="1"/>
    <row r="60490" ht="8.25" hidden="1" customHeight="1"/>
    <row r="60491" ht="8.25" hidden="1" customHeight="1"/>
    <row r="60492" ht="8.25" hidden="1" customHeight="1"/>
    <row r="60493" ht="8.25" hidden="1" customHeight="1"/>
    <row r="60494" ht="8.25" hidden="1" customHeight="1"/>
    <row r="60495" ht="8.25" hidden="1" customHeight="1"/>
    <row r="60496" ht="8.25" hidden="1" customHeight="1"/>
    <row r="60497" ht="8.25" hidden="1" customHeight="1"/>
    <row r="60498" ht="8.25" hidden="1" customHeight="1"/>
    <row r="60499" ht="8.25" hidden="1" customHeight="1"/>
    <row r="60500" ht="8.25" hidden="1" customHeight="1"/>
    <row r="60501" ht="8.25" hidden="1" customHeight="1"/>
    <row r="60502" ht="8.25" hidden="1" customHeight="1"/>
    <row r="60503" ht="8.25" hidden="1" customHeight="1"/>
    <row r="60504" ht="8.25" hidden="1" customHeight="1"/>
    <row r="60505" ht="8.25" hidden="1" customHeight="1"/>
    <row r="60506" ht="8.25" hidden="1" customHeight="1"/>
    <row r="60507" ht="8.25" hidden="1" customHeight="1"/>
    <row r="60508" ht="8.25" hidden="1" customHeight="1"/>
    <row r="60509" ht="8.25" hidden="1" customHeight="1"/>
    <row r="60510" ht="8.25" hidden="1" customHeight="1"/>
    <row r="60511" ht="8.25" hidden="1" customHeight="1"/>
    <row r="60512" ht="8.25" hidden="1" customHeight="1"/>
    <row r="60513" ht="8.25" hidden="1" customHeight="1"/>
    <row r="60514" ht="8.25" hidden="1" customHeight="1"/>
    <row r="60515" ht="8.25" hidden="1" customHeight="1"/>
    <row r="60516" ht="8.25" hidden="1" customHeight="1"/>
    <row r="60517" ht="8.25" hidden="1" customHeight="1"/>
    <row r="60518" ht="8.25" hidden="1" customHeight="1"/>
    <row r="60519" ht="8.25" hidden="1" customHeight="1"/>
    <row r="60520" ht="8.25" hidden="1" customHeight="1"/>
    <row r="60521" ht="8.25" hidden="1" customHeight="1"/>
    <row r="60522" ht="8.25" hidden="1" customHeight="1"/>
    <row r="60523" ht="8.25" hidden="1" customHeight="1"/>
    <row r="60524" ht="8.25" hidden="1" customHeight="1"/>
    <row r="60525" ht="8.25" hidden="1" customHeight="1"/>
    <row r="60526" ht="8.25" hidden="1" customHeight="1"/>
    <row r="60527" ht="8.25" hidden="1" customHeight="1"/>
    <row r="60528" ht="8.25" hidden="1" customHeight="1"/>
    <row r="60529" ht="8.25" hidden="1" customHeight="1"/>
    <row r="60530" ht="8.25" hidden="1" customHeight="1"/>
    <row r="60531" ht="8.25" hidden="1" customHeight="1"/>
    <row r="60532" ht="8.25" hidden="1" customHeight="1"/>
    <row r="60533" ht="8.25" hidden="1" customHeight="1"/>
    <row r="60534" ht="8.25" hidden="1" customHeight="1"/>
    <row r="60535" ht="8.25" hidden="1" customHeight="1"/>
    <row r="60536" ht="8.25" hidden="1" customHeight="1"/>
    <row r="60537" ht="8.25" hidden="1" customHeight="1"/>
    <row r="60538" ht="8.25" hidden="1" customHeight="1"/>
    <row r="60539" ht="8.25" hidden="1" customHeight="1"/>
    <row r="60540" ht="8.25" hidden="1" customHeight="1"/>
    <row r="60541" ht="8.25" hidden="1" customHeight="1"/>
    <row r="60542" ht="8.25" hidden="1" customHeight="1"/>
    <row r="60543" ht="8.25" hidden="1" customHeight="1"/>
    <row r="60544" ht="8.25" hidden="1" customHeight="1"/>
    <row r="60545" ht="8.25" hidden="1" customHeight="1"/>
    <row r="60546" ht="8.25" hidden="1" customHeight="1"/>
    <row r="60547" ht="8.25" hidden="1" customHeight="1"/>
    <row r="60548" ht="8.25" hidden="1" customHeight="1"/>
    <row r="60549" ht="8.25" hidden="1" customHeight="1"/>
    <row r="60550" ht="8.25" hidden="1" customHeight="1"/>
    <row r="60551" ht="8.25" hidden="1" customHeight="1"/>
    <row r="60552" ht="8.25" hidden="1" customHeight="1"/>
    <row r="60553" ht="8.25" hidden="1" customHeight="1"/>
    <row r="60554" ht="8.25" hidden="1" customHeight="1"/>
    <row r="60555" ht="8.25" hidden="1" customHeight="1"/>
    <row r="60556" ht="8.25" hidden="1" customHeight="1"/>
    <row r="60557" ht="8.25" hidden="1" customHeight="1"/>
    <row r="60558" ht="8.25" hidden="1" customHeight="1"/>
    <row r="60559" ht="8.25" hidden="1" customHeight="1"/>
    <row r="60560" ht="8.25" hidden="1" customHeight="1"/>
    <row r="60561" ht="8.25" hidden="1" customHeight="1"/>
    <row r="60562" ht="8.25" hidden="1" customHeight="1"/>
    <row r="60563" ht="8.25" hidden="1" customHeight="1"/>
    <row r="60564" ht="8.25" hidden="1" customHeight="1"/>
    <row r="60565" ht="8.25" hidden="1" customHeight="1"/>
    <row r="60566" ht="8.25" hidden="1" customHeight="1"/>
    <row r="60567" ht="8.25" hidden="1" customHeight="1"/>
    <row r="60568" ht="8.25" hidden="1" customHeight="1"/>
    <row r="60569" ht="8.25" hidden="1" customHeight="1"/>
    <row r="60570" ht="8.25" hidden="1" customHeight="1"/>
    <row r="60571" ht="8.25" hidden="1" customHeight="1"/>
    <row r="60572" ht="8.25" hidden="1" customHeight="1"/>
    <row r="60573" ht="8.25" hidden="1" customHeight="1"/>
    <row r="60574" ht="8.25" hidden="1" customHeight="1"/>
    <row r="60575" ht="8.25" hidden="1" customHeight="1"/>
    <row r="60576" ht="8.25" hidden="1" customHeight="1"/>
    <row r="60577" ht="8.25" hidden="1" customHeight="1"/>
    <row r="60578" ht="8.25" hidden="1" customHeight="1"/>
    <row r="60579" ht="8.25" hidden="1" customHeight="1"/>
    <row r="60580" ht="8.25" hidden="1" customHeight="1"/>
    <row r="60581" ht="8.25" hidden="1" customHeight="1"/>
    <row r="60582" ht="8.25" hidden="1" customHeight="1"/>
    <row r="60583" ht="8.25" hidden="1" customHeight="1"/>
    <row r="60584" ht="8.25" hidden="1" customHeight="1"/>
    <row r="60585" ht="8.25" hidden="1" customHeight="1"/>
    <row r="60586" ht="8.25" hidden="1" customHeight="1"/>
    <row r="60587" ht="8.25" hidden="1" customHeight="1"/>
    <row r="60588" ht="8.25" hidden="1" customHeight="1"/>
    <row r="60589" ht="8.25" hidden="1" customHeight="1"/>
    <row r="60590" ht="8.25" hidden="1" customHeight="1"/>
    <row r="60591" ht="8.25" hidden="1" customHeight="1"/>
    <row r="60592" ht="8.25" hidden="1" customHeight="1"/>
    <row r="60593" ht="8.25" hidden="1" customHeight="1"/>
    <row r="60594" ht="8.25" hidden="1" customHeight="1"/>
    <row r="60595" ht="8.25" hidden="1" customHeight="1"/>
    <row r="60596" ht="8.25" hidden="1" customHeight="1"/>
    <row r="60597" ht="8.25" hidden="1" customHeight="1"/>
    <row r="60598" ht="8.25" hidden="1" customHeight="1"/>
    <row r="60599" ht="8.25" hidden="1" customHeight="1"/>
    <row r="60600" ht="8.25" hidden="1" customHeight="1"/>
    <row r="60601" ht="8.25" hidden="1" customHeight="1"/>
    <row r="60602" ht="8.25" hidden="1" customHeight="1"/>
    <row r="60603" ht="8.25" hidden="1" customHeight="1"/>
    <row r="60604" ht="8.25" hidden="1" customHeight="1"/>
    <row r="60605" ht="8.25" hidden="1" customHeight="1"/>
    <row r="60606" ht="8.25" hidden="1" customHeight="1"/>
    <row r="60607" ht="8.25" hidden="1" customHeight="1"/>
    <row r="60608" ht="8.25" hidden="1" customHeight="1"/>
    <row r="60609" ht="8.25" hidden="1" customHeight="1"/>
    <row r="60610" ht="8.25" hidden="1" customHeight="1"/>
    <row r="60611" ht="8.25" hidden="1" customHeight="1"/>
    <row r="60612" ht="8.25" hidden="1" customHeight="1"/>
    <row r="60613" ht="8.25" hidden="1" customHeight="1"/>
    <row r="60614" ht="8.25" hidden="1" customHeight="1"/>
    <row r="60615" ht="8.25" hidden="1" customHeight="1"/>
    <row r="60616" ht="8.25" hidden="1" customHeight="1"/>
    <row r="60617" ht="8.25" hidden="1" customHeight="1"/>
    <row r="60618" ht="8.25" hidden="1" customHeight="1"/>
    <row r="60619" ht="8.25" hidden="1" customHeight="1"/>
    <row r="60620" ht="8.25" hidden="1" customHeight="1"/>
    <row r="60621" ht="8.25" hidden="1" customHeight="1"/>
    <row r="60622" ht="8.25" hidden="1" customHeight="1"/>
    <row r="60623" ht="8.25" hidden="1" customHeight="1"/>
    <row r="60624" ht="8.25" hidden="1" customHeight="1"/>
    <row r="60625" ht="8.25" hidden="1" customHeight="1"/>
    <row r="60626" ht="8.25" hidden="1" customHeight="1"/>
    <row r="60627" ht="8.25" hidden="1" customHeight="1"/>
    <row r="60628" ht="8.25" hidden="1" customHeight="1"/>
    <row r="60629" ht="8.25" hidden="1" customHeight="1"/>
    <row r="60630" ht="8.25" hidden="1" customHeight="1"/>
    <row r="60631" ht="8.25" hidden="1" customHeight="1"/>
    <row r="60632" ht="8.25" hidden="1" customHeight="1"/>
    <row r="60633" ht="8.25" hidden="1" customHeight="1"/>
    <row r="60634" ht="8.25" hidden="1" customHeight="1"/>
    <row r="60635" ht="8.25" hidden="1" customHeight="1"/>
    <row r="60636" ht="8.25" hidden="1" customHeight="1"/>
    <row r="60637" ht="8.25" hidden="1" customHeight="1"/>
    <row r="60638" ht="8.25" hidden="1" customHeight="1"/>
    <row r="60639" ht="8.25" hidden="1" customHeight="1"/>
    <row r="60640" ht="8.25" hidden="1" customHeight="1"/>
    <row r="60641" ht="8.25" hidden="1" customHeight="1"/>
    <row r="60642" ht="8.25" hidden="1" customHeight="1"/>
    <row r="60643" ht="8.25" hidden="1" customHeight="1"/>
    <row r="60644" ht="8.25" hidden="1" customHeight="1"/>
    <row r="60645" ht="8.25" hidden="1" customHeight="1"/>
    <row r="60646" ht="8.25" hidden="1" customHeight="1"/>
    <row r="60647" ht="8.25" hidden="1" customHeight="1"/>
    <row r="60648" ht="8.25" hidden="1" customHeight="1"/>
    <row r="60649" ht="8.25" hidden="1" customHeight="1"/>
    <row r="60650" ht="8.25" hidden="1" customHeight="1"/>
    <row r="60651" ht="8.25" hidden="1" customHeight="1"/>
    <row r="60652" ht="8.25" hidden="1" customHeight="1"/>
    <row r="60653" ht="8.25" hidden="1" customHeight="1"/>
    <row r="60654" ht="8.25" hidden="1" customHeight="1"/>
    <row r="60655" ht="8.25" hidden="1" customHeight="1"/>
    <row r="60656" ht="8.25" hidden="1" customHeight="1"/>
    <row r="60657" ht="8.25" hidden="1" customHeight="1"/>
    <row r="60658" ht="8.25" hidden="1" customHeight="1"/>
    <row r="60659" ht="8.25" hidden="1" customHeight="1"/>
    <row r="60660" ht="8.25" hidden="1" customHeight="1"/>
    <row r="60661" ht="8.25" hidden="1" customHeight="1"/>
    <row r="60662" ht="8.25" hidden="1" customHeight="1"/>
    <row r="60663" ht="8.25" hidden="1" customHeight="1"/>
    <row r="60664" ht="8.25" hidden="1" customHeight="1"/>
    <row r="60665" ht="8.25" hidden="1" customHeight="1"/>
    <row r="60666" ht="8.25" hidden="1" customHeight="1"/>
    <row r="60667" ht="8.25" hidden="1" customHeight="1"/>
    <row r="60668" ht="8.25" hidden="1" customHeight="1"/>
    <row r="60669" ht="8.25" hidden="1" customHeight="1"/>
    <row r="60670" ht="8.25" hidden="1" customHeight="1"/>
    <row r="60671" ht="8.25" hidden="1" customHeight="1"/>
    <row r="60672" ht="8.25" hidden="1" customHeight="1"/>
    <row r="60673" ht="8.25" hidden="1" customHeight="1"/>
    <row r="60674" ht="8.25" hidden="1" customHeight="1"/>
    <row r="60675" ht="8.25" hidden="1" customHeight="1"/>
    <row r="60676" ht="8.25" hidden="1" customHeight="1"/>
    <row r="60677" ht="8.25" hidden="1" customHeight="1"/>
    <row r="60678" ht="8.25" hidden="1" customHeight="1"/>
    <row r="60679" ht="8.25" hidden="1" customHeight="1"/>
    <row r="60680" ht="8.25" hidden="1" customHeight="1"/>
    <row r="60681" ht="8.25" hidden="1" customHeight="1"/>
    <row r="60682" ht="8.25" hidden="1" customHeight="1"/>
    <row r="60683" ht="8.25" hidden="1" customHeight="1"/>
    <row r="60684" ht="8.25" hidden="1" customHeight="1"/>
    <row r="60685" ht="8.25" hidden="1" customHeight="1"/>
    <row r="60686" ht="8.25" hidden="1" customHeight="1"/>
    <row r="60687" ht="8.25" hidden="1" customHeight="1"/>
    <row r="60688" ht="8.25" hidden="1" customHeight="1"/>
    <row r="60689" ht="8.25" hidden="1" customHeight="1"/>
    <row r="60690" ht="8.25" hidden="1" customHeight="1"/>
    <row r="60691" ht="8.25" hidden="1" customHeight="1"/>
    <row r="60692" ht="8.25" hidden="1" customHeight="1"/>
    <row r="60693" ht="8.25" hidden="1" customHeight="1"/>
    <row r="60694" ht="8.25" hidden="1" customHeight="1"/>
    <row r="60695" ht="8.25" hidden="1" customHeight="1"/>
    <row r="60696" ht="8.25" hidden="1" customHeight="1"/>
    <row r="60697" ht="8.25" hidden="1" customHeight="1"/>
    <row r="60698" ht="8.25" hidden="1" customHeight="1"/>
    <row r="60699" ht="8.25" hidden="1" customHeight="1"/>
    <row r="60700" ht="8.25" hidden="1" customHeight="1"/>
    <row r="60701" ht="8.25" hidden="1" customHeight="1"/>
    <row r="60702" ht="8.25" hidden="1" customHeight="1"/>
    <row r="60703" ht="8.25" hidden="1" customHeight="1"/>
    <row r="60704" ht="8.25" hidden="1" customHeight="1"/>
    <row r="60705" ht="8.25" hidden="1" customHeight="1"/>
    <row r="60706" ht="8.25" hidden="1" customHeight="1"/>
    <row r="60707" ht="8.25" hidden="1" customHeight="1"/>
    <row r="60708" ht="8.25" hidden="1" customHeight="1"/>
    <row r="60709" ht="8.25" hidden="1" customHeight="1"/>
    <row r="60710" ht="8.25" hidden="1" customHeight="1"/>
    <row r="60711" ht="8.25" hidden="1" customHeight="1"/>
    <row r="60712" ht="8.25" hidden="1" customHeight="1"/>
    <row r="60713" ht="8.25" hidden="1" customHeight="1"/>
    <row r="60714" ht="8.25" hidden="1" customHeight="1"/>
    <row r="60715" ht="8.25" hidden="1" customHeight="1"/>
    <row r="60716" ht="8.25" hidden="1" customHeight="1"/>
    <row r="60717" ht="8.25" hidden="1" customHeight="1"/>
    <row r="60718" ht="8.25" hidden="1" customHeight="1"/>
    <row r="60719" ht="8.25" hidden="1" customHeight="1"/>
    <row r="60720" ht="8.25" hidden="1" customHeight="1"/>
    <row r="60721" ht="8.25" hidden="1" customHeight="1"/>
    <row r="60722" ht="8.25" hidden="1" customHeight="1"/>
    <row r="60723" ht="8.25" hidden="1" customHeight="1"/>
    <row r="60724" ht="8.25" hidden="1" customHeight="1"/>
    <row r="60725" ht="8.25" hidden="1" customHeight="1"/>
    <row r="60726" ht="8.25" hidden="1" customHeight="1"/>
    <row r="60727" ht="8.25" hidden="1" customHeight="1"/>
    <row r="60728" ht="8.25" hidden="1" customHeight="1"/>
    <row r="60729" ht="8.25" hidden="1" customHeight="1"/>
    <row r="60730" ht="8.25" hidden="1" customHeight="1"/>
    <row r="60731" ht="8.25" hidden="1" customHeight="1"/>
    <row r="60732" ht="8.25" hidden="1" customHeight="1"/>
    <row r="60733" ht="8.25" hidden="1" customHeight="1"/>
    <row r="60734" ht="8.25" hidden="1" customHeight="1"/>
    <row r="60735" ht="8.25" hidden="1" customHeight="1"/>
    <row r="60736" ht="8.25" hidden="1" customHeight="1"/>
    <row r="60737" ht="8.25" hidden="1" customHeight="1"/>
    <row r="60738" ht="8.25" hidden="1" customHeight="1"/>
    <row r="60739" ht="8.25" hidden="1" customHeight="1"/>
    <row r="60740" ht="8.25" hidden="1" customHeight="1"/>
    <row r="60741" ht="8.25" hidden="1" customHeight="1"/>
    <row r="60742" ht="8.25" hidden="1" customHeight="1"/>
    <row r="60743" ht="8.25" hidden="1" customHeight="1"/>
    <row r="60744" ht="8.25" hidden="1" customHeight="1"/>
    <row r="60745" ht="8.25" hidden="1" customHeight="1"/>
    <row r="60746" ht="8.25" hidden="1" customHeight="1"/>
    <row r="60747" ht="8.25" hidden="1" customHeight="1"/>
    <row r="60748" ht="8.25" hidden="1" customHeight="1"/>
    <row r="60749" ht="8.25" hidden="1" customHeight="1"/>
    <row r="60750" ht="8.25" hidden="1" customHeight="1"/>
    <row r="60751" ht="8.25" hidden="1" customHeight="1"/>
    <row r="60752" ht="8.25" hidden="1" customHeight="1"/>
    <row r="60753" ht="8.25" hidden="1" customHeight="1"/>
    <row r="60754" ht="8.25" hidden="1" customHeight="1"/>
    <row r="60755" ht="8.25" hidden="1" customHeight="1"/>
    <row r="60756" ht="8.25" hidden="1" customHeight="1"/>
    <row r="60757" ht="8.25" hidden="1" customHeight="1"/>
    <row r="60758" ht="8.25" hidden="1" customHeight="1"/>
    <row r="60759" ht="8.25" hidden="1" customHeight="1"/>
    <row r="60760" ht="8.25" hidden="1" customHeight="1"/>
    <row r="60761" ht="8.25" hidden="1" customHeight="1"/>
    <row r="60762" ht="8.25" hidden="1" customHeight="1"/>
    <row r="60763" ht="8.25" hidden="1" customHeight="1"/>
    <row r="60764" ht="8.25" hidden="1" customHeight="1"/>
    <row r="60765" ht="8.25" hidden="1" customHeight="1"/>
    <row r="60766" ht="8.25" hidden="1" customHeight="1"/>
    <row r="60767" ht="8.25" hidden="1" customHeight="1"/>
    <row r="60768" ht="8.25" hidden="1" customHeight="1"/>
    <row r="60769" ht="8.25" hidden="1" customHeight="1"/>
    <row r="60770" ht="8.25" hidden="1" customHeight="1"/>
    <row r="60771" ht="8.25" hidden="1" customHeight="1"/>
    <row r="60772" ht="8.25" hidden="1" customHeight="1"/>
    <row r="60773" ht="8.25" hidden="1" customHeight="1"/>
    <row r="60774" ht="8.25" hidden="1" customHeight="1"/>
    <row r="60775" ht="8.25" hidden="1" customHeight="1"/>
    <row r="60776" ht="8.25" hidden="1" customHeight="1"/>
    <row r="60777" ht="8.25" hidden="1" customHeight="1"/>
    <row r="60778" ht="8.25" hidden="1" customHeight="1"/>
    <row r="60779" ht="8.25" hidden="1" customHeight="1"/>
    <row r="60780" ht="8.25" hidden="1" customHeight="1"/>
    <row r="60781" ht="8.25" hidden="1" customHeight="1"/>
    <row r="60782" ht="8.25" hidden="1" customHeight="1"/>
    <row r="60783" ht="8.25" hidden="1" customHeight="1"/>
    <row r="60784" ht="8.25" hidden="1" customHeight="1"/>
    <row r="60785" ht="8.25" hidden="1" customHeight="1"/>
    <row r="60786" ht="8.25" hidden="1" customHeight="1"/>
    <row r="60787" ht="8.25" hidden="1" customHeight="1"/>
    <row r="60788" ht="8.25" hidden="1" customHeight="1"/>
    <row r="60789" ht="8.25" hidden="1" customHeight="1"/>
    <row r="60790" ht="8.25" hidden="1" customHeight="1"/>
    <row r="60791" ht="8.25" hidden="1" customHeight="1"/>
    <row r="60792" ht="8.25" hidden="1" customHeight="1"/>
    <row r="60793" ht="8.25" hidden="1" customHeight="1"/>
    <row r="60794" ht="8.25" hidden="1" customHeight="1"/>
    <row r="60795" ht="8.25" hidden="1" customHeight="1"/>
    <row r="60796" ht="8.25" hidden="1" customHeight="1"/>
    <row r="60797" ht="8.25" hidden="1" customHeight="1"/>
    <row r="60798" ht="8.25" hidden="1" customHeight="1"/>
    <row r="60799" ht="8.25" hidden="1" customHeight="1"/>
    <row r="60800" ht="8.25" hidden="1" customHeight="1"/>
    <row r="60801" ht="8.25" hidden="1" customHeight="1"/>
    <row r="60802" ht="8.25" hidden="1" customHeight="1"/>
    <row r="60803" ht="8.25" hidden="1" customHeight="1"/>
    <row r="60804" ht="8.25" hidden="1" customHeight="1"/>
    <row r="60805" ht="8.25" hidden="1" customHeight="1"/>
    <row r="60806" ht="8.25" hidden="1" customHeight="1"/>
    <row r="60807" ht="8.25" hidden="1" customHeight="1"/>
    <row r="60808" ht="8.25" hidden="1" customHeight="1"/>
    <row r="60809" ht="8.25" hidden="1" customHeight="1"/>
    <row r="60810" ht="8.25" hidden="1" customHeight="1"/>
    <row r="60811" ht="8.25" hidden="1" customHeight="1"/>
    <row r="60812" ht="8.25" hidden="1" customHeight="1"/>
    <row r="60813" ht="8.25" hidden="1" customHeight="1"/>
    <row r="60814" ht="8.25" hidden="1" customHeight="1"/>
    <row r="60815" ht="8.25" hidden="1" customHeight="1"/>
    <row r="60816" ht="8.25" hidden="1" customHeight="1"/>
    <row r="60817" ht="8.25" hidden="1" customHeight="1"/>
    <row r="60818" ht="8.25" hidden="1" customHeight="1"/>
    <row r="60819" ht="8.25" hidden="1" customHeight="1"/>
    <row r="60820" ht="8.25" hidden="1" customHeight="1"/>
    <row r="60821" ht="8.25" hidden="1" customHeight="1"/>
    <row r="60822" ht="8.25" hidden="1" customHeight="1"/>
    <row r="60823" ht="8.25" hidden="1" customHeight="1"/>
    <row r="60824" ht="8.25" hidden="1" customHeight="1"/>
    <row r="60825" ht="8.25" hidden="1" customHeight="1"/>
    <row r="60826" ht="8.25" hidden="1" customHeight="1"/>
    <row r="60827" ht="8.25" hidden="1" customHeight="1"/>
    <row r="60828" ht="8.25" hidden="1" customHeight="1"/>
    <row r="60829" ht="8.25" hidden="1" customHeight="1"/>
    <row r="60830" ht="8.25" hidden="1" customHeight="1"/>
    <row r="60831" ht="8.25" hidden="1" customHeight="1"/>
    <row r="60832" ht="8.25" hidden="1" customHeight="1"/>
    <row r="60833" ht="8.25" hidden="1" customHeight="1"/>
    <row r="60834" ht="8.25" hidden="1" customHeight="1"/>
    <row r="60835" ht="8.25" hidden="1" customHeight="1"/>
    <row r="60836" ht="8.25" hidden="1" customHeight="1"/>
    <row r="60837" ht="8.25" hidden="1" customHeight="1"/>
    <row r="60838" ht="8.25" hidden="1" customHeight="1"/>
    <row r="60839" ht="8.25" hidden="1" customHeight="1"/>
    <row r="60840" ht="8.25" hidden="1" customHeight="1"/>
    <row r="60841" ht="8.25" hidden="1" customHeight="1"/>
    <row r="60842" ht="8.25" hidden="1" customHeight="1"/>
    <row r="60843" ht="8.25" hidden="1" customHeight="1"/>
    <row r="60844" ht="8.25" hidden="1" customHeight="1"/>
    <row r="60845" ht="8.25" hidden="1" customHeight="1"/>
    <row r="60846" ht="8.25" hidden="1" customHeight="1"/>
    <row r="60847" ht="8.25" hidden="1" customHeight="1"/>
    <row r="60848" ht="8.25" hidden="1" customHeight="1"/>
    <row r="60849" ht="8.25" hidden="1" customHeight="1"/>
    <row r="60850" ht="8.25" hidden="1" customHeight="1"/>
    <row r="60851" ht="8.25" hidden="1" customHeight="1"/>
    <row r="60852" ht="8.25" hidden="1" customHeight="1"/>
    <row r="60853" ht="8.25" hidden="1" customHeight="1"/>
    <row r="60854" ht="8.25" hidden="1" customHeight="1"/>
    <row r="60855" ht="8.25" hidden="1" customHeight="1"/>
    <row r="60856" ht="8.25" hidden="1" customHeight="1"/>
    <row r="60857" ht="8.25" hidden="1" customHeight="1"/>
    <row r="60858" ht="8.25" hidden="1" customHeight="1"/>
    <row r="60859" ht="8.25" hidden="1" customHeight="1"/>
    <row r="60860" ht="8.25" hidden="1" customHeight="1"/>
    <row r="60861" ht="8.25" hidden="1" customHeight="1"/>
    <row r="60862" ht="8.25" hidden="1" customHeight="1"/>
    <row r="60863" ht="8.25" hidden="1" customHeight="1"/>
    <row r="60864" ht="8.25" hidden="1" customHeight="1"/>
    <row r="60865" ht="8.25" hidden="1" customHeight="1"/>
    <row r="60866" ht="8.25" hidden="1" customHeight="1"/>
    <row r="60867" ht="8.25" hidden="1" customHeight="1"/>
    <row r="60868" ht="8.25" hidden="1" customHeight="1"/>
    <row r="60869" ht="8.25" hidden="1" customHeight="1"/>
    <row r="60870" ht="8.25" hidden="1" customHeight="1"/>
    <row r="60871" ht="8.25" hidden="1" customHeight="1"/>
    <row r="60872" ht="8.25" hidden="1" customHeight="1"/>
    <row r="60873" ht="8.25" hidden="1" customHeight="1"/>
    <row r="60874" ht="8.25" hidden="1" customHeight="1"/>
    <row r="60875" ht="8.25" hidden="1" customHeight="1"/>
    <row r="60876" ht="8.25" hidden="1" customHeight="1"/>
    <row r="60877" ht="8.25" hidden="1" customHeight="1"/>
    <row r="60878" ht="8.25" hidden="1" customHeight="1"/>
    <row r="60879" ht="8.25" hidden="1" customHeight="1"/>
    <row r="60880" ht="8.25" hidden="1" customHeight="1"/>
    <row r="60881" ht="8.25" hidden="1" customHeight="1"/>
    <row r="60882" ht="8.25" hidden="1" customHeight="1"/>
    <row r="60883" ht="8.25" hidden="1" customHeight="1"/>
    <row r="60884" ht="8.25" hidden="1" customHeight="1"/>
    <row r="60885" ht="8.25" hidden="1" customHeight="1"/>
    <row r="60886" ht="8.25" hidden="1" customHeight="1"/>
    <row r="60887" ht="8.25" hidden="1" customHeight="1"/>
    <row r="60888" ht="8.25" hidden="1" customHeight="1"/>
    <row r="60889" ht="8.25" hidden="1" customHeight="1"/>
    <row r="60890" ht="8.25" hidden="1" customHeight="1"/>
    <row r="60891" ht="8.25" hidden="1" customHeight="1"/>
    <row r="60892" ht="8.25" hidden="1" customHeight="1"/>
    <row r="60893" ht="8.25" hidden="1" customHeight="1"/>
    <row r="60894" ht="8.25" hidden="1" customHeight="1"/>
    <row r="60895" ht="8.25" hidden="1" customHeight="1"/>
    <row r="60896" ht="8.25" hidden="1" customHeight="1"/>
    <row r="60897" ht="8.25" hidden="1" customHeight="1"/>
    <row r="60898" ht="8.25" hidden="1" customHeight="1"/>
    <row r="60899" ht="8.25" hidden="1" customHeight="1"/>
    <row r="60900" ht="8.25" hidden="1" customHeight="1"/>
    <row r="60901" ht="8.25" hidden="1" customHeight="1"/>
    <row r="60902" ht="8.25" hidden="1" customHeight="1"/>
    <row r="60903" ht="8.25" hidden="1" customHeight="1"/>
    <row r="60904" ht="8.25" hidden="1" customHeight="1"/>
    <row r="60905" ht="8.25" hidden="1" customHeight="1"/>
    <row r="60906" ht="8.25" hidden="1" customHeight="1"/>
    <row r="60907" ht="8.25" hidden="1" customHeight="1"/>
    <row r="60908" ht="8.25" hidden="1" customHeight="1"/>
    <row r="60909" ht="8.25" hidden="1" customHeight="1"/>
    <row r="60910" ht="8.25" hidden="1" customHeight="1"/>
    <row r="60911" ht="8.25" hidden="1" customHeight="1"/>
    <row r="60912" ht="8.25" hidden="1" customHeight="1"/>
    <row r="60913" ht="8.25" hidden="1" customHeight="1"/>
    <row r="60914" ht="8.25" hidden="1" customHeight="1"/>
    <row r="60915" ht="8.25" hidden="1" customHeight="1"/>
    <row r="60916" ht="8.25" hidden="1" customHeight="1"/>
    <row r="60917" ht="8.25" hidden="1" customHeight="1"/>
    <row r="60918" ht="8.25" hidden="1" customHeight="1"/>
    <row r="60919" ht="8.25" hidden="1" customHeight="1"/>
    <row r="60920" ht="8.25" hidden="1" customHeight="1"/>
    <row r="60921" ht="8.25" hidden="1" customHeight="1"/>
    <row r="60922" ht="8.25" hidden="1" customHeight="1"/>
    <row r="60923" ht="8.25" hidden="1" customHeight="1"/>
    <row r="60924" ht="8.25" hidden="1" customHeight="1"/>
    <row r="60925" ht="8.25" hidden="1" customHeight="1"/>
    <row r="60926" ht="8.25" hidden="1" customHeight="1"/>
    <row r="60927" ht="8.25" hidden="1" customHeight="1"/>
    <row r="60928" ht="8.25" hidden="1" customHeight="1"/>
    <row r="60929" ht="8.25" hidden="1" customHeight="1"/>
    <row r="60930" ht="8.25" hidden="1" customHeight="1"/>
    <row r="60931" ht="8.25" hidden="1" customHeight="1"/>
    <row r="60932" ht="8.25" hidden="1" customHeight="1"/>
    <row r="60933" ht="8.25" hidden="1" customHeight="1"/>
    <row r="60934" ht="8.25" hidden="1" customHeight="1"/>
    <row r="60935" ht="8.25" hidden="1" customHeight="1"/>
    <row r="60936" ht="8.25" hidden="1" customHeight="1"/>
    <row r="60937" ht="8.25" hidden="1" customHeight="1"/>
    <row r="60938" ht="8.25" hidden="1" customHeight="1"/>
    <row r="60939" ht="8.25" hidden="1" customHeight="1"/>
    <row r="60940" ht="8.25" hidden="1" customHeight="1"/>
    <row r="60941" ht="8.25" hidden="1" customHeight="1"/>
    <row r="60942" ht="8.25" hidden="1" customHeight="1"/>
    <row r="60943" ht="8.25" hidden="1" customHeight="1"/>
    <row r="60944" ht="8.25" hidden="1" customHeight="1"/>
    <row r="60945" ht="8.25" hidden="1" customHeight="1"/>
    <row r="60946" ht="8.25" hidden="1" customHeight="1"/>
    <row r="60947" ht="8.25" hidden="1" customHeight="1"/>
    <row r="60948" ht="8.25" hidden="1" customHeight="1"/>
    <row r="60949" ht="8.25" hidden="1" customHeight="1"/>
    <row r="60950" ht="8.25" hidden="1" customHeight="1"/>
    <row r="60951" ht="8.25" hidden="1" customHeight="1"/>
    <row r="60952" ht="8.25" hidden="1" customHeight="1"/>
    <row r="60953" ht="8.25" hidden="1" customHeight="1"/>
    <row r="60954" ht="8.25" hidden="1" customHeight="1"/>
    <row r="60955" ht="8.25" hidden="1" customHeight="1"/>
    <row r="60956" ht="8.25" hidden="1" customHeight="1"/>
    <row r="60957" ht="8.25" hidden="1" customHeight="1"/>
    <row r="60958" ht="8.25" hidden="1" customHeight="1"/>
    <row r="60959" ht="8.25" hidden="1" customHeight="1"/>
    <row r="60960" ht="8.25" hidden="1" customHeight="1"/>
    <row r="60961" ht="8.25" hidden="1" customHeight="1"/>
    <row r="60962" ht="8.25" hidden="1" customHeight="1"/>
    <row r="60963" ht="8.25" hidden="1" customHeight="1"/>
    <row r="60964" ht="8.25" hidden="1" customHeight="1"/>
    <row r="60965" ht="8.25" hidden="1" customHeight="1"/>
    <row r="60966" ht="8.25" hidden="1" customHeight="1"/>
    <row r="60967" ht="8.25" hidden="1" customHeight="1"/>
    <row r="60968" ht="8.25" hidden="1" customHeight="1"/>
    <row r="60969" ht="8.25" hidden="1" customHeight="1"/>
    <row r="60970" ht="8.25" hidden="1" customHeight="1"/>
    <row r="60971" ht="8.25" hidden="1" customHeight="1"/>
    <row r="60972" ht="8.25" hidden="1" customHeight="1"/>
    <row r="60973" ht="8.25" hidden="1" customHeight="1"/>
    <row r="60974" ht="8.25" hidden="1" customHeight="1"/>
    <row r="60975" ht="8.25" hidden="1" customHeight="1"/>
    <row r="60976" ht="8.25" hidden="1" customHeight="1"/>
    <row r="60977" ht="8.25" hidden="1" customHeight="1"/>
    <row r="60978" ht="8.25" hidden="1" customHeight="1"/>
    <row r="60979" ht="8.25" hidden="1" customHeight="1"/>
    <row r="60980" ht="8.25" hidden="1" customHeight="1"/>
    <row r="60981" ht="8.25" hidden="1" customHeight="1"/>
    <row r="60982" ht="8.25" hidden="1" customHeight="1"/>
    <row r="60983" ht="8.25" hidden="1" customHeight="1"/>
    <row r="60984" ht="8.25" hidden="1" customHeight="1"/>
    <row r="60985" ht="8.25" hidden="1" customHeight="1"/>
    <row r="60986" ht="8.25" hidden="1" customHeight="1"/>
    <row r="60987" ht="8.25" hidden="1" customHeight="1"/>
    <row r="60988" ht="8.25" hidden="1" customHeight="1"/>
    <row r="60989" ht="8.25" hidden="1" customHeight="1"/>
    <row r="60990" ht="8.25" hidden="1" customHeight="1"/>
    <row r="60991" ht="8.25" hidden="1" customHeight="1"/>
    <row r="60992" ht="8.25" hidden="1" customHeight="1"/>
    <row r="60993" ht="8.25" hidden="1" customHeight="1"/>
    <row r="60994" ht="8.25" hidden="1" customHeight="1"/>
    <row r="60995" ht="8.25" hidden="1" customHeight="1"/>
    <row r="60996" ht="8.25" hidden="1" customHeight="1"/>
    <row r="60997" ht="8.25" hidden="1" customHeight="1"/>
    <row r="60998" ht="8.25" hidden="1" customHeight="1"/>
    <row r="60999" ht="8.25" hidden="1" customHeight="1"/>
    <row r="61000" ht="8.25" hidden="1" customHeight="1"/>
    <row r="61001" ht="8.25" hidden="1" customHeight="1"/>
    <row r="61002" ht="8.25" hidden="1" customHeight="1"/>
    <row r="61003" ht="8.25" hidden="1" customHeight="1"/>
    <row r="61004" ht="8.25" hidden="1" customHeight="1"/>
    <row r="61005" ht="8.25" hidden="1" customHeight="1"/>
    <row r="61006" ht="8.25" hidden="1" customHeight="1"/>
    <row r="61007" ht="8.25" hidden="1" customHeight="1"/>
    <row r="61008" ht="8.25" hidden="1" customHeight="1"/>
    <row r="61009" ht="8.25" hidden="1" customHeight="1"/>
    <row r="61010" ht="8.25" hidden="1" customHeight="1"/>
    <row r="61011" ht="8.25" hidden="1" customHeight="1"/>
    <row r="61012" ht="8.25" hidden="1" customHeight="1"/>
    <row r="61013" ht="8.25" hidden="1" customHeight="1"/>
    <row r="61014" ht="8.25" hidden="1" customHeight="1"/>
    <row r="61015" ht="8.25" hidden="1" customHeight="1"/>
    <row r="61016" ht="8.25" hidden="1" customHeight="1"/>
    <row r="61017" ht="8.25" hidden="1" customHeight="1"/>
    <row r="61018" ht="8.25" hidden="1" customHeight="1"/>
    <row r="61019" ht="8.25" hidden="1" customHeight="1"/>
    <row r="61020" ht="8.25" hidden="1" customHeight="1"/>
    <row r="61021" ht="8.25" hidden="1" customHeight="1"/>
    <row r="61022" ht="8.25" hidden="1" customHeight="1"/>
    <row r="61023" ht="8.25" hidden="1" customHeight="1"/>
    <row r="61024" ht="8.25" hidden="1" customHeight="1"/>
    <row r="61025" ht="8.25" hidden="1" customHeight="1"/>
    <row r="61026" ht="8.25" hidden="1" customHeight="1"/>
    <row r="61027" ht="8.25" hidden="1" customHeight="1"/>
    <row r="61028" ht="8.25" hidden="1" customHeight="1"/>
    <row r="61029" ht="8.25" hidden="1" customHeight="1"/>
    <row r="61030" ht="8.25" hidden="1" customHeight="1"/>
    <row r="61031" ht="8.25" hidden="1" customHeight="1"/>
    <row r="61032" ht="8.25" hidden="1" customHeight="1"/>
    <row r="61033" ht="8.25" hidden="1" customHeight="1"/>
    <row r="61034" ht="8.25" hidden="1" customHeight="1"/>
    <row r="61035" ht="8.25" hidden="1" customHeight="1"/>
    <row r="61036" ht="8.25" hidden="1" customHeight="1"/>
    <row r="61037" ht="8.25" hidden="1" customHeight="1"/>
    <row r="61038" ht="8.25" hidden="1" customHeight="1"/>
    <row r="61039" ht="8.25" hidden="1" customHeight="1"/>
    <row r="61040" ht="8.25" hidden="1" customHeight="1"/>
    <row r="61041" ht="8.25" hidden="1" customHeight="1"/>
    <row r="61042" ht="8.25" hidden="1" customHeight="1"/>
    <row r="61043" ht="8.25" hidden="1" customHeight="1"/>
    <row r="61044" ht="8.25" hidden="1" customHeight="1"/>
    <row r="61045" ht="8.25" hidden="1" customHeight="1"/>
    <row r="61046" ht="8.25" hidden="1" customHeight="1"/>
    <row r="61047" ht="8.25" hidden="1" customHeight="1"/>
    <row r="61048" ht="8.25" hidden="1" customHeight="1"/>
    <row r="61049" ht="8.25" hidden="1" customHeight="1"/>
    <row r="61050" ht="8.25" hidden="1" customHeight="1"/>
    <row r="61051" ht="8.25" hidden="1" customHeight="1"/>
    <row r="61052" ht="8.25" hidden="1" customHeight="1"/>
    <row r="61053" ht="8.25" hidden="1" customHeight="1"/>
    <row r="61054" ht="8.25" hidden="1" customHeight="1"/>
    <row r="61055" ht="8.25" hidden="1" customHeight="1"/>
    <row r="61056" ht="8.25" hidden="1" customHeight="1"/>
    <row r="61057" ht="8.25" hidden="1" customHeight="1"/>
    <row r="61058" ht="8.25" hidden="1" customHeight="1"/>
    <row r="61059" ht="8.25" hidden="1" customHeight="1"/>
    <row r="61060" ht="8.25" hidden="1" customHeight="1"/>
    <row r="61061" ht="8.25" hidden="1" customHeight="1"/>
    <row r="61062" ht="8.25" hidden="1" customHeight="1"/>
    <row r="61063" ht="8.25" hidden="1" customHeight="1"/>
    <row r="61064" ht="8.25" hidden="1" customHeight="1"/>
    <row r="61065" ht="8.25" hidden="1" customHeight="1"/>
    <row r="61066" ht="8.25" hidden="1" customHeight="1"/>
    <row r="61067" ht="8.25" hidden="1" customHeight="1"/>
    <row r="61068" ht="8.25" hidden="1" customHeight="1"/>
    <row r="61069" ht="8.25" hidden="1" customHeight="1"/>
    <row r="61070" ht="8.25" hidden="1" customHeight="1"/>
    <row r="61071" ht="8.25" hidden="1" customHeight="1"/>
    <row r="61072" ht="8.25" hidden="1" customHeight="1"/>
    <row r="61073" ht="8.25" hidden="1" customHeight="1"/>
    <row r="61074" ht="8.25" hidden="1" customHeight="1"/>
    <row r="61075" ht="8.25" hidden="1" customHeight="1"/>
    <row r="61076" ht="8.25" hidden="1" customHeight="1"/>
    <row r="61077" ht="8.25" hidden="1" customHeight="1"/>
    <row r="61078" ht="8.25" hidden="1" customHeight="1"/>
    <row r="61079" ht="8.25" hidden="1" customHeight="1"/>
    <row r="61080" ht="8.25" hidden="1" customHeight="1"/>
    <row r="61081" ht="8.25" hidden="1" customHeight="1"/>
    <row r="61082" ht="8.25" hidden="1" customHeight="1"/>
    <row r="61083" ht="8.25" hidden="1" customHeight="1"/>
    <row r="61084" ht="8.25" hidden="1" customHeight="1"/>
    <row r="61085" ht="8.25" hidden="1" customHeight="1"/>
    <row r="61086" ht="8.25" hidden="1" customHeight="1"/>
    <row r="61087" ht="8.25" hidden="1" customHeight="1"/>
    <row r="61088" ht="8.25" hidden="1" customHeight="1"/>
    <row r="61089" ht="8.25" hidden="1" customHeight="1"/>
    <row r="61090" ht="8.25" hidden="1" customHeight="1"/>
    <row r="61091" ht="8.25" hidden="1" customHeight="1"/>
    <row r="61092" ht="8.25" hidden="1" customHeight="1"/>
    <row r="61093" ht="8.25" hidden="1" customHeight="1"/>
    <row r="61094" ht="8.25" hidden="1" customHeight="1"/>
    <row r="61095" ht="8.25" hidden="1" customHeight="1"/>
    <row r="61096" ht="8.25" hidden="1" customHeight="1"/>
    <row r="61097" ht="8.25" hidden="1" customHeight="1"/>
    <row r="61098" ht="8.25" hidden="1" customHeight="1"/>
    <row r="61099" ht="8.25" hidden="1" customHeight="1"/>
    <row r="61100" ht="8.25" hidden="1" customHeight="1"/>
    <row r="61101" ht="8.25" hidden="1" customHeight="1"/>
    <row r="61102" ht="8.25" hidden="1" customHeight="1"/>
    <row r="61103" ht="8.25" hidden="1" customHeight="1"/>
    <row r="61104" ht="8.25" hidden="1" customHeight="1"/>
    <row r="61105" ht="8.25" hidden="1" customHeight="1"/>
    <row r="61106" ht="8.25" hidden="1" customHeight="1"/>
    <row r="61107" ht="8.25" hidden="1" customHeight="1"/>
    <row r="61108" ht="8.25" hidden="1" customHeight="1"/>
    <row r="61109" ht="8.25" hidden="1" customHeight="1"/>
    <row r="61110" ht="8.25" hidden="1" customHeight="1"/>
    <row r="61111" ht="8.25" hidden="1" customHeight="1"/>
    <row r="61112" ht="8.25" hidden="1" customHeight="1"/>
    <row r="61113" ht="8.25" hidden="1" customHeight="1"/>
    <row r="61114" ht="8.25" hidden="1" customHeight="1"/>
    <row r="61115" ht="8.25" hidden="1" customHeight="1"/>
    <row r="61116" ht="8.25" hidden="1" customHeight="1"/>
    <row r="61117" ht="8.25" hidden="1" customHeight="1"/>
    <row r="61118" ht="8.25" hidden="1" customHeight="1"/>
    <row r="61119" ht="8.25" hidden="1" customHeight="1"/>
    <row r="61120" ht="8.25" hidden="1" customHeight="1"/>
    <row r="61121" ht="8.25" hidden="1" customHeight="1"/>
    <row r="61122" ht="8.25" hidden="1" customHeight="1"/>
    <row r="61123" ht="8.25" hidden="1" customHeight="1"/>
    <row r="61124" ht="8.25" hidden="1" customHeight="1"/>
    <row r="61125" ht="8.25" hidden="1" customHeight="1"/>
    <row r="61126" ht="8.25" hidden="1" customHeight="1"/>
    <row r="61127" ht="8.25" hidden="1" customHeight="1"/>
    <row r="61128" ht="8.25" hidden="1" customHeight="1"/>
    <row r="61129" ht="8.25" hidden="1" customHeight="1"/>
    <row r="61130" ht="8.25" hidden="1" customHeight="1"/>
    <row r="61131" ht="8.25" hidden="1" customHeight="1"/>
    <row r="61132" ht="8.25" hidden="1" customHeight="1"/>
    <row r="61133" ht="8.25" hidden="1" customHeight="1"/>
    <row r="61134" ht="8.25" hidden="1" customHeight="1"/>
    <row r="61135" ht="8.25" hidden="1" customHeight="1"/>
    <row r="61136" ht="8.25" hidden="1" customHeight="1"/>
    <row r="61137" ht="8.25" hidden="1" customHeight="1"/>
    <row r="61138" ht="8.25" hidden="1" customHeight="1"/>
    <row r="61139" ht="8.25" hidden="1" customHeight="1"/>
    <row r="61140" ht="8.25" hidden="1" customHeight="1"/>
    <row r="61141" ht="8.25" hidden="1" customHeight="1"/>
    <row r="61142" ht="8.25" hidden="1" customHeight="1"/>
    <row r="61143" ht="8.25" hidden="1" customHeight="1"/>
    <row r="61144" ht="8.25" hidden="1" customHeight="1"/>
    <row r="61145" ht="8.25" hidden="1" customHeight="1"/>
    <row r="61146" ht="8.25" hidden="1" customHeight="1"/>
    <row r="61147" ht="8.25" hidden="1" customHeight="1"/>
    <row r="61148" ht="8.25" hidden="1" customHeight="1"/>
    <row r="61149" ht="8.25" hidden="1" customHeight="1"/>
    <row r="61150" ht="8.25" hidden="1" customHeight="1"/>
    <row r="61151" ht="8.25" hidden="1" customHeight="1"/>
    <row r="61152" ht="8.25" hidden="1" customHeight="1"/>
    <row r="61153" ht="8.25" hidden="1" customHeight="1"/>
    <row r="61154" ht="8.25" hidden="1" customHeight="1"/>
    <row r="61155" ht="8.25" hidden="1" customHeight="1"/>
    <row r="61156" ht="8.25" hidden="1" customHeight="1"/>
    <row r="61157" ht="8.25" hidden="1" customHeight="1"/>
    <row r="61158" ht="8.25" hidden="1" customHeight="1"/>
    <row r="61159" ht="8.25" hidden="1" customHeight="1"/>
    <row r="61160" ht="8.25" hidden="1" customHeight="1"/>
    <row r="61161" ht="8.25" hidden="1" customHeight="1"/>
    <row r="61162" ht="8.25" hidden="1" customHeight="1"/>
    <row r="61163" ht="8.25" hidden="1" customHeight="1"/>
    <row r="61164" ht="8.25" hidden="1" customHeight="1"/>
    <row r="61165" ht="8.25" hidden="1" customHeight="1"/>
    <row r="61166" ht="8.25" hidden="1" customHeight="1"/>
    <row r="61167" ht="8.25" hidden="1" customHeight="1"/>
    <row r="61168" ht="8.25" hidden="1" customHeight="1"/>
    <row r="61169" ht="8.25" hidden="1" customHeight="1"/>
    <row r="61170" ht="8.25" hidden="1" customHeight="1"/>
    <row r="61171" ht="8.25" hidden="1" customHeight="1"/>
    <row r="61172" ht="8.25" hidden="1" customHeight="1"/>
    <row r="61173" ht="8.25" hidden="1" customHeight="1"/>
    <row r="61174" ht="8.25" hidden="1" customHeight="1"/>
    <row r="61175" ht="8.25" hidden="1" customHeight="1"/>
    <row r="61176" ht="8.25" hidden="1" customHeight="1"/>
    <row r="61177" ht="8.25" hidden="1" customHeight="1"/>
    <row r="61178" ht="8.25" hidden="1" customHeight="1"/>
    <row r="61179" ht="8.25" hidden="1" customHeight="1"/>
    <row r="61180" ht="8.25" hidden="1" customHeight="1"/>
    <row r="61181" ht="8.25" hidden="1" customHeight="1"/>
    <row r="61182" ht="8.25" hidden="1" customHeight="1"/>
    <row r="61183" ht="8.25" hidden="1" customHeight="1"/>
    <row r="61184" ht="8.25" hidden="1" customHeight="1"/>
    <row r="61185" ht="8.25" hidden="1" customHeight="1"/>
    <row r="61186" ht="8.25" hidden="1" customHeight="1"/>
    <row r="61187" ht="8.25" hidden="1" customHeight="1"/>
    <row r="61188" ht="8.25" hidden="1" customHeight="1"/>
    <row r="61189" ht="8.25" hidden="1" customHeight="1"/>
    <row r="61190" ht="8.25" hidden="1" customHeight="1"/>
    <row r="61191" ht="8.25" hidden="1" customHeight="1"/>
    <row r="61192" ht="8.25" hidden="1" customHeight="1"/>
    <row r="61193" ht="8.25" hidden="1" customHeight="1"/>
    <row r="61194" ht="8.25" hidden="1" customHeight="1"/>
    <row r="61195" ht="8.25" hidden="1" customHeight="1"/>
    <row r="61196" ht="8.25" hidden="1" customHeight="1"/>
    <row r="61197" ht="8.25" hidden="1" customHeight="1"/>
    <row r="61198" ht="8.25" hidden="1" customHeight="1"/>
    <row r="61199" ht="8.25" hidden="1" customHeight="1"/>
    <row r="61200" ht="8.25" hidden="1" customHeight="1"/>
    <row r="61201" ht="8.25" hidden="1" customHeight="1"/>
    <row r="61202" ht="8.25" hidden="1" customHeight="1"/>
    <row r="61203" ht="8.25" hidden="1" customHeight="1"/>
    <row r="61204" ht="8.25" hidden="1" customHeight="1"/>
    <row r="61205" ht="8.25" hidden="1" customHeight="1"/>
    <row r="61206" ht="8.25" hidden="1" customHeight="1"/>
    <row r="61207" ht="8.25" hidden="1" customHeight="1"/>
    <row r="61208" ht="8.25" hidden="1" customHeight="1"/>
    <row r="61209" ht="8.25" hidden="1" customHeight="1"/>
    <row r="61210" ht="8.25" hidden="1" customHeight="1"/>
    <row r="61211" ht="8.25" hidden="1" customHeight="1"/>
    <row r="61212" ht="8.25" hidden="1" customHeight="1"/>
    <row r="61213" ht="8.25" hidden="1" customHeight="1"/>
    <row r="61214" ht="8.25" hidden="1" customHeight="1"/>
    <row r="61215" ht="8.25" hidden="1" customHeight="1"/>
    <row r="61216" ht="8.25" hidden="1" customHeight="1"/>
    <row r="61217" ht="8.25" hidden="1" customHeight="1"/>
    <row r="61218" ht="8.25" hidden="1" customHeight="1"/>
    <row r="61219" ht="8.25" hidden="1" customHeight="1"/>
    <row r="61220" ht="8.25" hidden="1" customHeight="1"/>
    <row r="61221" ht="8.25" hidden="1" customHeight="1"/>
    <row r="61222" ht="8.25" hidden="1" customHeight="1"/>
    <row r="61223" ht="8.25" hidden="1" customHeight="1"/>
    <row r="61224" ht="8.25" hidden="1" customHeight="1"/>
    <row r="61225" ht="8.25" hidden="1" customHeight="1"/>
    <row r="61226" ht="8.25" hidden="1" customHeight="1"/>
    <row r="61227" ht="8.25" hidden="1" customHeight="1"/>
    <row r="61228" ht="8.25" hidden="1" customHeight="1"/>
    <row r="61229" ht="8.25" hidden="1" customHeight="1"/>
    <row r="61230" ht="8.25" hidden="1" customHeight="1"/>
    <row r="61231" ht="8.25" hidden="1" customHeight="1"/>
    <row r="61232" ht="8.25" hidden="1" customHeight="1"/>
    <row r="61233" ht="8.25" hidden="1" customHeight="1"/>
    <row r="61234" ht="8.25" hidden="1" customHeight="1"/>
    <row r="61235" ht="8.25" hidden="1" customHeight="1"/>
    <row r="61236" ht="8.25" hidden="1" customHeight="1"/>
    <row r="61237" ht="8.25" hidden="1" customHeight="1"/>
    <row r="61238" ht="8.25" hidden="1" customHeight="1"/>
    <row r="61239" ht="8.25" hidden="1" customHeight="1"/>
    <row r="61240" ht="8.25" hidden="1" customHeight="1"/>
    <row r="61241" ht="8.25" hidden="1" customHeight="1"/>
    <row r="61242" ht="8.25" hidden="1" customHeight="1"/>
    <row r="61243" ht="8.25" hidden="1" customHeight="1"/>
    <row r="61244" ht="8.25" hidden="1" customHeight="1"/>
    <row r="61245" ht="8.25" hidden="1" customHeight="1"/>
    <row r="61246" ht="8.25" hidden="1" customHeight="1"/>
    <row r="61247" ht="8.25" hidden="1" customHeight="1"/>
    <row r="61248" ht="8.25" hidden="1" customHeight="1"/>
    <row r="61249" ht="8.25" hidden="1" customHeight="1"/>
    <row r="61250" ht="8.25" hidden="1" customHeight="1"/>
    <row r="61251" ht="8.25" hidden="1" customHeight="1"/>
    <row r="61252" ht="8.25" hidden="1" customHeight="1"/>
    <row r="61253" ht="8.25" hidden="1" customHeight="1"/>
    <row r="61254" ht="8.25" hidden="1" customHeight="1"/>
    <row r="61255" ht="8.25" hidden="1" customHeight="1"/>
    <row r="61256" ht="8.25" hidden="1" customHeight="1"/>
    <row r="61257" ht="8.25" hidden="1" customHeight="1"/>
    <row r="61258" ht="8.25" hidden="1" customHeight="1"/>
    <row r="61259" ht="8.25" hidden="1" customHeight="1"/>
    <row r="61260" ht="8.25" hidden="1" customHeight="1"/>
    <row r="61261" ht="8.25" hidden="1" customHeight="1"/>
    <row r="61262" ht="8.25" hidden="1" customHeight="1"/>
    <row r="61263" ht="8.25" hidden="1" customHeight="1"/>
    <row r="61264" ht="8.25" hidden="1" customHeight="1"/>
    <row r="61265" ht="8.25" hidden="1" customHeight="1"/>
    <row r="61266" ht="8.25" hidden="1" customHeight="1"/>
    <row r="61267" ht="8.25" hidden="1" customHeight="1"/>
    <row r="61268" ht="8.25" hidden="1" customHeight="1"/>
    <row r="61269" ht="8.25" hidden="1" customHeight="1"/>
    <row r="61270" ht="8.25" hidden="1" customHeight="1"/>
    <row r="61271" ht="8.25" hidden="1" customHeight="1"/>
    <row r="61272" ht="8.25" hidden="1" customHeight="1"/>
    <row r="61273" ht="8.25" hidden="1" customHeight="1"/>
    <row r="61274" ht="8.25" hidden="1" customHeight="1"/>
    <row r="61275" ht="8.25" hidden="1" customHeight="1"/>
    <row r="61276" ht="8.25" hidden="1" customHeight="1"/>
    <row r="61277" ht="8.25" hidden="1" customHeight="1"/>
    <row r="61278" ht="8.25" hidden="1" customHeight="1"/>
    <row r="61279" ht="8.25" hidden="1" customHeight="1"/>
    <row r="61280" ht="8.25" hidden="1" customHeight="1"/>
    <row r="61281" ht="8.25" hidden="1" customHeight="1"/>
    <row r="61282" ht="8.25" hidden="1" customHeight="1"/>
    <row r="61283" ht="8.25" hidden="1" customHeight="1"/>
    <row r="61284" ht="8.25" hidden="1" customHeight="1"/>
    <row r="61285" ht="8.25" hidden="1" customHeight="1"/>
    <row r="61286" ht="8.25" hidden="1" customHeight="1"/>
    <row r="61287" ht="8.25" hidden="1" customHeight="1"/>
    <row r="61288" ht="8.25" hidden="1" customHeight="1"/>
    <row r="61289" ht="8.25" hidden="1" customHeight="1"/>
    <row r="61290" ht="8.25" hidden="1" customHeight="1"/>
    <row r="61291" ht="8.25" hidden="1" customHeight="1"/>
    <row r="61292" ht="8.25" hidden="1" customHeight="1"/>
    <row r="61293" ht="8.25" hidden="1" customHeight="1"/>
    <row r="61294" ht="8.25" hidden="1" customHeight="1"/>
    <row r="61295" ht="8.25" hidden="1" customHeight="1"/>
    <row r="61296" ht="8.25" hidden="1" customHeight="1"/>
    <row r="61297" ht="8.25" hidden="1" customHeight="1"/>
    <row r="61298" ht="8.25" hidden="1" customHeight="1"/>
    <row r="61299" ht="8.25" hidden="1" customHeight="1"/>
    <row r="61300" ht="8.25" hidden="1" customHeight="1"/>
    <row r="61301" ht="8.25" hidden="1" customHeight="1"/>
    <row r="61302" ht="8.25" hidden="1" customHeight="1"/>
    <row r="61303" ht="8.25" hidden="1" customHeight="1"/>
    <row r="61304" ht="8.25" hidden="1" customHeight="1"/>
    <row r="61305" ht="8.25" hidden="1" customHeight="1"/>
    <row r="61306" ht="8.25" hidden="1" customHeight="1"/>
    <row r="61307" ht="8.25" hidden="1" customHeight="1"/>
    <row r="61308" ht="8.25" hidden="1" customHeight="1"/>
    <row r="61309" ht="8.25" hidden="1" customHeight="1"/>
    <row r="61310" ht="8.25" hidden="1" customHeight="1"/>
    <row r="61311" ht="8.25" hidden="1" customHeight="1"/>
    <row r="61312" ht="8.25" hidden="1" customHeight="1"/>
    <row r="61313" ht="8.25" hidden="1" customHeight="1"/>
    <row r="61314" ht="8.25" hidden="1" customHeight="1"/>
    <row r="61315" ht="8.25" hidden="1" customHeight="1"/>
    <row r="61316" ht="8.25" hidden="1" customHeight="1"/>
    <row r="61317" ht="8.25" hidden="1" customHeight="1"/>
    <row r="61318" ht="8.25" hidden="1" customHeight="1"/>
    <row r="61319" ht="8.25" hidden="1" customHeight="1"/>
    <row r="61320" ht="8.25" hidden="1" customHeight="1"/>
    <row r="61321" ht="8.25" hidden="1" customHeight="1"/>
    <row r="61322" ht="8.25" hidden="1" customHeight="1"/>
    <row r="61323" ht="8.25" hidden="1" customHeight="1"/>
    <row r="61324" ht="8.25" hidden="1" customHeight="1"/>
    <row r="61325" ht="8.25" hidden="1" customHeight="1"/>
    <row r="61326" ht="8.25" hidden="1" customHeight="1"/>
    <row r="61327" ht="8.25" hidden="1" customHeight="1"/>
    <row r="61328" ht="8.25" hidden="1" customHeight="1"/>
    <row r="61329" ht="8.25" hidden="1" customHeight="1"/>
    <row r="61330" ht="8.25" hidden="1" customHeight="1"/>
    <row r="61331" ht="8.25" hidden="1" customHeight="1"/>
    <row r="61332" ht="8.25" hidden="1" customHeight="1"/>
    <row r="61333" ht="8.25" hidden="1" customHeight="1"/>
    <row r="61334" ht="8.25" hidden="1" customHeight="1"/>
    <row r="61335" ht="8.25" hidden="1" customHeight="1"/>
    <row r="61336" ht="8.25" hidden="1" customHeight="1"/>
    <row r="61337" ht="8.25" hidden="1" customHeight="1"/>
    <row r="61338" ht="8.25" hidden="1" customHeight="1"/>
    <row r="61339" ht="8.25" hidden="1" customHeight="1"/>
    <row r="61340" ht="8.25" hidden="1" customHeight="1"/>
    <row r="61341" ht="8.25" hidden="1" customHeight="1"/>
    <row r="61342" ht="8.25" hidden="1" customHeight="1"/>
    <row r="61343" ht="8.25" hidden="1" customHeight="1"/>
    <row r="61344" ht="8.25" hidden="1" customHeight="1"/>
    <row r="61345" ht="8.25" hidden="1" customHeight="1"/>
    <row r="61346" ht="8.25" hidden="1" customHeight="1"/>
    <row r="61347" ht="8.25" hidden="1" customHeight="1"/>
    <row r="61348" ht="8.25" hidden="1" customHeight="1"/>
    <row r="61349" ht="8.25" hidden="1" customHeight="1"/>
    <row r="61350" ht="8.25" hidden="1" customHeight="1"/>
    <row r="61351" ht="8.25" hidden="1" customHeight="1"/>
    <row r="61352" ht="8.25" hidden="1" customHeight="1"/>
    <row r="61353" ht="8.25" hidden="1" customHeight="1"/>
    <row r="61354" ht="8.25" hidden="1" customHeight="1"/>
    <row r="61355" ht="8.25" hidden="1" customHeight="1"/>
    <row r="61356" ht="8.25" hidden="1" customHeight="1"/>
    <row r="61357" ht="8.25" hidden="1" customHeight="1"/>
    <row r="61358" ht="8.25" hidden="1" customHeight="1"/>
    <row r="61359" ht="8.25" hidden="1" customHeight="1"/>
    <row r="61360" ht="8.25" hidden="1" customHeight="1"/>
    <row r="61361" ht="8.25" hidden="1" customHeight="1"/>
    <row r="61362" ht="8.25" hidden="1" customHeight="1"/>
    <row r="61363" ht="8.25" hidden="1" customHeight="1"/>
    <row r="61364" ht="8.25" hidden="1" customHeight="1"/>
    <row r="61365" ht="8.25" hidden="1" customHeight="1"/>
    <row r="61366" ht="8.25" hidden="1" customHeight="1"/>
    <row r="61367" ht="8.25" hidden="1" customHeight="1"/>
    <row r="61368" ht="8.25" hidden="1" customHeight="1"/>
    <row r="61369" ht="8.25" hidden="1" customHeight="1"/>
    <row r="61370" ht="8.25" hidden="1" customHeight="1"/>
    <row r="61371" ht="8.25" hidden="1" customHeight="1"/>
    <row r="61372" ht="8.25" hidden="1" customHeight="1"/>
    <row r="61373" ht="8.25" hidden="1" customHeight="1"/>
    <row r="61374" ht="8.25" hidden="1" customHeight="1"/>
    <row r="61375" ht="8.25" hidden="1" customHeight="1"/>
    <row r="61376" ht="8.25" hidden="1" customHeight="1"/>
    <row r="61377" ht="8.25" hidden="1" customHeight="1"/>
    <row r="61378" ht="8.25" hidden="1" customHeight="1"/>
    <row r="61379" ht="8.25" hidden="1" customHeight="1"/>
    <row r="61380" ht="8.25" hidden="1" customHeight="1"/>
    <row r="61381" ht="8.25" hidden="1" customHeight="1"/>
    <row r="61382" ht="8.25" hidden="1" customHeight="1"/>
    <row r="61383" ht="8.25" hidden="1" customHeight="1"/>
    <row r="61384" ht="8.25" hidden="1" customHeight="1"/>
    <row r="61385" ht="8.25" hidden="1" customHeight="1"/>
    <row r="61386" ht="8.25" hidden="1" customHeight="1"/>
    <row r="61387" ht="8.25" hidden="1" customHeight="1"/>
    <row r="61388" ht="8.25" hidden="1" customHeight="1"/>
    <row r="61389" ht="8.25" hidden="1" customHeight="1"/>
    <row r="61390" ht="8.25" hidden="1" customHeight="1"/>
    <row r="61391" ht="8.25" hidden="1" customHeight="1"/>
    <row r="61392" ht="8.25" hidden="1" customHeight="1"/>
    <row r="61393" ht="8.25" hidden="1" customHeight="1"/>
    <row r="61394" ht="8.25" hidden="1" customHeight="1"/>
    <row r="61395" ht="8.25" hidden="1" customHeight="1"/>
    <row r="61396" ht="8.25" hidden="1" customHeight="1"/>
    <row r="61397" ht="8.25" hidden="1" customHeight="1"/>
    <row r="61398" ht="8.25" hidden="1" customHeight="1"/>
    <row r="61399" ht="8.25" hidden="1" customHeight="1"/>
    <row r="61400" ht="8.25" hidden="1" customHeight="1"/>
    <row r="61401" ht="8.25" hidden="1" customHeight="1"/>
    <row r="61402" ht="8.25" hidden="1" customHeight="1"/>
    <row r="61403" ht="8.25" hidden="1" customHeight="1"/>
    <row r="61404" ht="8.25" hidden="1" customHeight="1"/>
    <row r="61405" ht="8.25" hidden="1" customHeight="1"/>
    <row r="61406" ht="8.25" hidden="1" customHeight="1"/>
    <row r="61407" ht="8.25" hidden="1" customHeight="1"/>
    <row r="61408" ht="8.25" hidden="1" customHeight="1"/>
    <row r="61409" ht="8.25" hidden="1" customHeight="1"/>
    <row r="61410" ht="8.25" hidden="1" customHeight="1"/>
    <row r="61411" ht="8.25" hidden="1" customHeight="1"/>
    <row r="61412" ht="8.25" hidden="1" customHeight="1"/>
    <row r="61413" ht="8.25" hidden="1" customHeight="1"/>
    <row r="61414" ht="8.25" hidden="1" customHeight="1"/>
    <row r="61415" ht="8.25" hidden="1" customHeight="1"/>
    <row r="61416" ht="8.25" hidden="1" customHeight="1"/>
    <row r="61417" ht="8.25" hidden="1" customHeight="1"/>
    <row r="61418" ht="8.25" hidden="1" customHeight="1"/>
    <row r="61419" ht="8.25" hidden="1" customHeight="1"/>
    <row r="61420" ht="8.25" hidden="1" customHeight="1"/>
    <row r="61421" ht="8.25" hidden="1" customHeight="1"/>
    <row r="61422" ht="8.25" hidden="1" customHeight="1"/>
    <row r="61423" ht="8.25" hidden="1" customHeight="1"/>
    <row r="61424" ht="8.25" hidden="1" customHeight="1"/>
    <row r="61425" ht="8.25" hidden="1" customHeight="1"/>
    <row r="61426" ht="8.25" hidden="1" customHeight="1"/>
    <row r="61427" ht="8.25" hidden="1" customHeight="1"/>
    <row r="61428" ht="8.25" hidden="1" customHeight="1"/>
    <row r="61429" ht="8.25" hidden="1" customHeight="1"/>
    <row r="61430" ht="8.25" hidden="1" customHeight="1"/>
    <row r="61431" ht="8.25" hidden="1" customHeight="1"/>
    <row r="61432" ht="8.25" hidden="1" customHeight="1"/>
    <row r="61433" ht="8.25" hidden="1" customHeight="1"/>
    <row r="61434" ht="8.25" hidden="1" customHeight="1"/>
    <row r="61435" ht="8.25" hidden="1" customHeight="1"/>
    <row r="61436" ht="8.25" hidden="1" customHeight="1"/>
    <row r="61437" ht="8.25" hidden="1" customHeight="1"/>
    <row r="61438" ht="8.25" hidden="1" customHeight="1"/>
    <row r="61439" ht="8.25" hidden="1" customHeight="1"/>
    <row r="61440" ht="8.25" hidden="1" customHeight="1"/>
    <row r="61441" ht="8.25" hidden="1" customHeight="1"/>
    <row r="61442" ht="8.25" hidden="1" customHeight="1"/>
    <row r="61443" ht="8.25" hidden="1" customHeight="1"/>
    <row r="61444" ht="8.25" hidden="1" customHeight="1"/>
    <row r="61445" ht="8.25" hidden="1" customHeight="1"/>
    <row r="61446" ht="8.25" hidden="1" customHeight="1"/>
    <row r="61447" ht="8.25" hidden="1" customHeight="1"/>
    <row r="61448" ht="8.25" hidden="1" customHeight="1"/>
    <row r="61449" ht="8.25" hidden="1" customHeight="1"/>
    <row r="61450" ht="8.25" hidden="1" customHeight="1"/>
    <row r="61451" ht="8.25" hidden="1" customHeight="1"/>
    <row r="61452" ht="8.25" hidden="1" customHeight="1"/>
    <row r="61453" ht="8.25" hidden="1" customHeight="1"/>
    <row r="61454" ht="8.25" hidden="1" customHeight="1"/>
    <row r="61455" ht="8.25" hidden="1" customHeight="1"/>
    <row r="61456" ht="8.25" hidden="1" customHeight="1"/>
    <row r="61457" ht="8.25" hidden="1" customHeight="1"/>
    <row r="61458" ht="8.25" hidden="1" customHeight="1"/>
    <row r="61459" ht="8.25" hidden="1" customHeight="1"/>
    <row r="61460" ht="8.25" hidden="1" customHeight="1"/>
    <row r="61461" ht="8.25" hidden="1" customHeight="1"/>
    <row r="61462" ht="8.25" hidden="1" customHeight="1"/>
    <row r="61463" ht="8.25" hidden="1" customHeight="1"/>
    <row r="61464" ht="8.25" hidden="1" customHeight="1"/>
    <row r="61465" ht="8.25" hidden="1" customHeight="1"/>
    <row r="61466" ht="8.25" hidden="1" customHeight="1"/>
    <row r="61467" ht="8.25" hidden="1" customHeight="1"/>
    <row r="61468" ht="8.25" hidden="1" customHeight="1"/>
    <row r="61469" ht="8.25" hidden="1" customHeight="1"/>
    <row r="61470" ht="8.25" hidden="1" customHeight="1"/>
    <row r="61471" ht="8.25" hidden="1" customHeight="1"/>
    <row r="61472" ht="8.25" hidden="1" customHeight="1"/>
    <row r="61473" ht="8.25" hidden="1" customHeight="1"/>
    <row r="61474" ht="8.25" hidden="1" customHeight="1"/>
    <row r="61475" ht="8.25" hidden="1" customHeight="1"/>
    <row r="61476" ht="8.25" hidden="1" customHeight="1"/>
    <row r="61477" ht="8.25" hidden="1" customHeight="1"/>
    <row r="61478" ht="8.25" hidden="1" customHeight="1"/>
    <row r="61479" ht="8.25" hidden="1" customHeight="1"/>
    <row r="61480" ht="8.25" hidden="1" customHeight="1"/>
    <row r="61481" ht="8.25" hidden="1" customHeight="1"/>
    <row r="61482" ht="8.25" hidden="1" customHeight="1"/>
    <row r="61483" ht="8.25" hidden="1" customHeight="1"/>
    <row r="61484" ht="8.25" hidden="1" customHeight="1"/>
    <row r="61485" ht="8.25" hidden="1" customHeight="1"/>
    <row r="61486" ht="8.25" hidden="1" customHeight="1"/>
    <row r="61487" ht="8.25" hidden="1" customHeight="1"/>
    <row r="61488" ht="8.25" hidden="1" customHeight="1"/>
    <row r="61489" ht="8.25" hidden="1" customHeight="1"/>
    <row r="61490" ht="8.25" hidden="1" customHeight="1"/>
    <row r="61491" ht="8.25" hidden="1" customHeight="1"/>
    <row r="61492" ht="8.25" hidden="1" customHeight="1"/>
    <row r="61493" ht="8.25" hidden="1" customHeight="1"/>
    <row r="61494" ht="8.25" hidden="1" customHeight="1"/>
    <row r="61495" ht="8.25" hidden="1" customHeight="1"/>
    <row r="61496" ht="8.25" hidden="1" customHeight="1"/>
    <row r="61497" ht="8.25" hidden="1" customHeight="1"/>
    <row r="61498" ht="8.25" hidden="1" customHeight="1"/>
    <row r="61499" ht="8.25" hidden="1" customHeight="1"/>
    <row r="61500" ht="8.25" hidden="1" customHeight="1"/>
    <row r="61501" ht="8.25" hidden="1" customHeight="1"/>
    <row r="61502" ht="8.25" hidden="1" customHeight="1"/>
    <row r="61503" ht="8.25" hidden="1" customHeight="1"/>
    <row r="61504" ht="8.25" hidden="1" customHeight="1"/>
    <row r="61505" ht="8.25" hidden="1" customHeight="1"/>
    <row r="61506" ht="8.25" hidden="1" customHeight="1"/>
    <row r="61507" ht="8.25" hidden="1" customHeight="1"/>
    <row r="61508" ht="8.25" hidden="1" customHeight="1"/>
    <row r="61509" ht="8.25" hidden="1" customHeight="1"/>
    <row r="61510" ht="8.25" hidden="1" customHeight="1"/>
    <row r="61511" ht="8.25" hidden="1" customHeight="1"/>
    <row r="61512" ht="8.25" hidden="1" customHeight="1"/>
    <row r="61513" ht="8.25" hidden="1" customHeight="1"/>
    <row r="61514" ht="8.25" hidden="1" customHeight="1"/>
    <row r="61515" ht="8.25" hidden="1" customHeight="1"/>
    <row r="61516" ht="8.25" hidden="1" customHeight="1"/>
    <row r="61517" ht="8.25" hidden="1" customHeight="1"/>
    <row r="61518" ht="8.25" hidden="1" customHeight="1"/>
    <row r="61519" ht="8.25" hidden="1" customHeight="1"/>
    <row r="61520" ht="8.25" hidden="1" customHeight="1"/>
    <row r="61521" ht="8.25" hidden="1" customHeight="1"/>
    <row r="61522" ht="8.25" hidden="1" customHeight="1"/>
    <row r="61523" ht="8.25" hidden="1" customHeight="1"/>
    <row r="61524" ht="8.25" hidden="1" customHeight="1"/>
    <row r="61525" ht="8.25" hidden="1" customHeight="1"/>
    <row r="61526" ht="8.25" hidden="1" customHeight="1"/>
    <row r="61527" ht="8.25" hidden="1" customHeight="1"/>
    <row r="61528" ht="8.25" hidden="1" customHeight="1"/>
    <row r="61529" ht="8.25" hidden="1" customHeight="1"/>
    <row r="61530" ht="8.25" hidden="1" customHeight="1"/>
    <row r="61531" ht="8.25" hidden="1" customHeight="1"/>
    <row r="61532" ht="8.25" hidden="1" customHeight="1"/>
    <row r="61533" ht="8.25" hidden="1" customHeight="1"/>
    <row r="61534" ht="8.25" hidden="1" customHeight="1"/>
    <row r="61535" ht="8.25" hidden="1" customHeight="1"/>
    <row r="61536" ht="8.25" hidden="1" customHeight="1"/>
    <row r="61537" ht="8.25" hidden="1" customHeight="1"/>
    <row r="61538" ht="8.25" hidden="1" customHeight="1"/>
    <row r="61539" ht="8.25" hidden="1" customHeight="1"/>
    <row r="61540" ht="8.25" hidden="1" customHeight="1"/>
    <row r="61541" ht="8.25" hidden="1" customHeight="1"/>
    <row r="61542" ht="8.25" hidden="1" customHeight="1"/>
    <row r="61543" ht="8.25" hidden="1" customHeight="1"/>
    <row r="61544" ht="8.25" hidden="1" customHeight="1"/>
    <row r="61545" ht="8.25" hidden="1" customHeight="1"/>
    <row r="61546" ht="8.25" hidden="1" customHeight="1"/>
    <row r="61547" ht="8.25" hidden="1" customHeight="1"/>
    <row r="61548" ht="8.25" hidden="1" customHeight="1"/>
    <row r="61549" ht="8.25" hidden="1" customHeight="1"/>
    <row r="61550" ht="8.25" hidden="1" customHeight="1"/>
    <row r="61551" ht="8.25" hidden="1" customHeight="1"/>
    <row r="61552" ht="8.25" hidden="1" customHeight="1"/>
    <row r="61553" ht="8.25" hidden="1" customHeight="1"/>
    <row r="61554" ht="8.25" hidden="1" customHeight="1"/>
    <row r="61555" ht="8.25" hidden="1" customHeight="1"/>
    <row r="61556" ht="8.25" hidden="1" customHeight="1"/>
    <row r="61557" ht="8.25" hidden="1" customHeight="1"/>
    <row r="61558" ht="8.25" hidden="1" customHeight="1"/>
    <row r="61559" ht="8.25" hidden="1" customHeight="1"/>
    <row r="61560" ht="8.25" hidden="1" customHeight="1"/>
    <row r="61561" ht="8.25" hidden="1" customHeight="1"/>
    <row r="61562" ht="8.25" hidden="1" customHeight="1"/>
    <row r="61563" ht="8.25" hidden="1" customHeight="1"/>
    <row r="61564" ht="8.25" hidden="1" customHeight="1"/>
    <row r="61565" ht="8.25" hidden="1" customHeight="1"/>
    <row r="61566" ht="8.25" hidden="1" customHeight="1"/>
    <row r="61567" ht="8.25" hidden="1" customHeight="1"/>
    <row r="61568" ht="8.25" hidden="1" customHeight="1"/>
    <row r="61569" ht="8.25" hidden="1" customHeight="1"/>
    <row r="61570" ht="8.25" hidden="1" customHeight="1"/>
    <row r="61571" ht="8.25" hidden="1" customHeight="1"/>
    <row r="61572" ht="8.25" hidden="1" customHeight="1"/>
    <row r="61573" ht="8.25" hidden="1" customHeight="1"/>
    <row r="61574" ht="8.25" hidden="1" customHeight="1"/>
    <row r="61575" ht="8.25" hidden="1" customHeight="1"/>
    <row r="61576" ht="8.25" hidden="1" customHeight="1"/>
    <row r="61577" ht="8.25" hidden="1" customHeight="1"/>
    <row r="61578" ht="8.25" hidden="1" customHeight="1"/>
    <row r="61579" ht="8.25" hidden="1" customHeight="1"/>
    <row r="61580" ht="8.25" hidden="1" customHeight="1"/>
    <row r="61581" ht="8.25" hidden="1" customHeight="1"/>
    <row r="61582" ht="8.25" hidden="1" customHeight="1"/>
    <row r="61583" ht="8.25" hidden="1" customHeight="1"/>
    <row r="61584" ht="8.25" hidden="1" customHeight="1"/>
    <row r="61585" ht="8.25" hidden="1" customHeight="1"/>
    <row r="61586" ht="8.25" hidden="1" customHeight="1"/>
    <row r="61587" ht="8.25" hidden="1" customHeight="1"/>
    <row r="61588" ht="8.25" hidden="1" customHeight="1"/>
    <row r="61589" ht="8.25" hidden="1" customHeight="1"/>
    <row r="61590" ht="8.25" hidden="1" customHeight="1"/>
    <row r="61591" ht="8.25" hidden="1" customHeight="1"/>
    <row r="61592" ht="8.25" hidden="1" customHeight="1"/>
    <row r="61593" ht="8.25" hidden="1" customHeight="1"/>
    <row r="61594" ht="8.25" hidden="1" customHeight="1"/>
    <row r="61595" ht="8.25" hidden="1" customHeight="1"/>
    <row r="61596" ht="8.25" hidden="1" customHeight="1"/>
    <row r="61597" ht="8.25" hidden="1" customHeight="1"/>
    <row r="61598" ht="8.25" hidden="1" customHeight="1"/>
    <row r="61599" ht="8.25" hidden="1" customHeight="1"/>
    <row r="61600" ht="8.25" hidden="1" customHeight="1"/>
    <row r="61601" ht="8.25" hidden="1" customHeight="1"/>
    <row r="61602" ht="8.25" hidden="1" customHeight="1"/>
    <row r="61603" ht="8.25" hidden="1" customHeight="1"/>
    <row r="61604" ht="8.25" hidden="1" customHeight="1"/>
    <row r="61605" ht="8.25" hidden="1" customHeight="1"/>
    <row r="61606" ht="8.25" hidden="1" customHeight="1"/>
    <row r="61607" ht="8.25" hidden="1" customHeight="1"/>
    <row r="61608" ht="8.25" hidden="1" customHeight="1"/>
    <row r="61609" ht="8.25" hidden="1" customHeight="1"/>
    <row r="61610" ht="8.25" hidden="1" customHeight="1"/>
    <row r="61611" ht="8.25" hidden="1" customHeight="1"/>
    <row r="61612" ht="8.25" hidden="1" customHeight="1"/>
    <row r="61613" ht="8.25" hidden="1" customHeight="1"/>
    <row r="61614" ht="8.25" hidden="1" customHeight="1"/>
    <row r="61615" ht="8.25" hidden="1" customHeight="1"/>
    <row r="61616" ht="8.25" hidden="1" customHeight="1"/>
    <row r="61617" ht="8.25" hidden="1" customHeight="1"/>
    <row r="61618" ht="8.25" hidden="1" customHeight="1"/>
    <row r="61619" ht="8.25" hidden="1" customHeight="1"/>
    <row r="61620" ht="8.25" hidden="1" customHeight="1"/>
    <row r="61621" ht="8.25" hidden="1" customHeight="1"/>
    <row r="61622" ht="8.25" hidden="1" customHeight="1"/>
    <row r="61623" ht="8.25" hidden="1" customHeight="1"/>
    <row r="61624" ht="8.25" hidden="1" customHeight="1"/>
    <row r="61625" ht="8.25" hidden="1" customHeight="1"/>
    <row r="61626" ht="8.25" hidden="1" customHeight="1"/>
    <row r="61627" ht="8.25" hidden="1" customHeight="1"/>
    <row r="61628" ht="8.25" hidden="1" customHeight="1"/>
    <row r="61629" ht="8.25" hidden="1" customHeight="1"/>
    <row r="61630" ht="8.25" hidden="1" customHeight="1"/>
    <row r="61631" ht="8.25" hidden="1" customHeight="1"/>
    <row r="61632" ht="8.25" hidden="1" customHeight="1"/>
    <row r="61633" ht="8.25" hidden="1" customHeight="1"/>
    <row r="61634" ht="8.25" hidden="1" customHeight="1"/>
    <row r="61635" ht="8.25" hidden="1" customHeight="1"/>
    <row r="61636" ht="8.25" hidden="1" customHeight="1"/>
    <row r="61637" ht="8.25" hidden="1" customHeight="1"/>
    <row r="61638" ht="8.25" hidden="1" customHeight="1"/>
    <row r="61639" ht="8.25" hidden="1" customHeight="1"/>
    <row r="61640" ht="8.25" hidden="1" customHeight="1"/>
    <row r="61641" ht="8.25" hidden="1" customHeight="1"/>
    <row r="61642" ht="8.25" hidden="1" customHeight="1"/>
    <row r="61643" ht="8.25" hidden="1" customHeight="1"/>
    <row r="61644" ht="8.25" hidden="1" customHeight="1"/>
    <row r="61645" ht="8.25" hidden="1" customHeight="1"/>
    <row r="61646" ht="8.25" hidden="1" customHeight="1"/>
    <row r="61647" ht="8.25" hidden="1" customHeight="1"/>
    <row r="61648" ht="8.25" hidden="1" customHeight="1"/>
    <row r="61649" ht="8.25" hidden="1" customHeight="1"/>
    <row r="61650" ht="8.25" hidden="1" customHeight="1"/>
    <row r="61651" ht="8.25" hidden="1" customHeight="1"/>
    <row r="61652" ht="8.25" hidden="1" customHeight="1"/>
    <row r="61653" ht="8.25" hidden="1" customHeight="1"/>
    <row r="61654" ht="8.25" hidden="1" customHeight="1"/>
    <row r="61655" ht="8.25" hidden="1" customHeight="1"/>
    <row r="61656" ht="8.25" hidden="1" customHeight="1"/>
    <row r="61657" ht="8.25" hidden="1" customHeight="1"/>
    <row r="61658" ht="8.25" hidden="1" customHeight="1"/>
    <row r="61659" ht="8.25" hidden="1" customHeight="1"/>
    <row r="61660" ht="8.25" hidden="1" customHeight="1"/>
    <row r="61661" ht="8.25" hidden="1" customHeight="1"/>
    <row r="61662" ht="8.25" hidden="1" customHeight="1"/>
    <row r="61663" ht="8.25" hidden="1" customHeight="1"/>
    <row r="61664" ht="8.25" hidden="1" customHeight="1"/>
    <row r="61665" ht="8.25" hidden="1" customHeight="1"/>
    <row r="61666" ht="8.25" hidden="1" customHeight="1"/>
    <row r="61667" ht="8.25" hidden="1" customHeight="1"/>
    <row r="61668" ht="8.25" hidden="1" customHeight="1"/>
    <row r="61669" ht="8.25" hidden="1" customHeight="1"/>
    <row r="61670" ht="8.25" hidden="1" customHeight="1"/>
    <row r="61671" ht="8.25" hidden="1" customHeight="1"/>
    <row r="61672" ht="8.25" hidden="1" customHeight="1"/>
    <row r="61673" ht="8.25" hidden="1" customHeight="1"/>
    <row r="61674" ht="8.25" hidden="1" customHeight="1"/>
    <row r="61675" ht="8.25" hidden="1" customHeight="1"/>
    <row r="61676" ht="8.25" hidden="1" customHeight="1"/>
    <row r="61677" ht="8.25" hidden="1" customHeight="1"/>
    <row r="61678" ht="8.25" hidden="1" customHeight="1"/>
    <row r="61679" ht="8.25" hidden="1" customHeight="1"/>
    <row r="61680" ht="8.25" hidden="1" customHeight="1"/>
    <row r="61681" ht="8.25" hidden="1" customHeight="1"/>
    <row r="61682" ht="8.25" hidden="1" customHeight="1"/>
    <row r="61683" ht="8.25" hidden="1" customHeight="1"/>
    <row r="61684" ht="8.25" hidden="1" customHeight="1"/>
    <row r="61685" ht="8.25" hidden="1" customHeight="1"/>
    <row r="61686" ht="8.25" hidden="1" customHeight="1"/>
    <row r="61687" ht="8.25" hidden="1" customHeight="1"/>
    <row r="61688" ht="8.25" hidden="1" customHeight="1"/>
    <row r="61689" ht="8.25" hidden="1" customHeight="1"/>
    <row r="61690" ht="8.25" hidden="1" customHeight="1"/>
    <row r="61691" ht="8.25" hidden="1" customHeight="1"/>
    <row r="61692" ht="8.25" hidden="1" customHeight="1"/>
    <row r="61693" ht="8.25" hidden="1" customHeight="1"/>
    <row r="61694" ht="8.25" hidden="1" customHeight="1"/>
    <row r="61695" ht="8.25" hidden="1" customHeight="1"/>
    <row r="61696" ht="8.25" hidden="1" customHeight="1"/>
    <row r="61697" ht="8.25" hidden="1" customHeight="1"/>
    <row r="61698" ht="8.25" hidden="1" customHeight="1"/>
    <row r="61699" ht="8.25" hidden="1" customHeight="1"/>
    <row r="61700" ht="8.25" hidden="1" customHeight="1"/>
    <row r="61701" ht="8.25" hidden="1" customHeight="1"/>
    <row r="61702" ht="8.25" hidden="1" customHeight="1"/>
    <row r="61703" ht="8.25" hidden="1" customHeight="1"/>
    <row r="61704" ht="8.25" hidden="1" customHeight="1"/>
    <row r="61705" ht="8.25" hidden="1" customHeight="1"/>
    <row r="61706" ht="8.25" hidden="1" customHeight="1"/>
    <row r="61707" ht="8.25" hidden="1" customHeight="1"/>
    <row r="61708" ht="8.25" hidden="1" customHeight="1"/>
    <row r="61709" ht="8.25" hidden="1" customHeight="1"/>
    <row r="61710" ht="8.25" hidden="1" customHeight="1"/>
    <row r="61711" ht="8.25" hidden="1" customHeight="1"/>
    <row r="61712" ht="8.25" hidden="1" customHeight="1"/>
    <row r="61713" ht="8.25" hidden="1" customHeight="1"/>
    <row r="61714" ht="8.25" hidden="1" customHeight="1"/>
    <row r="61715" ht="8.25" hidden="1" customHeight="1"/>
    <row r="61716" ht="8.25" hidden="1" customHeight="1"/>
    <row r="61717" ht="8.25" hidden="1" customHeight="1"/>
    <row r="61718" ht="8.25" hidden="1" customHeight="1"/>
    <row r="61719" ht="8.25" hidden="1" customHeight="1"/>
    <row r="61720" ht="8.25" hidden="1" customHeight="1"/>
    <row r="61721" ht="8.25" hidden="1" customHeight="1"/>
    <row r="61722" ht="8.25" hidden="1" customHeight="1"/>
    <row r="61723" ht="8.25" hidden="1" customHeight="1"/>
    <row r="61724" ht="8.25" hidden="1" customHeight="1"/>
    <row r="61725" ht="8.25" hidden="1" customHeight="1"/>
    <row r="61726" ht="8.25" hidden="1" customHeight="1"/>
    <row r="61727" ht="8.25" hidden="1" customHeight="1"/>
    <row r="61728" ht="8.25" hidden="1" customHeight="1"/>
    <row r="61729" ht="8.25" hidden="1" customHeight="1"/>
    <row r="61730" ht="8.25" hidden="1" customHeight="1"/>
    <row r="61731" ht="8.25" hidden="1" customHeight="1"/>
    <row r="61732" ht="8.25" hidden="1" customHeight="1"/>
    <row r="61733" ht="8.25" hidden="1" customHeight="1"/>
    <row r="61734" ht="8.25" hidden="1" customHeight="1"/>
    <row r="61735" ht="8.25" hidden="1" customHeight="1"/>
    <row r="61736" ht="8.25" hidden="1" customHeight="1"/>
    <row r="61737" ht="8.25" hidden="1" customHeight="1"/>
    <row r="61738" ht="8.25" hidden="1" customHeight="1"/>
    <row r="61739" ht="8.25" hidden="1" customHeight="1"/>
    <row r="61740" ht="8.25" hidden="1" customHeight="1"/>
    <row r="61741" ht="8.25" hidden="1" customHeight="1"/>
    <row r="61742" ht="8.25" hidden="1" customHeight="1"/>
    <row r="61743" ht="8.25" hidden="1" customHeight="1"/>
    <row r="61744" ht="8.25" hidden="1" customHeight="1"/>
    <row r="61745" ht="8.25" hidden="1" customHeight="1"/>
    <row r="61746" ht="8.25" hidden="1" customHeight="1"/>
    <row r="61747" ht="8.25" hidden="1" customHeight="1"/>
    <row r="61748" ht="8.25" hidden="1" customHeight="1"/>
    <row r="61749" ht="8.25" hidden="1" customHeight="1"/>
    <row r="61750" ht="8.25" hidden="1" customHeight="1"/>
    <row r="61751" ht="8.25" hidden="1" customHeight="1"/>
    <row r="61752" ht="8.25" hidden="1" customHeight="1"/>
    <row r="61753" ht="8.25" hidden="1" customHeight="1"/>
    <row r="61754" ht="8.25" hidden="1" customHeight="1"/>
    <row r="61755" ht="8.25" hidden="1" customHeight="1"/>
    <row r="61756" ht="8.25" hidden="1" customHeight="1"/>
    <row r="61757" ht="8.25" hidden="1" customHeight="1"/>
    <row r="61758" ht="8.25" hidden="1" customHeight="1"/>
    <row r="61759" ht="8.25" hidden="1" customHeight="1"/>
    <row r="61760" ht="8.25" hidden="1" customHeight="1"/>
    <row r="61761" ht="8.25" hidden="1" customHeight="1"/>
    <row r="61762" ht="8.25" hidden="1" customHeight="1"/>
    <row r="61763" ht="8.25" hidden="1" customHeight="1"/>
    <row r="61764" ht="8.25" hidden="1" customHeight="1"/>
    <row r="61765" ht="8.25" hidden="1" customHeight="1"/>
    <row r="61766" ht="8.25" hidden="1" customHeight="1"/>
    <row r="61767" ht="8.25" hidden="1" customHeight="1"/>
    <row r="61768" ht="8.25" hidden="1" customHeight="1"/>
    <row r="61769" ht="8.25" hidden="1" customHeight="1"/>
    <row r="61770" ht="8.25" hidden="1" customHeight="1"/>
    <row r="61771" ht="8.25" hidden="1" customHeight="1"/>
    <row r="61772" ht="8.25" hidden="1" customHeight="1"/>
    <row r="61773" ht="8.25" hidden="1" customHeight="1"/>
    <row r="61774" ht="8.25" hidden="1" customHeight="1"/>
    <row r="61775" ht="8.25" hidden="1" customHeight="1"/>
    <row r="61776" ht="8.25" hidden="1" customHeight="1"/>
    <row r="61777" ht="8.25" hidden="1" customHeight="1"/>
    <row r="61778" ht="8.25" hidden="1" customHeight="1"/>
    <row r="61779" ht="8.25" hidden="1" customHeight="1"/>
    <row r="61780" ht="8.25" hidden="1" customHeight="1"/>
    <row r="61781" ht="8.25" hidden="1" customHeight="1"/>
    <row r="61782" ht="8.25" hidden="1" customHeight="1"/>
    <row r="61783" ht="8.25" hidden="1" customHeight="1"/>
    <row r="61784" ht="8.25" hidden="1" customHeight="1"/>
    <row r="61785" ht="8.25" hidden="1" customHeight="1"/>
    <row r="61786" ht="8.25" hidden="1" customHeight="1"/>
    <row r="61787" ht="8.25" hidden="1" customHeight="1"/>
    <row r="61788" ht="8.25" hidden="1" customHeight="1"/>
    <row r="61789" ht="8.25" hidden="1" customHeight="1"/>
    <row r="61790" ht="8.25" hidden="1" customHeight="1"/>
    <row r="61791" ht="8.25" hidden="1" customHeight="1"/>
    <row r="61792" ht="8.25" hidden="1" customHeight="1"/>
    <row r="61793" ht="8.25" hidden="1" customHeight="1"/>
    <row r="61794" ht="8.25" hidden="1" customHeight="1"/>
    <row r="61795" ht="8.25" hidden="1" customHeight="1"/>
    <row r="61796" ht="8.25" hidden="1" customHeight="1"/>
    <row r="61797" ht="8.25" hidden="1" customHeight="1"/>
    <row r="61798" ht="8.25" hidden="1" customHeight="1"/>
    <row r="61799" ht="8.25" hidden="1" customHeight="1"/>
    <row r="61800" ht="8.25" hidden="1" customHeight="1"/>
    <row r="61801" ht="8.25" hidden="1" customHeight="1"/>
    <row r="61802" ht="8.25" hidden="1" customHeight="1"/>
    <row r="61803" ht="8.25" hidden="1" customHeight="1"/>
    <row r="61804" ht="8.25" hidden="1" customHeight="1"/>
    <row r="61805" ht="8.25" hidden="1" customHeight="1"/>
    <row r="61806" ht="8.25" hidden="1" customHeight="1"/>
    <row r="61807" ht="8.25" hidden="1" customHeight="1"/>
    <row r="61808" ht="8.25" hidden="1" customHeight="1"/>
    <row r="61809" ht="8.25" hidden="1" customHeight="1"/>
    <row r="61810" ht="8.25" hidden="1" customHeight="1"/>
    <row r="61811" ht="8.25" hidden="1" customHeight="1"/>
    <row r="61812" ht="8.25" hidden="1" customHeight="1"/>
    <row r="61813" ht="8.25" hidden="1" customHeight="1"/>
    <row r="61814" ht="8.25" hidden="1" customHeight="1"/>
    <row r="61815" ht="8.25" hidden="1" customHeight="1"/>
    <row r="61816" ht="8.25" hidden="1" customHeight="1"/>
    <row r="61817" ht="8.25" hidden="1" customHeight="1"/>
    <row r="61818" ht="8.25" hidden="1" customHeight="1"/>
    <row r="61819" ht="8.25" hidden="1" customHeight="1"/>
    <row r="61820" ht="8.25" hidden="1" customHeight="1"/>
    <row r="61821" ht="8.25" hidden="1" customHeight="1"/>
    <row r="61822" ht="8.25" hidden="1" customHeight="1"/>
    <row r="61823" ht="8.25" hidden="1" customHeight="1"/>
    <row r="61824" ht="8.25" hidden="1" customHeight="1"/>
    <row r="61825" ht="8.25" hidden="1" customHeight="1"/>
    <row r="61826" ht="8.25" hidden="1" customHeight="1"/>
    <row r="61827" ht="8.25" hidden="1" customHeight="1"/>
    <row r="61828" ht="8.25" hidden="1" customHeight="1"/>
    <row r="61829" ht="8.25" hidden="1" customHeight="1"/>
    <row r="61830" ht="8.25" hidden="1" customHeight="1"/>
    <row r="61831" ht="8.25" hidden="1" customHeight="1"/>
    <row r="61832" ht="8.25" hidden="1" customHeight="1"/>
    <row r="61833" ht="8.25" hidden="1" customHeight="1"/>
    <row r="61834" ht="8.25" hidden="1" customHeight="1"/>
    <row r="61835" ht="8.25" hidden="1" customHeight="1"/>
    <row r="61836" ht="8.25" hidden="1" customHeight="1"/>
    <row r="61837" ht="8.25" hidden="1" customHeight="1"/>
    <row r="61838" ht="8.25" hidden="1" customHeight="1"/>
    <row r="61839" ht="8.25" hidden="1" customHeight="1"/>
    <row r="61840" ht="8.25" hidden="1" customHeight="1"/>
    <row r="61841" ht="8.25" hidden="1" customHeight="1"/>
    <row r="61842" ht="8.25" hidden="1" customHeight="1"/>
    <row r="61843" ht="8.25" hidden="1" customHeight="1"/>
    <row r="61844" ht="8.25" hidden="1" customHeight="1"/>
    <row r="61845" ht="8.25" hidden="1" customHeight="1"/>
    <row r="61846" ht="8.25" hidden="1" customHeight="1"/>
    <row r="61847" ht="8.25" hidden="1" customHeight="1"/>
    <row r="61848" ht="8.25" hidden="1" customHeight="1"/>
    <row r="61849" ht="8.25" hidden="1" customHeight="1"/>
    <row r="61850" ht="8.25" hidden="1" customHeight="1"/>
    <row r="61851" ht="8.25" hidden="1" customHeight="1"/>
    <row r="61852" ht="8.25" hidden="1" customHeight="1"/>
    <row r="61853" ht="8.25" hidden="1" customHeight="1"/>
    <row r="61854" ht="8.25" hidden="1" customHeight="1"/>
    <row r="61855" ht="8.25" hidden="1" customHeight="1"/>
    <row r="61856" ht="8.25" hidden="1" customHeight="1"/>
    <row r="61857" ht="8.25" hidden="1" customHeight="1"/>
    <row r="61858" ht="8.25" hidden="1" customHeight="1"/>
    <row r="61859" ht="8.25" hidden="1" customHeight="1"/>
    <row r="61860" ht="8.25" hidden="1" customHeight="1"/>
    <row r="61861" ht="8.25" hidden="1" customHeight="1"/>
    <row r="61862" ht="8.25" hidden="1" customHeight="1"/>
    <row r="61863" ht="8.25" hidden="1" customHeight="1"/>
    <row r="61864" ht="8.25" hidden="1" customHeight="1"/>
    <row r="61865" ht="8.25" hidden="1" customHeight="1"/>
    <row r="61866" ht="8.25" hidden="1" customHeight="1"/>
    <row r="61867" ht="8.25" hidden="1" customHeight="1"/>
    <row r="61868" ht="8.25" hidden="1" customHeight="1"/>
    <row r="61869" ht="8.25" hidden="1" customHeight="1"/>
    <row r="61870" ht="8.25" hidden="1" customHeight="1"/>
    <row r="61871" ht="8.25" hidden="1" customHeight="1"/>
    <row r="61872" ht="8.25" hidden="1" customHeight="1"/>
    <row r="61873" ht="8.25" hidden="1" customHeight="1"/>
    <row r="61874" ht="8.25" hidden="1" customHeight="1"/>
    <row r="61875" ht="8.25" hidden="1" customHeight="1"/>
    <row r="61876" ht="8.25" hidden="1" customHeight="1"/>
    <row r="61877" ht="8.25" hidden="1" customHeight="1"/>
    <row r="61878" ht="8.25" hidden="1" customHeight="1"/>
    <row r="61879" ht="8.25" hidden="1" customHeight="1"/>
    <row r="61880" ht="8.25" hidden="1" customHeight="1"/>
    <row r="61881" ht="8.25" hidden="1" customHeight="1"/>
    <row r="61882" ht="8.25" hidden="1" customHeight="1"/>
    <row r="61883" ht="8.25" hidden="1" customHeight="1"/>
    <row r="61884" ht="8.25" hidden="1" customHeight="1"/>
    <row r="61885" ht="8.25" hidden="1" customHeight="1"/>
    <row r="61886" ht="8.25" hidden="1" customHeight="1"/>
    <row r="61887" ht="8.25" hidden="1" customHeight="1"/>
    <row r="61888" ht="8.25" hidden="1" customHeight="1"/>
    <row r="61889" ht="8.25" hidden="1" customHeight="1"/>
    <row r="61890" ht="8.25" hidden="1" customHeight="1"/>
    <row r="61891" ht="8.25" hidden="1" customHeight="1"/>
    <row r="61892" ht="8.25" hidden="1" customHeight="1"/>
    <row r="61893" ht="8.25" hidden="1" customHeight="1"/>
    <row r="61894" ht="8.25" hidden="1" customHeight="1"/>
    <row r="61895" ht="8.25" hidden="1" customHeight="1"/>
    <row r="61896" ht="8.25" hidden="1" customHeight="1"/>
    <row r="61897" ht="8.25" hidden="1" customHeight="1"/>
    <row r="61898" ht="8.25" hidden="1" customHeight="1"/>
    <row r="61899" ht="8.25" hidden="1" customHeight="1"/>
    <row r="61900" ht="8.25" hidden="1" customHeight="1"/>
    <row r="61901" ht="8.25" hidden="1" customHeight="1"/>
    <row r="61902" ht="8.25" hidden="1" customHeight="1"/>
    <row r="61903" ht="8.25" hidden="1" customHeight="1"/>
    <row r="61904" ht="8.25" hidden="1" customHeight="1"/>
    <row r="61905" ht="8.25" hidden="1" customHeight="1"/>
    <row r="61906" ht="8.25" hidden="1" customHeight="1"/>
    <row r="61907" ht="8.25" hidden="1" customHeight="1"/>
    <row r="61908" ht="8.25" hidden="1" customHeight="1"/>
    <row r="61909" ht="8.25" hidden="1" customHeight="1"/>
    <row r="61910" ht="8.25" hidden="1" customHeight="1"/>
    <row r="61911" ht="8.25" hidden="1" customHeight="1"/>
    <row r="61912" ht="8.25" hidden="1" customHeight="1"/>
    <row r="61913" ht="8.25" hidden="1" customHeight="1"/>
    <row r="61914" ht="8.25" hidden="1" customHeight="1"/>
    <row r="61915" ht="8.25" hidden="1" customHeight="1"/>
    <row r="61916" ht="8.25" hidden="1" customHeight="1"/>
    <row r="61917" ht="8.25" hidden="1" customHeight="1"/>
    <row r="61918" ht="8.25" hidden="1" customHeight="1"/>
    <row r="61919" ht="8.25" hidden="1" customHeight="1"/>
    <row r="61920" ht="8.25" hidden="1" customHeight="1"/>
    <row r="61921" ht="8.25" hidden="1" customHeight="1"/>
    <row r="61922" ht="8.25" hidden="1" customHeight="1"/>
    <row r="61923" ht="8.25" hidden="1" customHeight="1"/>
    <row r="61924" ht="8.25" hidden="1" customHeight="1"/>
    <row r="61925" ht="8.25" hidden="1" customHeight="1"/>
    <row r="61926" ht="8.25" hidden="1" customHeight="1"/>
    <row r="61927" ht="8.25" hidden="1" customHeight="1"/>
    <row r="61928" ht="8.25" hidden="1" customHeight="1"/>
    <row r="61929" ht="8.25" hidden="1" customHeight="1"/>
    <row r="61930" ht="8.25" hidden="1" customHeight="1"/>
    <row r="61931" ht="8.25" hidden="1" customHeight="1"/>
    <row r="61932" ht="8.25" hidden="1" customHeight="1"/>
    <row r="61933" ht="8.25" hidden="1" customHeight="1"/>
    <row r="61934" ht="8.25" hidden="1" customHeight="1"/>
    <row r="61935" ht="8.25" hidden="1" customHeight="1"/>
    <row r="61936" ht="8.25" hidden="1" customHeight="1"/>
    <row r="61937" ht="8.25" hidden="1" customHeight="1"/>
    <row r="61938" ht="8.25" hidden="1" customHeight="1"/>
    <row r="61939" ht="8.25" hidden="1" customHeight="1"/>
    <row r="61940" ht="8.25" hidden="1" customHeight="1"/>
    <row r="61941" ht="8.25" hidden="1" customHeight="1"/>
    <row r="61942" ht="8.25" hidden="1" customHeight="1"/>
    <row r="61943" ht="8.25" hidden="1" customHeight="1"/>
    <row r="61944" ht="8.25" hidden="1" customHeight="1"/>
    <row r="61945" ht="8.25" hidden="1" customHeight="1"/>
    <row r="61946" ht="8.25" hidden="1" customHeight="1"/>
    <row r="61947" ht="8.25" hidden="1" customHeight="1"/>
    <row r="61948" ht="8.25" hidden="1" customHeight="1"/>
    <row r="61949" ht="8.25" hidden="1" customHeight="1"/>
    <row r="61950" ht="8.25" hidden="1" customHeight="1"/>
    <row r="61951" ht="8.25" hidden="1" customHeight="1"/>
    <row r="61952" ht="8.25" hidden="1" customHeight="1"/>
    <row r="61953" ht="8.25" hidden="1" customHeight="1"/>
    <row r="61954" ht="8.25" hidden="1" customHeight="1"/>
    <row r="61955" ht="8.25" hidden="1" customHeight="1"/>
    <row r="61956" ht="8.25" hidden="1" customHeight="1"/>
    <row r="61957" ht="8.25" hidden="1" customHeight="1"/>
    <row r="61958" ht="8.25" hidden="1" customHeight="1"/>
    <row r="61959" ht="8.25" hidden="1" customHeight="1"/>
    <row r="61960" ht="8.25" hidden="1" customHeight="1"/>
    <row r="61961" ht="8.25" hidden="1" customHeight="1"/>
    <row r="61962" ht="8.25" hidden="1" customHeight="1"/>
    <row r="61963" ht="8.25" hidden="1" customHeight="1"/>
    <row r="61964" ht="8.25" hidden="1" customHeight="1"/>
    <row r="61965" ht="8.25" hidden="1" customHeight="1"/>
    <row r="61966" ht="8.25" hidden="1" customHeight="1"/>
    <row r="61967" ht="8.25" hidden="1" customHeight="1"/>
    <row r="61968" ht="8.25" hidden="1" customHeight="1"/>
    <row r="61969" ht="8.25" hidden="1" customHeight="1"/>
    <row r="61970" ht="8.25" hidden="1" customHeight="1"/>
    <row r="61971" ht="8.25" hidden="1" customHeight="1"/>
    <row r="61972" ht="8.25" hidden="1" customHeight="1"/>
    <row r="61973" ht="8.25" hidden="1" customHeight="1"/>
    <row r="61974" ht="8.25" hidden="1" customHeight="1"/>
    <row r="61975" ht="8.25" hidden="1" customHeight="1"/>
    <row r="61976" ht="8.25" hidden="1" customHeight="1"/>
    <row r="61977" ht="8.25" hidden="1" customHeight="1"/>
    <row r="61978" ht="8.25" hidden="1" customHeight="1"/>
    <row r="61979" ht="8.25" hidden="1" customHeight="1"/>
    <row r="61980" ht="8.25" hidden="1" customHeight="1"/>
    <row r="61981" ht="8.25" hidden="1" customHeight="1"/>
    <row r="61982" ht="8.25" hidden="1" customHeight="1"/>
    <row r="61983" ht="8.25" hidden="1" customHeight="1"/>
    <row r="61984" ht="8.25" hidden="1" customHeight="1"/>
    <row r="61985" ht="8.25" hidden="1" customHeight="1"/>
    <row r="61986" ht="8.25" hidden="1" customHeight="1"/>
    <row r="61987" ht="8.25" hidden="1" customHeight="1"/>
    <row r="61988" ht="8.25" hidden="1" customHeight="1"/>
    <row r="61989" ht="8.25" hidden="1" customHeight="1"/>
    <row r="61990" ht="8.25" hidden="1" customHeight="1"/>
    <row r="61991" ht="8.25" hidden="1" customHeight="1"/>
    <row r="61992" ht="8.25" hidden="1" customHeight="1"/>
    <row r="61993" ht="8.25" hidden="1" customHeight="1"/>
    <row r="61994" ht="8.25" hidden="1" customHeight="1"/>
    <row r="61995" ht="8.25" hidden="1" customHeight="1"/>
    <row r="61996" ht="8.25" hidden="1" customHeight="1"/>
    <row r="61997" ht="8.25" hidden="1" customHeight="1"/>
    <row r="61998" ht="8.25" hidden="1" customHeight="1"/>
    <row r="61999" ht="8.25" hidden="1" customHeight="1"/>
    <row r="62000" ht="8.25" hidden="1" customHeight="1"/>
    <row r="62001" ht="8.25" hidden="1" customHeight="1"/>
    <row r="62002" ht="8.25" hidden="1" customHeight="1"/>
    <row r="62003" ht="8.25" hidden="1" customHeight="1"/>
    <row r="62004" ht="8.25" hidden="1" customHeight="1"/>
    <row r="62005" ht="8.25" hidden="1" customHeight="1"/>
    <row r="62006" ht="8.25" hidden="1" customHeight="1"/>
    <row r="62007" ht="8.25" hidden="1" customHeight="1"/>
    <row r="62008" ht="8.25" hidden="1" customHeight="1"/>
    <row r="62009" ht="8.25" hidden="1" customHeight="1"/>
    <row r="62010" ht="8.25" hidden="1" customHeight="1"/>
    <row r="62011" ht="8.25" hidden="1" customHeight="1"/>
    <row r="62012" ht="8.25" hidden="1" customHeight="1"/>
    <row r="62013" ht="8.25" hidden="1" customHeight="1"/>
    <row r="62014" ht="8.25" hidden="1" customHeight="1"/>
    <row r="62015" ht="8.25" hidden="1" customHeight="1"/>
    <row r="62016" ht="8.25" hidden="1" customHeight="1"/>
    <row r="62017" ht="8.25" hidden="1" customHeight="1"/>
    <row r="62018" ht="8.25" hidden="1" customHeight="1"/>
    <row r="62019" ht="8.25" hidden="1" customHeight="1"/>
    <row r="62020" ht="8.25" hidden="1" customHeight="1"/>
    <row r="62021" ht="8.25" hidden="1" customHeight="1"/>
    <row r="62022" ht="8.25" hidden="1" customHeight="1"/>
    <row r="62023" ht="8.25" hidden="1" customHeight="1"/>
    <row r="62024" ht="8.25" hidden="1" customHeight="1"/>
    <row r="62025" ht="8.25" hidden="1" customHeight="1"/>
    <row r="62026" ht="8.25" hidden="1" customHeight="1"/>
    <row r="62027" ht="8.25" hidden="1" customHeight="1"/>
    <row r="62028" ht="8.25" hidden="1" customHeight="1"/>
    <row r="62029" ht="8.25" hidden="1" customHeight="1"/>
    <row r="62030" ht="8.25" hidden="1" customHeight="1"/>
    <row r="62031" ht="8.25" hidden="1" customHeight="1"/>
    <row r="62032" ht="8.25" hidden="1" customHeight="1"/>
    <row r="62033" ht="8.25" hidden="1" customHeight="1"/>
    <row r="62034" ht="8.25" hidden="1" customHeight="1"/>
    <row r="62035" ht="8.25" hidden="1" customHeight="1"/>
    <row r="62036" ht="8.25" hidden="1" customHeight="1"/>
    <row r="62037" ht="8.25" hidden="1" customHeight="1"/>
    <row r="62038" ht="8.25" hidden="1" customHeight="1"/>
    <row r="62039" ht="8.25" hidden="1" customHeight="1"/>
    <row r="62040" ht="8.25" hidden="1" customHeight="1"/>
    <row r="62041" ht="8.25" hidden="1" customHeight="1"/>
    <row r="62042" ht="8.25" hidden="1" customHeight="1"/>
    <row r="62043" ht="8.25" hidden="1" customHeight="1"/>
    <row r="62044" ht="8.25" hidden="1" customHeight="1"/>
    <row r="62045" ht="8.25" hidden="1" customHeight="1"/>
    <row r="62046" ht="8.25" hidden="1" customHeight="1"/>
    <row r="62047" ht="8.25" hidden="1" customHeight="1"/>
    <row r="62048" ht="8.25" hidden="1" customHeight="1"/>
    <row r="62049" ht="8.25" hidden="1" customHeight="1"/>
    <row r="62050" ht="8.25" hidden="1" customHeight="1"/>
    <row r="62051" ht="8.25" hidden="1" customHeight="1"/>
    <row r="62052" ht="8.25" hidden="1" customHeight="1"/>
    <row r="62053" ht="8.25" hidden="1" customHeight="1"/>
    <row r="62054" ht="8.25" hidden="1" customHeight="1"/>
    <row r="62055" ht="8.25" hidden="1" customHeight="1"/>
    <row r="62056" ht="8.25" hidden="1" customHeight="1"/>
    <row r="62057" ht="8.25" hidden="1" customHeight="1"/>
    <row r="62058" ht="8.25" hidden="1" customHeight="1"/>
    <row r="62059" ht="8.25" hidden="1" customHeight="1"/>
    <row r="62060" ht="8.25" hidden="1" customHeight="1"/>
    <row r="62061" ht="8.25" hidden="1" customHeight="1"/>
    <row r="62062" ht="8.25" hidden="1" customHeight="1"/>
    <row r="62063" ht="8.25" hidden="1" customHeight="1"/>
    <row r="62064" ht="8.25" hidden="1" customHeight="1"/>
    <row r="62065" ht="8.25" hidden="1" customHeight="1"/>
    <row r="62066" ht="8.25" hidden="1" customHeight="1"/>
    <row r="62067" ht="8.25" hidden="1" customHeight="1"/>
    <row r="62068" ht="8.25" hidden="1" customHeight="1"/>
    <row r="62069" ht="8.25" hidden="1" customHeight="1"/>
    <row r="62070" ht="8.25" hidden="1" customHeight="1"/>
    <row r="62071" ht="8.25" hidden="1" customHeight="1"/>
    <row r="62072" ht="8.25" hidden="1" customHeight="1"/>
    <row r="62073" ht="8.25" hidden="1" customHeight="1"/>
    <row r="62074" ht="8.25" hidden="1" customHeight="1"/>
    <row r="62075" ht="8.25" hidden="1" customHeight="1"/>
    <row r="62076" ht="8.25" hidden="1" customHeight="1"/>
    <row r="62077" ht="8.25" hidden="1" customHeight="1"/>
    <row r="62078" ht="8.25" hidden="1" customHeight="1"/>
    <row r="62079" ht="8.25" hidden="1" customHeight="1"/>
    <row r="62080" ht="8.25" hidden="1" customHeight="1"/>
    <row r="62081" ht="8.25" hidden="1" customHeight="1"/>
    <row r="62082" ht="8.25" hidden="1" customHeight="1"/>
    <row r="62083" ht="8.25" hidden="1" customHeight="1"/>
    <row r="62084" ht="8.25" hidden="1" customHeight="1"/>
    <row r="62085" ht="8.25" hidden="1" customHeight="1"/>
    <row r="62086" ht="8.25" hidden="1" customHeight="1"/>
    <row r="62087" ht="8.25" hidden="1" customHeight="1"/>
    <row r="62088" ht="8.25" hidden="1" customHeight="1"/>
    <row r="62089" ht="8.25" hidden="1" customHeight="1"/>
    <row r="62090" ht="8.25" hidden="1" customHeight="1"/>
    <row r="62091" ht="8.25" hidden="1" customHeight="1"/>
    <row r="62092" ht="8.25" hidden="1" customHeight="1"/>
    <row r="62093" ht="8.25" hidden="1" customHeight="1"/>
    <row r="62094" ht="8.25" hidden="1" customHeight="1"/>
    <row r="62095" ht="8.25" hidden="1" customHeight="1"/>
    <row r="62096" ht="8.25" hidden="1" customHeight="1"/>
    <row r="62097" ht="8.25" hidden="1" customHeight="1"/>
    <row r="62098" ht="8.25" hidden="1" customHeight="1"/>
    <row r="62099" ht="8.25" hidden="1" customHeight="1"/>
    <row r="62100" ht="8.25" hidden="1" customHeight="1"/>
    <row r="62101" ht="8.25" hidden="1" customHeight="1"/>
    <row r="62102" ht="8.25" hidden="1" customHeight="1"/>
    <row r="62103" ht="8.25" hidden="1" customHeight="1"/>
    <row r="62104" ht="8.25" hidden="1" customHeight="1"/>
    <row r="62105" ht="8.25" hidden="1" customHeight="1"/>
    <row r="62106" ht="8.25" hidden="1" customHeight="1"/>
    <row r="62107" ht="8.25" hidden="1" customHeight="1"/>
    <row r="62108" ht="8.25" hidden="1" customHeight="1"/>
    <row r="62109" ht="8.25" hidden="1" customHeight="1"/>
    <row r="62110" ht="8.25" hidden="1" customHeight="1"/>
    <row r="62111" ht="8.25" hidden="1" customHeight="1"/>
    <row r="62112" ht="8.25" hidden="1" customHeight="1"/>
    <row r="62113" ht="8.25" hidden="1" customHeight="1"/>
    <row r="62114" ht="8.25" hidden="1" customHeight="1"/>
    <row r="62115" ht="8.25" hidden="1" customHeight="1"/>
    <row r="62116" ht="8.25" hidden="1" customHeight="1"/>
    <row r="62117" ht="8.25" hidden="1" customHeight="1"/>
    <row r="62118" ht="8.25" hidden="1" customHeight="1"/>
    <row r="62119" ht="8.25" hidden="1" customHeight="1"/>
    <row r="62120" ht="8.25" hidden="1" customHeight="1"/>
    <row r="62121" ht="8.25" hidden="1" customHeight="1"/>
    <row r="62122" ht="8.25" hidden="1" customHeight="1"/>
    <row r="62123" ht="8.25" hidden="1" customHeight="1"/>
    <row r="62124" ht="8.25" hidden="1" customHeight="1"/>
    <row r="62125" ht="8.25" hidden="1" customHeight="1"/>
    <row r="62126" ht="8.25" hidden="1" customHeight="1"/>
    <row r="62127" ht="8.25" hidden="1" customHeight="1"/>
    <row r="62128" ht="8.25" hidden="1" customHeight="1"/>
    <row r="62129" ht="8.25" hidden="1" customHeight="1"/>
    <row r="62130" ht="8.25" hidden="1" customHeight="1"/>
    <row r="62131" ht="8.25" hidden="1" customHeight="1"/>
    <row r="62132" ht="8.25" hidden="1" customHeight="1"/>
    <row r="62133" ht="8.25" hidden="1" customHeight="1"/>
    <row r="62134" ht="8.25" hidden="1" customHeight="1"/>
    <row r="62135" ht="8.25" hidden="1" customHeight="1"/>
    <row r="62136" ht="8.25" hidden="1" customHeight="1"/>
    <row r="62137" ht="8.25" hidden="1" customHeight="1"/>
    <row r="62138" ht="8.25" hidden="1" customHeight="1"/>
    <row r="62139" ht="8.25" hidden="1" customHeight="1"/>
    <row r="62140" ht="8.25" hidden="1" customHeight="1"/>
    <row r="62141" ht="8.25" hidden="1" customHeight="1"/>
    <row r="62142" ht="8.25" hidden="1" customHeight="1"/>
    <row r="62143" ht="8.25" hidden="1" customHeight="1"/>
    <row r="62144" ht="8.25" hidden="1" customHeight="1"/>
    <row r="62145" ht="8.25" hidden="1" customHeight="1"/>
    <row r="62146" ht="8.25" hidden="1" customHeight="1"/>
    <row r="62147" ht="8.25" hidden="1" customHeight="1"/>
    <row r="62148" ht="8.25" hidden="1" customHeight="1"/>
    <row r="62149" ht="8.25" hidden="1" customHeight="1"/>
    <row r="62150" ht="8.25" hidden="1" customHeight="1"/>
    <row r="62151" ht="8.25" hidden="1" customHeight="1"/>
    <row r="62152" ht="8.25" hidden="1" customHeight="1"/>
    <row r="62153" ht="8.25" hidden="1" customHeight="1"/>
    <row r="62154" ht="8.25" hidden="1" customHeight="1"/>
    <row r="62155" ht="8.25" hidden="1" customHeight="1"/>
    <row r="62156" ht="8.25" hidden="1" customHeight="1"/>
    <row r="62157" ht="8.25" hidden="1" customHeight="1"/>
    <row r="62158" ht="8.25" hidden="1" customHeight="1"/>
    <row r="62159" ht="8.25" hidden="1" customHeight="1"/>
    <row r="62160" ht="8.25" hidden="1" customHeight="1"/>
    <row r="62161" ht="8.25" hidden="1" customHeight="1"/>
    <row r="62162" ht="8.25" hidden="1" customHeight="1"/>
    <row r="62163" ht="8.25" hidden="1" customHeight="1"/>
    <row r="62164" ht="8.25" hidden="1" customHeight="1"/>
    <row r="62165" ht="8.25" hidden="1" customHeight="1"/>
    <row r="62166" ht="8.25" hidden="1" customHeight="1"/>
    <row r="62167" ht="8.25" hidden="1" customHeight="1"/>
    <row r="62168" ht="8.25" hidden="1" customHeight="1"/>
    <row r="62169" ht="8.25" hidden="1" customHeight="1"/>
    <row r="62170" ht="8.25" hidden="1" customHeight="1"/>
    <row r="62171" ht="8.25" hidden="1" customHeight="1"/>
    <row r="62172" ht="8.25" hidden="1" customHeight="1"/>
    <row r="62173" ht="8.25" hidden="1" customHeight="1"/>
    <row r="62174" ht="8.25" hidden="1" customHeight="1"/>
    <row r="62175" ht="8.25" hidden="1" customHeight="1"/>
    <row r="62176" ht="8.25" hidden="1" customHeight="1"/>
    <row r="62177" ht="8.25" hidden="1" customHeight="1"/>
    <row r="62178" ht="8.25" hidden="1" customHeight="1"/>
    <row r="62179" ht="8.25" hidden="1" customHeight="1"/>
    <row r="62180" ht="8.25" hidden="1" customHeight="1"/>
    <row r="62181" ht="8.25" hidden="1" customHeight="1"/>
    <row r="62182" ht="8.25" hidden="1" customHeight="1"/>
    <row r="62183" ht="8.25" hidden="1" customHeight="1"/>
    <row r="62184" ht="8.25" hidden="1" customHeight="1"/>
    <row r="62185" ht="8.25" hidden="1" customHeight="1"/>
    <row r="62186" ht="8.25" hidden="1" customHeight="1"/>
    <row r="62187" ht="8.25" hidden="1" customHeight="1"/>
    <row r="62188" ht="8.25" hidden="1" customHeight="1"/>
    <row r="62189" ht="8.25" hidden="1" customHeight="1"/>
    <row r="62190" ht="8.25" hidden="1" customHeight="1"/>
    <row r="62191" ht="8.25" hidden="1" customHeight="1"/>
    <row r="62192" ht="8.25" hidden="1" customHeight="1"/>
    <row r="62193" ht="8.25" hidden="1" customHeight="1"/>
    <row r="62194" ht="8.25" hidden="1" customHeight="1"/>
    <row r="62195" ht="8.25" hidden="1" customHeight="1"/>
    <row r="62196" ht="8.25" hidden="1" customHeight="1"/>
    <row r="62197" ht="8.25" hidden="1" customHeight="1"/>
    <row r="62198" ht="8.25" hidden="1" customHeight="1"/>
    <row r="62199" ht="8.25" hidden="1" customHeight="1"/>
    <row r="62200" ht="8.25" hidden="1" customHeight="1"/>
    <row r="62201" ht="8.25" hidden="1" customHeight="1"/>
    <row r="62202" ht="8.25" hidden="1" customHeight="1"/>
    <row r="62203" ht="8.25" hidden="1" customHeight="1"/>
    <row r="62204" ht="8.25" hidden="1" customHeight="1"/>
    <row r="62205" ht="8.25" hidden="1" customHeight="1"/>
    <row r="62206" ht="8.25" hidden="1" customHeight="1"/>
    <row r="62207" ht="8.25" hidden="1" customHeight="1"/>
    <row r="62208" ht="8.25" hidden="1" customHeight="1"/>
    <row r="62209" ht="8.25" hidden="1" customHeight="1"/>
    <row r="62210" ht="8.25" hidden="1" customHeight="1"/>
    <row r="62211" ht="8.25" hidden="1" customHeight="1"/>
    <row r="62212" ht="8.25" hidden="1" customHeight="1"/>
    <row r="62213" ht="8.25" hidden="1" customHeight="1"/>
    <row r="62214" ht="8.25" hidden="1" customHeight="1"/>
    <row r="62215" ht="8.25" hidden="1" customHeight="1"/>
    <row r="62216" ht="8.25" hidden="1" customHeight="1"/>
    <row r="62217" ht="8.25" hidden="1" customHeight="1"/>
    <row r="62218" ht="8.25" hidden="1" customHeight="1"/>
    <row r="62219" ht="8.25" hidden="1" customHeight="1"/>
    <row r="62220" ht="8.25" hidden="1" customHeight="1"/>
    <row r="62221" ht="8.25" hidden="1" customHeight="1"/>
    <row r="62222" ht="8.25" hidden="1" customHeight="1"/>
    <row r="62223" ht="8.25" hidden="1" customHeight="1"/>
    <row r="62224" ht="8.25" hidden="1" customHeight="1"/>
    <row r="62225" ht="8.25" hidden="1" customHeight="1"/>
    <row r="62226" ht="8.25" hidden="1" customHeight="1"/>
    <row r="62227" ht="8.25" hidden="1" customHeight="1"/>
    <row r="62228" ht="8.25" hidden="1" customHeight="1"/>
    <row r="62229" ht="8.25" hidden="1" customHeight="1"/>
    <row r="62230" ht="8.25" hidden="1" customHeight="1"/>
    <row r="62231" ht="8.25" hidden="1" customHeight="1"/>
    <row r="62232" ht="8.25" hidden="1" customHeight="1"/>
    <row r="62233" ht="8.25" hidden="1" customHeight="1"/>
    <row r="62234" ht="8.25" hidden="1" customHeight="1"/>
    <row r="62235" ht="8.25" hidden="1" customHeight="1"/>
    <row r="62236" ht="8.25" hidden="1" customHeight="1"/>
    <row r="62237" ht="8.25" hidden="1" customHeight="1"/>
    <row r="62238" ht="8.25" hidden="1" customHeight="1"/>
    <row r="62239" ht="8.25" hidden="1" customHeight="1"/>
    <row r="62240" ht="8.25" hidden="1" customHeight="1"/>
    <row r="62241" ht="8.25" hidden="1" customHeight="1"/>
    <row r="62242" ht="8.25" hidden="1" customHeight="1"/>
    <row r="62243" ht="8.25" hidden="1" customHeight="1"/>
    <row r="62244" ht="8.25" hidden="1" customHeight="1"/>
    <row r="62245" ht="8.25" hidden="1" customHeight="1"/>
    <row r="62246" ht="8.25" hidden="1" customHeight="1"/>
    <row r="62247" ht="8.25" hidden="1" customHeight="1"/>
    <row r="62248" ht="8.25" hidden="1" customHeight="1"/>
    <row r="62249" ht="8.25" hidden="1" customHeight="1"/>
    <row r="62250" ht="8.25" hidden="1" customHeight="1"/>
    <row r="62251" ht="8.25" hidden="1" customHeight="1"/>
    <row r="62252" ht="8.25" hidden="1" customHeight="1"/>
    <row r="62253" ht="8.25" hidden="1" customHeight="1"/>
    <row r="62254" ht="8.25" hidden="1" customHeight="1"/>
    <row r="62255" ht="8.25" hidden="1" customHeight="1"/>
    <row r="62256" ht="8.25" hidden="1" customHeight="1"/>
    <row r="62257" ht="8.25" hidden="1" customHeight="1"/>
    <row r="62258" ht="8.25" hidden="1" customHeight="1"/>
    <row r="62259" ht="8.25" hidden="1" customHeight="1"/>
    <row r="62260" ht="8.25" hidden="1" customHeight="1"/>
    <row r="62261" ht="8.25" hidden="1" customHeight="1"/>
    <row r="62262" ht="8.25" hidden="1" customHeight="1"/>
    <row r="62263" ht="8.25" hidden="1" customHeight="1"/>
    <row r="62264" ht="8.25" hidden="1" customHeight="1"/>
    <row r="62265" ht="8.25" hidden="1" customHeight="1"/>
    <row r="62266" ht="8.25" hidden="1" customHeight="1"/>
    <row r="62267" ht="8.25" hidden="1" customHeight="1"/>
    <row r="62268" ht="8.25" hidden="1" customHeight="1"/>
    <row r="62269" ht="8.25" hidden="1" customHeight="1"/>
    <row r="62270" ht="8.25" hidden="1" customHeight="1"/>
    <row r="62271" ht="8.25" hidden="1" customHeight="1"/>
    <row r="62272" ht="8.25" hidden="1" customHeight="1"/>
    <row r="62273" ht="8.25" hidden="1" customHeight="1"/>
    <row r="62274" ht="8.25" hidden="1" customHeight="1"/>
    <row r="62275" ht="8.25" hidden="1" customHeight="1"/>
    <row r="62276" ht="8.25" hidden="1" customHeight="1"/>
    <row r="62277" ht="8.25" hidden="1" customHeight="1"/>
    <row r="62278" ht="8.25" hidden="1" customHeight="1"/>
    <row r="62279" ht="8.25" hidden="1" customHeight="1"/>
    <row r="62280" ht="8.25" hidden="1" customHeight="1"/>
    <row r="62281" ht="8.25" hidden="1" customHeight="1"/>
    <row r="62282" ht="8.25" hidden="1" customHeight="1"/>
    <row r="62283" ht="8.25" hidden="1" customHeight="1"/>
    <row r="62284" ht="8.25" hidden="1" customHeight="1"/>
    <row r="62285" ht="8.25" hidden="1" customHeight="1"/>
    <row r="62286" ht="8.25" hidden="1" customHeight="1"/>
    <row r="62287" ht="8.25" hidden="1" customHeight="1"/>
    <row r="62288" ht="8.25" hidden="1" customHeight="1"/>
    <row r="62289" ht="8.25" hidden="1" customHeight="1"/>
    <row r="62290" ht="8.25" hidden="1" customHeight="1"/>
    <row r="62291" ht="8.25" hidden="1" customHeight="1"/>
    <row r="62292" ht="8.25" hidden="1" customHeight="1"/>
    <row r="62293" ht="8.25" hidden="1" customHeight="1"/>
    <row r="62294" ht="8.25" hidden="1" customHeight="1"/>
    <row r="62295" ht="8.25" hidden="1" customHeight="1"/>
    <row r="62296" ht="8.25" hidden="1" customHeight="1"/>
    <row r="62297" ht="8.25" hidden="1" customHeight="1"/>
    <row r="62298" ht="8.25" hidden="1" customHeight="1"/>
    <row r="62299" ht="8.25" hidden="1" customHeight="1"/>
    <row r="62300" ht="8.25" hidden="1" customHeight="1"/>
    <row r="62301" ht="8.25" hidden="1" customHeight="1"/>
    <row r="62302" ht="8.25" hidden="1" customHeight="1"/>
    <row r="62303" ht="8.25" hidden="1" customHeight="1"/>
    <row r="62304" ht="8.25" hidden="1" customHeight="1"/>
    <row r="62305" ht="8.25" hidden="1" customHeight="1"/>
    <row r="62306" ht="8.25" hidden="1" customHeight="1"/>
    <row r="62307" ht="8.25" hidden="1" customHeight="1"/>
    <row r="62308" ht="8.25" hidden="1" customHeight="1"/>
    <row r="62309" ht="8.25" hidden="1" customHeight="1"/>
    <row r="62310" ht="8.25" hidden="1" customHeight="1"/>
    <row r="62311" ht="8.25" hidden="1" customHeight="1"/>
    <row r="62312" ht="8.25" hidden="1" customHeight="1"/>
    <row r="62313" ht="8.25" hidden="1" customHeight="1"/>
    <row r="62314" ht="8.25" hidden="1" customHeight="1"/>
    <row r="62315" ht="8.25" hidden="1" customHeight="1"/>
    <row r="62316" ht="8.25" hidden="1" customHeight="1"/>
    <row r="62317" ht="8.25" hidden="1" customHeight="1"/>
    <row r="62318" ht="8.25" hidden="1" customHeight="1"/>
    <row r="62319" ht="8.25" hidden="1" customHeight="1"/>
    <row r="62320" ht="8.25" hidden="1" customHeight="1"/>
    <row r="62321" ht="8.25" hidden="1" customHeight="1"/>
    <row r="62322" ht="8.25" hidden="1" customHeight="1"/>
    <row r="62323" ht="8.25" hidden="1" customHeight="1"/>
    <row r="62324" ht="8.25" hidden="1" customHeight="1"/>
    <row r="62325" ht="8.25" hidden="1" customHeight="1"/>
    <row r="62326" ht="8.25" hidden="1" customHeight="1"/>
    <row r="62327" ht="8.25" hidden="1" customHeight="1"/>
    <row r="62328" ht="8.25" hidden="1" customHeight="1"/>
    <row r="62329" ht="8.25" hidden="1" customHeight="1"/>
    <row r="62330" ht="8.25" hidden="1" customHeight="1"/>
    <row r="62331" ht="8.25" hidden="1" customHeight="1"/>
    <row r="62332" ht="8.25" hidden="1" customHeight="1"/>
    <row r="62333" ht="8.25" hidden="1" customHeight="1"/>
    <row r="62334" ht="8.25" hidden="1" customHeight="1"/>
    <row r="62335" ht="8.25" hidden="1" customHeight="1"/>
    <row r="62336" ht="8.25" hidden="1" customHeight="1"/>
    <row r="62337" ht="8.25" hidden="1" customHeight="1"/>
    <row r="62338" ht="8.25" hidden="1" customHeight="1"/>
    <row r="62339" ht="8.25" hidden="1" customHeight="1"/>
    <row r="62340" ht="8.25" hidden="1" customHeight="1"/>
    <row r="62341" ht="8.25" hidden="1" customHeight="1"/>
    <row r="62342" ht="8.25" hidden="1" customHeight="1"/>
    <row r="62343" ht="8.25" hidden="1" customHeight="1"/>
    <row r="62344" ht="8.25" hidden="1" customHeight="1"/>
    <row r="62345" ht="8.25" hidden="1" customHeight="1"/>
    <row r="62346" ht="8.25" hidden="1" customHeight="1"/>
    <row r="62347" ht="8.25" hidden="1" customHeight="1"/>
    <row r="62348" ht="8.25" hidden="1" customHeight="1"/>
    <row r="62349" ht="8.25" hidden="1" customHeight="1"/>
    <row r="62350" ht="8.25" hidden="1" customHeight="1"/>
    <row r="62351" ht="8.25" hidden="1" customHeight="1"/>
    <row r="62352" ht="8.25" hidden="1" customHeight="1"/>
    <row r="62353" ht="8.25" hidden="1" customHeight="1"/>
    <row r="62354" ht="8.25" hidden="1" customHeight="1"/>
    <row r="62355" ht="8.25" hidden="1" customHeight="1"/>
    <row r="62356" ht="8.25" hidden="1" customHeight="1"/>
    <row r="62357" ht="8.25" hidden="1" customHeight="1"/>
    <row r="62358" ht="8.25" hidden="1" customHeight="1"/>
    <row r="62359" ht="8.25" hidden="1" customHeight="1"/>
    <row r="62360" ht="8.25" hidden="1" customHeight="1"/>
    <row r="62361" ht="8.25" hidden="1" customHeight="1"/>
    <row r="62362" ht="8.25" hidden="1" customHeight="1"/>
    <row r="62363" ht="8.25" hidden="1" customHeight="1"/>
    <row r="62364" ht="8.25" hidden="1" customHeight="1"/>
    <row r="62365" ht="8.25" hidden="1" customHeight="1"/>
    <row r="62366" ht="8.25" hidden="1" customHeight="1"/>
    <row r="62367" ht="8.25" hidden="1" customHeight="1"/>
    <row r="62368" ht="8.25" hidden="1" customHeight="1"/>
    <row r="62369" ht="8.25" hidden="1" customHeight="1"/>
    <row r="62370" ht="8.25" hidden="1" customHeight="1"/>
    <row r="62371" ht="8.25" hidden="1" customHeight="1"/>
    <row r="62372" ht="8.25" hidden="1" customHeight="1"/>
    <row r="62373" ht="8.25" hidden="1" customHeight="1"/>
    <row r="62374" ht="8.25" hidden="1" customHeight="1"/>
    <row r="62375" ht="8.25" hidden="1" customHeight="1"/>
    <row r="62376" ht="8.25" hidden="1" customHeight="1"/>
    <row r="62377" ht="8.25" hidden="1" customHeight="1"/>
    <row r="62378" ht="8.25" hidden="1" customHeight="1"/>
    <row r="62379" ht="8.25" hidden="1" customHeight="1"/>
    <row r="62380" ht="8.25" hidden="1" customHeight="1"/>
    <row r="62381" ht="8.25" hidden="1" customHeight="1"/>
    <row r="62382" ht="8.25" hidden="1" customHeight="1"/>
    <row r="62383" ht="8.25" hidden="1" customHeight="1"/>
    <row r="62384" ht="8.25" hidden="1" customHeight="1"/>
    <row r="62385" ht="8.25" hidden="1" customHeight="1"/>
    <row r="62386" ht="8.25" hidden="1" customHeight="1"/>
    <row r="62387" ht="8.25" hidden="1" customHeight="1"/>
    <row r="62388" ht="8.25" hidden="1" customHeight="1"/>
    <row r="62389" ht="8.25" hidden="1" customHeight="1"/>
    <row r="62390" ht="8.25" hidden="1" customHeight="1"/>
    <row r="62391" ht="8.25" hidden="1" customHeight="1"/>
    <row r="62392" ht="8.25" hidden="1" customHeight="1"/>
    <row r="62393" ht="8.25" hidden="1" customHeight="1"/>
    <row r="62394" ht="8.25" hidden="1" customHeight="1"/>
    <row r="62395" ht="8.25" hidden="1" customHeight="1"/>
    <row r="62396" ht="8.25" hidden="1" customHeight="1"/>
    <row r="62397" ht="8.25" hidden="1" customHeight="1"/>
    <row r="62398" ht="8.25" hidden="1" customHeight="1"/>
    <row r="62399" ht="8.25" hidden="1" customHeight="1"/>
    <row r="62400" ht="8.25" hidden="1" customHeight="1"/>
    <row r="62401" ht="8.25" hidden="1" customHeight="1"/>
    <row r="62402" ht="8.25" hidden="1" customHeight="1"/>
    <row r="62403" ht="8.25" hidden="1" customHeight="1"/>
    <row r="62404" ht="8.25" hidden="1" customHeight="1"/>
    <row r="62405" ht="8.25" hidden="1" customHeight="1"/>
    <row r="62406" ht="8.25" hidden="1" customHeight="1"/>
    <row r="62407" ht="8.25" hidden="1" customHeight="1"/>
    <row r="62408" ht="8.25" hidden="1" customHeight="1"/>
    <row r="62409" ht="8.25" hidden="1" customHeight="1"/>
    <row r="62410" ht="8.25" hidden="1" customHeight="1"/>
    <row r="62411" ht="8.25" hidden="1" customHeight="1"/>
    <row r="62412" ht="8.25" hidden="1" customHeight="1"/>
    <row r="62413" ht="8.25" hidden="1" customHeight="1"/>
    <row r="62414" ht="8.25" hidden="1" customHeight="1"/>
    <row r="62415" ht="8.25" hidden="1" customHeight="1"/>
    <row r="62416" ht="8.25" hidden="1" customHeight="1"/>
    <row r="62417" ht="8.25" hidden="1" customHeight="1"/>
    <row r="62418" ht="8.25" hidden="1" customHeight="1"/>
    <row r="62419" ht="8.25" hidden="1" customHeight="1"/>
    <row r="62420" ht="8.25" hidden="1" customHeight="1"/>
    <row r="62421" ht="8.25" hidden="1" customHeight="1"/>
    <row r="62422" ht="8.25" hidden="1" customHeight="1"/>
    <row r="62423" ht="8.25" hidden="1" customHeight="1"/>
    <row r="62424" ht="8.25" hidden="1" customHeight="1"/>
    <row r="62425" ht="8.25" hidden="1" customHeight="1"/>
    <row r="62426" ht="8.25" hidden="1" customHeight="1"/>
    <row r="62427" ht="8.25" hidden="1" customHeight="1"/>
    <row r="62428" ht="8.25" hidden="1" customHeight="1"/>
    <row r="62429" ht="8.25" hidden="1" customHeight="1"/>
    <row r="62430" ht="8.25" hidden="1" customHeight="1"/>
    <row r="62431" ht="8.25" hidden="1" customHeight="1"/>
    <row r="62432" ht="8.25" hidden="1" customHeight="1"/>
    <row r="62433" ht="8.25" hidden="1" customHeight="1"/>
    <row r="62434" ht="8.25" hidden="1" customHeight="1"/>
    <row r="62435" ht="8.25" hidden="1" customHeight="1"/>
    <row r="62436" ht="8.25" hidden="1" customHeight="1"/>
    <row r="62437" ht="8.25" hidden="1" customHeight="1"/>
    <row r="62438" ht="8.25" hidden="1" customHeight="1"/>
    <row r="62439" ht="8.25" hidden="1" customHeight="1"/>
    <row r="62440" ht="8.25" hidden="1" customHeight="1"/>
    <row r="62441" ht="8.25" hidden="1" customHeight="1"/>
    <row r="62442" ht="8.25" hidden="1" customHeight="1"/>
    <row r="62443" ht="8.25" hidden="1" customHeight="1"/>
    <row r="62444" ht="8.25" hidden="1" customHeight="1"/>
    <row r="62445" ht="8.25" hidden="1" customHeight="1"/>
    <row r="62446" ht="8.25" hidden="1" customHeight="1"/>
    <row r="62447" ht="8.25" hidden="1" customHeight="1"/>
    <row r="62448" ht="8.25" hidden="1" customHeight="1"/>
    <row r="62449" ht="8.25" hidden="1" customHeight="1"/>
    <row r="62450" ht="8.25" hidden="1" customHeight="1"/>
    <row r="62451" ht="8.25" hidden="1" customHeight="1"/>
    <row r="62452" ht="8.25" hidden="1" customHeight="1"/>
    <row r="62453" ht="8.25" hidden="1" customHeight="1"/>
    <row r="62454" ht="8.25" hidden="1" customHeight="1"/>
    <row r="62455" ht="8.25" hidden="1" customHeight="1"/>
    <row r="62456" ht="8.25" hidden="1" customHeight="1"/>
    <row r="62457" ht="8.25" hidden="1" customHeight="1"/>
    <row r="62458" ht="8.25" hidden="1" customHeight="1"/>
    <row r="62459" ht="8.25" hidden="1" customHeight="1"/>
    <row r="62460" ht="8.25" hidden="1" customHeight="1"/>
    <row r="62461" ht="8.25" hidden="1" customHeight="1"/>
    <row r="62462" ht="8.25" hidden="1" customHeight="1"/>
    <row r="62463" ht="8.25" hidden="1" customHeight="1"/>
    <row r="62464" ht="8.25" hidden="1" customHeight="1"/>
    <row r="62465" ht="8.25" hidden="1" customHeight="1"/>
    <row r="62466" ht="8.25" hidden="1" customHeight="1"/>
    <row r="62467" ht="8.25" hidden="1" customHeight="1"/>
    <row r="62468" ht="8.25" hidden="1" customHeight="1"/>
    <row r="62469" ht="8.25" hidden="1" customHeight="1"/>
    <row r="62470" ht="8.25" hidden="1" customHeight="1"/>
    <row r="62471" ht="8.25" hidden="1" customHeight="1"/>
    <row r="62472" ht="8.25" hidden="1" customHeight="1"/>
    <row r="62473" ht="8.25" hidden="1" customHeight="1"/>
    <row r="62474" ht="8.25" hidden="1" customHeight="1"/>
    <row r="62475" ht="8.25" hidden="1" customHeight="1"/>
    <row r="62476" ht="8.25" hidden="1" customHeight="1"/>
    <row r="62477" ht="8.25" hidden="1" customHeight="1"/>
    <row r="62478" ht="8.25" hidden="1" customHeight="1"/>
    <row r="62479" ht="8.25" hidden="1" customHeight="1"/>
    <row r="62480" ht="8.25" hidden="1" customHeight="1"/>
    <row r="62481" ht="8.25" hidden="1" customHeight="1"/>
    <row r="62482" ht="8.25" hidden="1" customHeight="1"/>
    <row r="62483" ht="8.25" hidden="1" customHeight="1"/>
    <row r="62484" ht="8.25" hidden="1" customHeight="1"/>
    <row r="62485" ht="8.25" hidden="1" customHeight="1"/>
    <row r="62486" ht="8.25" hidden="1" customHeight="1"/>
    <row r="62487" ht="8.25" hidden="1" customHeight="1"/>
    <row r="62488" ht="8.25" hidden="1" customHeight="1"/>
    <row r="62489" ht="8.25" hidden="1" customHeight="1"/>
    <row r="62490" ht="8.25" hidden="1" customHeight="1"/>
    <row r="62491" ht="8.25" hidden="1" customHeight="1"/>
    <row r="62492" ht="8.25" hidden="1" customHeight="1"/>
    <row r="62493" ht="8.25" hidden="1" customHeight="1"/>
    <row r="62494" ht="8.25" hidden="1" customHeight="1"/>
    <row r="62495" ht="8.25" hidden="1" customHeight="1"/>
    <row r="62496" ht="8.25" hidden="1" customHeight="1"/>
    <row r="62497" ht="8.25" hidden="1" customHeight="1"/>
    <row r="62498" ht="8.25" hidden="1" customHeight="1"/>
    <row r="62499" ht="8.25" hidden="1" customHeight="1"/>
    <row r="62500" ht="8.25" hidden="1" customHeight="1"/>
    <row r="62501" ht="8.25" hidden="1" customHeight="1"/>
    <row r="62502" ht="8.25" hidden="1" customHeight="1"/>
    <row r="62503" ht="8.25" hidden="1" customHeight="1"/>
    <row r="62504" ht="8.25" hidden="1" customHeight="1"/>
    <row r="62505" ht="8.25" hidden="1" customHeight="1"/>
    <row r="62506" ht="8.25" hidden="1" customHeight="1"/>
    <row r="62507" ht="8.25" hidden="1" customHeight="1"/>
    <row r="62508" ht="8.25" hidden="1" customHeight="1"/>
    <row r="62509" ht="8.25" hidden="1" customHeight="1"/>
    <row r="62510" ht="8.25" hidden="1" customHeight="1"/>
    <row r="62511" ht="8.25" hidden="1" customHeight="1"/>
    <row r="62512" ht="8.25" hidden="1" customHeight="1"/>
    <row r="62513" ht="8.25" hidden="1" customHeight="1"/>
    <row r="62514" ht="8.25" hidden="1" customHeight="1"/>
    <row r="62515" ht="8.25" hidden="1" customHeight="1"/>
    <row r="62516" ht="8.25" hidden="1" customHeight="1"/>
    <row r="62517" ht="8.25" hidden="1" customHeight="1"/>
    <row r="62518" ht="8.25" hidden="1" customHeight="1"/>
    <row r="62519" ht="8.25" hidden="1" customHeight="1"/>
    <row r="62520" ht="8.25" hidden="1" customHeight="1"/>
    <row r="62521" ht="8.25" hidden="1" customHeight="1"/>
    <row r="62522" ht="8.25" hidden="1" customHeight="1"/>
    <row r="62523" ht="8.25" hidden="1" customHeight="1"/>
    <row r="62524" ht="8.25" hidden="1" customHeight="1"/>
    <row r="62525" ht="8.25" hidden="1" customHeight="1"/>
    <row r="62526" ht="8.25" hidden="1" customHeight="1"/>
    <row r="62527" ht="8.25" hidden="1" customHeight="1"/>
    <row r="62528" ht="8.25" hidden="1" customHeight="1"/>
    <row r="62529" ht="8.25" hidden="1" customHeight="1"/>
    <row r="62530" ht="8.25" hidden="1" customHeight="1"/>
    <row r="62531" ht="8.25" hidden="1" customHeight="1"/>
    <row r="62532" ht="8.25" hidden="1" customHeight="1"/>
    <row r="62533" ht="8.25" hidden="1" customHeight="1"/>
    <row r="62534" ht="8.25" hidden="1" customHeight="1"/>
    <row r="62535" ht="8.25" hidden="1" customHeight="1"/>
    <row r="62536" ht="8.25" hidden="1" customHeight="1"/>
    <row r="62537" ht="8.25" hidden="1" customHeight="1"/>
    <row r="62538" ht="8.25" hidden="1" customHeight="1"/>
    <row r="62539" ht="8.25" hidden="1" customHeight="1"/>
    <row r="62540" ht="8.25" hidden="1" customHeight="1"/>
    <row r="62541" ht="8.25" hidden="1" customHeight="1"/>
    <row r="62542" ht="8.25" hidden="1" customHeight="1"/>
    <row r="62543" ht="8.25" hidden="1" customHeight="1"/>
    <row r="62544" ht="8.25" hidden="1" customHeight="1"/>
    <row r="62545" ht="8.25" hidden="1" customHeight="1"/>
    <row r="62546" ht="8.25" hidden="1" customHeight="1"/>
    <row r="62547" ht="8.25" hidden="1" customHeight="1"/>
    <row r="62548" ht="8.25" hidden="1" customHeight="1"/>
    <row r="62549" ht="8.25" hidden="1" customHeight="1"/>
    <row r="62550" ht="8.25" hidden="1" customHeight="1"/>
    <row r="62551" ht="8.25" hidden="1" customHeight="1"/>
    <row r="62552" ht="8.25" hidden="1" customHeight="1"/>
    <row r="62553" ht="8.25" hidden="1" customHeight="1"/>
    <row r="62554" ht="8.25" hidden="1" customHeight="1"/>
    <row r="62555" ht="8.25" hidden="1" customHeight="1"/>
    <row r="62556" ht="8.25" hidden="1" customHeight="1"/>
    <row r="62557" ht="8.25" hidden="1" customHeight="1"/>
    <row r="62558" ht="8.25" hidden="1" customHeight="1"/>
    <row r="62559" ht="8.25" hidden="1" customHeight="1"/>
    <row r="62560" ht="8.25" hidden="1" customHeight="1"/>
    <row r="62561" ht="8.25" hidden="1" customHeight="1"/>
    <row r="62562" ht="8.25" hidden="1" customHeight="1"/>
    <row r="62563" ht="8.25" hidden="1" customHeight="1"/>
    <row r="62564" ht="8.25" hidden="1" customHeight="1"/>
    <row r="62565" ht="8.25" hidden="1" customHeight="1"/>
    <row r="62566" ht="8.25" hidden="1" customHeight="1"/>
    <row r="62567" ht="8.25" hidden="1" customHeight="1"/>
    <row r="62568" ht="8.25" hidden="1" customHeight="1"/>
    <row r="62569" ht="8.25" hidden="1" customHeight="1"/>
    <row r="62570" ht="8.25" hidden="1" customHeight="1"/>
    <row r="62571" ht="8.25" hidden="1" customHeight="1"/>
    <row r="62572" ht="8.25" hidden="1" customHeight="1"/>
    <row r="62573" ht="8.25" hidden="1" customHeight="1"/>
    <row r="62574" ht="8.25" hidden="1" customHeight="1"/>
    <row r="62575" ht="8.25" hidden="1" customHeight="1"/>
    <row r="62576" ht="8.25" hidden="1" customHeight="1"/>
    <row r="62577" ht="8.25" hidden="1" customHeight="1"/>
    <row r="62578" ht="8.25" hidden="1" customHeight="1"/>
    <row r="62579" ht="8.25" hidden="1" customHeight="1"/>
    <row r="62580" ht="8.25" hidden="1" customHeight="1"/>
    <row r="62581" ht="8.25" hidden="1" customHeight="1"/>
    <row r="62582" ht="8.25" hidden="1" customHeight="1"/>
    <row r="62583" ht="8.25" hidden="1" customHeight="1"/>
    <row r="62584" ht="8.25" hidden="1" customHeight="1"/>
    <row r="62585" ht="8.25" hidden="1" customHeight="1"/>
    <row r="62586" ht="8.25" hidden="1" customHeight="1"/>
    <row r="62587" ht="8.25" hidden="1" customHeight="1"/>
    <row r="62588" ht="8.25" hidden="1" customHeight="1"/>
    <row r="62589" ht="8.25" hidden="1" customHeight="1"/>
    <row r="62590" ht="8.25" hidden="1" customHeight="1"/>
    <row r="62591" ht="8.25" hidden="1" customHeight="1"/>
    <row r="62592" ht="8.25" hidden="1" customHeight="1"/>
    <row r="62593" ht="8.25" hidden="1" customHeight="1"/>
    <row r="62594" ht="8.25" hidden="1" customHeight="1"/>
    <row r="62595" ht="8.25" hidden="1" customHeight="1"/>
    <row r="62596" ht="8.25" hidden="1" customHeight="1"/>
    <row r="62597" ht="8.25" hidden="1" customHeight="1"/>
    <row r="62598" ht="8.25" hidden="1" customHeight="1"/>
    <row r="62599" ht="8.25" hidden="1" customHeight="1"/>
    <row r="62600" ht="8.25" hidden="1" customHeight="1"/>
    <row r="62601" ht="8.25" hidden="1" customHeight="1"/>
    <row r="62602" ht="8.25" hidden="1" customHeight="1"/>
    <row r="62603" ht="8.25" hidden="1" customHeight="1"/>
    <row r="62604" ht="8.25" hidden="1" customHeight="1"/>
    <row r="62605" ht="8.25" hidden="1" customHeight="1"/>
    <row r="62606" ht="8.25" hidden="1" customHeight="1"/>
    <row r="62607" ht="8.25" hidden="1" customHeight="1"/>
    <row r="62608" ht="8.25" hidden="1" customHeight="1"/>
    <row r="62609" ht="8.25" hidden="1" customHeight="1"/>
    <row r="62610" ht="8.25" hidden="1" customHeight="1"/>
    <row r="62611" ht="8.25" hidden="1" customHeight="1"/>
    <row r="62612" ht="8.25" hidden="1" customHeight="1"/>
    <row r="62613" ht="8.25" hidden="1" customHeight="1"/>
    <row r="62614" ht="8.25" hidden="1" customHeight="1"/>
    <row r="62615" ht="8.25" hidden="1" customHeight="1"/>
    <row r="62616" ht="8.25" hidden="1" customHeight="1"/>
    <row r="62617" ht="8.25" hidden="1" customHeight="1"/>
    <row r="62618" ht="8.25" hidden="1" customHeight="1"/>
    <row r="62619" ht="8.25" hidden="1" customHeight="1"/>
    <row r="62620" ht="8.25" hidden="1" customHeight="1"/>
    <row r="62621" ht="8.25" hidden="1" customHeight="1"/>
    <row r="62622" ht="8.25" hidden="1" customHeight="1"/>
    <row r="62623" ht="8.25" hidden="1" customHeight="1"/>
    <row r="62624" ht="8.25" hidden="1" customHeight="1"/>
    <row r="62625" ht="8.25" hidden="1" customHeight="1"/>
    <row r="62626" ht="8.25" hidden="1" customHeight="1"/>
    <row r="62627" ht="8.25" hidden="1" customHeight="1"/>
    <row r="62628" ht="8.25" hidden="1" customHeight="1"/>
    <row r="62629" ht="8.25" hidden="1" customHeight="1"/>
    <row r="62630" ht="8.25" hidden="1" customHeight="1"/>
    <row r="62631" ht="8.25" hidden="1" customHeight="1"/>
    <row r="62632" ht="8.25" hidden="1" customHeight="1"/>
    <row r="62633" ht="8.25" hidden="1" customHeight="1"/>
    <row r="62634" ht="8.25" hidden="1" customHeight="1"/>
    <row r="62635" ht="8.25" hidden="1" customHeight="1"/>
    <row r="62636" ht="8.25" hidden="1" customHeight="1"/>
    <row r="62637" ht="8.25" hidden="1" customHeight="1"/>
    <row r="62638" ht="8.25" hidden="1" customHeight="1"/>
    <row r="62639" ht="8.25" hidden="1" customHeight="1"/>
    <row r="62640" ht="8.25" hidden="1" customHeight="1"/>
    <row r="62641" ht="8.25" hidden="1" customHeight="1"/>
    <row r="62642" ht="8.25" hidden="1" customHeight="1"/>
    <row r="62643" ht="8.25" hidden="1" customHeight="1"/>
    <row r="62644" ht="8.25" hidden="1" customHeight="1"/>
    <row r="62645" ht="8.25" hidden="1" customHeight="1"/>
    <row r="62646" ht="8.25" hidden="1" customHeight="1"/>
    <row r="62647" ht="8.25" hidden="1" customHeight="1"/>
    <row r="62648" ht="8.25" hidden="1" customHeight="1"/>
    <row r="62649" ht="8.25" hidden="1" customHeight="1"/>
    <row r="62650" ht="8.25" hidden="1" customHeight="1"/>
    <row r="62651" ht="8.25" hidden="1" customHeight="1"/>
    <row r="62652" ht="8.25" hidden="1" customHeight="1"/>
    <row r="62653" ht="8.25" hidden="1" customHeight="1"/>
    <row r="62654" ht="8.25" hidden="1" customHeight="1"/>
    <row r="62655" ht="8.25" hidden="1" customHeight="1"/>
    <row r="62656" ht="8.25" hidden="1" customHeight="1"/>
    <row r="62657" ht="8.25" hidden="1" customHeight="1"/>
    <row r="62658" ht="8.25" hidden="1" customHeight="1"/>
    <row r="62659" ht="8.25" hidden="1" customHeight="1"/>
    <row r="62660" ht="8.25" hidden="1" customHeight="1"/>
    <row r="62661" ht="8.25" hidden="1" customHeight="1"/>
    <row r="62662" ht="8.25" hidden="1" customHeight="1"/>
    <row r="62663" ht="8.25" hidden="1" customHeight="1"/>
    <row r="62664" ht="8.25" hidden="1" customHeight="1"/>
    <row r="62665" ht="8.25" hidden="1" customHeight="1"/>
    <row r="62666" ht="8.25" hidden="1" customHeight="1"/>
    <row r="62667" ht="8.25" hidden="1" customHeight="1"/>
    <row r="62668" ht="8.25" hidden="1" customHeight="1"/>
    <row r="62669" ht="8.25" hidden="1" customHeight="1"/>
    <row r="62670" ht="8.25" hidden="1" customHeight="1"/>
    <row r="62671" ht="8.25" hidden="1" customHeight="1"/>
    <row r="62672" ht="8.25" hidden="1" customHeight="1"/>
    <row r="62673" ht="8.25" hidden="1" customHeight="1"/>
    <row r="62674" ht="8.25" hidden="1" customHeight="1"/>
    <row r="62675" ht="8.25" hidden="1" customHeight="1"/>
    <row r="62676" ht="8.25" hidden="1" customHeight="1"/>
    <row r="62677" ht="8.25" hidden="1" customHeight="1"/>
    <row r="62678" ht="8.25" hidden="1" customHeight="1"/>
    <row r="62679" ht="8.25" hidden="1" customHeight="1"/>
    <row r="62680" ht="8.25" hidden="1" customHeight="1"/>
    <row r="62681" ht="8.25" hidden="1" customHeight="1"/>
    <row r="62682" ht="8.25" hidden="1" customHeight="1"/>
    <row r="62683" ht="8.25" hidden="1" customHeight="1"/>
    <row r="62684" ht="8.25" hidden="1" customHeight="1"/>
    <row r="62685" ht="8.25" hidden="1" customHeight="1"/>
    <row r="62686" ht="8.25" hidden="1" customHeight="1"/>
    <row r="62687" ht="8.25" hidden="1" customHeight="1"/>
    <row r="62688" ht="8.25" hidden="1" customHeight="1"/>
    <row r="62689" ht="8.25" hidden="1" customHeight="1"/>
    <row r="62690" ht="8.25" hidden="1" customHeight="1"/>
    <row r="62691" ht="8.25" hidden="1" customHeight="1"/>
    <row r="62692" ht="8.25" hidden="1" customHeight="1"/>
    <row r="62693" ht="8.25" hidden="1" customHeight="1"/>
    <row r="62694" ht="8.25" hidden="1" customHeight="1"/>
    <row r="62695" ht="8.25" hidden="1" customHeight="1"/>
    <row r="62696" ht="8.25" hidden="1" customHeight="1"/>
    <row r="62697" ht="8.25" hidden="1" customHeight="1"/>
    <row r="62698" ht="8.25" hidden="1" customHeight="1"/>
    <row r="62699" ht="8.25" hidden="1" customHeight="1"/>
    <row r="62700" ht="8.25" hidden="1" customHeight="1"/>
    <row r="62701" ht="8.25" hidden="1" customHeight="1"/>
    <row r="62702" ht="8.25" hidden="1" customHeight="1"/>
    <row r="62703" ht="8.25" hidden="1" customHeight="1"/>
    <row r="62704" ht="8.25" hidden="1" customHeight="1"/>
    <row r="62705" ht="8.25" hidden="1" customHeight="1"/>
    <row r="62706" ht="8.25" hidden="1" customHeight="1"/>
    <row r="62707" ht="8.25" hidden="1" customHeight="1"/>
    <row r="62708" ht="8.25" hidden="1" customHeight="1"/>
    <row r="62709" ht="8.25" hidden="1" customHeight="1"/>
    <row r="62710" ht="8.25" hidden="1" customHeight="1"/>
    <row r="62711" ht="8.25" hidden="1" customHeight="1"/>
    <row r="62712" ht="8.25" hidden="1" customHeight="1"/>
    <row r="62713" ht="8.25" hidden="1" customHeight="1"/>
    <row r="62714" ht="8.25" hidden="1" customHeight="1"/>
    <row r="62715" ht="8.25" hidden="1" customHeight="1"/>
    <row r="62716" ht="8.25" hidden="1" customHeight="1"/>
    <row r="62717" ht="8.25" hidden="1" customHeight="1"/>
    <row r="62718" ht="8.25" hidden="1" customHeight="1"/>
    <row r="62719" ht="8.25" hidden="1" customHeight="1"/>
    <row r="62720" ht="8.25" hidden="1" customHeight="1"/>
    <row r="62721" ht="8.25" hidden="1" customHeight="1"/>
    <row r="62722" ht="8.25" hidden="1" customHeight="1"/>
    <row r="62723" ht="8.25" hidden="1" customHeight="1"/>
    <row r="62724" ht="8.25" hidden="1" customHeight="1"/>
    <row r="62725" ht="8.25" hidden="1" customHeight="1"/>
    <row r="62726" ht="8.25" hidden="1" customHeight="1"/>
    <row r="62727" ht="8.25" hidden="1" customHeight="1"/>
    <row r="62728" ht="8.25" hidden="1" customHeight="1"/>
    <row r="62729" ht="8.25" hidden="1" customHeight="1"/>
    <row r="62730" ht="8.25" hidden="1" customHeight="1"/>
    <row r="62731" ht="8.25" hidden="1" customHeight="1"/>
    <row r="62732" ht="8.25" hidden="1" customHeight="1"/>
    <row r="62733" ht="8.25" hidden="1" customHeight="1"/>
    <row r="62734" ht="8.25" hidden="1" customHeight="1"/>
    <row r="62735" ht="8.25" hidden="1" customHeight="1"/>
    <row r="62736" ht="8.25" hidden="1" customHeight="1"/>
    <row r="62737" ht="8.25" hidden="1" customHeight="1"/>
    <row r="62738" ht="8.25" hidden="1" customHeight="1"/>
    <row r="62739" ht="8.25" hidden="1" customHeight="1"/>
    <row r="62740" ht="8.25" hidden="1" customHeight="1"/>
    <row r="62741" ht="8.25" hidden="1" customHeight="1"/>
    <row r="62742" ht="8.25" hidden="1" customHeight="1"/>
    <row r="62743" ht="8.25" hidden="1" customHeight="1"/>
    <row r="62744" ht="8.25" hidden="1" customHeight="1"/>
    <row r="62745" ht="8.25" hidden="1" customHeight="1"/>
    <row r="62746" ht="8.25" hidden="1" customHeight="1"/>
    <row r="62747" ht="8.25" hidden="1" customHeight="1"/>
    <row r="62748" ht="8.25" hidden="1" customHeight="1"/>
    <row r="62749" ht="8.25" hidden="1" customHeight="1"/>
    <row r="62750" ht="8.25" hidden="1" customHeight="1"/>
    <row r="62751" ht="8.25" hidden="1" customHeight="1"/>
    <row r="62752" ht="8.25" hidden="1" customHeight="1"/>
    <row r="62753" ht="8.25" hidden="1" customHeight="1"/>
    <row r="62754" ht="8.25" hidden="1" customHeight="1"/>
    <row r="62755" ht="8.25" hidden="1" customHeight="1"/>
    <row r="62756" ht="8.25" hidden="1" customHeight="1"/>
    <row r="62757" ht="8.25" hidden="1" customHeight="1"/>
    <row r="62758" ht="8.25" hidden="1" customHeight="1"/>
    <row r="62759" ht="8.25" hidden="1" customHeight="1"/>
    <row r="62760" ht="8.25" hidden="1" customHeight="1"/>
    <row r="62761" ht="8.25" hidden="1" customHeight="1"/>
    <row r="62762" ht="8.25" hidden="1" customHeight="1"/>
    <row r="62763" ht="8.25" hidden="1" customHeight="1"/>
    <row r="62764" ht="8.25" hidden="1" customHeight="1"/>
    <row r="62765" ht="8.25" hidden="1" customHeight="1"/>
    <row r="62766" ht="8.25" hidden="1" customHeight="1"/>
    <row r="62767" ht="8.25" hidden="1" customHeight="1"/>
    <row r="62768" ht="8.25" hidden="1" customHeight="1"/>
    <row r="62769" ht="8.25" hidden="1" customHeight="1"/>
    <row r="62770" ht="8.25" hidden="1" customHeight="1"/>
    <row r="62771" ht="8.25" hidden="1" customHeight="1"/>
    <row r="62772" ht="8.25" hidden="1" customHeight="1"/>
    <row r="62773" ht="8.25" hidden="1" customHeight="1"/>
    <row r="62774" ht="8.25" hidden="1" customHeight="1"/>
    <row r="62775" ht="8.25" hidden="1" customHeight="1"/>
    <row r="62776" ht="8.25" hidden="1" customHeight="1"/>
    <row r="62777" ht="8.25" hidden="1" customHeight="1"/>
    <row r="62778" ht="8.25" hidden="1" customHeight="1"/>
    <row r="62779" ht="8.25" hidden="1" customHeight="1"/>
    <row r="62780" ht="8.25" hidden="1" customHeight="1"/>
    <row r="62781" ht="8.25" hidden="1" customHeight="1"/>
    <row r="62782" ht="8.25" hidden="1" customHeight="1"/>
    <row r="62783" ht="8.25" hidden="1" customHeight="1"/>
    <row r="62784" ht="8.25" hidden="1" customHeight="1"/>
    <row r="62785" ht="8.25" hidden="1" customHeight="1"/>
    <row r="62786" ht="8.25" hidden="1" customHeight="1"/>
    <row r="62787" ht="8.25" hidden="1" customHeight="1"/>
    <row r="62788" ht="8.25" hidden="1" customHeight="1"/>
    <row r="62789" ht="8.25" hidden="1" customHeight="1"/>
    <row r="62790" ht="8.25" hidden="1" customHeight="1"/>
    <row r="62791" ht="8.25" hidden="1" customHeight="1"/>
    <row r="62792" ht="8.25" hidden="1" customHeight="1"/>
    <row r="62793" ht="8.25" hidden="1" customHeight="1"/>
    <row r="62794" ht="8.25" hidden="1" customHeight="1"/>
    <row r="62795" ht="8.25" hidden="1" customHeight="1"/>
    <row r="62796" ht="8.25" hidden="1" customHeight="1"/>
    <row r="62797" ht="8.25" hidden="1" customHeight="1"/>
    <row r="62798" ht="8.25" hidden="1" customHeight="1"/>
    <row r="62799" ht="8.25" hidden="1" customHeight="1"/>
    <row r="62800" ht="8.25" hidden="1" customHeight="1"/>
    <row r="62801" ht="8.25" hidden="1" customHeight="1"/>
    <row r="62802" ht="8.25" hidden="1" customHeight="1"/>
    <row r="62803" ht="8.25" hidden="1" customHeight="1"/>
    <row r="62804" ht="8.25" hidden="1" customHeight="1"/>
    <row r="62805" ht="8.25" hidden="1" customHeight="1"/>
    <row r="62806" ht="8.25" hidden="1" customHeight="1"/>
    <row r="62807" ht="8.25" hidden="1" customHeight="1"/>
    <row r="62808" ht="8.25" hidden="1" customHeight="1"/>
    <row r="62809" ht="8.25" hidden="1" customHeight="1"/>
    <row r="62810" ht="8.25" hidden="1" customHeight="1"/>
    <row r="62811" ht="8.25" hidden="1" customHeight="1"/>
    <row r="62812" ht="8.25" hidden="1" customHeight="1"/>
    <row r="62813" ht="8.25" hidden="1" customHeight="1"/>
    <row r="62814" ht="8.25" hidden="1" customHeight="1"/>
    <row r="62815" ht="8.25" hidden="1" customHeight="1"/>
    <row r="62816" ht="8.25" hidden="1" customHeight="1"/>
    <row r="62817" ht="8.25" hidden="1" customHeight="1"/>
    <row r="62818" ht="8.25" hidden="1" customHeight="1"/>
    <row r="62819" ht="8.25" hidden="1" customHeight="1"/>
    <row r="62820" ht="8.25" hidden="1" customHeight="1"/>
    <row r="62821" ht="8.25" hidden="1" customHeight="1"/>
    <row r="62822" ht="8.25" hidden="1" customHeight="1"/>
    <row r="62823" ht="8.25" hidden="1" customHeight="1"/>
    <row r="62824" ht="8.25" hidden="1" customHeight="1"/>
    <row r="62825" ht="8.25" hidden="1" customHeight="1"/>
    <row r="62826" ht="8.25" hidden="1" customHeight="1"/>
    <row r="62827" ht="8.25" hidden="1" customHeight="1"/>
    <row r="62828" ht="8.25" hidden="1" customHeight="1"/>
    <row r="62829" ht="8.25" hidden="1" customHeight="1"/>
    <row r="62830" ht="8.25" hidden="1" customHeight="1"/>
    <row r="62831" ht="8.25" hidden="1" customHeight="1"/>
    <row r="62832" ht="8.25" hidden="1" customHeight="1"/>
    <row r="62833" ht="8.25" hidden="1" customHeight="1"/>
    <row r="62834" ht="8.25" hidden="1" customHeight="1"/>
    <row r="62835" ht="8.25" hidden="1" customHeight="1"/>
    <row r="62836" ht="8.25" hidden="1" customHeight="1"/>
    <row r="62837" ht="8.25" hidden="1" customHeight="1"/>
    <row r="62838" ht="8.25" hidden="1" customHeight="1"/>
    <row r="62839" ht="8.25" hidden="1" customHeight="1"/>
    <row r="62840" ht="8.25" hidden="1" customHeight="1"/>
    <row r="62841" ht="8.25" hidden="1" customHeight="1"/>
    <row r="62842" ht="8.25" hidden="1" customHeight="1"/>
    <row r="62843" ht="8.25" hidden="1" customHeight="1"/>
    <row r="62844" ht="8.25" hidden="1" customHeight="1"/>
    <row r="62845" ht="8.25" hidden="1" customHeight="1"/>
    <row r="62846" ht="8.25" hidden="1" customHeight="1"/>
    <row r="62847" ht="8.25" hidden="1" customHeight="1"/>
    <row r="62848" ht="8.25" hidden="1" customHeight="1"/>
    <row r="62849" ht="8.25" hidden="1" customHeight="1"/>
    <row r="62850" ht="8.25" hidden="1" customHeight="1"/>
    <row r="62851" ht="8.25" hidden="1" customHeight="1"/>
    <row r="62852" ht="8.25" hidden="1" customHeight="1"/>
    <row r="62853" ht="8.25" hidden="1" customHeight="1"/>
    <row r="62854" ht="8.25" hidden="1" customHeight="1"/>
    <row r="62855" ht="8.25" hidden="1" customHeight="1"/>
    <row r="62856" ht="8.25" hidden="1" customHeight="1"/>
    <row r="62857" ht="8.25" hidden="1" customHeight="1"/>
    <row r="62858" ht="8.25" hidden="1" customHeight="1"/>
    <row r="62859" ht="8.25" hidden="1" customHeight="1"/>
    <row r="62860" ht="8.25" hidden="1" customHeight="1"/>
    <row r="62861" ht="8.25" hidden="1" customHeight="1"/>
    <row r="62862" ht="8.25" hidden="1" customHeight="1"/>
    <row r="62863" ht="8.25" hidden="1" customHeight="1"/>
    <row r="62864" ht="8.25" hidden="1" customHeight="1"/>
    <row r="62865" ht="8.25" hidden="1" customHeight="1"/>
    <row r="62866" ht="8.25" hidden="1" customHeight="1"/>
    <row r="62867" ht="8.25" hidden="1" customHeight="1"/>
    <row r="62868" ht="8.25" hidden="1" customHeight="1"/>
    <row r="62869" ht="8.25" hidden="1" customHeight="1"/>
    <row r="62870" ht="8.25" hidden="1" customHeight="1"/>
    <row r="62871" ht="8.25" hidden="1" customHeight="1"/>
    <row r="62872" ht="8.25" hidden="1" customHeight="1"/>
    <row r="62873" ht="8.25" hidden="1" customHeight="1"/>
    <row r="62874" ht="8.25" hidden="1" customHeight="1"/>
    <row r="62875" ht="8.25" hidden="1" customHeight="1"/>
    <row r="62876" ht="8.25" hidden="1" customHeight="1"/>
    <row r="62877" ht="8.25" hidden="1" customHeight="1"/>
    <row r="62878" ht="8.25" hidden="1" customHeight="1"/>
    <row r="62879" ht="8.25" hidden="1" customHeight="1"/>
    <row r="62880" ht="8.25" hidden="1" customHeight="1"/>
    <row r="62881" ht="8.25" hidden="1" customHeight="1"/>
    <row r="62882" ht="8.25" hidden="1" customHeight="1"/>
    <row r="62883" ht="8.25" hidden="1" customHeight="1"/>
    <row r="62884" ht="8.25" hidden="1" customHeight="1"/>
    <row r="62885" ht="8.25" hidden="1" customHeight="1"/>
    <row r="62886" ht="8.25" hidden="1" customHeight="1"/>
    <row r="62887" ht="8.25" hidden="1" customHeight="1"/>
    <row r="62888" ht="8.25" hidden="1" customHeight="1"/>
    <row r="62889" ht="8.25" hidden="1" customHeight="1"/>
    <row r="62890" ht="8.25" hidden="1" customHeight="1"/>
    <row r="62891" ht="8.25" hidden="1" customHeight="1"/>
    <row r="62892" ht="8.25" hidden="1" customHeight="1"/>
    <row r="62893" ht="8.25" hidden="1" customHeight="1"/>
    <row r="62894" ht="8.25" hidden="1" customHeight="1"/>
    <row r="62895" ht="8.25" hidden="1" customHeight="1"/>
    <row r="62896" ht="8.25" hidden="1" customHeight="1"/>
    <row r="62897" ht="8.25" hidden="1" customHeight="1"/>
    <row r="62898" ht="8.25" hidden="1" customHeight="1"/>
    <row r="62899" ht="8.25" hidden="1" customHeight="1"/>
    <row r="62900" ht="8.25" hidden="1" customHeight="1"/>
    <row r="62901" ht="8.25" hidden="1" customHeight="1"/>
    <row r="62902" ht="8.25" hidden="1" customHeight="1"/>
    <row r="62903" ht="8.25" hidden="1" customHeight="1"/>
    <row r="62904" ht="8.25" hidden="1" customHeight="1"/>
    <row r="62905" ht="8.25" hidden="1" customHeight="1"/>
    <row r="62906" ht="8.25" hidden="1" customHeight="1"/>
    <row r="62907" ht="8.25" hidden="1" customHeight="1"/>
    <row r="62908" ht="8.25" hidden="1" customHeight="1"/>
    <row r="62909" ht="8.25" hidden="1" customHeight="1"/>
    <row r="62910" ht="8.25" hidden="1" customHeight="1"/>
    <row r="62911" ht="8.25" hidden="1" customHeight="1"/>
    <row r="62912" ht="8.25" hidden="1" customHeight="1"/>
    <row r="62913" ht="8.25" hidden="1" customHeight="1"/>
    <row r="62914" ht="8.25" hidden="1" customHeight="1"/>
    <row r="62915" ht="8.25" hidden="1" customHeight="1"/>
    <row r="62916" ht="8.25" hidden="1" customHeight="1"/>
    <row r="62917" ht="8.25" hidden="1" customHeight="1"/>
    <row r="62918" ht="8.25" hidden="1" customHeight="1"/>
    <row r="62919" ht="8.25" hidden="1" customHeight="1"/>
    <row r="62920" ht="8.25" hidden="1" customHeight="1"/>
    <row r="62921" ht="8.25" hidden="1" customHeight="1"/>
    <row r="62922" ht="8.25" hidden="1" customHeight="1"/>
    <row r="62923" ht="8.25" hidden="1" customHeight="1"/>
    <row r="62924" ht="8.25" hidden="1" customHeight="1"/>
    <row r="62925" ht="8.25" hidden="1" customHeight="1"/>
    <row r="62926" ht="8.25" hidden="1" customHeight="1"/>
    <row r="62927" ht="8.25" hidden="1" customHeight="1"/>
    <row r="62928" ht="8.25" hidden="1" customHeight="1"/>
    <row r="62929" ht="8.25" hidden="1" customHeight="1"/>
    <row r="62930" ht="8.25" hidden="1" customHeight="1"/>
    <row r="62931" ht="8.25" hidden="1" customHeight="1"/>
    <row r="62932" ht="8.25" hidden="1" customHeight="1"/>
    <row r="62933" ht="8.25" hidden="1" customHeight="1"/>
    <row r="62934" ht="8.25" hidden="1" customHeight="1"/>
    <row r="62935" ht="8.25" hidden="1" customHeight="1"/>
    <row r="62936" ht="8.25" hidden="1" customHeight="1"/>
    <row r="62937" ht="8.25" hidden="1" customHeight="1"/>
    <row r="62938" ht="8.25" hidden="1" customHeight="1"/>
    <row r="62939" ht="8.25" hidden="1" customHeight="1"/>
    <row r="62940" ht="8.25" hidden="1" customHeight="1"/>
    <row r="62941" ht="8.25" hidden="1" customHeight="1"/>
    <row r="62942" ht="8.25" hidden="1" customHeight="1"/>
    <row r="62943" ht="8.25" hidden="1" customHeight="1"/>
    <row r="62944" ht="8.25" hidden="1" customHeight="1"/>
    <row r="62945" ht="8.25" hidden="1" customHeight="1"/>
    <row r="62946" ht="8.25" hidden="1" customHeight="1"/>
    <row r="62947" ht="8.25" hidden="1" customHeight="1"/>
    <row r="62948" ht="8.25" hidden="1" customHeight="1"/>
    <row r="62949" ht="8.25" hidden="1" customHeight="1"/>
    <row r="62950" ht="8.25" hidden="1" customHeight="1"/>
    <row r="62951" ht="8.25" hidden="1" customHeight="1"/>
    <row r="62952" ht="8.25" hidden="1" customHeight="1"/>
    <row r="62953" ht="8.25" hidden="1" customHeight="1"/>
    <row r="62954" ht="8.25" hidden="1" customHeight="1"/>
    <row r="62955" ht="8.25" hidden="1" customHeight="1"/>
    <row r="62956" ht="8.25" hidden="1" customHeight="1"/>
    <row r="62957" ht="8.25" hidden="1" customHeight="1"/>
    <row r="62958" ht="8.25" hidden="1" customHeight="1"/>
    <row r="62959" ht="8.25" hidden="1" customHeight="1"/>
    <row r="62960" ht="8.25" hidden="1" customHeight="1"/>
    <row r="62961" ht="8.25" hidden="1" customHeight="1"/>
    <row r="62962" ht="8.25" hidden="1" customHeight="1"/>
    <row r="62963" ht="8.25" hidden="1" customHeight="1"/>
    <row r="62964" ht="8.25" hidden="1" customHeight="1"/>
    <row r="62965" ht="8.25" hidden="1" customHeight="1"/>
    <row r="62966" ht="8.25" hidden="1" customHeight="1"/>
    <row r="62967" ht="8.25" hidden="1" customHeight="1"/>
    <row r="62968" ht="8.25" hidden="1" customHeight="1"/>
    <row r="62969" ht="8.25" hidden="1" customHeight="1"/>
    <row r="62970" ht="8.25" hidden="1" customHeight="1"/>
    <row r="62971" ht="8.25" hidden="1" customHeight="1"/>
    <row r="62972" ht="8.25" hidden="1" customHeight="1"/>
    <row r="62973" ht="8.25" hidden="1" customHeight="1"/>
    <row r="62974" ht="8.25" hidden="1" customHeight="1"/>
    <row r="62975" ht="8.25" hidden="1" customHeight="1"/>
    <row r="62976" ht="8.25" hidden="1" customHeight="1"/>
    <row r="62977" ht="8.25" hidden="1" customHeight="1"/>
    <row r="62978" ht="8.25" hidden="1" customHeight="1"/>
    <row r="62979" ht="8.25" hidden="1" customHeight="1"/>
    <row r="62980" ht="8.25" hidden="1" customHeight="1"/>
    <row r="62981" ht="8.25" hidden="1" customHeight="1"/>
    <row r="62982" ht="8.25" hidden="1" customHeight="1"/>
    <row r="62983" ht="8.25" hidden="1" customHeight="1"/>
    <row r="62984" ht="8.25" hidden="1" customHeight="1"/>
    <row r="62985" ht="8.25" hidden="1" customHeight="1"/>
    <row r="62986" ht="8.25" hidden="1" customHeight="1"/>
    <row r="62987" ht="8.25" hidden="1" customHeight="1"/>
    <row r="62988" ht="8.25" hidden="1" customHeight="1"/>
    <row r="62989" ht="8.25" hidden="1" customHeight="1"/>
    <row r="62990" ht="8.25" hidden="1" customHeight="1"/>
    <row r="62991" ht="8.25" hidden="1" customHeight="1"/>
    <row r="62992" ht="8.25" hidden="1" customHeight="1"/>
    <row r="62993" ht="8.25" hidden="1" customHeight="1"/>
    <row r="62994" ht="8.25" hidden="1" customHeight="1"/>
    <row r="62995" ht="8.25" hidden="1" customHeight="1"/>
    <row r="62996" ht="8.25" hidden="1" customHeight="1"/>
    <row r="62997" ht="8.25" hidden="1" customHeight="1"/>
    <row r="62998" ht="8.25" hidden="1" customHeight="1"/>
    <row r="62999" ht="8.25" hidden="1" customHeight="1"/>
    <row r="63000" ht="8.25" hidden="1" customHeight="1"/>
    <row r="63001" ht="8.25" hidden="1" customHeight="1"/>
    <row r="63002" ht="8.25" hidden="1" customHeight="1"/>
    <row r="63003" ht="8.25" hidden="1" customHeight="1"/>
    <row r="63004" ht="8.25" hidden="1" customHeight="1"/>
    <row r="63005" ht="8.25" hidden="1" customHeight="1"/>
    <row r="63006" ht="8.25" hidden="1" customHeight="1"/>
    <row r="63007" ht="8.25" hidden="1" customHeight="1"/>
    <row r="63008" ht="8.25" hidden="1" customHeight="1"/>
    <row r="63009" ht="8.25" hidden="1" customHeight="1"/>
    <row r="63010" ht="8.25" hidden="1" customHeight="1"/>
    <row r="63011" ht="8.25" hidden="1" customHeight="1"/>
    <row r="63012" ht="8.25" hidden="1" customHeight="1"/>
    <row r="63013" ht="8.25" hidden="1" customHeight="1"/>
    <row r="63014" ht="8.25" hidden="1" customHeight="1"/>
    <row r="63015" ht="8.25" hidden="1" customHeight="1"/>
    <row r="63016" ht="8.25" hidden="1" customHeight="1"/>
    <row r="63017" ht="8.25" hidden="1" customHeight="1"/>
    <row r="63018" ht="8.25" hidden="1" customHeight="1"/>
    <row r="63019" ht="8.25" hidden="1" customHeight="1"/>
    <row r="63020" ht="8.25" hidden="1" customHeight="1"/>
    <row r="63021" ht="8.25" hidden="1" customHeight="1"/>
    <row r="63022" ht="8.25" hidden="1" customHeight="1"/>
    <row r="63023" ht="8.25" hidden="1" customHeight="1"/>
    <row r="63024" ht="8.25" hidden="1" customHeight="1"/>
    <row r="63025" ht="8.25" hidden="1" customHeight="1"/>
    <row r="63026" ht="8.25" hidden="1" customHeight="1"/>
    <row r="63027" ht="8.25" hidden="1" customHeight="1"/>
    <row r="63028" ht="8.25" hidden="1" customHeight="1"/>
    <row r="63029" ht="8.25" hidden="1" customHeight="1"/>
    <row r="63030" ht="8.25" hidden="1" customHeight="1"/>
    <row r="63031" ht="8.25" hidden="1" customHeight="1"/>
    <row r="63032" ht="8.25" hidden="1" customHeight="1"/>
    <row r="63033" ht="8.25" hidden="1" customHeight="1"/>
    <row r="63034" ht="8.25" hidden="1" customHeight="1"/>
    <row r="63035" ht="8.25" hidden="1" customHeight="1"/>
    <row r="63036" ht="8.25" hidden="1" customHeight="1"/>
    <row r="63037" ht="8.25" hidden="1" customHeight="1"/>
    <row r="63038" ht="8.25" hidden="1" customHeight="1"/>
    <row r="63039" ht="8.25" hidden="1" customHeight="1"/>
    <row r="63040" ht="8.25" hidden="1" customHeight="1"/>
    <row r="63041" ht="8.25" hidden="1" customHeight="1"/>
    <row r="63042" ht="8.25" hidden="1" customHeight="1"/>
    <row r="63043" ht="8.25" hidden="1" customHeight="1"/>
    <row r="63044" ht="8.25" hidden="1" customHeight="1"/>
    <row r="63045" ht="8.25" hidden="1" customHeight="1"/>
    <row r="63046" ht="8.25" hidden="1" customHeight="1"/>
    <row r="63047" ht="8.25" hidden="1" customHeight="1"/>
    <row r="63048" ht="8.25" hidden="1" customHeight="1"/>
    <row r="63049" ht="8.25" hidden="1" customHeight="1"/>
    <row r="63050" ht="8.25" hidden="1" customHeight="1"/>
    <row r="63051" ht="8.25" hidden="1" customHeight="1"/>
    <row r="63052" ht="8.25" hidden="1" customHeight="1"/>
    <row r="63053" ht="8.25" hidden="1" customHeight="1"/>
    <row r="63054" ht="8.25" hidden="1" customHeight="1"/>
    <row r="63055" ht="8.25" hidden="1" customHeight="1"/>
    <row r="63056" ht="8.25" hidden="1" customHeight="1"/>
    <row r="63057" ht="8.25" hidden="1" customHeight="1"/>
    <row r="63058" ht="8.25" hidden="1" customHeight="1"/>
    <row r="63059" ht="8.25" hidden="1" customHeight="1"/>
    <row r="63060" ht="8.25" hidden="1" customHeight="1"/>
    <row r="63061" ht="8.25" hidden="1" customHeight="1"/>
    <row r="63062" ht="8.25" hidden="1" customHeight="1"/>
    <row r="63063" ht="8.25" hidden="1" customHeight="1"/>
    <row r="63064" ht="8.25" hidden="1" customHeight="1"/>
    <row r="63065" ht="8.25" hidden="1" customHeight="1"/>
    <row r="63066" ht="8.25" hidden="1" customHeight="1"/>
    <row r="63067" ht="8.25" hidden="1" customHeight="1"/>
    <row r="63068" ht="8.25" hidden="1" customHeight="1"/>
    <row r="63069" ht="8.25" hidden="1" customHeight="1"/>
    <row r="63070" ht="8.25" hidden="1" customHeight="1"/>
    <row r="63071" ht="8.25" hidden="1" customHeight="1"/>
    <row r="63072" ht="8.25" hidden="1" customHeight="1"/>
    <row r="63073" ht="8.25" hidden="1" customHeight="1"/>
    <row r="63074" ht="8.25" hidden="1" customHeight="1"/>
    <row r="63075" ht="8.25" hidden="1" customHeight="1"/>
    <row r="63076" ht="8.25" hidden="1" customHeight="1"/>
    <row r="63077" ht="8.25" hidden="1" customHeight="1"/>
    <row r="63078" ht="8.25" hidden="1" customHeight="1"/>
    <row r="63079" ht="8.25" hidden="1" customHeight="1"/>
    <row r="63080" ht="8.25" hidden="1" customHeight="1"/>
    <row r="63081" ht="8.25" hidden="1" customHeight="1"/>
    <row r="63082" ht="8.25" hidden="1" customHeight="1"/>
    <row r="63083" ht="8.25" hidden="1" customHeight="1"/>
    <row r="63084" ht="8.25" hidden="1" customHeight="1"/>
    <row r="63085" ht="8.25" hidden="1" customHeight="1"/>
    <row r="63086" ht="8.25" hidden="1" customHeight="1"/>
    <row r="63087" ht="8.25" hidden="1" customHeight="1"/>
    <row r="63088" ht="8.25" hidden="1" customHeight="1"/>
    <row r="63089" ht="8.25" hidden="1" customHeight="1"/>
    <row r="63090" ht="8.25" hidden="1" customHeight="1"/>
    <row r="63091" ht="8.25" hidden="1" customHeight="1"/>
    <row r="63092" ht="8.25" hidden="1" customHeight="1"/>
    <row r="63093" ht="8.25" hidden="1" customHeight="1"/>
    <row r="63094" ht="8.25" hidden="1" customHeight="1"/>
    <row r="63095" ht="8.25" hidden="1" customHeight="1"/>
    <row r="63096" ht="8.25" hidden="1" customHeight="1"/>
    <row r="63097" ht="8.25" hidden="1" customHeight="1"/>
    <row r="63098" ht="8.25" hidden="1" customHeight="1"/>
    <row r="63099" ht="8.25" hidden="1" customHeight="1"/>
    <row r="63100" ht="8.25" hidden="1" customHeight="1"/>
    <row r="63101" ht="8.25" hidden="1" customHeight="1"/>
    <row r="63102" ht="8.25" hidden="1" customHeight="1"/>
    <row r="63103" ht="8.25" hidden="1" customHeight="1"/>
    <row r="63104" ht="8.25" hidden="1" customHeight="1"/>
    <row r="63105" ht="8.25" hidden="1" customHeight="1"/>
    <row r="63106" ht="8.25" hidden="1" customHeight="1"/>
    <row r="63107" ht="8.25" hidden="1" customHeight="1"/>
    <row r="63108" ht="8.25" hidden="1" customHeight="1"/>
    <row r="63109" ht="8.25" hidden="1" customHeight="1"/>
    <row r="63110" ht="8.25" hidden="1" customHeight="1"/>
    <row r="63111" ht="8.25" hidden="1" customHeight="1"/>
    <row r="63112" ht="8.25" hidden="1" customHeight="1"/>
    <row r="63113" ht="8.25" hidden="1" customHeight="1"/>
    <row r="63114" ht="8.25" hidden="1" customHeight="1"/>
    <row r="63115" ht="8.25" hidden="1" customHeight="1"/>
    <row r="63116" ht="8.25" hidden="1" customHeight="1"/>
    <row r="63117" ht="8.25" hidden="1" customHeight="1"/>
    <row r="63118" ht="8.25" hidden="1" customHeight="1"/>
    <row r="63119" ht="8.25" hidden="1" customHeight="1"/>
    <row r="63120" ht="8.25" hidden="1" customHeight="1"/>
    <row r="63121" ht="8.25" hidden="1" customHeight="1"/>
    <row r="63122" ht="8.25" hidden="1" customHeight="1"/>
    <row r="63123" ht="8.25" hidden="1" customHeight="1"/>
    <row r="63124" ht="8.25" hidden="1" customHeight="1"/>
    <row r="63125" ht="8.25" hidden="1" customHeight="1"/>
    <row r="63126" ht="8.25" hidden="1" customHeight="1"/>
    <row r="63127" ht="8.25" hidden="1" customHeight="1"/>
    <row r="63128" ht="8.25" hidden="1" customHeight="1"/>
    <row r="63129" ht="8.25" hidden="1" customHeight="1"/>
    <row r="63130" ht="8.25" hidden="1" customHeight="1"/>
    <row r="63131" ht="8.25" hidden="1" customHeight="1"/>
    <row r="63132" ht="8.25" hidden="1" customHeight="1"/>
    <row r="63133" ht="8.25" hidden="1" customHeight="1"/>
    <row r="63134" ht="8.25" hidden="1" customHeight="1"/>
    <row r="63135" ht="8.25" hidden="1" customHeight="1"/>
    <row r="63136" ht="8.25" hidden="1" customHeight="1"/>
    <row r="63137" ht="8.25" hidden="1" customHeight="1"/>
    <row r="63138" ht="8.25" hidden="1" customHeight="1"/>
    <row r="63139" ht="8.25" hidden="1" customHeight="1"/>
    <row r="63140" ht="8.25" hidden="1" customHeight="1"/>
    <row r="63141" ht="8.25" hidden="1" customHeight="1"/>
    <row r="63142" ht="8.25" hidden="1" customHeight="1"/>
    <row r="63143" ht="8.25" hidden="1" customHeight="1"/>
    <row r="63144" ht="8.25" hidden="1" customHeight="1"/>
    <row r="63145" ht="8.25" hidden="1" customHeight="1"/>
    <row r="63146" ht="8.25" hidden="1" customHeight="1"/>
    <row r="63147" ht="8.25" hidden="1" customHeight="1"/>
    <row r="63148" ht="8.25" hidden="1" customHeight="1"/>
    <row r="63149" ht="8.25" hidden="1" customHeight="1"/>
    <row r="63150" ht="8.25" hidden="1" customHeight="1"/>
    <row r="63151" ht="8.25" hidden="1" customHeight="1"/>
    <row r="63152" ht="8.25" hidden="1" customHeight="1"/>
    <row r="63153" ht="8.25" hidden="1" customHeight="1"/>
    <row r="63154" ht="8.25" hidden="1" customHeight="1"/>
    <row r="63155" ht="8.25" hidden="1" customHeight="1"/>
    <row r="63156" ht="8.25" hidden="1" customHeight="1"/>
    <row r="63157" ht="8.25" hidden="1" customHeight="1"/>
    <row r="63158" ht="8.25" hidden="1" customHeight="1"/>
    <row r="63159" ht="8.25" hidden="1" customHeight="1"/>
    <row r="63160" ht="8.25" hidden="1" customHeight="1"/>
    <row r="63161" ht="8.25" hidden="1" customHeight="1"/>
    <row r="63162" ht="8.25" hidden="1" customHeight="1"/>
    <row r="63163" ht="8.25" hidden="1" customHeight="1"/>
    <row r="63164" ht="8.25" hidden="1" customHeight="1"/>
    <row r="63165" ht="8.25" hidden="1" customHeight="1"/>
    <row r="63166" ht="8.25" hidden="1" customHeight="1"/>
    <row r="63167" ht="8.25" hidden="1" customHeight="1"/>
    <row r="63168" ht="8.25" hidden="1" customHeight="1"/>
    <row r="63169" ht="8.25" hidden="1" customHeight="1"/>
    <row r="63170" ht="8.25" hidden="1" customHeight="1"/>
    <row r="63171" ht="8.25" hidden="1" customHeight="1"/>
    <row r="63172" ht="8.25" hidden="1" customHeight="1"/>
    <row r="63173" ht="8.25" hidden="1" customHeight="1"/>
    <row r="63174" ht="8.25" hidden="1" customHeight="1"/>
    <row r="63175" ht="8.25" hidden="1" customHeight="1"/>
    <row r="63176" ht="8.25" hidden="1" customHeight="1"/>
    <row r="63177" ht="8.25" hidden="1" customHeight="1"/>
    <row r="63178" ht="8.25" hidden="1" customHeight="1"/>
    <row r="63179" ht="8.25" hidden="1" customHeight="1"/>
    <row r="63180" ht="8.25" hidden="1" customHeight="1"/>
    <row r="63181" ht="8.25" hidden="1" customHeight="1"/>
    <row r="63182" ht="8.25" hidden="1" customHeight="1"/>
    <row r="63183" ht="8.25" hidden="1" customHeight="1"/>
    <row r="63184" ht="8.25" hidden="1" customHeight="1"/>
    <row r="63185" ht="8.25" hidden="1" customHeight="1"/>
    <row r="63186" ht="8.25" hidden="1" customHeight="1"/>
    <row r="63187" ht="8.25" hidden="1" customHeight="1"/>
    <row r="63188" ht="8.25" hidden="1" customHeight="1"/>
    <row r="63189" ht="8.25" hidden="1" customHeight="1"/>
    <row r="63190" ht="8.25" hidden="1" customHeight="1"/>
    <row r="63191" ht="8.25" hidden="1" customHeight="1"/>
    <row r="63192" ht="8.25" hidden="1" customHeight="1"/>
    <row r="63193" ht="8.25" hidden="1" customHeight="1"/>
    <row r="63194" ht="8.25" hidden="1" customHeight="1"/>
    <row r="63195" ht="8.25" hidden="1" customHeight="1"/>
    <row r="63196" ht="8.25" hidden="1" customHeight="1"/>
    <row r="63197" ht="8.25" hidden="1" customHeight="1"/>
    <row r="63198" ht="8.25" hidden="1" customHeight="1"/>
    <row r="63199" ht="8.25" hidden="1" customHeight="1"/>
    <row r="63200" ht="8.25" hidden="1" customHeight="1"/>
    <row r="63201" ht="8.25" hidden="1" customHeight="1"/>
    <row r="63202" ht="8.25" hidden="1" customHeight="1"/>
    <row r="63203" ht="8.25" hidden="1" customHeight="1"/>
    <row r="63204" ht="8.25" hidden="1" customHeight="1"/>
    <row r="63205" ht="8.25" hidden="1" customHeight="1"/>
    <row r="63206" ht="8.25" hidden="1" customHeight="1"/>
    <row r="63207" ht="8.25" hidden="1" customHeight="1"/>
    <row r="63208" ht="8.25" hidden="1" customHeight="1"/>
    <row r="63209" ht="8.25" hidden="1" customHeight="1"/>
    <row r="63210" ht="8.25" hidden="1" customHeight="1"/>
    <row r="63211" ht="8.25" hidden="1" customHeight="1"/>
    <row r="63212" ht="8.25" hidden="1" customHeight="1"/>
    <row r="63213" ht="8.25" hidden="1" customHeight="1"/>
    <row r="63214" ht="8.25" hidden="1" customHeight="1"/>
    <row r="63215" ht="8.25" hidden="1" customHeight="1"/>
    <row r="63216" ht="8.25" hidden="1" customHeight="1"/>
    <row r="63217" ht="8.25" hidden="1" customHeight="1"/>
    <row r="63218" ht="8.25" hidden="1" customHeight="1"/>
    <row r="63219" ht="8.25" hidden="1" customHeight="1"/>
    <row r="63220" ht="8.25" hidden="1" customHeight="1"/>
    <row r="63221" ht="8.25" hidden="1" customHeight="1"/>
    <row r="63222" ht="8.25" hidden="1" customHeight="1"/>
    <row r="63223" ht="8.25" hidden="1" customHeight="1"/>
    <row r="63224" ht="8.25" hidden="1" customHeight="1"/>
    <row r="63225" ht="8.25" hidden="1" customHeight="1"/>
    <row r="63226" ht="8.25" hidden="1" customHeight="1"/>
    <row r="63227" ht="8.25" hidden="1" customHeight="1"/>
    <row r="63228" ht="8.25" hidden="1" customHeight="1"/>
    <row r="63229" ht="8.25" hidden="1" customHeight="1"/>
    <row r="63230" ht="8.25" hidden="1" customHeight="1"/>
    <row r="63231" ht="8.25" hidden="1" customHeight="1"/>
    <row r="63232" ht="8.25" hidden="1" customHeight="1"/>
    <row r="63233" ht="8.25" hidden="1" customHeight="1"/>
    <row r="63234" ht="8.25" hidden="1" customHeight="1"/>
    <row r="63235" ht="8.25" hidden="1" customHeight="1"/>
    <row r="63236" ht="8.25" hidden="1" customHeight="1"/>
    <row r="63237" ht="8.25" hidden="1" customHeight="1"/>
    <row r="63238" ht="8.25" hidden="1" customHeight="1"/>
    <row r="63239" ht="8.25" hidden="1" customHeight="1"/>
    <row r="63240" ht="8.25" hidden="1" customHeight="1"/>
    <row r="63241" ht="8.25" hidden="1" customHeight="1"/>
    <row r="63242" ht="8.25" hidden="1" customHeight="1"/>
    <row r="63243" ht="8.25" hidden="1" customHeight="1"/>
    <row r="63244" ht="8.25" hidden="1" customHeight="1"/>
    <row r="63245" ht="8.25" hidden="1" customHeight="1"/>
    <row r="63246" ht="8.25" hidden="1" customHeight="1"/>
    <row r="63247" ht="8.25" hidden="1" customHeight="1"/>
    <row r="63248" ht="8.25" hidden="1" customHeight="1"/>
    <row r="63249" ht="8.25" hidden="1" customHeight="1"/>
    <row r="63250" ht="8.25" hidden="1" customHeight="1"/>
    <row r="63251" ht="8.25" hidden="1" customHeight="1"/>
    <row r="63252" ht="8.25" hidden="1" customHeight="1"/>
    <row r="63253" ht="8.25" hidden="1" customHeight="1"/>
    <row r="63254" ht="8.25" hidden="1" customHeight="1"/>
    <row r="63255" ht="8.25" hidden="1" customHeight="1"/>
    <row r="63256" ht="8.25" hidden="1" customHeight="1"/>
    <row r="63257" ht="8.25" hidden="1" customHeight="1"/>
    <row r="63258" ht="8.25" hidden="1" customHeight="1"/>
    <row r="63259" ht="8.25" hidden="1" customHeight="1"/>
    <row r="63260" ht="8.25" hidden="1" customHeight="1"/>
    <row r="63261" ht="8.25" hidden="1" customHeight="1"/>
    <row r="63262" ht="8.25" hidden="1" customHeight="1"/>
    <row r="63263" ht="8.25" hidden="1" customHeight="1"/>
    <row r="63264" ht="8.25" hidden="1" customHeight="1"/>
    <row r="63265" ht="8.25" hidden="1" customHeight="1"/>
    <row r="63266" ht="8.25" hidden="1" customHeight="1"/>
    <row r="63267" ht="8.25" hidden="1" customHeight="1"/>
    <row r="63268" ht="8.25" hidden="1" customHeight="1"/>
    <row r="63269" ht="8.25" hidden="1" customHeight="1"/>
    <row r="63270" ht="8.25" hidden="1" customHeight="1"/>
    <row r="63271" ht="8.25" hidden="1" customHeight="1"/>
    <row r="63272" ht="8.25" hidden="1" customHeight="1"/>
    <row r="63273" ht="8.25" hidden="1" customHeight="1"/>
    <row r="63274" ht="8.25" hidden="1" customHeight="1"/>
    <row r="63275" ht="8.25" hidden="1" customHeight="1"/>
    <row r="63276" ht="8.25" hidden="1" customHeight="1"/>
    <row r="63277" ht="8.25" hidden="1" customHeight="1"/>
    <row r="63278" ht="8.25" hidden="1" customHeight="1"/>
    <row r="63279" ht="8.25" hidden="1" customHeight="1"/>
    <row r="63280" ht="8.25" hidden="1" customHeight="1"/>
    <row r="63281" ht="8.25" hidden="1" customHeight="1"/>
    <row r="63282" ht="8.25" hidden="1" customHeight="1"/>
    <row r="63283" ht="8.25" hidden="1" customHeight="1"/>
    <row r="63284" ht="8.25" hidden="1" customHeight="1"/>
    <row r="63285" ht="8.25" hidden="1" customHeight="1"/>
    <row r="63286" ht="8.25" hidden="1" customHeight="1"/>
    <row r="63287" ht="8.25" hidden="1" customHeight="1"/>
    <row r="63288" ht="8.25" hidden="1" customHeight="1"/>
    <row r="63289" ht="8.25" hidden="1" customHeight="1"/>
    <row r="63290" ht="8.25" hidden="1" customHeight="1"/>
    <row r="63291" ht="8.25" hidden="1" customHeight="1"/>
    <row r="63292" ht="8.25" hidden="1" customHeight="1"/>
    <row r="63293" ht="8.25" hidden="1" customHeight="1"/>
    <row r="63294" ht="8.25" hidden="1" customHeight="1"/>
    <row r="63295" ht="8.25" hidden="1" customHeight="1"/>
    <row r="63296" ht="8.25" hidden="1" customHeight="1"/>
    <row r="63297" ht="8.25" hidden="1" customHeight="1"/>
    <row r="63298" ht="8.25" hidden="1" customHeight="1"/>
    <row r="63299" ht="8.25" hidden="1" customHeight="1"/>
    <row r="63300" ht="8.25" hidden="1" customHeight="1"/>
    <row r="63301" ht="8.25" hidden="1" customHeight="1"/>
    <row r="63302" ht="8.25" hidden="1" customHeight="1"/>
    <row r="63303" ht="8.25" hidden="1" customHeight="1"/>
    <row r="63304" ht="8.25" hidden="1" customHeight="1"/>
    <row r="63305" ht="8.25" hidden="1" customHeight="1"/>
    <row r="63306" ht="8.25" hidden="1" customHeight="1"/>
    <row r="63307" ht="8.25" hidden="1" customHeight="1"/>
    <row r="63308" ht="8.25" hidden="1" customHeight="1"/>
    <row r="63309" ht="8.25" hidden="1" customHeight="1"/>
    <row r="63310" ht="8.25" hidden="1" customHeight="1"/>
    <row r="63311" ht="8.25" hidden="1" customHeight="1"/>
    <row r="63312" ht="8.25" hidden="1" customHeight="1"/>
    <row r="63313" ht="8.25" hidden="1" customHeight="1"/>
    <row r="63314" ht="8.25" hidden="1" customHeight="1"/>
    <row r="63315" ht="8.25" hidden="1" customHeight="1"/>
    <row r="63316" ht="8.25" hidden="1" customHeight="1"/>
    <row r="63317" ht="8.25" hidden="1" customHeight="1"/>
    <row r="63318" ht="8.25" hidden="1" customHeight="1"/>
    <row r="63319" ht="8.25" hidden="1" customHeight="1"/>
    <row r="63320" ht="8.25" hidden="1" customHeight="1"/>
    <row r="63321" ht="8.25" hidden="1" customHeight="1"/>
    <row r="63322" ht="8.25" hidden="1" customHeight="1"/>
    <row r="63323" ht="8.25" hidden="1" customHeight="1"/>
    <row r="63324" ht="8.25" hidden="1" customHeight="1"/>
    <row r="63325" ht="8.25" hidden="1" customHeight="1"/>
    <row r="63326" ht="8.25" hidden="1" customHeight="1"/>
    <row r="63327" ht="8.25" hidden="1" customHeight="1"/>
    <row r="63328" ht="8.25" hidden="1" customHeight="1"/>
    <row r="63329" ht="8.25" hidden="1" customHeight="1"/>
    <row r="63330" ht="8.25" hidden="1" customHeight="1"/>
    <row r="63331" ht="8.25" hidden="1" customHeight="1"/>
    <row r="63332" ht="8.25" hidden="1" customHeight="1"/>
    <row r="63333" ht="8.25" hidden="1" customHeight="1"/>
    <row r="63334" ht="8.25" hidden="1" customHeight="1"/>
    <row r="63335" ht="8.25" hidden="1" customHeight="1"/>
    <row r="63336" ht="8.25" hidden="1" customHeight="1"/>
    <row r="63337" ht="8.25" hidden="1" customHeight="1"/>
    <row r="63338" ht="8.25" hidden="1" customHeight="1"/>
    <row r="63339" ht="8.25" hidden="1" customHeight="1"/>
    <row r="63340" ht="8.25" hidden="1" customHeight="1"/>
    <row r="63341" ht="8.25" hidden="1" customHeight="1"/>
    <row r="63342" ht="8.25" hidden="1" customHeight="1"/>
    <row r="63343" ht="8.25" hidden="1" customHeight="1"/>
    <row r="63344" ht="8.25" hidden="1" customHeight="1"/>
    <row r="63345" ht="8.25" hidden="1" customHeight="1"/>
    <row r="63346" ht="8.25" hidden="1" customHeight="1"/>
    <row r="63347" ht="8.25" hidden="1" customHeight="1"/>
    <row r="63348" ht="8.25" hidden="1" customHeight="1"/>
    <row r="63349" ht="8.25" hidden="1" customHeight="1"/>
    <row r="63350" ht="8.25" hidden="1" customHeight="1"/>
    <row r="63351" ht="8.25" hidden="1" customHeight="1"/>
    <row r="63352" ht="8.25" hidden="1" customHeight="1"/>
    <row r="63353" ht="8.25" hidden="1" customHeight="1"/>
    <row r="63354" ht="8.25" hidden="1" customHeight="1"/>
    <row r="63355" ht="8.25" hidden="1" customHeight="1"/>
    <row r="63356" ht="8.25" hidden="1" customHeight="1"/>
    <row r="63357" ht="8.25" hidden="1" customHeight="1"/>
    <row r="63358" ht="8.25" hidden="1" customHeight="1"/>
    <row r="63359" ht="8.25" hidden="1" customHeight="1"/>
    <row r="63360" ht="8.25" hidden="1" customHeight="1"/>
    <row r="63361" ht="8.25" hidden="1" customHeight="1"/>
    <row r="63362" ht="8.25" hidden="1" customHeight="1"/>
    <row r="63363" ht="8.25" hidden="1" customHeight="1"/>
    <row r="63364" ht="8.25" hidden="1" customHeight="1"/>
    <row r="63365" ht="8.25" hidden="1" customHeight="1"/>
    <row r="63366" ht="8.25" hidden="1" customHeight="1"/>
    <row r="63367" ht="8.25" hidden="1" customHeight="1"/>
    <row r="63368" ht="8.25" hidden="1" customHeight="1"/>
    <row r="63369" ht="8.25" hidden="1" customHeight="1"/>
    <row r="63370" ht="8.25" hidden="1" customHeight="1"/>
    <row r="63371" ht="8.25" hidden="1" customHeight="1"/>
    <row r="63372" ht="8.25" hidden="1" customHeight="1"/>
    <row r="63373" ht="8.25" hidden="1" customHeight="1"/>
    <row r="63374" ht="8.25" hidden="1" customHeight="1"/>
    <row r="63375" ht="8.25" hidden="1" customHeight="1"/>
    <row r="63376" ht="8.25" hidden="1" customHeight="1"/>
    <row r="63377" ht="8.25" hidden="1" customHeight="1"/>
    <row r="63378" ht="8.25" hidden="1" customHeight="1"/>
    <row r="63379" ht="8.25" hidden="1" customHeight="1"/>
    <row r="63380" ht="8.25" hidden="1" customHeight="1"/>
    <row r="63381" ht="8.25" hidden="1" customHeight="1"/>
    <row r="63382" ht="8.25" hidden="1" customHeight="1"/>
    <row r="63383" ht="8.25" hidden="1" customHeight="1"/>
    <row r="63384" ht="8.25" hidden="1" customHeight="1"/>
    <row r="63385" ht="8.25" hidden="1" customHeight="1"/>
    <row r="63386" ht="8.25" hidden="1" customHeight="1"/>
    <row r="63387" ht="8.25" hidden="1" customHeight="1"/>
    <row r="63388" ht="8.25" hidden="1" customHeight="1"/>
    <row r="63389" ht="8.25" hidden="1" customHeight="1"/>
    <row r="63390" ht="8.25" hidden="1" customHeight="1"/>
    <row r="63391" ht="8.25" hidden="1" customHeight="1"/>
    <row r="63392" ht="8.25" hidden="1" customHeight="1"/>
    <row r="63393" ht="8.25" hidden="1" customHeight="1"/>
    <row r="63394" ht="8.25" hidden="1" customHeight="1"/>
    <row r="63395" ht="8.25" hidden="1" customHeight="1"/>
    <row r="63396" ht="8.25" hidden="1" customHeight="1"/>
    <row r="63397" ht="8.25" hidden="1" customHeight="1"/>
    <row r="63398" ht="8.25" hidden="1" customHeight="1"/>
    <row r="63399" ht="8.25" hidden="1" customHeight="1"/>
    <row r="63400" ht="8.25" hidden="1" customHeight="1"/>
    <row r="63401" ht="8.25" hidden="1" customHeight="1"/>
    <row r="63402" ht="8.25" hidden="1" customHeight="1"/>
    <row r="63403" ht="8.25" hidden="1" customHeight="1"/>
    <row r="63404" ht="8.25" hidden="1" customHeight="1"/>
    <row r="63405" ht="8.25" hidden="1" customHeight="1"/>
    <row r="63406" ht="8.25" hidden="1" customHeight="1"/>
    <row r="63407" ht="8.25" hidden="1" customHeight="1"/>
    <row r="63408" ht="8.25" hidden="1" customHeight="1"/>
    <row r="63409" ht="8.25" hidden="1" customHeight="1"/>
    <row r="63410" ht="8.25" hidden="1" customHeight="1"/>
    <row r="63411" ht="8.25" hidden="1" customHeight="1"/>
    <row r="63412" ht="8.25" hidden="1" customHeight="1"/>
    <row r="63413" ht="8.25" hidden="1" customHeight="1"/>
    <row r="63414" ht="8.25" hidden="1" customHeight="1"/>
    <row r="63415" ht="8.25" hidden="1" customHeight="1"/>
    <row r="63416" ht="8.25" hidden="1" customHeight="1"/>
    <row r="63417" ht="8.25" hidden="1" customHeight="1"/>
    <row r="63418" ht="8.25" hidden="1" customHeight="1"/>
    <row r="63419" ht="8.25" hidden="1" customHeight="1"/>
    <row r="63420" ht="8.25" hidden="1" customHeight="1"/>
    <row r="63421" ht="8.25" hidden="1" customHeight="1"/>
    <row r="63422" ht="8.25" hidden="1" customHeight="1"/>
    <row r="63423" ht="8.25" hidden="1" customHeight="1"/>
    <row r="63424" ht="8.25" hidden="1" customHeight="1"/>
    <row r="63425" ht="8.25" hidden="1" customHeight="1"/>
    <row r="63426" ht="8.25" hidden="1" customHeight="1"/>
    <row r="63427" ht="8.25" hidden="1" customHeight="1"/>
    <row r="63428" ht="8.25" hidden="1" customHeight="1"/>
    <row r="63429" ht="8.25" hidden="1" customHeight="1"/>
    <row r="63430" ht="8.25" hidden="1" customHeight="1"/>
    <row r="63431" ht="8.25" hidden="1" customHeight="1"/>
    <row r="63432" ht="8.25" hidden="1" customHeight="1"/>
    <row r="63433" ht="8.25" hidden="1" customHeight="1"/>
    <row r="63434" ht="8.25" hidden="1" customHeight="1"/>
    <row r="63435" ht="8.25" hidden="1" customHeight="1"/>
    <row r="63436" ht="8.25" hidden="1" customHeight="1"/>
    <row r="63437" ht="8.25" hidden="1" customHeight="1"/>
    <row r="63438" ht="8.25" hidden="1" customHeight="1"/>
    <row r="63439" ht="8.25" hidden="1" customHeight="1"/>
    <row r="63440" ht="8.25" hidden="1" customHeight="1"/>
    <row r="63441" ht="8.25" hidden="1" customHeight="1"/>
    <row r="63442" ht="8.25" hidden="1" customHeight="1"/>
    <row r="63443" ht="8.25" hidden="1" customHeight="1"/>
    <row r="63444" ht="8.25" hidden="1" customHeight="1"/>
    <row r="63445" ht="8.25" hidden="1" customHeight="1"/>
    <row r="63446" ht="8.25" hidden="1" customHeight="1"/>
    <row r="63447" ht="8.25" hidden="1" customHeight="1"/>
    <row r="63448" ht="8.25" hidden="1" customHeight="1"/>
    <row r="63449" ht="8.25" hidden="1" customHeight="1"/>
    <row r="63450" ht="8.25" hidden="1" customHeight="1"/>
    <row r="63451" ht="8.25" hidden="1" customHeight="1"/>
    <row r="63452" ht="8.25" hidden="1" customHeight="1"/>
    <row r="63453" ht="8.25" hidden="1" customHeight="1"/>
    <row r="63454" ht="8.25" hidden="1" customHeight="1"/>
    <row r="63455" ht="8.25" hidden="1" customHeight="1"/>
    <row r="63456" ht="8.25" hidden="1" customHeight="1"/>
    <row r="63457" ht="8.25" hidden="1" customHeight="1"/>
    <row r="63458" ht="8.25" hidden="1" customHeight="1"/>
    <row r="63459" ht="8.25" hidden="1" customHeight="1"/>
    <row r="63460" ht="8.25" hidden="1" customHeight="1"/>
    <row r="63461" ht="8.25" hidden="1" customHeight="1"/>
    <row r="63462" ht="8.25" hidden="1" customHeight="1"/>
    <row r="63463" ht="8.25" hidden="1" customHeight="1"/>
    <row r="63464" ht="8.25" hidden="1" customHeight="1"/>
    <row r="63465" ht="8.25" hidden="1" customHeight="1"/>
    <row r="63466" ht="8.25" hidden="1" customHeight="1"/>
    <row r="63467" ht="8.25" hidden="1" customHeight="1"/>
    <row r="63468" ht="8.25" hidden="1" customHeight="1"/>
    <row r="63469" ht="8.25" hidden="1" customHeight="1"/>
    <row r="63470" ht="8.25" hidden="1" customHeight="1"/>
    <row r="63471" ht="8.25" hidden="1" customHeight="1"/>
    <row r="63472" ht="8.25" hidden="1" customHeight="1"/>
    <row r="63473" ht="8.25" hidden="1" customHeight="1"/>
    <row r="63474" ht="8.25" hidden="1" customHeight="1"/>
    <row r="63475" ht="8.25" hidden="1" customHeight="1"/>
    <row r="63476" ht="8.25" hidden="1" customHeight="1"/>
    <row r="63477" ht="8.25" hidden="1" customHeight="1"/>
    <row r="63478" ht="8.25" hidden="1" customHeight="1"/>
    <row r="63479" ht="8.25" hidden="1" customHeight="1"/>
    <row r="63480" ht="8.25" hidden="1" customHeight="1"/>
    <row r="63481" ht="8.25" hidden="1" customHeight="1"/>
    <row r="63482" ht="8.25" hidden="1" customHeight="1"/>
    <row r="63483" ht="8.25" hidden="1" customHeight="1"/>
    <row r="63484" ht="8.25" hidden="1" customHeight="1"/>
    <row r="63485" ht="8.25" hidden="1" customHeight="1"/>
    <row r="63486" ht="8.25" hidden="1" customHeight="1"/>
    <row r="63487" ht="8.25" hidden="1" customHeight="1"/>
    <row r="63488" ht="8.25" hidden="1" customHeight="1"/>
    <row r="63489" ht="8.25" hidden="1" customHeight="1"/>
    <row r="63490" ht="8.25" hidden="1" customHeight="1"/>
    <row r="63491" ht="8.25" hidden="1" customHeight="1"/>
    <row r="63492" ht="8.25" hidden="1" customHeight="1"/>
    <row r="63493" ht="8.25" hidden="1" customHeight="1"/>
    <row r="63494" ht="8.25" hidden="1" customHeight="1"/>
    <row r="63495" ht="8.25" hidden="1" customHeight="1"/>
    <row r="63496" ht="8.25" hidden="1" customHeight="1"/>
    <row r="63497" ht="8.25" hidden="1" customHeight="1"/>
    <row r="63498" ht="8.25" hidden="1" customHeight="1"/>
    <row r="63499" ht="8.25" hidden="1" customHeight="1"/>
    <row r="63500" ht="8.25" hidden="1" customHeight="1"/>
    <row r="63501" ht="8.25" hidden="1" customHeight="1"/>
    <row r="63502" ht="8.25" hidden="1" customHeight="1"/>
    <row r="63503" ht="8.25" hidden="1" customHeight="1"/>
    <row r="63504" ht="8.25" hidden="1" customHeight="1"/>
    <row r="63505" ht="8.25" hidden="1" customHeight="1"/>
    <row r="63506" ht="8.25" hidden="1" customHeight="1"/>
    <row r="63507" ht="8.25" hidden="1" customHeight="1"/>
    <row r="63508" ht="8.25" hidden="1" customHeight="1"/>
    <row r="63509" ht="8.25" hidden="1" customHeight="1"/>
    <row r="63510" ht="8.25" hidden="1" customHeight="1"/>
    <row r="63511" ht="8.25" hidden="1" customHeight="1"/>
    <row r="63512" ht="8.25" hidden="1" customHeight="1"/>
    <row r="63513" ht="8.25" hidden="1" customHeight="1"/>
    <row r="63514" ht="8.25" hidden="1" customHeight="1"/>
    <row r="63515" ht="8.25" hidden="1" customHeight="1"/>
    <row r="63516" ht="8.25" hidden="1" customHeight="1"/>
    <row r="63517" ht="8.25" hidden="1" customHeight="1"/>
    <row r="63518" ht="8.25" hidden="1" customHeight="1"/>
    <row r="63519" ht="8.25" hidden="1" customHeight="1"/>
    <row r="63520" ht="8.25" hidden="1" customHeight="1"/>
    <row r="63521" ht="8.25" hidden="1" customHeight="1"/>
    <row r="63522" ht="8.25" hidden="1" customHeight="1"/>
    <row r="63523" ht="8.25" hidden="1" customHeight="1"/>
    <row r="63524" ht="8.25" hidden="1" customHeight="1"/>
    <row r="63525" ht="8.25" hidden="1" customHeight="1"/>
    <row r="63526" ht="8.25" hidden="1" customHeight="1"/>
    <row r="63527" ht="8.25" hidden="1" customHeight="1"/>
    <row r="63528" ht="8.25" hidden="1" customHeight="1"/>
    <row r="63529" ht="8.25" hidden="1" customHeight="1"/>
    <row r="63530" ht="8.25" hidden="1" customHeight="1"/>
    <row r="63531" ht="8.25" hidden="1" customHeight="1"/>
    <row r="63532" ht="8.25" hidden="1" customHeight="1"/>
    <row r="63533" ht="8.25" hidden="1" customHeight="1"/>
    <row r="63534" ht="8.25" hidden="1" customHeight="1"/>
    <row r="63535" ht="8.25" hidden="1" customHeight="1"/>
    <row r="63536" ht="8.25" hidden="1" customHeight="1"/>
    <row r="63537" ht="8.25" hidden="1" customHeight="1"/>
    <row r="63538" ht="8.25" hidden="1" customHeight="1"/>
    <row r="63539" ht="8.25" hidden="1" customHeight="1"/>
    <row r="63540" ht="8.25" hidden="1" customHeight="1"/>
    <row r="63541" ht="8.25" hidden="1" customHeight="1"/>
    <row r="63542" ht="8.25" hidden="1" customHeight="1"/>
    <row r="63543" ht="8.25" hidden="1" customHeight="1"/>
    <row r="63544" ht="8.25" hidden="1" customHeight="1"/>
    <row r="63545" ht="8.25" hidden="1" customHeight="1"/>
    <row r="63546" ht="8.25" hidden="1" customHeight="1"/>
    <row r="63547" ht="8.25" hidden="1" customHeight="1"/>
    <row r="63548" ht="8.25" hidden="1" customHeight="1"/>
    <row r="63549" ht="8.25" hidden="1" customHeight="1"/>
    <row r="63550" ht="8.25" hidden="1" customHeight="1"/>
    <row r="63551" ht="8.25" hidden="1" customHeight="1"/>
    <row r="63552" ht="8.25" hidden="1" customHeight="1"/>
    <row r="63553" ht="8.25" hidden="1" customHeight="1"/>
    <row r="63554" ht="8.25" hidden="1" customHeight="1"/>
    <row r="63555" ht="8.25" hidden="1" customHeight="1"/>
    <row r="63556" ht="8.25" hidden="1" customHeight="1"/>
    <row r="63557" ht="8.25" hidden="1" customHeight="1"/>
    <row r="63558" ht="8.25" hidden="1" customHeight="1"/>
    <row r="63559" ht="8.25" hidden="1" customHeight="1"/>
    <row r="63560" ht="8.25" hidden="1" customHeight="1"/>
    <row r="63561" ht="8.25" hidden="1" customHeight="1"/>
    <row r="63562" ht="8.25" hidden="1" customHeight="1"/>
    <row r="63563" ht="8.25" hidden="1" customHeight="1"/>
    <row r="63564" ht="8.25" hidden="1" customHeight="1"/>
    <row r="63565" ht="8.25" hidden="1" customHeight="1"/>
    <row r="63566" ht="8.25" hidden="1" customHeight="1"/>
    <row r="63567" ht="8.25" hidden="1" customHeight="1"/>
    <row r="63568" ht="8.25" hidden="1" customHeight="1"/>
    <row r="63569" ht="8.25" hidden="1" customHeight="1"/>
    <row r="63570" ht="8.25" hidden="1" customHeight="1"/>
    <row r="63571" ht="8.25" hidden="1" customHeight="1"/>
    <row r="63572" ht="8.25" hidden="1" customHeight="1"/>
    <row r="63573" ht="8.25" hidden="1" customHeight="1"/>
    <row r="63574" ht="8.25" hidden="1" customHeight="1"/>
    <row r="63575" ht="8.25" hidden="1" customHeight="1"/>
    <row r="63576" ht="8.25" hidden="1" customHeight="1"/>
    <row r="63577" ht="8.25" hidden="1" customHeight="1"/>
    <row r="63578" ht="8.25" hidden="1" customHeight="1"/>
    <row r="63579" ht="8.25" hidden="1" customHeight="1"/>
    <row r="63580" ht="8.25" hidden="1" customHeight="1"/>
    <row r="63581" ht="8.25" hidden="1" customHeight="1"/>
    <row r="63582" ht="8.25" hidden="1" customHeight="1"/>
    <row r="63583" ht="8.25" hidden="1" customHeight="1"/>
    <row r="63584" ht="8.25" hidden="1" customHeight="1"/>
    <row r="63585" ht="8.25" hidden="1" customHeight="1"/>
    <row r="63586" ht="8.25" hidden="1" customHeight="1"/>
    <row r="63587" ht="8.25" hidden="1" customHeight="1"/>
    <row r="63588" ht="8.25" hidden="1" customHeight="1"/>
    <row r="63589" ht="8.25" hidden="1" customHeight="1"/>
    <row r="63590" ht="8.25" hidden="1" customHeight="1"/>
    <row r="63591" ht="8.25" hidden="1" customHeight="1"/>
    <row r="63592" ht="8.25" hidden="1" customHeight="1"/>
    <row r="63593" ht="8.25" hidden="1" customHeight="1"/>
    <row r="63594" ht="8.25" hidden="1" customHeight="1"/>
    <row r="63595" ht="8.25" hidden="1" customHeight="1"/>
    <row r="63596" ht="8.25" hidden="1" customHeight="1"/>
    <row r="63597" ht="8.25" hidden="1" customHeight="1"/>
    <row r="63598" ht="8.25" hidden="1" customHeight="1"/>
    <row r="63599" ht="8.25" hidden="1" customHeight="1"/>
    <row r="63600" ht="8.25" hidden="1" customHeight="1"/>
    <row r="63601" ht="8.25" hidden="1" customHeight="1"/>
    <row r="63602" ht="8.25" hidden="1" customHeight="1"/>
    <row r="63603" ht="8.25" hidden="1" customHeight="1"/>
    <row r="63604" ht="8.25" hidden="1" customHeight="1"/>
    <row r="63605" ht="8.25" hidden="1" customHeight="1"/>
    <row r="63606" ht="8.25" hidden="1" customHeight="1"/>
    <row r="63607" ht="8.25" hidden="1" customHeight="1"/>
    <row r="63608" ht="8.25" hidden="1" customHeight="1"/>
    <row r="63609" ht="8.25" hidden="1" customHeight="1"/>
    <row r="63610" ht="8.25" hidden="1" customHeight="1"/>
    <row r="63611" ht="8.25" hidden="1" customHeight="1"/>
    <row r="63612" ht="8.25" hidden="1" customHeight="1"/>
    <row r="63613" ht="8.25" hidden="1" customHeight="1"/>
    <row r="63614" ht="8.25" hidden="1" customHeight="1"/>
    <row r="63615" ht="8.25" hidden="1" customHeight="1"/>
    <row r="63616" ht="8.25" hidden="1" customHeight="1"/>
    <row r="63617" ht="8.25" hidden="1" customHeight="1"/>
    <row r="63618" ht="8.25" hidden="1" customHeight="1"/>
    <row r="63619" ht="8.25" hidden="1" customHeight="1"/>
    <row r="63620" ht="8.25" hidden="1" customHeight="1"/>
    <row r="63621" ht="8.25" hidden="1" customHeight="1"/>
    <row r="63622" ht="8.25" hidden="1" customHeight="1"/>
    <row r="63623" ht="8.25" hidden="1" customHeight="1"/>
    <row r="63624" ht="8.25" hidden="1" customHeight="1"/>
    <row r="63625" ht="8.25" hidden="1" customHeight="1"/>
    <row r="63626" ht="8.25" hidden="1" customHeight="1"/>
    <row r="63627" ht="8.25" hidden="1" customHeight="1"/>
    <row r="63628" ht="8.25" hidden="1" customHeight="1"/>
    <row r="63629" ht="8.25" hidden="1" customHeight="1"/>
    <row r="63630" ht="8.25" hidden="1" customHeight="1"/>
    <row r="63631" ht="8.25" hidden="1" customHeight="1"/>
    <row r="63632" ht="8.25" hidden="1" customHeight="1"/>
    <row r="63633" ht="8.25" hidden="1" customHeight="1"/>
    <row r="63634" ht="8.25" hidden="1" customHeight="1"/>
    <row r="63635" ht="8.25" hidden="1" customHeight="1"/>
    <row r="63636" ht="8.25" hidden="1" customHeight="1"/>
    <row r="63637" ht="8.25" hidden="1" customHeight="1"/>
    <row r="63638" ht="8.25" hidden="1" customHeight="1"/>
    <row r="63639" ht="8.25" hidden="1" customHeight="1"/>
    <row r="63640" ht="8.25" hidden="1" customHeight="1"/>
    <row r="63641" ht="8.25" hidden="1" customHeight="1"/>
    <row r="63642" ht="8.25" hidden="1" customHeight="1"/>
    <row r="63643" ht="8.25" hidden="1" customHeight="1"/>
    <row r="63644" ht="8.25" hidden="1" customHeight="1"/>
    <row r="63645" ht="8.25" hidden="1" customHeight="1"/>
    <row r="63646" ht="8.25" hidden="1" customHeight="1"/>
    <row r="63647" ht="8.25" hidden="1" customHeight="1"/>
    <row r="63648" ht="8.25" hidden="1" customHeight="1"/>
    <row r="63649" ht="8.25" hidden="1" customHeight="1"/>
    <row r="63650" ht="8.25" hidden="1" customHeight="1"/>
    <row r="63651" ht="8.25" hidden="1" customHeight="1"/>
    <row r="63652" ht="8.25" hidden="1" customHeight="1"/>
    <row r="63653" ht="8.25" hidden="1" customHeight="1"/>
    <row r="63654" ht="8.25" hidden="1" customHeight="1"/>
    <row r="63655" ht="8.25" hidden="1" customHeight="1"/>
    <row r="63656" ht="8.25" hidden="1" customHeight="1"/>
    <row r="63657" ht="8.25" hidden="1" customHeight="1"/>
    <row r="63658" ht="8.25" hidden="1" customHeight="1"/>
    <row r="63659" ht="8.25" hidden="1" customHeight="1"/>
    <row r="63660" ht="8.25" hidden="1" customHeight="1"/>
    <row r="63661" ht="8.25" hidden="1" customHeight="1"/>
    <row r="63662" ht="8.25" hidden="1" customHeight="1"/>
    <row r="63663" ht="8.25" hidden="1" customHeight="1"/>
    <row r="63664" ht="8.25" hidden="1" customHeight="1"/>
    <row r="63665" ht="8.25" hidden="1" customHeight="1"/>
    <row r="63666" ht="8.25" hidden="1" customHeight="1"/>
    <row r="63667" ht="8.25" hidden="1" customHeight="1"/>
    <row r="63668" ht="8.25" hidden="1" customHeight="1"/>
    <row r="63669" ht="8.25" hidden="1" customHeight="1"/>
    <row r="63670" ht="8.25" hidden="1" customHeight="1"/>
    <row r="63671" ht="8.25" hidden="1" customHeight="1"/>
    <row r="63672" ht="8.25" hidden="1" customHeight="1"/>
    <row r="63673" ht="8.25" hidden="1" customHeight="1"/>
    <row r="63674" ht="8.25" hidden="1" customHeight="1"/>
    <row r="63675" ht="8.25" hidden="1" customHeight="1"/>
    <row r="63676" ht="8.25" hidden="1" customHeight="1"/>
    <row r="63677" ht="8.25" hidden="1" customHeight="1"/>
    <row r="63678" ht="8.25" hidden="1" customHeight="1"/>
    <row r="63679" ht="8.25" hidden="1" customHeight="1"/>
    <row r="63680" ht="8.25" hidden="1" customHeight="1"/>
    <row r="63681" ht="8.25" hidden="1" customHeight="1"/>
    <row r="63682" ht="8.25" hidden="1" customHeight="1"/>
    <row r="63683" ht="8.25" hidden="1" customHeight="1"/>
    <row r="63684" ht="8.25" hidden="1" customHeight="1"/>
    <row r="63685" ht="8.25" hidden="1" customHeight="1"/>
    <row r="63686" ht="8.25" hidden="1" customHeight="1"/>
    <row r="63687" ht="8.25" hidden="1" customHeight="1"/>
    <row r="63688" ht="8.25" hidden="1" customHeight="1"/>
    <row r="63689" ht="8.25" hidden="1" customHeight="1"/>
    <row r="63690" ht="8.25" hidden="1" customHeight="1"/>
    <row r="63691" ht="8.25" hidden="1" customHeight="1"/>
    <row r="63692" ht="8.25" hidden="1" customHeight="1"/>
    <row r="63693" ht="8.25" hidden="1" customHeight="1"/>
    <row r="63694" ht="8.25" hidden="1" customHeight="1"/>
    <row r="63695" ht="8.25" hidden="1" customHeight="1"/>
    <row r="63696" ht="8.25" hidden="1" customHeight="1"/>
    <row r="63697" ht="8.25" hidden="1" customHeight="1"/>
    <row r="63698" ht="8.25" hidden="1" customHeight="1"/>
    <row r="63699" ht="8.25" hidden="1" customHeight="1"/>
    <row r="63700" ht="8.25" hidden="1" customHeight="1"/>
    <row r="63701" ht="8.25" hidden="1" customHeight="1"/>
    <row r="63702" ht="8.25" hidden="1" customHeight="1"/>
    <row r="63703" ht="8.25" hidden="1" customHeight="1"/>
    <row r="63704" ht="8.25" hidden="1" customHeight="1"/>
    <row r="63705" ht="8.25" hidden="1" customHeight="1"/>
    <row r="63706" ht="8.25" hidden="1" customHeight="1"/>
    <row r="63707" ht="8.25" hidden="1" customHeight="1"/>
    <row r="63708" ht="8.25" hidden="1" customHeight="1"/>
    <row r="63709" ht="8.25" hidden="1" customHeight="1"/>
    <row r="63710" ht="8.25" hidden="1" customHeight="1"/>
    <row r="63711" ht="8.25" hidden="1" customHeight="1"/>
    <row r="63712" ht="8.25" hidden="1" customHeight="1"/>
    <row r="63713" ht="8.25" hidden="1" customHeight="1"/>
    <row r="63714" ht="8.25" hidden="1" customHeight="1"/>
    <row r="63715" ht="8.25" hidden="1" customHeight="1"/>
    <row r="63716" ht="8.25" hidden="1" customHeight="1"/>
    <row r="63717" ht="8.25" hidden="1" customHeight="1"/>
    <row r="63718" ht="8.25" hidden="1" customHeight="1"/>
    <row r="63719" ht="8.25" hidden="1" customHeight="1"/>
    <row r="63720" ht="8.25" hidden="1" customHeight="1"/>
    <row r="63721" ht="8.25" hidden="1" customHeight="1"/>
    <row r="63722" ht="8.25" hidden="1" customHeight="1"/>
    <row r="63723" ht="8.25" hidden="1" customHeight="1"/>
    <row r="63724" ht="8.25" hidden="1" customHeight="1"/>
    <row r="63725" ht="8.25" hidden="1" customHeight="1"/>
    <row r="63726" ht="8.25" hidden="1" customHeight="1"/>
    <row r="63727" ht="8.25" hidden="1" customHeight="1"/>
    <row r="63728" ht="8.25" hidden="1" customHeight="1"/>
    <row r="63729" ht="8.25" hidden="1" customHeight="1"/>
    <row r="63730" ht="8.25" hidden="1" customHeight="1"/>
    <row r="63731" ht="8.25" hidden="1" customHeight="1"/>
    <row r="63732" ht="8.25" hidden="1" customHeight="1"/>
    <row r="63733" ht="8.25" hidden="1" customHeight="1"/>
    <row r="63734" ht="8.25" hidden="1" customHeight="1"/>
    <row r="63735" ht="8.25" hidden="1" customHeight="1"/>
    <row r="63736" ht="8.25" hidden="1" customHeight="1"/>
    <row r="63737" ht="8.25" hidden="1" customHeight="1"/>
    <row r="63738" ht="8.25" hidden="1" customHeight="1"/>
    <row r="63739" ht="8.25" hidden="1" customHeight="1"/>
    <row r="63740" ht="8.25" hidden="1" customHeight="1"/>
    <row r="63741" ht="8.25" hidden="1" customHeight="1"/>
    <row r="63742" ht="8.25" hidden="1" customHeight="1"/>
    <row r="63743" ht="8.25" hidden="1" customHeight="1"/>
    <row r="63744" ht="8.25" hidden="1" customHeight="1"/>
    <row r="63745" ht="8.25" hidden="1" customHeight="1"/>
    <row r="63746" ht="8.25" hidden="1" customHeight="1"/>
    <row r="63747" ht="8.25" hidden="1" customHeight="1"/>
    <row r="63748" ht="8.25" hidden="1" customHeight="1"/>
    <row r="63749" ht="8.25" hidden="1" customHeight="1"/>
    <row r="63750" ht="8.25" hidden="1" customHeight="1"/>
    <row r="63751" ht="8.25" hidden="1" customHeight="1"/>
    <row r="63752" ht="8.25" hidden="1" customHeight="1"/>
    <row r="63753" ht="8.25" hidden="1" customHeight="1"/>
    <row r="63754" ht="8.25" hidden="1" customHeight="1"/>
    <row r="63755" ht="8.25" hidden="1" customHeight="1"/>
    <row r="63756" ht="8.25" hidden="1" customHeight="1"/>
    <row r="63757" ht="8.25" hidden="1" customHeight="1"/>
    <row r="63758" ht="8.25" hidden="1" customHeight="1"/>
    <row r="63759" ht="8.25" hidden="1" customHeight="1"/>
    <row r="63760" ht="8.25" hidden="1" customHeight="1"/>
    <row r="63761" ht="8.25" hidden="1" customHeight="1"/>
    <row r="63762" ht="8.25" hidden="1" customHeight="1"/>
    <row r="63763" ht="8.25" hidden="1" customHeight="1"/>
    <row r="63764" ht="8.25" hidden="1" customHeight="1"/>
    <row r="63765" ht="8.25" hidden="1" customHeight="1"/>
    <row r="63766" ht="8.25" hidden="1" customHeight="1"/>
    <row r="63767" ht="8.25" hidden="1" customHeight="1"/>
    <row r="63768" ht="8.25" hidden="1" customHeight="1"/>
    <row r="63769" ht="8.25" hidden="1" customHeight="1"/>
    <row r="63770" ht="8.25" hidden="1" customHeight="1"/>
    <row r="63771" ht="8.25" hidden="1" customHeight="1"/>
    <row r="63772" ht="8.25" hidden="1" customHeight="1"/>
    <row r="63773" ht="8.25" hidden="1" customHeight="1"/>
    <row r="63774" ht="8.25" hidden="1" customHeight="1"/>
    <row r="63775" ht="8.25" hidden="1" customHeight="1"/>
    <row r="63776" ht="8.25" hidden="1" customHeight="1"/>
    <row r="63777" ht="8.25" hidden="1" customHeight="1"/>
    <row r="63778" ht="8.25" hidden="1" customHeight="1"/>
    <row r="63779" ht="8.25" hidden="1" customHeight="1"/>
    <row r="63780" ht="8.25" hidden="1" customHeight="1"/>
    <row r="63781" ht="8.25" hidden="1" customHeight="1"/>
    <row r="63782" ht="8.25" hidden="1" customHeight="1"/>
    <row r="63783" ht="8.25" hidden="1" customHeight="1"/>
    <row r="63784" ht="8.25" hidden="1" customHeight="1"/>
    <row r="63785" ht="8.25" hidden="1" customHeight="1"/>
    <row r="63786" ht="8.25" hidden="1" customHeight="1"/>
    <row r="63787" ht="8.25" hidden="1" customHeight="1"/>
    <row r="63788" ht="8.25" hidden="1" customHeight="1"/>
    <row r="63789" ht="8.25" hidden="1" customHeight="1"/>
    <row r="63790" ht="8.25" hidden="1" customHeight="1"/>
    <row r="63791" ht="8.25" hidden="1" customHeight="1"/>
    <row r="63792" ht="8.25" hidden="1" customHeight="1"/>
    <row r="63793" ht="8.25" hidden="1" customHeight="1"/>
    <row r="63794" ht="8.25" hidden="1" customHeight="1"/>
    <row r="63795" ht="8.25" hidden="1" customHeight="1"/>
    <row r="63796" ht="8.25" hidden="1" customHeight="1"/>
    <row r="63797" ht="8.25" hidden="1" customHeight="1"/>
    <row r="63798" ht="8.25" hidden="1" customHeight="1"/>
    <row r="63799" ht="8.25" hidden="1" customHeight="1"/>
    <row r="63800" ht="8.25" hidden="1" customHeight="1"/>
    <row r="63801" ht="8.25" hidden="1" customHeight="1"/>
    <row r="63802" ht="8.25" hidden="1" customHeight="1"/>
    <row r="63803" ht="8.25" hidden="1" customHeight="1"/>
    <row r="63804" ht="8.25" hidden="1" customHeight="1"/>
    <row r="63805" ht="8.25" hidden="1" customHeight="1"/>
    <row r="63806" ht="8.25" hidden="1" customHeight="1"/>
    <row r="63807" ht="8.25" hidden="1" customHeight="1"/>
    <row r="63808" ht="8.25" hidden="1" customHeight="1"/>
    <row r="63809" ht="8.25" hidden="1" customHeight="1"/>
    <row r="63810" ht="8.25" hidden="1" customHeight="1"/>
    <row r="63811" ht="8.25" hidden="1" customHeight="1"/>
    <row r="63812" ht="8.25" hidden="1" customHeight="1"/>
    <row r="63813" ht="8.25" hidden="1" customHeight="1"/>
    <row r="63814" ht="8.25" hidden="1" customHeight="1"/>
    <row r="63815" ht="8.25" hidden="1" customHeight="1"/>
    <row r="63816" ht="8.25" hidden="1" customHeight="1"/>
    <row r="63817" ht="8.25" hidden="1" customHeight="1"/>
    <row r="63818" ht="8.25" hidden="1" customHeight="1"/>
    <row r="63819" ht="8.25" hidden="1" customHeight="1"/>
    <row r="63820" ht="8.25" hidden="1" customHeight="1"/>
    <row r="63821" ht="8.25" hidden="1" customHeight="1"/>
    <row r="63822" ht="8.25" hidden="1" customHeight="1"/>
    <row r="63823" ht="8.25" hidden="1" customHeight="1"/>
    <row r="63824" ht="8.25" hidden="1" customHeight="1"/>
    <row r="63825" ht="8.25" hidden="1" customHeight="1"/>
    <row r="63826" ht="8.25" hidden="1" customHeight="1"/>
    <row r="63827" ht="8.25" hidden="1" customHeight="1"/>
    <row r="63828" ht="8.25" hidden="1" customHeight="1"/>
    <row r="63829" ht="8.25" hidden="1" customHeight="1"/>
    <row r="63830" ht="8.25" hidden="1" customHeight="1"/>
    <row r="63831" ht="8.25" hidden="1" customHeight="1"/>
    <row r="63832" ht="8.25" hidden="1" customHeight="1"/>
    <row r="63833" ht="8.25" hidden="1" customHeight="1"/>
    <row r="63834" ht="8.25" hidden="1" customHeight="1"/>
    <row r="63835" ht="8.25" hidden="1" customHeight="1"/>
    <row r="63836" ht="8.25" hidden="1" customHeight="1"/>
    <row r="63837" ht="8.25" hidden="1" customHeight="1"/>
    <row r="63838" ht="8.25" hidden="1" customHeight="1"/>
    <row r="63839" ht="8.25" hidden="1" customHeight="1"/>
    <row r="63840" ht="8.25" hidden="1" customHeight="1"/>
    <row r="63841" ht="8.25" hidden="1" customHeight="1"/>
    <row r="63842" ht="8.25" hidden="1" customHeight="1"/>
    <row r="63843" ht="8.25" hidden="1" customHeight="1"/>
    <row r="63844" ht="8.25" hidden="1" customHeight="1"/>
    <row r="63845" ht="8.25" hidden="1" customHeight="1"/>
    <row r="63846" ht="8.25" hidden="1" customHeight="1"/>
    <row r="63847" ht="8.25" hidden="1" customHeight="1"/>
    <row r="63848" ht="8.25" hidden="1" customHeight="1"/>
    <row r="63849" ht="8.25" hidden="1" customHeight="1"/>
    <row r="63850" ht="8.25" hidden="1" customHeight="1"/>
    <row r="63851" ht="8.25" hidden="1" customHeight="1"/>
    <row r="63852" ht="8.25" hidden="1" customHeight="1"/>
    <row r="63853" ht="8.25" hidden="1" customHeight="1"/>
    <row r="63854" ht="8.25" hidden="1" customHeight="1"/>
    <row r="63855" ht="8.25" hidden="1" customHeight="1"/>
    <row r="63856" ht="8.25" hidden="1" customHeight="1"/>
    <row r="63857" ht="8.25" hidden="1" customHeight="1"/>
    <row r="63858" ht="8.25" hidden="1" customHeight="1"/>
    <row r="63859" ht="8.25" hidden="1" customHeight="1"/>
    <row r="63860" ht="8.25" hidden="1" customHeight="1"/>
    <row r="63861" ht="8.25" hidden="1" customHeight="1"/>
    <row r="63862" ht="8.25" hidden="1" customHeight="1"/>
    <row r="63863" ht="8.25" hidden="1" customHeight="1"/>
    <row r="63864" ht="8.25" hidden="1" customHeight="1"/>
    <row r="63865" ht="8.25" hidden="1" customHeight="1"/>
    <row r="63866" ht="8.25" hidden="1" customHeight="1"/>
    <row r="63867" ht="8.25" hidden="1" customHeight="1"/>
    <row r="63868" ht="8.25" hidden="1" customHeight="1"/>
    <row r="63869" ht="8.25" hidden="1" customHeight="1"/>
    <row r="63870" ht="8.25" hidden="1" customHeight="1"/>
    <row r="63871" ht="8.25" hidden="1" customHeight="1"/>
    <row r="63872" ht="8.25" hidden="1" customHeight="1"/>
    <row r="63873" ht="8.25" hidden="1" customHeight="1"/>
    <row r="63874" ht="8.25" hidden="1" customHeight="1"/>
    <row r="63875" ht="8.25" hidden="1" customHeight="1"/>
    <row r="63876" ht="8.25" hidden="1" customHeight="1"/>
    <row r="63877" ht="8.25" hidden="1" customHeight="1"/>
    <row r="63878" ht="8.25" hidden="1" customHeight="1"/>
    <row r="63879" ht="8.25" hidden="1" customHeight="1"/>
    <row r="63880" ht="8.25" hidden="1" customHeight="1"/>
    <row r="63881" ht="8.25" hidden="1" customHeight="1"/>
    <row r="63882" ht="8.25" hidden="1" customHeight="1"/>
    <row r="63883" ht="8.25" hidden="1" customHeight="1"/>
    <row r="63884" ht="8.25" hidden="1" customHeight="1"/>
    <row r="63885" ht="8.25" hidden="1" customHeight="1"/>
    <row r="63886" ht="8.25" hidden="1" customHeight="1"/>
    <row r="63887" ht="8.25" hidden="1" customHeight="1"/>
    <row r="63888" ht="8.25" hidden="1" customHeight="1"/>
    <row r="63889" ht="8.25" hidden="1" customHeight="1"/>
    <row r="63890" ht="8.25" hidden="1" customHeight="1"/>
    <row r="63891" ht="8.25" hidden="1" customHeight="1"/>
    <row r="63892" ht="8.25" hidden="1" customHeight="1"/>
    <row r="63893" ht="8.25" hidden="1" customHeight="1"/>
    <row r="63894" ht="8.25" hidden="1" customHeight="1"/>
    <row r="63895" ht="8.25" hidden="1" customHeight="1"/>
    <row r="63896" ht="8.25" hidden="1" customHeight="1"/>
    <row r="63897" ht="8.25" hidden="1" customHeight="1"/>
    <row r="63898" ht="8.25" hidden="1" customHeight="1"/>
    <row r="63899" ht="8.25" hidden="1" customHeight="1"/>
    <row r="63900" ht="8.25" hidden="1" customHeight="1"/>
    <row r="63901" ht="8.25" hidden="1" customHeight="1"/>
    <row r="63902" ht="8.25" hidden="1" customHeight="1"/>
    <row r="63903" ht="8.25" hidden="1" customHeight="1"/>
    <row r="63904" ht="8.25" hidden="1" customHeight="1"/>
    <row r="63905" ht="8.25" hidden="1" customHeight="1"/>
    <row r="63906" ht="8.25" hidden="1" customHeight="1"/>
    <row r="63907" ht="8.25" hidden="1" customHeight="1"/>
    <row r="63908" ht="8.25" hidden="1" customHeight="1"/>
    <row r="63909" ht="8.25" hidden="1" customHeight="1"/>
    <row r="63910" ht="8.25" hidden="1" customHeight="1"/>
    <row r="63911" ht="8.25" hidden="1" customHeight="1"/>
    <row r="63912" ht="8.25" hidden="1" customHeight="1"/>
    <row r="63913" ht="8.25" hidden="1" customHeight="1"/>
    <row r="63914" ht="8.25" hidden="1" customHeight="1"/>
    <row r="63915" ht="8.25" hidden="1" customHeight="1"/>
    <row r="63916" ht="8.25" hidden="1" customHeight="1"/>
    <row r="63917" ht="8.25" hidden="1" customHeight="1"/>
    <row r="63918" ht="8.25" hidden="1" customHeight="1"/>
    <row r="63919" ht="8.25" hidden="1" customHeight="1"/>
    <row r="63920" ht="8.25" hidden="1" customHeight="1"/>
    <row r="63921" ht="8.25" hidden="1" customHeight="1"/>
    <row r="63922" ht="8.25" hidden="1" customHeight="1"/>
    <row r="63923" ht="8.25" hidden="1" customHeight="1"/>
    <row r="63924" ht="8.25" hidden="1" customHeight="1"/>
    <row r="63925" ht="8.25" hidden="1" customHeight="1"/>
    <row r="63926" ht="8.25" hidden="1" customHeight="1"/>
    <row r="63927" ht="8.25" hidden="1" customHeight="1"/>
    <row r="63928" ht="8.25" hidden="1" customHeight="1"/>
    <row r="63929" ht="8.25" hidden="1" customHeight="1"/>
    <row r="63930" ht="8.25" hidden="1" customHeight="1"/>
    <row r="63931" ht="8.25" hidden="1" customHeight="1"/>
    <row r="63932" ht="8.25" hidden="1" customHeight="1"/>
    <row r="63933" ht="8.25" hidden="1" customHeight="1"/>
    <row r="63934" ht="8.25" hidden="1" customHeight="1"/>
    <row r="63935" ht="8.25" hidden="1" customHeight="1"/>
    <row r="63936" ht="8.25" hidden="1" customHeight="1"/>
    <row r="63937" ht="8.25" hidden="1" customHeight="1"/>
    <row r="63938" ht="8.25" hidden="1" customHeight="1"/>
    <row r="63939" ht="8.25" hidden="1" customHeight="1"/>
    <row r="63940" ht="8.25" hidden="1" customHeight="1"/>
    <row r="63941" ht="8.25" hidden="1" customHeight="1"/>
    <row r="63942" ht="8.25" hidden="1" customHeight="1"/>
    <row r="63943" ht="8.25" hidden="1" customHeight="1"/>
    <row r="63944" ht="8.25" hidden="1" customHeight="1"/>
    <row r="63945" ht="8.25" hidden="1" customHeight="1"/>
    <row r="63946" ht="8.25" hidden="1" customHeight="1"/>
    <row r="63947" ht="8.25" hidden="1" customHeight="1"/>
    <row r="63948" ht="8.25" hidden="1" customHeight="1"/>
    <row r="63949" ht="8.25" hidden="1" customHeight="1"/>
    <row r="63950" ht="8.25" hidden="1" customHeight="1"/>
    <row r="63951" ht="8.25" hidden="1" customHeight="1"/>
    <row r="63952" ht="8.25" hidden="1" customHeight="1"/>
    <row r="63953" ht="8.25" hidden="1" customHeight="1"/>
    <row r="63954" ht="8.25" hidden="1" customHeight="1"/>
    <row r="63955" ht="8.25" hidden="1" customHeight="1"/>
    <row r="63956" ht="8.25" hidden="1" customHeight="1"/>
    <row r="63957" ht="8.25" hidden="1" customHeight="1"/>
    <row r="63958" ht="8.25" hidden="1" customHeight="1"/>
    <row r="63959" ht="8.25" hidden="1" customHeight="1"/>
    <row r="63960" ht="8.25" hidden="1" customHeight="1"/>
    <row r="63961" ht="8.25" hidden="1" customHeight="1"/>
    <row r="63962" ht="8.25" hidden="1" customHeight="1"/>
    <row r="63963" ht="8.25" hidden="1" customHeight="1"/>
    <row r="63964" ht="8.25" hidden="1" customHeight="1"/>
    <row r="63965" ht="8.25" hidden="1" customHeight="1"/>
    <row r="63966" ht="8.25" hidden="1" customHeight="1"/>
    <row r="63967" ht="8.25" hidden="1" customHeight="1"/>
    <row r="63968" ht="8.25" hidden="1" customHeight="1"/>
    <row r="63969" ht="8.25" hidden="1" customHeight="1"/>
    <row r="63970" ht="8.25" hidden="1" customHeight="1"/>
    <row r="63971" ht="8.25" hidden="1" customHeight="1"/>
    <row r="63972" ht="8.25" hidden="1" customHeight="1"/>
    <row r="63973" ht="8.25" hidden="1" customHeight="1"/>
    <row r="63974" ht="8.25" hidden="1" customHeight="1"/>
    <row r="63975" ht="8.25" hidden="1" customHeight="1"/>
    <row r="63976" ht="8.25" hidden="1" customHeight="1"/>
    <row r="63977" ht="8.25" hidden="1" customHeight="1"/>
    <row r="63978" ht="8.25" hidden="1" customHeight="1"/>
    <row r="63979" ht="8.25" hidden="1" customHeight="1"/>
    <row r="63980" ht="8.25" hidden="1" customHeight="1"/>
    <row r="63981" ht="8.25" hidden="1" customHeight="1"/>
    <row r="63982" ht="8.25" hidden="1" customHeight="1"/>
    <row r="63983" ht="8.25" hidden="1" customHeight="1"/>
    <row r="63984" ht="8.25" hidden="1" customHeight="1"/>
    <row r="63985" ht="8.25" hidden="1" customHeight="1"/>
    <row r="63986" ht="8.25" hidden="1" customHeight="1"/>
    <row r="63987" ht="8.25" hidden="1" customHeight="1"/>
    <row r="63988" ht="8.25" hidden="1" customHeight="1"/>
    <row r="63989" ht="8.25" hidden="1" customHeight="1"/>
    <row r="63990" ht="8.25" hidden="1" customHeight="1"/>
    <row r="63991" ht="8.25" hidden="1" customHeight="1"/>
    <row r="63992" ht="8.25" hidden="1" customHeight="1"/>
    <row r="63993" ht="8.25" hidden="1" customHeight="1"/>
    <row r="63994" ht="8.25" hidden="1" customHeight="1"/>
    <row r="63995" ht="8.25" hidden="1" customHeight="1"/>
    <row r="63996" ht="8.25" hidden="1" customHeight="1"/>
    <row r="63997" ht="8.25" hidden="1" customHeight="1"/>
    <row r="63998" ht="8.25" hidden="1" customHeight="1"/>
    <row r="63999" ht="8.25" hidden="1" customHeight="1"/>
    <row r="64000" ht="8.25" hidden="1" customHeight="1"/>
    <row r="64001" ht="8.25" hidden="1" customHeight="1"/>
    <row r="64002" ht="8.25" hidden="1" customHeight="1"/>
    <row r="64003" ht="8.25" hidden="1" customHeight="1"/>
    <row r="64004" ht="8.25" hidden="1" customHeight="1"/>
    <row r="64005" ht="8.25" hidden="1" customHeight="1"/>
    <row r="64006" ht="8.25" hidden="1" customHeight="1"/>
    <row r="64007" ht="8.25" hidden="1" customHeight="1"/>
    <row r="64008" ht="8.25" hidden="1" customHeight="1"/>
    <row r="64009" ht="8.25" hidden="1" customHeight="1"/>
    <row r="64010" ht="8.25" hidden="1" customHeight="1"/>
    <row r="64011" ht="8.25" hidden="1" customHeight="1"/>
    <row r="64012" ht="8.25" hidden="1" customHeight="1"/>
    <row r="64013" ht="8.25" hidden="1" customHeight="1"/>
    <row r="64014" ht="8.25" hidden="1" customHeight="1"/>
    <row r="64015" ht="8.25" hidden="1" customHeight="1"/>
    <row r="64016" ht="8.25" hidden="1" customHeight="1"/>
    <row r="64017" ht="8.25" hidden="1" customHeight="1"/>
    <row r="64018" ht="8.25" hidden="1" customHeight="1"/>
    <row r="64019" ht="8.25" hidden="1" customHeight="1"/>
    <row r="64020" ht="8.25" hidden="1" customHeight="1"/>
    <row r="64021" ht="8.25" hidden="1" customHeight="1"/>
    <row r="64022" ht="8.25" hidden="1" customHeight="1"/>
    <row r="64023" ht="8.25" hidden="1" customHeight="1"/>
    <row r="64024" ht="8.25" hidden="1" customHeight="1"/>
    <row r="64025" ht="8.25" hidden="1" customHeight="1"/>
    <row r="64026" ht="8.25" hidden="1" customHeight="1"/>
    <row r="64027" ht="8.25" hidden="1" customHeight="1"/>
    <row r="64028" ht="8.25" hidden="1" customHeight="1"/>
    <row r="64029" ht="8.25" hidden="1" customHeight="1"/>
    <row r="64030" ht="8.25" hidden="1" customHeight="1"/>
    <row r="64031" ht="8.25" hidden="1" customHeight="1"/>
    <row r="64032" ht="8.25" hidden="1" customHeight="1"/>
    <row r="64033" ht="8.25" hidden="1" customHeight="1"/>
    <row r="64034" ht="8.25" hidden="1" customHeight="1"/>
    <row r="64035" ht="8.25" hidden="1" customHeight="1"/>
    <row r="64036" ht="8.25" hidden="1" customHeight="1"/>
    <row r="64037" ht="8.25" hidden="1" customHeight="1"/>
    <row r="64038" ht="8.25" hidden="1" customHeight="1"/>
    <row r="64039" ht="8.25" hidden="1" customHeight="1"/>
    <row r="64040" ht="8.25" hidden="1" customHeight="1"/>
    <row r="64041" ht="8.25" hidden="1" customHeight="1"/>
    <row r="64042" ht="8.25" hidden="1" customHeight="1"/>
    <row r="64043" ht="8.25" hidden="1" customHeight="1"/>
    <row r="64044" ht="8.25" hidden="1" customHeight="1"/>
    <row r="64045" ht="8.25" hidden="1" customHeight="1"/>
    <row r="64046" ht="8.25" hidden="1" customHeight="1"/>
    <row r="64047" ht="8.25" hidden="1" customHeight="1"/>
    <row r="64048" ht="8.25" hidden="1" customHeight="1"/>
    <row r="64049" ht="8.25" hidden="1" customHeight="1"/>
    <row r="64050" ht="8.25" hidden="1" customHeight="1"/>
    <row r="64051" ht="8.25" hidden="1" customHeight="1"/>
    <row r="64052" ht="8.25" hidden="1" customHeight="1"/>
    <row r="64053" ht="8.25" hidden="1" customHeight="1"/>
    <row r="64054" ht="8.25" hidden="1" customHeight="1"/>
    <row r="64055" ht="8.25" hidden="1" customHeight="1"/>
    <row r="64056" ht="8.25" hidden="1" customHeight="1"/>
    <row r="64057" ht="8.25" hidden="1" customHeight="1"/>
    <row r="64058" ht="8.25" hidden="1" customHeight="1"/>
    <row r="64059" ht="8.25" hidden="1" customHeight="1"/>
    <row r="64060" ht="8.25" hidden="1" customHeight="1"/>
    <row r="64061" ht="8.25" hidden="1" customHeight="1"/>
    <row r="64062" ht="8.25" hidden="1" customHeight="1"/>
    <row r="64063" ht="8.25" hidden="1" customHeight="1"/>
    <row r="64064" ht="8.25" hidden="1" customHeight="1"/>
    <row r="64065" ht="8.25" hidden="1" customHeight="1"/>
    <row r="64066" ht="8.25" hidden="1" customHeight="1"/>
    <row r="64067" ht="8.25" hidden="1" customHeight="1"/>
    <row r="64068" ht="8.25" hidden="1" customHeight="1"/>
    <row r="64069" ht="8.25" hidden="1" customHeight="1"/>
    <row r="64070" ht="8.25" hidden="1" customHeight="1"/>
    <row r="64071" ht="8.25" hidden="1" customHeight="1"/>
    <row r="64072" ht="8.25" hidden="1" customHeight="1"/>
    <row r="64073" ht="8.25" hidden="1" customHeight="1"/>
    <row r="64074" ht="8.25" hidden="1" customHeight="1"/>
    <row r="64075" ht="8.25" hidden="1" customHeight="1"/>
    <row r="64076" ht="8.25" hidden="1" customHeight="1"/>
    <row r="64077" ht="8.25" hidden="1" customHeight="1"/>
    <row r="64078" ht="8.25" hidden="1" customHeight="1"/>
    <row r="64079" ht="8.25" hidden="1" customHeight="1"/>
    <row r="64080" ht="8.25" hidden="1" customHeight="1"/>
    <row r="64081" ht="8.25" hidden="1" customHeight="1"/>
    <row r="64082" ht="8.25" hidden="1" customHeight="1"/>
    <row r="64083" ht="8.25" hidden="1" customHeight="1"/>
    <row r="64084" ht="8.25" hidden="1" customHeight="1"/>
    <row r="64085" ht="8.25" hidden="1" customHeight="1"/>
    <row r="64086" ht="8.25" hidden="1" customHeight="1"/>
    <row r="64087" ht="8.25" hidden="1" customHeight="1"/>
    <row r="64088" ht="8.25" hidden="1" customHeight="1"/>
    <row r="64089" ht="8.25" hidden="1" customHeight="1"/>
    <row r="64090" ht="8.25" hidden="1" customHeight="1"/>
    <row r="64091" ht="8.25" hidden="1" customHeight="1"/>
    <row r="64092" ht="8.25" hidden="1" customHeight="1"/>
    <row r="64093" ht="8.25" hidden="1" customHeight="1"/>
    <row r="64094" ht="8.25" hidden="1" customHeight="1"/>
    <row r="64095" ht="8.25" hidden="1" customHeight="1"/>
    <row r="64096" ht="8.25" hidden="1" customHeight="1"/>
    <row r="64097" ht="8.25" hidden="1" customHeight="1"/>
    <row r="64098" ht="8.25" hidden="1" customHeight="1"/>
    <row r="64099" ht="8.25" hidden="1" customHeight="1"/>
    <row r="64100" ht="8.25" hidden="1" customHeight="1"/>
    <row r="64101" ht="8.25" hidden="1" customHeight="1"/>
    <row r="64102" ht="8.25" hidden="1" customHeight="1"/>
    <row r="64103" ht="8.25" hidden="1" customHeight="1"/>
    <row r="64104" ht="8.25" hidden="1" customHeight="1"/>
    <row r="64105" ht="8.25" hidden="1" customHeight="1"/>
    <row r="64106" ht="8.25" hidden="1" customHeight="1"/>
    <row r="64107" ht="8.25" hidden="1" customHeight="1"/>
    <row r="64108" ht="8.25" hidden="1" customHeight="1"/>
    <row r="64109" ht="8.25" hidden="1" customHeight="1"/>
    <row r="64110" ht="8.25" hidden="1" customHeight="1"/>
    <row r="64111" ht="8.25" hidden="1" customHeight="1"/>
    <row r="64112" ht="8.25" hidden="1" customHeight="1"/>
    <row r="64113" ht="8.25" hidden="1" customHeight="1"/>
    <row r="64114" ht="8.25" hidden="1" customHeight="1"/>
    <row r="64115" ht="8.25" hidden="1" customHeight="1"/>
    <row r="64116" ht="8.25" hidden="1" customHeight="1"/>
    <row r="64117" ht="8.25" hidden="1" customHeight="1"/>
    <row r="64118" ht="8.25" hidden="1" customHeight="1"/>
    <row r="64119" ht="8.25" hidden="1" customHeight="1"/>
    <row r="64120" ht="8.25" hidden="1" customHeight="1"/>
    <row r="64121" ht="8.25" hidden="1" customHeight="1"/>
    <row r="64122" ht="8.25" hidden="1" customHeight="1"/>
    <row r="64123" ht="8.25" hidden="1" customHeight="1"/>
    <row r="64124" ht="8.25" hidden="1" customHeight="1"/>
    <row r="64125" ht="8.25" hidden="1" customHeight="1"/>
    <row r="64126" ht="8.25" hidden="1" customHeight="1"/>
    <row r="64127" ht="8.25" hidden="1" customHeight="1"/>
    <row r="64128" ht="8.25" hidden="1" customHeight="1"/>
    <row r="64129" ht="8.25" hidden="1" customHeight="1"/>
    <row r="64130" ht="8.25" hidden="1" customHeight="1"/>
    <row r="64131" ht="8.25" hidden="1" customHeight="1"/>
    <row r="64132" ht="8.25" hidden="1" customHeight="1"/>
    <row r="64133" ht="8.25" hidden="1" customHeight="1"/>
    <row r="64134" ht="8.25" hidden="1" customHeight="1"/>
    <row r="64135" ht="8.25" hidden="1" customHeight="1"/>
    <row r="64136" ht="8.25" hidden="1" customHeight="1"/>
    <row r="64137" ht="8.25" hidden="1" customHeight="1"/>
    <row r="64138" ht="8.25" hidden="1" customHeight="1"/>
    <row r="64139" ht="8.25" hidden="1" customHeight="1"/>
    <row r="64140" ht="8.25" hidden="1" customHeight="1"/>
    <row r="64141" ht="8.25" hidden="1" customHeight="1"/>
    <row r="64142" ht="8.25" hidden="1" customHeight="1"/>
    <row r="64143" ht="8.25" hidden="1" customHeight="1"/>
    <row r="64144" ht="8.25" hidden="1" customHeight="1"/>
    <row r="64145" ht="8.25" hidden="1" customHeight="1"/>
    <row r="64146" ht="8.25" hidden="1" customHeight="1"/>
    <row r="64147" ht="8.25" hidden="1" customHeight="1"/>
    <row r="64148" ht="8.25" hidden="1" customHeight="1"/>
    <row r="64149" ht="8.25" hidden="1" customHeight="1"/>
    <row r="64150" ht="8.25" hidden="1" customHeight="1"/>
    <row r="64151" ht="8.25" hidden="1" customHeight="1"/>
    <row r="64152" ht="8.25" hidden="1" customHeight="1"/>
    <row r="64153" ht="8.25" hidden="1" customHeight="1"/>
    <row r="64154" ht="8.25" hidden="1" customHeight="1"/>
    <row r="64155" ht="8.25" hidden="1" customHeight="1"/>
    <row r="64156" ht="8.25" hidden="1" customHeight="1"/>
    <row r="64157" ht="8.25" hidden="1" customHeight="1"/>
    <row r="64158" ht="8.25" hidden="1" customHeight="1"/>
    <row r="64159" ht="8.25" hidden="1" customHeight="1"/>
    <row r="64160" ht="8.25" hidden="1" customHeight="1"/>
    <row r="64161" ht="8.25" hidden="1" customHeight="1"/>
    <row r="64162" ht="8.25" hidden="1" customHeight="1"/>
    <row r="64163" ht="8.25" hidden="1" customHeight="1"/>
    <row r="64164" ht="8.25" hidden="1" customHeight="1"/>
    <row r="64165" ht="8.25" hidden="1" customHeight="1"/>
    <row r="64166" ht="8.25" hidden="1" customHeight="1"/>
    <row r="64167" ht="8.25" hidden="1" customHeight="1"/>
    <row r="64168" ht="8.25" hidden="1" customHeight="1"/>
    <row r="64169" ht="8.25" hidden="1" customHeight="1"/>
    <row r="64170" ht="8.25" hidden="1" customHeight="1"/>
    <row r="64171" ht="8.25" hidden="1" customHeight="1"/>
    <row r="64172" ht="8.25" hidden="1" customHeight="1"/>
    <row r="64173" ht="8.25" hidden="1" customHeight="1"/>
    <row r="64174" ht="8.25" hidden="1" customHeight="1"/>
    <row r="64175" ht="8.25" hidden="1" customHeight="1"/>
    <row r="64176" ht="8.25" hidden="1" customHeight="1"/>
    <row r="64177" ht="8.25" hidden="1" customHeight="1"/>
    <row r="64178" ht="8.25" hidden="1" customHeight="1"/>
    <row r="64179" ht="8.25" hidden="1" customHeight="1"/>
    <row r="64180" ht="8.25" hidden="1" customHeight="1"/>
    <row r="64181" ht="8.25" hidden="1" customHeight="1"/>
    <row r="64182" ht="8.25" hidden="1" customHeight="1"/>
    <row r="64183" ht="8.25" hidden="1" customHeight="1"/>
    <row r="64184" ht="8.25" hidden="1" customHeight="1"/>
    <row r="64185" ht="8.25" hidden="1" customHeight="1"/>
    <row r="64186" ht="8.25" hidden="1" customHeight="1"/>
    <row r="64187" ht="8.25" hidden="1" customHeight="1"/>
    <row r="64188" ht="8.25" hidden="1" customHeight="1"/>
    <row r="64189" ht="8.25" hidden="1" customHeight="1"/>
    <row r="64190" ht="8.25" hidden="1" customHeight="1"/>
    <row r="64191" ht="8.25" hidden="1" customHeight="1"/>
    <row r="64192" ht="8.25" hidden="1" customHeight="1"/>
    <row r="64193" ht="8.25" hidden="1" customHeight="1"/>
    <row r="64194" ht="8.25" hidden="1" customHeight="1"/>
    <row r="64195" ht="8.25" hidden="1" customHeight="1"/>
    <row r="64196" ht="8.25" hidden="1" customHeight="1"/>
    <row r="64197" ht="8.25" hidden="1" customHeight="1"/>
    <row r="64198" ht="8.25" hidden="1" customHeight="1"/>
    <row r="64199" ht="8.25" hidden="1" customHeight="1"/>
    <row r="64200" ht="8.25" hidden="1" customHeight="1"/>
    <row r="64201" ht="8.25" hidden="1" customHeight="1"/>
    <row r="64202" ht="8.25" hidden="1" customHeight="1"/>
    <row r="64203" ht="8.25" hidden="1" customHeight="1"/>
    <row r="64204" ht="8.25" hidden="1" customHeight="1"/>
    <row r="64205" ht="8.25" hidden="1" customHeight="1"/>
    <row r="64206" ht="8.25" hidden="1" customHeight="1"/>
    <row r="64207" ht="8.25" hidden="1" customHeight="1"/>
    <row r="64208" ht="8.25" hidden="1" customHeight="1"/>
    <row r="64209" ht="8.25" hidden="1" customHeight="1"/>
    <row r="64210" ht="8.25" hidden="1" customHeight="1"/>
    <row r="64211" ht="8.25" hidden="1" customHeight="1"/>
    <row r="64212" ht="8.25" hidden="1" customHeight="1"/>
    <row r="64213" ht="8.25" hidden="1" customHeight="1"/>
    <row r="64214" ht="8.25" hidden="1" customHeight="1"/>
    <row r="64215" ht="8.25" hidden="1" customHeight="1"/>
    <row r="64216" ht="8.25" hidden="1" customHeight="1"/>
    <row r="64217" ht="8.25" hidden="1" customHeight="1"/>
    <row r="64218" ht="8.25" hidden="1" customHeight="1"/>
    <row r="64219" ht="8.25" hidden="1" customHeight="1"/>
    <row r="64220" ht="8.25" hidden="1" customHeight="1"/>
    <row r="64221" ht="8.25" hidden="1" customHeight="1"/>
    <row r="64222" ht="8.25" hidden="1" customHeight="1"/>
    <row r="64223" ht="8.25" hidden="1" customHeight="1"/>
    <row r="64224" ht="8.25" hidden="1" customHeight="1"/>
    <row r="64225" ht="8.25" hidden="1" customHeight="1"/>
    <row r="64226" ht="8.25" hidden="1" customHeight="1"/>
    <row r="64227" ht="8.25" hidden="1" customHeight="1"/>
    <row r="64228" ht="8.25" hidden="1" customHeight="1"/>
    <row r="64229" ht="8.25" hidden="1" customHeight="1"/>
    <row r="64230" ht="8.25" hidden="1" customHeight="1"/>
    <row r="64231" ht="8.25" hidden="1" customHeight="1"/>
    <row r="64232" ht="8.25" hidden="1" customHeight="1"/>
    <row r="64233" ht="8.25" hidden="1" customHeight="1"/>
    <row r="64234" ht="8.25" hidden="1" customHeight="1"/>
    <row r="64235" ht="8.25" hidden="1" customHeight="1"/>
    <row r="64236" ht="8.25" hidden="1" customHeight="1"/>
    <row r="64237" ht="8.25" hidden="1" customHeight="1"/>
    <row r="64238" ht="8.25" hidden="1" customHeight="1"/>
    <row r="64239" ht="8.25" hidden="1" customHeight="1"/>
    <row r="64240" ht="8.25" hidden="1" customHeight="1"/>
    <row r="64241" ht="8.25" hidden="1" customHeight="1"/>
    <row r="64242" ht="8.25" hidden="1" customHeight="1"/>
    <row r="64243" ht="8.25" hidden="1" customHeight="1"/>
    <row r="64244" ht="8.25" hidden="1" customHeight="1"/>
    <row r="64245" ht="8.25" hidden="1" customHeight="1"/>
    <row r="64246" ht="8.25" hidden="1" customHeight="1"/>
    <row r="64247" ht="8.25" hidden="1" customHeight="1"/>
    <row r="64248" ht="8.25" hidden="1" customHeight="1"/>
    <row r="64249" ht="8.25" hidden="1" customHeight="1"/>
    <row r="64250" ht="8.25" hidden="1" customHeight="1"/>
    <row r="64251" ht="8.25" hidden="1" customHeight="1"/>
    <row r="64252" ht="8.25" hidden="1" customHeight="1"/>
    <row r="64253" ht="8.25" hidden="1" customHeight="1"/>
    <row r="64254" ht="8.25" hidden="1" customHeight="1"/>
    <row r="64255" ht="8.25" hidden="1" customHeight="1"/>
    <row r="64256" ht="8.25" hidden="1" customHeight="1"/>
    <row r="64257" ht="8.25" hidden="1" customHeight="1"/>
    <row r="64258" ht="8.25" hidden="1" customHeight="1"/>
    <row r="64259" ht="8.25" hidden="1" customHeight="1"/>
    <row r="64260" ht="8.25" hidden="1" customHeight="1"/>
    <row r="64261" ht="8.25" hidden="1" customHeight="1"/>
    <row r="64262" ht="8.25" hidden="1" customHeight="1"/>
    <row r="64263" ht="8.25" hidden="1" customHeight="1"/>
    <row r="64264" ht="8.25" hidden="1" customHeight="1"/>
    <row r="64265" ht="8.25" hidden="1" customHeight="1"/>
    <row r="64266" ht="8.25" hidden="1" customHeight="1"/>
    <row r="64267" ht="8.25" hidden="1" customHeight="1"/>
    <row r="64268" ht="8.25" hidden="1" customHeight="1"/>
    <row r="64269" ht="8.25" hidden="1" customHeight="1"/>
    <row r="64270" ht="8.25" hidden="1" customHeight="1"/>
    <row r="64271" ht="8.25" hidden="1" customHeight="1"/>
    <row r="64272" ht="8.25" hidden="1" customHeight="1"/>
    <row r="64273" ht="8.25" hidden="1" customHeight="1"/>
    <row r="64274" ht="8.25" hidden="1" customHeight="1"/>
    <row r="64275" ht="8.25" hidden="1" customHeight="1"/>
    <row r="64276" ht="8.25" hidden="1" customHeight="1"/>
    <row r="64277" ht="8.25" hidden="1" customHeight="1"/>
    <row r="64278" ht="8.25" hidden="1" customHeight="1"/>
    <row r="64279" ht="8.25" hidden="1" customHeight="1"/>
    <row r="64280" ht="8.25" hidden="1" customHeight="1"/>
    <row r="64281" ht="8.25" hidden="1" customHeight="1"/>
    <row r="64282" ht="8.25" hidden="1" customHeight="1"/>
    <row r="64283" ht="8.25" hidden="1" customHeight="1"/>
    <row r="64284" ht="8.25" hidden="1" customHeight="1"/>
    <row r="64285" ht="8.25" hidden="1" customHeight="1"/>
    <row r="64286" ht="8.25" hidden="1" customHeight="1"/>
    <row r="64287" ht="8.25" hidden="1" customHeight="1"/>
    <row r="64288" ht="8.25" hidden="1" customHeight="1"/>
    <row r="64289" ht="8.25" hidden="1" customHeight="1"/>
    <row r="64290" ht="8.25" hidden="1" customHeight="1"/>
    <row r="64291" ht="8.25" hidden="1" customHeight="1"/>
    <row r="64292" ht="8.25" hidden="1" customHeight="1"/>
    <row r="64293" ht="8.25" hidden="1" customHeight="1"/>
    <row r="64294" ht="8.25" hidden="1" customHeight="1"/>
    <row r="64295" ht="8.25" hidden="1" customHeight="1"/>
    <row r="64296" ht="8.25" hidden="1" customHeight="1"/>
    <row r="64297" ht="8.25" hidden="1" customHeight="1"/>
    <row r="64298" ht="8.25" hidden="1" customHeight="1"/>
    <row r="64299" ht="8.25" hidden="1" customHeight="1"/>
    <row r="64300" ht="8.25" hidden="1" customHeight="1"/>
    <row r="64301" ht="8.25" hidden="1" customHeight="1"/>
    <row r="64302" ht="8.25" hidden="1" customHeight="1"/>
    <row r="64303" ht="8.25" hidden="1" customHeight="1"/>
    <row r="64304" ht="8.25" hidden="1" customHeight="1"/>
    <row r="64305" ht="8.25" hidden="1" customHeight="1"/>
    <row r="64306" ht="8.25" hidden="1" customHeight="1"/>
    <row r="64307" ht="8.25" hidden="1" customHeight="1"/>
    <row r="64308" ht="8.25" hidden="1" customHeight="1"/>
    <row r="64309" ht="8.25" hidden="1" customHeight="1"/>
    <row r="64310" ht="8.25" hidden="1" customHeight="1"/>
    <row r="64311" ht="8.25" hidden="1" customHeight="1"/>
    <row r="64312" ht="8.25" hidden="1" customHeight="1"/>
    <row r="64313" ht="8.25" hidden="1" customHeight="1"/>
    <row r="64314" ht="8.25" hidden="1" customHeight="1"/>
    <row r="64315" ht="8.25" hidden="1" customHeight="1"/>
    <row r="64316" ht="8.25" hidden="1" customHeight="1"/>
    <row r="64317" ht="8.25" hidden="1" customHeight="1"/>
    <row r="64318" ht="8.25" hidden="1" customHeight="1"/>
    <row r="64319" ht="8.25" hidden="1" customHeight="1"/>
    <row r="64320" ht="8.25" hidden="1" customHeight="1"/>
    <row r="64321" ht="8.25" hidden="1" customHeight="1"/>
    <row r="64322" ht="8.25" hidden="1" customHeight="1"/>
    <row r="64323" ht="8.25" hidden="1" customHeight="1"/>
    <row r="64324" ht="8.25" hidden="1" customHeight="1"/>
    <row r="64325" ht="8.25" hidden="1" customHeight="1"/>
    <row r="64326" ht="8.25" hidden="1" customHeight="1"/>
    <row r="64327" ht="8.25" hidden="1" customHeight="1"/>
    <row r="64328" ht="8.25" hidden="1" customHeight="1"/>
    <row r="64329" ht="8.25" hidden="1" customHeight="1"/>
    <row r="64330" ht="8.25" hidden="1" customHeight="1"/>
    <row r="64331" ht="8.25" hidden="1" customHeight="1"/>
    <row r="64332" ht="8.25" hidden="1" customHeight="1"/>
    <row r="64333" ht="8.25" hidden="1" customHeight="1"/>
    <row r="64334" ht="8.25" hidden="1" customHeight="1"/>
    <row r="64335" ht="8.25" hidden="1" customHeight="1"/>
    <row r="64336" ht="8.25" hidden="1" customHeight="1"/>
    <row r="64337" ht="8.25" hidden="1" customHeight="1"/>
    <row r="64338" ht="8.25" hidden="1" customHeight="1"/>
    <row r="64339" ht="8.25" hidden="1" customHeight="1"/>
    <row r="64340" ht="8.25" hidden="1" customHeight="1"/>
    <row r="64341" ht="8.25" hidden="1" customHeight="1"/>
    <row r="64342" ht="8.25" hidden="1" customHeight="1"/>
    <row r="64343" ht="8.25" hidden="1" customHeight="1"/>
    <row r="64344" ht="8.25" hidden="1" customHeight="1"/>
    <row r="64345" ht="8.25" hidden="1" customHeight="1"/>
    <row r="64346" ht="8.25" hidden="1" customHeight="1"/>
    <row r="64347" ht="8.25" hidden="1" customHeight="1"/>
    <row r="64348" ht="8.25" hidden="1" customHeight="1"/>
    <row r="64349" ht="8.25" hidden="1" customHeight="1"/>
    <row r="64350" ht="8.25" hidden="1" customHeight="1"/>
    <row r="64351" ht="8.25" hidden="1" customHeight="1"/>
    <row r="64352" ht="8.25" hidden="1" customHeight="1"/>
    <row r="64353" ht="8.25" hidden="1" customHeight="1"/>
    <row r="64354" ht="8.25" hidden="1" customHeight="1"/>
    <row r="64355" ht="8.25" hidden="1" customHeight="1"/>
    <row r="64356" ht="8.25" hidden="1" customHeight="1"/>
    <row r="64357" ht="8.25" hidden="1" customHeight="1"/>
    <row r="64358" ht="8.25" hidden="1" customHeight="1"/>
    <row r="64359" ht="8.25" hidden="1" customHeight="1"/>
    <row r="64360" ht="8.25" hidden="1" customHeight="1"/>
    <row r="64361" ht="8.25" hidden="1" customHeight="1"/>
    <row r="64362" ht="8.25" hidden="1" customHeight="1"/>
    <row r="64363" ht="8.25" hidden="1" customHeight="1"/>
    <row r="64364" ht="8.25" hidden="1" customHeight="1"/>
    <row r="64365" ht="8.25" hidden="1" customHeight="1"/>
    <row r="64366" ht="8.25" hidden="1" customHeight="1"/>
    <row r="64367" ht="8.25" hidden="1" customHeight="1"/>
    <row r="64368" ht="8.25" hidden="1" customHeight="1"/>
    <row r="64369" ht="8.25" hidden="1" customHeight="1"/>
    <row r="64370" ht="8.25" hidden="1" customHeight="1"/>
    <row r="64371" ht="8.25" hidden="1" customHeight="1"/>
    <row r="64372" ht="8.25" hidden="1" customHeight="1"/>
    <row r="64373" ht="8.25" hidden="1" customHeight="1"/>
    <row r="64374" ht="8.25" hidden="1" customHeight="1"/>
    <row r="64375" ht="8.25" hidden="1" customHeight="1"/>
    <row r="64376" ht="8.25" hidden="1" customHeight="1"/>
    <row r="64377" ht="8.25" hidden="1" customHeight="1"/>
    <row r="64378" ht="8.25" hidden="1" customHeight="1"/>
    <row r="64379" ht="8.25" hidden="1" customHeight="1"/>
    <row r="64380" ht="8.25" hidden="1" customHeight="1"/>
    <row r="64381" ht="8.25" hidden="1" customHeight="1"/>
    <row r="64382" ht="8.25" hidden="1" customHeight="1"/>
    <row r="64383" ht="8.25" hidden="1" customHeight="1"/>
    <row r="64384" ht="8.25" hidden="1" customHeight="1"/>
    <row r="64385" ht="8.25" hidden="1" customHeight="1"/>
    <row r="64386" ht="8.25" hidden="1" customHeight="1"/>
    <row r="64387" ht="8.25" hidden="1" customHeight="1"/>
    <row r="64388" ht="8.25" hidden="1" customHeight="1"/>
    <row r="64389" ht="8.25" hidden="1" customHeight="1"/>
    <row r="64390" ht="8.25" hidden="1" customHeight="1"/>
    <row r="64391" ht="8.25" hidden="1" customHeight="1"/>
    <row r="64392" ht="8.25" hidden="1" customHeight="1"/>
    <row r="64393" ht="8.25" hidden="1" customHeight="1"/>
    <row r="64394" ht="8.25" hidden="1" customHeight="1"/>
    <row r="64395" ht="8.25" hidden="1" customHeight="1"/>
    <row r="64396" ht="8.25" hidden="1" customHeight="1"/>
    <row r="64397" ht="8.25" hidden="1" customHeight="1"/>
    <row r="64398" ht="8.25" hidden="1" customHeight="1"/>
    <row r="64399" ht="8.25" hidden="1" customHeight="1"/>
    <row r="64400" ht="8.25" hidden="1" customHeight="1"/>
    <row r="64401" ht="8.25" hidden="1" customHeight="1"/>
    <row r="64402" ht="8.25" hidden="1" customHeight="1"/>
    <row r="64403" ht="8.25" hidden="1" customHeight="1"/>
    <row r="64404" ht="8.25" hidden="1" customHeight="1"/>
    <row r="64405" ht="8.25" hidden="1" customHeight="1"/>
    <row r="64406" ht="8.25" hidden="1" customHeight="1"/>
    <row r="64407" ht="8.25" hidden="1" customHeight="1"/>
    <row r="64408" ht="8.25" hidden="1" customHeight="1"/>
    <row r="64409" ht="8.25" hidden="1" customHeight="1"/>
    <row r="64410" ht="8.25" hidden="1" customHeight="1"/>
    <row r="64411" ht="8.25" hidden="1" customHeight="1"/>
    <row r="64412" ht="8.25" hidden="1" customHeight="1"/>
    <row r="64413" ht="8.25" hidden="1" customHeight="1"/>
    <row r="64414" ht="8.25" hidden="1" customHeight="1"/>
    <row r="64415" ht="8.25" hidden="1" customHeight="1"/>
    <row r="64416" ht="8.25" hidden="1" customHeight="1"/>
    <row r="64417" ht="8.25" hidden="1" customHeight="1"/>
    <row r="64418" ht="8.25" hidden="1" customHeight="1"/>
    <row r="64419" ht="8.25" hidden="1" customHeight="1"/>
    <row r="64420" ht="8.25" hidden="1" customHeight="1"/>
    <row r="64421" ht="8.25" hidden="1" customHeight="1"/>
    <row r="64422" ht="8.25" hidden="1" customHeight="1"/>
    <row r="64423" ht="8.25" hidden="1" customHeight="1"/>
    <row r="64424" ht="8.25" hidden="1" customHeight="1"/>
    <row r="64425" ht="8.25" hidden="1" customHeight="1"/>
    <row r="64426" ht="8.25" hidden="1" customHeight="1"/>
    <row r="64427" ht="8.25" hidden="1" customHeight="1"/>
    <row r="64428" ht="8.25" hidden="1" customHeight="1"/>
    <row r="64429" ht="8.25" hidden="1" customHeight="1"/>
    <row r="64430" ht="8.25" hidden="1" customHeight="1"/>
    <row r="64431" ht="8.25" hidden="1" customHeight="1"/>
    <row r="64432" ht="8.25" hidden="1" customHeight="1"/>
    <row r="64433" ht="8.25" hidden="1" customHeight="1"/>
    <row r="64434" ht="8.25" hidden="1" customHeight="1"/>
    <row r="64435" ht="8.25" hidden="1" customHeight="1"/>
    <row r="64436" ht="8.25" hidden="1" customHeight="1"/>
    <row r="64437" ht="8.25" hidden="1" customHeight="1"/>
    <row r="64438" ht="8.25" hidden="1" customHeight="1"/>
    <row r="64439" ht="8.25" hidden="1" customHeight="1"/>
    <row r="64440" ht="8.25" hidden="1" customHeight="1"/>
    <row r="64441" ht="8.25" hidden="1" customHeight="1"/>
    <row r="64442" ht="8.25" hidden="1" customHeight="1"/>
    <row r="64443" ht="8.25" hidden="1" customHeight="1"/>
    <row r="64444" ht="8.25" hidden="1" customHeight="1"/>
    <row r="64445" ht="8.25" hidden="1" customHeight="1"/>
    <row r="64446" ht="8.25" hidden="1" customHeight="1"/>
    <row r="64447" ht="8.25" hidden="1" customHeight="1"/>
    <row r="64448" ht="8.25" hidden="1" customHeight="1"/>
    <row r="64449" ht="8.25" hidden="1" customHeight="1"/>
    <row r="64450" ht="8.25" hidden="1" customHeight="1"/>
    <row r="64451" ht="8.25" hidden="1" customHeight="1"/>
    <row r="64452" ht="8.25" hidden="1" customHeight="1"/>
    <row r="64453" ht="8.25" hidden="1" customHeight="1"/>
    <row r="64454" ht="8.25" hidden="1" customHeight="1"/>
    <row r="64455" ht="8.25" hidden="1" customHeight="1"/>
    <row r="64456" ht="8.25" hidden="1" customHeight="1"/>
    <row r="64457" ht="8.25" hidden="1" customHeight="1"/>
    <row r="64458" ht="8.25" hidden="1" customHeight="1"/>
    <row r="64459" ht="8.25" hidden="1" customHeight="1"/>
    <row r="64460" ht="8.25" hidden="1" customHeight="1"/>
    <row r="64461" ht="8.25" hidden="1" customHeight="1"/>
    <row r="64462" ht="8.25" hidden="1" customHeight="1"/>
    <row r="64463" ht="8.25" hidden="1" customHeight="1"/>
    <row r="64464" ht="8.25" hidden="1" customHeight="1"/>
    <row r="64465" ht="8.25" hidden="1" customHeight="1"/>
    <row r="64466" ht="8.25" hidden="1" customHeight="1"/>
    <row r="64467" ht="8.25" hidden="1" customHeight="1"/>
    <row r="64468" ht="8.25" hidden="1" customHeight="1"/>
    <row r="64469" ht="8.25" hidden="1" customHeight="1"/>
    <row r="64470" ht="8.25" hidden="1" customHeight="1"/>
    <row r="64471" ht="8.25" hidden="1" customHeight="1"/>
    <row r="64472" ht="8.25" hidden="1" customHeight="1"/>
    <row r="64473" ht="8.25" hidden="1" customHeight="1"/>
    <row r="64474" ht="8.25" hidden="1" customHeight="1"/>
    <row r="64475" ht="8.25" hidden="1" customHeight="1"/>
    <row r="64476" ht="8.25" hidden="1" customHeight="1"/>
    <row r="64477" ht="8.25" hidden="1" customHeight="1"/>
    <row r="64478" ht="8.25" hidden="1" customHeight="1"/>
    <row r="64479" ht="8.25" hidden="1" customHeight="1"/>
    <row r="64480" ht="8.25" hidden="1" customHeight="1"/>
    <row r="64481" ht="8.25" hidden="1" customHeight="1"/>
    <row r="64482" ht="8.25" hidden="1" customHeight="1"/>
    <row r="64483" ht="8.25" hidden="1" customHeight="1"/>
    <row r="64484" ht="8.25" hidden="1" customHeight="1"/>
    <row r="64485" ht="8.25" hidden="1" customHeight="1"/>
    <row r="64486" ht="8.25" hidden="1" customHeight="1"/>
    <row r="64487" ht="8.25" hidden="1" customHeight="1"/>
    <row r="64488" ht="8.25" hidden="1" customHeight="1"/>
    <row r="64489" ht="8.25" hidden="1" customHeight="1"/>
    <row r="64490" ht="8.25" hidden="1" customHeight="1"/>
    <row r="64491" ht="8.25" hidden="1" customHeight="1"/>
    <row r="64492" ht="8.25" hidden="1" customHeight="1"/>
    <row r="64493" ht="8.25" hidden="1" customHeight="1"/>
    <row r="64494" ht="8.25" hidden="1" customHeight="1"/>
    <row r="64495" ht="8.25" hidden="1" customHeight="1"/>
    <row r="64496" ht="8.25" hidden="1" customHeight="1"/>
    <row r="64497" ht="8.25" hidden="1" customHeight="1"/>
    <row r="64498" ht="8.25" hidden="1" customHeight="1"/>
    <row r="64499" ht="8.25" hidden="1" customHeight="1"/>
    <row r="64500" ht="8.25" hidden="1" customHeight="1"/>
    <row r="64501" ht="8.25" hidden="1" customHeight="1"/>
    <row r="64502" ht="8.25" hidden="1" customHeight="1"/>
    <row r="64503" ht="8.25" hidden="1" customHeight="1"/>
    <row r="64504" ht="8.25" hidden="1" customHeight="1"/>
    <row r="64505" ht="8.25" hidden="1" customHeight="1"/>
    <row r="64506" ht="8.25" hidden="1" customHeight="1"/>
    <row r="64507" ht="8.25" hidden="1" customHeight="1"/>
    <row r="64508" ht="8.25" hidden="1" customHeight="1"/>
    <row r="64509" ht="8.25" hidden="1" customHeight="1"/>
    <row r="64510" ht="8.25" hidden="1" customHeight="1"/>
    <row r="64511" ht="8.25" hidden="1" customHeight="1"/>
    <row r="64512" ht="8.25" hidden="1" customHeight="1"/>
    <row r="64513" ht="8.25" hidden="1" customHeight="1"/>
    <row r="64514" ht="8.25" hidden="1" customHeight="1"/>
    <row r="64515" ht="8.25" hidden="1" customHeight="1"/>
    <row r="64516" ht="8.25" hidden="1" customHeight="1"/>
    <row r="64517" ht="8.25" hidden="1" customHeight="1"/>
    <row r="64518" ht="8.25" hidden="1" customHeight="1"/>
    <row r="64519" ht="8.25" hidden="1" customHeight="1"/>
    <row r="64520" ht="8.25" hidden="1" customHeight="1"/>
    <row r="64521" ht="8.25" hidden="1" customHeight="1"/>
    <row r="64522" ht="8.25" hidden="1" customHeight="1"/>
    <row r="64523" ht="8.25" hidden="1" customHeight="1"/>
    <row r="64524" ht="8.25" hidden="1" customHeight="1"/>
    <row r="64525" ht="8.25" hidden="1" customHeight="1"/>
    <row r="64526" ht="8.25" hidden="1" customHeight="1"/>
    <row r="64527" ht="8.25" hidden="1" customHeight="1"/>
    <row r="64528" ht="8.25" hidden="1" customHeight="1"/>
    <row r="64529" ht="8.25" hidden="1" customHeight="1"/>
    <row r="64530" ht="8.25" hidden="1" customHeight="1"/>
    <row r="64531" ht="8.25" hidden="1" customHeight="1"/>
    <row r="64532" ht="8.25" hidden="1" customHeight="1"/>
    <row r="64533" ht="8.25" hidden="1" customHeight="1"/>
    <row r="64534" ht="8.25" hidden="1" customHeight="1"/>
    <row r="64535" ht="8.25" hidden="1" customHeight="1"/>
    <row r="64536" ht="8.25" hidden="1" customHeight="1"/>
    <row r="64537" ht="8.25" hidden="1" customHeight="1"/>
    <row r="64538" ht="8.25" hidden="1" customHeight="1"/>
    <row r="64539" ht="8.25" hidden="1" customHeight="1"/>
    <row r="64540" ht="8.25" hidden="1" customHeight="1"/>
    <row r="64541" ht="8.25" hidden="1" customHeight="1"/>
    <row r="64542" ht="8.25" hidden="1" customHeight="1"/>
    <row r="64543" ht="8.25" hidden="1" customHeight="1"/>
    <row r="64544" ht="8.25" hidden="1" customHeight="1"/>
    <row r="64545" ht="8.25" hidden="1" customHeight="1"/>
    <row r="64546" ht="8.25" hidden="1" customHeight="1"/>
    <row r="64547" ht="8.25" hidden="1" customHeight="1"/>
    <row r="64548" ht="8.25" hidden="1" customHeight="1"/>
    <row r="64549" ht="8.25" hidden="1" customHeight="1"/>
    <row r="64550" ht="8.25" hidden="1" customHeight="1"/>
    <row r="64551" ht="8.25" hidden="1" customHeight="1"/>
    <row r="64552" ht="8.25" hidden="1" customHeight="1"/>
    <row r="64553" ht="8.25" hidden="1" customHeight="1"/>
    <row r="64554" ht="8.25" hidden="1" customHeight="1"/>
    <row r="64555" ht="8.25" hidden="1" customHeight="1"/>
    <row r="64556" ht="8.25" hidden="1" customHeight="1"/>
    <row r="64557" ht="8.25" hidden="1" customHeight="1"/>
    <row r="64558" ht="8.25" hidden="1" customHeight="1"/>
    <row r="64559" ht="8.25" hidden="1" customHeight="1"/>
    <row r="64560" ht="8.25" hidden="1" customHeight="1"/>
    <row r="64561" ht="8.25" hidden="1" customHeight="1"/>
    <row r="64562" ht="8.25" hidden="1" customHeight="1"/>
    <row r="64563" ht="8.25" hidden="1" customHeight="1"/>
    <row r="64564" ht="8.25" hidden="1" customHeight="1"/>
    <row r="64565" ht="8.25" hidden="1" customHeight="1"/>
    <row r="64566" ht="8.25" hidden="1" customHeight="1"/>
    <row r="64567" ht="8.25" hidden="1" customHeight="1"/>
    <row r="64568" ht="8.25" hidden="1" customHeight="1"/>
    <row r="64569" ht="8.25" hidden="1" customHeight="1"/>
    <row r="64570" ht="8.25" hidden="1" customHeight="1"/>
    <row r="64571" ht="8.25" hidden="1" customHeight="1"/>
    <row r="64572" ht="8.25" hidden="1" customHeight="1"/>
    <row r="64573" ht="8.25" hidden="1" customHeight="1"/>
    <row r="64574" ht="8.25" hidden="1" customHeight="1"/>
    <row r="64575" ht="8.25" hidden="1" customHeight="1"/>
    <row r="64576" ht="8.25" hidden="1" customHeight="1"/>
    <row r="64577" ht="8.25" hidden="1" customHeight="1"/>
    <row r="64578" ht="8.25" hidden="1" customHeight="1"/>
    <row r="64579" ht="8.25" hidden="1" customHeight="1"/>
    <row r="64580" ht="8.25" hidden="1" customHeight="1"/>
    <row r="64581" ht="8.25" hidden="1" customHeight="1"/>
    <row r="64582" ht="8.25" hidden="1" customHeight="1"/>
    <row r="64583" ht="8.25" hidden="1" customHeight="1"/>
    <row r="64584" ht="8.25" hidden="1" customHeight="1"/>
    <row r="64585" ht="8.25" hidden="1" customHeight="1"/>
    <row r="64586" ht="8.25" hidden="1" customHeight="1"/>
    <row r="64587" ht="8.25" hidden="1" customHeight="1"/>
    <row r="64588" ht="8.25" hidden="1" customHeight="1"/>
    <row r="64589" ht="8.25" hidden="1" customHeight="1"/>
    <row r="64590" ht="8.25" hidden="1" customHeight="1"/>
    <row r="64591" ht="8.25" hidden="1" customHeight="1"/>
    <row r="64592" ht="8.25" hidden="1" customHeight="1"/>
    <row r="64593" ht="8.25" hidden="1" customHeight="1"/>
    <row r="64594" ht="8.25" hidden="1" customHeight="1"/>
    <row r="64595" ht="8.25" hidden="1" customHeight="1"/>
    <row r="64596" ht="8.25" hidden="1" customHeight="1"/>
    <row r="64597" ht="8.25" hidden="1" customHeight="1"/>
    <row r="64598" ht="8.25" hidden="1" customHeight="1"/>
    <row r="64599" ht="8.25" hidden="1" customHeight="1"/>
    <row r="64600" ht="8.25" hidden="1" customHeight="1"/>
    <row r="64601" ht="8.25" hidden="1" customHeight="1"/>
    <row r="64602" ht="8.25" hidden="1" customHeight="1"/>
    <row r="64603" ht="8.25" hidden="1" customHeight="1"/>
    <row r="64604" ht="8.25" hidden="1" customHeight="1"/>
    <row r="64605" ht="8.25" hidden="1" customHeight="1"/>
    <row r="64606" ht="8.25" hidden="1" customHeight="1"/>
    <row r="64607" ht="8.25" hidden="1" customHeight="1"/>
    <row r="64608" ht="8.25" hidden="1" customHeight="1"/>
    <row r="64609" ht="8.25" hidden="1" customHeight="1"/>
    <row r="64610" ht="8.25" hidden="1" customHeight="1"/>
    <row r="64611" ht="8.25" hidden="1" customHeight="1"/>
    <row r="64612" ht="8.25" hidden="1" customHeight="1"/>
    <row r="64613" ht="8.25" hidden="1" customHeight="1"/>
    <row r="64614" ht="8.25" hidden="1" customHeight="1"/>
    <row r="64615" ht="8.25" hidden="1" customHeight="1"/>
    <row r="64616" ht="8.25" hidden="1" customHeight="1"/>
    <row r="64617" ht="8.25" hidden="1" customHeight="1"/>
    <row r="64618" ht="8.25" hidden="1" customHeight="1"/>
    <row r="64619" ht="8.25" hidden="1" customHeight="1"/>
    <row r="64620" ht="8.25" hidden="1" customHeight="1"/>
    <row r="64621" ht="8.25" hidden="1" customHeight="1"/>
    <row r="64622" ht="8.25" hidden="1" customHeight="1"/>
    <row r="64623" ht="8.25" hidden="1" customHeight="1"/>
    <row r="64624" ht="8.25" hidden="1" customHeight="1"/>
    <row r="64625" ht="8.25" hidden="1" customHeight="1"/>
    <row r="64626" ht="8.25" hidden="1" customHeight="1"/>
    <row r="64627" ht="8.25" hidden="1" customHeight="1"/>
    <row r="64628" ht="8.25" hidden="1" customHeight="1"/>
    <row r="64629" ht="8.25" hidden="1" customHeight="1"/>
    <row r="64630" ht="8.25" hidden="1" customHeight="1"/>
    <row r="64631" ht="8.25" hidden="1" customHeight="1"/>
    <row r="64632" ht="8.25" hidden="1" customHeight="1"/>
    <row r="64633" ht="8.25" hidden="1" customHeight="1"/>
    <row r="64634" ht="8.25" hidden="1" customHeight="1"/>
    <row r="64635" ht="8.25" hidden="1" customHeight="1"/>
    <row r="64636" ht="8.25" hidden="1" customHeight="1"/>
    <row r="64637" ht="8.25" hidden="1" customHeight="1"/>
    <row r="64638" ht="8.25" hidden="1" customHeight="1"/>
    <row r="64639" ht="8.25" hidden="1" customHeight="1"/>
    <row r="64640" ht="8.25" hidden="1" customHeight="1"/>
    <row r="64641" ht="8.25" hidden="1" customHeight="1"/>
    <row r="64642" ht="8.25" hidden="1" customHeight="1"/>
    <row r="64643" ht="8.25" hidden="1" customHeight="1"/>
    <row r="64644" ht="8.25" hidden="1" customHeight="1"/>
    <row r="64645" ht="8.25" hidden="1" customHeight="1"/>
    <row r="64646" ht="8.25" hidden="1" customHeight="1"/>
    <row r="64647" ht="8.25" hidden="1" customHeight="1"/>
    <row r="64648" ht="8.25" hidden="1" customHeight="1"/>
    <row r="64649" ht="8.25" hidden="1" customHeight="1"/>
    <row r="64650" ht="8.25" hidden="1" customHeight="1"/>
    <row r="64651" ht="8.25" hidden="1" customHeight="1"/>
    <row r="64652" ht="8.25" hidden="1" customHeight="1"/>
    <row r="64653" ht="8.25" hidden="1" customHeight="1"/>
    <row r="64654" ht="8.25" hidden="1" customHeight="1"/>
    <row r="64655" ht="8.25" hidden="1" customHeight="1"/>
    <row r="64656" ht="8.25" hidden="1" customHeight="1"/>
    <row r="64657" ht="8.25" hidden="1" customHeight="1"/>
    <row r="64658" ht="8.25" hidden="1" customHeight="1"/>
    <row r="64659" ht="8.25" hidden="1" customHeight="1"/>
    <row r="64660" ht="8.25" hidden="1" customHeight="1"/>
    <row r="64661" ht="8.25" hidden="1" customHeight="1"/>
    <row r="64662" ht="8.25" hidden="1" customHeight="1"/>
    <row r="64663" ht="8.25" hidden="1" customHeight="1"/>
    <row r="64664" ht="8.25" hidden="1" customHeight="1"/>
    <row r="64665" ht="8.25" hidden="1" customHeight="1"/>
    <row r="64666" ht="8.25" hidden="1" customHeight="1"/>
    <row r="64667" ht="8.25" hidden="1" customHeight="1"/>
    <row r="64668" ht="8.25" hidden="1" customHeight="1"/>
    <row r="64669" ht="8.25" hidden="1" customHeight="1"/>
    <row r="64670" ht="8.25" hidden="1" customHeight="1"/>
    <row r="64671" ht="8.25" hidden="1" customHeight="1"/>
    <row r="64672" ht="8.25" hidden="1" customHeight="1"/>
    <row r="64673" ht="8.25" hidden="1" customHeight="1"/>
    <row r="64674" ht="8.25" hidden="1" customHeight="1"/>
    <row r="64675" ht="8.25" hidden="1" customHeight="1"/>
    <row r="64676" ht="8.25" hidden="1" customHeight="1"/>
    <row r="64677" ht="8.25" hidden="1" customHeight="1"/>
    <row r="64678" ht="8.25" hidden="1" customHeight="1"/>
    <row r="64679" ht="8.25" hidden="1" customHeight="1"/>
    <row r="64680" ht="8.25" hidden="1" customHeight="1"/>
    <row r="64681" ht="8.25" hidden="1" customHeight="1"/>
    <row r="64682" ht="8.25" hidden="1" customHeight="1"/>
    <row r="64683" ht="8.25" hidden="1" customHeight="1"/>
    <row r="64684" ht="8.25" hidden="1" customHeight="1"/>
    <row r="64685" ht="8.25" hidden="1" customHeight="1"/>
    <row r="64686" ht="8.25" hidden="1" customHeight="1"/>
    <row r="64687" ht="8.25" hidden="1" customHeight="1"/>
    <row r="64688" ht="8.25" hidden="1" customHeight="1"/>
    <row r="64689" ht="8.25" hidden="1" customHeight="1"/>
    <row r="64690" ht="8.25" hidden="1" customHeight="1"/>
    <row r="64691" ht="8.25" hidden="1" customHeight="1"/>
    <row r="64692" ht="8.25" hidden="1" customHeight="1"/>
    <row r="64693" ht="8.25" hidden="1" customHeight="1"/>
    <row r="64694" ht="8.25" hidden="1" customHeight="1"/>
    <row r="64695" ht="8.25" hidden="1" customHeight="1"/>
    <row r="64696" ht="8.25" hidden="1" customHeight="1"/>
    <row r="64697" ht="8.25" hidden="1" customHeight="1"/>
    <row r="64698" ht="8.25" hidden="1" customHeight="1"/>
    <row r="64699" ht="8.25" hidden="1" customHeight="1"/>
    <row r="64700" ht="8.25" hidden="1" customHeight="1"/>
    <row r="64701" ht="8.25" hidden="1" customHeight="1"/>
    <row r="64702" ht="8.25" hidden="1" customHeight="1"/>
    <row r="64703" ht="8.25" hidden="1" customHeight="1"/>
    <row r="64704" ht="8.25" hidden="1" customHeight="1"/>
    <row r="64705" ht="8.25" hidden="1" customHeight="1"/>
    <row r="64706" ht="8.25" hidden="1" customHeight="1"/>
    <row r="64707" ht="8.25" hidden="1" customHeight="1"/>
    <row r="64708" ht="8.25" hidden="1" customHeight="1"/>
    <row r="64709" ht="8.25" hidden="1" customHeight="1"/>
    <row r="64710" ht="8.25" hidden="1" customHeight="1"/>
    <row r="64711" ht="8.25" hidden="1" customHeight="1"/>
    <row r="64712" ht="8.25" hidden="1" customHeight="1"/>
    <row r="64713" ht="8.25" hidden="1" customHeight="1"/>
    <row r="64714" ht="8.25" hidden="1" customHeight="1"/>
    <row r="64715" ht="8.25" hidden="1" customHeight="1"/>
    <row r="64716" ht="8.25" hidden="1" customHeight="1"/>
    <row r="64717" ht="8.25" hidden="1" customHeight="1"/>
    <row r="64718" ht="8.25" hidden="1" customHeight="1"/>
    <row r="64719" ht="8.25" hidden="1" customHeight="1"/>
    <row r="64720" ht="8.25" hidden="1" customHeight="1"/>
    <row r="64721" ht="8.25" hidden="1" customHeight="1"/>
    <row r="64722" ht="8.25" hidden="1" customHeight="1"/>
    <row r="64723" ht="8.25" hidden="1" customHeight="1"/>
    <row r="64724" ht="8.25" hidden="1" customHeight="1"/>
    <row r="64725" ht="8.25" hidden="1" customHeight="1"/>
    <row r="64726" ht="8.25" hidden="1" customHeight="1"/>
    <row r="64727" ht="8.25" hidden="1" customHeight="1"/>
    <row r="64728" ht="8.25" hidden="1" customHeight="1"/>
    <row r="64729" ht="8.25" hidden="1" customHeight="1"/>
    <row r="64730" ht="8.25" hidden="1" customHeight="1"/>
    <row r="64731" ht="8.25" hidden="1" customHeight="1"/>
    <row r="64732" ht="8.25" hidden="1" customHeight="1"/>
    <row r="64733" ht="8.25" hidden="1" customHeight="1"/>
    <row r="64734" ht="8.25" hidden="1" customHeight="1"/>
    <row r="64735" ht="8.25" hidden="1" customHeight="1"/>
    <row r="64736" ht="8.25" hidden="1" customHeight="1"/>
    <row r="64737" ht="8.25" hidden="1" customHeight="1"/>
    <row r="64738" ht="8.25" hidden="1" customHeight="1"/>
    <row r="64739" ht="8.25" hidden="1" customHeight="1"/>
    <row r="64740" ht="8.25" hidden="1" customHeight="1"/>
    <row r="64741" ht="8.25" hidden="1" customHeight="1"/>
    <row r="64742" ht="8.25" hidden="1" customHeight="1"/>
    <row r="64743" ht="8.25" hidden="1" customHeight="1"/>
    <row r="64744" ht="8.25" hidden="1" customHeight="1"/>
    <row r="64745" ht="8.25" hidden="1" customHeight="1"/>
    <row r="64746" ht="8.25" hidden="1" customHeight="1"/>
    <row r="64747" ht="8.25" hidden="1" customHeight="1"/>
    <row r="64748" ht="8.25" hidden="1" customHeight="1"/>
    <row r="64749" ht="8.25" hidden="1" customHeight="1"/>
    <row r="64750" ht="8.25" hidden="1" customHeight="1"/>
    <row r="64751" ht="8.25" hidden="1" customHeight="1"/>
    <row r="64752" ht="8.25" hidden="1" customHeight="1"/>
    <row r="64753" ht="8.25" hidden="1" customHeight="1"/>
    <row r="64754" ht="8.25" hidden="1" customHeight="1"/>
    <row r="64755" ht="8.25" hidden="1" customHeight="1"/>
    <row r="64756" ht="8.25" hidden="1" customHeight="1"/>
    <row r="64757" ht="8.25" hidden="1" customHeight="1"/>
    <row r="64758" ht="8.25" hidden="1" customHeight="1"/>
    <row r="64759" ht="8.25" hidden="1" customHeight="1"/>
    <row r="64760" ht="8.25" hidden="1" customHeight="1"/>
    <row r="64761" ht="8.25" hidden="1" customHeight="1"/>
    <row r="64762" ht="8.25" hidden="1" customHeight="1"/>
    <row r="64763" ht="8.25" hidden="1" customHeight="1"/>
    <row r="64764" ht="8.25" hidden="1" customHeight="1"/>
    <row r="64765" ht="8.25" hidden="1" customHeight="1"/>
    <row r="64766" ht="8.25" hidden="1" customHeight="1"/>
    <row r="64767" ht="8.25" hidden="1" customHeight="1"/>
    <row r="64768" ht="8.25" hidden="1" customHeight="1"/>
    <row r="64769" ht="8.25" hidden="1" customHeight="1"/>
    <row r="64770" ht="8.25" hidden="1" customHeight="1"/>
    <row r="64771" ht="8.25" hidden="1" customHeight="1"/>
    <row r="64772" ht="8.25" hidden="1" customHeight="1"/>
    <row r="64773" ht="8.25" hidden="1" customHeight="1"/>
    <row r="64774" ht="8.25" hidden="1" customHeight="1"/>
    <row r="64775" ht="8.25" hidden="1" customHeight="1"/>
    <row r="64776" ht="8.25" hidden="1" customHeight="1"/>
    <row r="64777" ht="8.25" hidden="1" customHeight="1"/>
    <row r="64778" ht="8.25" hidden="1" customHeight="1"/>
    <row r="64779" ht="8.25" hidden="1" customHeight="1"/>
    <row r="64780" ht="8.25" hidden="1" customHeight="1"/>
    <row r="64781" ht="8.25" hidden="1" customHeight="1"/>
    <row r="64782" ht="8.25" hidden="1" customHeight="1"/>
    <row r="64783" ht="8.25" hidden="1" customHeight="1"/>
    <row r="64784" ht="8.25" hidden="1" customHeight="1"/>
    <row r="64785" ht="8.25" hidden="1" customHeight="1"/>
    <row r="64786" ht="8.25" hidden="1" customHeight="1"/>
    <row r="64787" ht="8.25" hidden="1" customHeight="1"/>
    <row r="64788" ht="8.25" hidden="1" customHeight="1"/>
    <row r="64789" ht="8.25" hidden="1" customHeight="1"/>
    <row r="64790" ht="8.25" hidden="1" customHeight="1"/>
    <row r="64791" ht="8.25" hidden="1" customHeight="1"/>
    <row r="64792" ht="8.25" hidden="1" customHeight="1"/>
    <row r="64793" ht="8.25" hidden="1" customHeight="1"/>
    <row r="64794" ht="8.25" hidden="1" customHeight="1"/>
    <row r="64795" ht="8.25" hidden="1" customHeight="1"/>
    <row r="64796" ht="8.25" hidden="1" customHeight="1"/>
    <row r="64797" ht="8.25" hidden="1" customHeight="1"/>
    <row r="64798" ht="8.25" hidden="1" customHeight="1"/>
    <row r="64799" ht="8.25" hidden="1" customHeight="1"/>
    <row r="64800" ht="8.25" hidden="1" customHeight="1"/>
    <row r="64801" ht="8.25" hidden="1" customHeight="1"/>
    <row r="64802" ht="8.25" hidden="1" customHeight="1"/>
    <row r="64803" ht="8.25" hidden="1" customHeight="1"/>
    <row r="64804" ht="8.25" hidden="1" customHeight="1"/>
    <row r="64805" ht="8.25" hidden="1" customHeight="1"/>
    <row r="64806" ht="8.25" hidden="1" customHeight="1"/>
    <row r="64807" ht="8.25" hidden="1" customHeight="1"/>
    <row r="64808" ht="8.25" hidden="1" customHeight="1"/>
    <row r="64809" ht="8.25" hidden="1" customHeight="1"/>
    <row r="64810" ht="8.25" hidden="1" customHeight="1"/>
    <row r="64811" ht="8.25" hidden="1" customHeight="1"/>
    <row r="64812" ht="8.25" hidden="1" customHeight="1"/>
    <row r="64813" ht="8.25" hidden="1" customHeight="1"/>
    <row r="64814" ht="8.25" hidden="1" customHeight="1"/>
    <row r="64815" ht="8.25" hidden="1" customHeight="1"/>
    <row r="64816" ht="8.25" hidden="1" customHeight="1"/>
    <row r="64817" ht="8.25" hidden="1" customHeight="1"/>
    <row r="64818" ht="8.25" hidden="1" customHeight="1"/>
    <row r="64819" ht="8.25" hidden="1" customHeight="1"/>
    <row r="64820" ht="8.25" hidden="1" customHeight="1"/>
    <row r="64821" ht="8.25" hidden="1" customHeight="1"/>
    <row r="64822" ht="8.25" hidden="1" customHeight="1"/>
    <row r="64823" ht="8.25" hidden="1" customHeight="1"/>
    <row r="64824" ht="8.25" hidden="1" customHeight="1"/>
    <row r="64825" ht="8.25" hidden="1" customHeight="1"/>
    <row r="64826" ht="8.25" hidden="1" customHeight="1"/>
    <row r="64827" ht="8.25" hidden="1" customHeight="1"/>
    <row r="64828" ht="8.25" hidden="1" customHeight="1"/>
    <row r="64829" ht="8.25" hidden="1" customHeight="1"/>
    <row r="64830" ht="8.25" hidden="1" customHeight="1"/>
    <row r="64831" ht="8.25" hidden="1" customHeight="1"/>
    <row r="64832" ht="8.25" hidden="1" customHeight="1"/>
    <row r="64833" ht="8.25" hidden="1" customHeight="1"/>
    <row r="64834" ht="8.25" hidden="1" customHeight="1"/>
    <row r="64835" ht="8.25" hidden="1" customHeight="1"/>
    <row r="64836" ht="8.25" hidden="1" customHeight="1"/>
    <row r="64837" ht="8.25" hidden="1" customHeight="1"/>
    <row r="64838" ht="8.25" hidden="1" customHeight="1"/>
    <row r="64839" ht="8.25" hidden="1" customHeight="1"/>
    <row r="64840" ht="8.25" hidden="1" customHeight="1"/>
    <row r="64841" ht="8.25" hidden="1" customHeight="1"/>
    <row r="64842" ht="8.25" hidden="1" customHeight="1"/>
    <row r="64843" ht="8.25" hidden="1" customHeight="1"/>
    <row r="64844" ht="8.25" hidden="1" customHeight="1"/>
    <row r="64845" ht="8.25" hidden="1" customHeight="1"/>
    <row r="64846" ht="8.25" hidden="1" customHeight="1"/>
    <row r="64847" ht="8.25" hidden="1" customHeight="1"/>
    <row r="64848" ht="8.25" hidden="1" customHeight="1"/>
    <row r="64849" ht="8.25" hidden="1" customHeight="1"/>
    <row r="64850" ht="8.25" hidden="1" customHeight="1"/>
    <row r="64851" ht="8.25" hidden="1" customHeight="1"/>
    <row r="64852" ht="8.25" hidden="1" customHeight="1"/>
    <row r="64853" ht="8.25" hidden="1" customHeight="1"/>
    <row r="64854" ht="8.25" hidden="1" customHeight="1"/>
    <row r="64855" ht="8.25" hidden="1" customHeight="1"/>
    <row r="64856" ht="8.25" hidden="1" customHeight="1"/>
    <row r="64857" ht="8.25" hidden="1" customHeight="1"/>
    <row r="64858" ht="8.25" hidden="1" customHeight="1"/>
    <row r="64859" ht="8.25" hidden="1" customHeight="1"/>
    <row r="64860" ht="8.25" hidden="1" customHeight="1"/>
    <row r="64861" ht="8.25" hidden="1" customHeight="1"/>
    <row r="64862" ht="8.25" hidden="1" customHeight="1"/>
    <row r="64863" ht="8.25" hidden="1" customHeight="1"/>
    <row r="64864" ht="8.25" hidden="1" customHeight="1"/>
    <row r="64865" ht="8.25" hidden="1" customHeight="1"/>
    <row r="64866" ht="8.25" hidden="1" customHeight="1"/>
    <row r="64867" ht="8.25" hidden="1" customHeight="1"/>
    <row r="64868" ht="8.25" hidden="1" customHeight="1"/>
    <row r="64869" ht="8.25" hidden="1" customHeight="1"/>
    <row r="64870" ht="8.25" hidden="1" customHeight="1"/>
    <row r="64871" ht="8.25" hidden="1" customHeight="1"/>
    <row r="64872" ht="8.25" hidden="1" customHeight="1"/>
    <row r="64873" ht="8.25" hidden="1" customHeight="1"/>
    <row r="64874" ht="8.25" hidden="1" customHeight="1"/>
    <row r="64875" ht="8.25" hidden="1" customHeight="1"/>
    <row r="64876" ht="8.25" hidden="1" customHeight="1"/>
    <row r="64877" ht="8.25" hidden="1" customHeight="1"/>
    <row r="64878" ht="8.25" hidden="1" customHeight="1"/>
    <row r="64879" ht="8.25" hidden="1" customHeight="1"/>
    <row r="64880" ht="8.25" hidden="1" customHeight="1"/>
    <row r="64881" ht="8.25" hidden="1" customHeight="1"/>
    <row r="64882" ht="8.25" hidden="1" customHeight="1"/>
    <row r="64883" ht="8.25" hidden="1" customHeight="1"/>
    <row r="64884" ht="8.25" hidden="1" customHeight="1"/>
    <row r="64885" ht="8.25" hidden="1" customHeight="1"/>
    <row r="64886" ht="8.25" hidden="1" customHeight="1"/>
    <row r="64887" ht="8.25" hidden="1" customHeight="1"/>
    <row r="64888" ht="8.25" hidden="1" customHeight="1"/>
    <row r="64889" ht="8.25" hidden="1" customHeight="1"/>
    <row r="64890" ht="8.25" hidden="1" customHeight="1"/>
    <row r="64891" ht="8.25" hidden="1" customHeight="1"/>
    <row r="64892" ht="8.25" hidden="1" customHeight="1"/>
    <row r="64893" ht="8.25" hidden="1" customHeight="1"/>
    <row r="64894" ht="8.25" hidden="1" customHeight="1"/>
    <row r="64895" ht="8.25" hidden="1" customHeight="1"/>
    <row r="64896" ht="8.25" hidden="1" customHeight="1"/>
    <row r="64897" ht="8.25" hidden="1" customHeight="1"/>
    <row r="64898" ht="8.25" hidden="1" customHeight="1"/>
    <row r="64899" ht="8.25" hidden="1" customHeight="1"/>
    <row r="64900" ht="8.25" hidden="1" customHeight="1"/>
    <row r="64901" ht="8.25" hidden="1" customHeight="1"/>
    <row r="64902" ht="8.25" hidden="1" customHeight="1"/>
    <row r="64903" ht="8.25" hidden="1" customHeight="1"/>
    <row r="64904" ht="8.25" hidden="1" customHeight="1"/>
    <row r="64905" ht="8.25" hidden="1" customHeight="1"/>
    <row r="64906" ht="8.25" hidden="1" customHeight="1"/>
    <row r="64907" ht="8.25" hidden="1" customHeight="1"/>
    <row r="64908" ht="8.25" hidden="1" customHeight="1"/>
    <row r="64909" ht="8.25" hidden="1" customHeight="1"/>
    <row r="64910" ht="8.25" hidden="1" customHeight="1"/>
    <row r="64911" ht="8.25" hidden="1" customHeight="1"/>
    <row r="64912" ht="8.25" hidden="1" customHeight="1"/>
    <row r="64913" ht="8.25" hidden="1" customHeight="1"/>
    <row r="64914" ht="8.25" hidden="1" customHeight="1"/>
    <row r="64915" ht="8.25" hidden="1" customHeight="1"/>
    <row r="64916" ht="8.25" hidden="1" customHeight="1"/>
    <row r="64917" ht="8.25" hidden="1" customHeight="1"/>
    <row r="64918" ht="8.25" hidden="1" customHeight="1"/>
    <row r="64919" ht="8.25" hidden="1" customHeight="1"/>
    <row r="64920" ht="8.25" hidden="1" customHeight="1"/>
    <row r="64921" ht="8.25" hidden="1" customHeight="1"/>
    <row r="64922" ht="8.25" hidden="1" customHeight="1"/>
    <row r="64923" ht="8.25" hidden="1" customHeight="1"/>
    <row r="64924" ht="8.25" hidden="1" customHeight="1"/>
    <row r="64925" ht="8.25" hidden="1" customHeight="1"/>
    <row r="64926" ht="8.25" hidden="1" customHeight="1"/>
    <row r="64927" ht="8.25" hidden="1" customHeight="1"/>
    <row r="64928" ht="8.25" hidden="1" customHeight="1"/>
    <row r="64929" ht="8.25" hidden="1" customHeight="1"/>
    <row r="64930" ht="8.25" hidden="1" customHeight="1"/>
    <row r="64931" ht="8.25" hidden="1" customHeight="1"/>
    <row r="64932" ht="8.25" hidden="1" customHeight="1"/>
    <row r="64933" ht="8.25" hidden="1" customHeight="1"/>
    <row r="64934" ht="8.25" hidden="1" customHeight="1"/>
    <row r="64935" ht="8.25" hidden="1" customHeight="1"/>
    <row r="64936" ht="8.25" hidden="1" customHeight="1"/>
    <row r="64937" ht="8.25" hidden="1" customHeight="1"/>
    <row r="64938" ht="8.25" hidden="1" customHeight="1"/>
    <row r="64939" ht="8.25" hidden="1" customHeight="1"/>
    <row r="64940" ht="8.25" hidden="1" customHeight="1"/>
    <row r="64941" ht="8.25" hidden="1" customHeight="1"/>
    <row r="64942" ht="8.25" hidden="1" customHeight="1"/>
    <row r="64943" ht="8.25" hidden="1" customHeight="1"/>
    <row r="64944" ht="8.25" hidden="1" customHeight="1"/>
    <row r="64945" ht="8.25" hidden="1" customHeight="1"/>
    <row r="64946" ht="8.25" hidden="1" customHeight="1"/>
    <row r="64947" ht="8.25" hidden="1" customHeight="1"/>
    <row r="64948" ht="8.25" hidden="1" customHeight="1"/>
    <row r="64949" ht="8.25" hidden="1" customHeight="1"/>
    <row r="64950" ht="8.25" hidden="1" customHeight="1"/>
    <row r="64951" ht="8.25" hidden="1" customHeight="1"/>
    <row r="64952" ht="8.25" hidden="1" customHeight="1"/>
    <row r="64953" ht="8.25" hidden="1" customHeight="1"/>
    <row r="64954" ht="8.25" hidden="1" customHeight="1"/>
    <row r="64955" ht="8.25" hidden="1" customHeight="1"/>
    <row r="64956" ht="8.25" hidden="1" customHeight="1"/>
    <row r="64957" ht="8.25" hidden="1" customHeight="1"/>
    <row r="64958" ht="8.25" hidden="1" customHeight="1"/>
    <row r="64959" ht="8.25" hidden="1" customHeight="1"/>
    <row r="64960" ht="8.25" hidden="1" customHeight="1"/>
    <row r="64961" ht="8.25" hidden="1" customHeight="1"/>
    <row r="64962" ht="8.25" hidden="1" customHeight="1"/>
    <row r="64963" ht="8.25" hidden="1" customHeight="1"/>
    <row r="64964" ht="8.25" hidden="1" customHeight="1"/>
    <row r="64965" ht="8.25" hidden="1" customHeight="1"/>
    <row r="64966" ht="8.25" hidden="1" customHeight="1"/>
    <row r="64967" ht="8.25" hidden="1" customHeight="1"/>
    <row r="64968" ht="8.25" hidden="1" customHeight="1"/>
    <row r="64969" ht="8.25" hidden="1" customHeight="1"/>
    <row r="64970" ht="8.25" hidden="1" customHeight="1"/>
    <row r="64971" ht="8.25" hidden="1" customHeight="1"/>
    <row r="64972" ht="8.25" hidden="1" customHeight="1"/>
    <row r="64973" ht="8.25" hidden="1" customHeight="1"/>
    <row r="64974" ht="8.25" hidden="1" customHeight="1"/>
    <row r="64975" ht="8.25" hidden="1" customHeight="1"/>
    <row r="64976" ht="8.25" hidden="1" customHeight="1"/>
    <row r="64977" ht="8.25" hidden="1" customHeight="1"/>
    <row r="64978" ht="8.25" hidden="1" customHeight="1"/>
    <row r="64979" ht="8.25" hidden="1" customHeight="1"/>
    <row r="64980" ht="8.25" hidden="1" customHeight="1"/>
    <row r="64981" ht="8.25" hidden="1" customHeight="1"/>
    <row r="64982" ht="8.25" hidden="1" customHeight="1"/>
    <row r="64983" ht="8.25" hidden="1" customHeight="1"/>
    <row r="64984" ht="8.25" hidden="1" customHeight="1"/>
    <row r="64985" ht="8.25" hidden="1" customHeight="1"/>
    <row r="64986" ht="8.25" hidden="1" customHeight="1"/>
    <row r="64987" ht="8.25" hidden="1" customHeight="1"/>
    <row r="64988" ht="8.25" hidden="1" customHeight="1"/>
    <row r="64989" ht="8.25" hidden="1" customHeight="1"/>
    <row r="64990" ht="8.25" hidden="1" customHeight="1"/>
    <row r="64991" ht="8.25" hidden="1" customHeight="1"/>
    <row r="64992" ht="8.25" hidden="1" customHeight="1"/>
    <row r="64993" ht="8.25" hidden="1" customHeight="1"/>
    <row r="64994" ht="8.25" hidden="1" customHeight="1"/>
    <row r="64995" ht="8.25" hidden="1" customHeight="1"/>
    <row r="64996" ht="8.25" hidden="1" customHeight="1"/>
    <row r="64997" ht="8.25" hidden="1" customHeight="1"/>
    <row r="64998" ht="8.25" hidden="1" customHeight="1"/>
    <row r="64999" ht="8.25" hidden="1" customHeight="1"/>
    <row r="65000" ht="8.25" hidden="1" customHeight="1"/>
    <row r="65001" ht="8.25" hidden="1" customHeight="1"/>
    <row r="65002" ht="8.25" hidden="1" customHeight="1"/>
    <row r="65003" ht="8.25" hidden="1" customHeight="1"/>
    <row r="65004" ht="8.25" hidden="1" customHeight="1"/>
    <row r="65005" ht="8.25" hidden="1" customHeight="1"/>
    <row r="65006" ht="8.25" hidden="1" customHeight="1"/>
    <row r="65007" ht="8.25" hidden="1" customHeight="1"/>
    <row r="65008" ht="8.25" hidden="1" customHeight="1"/>
    <row r="65009" ht="8.25" hidden="1" customHeight="1"/>
    <row r="65010" ht="8.25" hidden="1" customHeight="1"/>
    <row r="65011" ht="8.25" hidden="1" customHeight="1"/>
    <row r="65012" ht="8.25" hidden="1" customHeight="1"/>
    <row r="65013" ht="8.25" hidden="1" customHeight="1"/>
    <row r="65014" ht="8.25" hidden="1" customHeight="1"/>
    <row r="65015" ht="8.25" hidden="1" customHeight="1"/>
    <row r="65016" ht="8.25" hidden="1" customHeight="1"/>
    <row r="65017" ht="8.25" hidden="1" customHeight="1"/>
    <row r="65018" ht="8.25" hidden="1" customHeight="1"/>
    <row r="65019" ht="8.25" hidden="1" customHeight="1"/>
    <row r="65020" ht="8.25" hidden="1" customHeight="1"/>
    <row r="65021" ht="8.25" hidden="1" customHeight="1"/>
    <row r="65022" ht="8.25" hidden="1" customHeight="1"/>
    <row r="65023" ht="8.25" hidden="1" customHeight="1"/>
    <row r="65024" ht="8.25" hidden="1" customHeight="1"/>
    <row r="65025" ht="8.25" hidden="1" customHeight="1"/>
    <row r="65026" ht="8.25" hidden="1" customHeight="1"/>
    <row r="65027" ht="8.25" hidden="1" customHeight="1"/>
    <row r="65028" ht="8.25" hidden="1" customHeight="1"/>
    <row r="65029" ht="8.25" hidden="1" customHeight="1"/>
    <row r="65030" ht="8.25" hidden="1" customHeight="1"/>
    <row r="65031" ht="8.25" hidden="1" customHeight="1"/>
    <row r="65032" ht="8.25" hidden="1" customHeight="1"/>
    <row r="65033" ht="8.25" hidden="1" customHeight="1"/>
    <row r="65034" ht="8.25" hidden="1" customHeight="1"/>
    <row r="65035" ht="8.25" hidden="1" customHeight="1"/>
    <row r="65036" ht="8.25" hidden="1" customHeight="1"/>
    <row r="65037" ht="8.25" hidden="1" customHeight="1"/>
    <row r="65038" ht="8.25" hidden="1" customHeight="1"/>
    <row r="65039" ht="8.25" hidden="1" customHeight="1"/>
    <row r="65040" ht="8.25" hidden="1" customHeight="1"/>
    <row r="65041" ht="8.25" hidden="1" customHeight="1"/>
    <row r="65042" ht="8.25" hidden="1" customHeight="1"/>
    <row r="65043" ht="8.25" hidden="1" customHeight="1"/>
    <row r="65044" ht="8.25" hidden="1" customHeight="1"/>
    <row r="65045" ht="8.25" hidden="1" customHeight="1"/>
    <row r="65046" ht="8.25" hidden="1" customHeight="1"/>
    <row r="65047" ht="8.25" hidden="1" customHeight="1"/>
    <row r="65048" ht="8.25" hidden="1" customHeight="1"/>
    <row r="65049" ht="8.25" hidden="1" customHeight="1"/>
    <row r="65050" ht="8.25" hidden="1" customHeight="1"/>
    <row r="65051" ht="8.25" hidden="1" customHeight="1"/>
    <row r="65052" ht="8.25" hidden="1" customHeight="1"/>
    <row r="65053" ht="8.25" hidden="1" customHeight="1"/>
    <row r="65054" ht="8.25" hidden="1" customHeight="1"/>
    <row r="65055" ht="8.25" hidden="1" customHeight="1"/>
    <row r="65056" ht="8.25" hidden="1" customHeight="1"/>
    <row r="65057" ht="8.25" hidden="1" customHeight="1"/>
    <row r="65058" ht="8.25" hidden="1" customHeight="1"/>
    <row r="65059" ht="8.25" hidden="1" customHeight="1"/>
    <row r="65060" ht="8.25" hidden="1" customHeight="1"/>
    <row r="65061" ht="8.25" hidden="1" customHeight="1"/>
    <row r="65062" ht="8.25" hidden="1" customHeight="1"/>
    <row r="65063" ht="8.25" hidden="1" customHeight="1"/>
    <row r="65064" ht="8.25" hidden="1" customHeight="1"/>
    <row r="65065" ht="8.25" hidden="1" customHeight="1"/>
    <row r="65066" ht="8.25" hidden="1" customHeight="1"/>
    <row r="65067" ht="8.25" hidden="1" customHeight="1"/>
    <row r="65068" ht="8.25" hidden="1" customHeight="1"/>
    <row r="65069" ht="8.25" hidden="1" customHeight="1"/>
    <row r="65070" ht="8.25" hidden="1" customHeight="1"/>
    <row r="65071" ht="8.25" hidden="1" customHeight="1"/>
    <row r="65072" ht="8.25" hidden="1" customHeight="1"/>
    <row r="65073" ht="8.25" hidden="1" customHeight="1"/>
    <row r="65074" ht="8.25" hidden="1" customHeight="1"/>
    <row r="65075" ht="8.25" hidden="1" customHeight="1"/>
    <row r="65076" ht="8.25" hidden="1" customHeight="1"/>
    <row r="65077" ht="8.25" hidden="1" customHeight="1"/>
    <row r="65078" ht="8.25" hidden="1" customHeight="1"/>
    <row r="65079" ht="8.25" hidden="1" customHeight="1"/>
    <row r="65080" ht="8.25" hidden="1" customHeight="1"/>
    <row r="65081" ht="8.25" hidden="1" customHeight="1"/>
    <row r="65082" ht="8.25" hidden="1" customHeight="1"/>
    <row r="65083" ht="8.25" hidden="1" customHeight="1"/>
    <row r="65084" ht="8.25" hidden="1" customHeight="1"/>
    <row r="65085" ht="8.25" hidden="1" customHeight="1"/>
    <row r="65086" ht="8.25" hidden="1" customHeight="1"/>
    <row r="65087" ht="8.25" hidden="1" customHeight="1"/>
    <row r="65088" ht="8.25" hidden="1" customHeight="1"/>
    <row r="65089" ht="8.25" hidden="1" customHeight="1"/>
    <row r="65090" ht="8.25" hidden="1" customHeight="1"/>
    <row r="65091" ht="8.25" hidden="1" customHeight="1"/>
    <row r="65092" ht="8.25" hidden="1" customHeight="1"/>
    <row r="65093" ht="8.25" hidden="1" customHeight="1"/>
    <row r="65094" ht="8.25" hidden="1" customHeight="1"/>
    <row r="65095" ht="8.25" hidden="1" customHeight="1"/>
    <row r="65096" ht="8.25" hidden="1" customHeight="1"/>
    <row r="65097" ht="8.25" hidden="1" customHeight="1"/>
    <row r="65098" ht="8.25" hidden="1" customHeight="1"/>
    <row r="65099" ht="8.25" hidden="1" customHeight="1"/>
    <row r="65100" ht="8.25" hidden="1" customHeight="1"/>
    <row r="65101" ht="8.25" hidden="1" customHeight="1"/>
    <row r="65102" ht="8.25" hidden="1" customHeight="1"/>
    <row r="65103" ht="8.25" hidden="1" customHeight="1"/>
    <row r="65104" ht="8.25" hidden="1" customHeight="1"/>
    <row r="65105" ht="8.25" hidden="1" customHeight="1"/>
    <row r="65106" ht="8.25" hidden="1" customHeight="1"/>
    <row r="65107" ht="8.25" hidden="1" customHeight="1"/>
    <row r="65108" ht="8.25" hidden="1" customHeight="1"/>
    <row r="65109" ht="8.25" hidden="1" customHeight="1"/>
    <row r="65110" ht="8.25" hidden="1" customHeight="1"/>
    <row r="65111" ht="8.25" hidden="1" customHeight="1"/>
    <row r="65112" ht="8.25" hidden="1" customHeight="1"/>
    <row r="65113" ht="8.25" hidden="1" customHeight="1"/>
    <row r="65114" ht="8.25" hidden="1" customHeight="1"/>
    <row r="65115" ht="8.25" hidden="1" customHeight="1"/>
    <row r="65116" ht="8.25" hidden="1" customHeight="1"/>
    <row r="65117" ht="8.25" hidden="1" customHeight="1"/>
    <row r="65118" ht="8.25" hidden="1" customHeight="1"/>
    <row r="65119" ht="8.25" hidden="1" customHeight="1"/>
    <row r="65120" ht="8.25" hidden="1" customHeight="1"/>
    <row r="65121" ht="8.25" hidden="1" customHeight="1"/>
    <row r="65122" ht="8.25" hidden="1" customHeight="1"/>
    <row r="65123" ht="8.25" hidden="1" customHeight="1"/>
    <row r="65124" ht="8.25" hidden="1" customHeight="1"/>
    <row r="65125" ht="8.25" hidden="1" customHeight="1"/>
    <row r="65126" ht="8.25" hidden="1" customHeight="1"/>
    <row r="65127" ht="8.25" hidden="1" customHeight="1"/>
    <row r="65128" ht="8.25" hidden="1" customHeight="1"/>
    <row r="65129" ht="8.25" hidden="1" customHeight="1"/>
    <row r="65130" ht="8.25" hidden="1" customHeight="1"/>
    <row r="65131" ht="8.25" hidden="1" customHeight="1"/>
    <row r="65132" ht="8.25" hidden="1" customHeight="1"/>
    <row r="65133" ht="8.25" hidden="1" customHeight="1"/>
    <row r="65134" ht="8.25" hidden="1" customHeight="1"/>
    <row r="65135" ht="8.25" hidden="1" customHeight="1"/>
    <row r="65136" ht="8.25" hidden="1" customHeight="1"/>
    <row r="65137" ht="8.25" hidden="1" customHeight="1"/>
    <row r="65138" ht="8.25" hidden="1" customHeight="1"/>
    <row r="65139" ht="8.25" hidden="1" customHeight="1"/>
    <row r="65140" ht="8.25" hidden="1" customHeight="1"/>
    <row r="65141" ht="8.25" hidden="1" customHeight="1"/>
    <row r="65142" ht="8.25" hidden="1" customHeight="1"/>
    <row r="65143" ht="8.25" hidden="1" customHeight="1"/>
    <row r="65144" ht="8.25" hidden="1" customHeight="1"/>
    <row r="65145" ht="8.25" hidden="1" customHeight="1"/>
    <row r="65146" ht="8.25" hidden="1" customHeight="1"/>
    <row r="65147" ht="8.25" hidden="1" customHeight="1"/>
    <row r="65148" ht="8.25" hidden="1" customHeight="1"/>
    <row r="65149" ht="8.25" hidden="1" customHeight="1"/>
    <row r="65150" ht="8.25" hidden="1" customHeight="1"/>
    <row r="65151" ht="8.25" hidden="1" customHeight="1"/>
    <row r="65152" ht="8.25" hidden="1" customHeight="1"/>
    <row r="65153" ht="8.25" hidden="1" customHeight="1"/>
    <row r="65154" ht="8.25" hidden="1" customHeight="1"/>
    <row r="65155" ht="8.25" hidden="1" customHeight="1"/>
    <row r="65156" ht="8.25" hidden="1" customHeight="1"/>
    <row r="65157" ht="8.25" hidden="1" customHeight="1"/>
    <row r="65158" ht="8.25" hidden="1" customHeight="1"/>
    <row r="65159" ht="8.25" hidden="1" customHeight="1"/>
    <row r="65160" ht="8.25" hidden="1" customHeight="1"/>
    <row r="65161" ht="8.25" hidden="1" customHeight="1"/>
    <row r="65162" ht="8.25" hidden="1" customHeight="1"/>
    <row r="65163" ht="8.25" hidden="1" customHeight="1"/>
    <row r="65164" ht="8.25" hidden="1" customHeight="1"/>
    <row r="65165" ht="8.25" hidden="1" customHeight="1"/>
    <row r="65166" ht="8.25" hidden="1" customHeight="1"/>
    <row r="65167" ht="8.25" hidden="1" customHeight="1"/>
    <row r="65168" ht="8.25" hidden="1" customHeight="1"/>
    <row r="65169" ht="8.25" hidden="1" customHeight="1"/>
    <row r="65170" ht="8.25" hidden="1" customHeight="1"/>
    <row r="65171" ht="8.25" hidden="1" customHeight="1"/>
    <row r="65172" ht="8.25" hidden="1" customHeight="1"/>
    <row r="65173" ht="8.25" hidden="1" customHeight="1"/>
    <row r="65174" ht="8.25" hidden="1" customHeight="1"/>
    <row r="65175" ht="8.25" hidden="1" customHeight="1"/>
    <row r="65176" ht="8.25" hidden="1" customHeight="1"/>
    <row r="65177" ht="8.25" hidden="1" customHeight="1"/>
    <row r="65178" ht="8.25" hidden="1" customHeight="1"/>
    <row r="65179" ht="8.25" hidden="1" customHeight="1"/>
    <row r="65180" ht="8.25" hidden="1" customHeight="1"/>
    <row r="65181" ht="8.25" hidden="1" customHeight="1"/>
    <row r="65182" ht="8.25" hidden="1" customHeight="1"/>
    <row r="65183" ht="8.25" hidden="1" customHeight="1"/>
    <row r="65184" ht="8.25" hidden="1" customHeight="1"/>
    <row r="65185" ht="8.25" hidden="1" customHeight="1"/>
    <row r="65186" ht="8.25" hidden="1" customHeight="1"/>
    <row r="65187" ht="8.25" hidden="1" customHeight="1"/>
    <row r="65188" ht="8.25" hidden="1" customHeight="1"/>
    <row r="65189" ht="8.25" hidden="1" customHeight="1"/>
    <row r="65190" ht="8.25" hidden="1" customHeight="1"/>
    <row r="65191" ht="8.25" hidden="1" customHeight="1"/>
    <row r="65192" ht="8.25" hidden="1" customHeight="1"/>
    <row r="65193" ht="8.25" hidden="1" customHeight="1"/>
    <row r="65194" ht="8.25" hidden="1" customHeight="1"/>
    <row r="65195" ht="8.25" hidden="1" customHeight="1"/>
    <row r="65196" ht="8.25" hidden="1" customHeight="1"/>
    <row r="65197" ht="8.25" hidden="1" customHeight="1"/>
    <row r="65198" ht="8.25" hidden="1" customHeight="1"/>
    <row r="65199" ht="8.25" hidden="1" customHeight="1"/>
    <row r="65200" ht="8.25" hidden="1" customHeight="1"/>
    <row r="65201" ht="8.25" hidden="1" customHeight="1"/>
    <row r="65202" ht="8.25" hidden="1" customHeight="1"/>
    <row r="65203" ht="8.25" hidden="1" customHeight="1"/>
    <row r="65204" ht="8.25" hidden="1" customHeight="1"/>
    <row r="65205" ht="8.25" hidden="1" customHeight="1"/>
    <row r="65206" ht="8.25" hidden="1" customHeight="1"/>
    <row r="65207" ht="8.25" hidden="1" customHeight="1"/>
    <row r="65208" ht="8.25" hidden="1" customHeight="1"/>
    <row r="65209" ht="8.25" hidden="1" customHeight="1"/>
    <row r="65210" ht="8.25" hidden="1" customHeight="1"/>
    <row r="65211" ht="8.25" hidden="1" customHeight="1"/>
    <row r="65212" ht="8.25" hidden="1" customHeight="1"/>
    <row r="65213" ht="8.25" hidden="1" customHeight="1"/>
    <row r="65214" ht="8.25" hidden="1" customHeight="1"/>
    <row r="65215" ht="8.25" hidden="1" customHeight="1"/>
    <row r="65216" ht="8.25" hidden="1" customHeight="1"/>
    <row r="65217" ht="8.25" hidden="1" customHeight="1"/>
    <row r="65218" ht="8.25" hidden="1" customHeight="1"/>
    <row r="65219" ht="8.25" hidden="1" customHeight="1"/>
    <row r="65220" ht="8.25" hidden="1" customHeight="1"/>
    <row r="65221" ht="8.25" hidden="1" customHeight="1"/>
    <row r="65222" ht="8.25" hidden="1" customHeight="1"/>
    <row r="65223" ht="8.25" hidden="1" customHeight="1"/>
    <row r="65224" ht="8.25" hidden="1" customHeight="1"/>
    <row r="65225" ht="8.25" hidden="1" customHeight="1"/>
    <row r="65226" ht="8.25" hidden="1" customHeight="1"/>
    <row r="65227" ht="8.25" hidden="1" customHeight="1"/>
    <row r="65228" ht="8.25" hidden="1" customHeight="1"/>
    <row r="65229" ht="8.25" hidden="1" customHeight="1"/>
    <row r="65230" ht="8.25" hidden="1" customHeight="1"/>
    <row r="65231" ht="8.25" hidden="1" customHeight="1"/>
    <row r="65232" ht="8.25" hidden="1" customHeight="1"/>
    <row r="65233" ht="8.25" hidden="1" customHeight="1"/>
    <row r="65234" ht="8.25" hidden="1" customHeight="1"/>
    <row r="65235" ht="8.25" hidden="1" customHeight="1"/>
    <row r="65236" ht="8.25" hidden="1" customHeight="1"/>
    <row r="65237" ht="8.25" hidden="1" customHeight="1"/>
    <row r="65238" ht="8.25" hidden="1" customHeight="1"/>
    <row r="65239" ht="8.25" hidden="1" customHeight="1"/>
    <row r="65240" ht="8.25" hidden="1" customHeight="1"/>
    <row r="65241" ht="8.25" hidden="1" customHeight="1"/>
    <row r="65242" ht="8.25" hidden="1" customHeight="1"/>
    <row r="65243" ht="8.25" hidden="1" customHeight="1"/>
    <row r="65244" ht="8.25" hidden="1" customHeight="1"/>
    <row r="65245" ht="8.25" hidden="1" customHeight="1"/>
    <row r="65246" ht="8.25" hidden="1" customHeight="1"/>
    <row r="65247" ht="8.25" hidden="1" customHeight="1"/>
    <row r="65248" ht="8.25" hidden="1" customHeight="1"/>
    <row r="65249" ht="8.25" hidden="1" customHeight="1"/>
    <row r="65250" ht="8.25" hidden="1" customHeight="1"/>
    <row r="65251" ht="8.25" hidden="1" customHeight="1"/>
    <row r="65252" ht="8.25" hidden="1" customHeight="1"/>
    <row r="65253" ht="8.25" hidden="1" customHeight="1"/>
    <row r="65254" ht="8.25" hidden="1" customHeight="1"/>
    <row r="65255" ht="8.25" hidden="1" customHeight="1"/>
    <row r="65256" ht="8.25" hidden="1" customHeight="1"/>
    <row r="65257" ht="8.25" hidden="1" customHeight="1"/>
    <row r="65258" ht="8.25" hidden="1" customHeight="1"/>
    <row r="65259" ht="8.25" hidden="1" customHeight="1"/>
    <row r="65260" ht="8.25" hidden="1" customHeight="1"/>
    <row r="65261" ht="8.25" hidden="1" customHeight="1"/>
    <row r="65262" ht="8.25" hidden="1" customHeight="1"/>
    <row r="65263" ht="8.25" hidden="1" customHeight="1"/>
    <row r="65264" ht="8.25" hidden="1" customHeight="1"/>
    <row r="65265" ht="8.25" hidden="1" customHeight="1"/>
    <row r="65266" ht="8.25" hidden="1" customHeight="1"/>
    <row r="65267" ht="8.25" hidden="1" customHeight="1"/>
    <row r="65268" ht="8.25" hidden="1" customHeight="1"/>
    <row r="65269" ht="8.25" hidden="1" customHeight="1"/>
    <row r="65270" ht="8.25" hidden="1" customHeight="1"/>
    <row r="65271" ht="8.25" hidden="1" customHeight="1"/>
    <row r="65272" ht="8.25" hidden="1" customHeight="1"/>
    <row r="65273" ht="8.25" hidden="1" customHeight="1"/>
    <row r="65274" ht="8.25" hidden="1" customHeight="1"/>
    <row r="65275" ht="8.25" hidden="1" customHeight="1"/>
    <row r="65276" ht="8.25" hidden="1" customHeight="1"/>
    <row r="65277" ht="8.25" hidden="1" customHeight="1"/>
    <row r="65278" ht="8.25" hidden="1" customHeight="1"/>
    <row r="65279" ht="8.25" hidden="1" customHeight="1"/>
    <row r="65280" ht="8.25" hidden="1" customHeight="1"/>
    <row r="65281" ht="8.25" hidden="1" customHeight="1"/>
    <row r="65282" ht="8.25" hidden="1" customHeight="1"/>
    <row r="65283" ht="8.25" hidden="1" customHeight="1"/>
    <row r="65284" ht="8.25" hidden="1" customHeight="1"/>
    <row r="65285" ht="8.25" hidden="1" customHeight="1"/>
    <row r="65286" ht="8.25" hidden="1" customHeight="1"/>
    <row r="65287" ht="8.25" hidden="1" customHeight="1"/>
    <row r="65288" ht="8.25" hidden="1" customHeight="1"/>
    <row r="65289" ht="8.25" hidden="1" customHeight="1"/>
    <row r="65290" ht="8.25" hidden="1" customHeight="1"/>
    <row r="65291" ht="8.25" hidden="1" customHeight="1"/>
    <row r="65292" ht="8.25" hidden="1" customHeight="1"/>
    <row r="65293" ht="8.25" hidden="1" customHeight="1"/>
    <row r="65294" ht="8.25" hidden="1" customHeight="1"/>
    <row r="65295" ht="8.25" hidden="1" customHeight="1"/>
    <row r="65296" ht="8.25" hidden="1" customHeight="1"/>
    <row r="65297" ht="8.25" hidden="1" customHeight="1"/>
    <row r="65298" ht="8.25" hidden="1" customHeight="1"/>
    <row r="65299" ht="8.25" hidden="1" customHeight="1"/>
    <row r="65300" ht="8.25" hidden="1" customHeight="1"/>
    <row r="65301" ht="8.25" hidden="1" customHeight="1"/>
    <row r="65302" ht="8.25" hidden="1" customHeight="1"/>
    <row r="65303" ht="8.25" hidden="1" customHeight="1"/>
    <row r="65304" ht="8.25" hidden="1" customHeight="1"/>
    <row r="65305" ht="8.25" hidden="1" customHeight="1"/>
    <row r="65306" ht="8.25" hidden="1" customHeight="1"/>
    <row r="65307" ht="8.25" hidden="1" customHeight="1"/>
    <row r="65308" ht="8.25" hidden="1" customHeight="1"/>
    <row r="65309" ht="8.25" hidden="1" customHeight="1"/>
    <row r="65310" ht="8.25" hidden="1" customHeight="1"/>
    <row r="65311" ht="8.25" hidden="1" customHeight="1"/>
    <row r="65312" ht="8.25" hidden="1" customHeight="1"/>
    <row r="65313" ht="8.25" hidden="1" customHeight="1"/>
    <row r="65314" ht="8.25" hidden="1" customHeight="1"/>
    <row r="65315" ht="8.25" hidden="1" customHeight="1"/>
    <row r="65316" ht="8.25" hidden="1" customHeight="1"/>
    <row r="65317" ht="8.25" hidden="1" customHeight="1"/>
    <row r="65318" ht="8.25" hidden="1" customHeight="1"/>
    <row r="65319" ht="8.25" hidden="1" customHeight="1"/>
    <row r="65320" ht="8.25" hidden="1" customHeight="1"/>
    <row r="65321" ht="8.25" hidden="1" customHeight="1"/>
    <row r="65322" ht="8.25" hidden="1" customHeight="1"/>
    <row r="65323" ht="8.25" hidden="1" customHeight="1"/>
    <row r="65324" ht="8.25" hidden="1" customHeight="1"/>
    <row r="65325" ht="8.25" hidden="1" customHeight="1"/>
    <row r="65326" ht="8.25" hidden="1" customHeight="1"/>
    <row r="65327" ht="8.25" hidden="1" customHeight="1"/>
    <row r="65328" ht="8.25" hidden="1" customHeight="1"/>
    <row r="65329" ht="8.25" hidden="1" customHeight="1"/>
    <row r="65330" ht="8.25" hidden="1" customHeight="1"/>
    <row r="65331" ht="8.25" hidden="1" customHeight="1"/>
    <row r="65332" ht="8.25" hidden="1" customHeight="1"/>
    <row r="65333" ht="8.25" hidden="1" customHeight="1"/>
    <row r="65334" ht="8.25" hidden="1" customHeight="1"/>
    <row r="65335" ht="8.25" hidden="1" customHeight="1"/>
    <row r="65336" ht="8.25" hidden="1" customHeight="1"/>
    <row r="65337" ht="8.25" hidden="1" customHeight="1"/>
    <row r="65338" ht="8.25" hidden="1" customHeight="1"/>
    <row r="65339" ht="8.25" hidden="1" customHeight="1"/>
    <row r="65340" ht="8.25" hidden="1" customHeight="1"/>
    <row r="65341" ht="8.25" hidden="1" customHeight="1"/>
    <row r="65342" ht="8.25" hidden="1" customHeight="1"/>
    <row r="65343" ht="8.25" hidden="1" customHeight="1"/>
    <row r="65344" ht="8.25" hidden="1" customHeight="1"/>
    <row r="65345" ht="8.25" hidden="1" customHeight="1"/>
    <row r="65346" ht="8.25" hidden="1" customHeight="1"/>
    <row r="65347" ht="8.25" hidden="1" customHeight="1"/>
    <row r="65348" ht="8.25" hidden="1" customHeight="1"/>
    <row r="65349" ht="8.25" hidden="1" customHeight="1"/>
    <row r="65350" ht="8.25" hidden="1" customHeight="1"/>
    <row r="65351" ht="8.25" hidden="1" customHeight="1"/>
    <row r="65352" ht="8.25" hidden="1" customHeight="1"/>
    <row r="65353" ht="8.25" hidden="1" customHeight="1"/>
    <row r="65354" ht="8.25" hidden="1" customHeight="1"/>
    <row r="65355" ht="8.25" hidden="1" customHeight="1"/>
    <row r="65356" ht="8.25" hidden="1" customHeight="1"/>
    <row r="65357" ht="8.25" hidden="1" customHeight="1"/>
    <row r="65358" ht="8.25" hidden="1" customHeight="1"/>
    <row r="65359" ht="8.25" hidden="1" customHeight="1"/>
    <row r="65360" ht="8.25" hidden="1" customHeight="1"/>
    <row r="65361" ht="8.25" hidden="1" customHeight="1"/>
    <row r="65362" ht="8.25" hidden="1" customHeight="1"/>
    <row r="65363" ht="8.25" hidden="1" customHeight="1"/>
    <row r="65364" ht="8.25" hidden="1" customHeight="1"/>
    <row r="65365" ht="8.25" hidden="1" customHeight="1"/>
    <row r="65366" ht="8.25" hidden="1" customHeight="1"/>
    <row r="65367" ht="8.25" hidden="1" customHeight="1"/>
    <row r="65368" ht="8.25" hidden="1" customHeight="1"/>
    <row r="65369" ht="8.25" hidden="1" customHeight="1"/>
    <row r="65370" ht="8.25" hidden="1" customHeight="1"/>
    <row r="65371" ht="8.25" hidden="1" customHeight="1"/>
    <row r="65372" ht="8.25" hidden="1" customHeight="1"/>
    <row r="65373" ht="8.25" hidden="1" customHeight="1"/>
    <row r="65374" ht="8.25" hidden="1" customHeight="1"/>
    <row r="65375" ht="8.25" hidden="1" customHeight="1"/>
    <row r="65376" ht="8.25" hidden="1" customHeight="1"/>
    <row r="65377" ht="8.25" hidden="1" customHeight="1"/>
    <row r="65378" ht="8.25" hidden="1" customHeight="1"/>
    <row r="65379" ht="8.25" hidden="1" customHeight="1"/>
    <row r="65380" ht="8.25" hidden="1" customHeight="1"/>
    <row r="65381" ht="8.25" hidden="1" customHeight="1"/>
    <row r="65382" ht="8.25" hidden="1" customHeight="1"/>
    <row r="65383" ht="8.25" hidden="1" customHeight="1"/>
    <row r="65384" ht="8.25" hidden="1" customHeight="1"/>
    <row r="65385" ht="8.25" hidden="1" customHeight="1"/>
    <row r="65386" ht="8.25" hidden="1" customHeight="1"/>
    <row r="65387" ht="8.25" hidden="1" customHeight="1"/>
    <row r="65388" ht="8.25" hidden="1" customHeight="1"/>
    <row r="65389" ht="8.25" hidden="1" customHeight="1"/>
    <row r="65390" ht="8.25" hidden="1" customHeight="1"/>
    <row r="65391" ht="8.25" hidden="1" customHeight="1"/>
    <row r="65392" ht="8.25" hidden="1" customHeight="1"/>
    <row r="65393" ht="8.25" hidden="1" customHeight="1"/>
    <row r="65394" ht="8.25" hidden="1" customHeight="1"/>
    <row r="65395" ht="8.25" hidden="1" customHeight="1"/>
    <row r="65396" ht="8.25" hidden="1" customHeight="1"/>
    <row r="65397" ht="8.25" hidden="1" customHeight="1"/>
    <row r="65398" ht="8.25" hidden="1" customHeight="1"/>
    <row r="65399" ht="8.25" hidden="1" customHeight="1"/>
    <row r="65400" ht="8.25" hidden="1" customHeight="1"/>
    <row r="65401" ht="8.25" hidden="1" customHeight="1"/>
    <row r="65402" ht="8.25" hidden="1" customHeight="1"/>
    <row r="65403" ht="8.25" hidden="1" customHeight="1"/>
    <row r="65404" ht="8.25" hidden="1" customHeight="1"/>
    <row r="65405" ht="8.25" hidden="1" customHeight="1"/>
    <row r="65406" ht="8.25" hidden="1" customHeight="1"/>
    <row r="65407" ht="8.25" hidden="1" customHeight="1"/>
    <row r="65408" ht="8.25" hidden="1" customHeight="1"/>
    <row r="65409" ht="8.25" hidden="1" customHeight="1"/>
    <row r="65410" ht="8.25" hidden="1" customHeight="1"/>
    <row r="65411" ht="8.25" hidden="1" customHeight="1"/>
    <row r="65412" ht="8.25" hidden="1" customHeight="1"/>
    <row r="65413" ht="8.25" hidden="1" customHeight="1"/>
    <row r="65414" ht="8.25" hidden="1" customHeight="1"/>
    <row r="65415" ht="8.25" hidden="1" customHeight="1"/>
    <row r="65416" ht="8.25" hidden="1" customHeight="1"/>
    <row r="65417" ht="8.25" hidden="1" customHeight="1"/>
    <row r="65418" ht="8.25" hidden="1" customHeight="1"/>
    <row r="65419" ht="8.25" hidden="1" customHeight="1"/>
    <row r="65420" ht="8.25" hidden="1" customHeight="1"/>
    <row r="65421" ht="8.25" hidden="1" customHeight="1"/>
    <row r="65422" ht="8.25" hidden="1" customHeight="1"/>
    <row r="65423" ht="8.25" hidden="1" customHeight="1"/>
    <row r="65424" ht="8.25" hidden="1" customHeight="1"/>
    <row r="65425" ht="8.25" hidden="1" customHeight="1"/>
    <row r="65426" ht="8.25" hidden="1" customHeight="1"/>
    <row r="65427" ht="8.25" hidden="1" customHeight="1"/>
    <row r="65428" ht="8.25" hidden="1" customHeight="1"/>
    <row r="65429" ht="8.25" hidden="1" customHeight="1"/>
    <row r="65430" ht="8.25" hidden="1" customHeight="1"/>
    <row r="65431" ht="8.25" hidden="1" customHeight="1"/>
    <row r="65432" ht="8.25" hidden="1" customHeight="1"/>
    <row r="65433" ht="8.25" hidden="1" customHeight="1"/>
    <row r="65434" ht="8.25" hidden="1" customHeight="1"/>
    <row r="65435" ht="8.25" hidden="1" customHeight="1"/>
    <row r="65436" ht="8.25" hidden="1" customHeight="1"/>
    <row r="65437" ht="8.25" hidden="1" customHeight="1"/>
    <row r="65438" ht="8.25" hidden="1" customHeight="1"/>
    <row r="65439" ht="8.25" hidden="1" customHeight="1"/>
    <row r="65440" ht="8.25" hidden="1" customHeight="1"/>
    <row r="65441" ht="8.25" hidden="1" customHeight="1"/>
    <row r="65442" ht="8.25" hidden="1" customHeight="1"/>
    <row r="65443" ht="8.25" hidden="1" customHeight="1"/>
    <row r="65444" ht="8.25" hidden="1" customHeight="1"/>
    <row r="65445" ht="8.25" hidden="1" customHeight="1"/>
    <row r="65446" ht="8.25" hidden="1" customHeight="1"/>
    <row r="65447" ht="8.25" hidden="1" customHeight="1"/>
    <row r="65448" ht="8.25" hidden="1" customHeight="1"/>
    <row r="65449" ht="8.25" hidden="1" customHeight="1"/>
    <row r="65450" ht="8.25" hidden="1" customHeight="1"/>
    <row r="65451" ht="8.25" hidden="1" customHeight="1"/>
    <row r="65452" ht="8.25" hidden="1" customHeight="1"/>
    <row r="65453" ht="8.25" hidden="1" customHeight="1"/>
    <row r="65454" ht="8.25" hidden="1" customHeight="1"/>
    <row r="65455" ht="8.25" hidden="1" customHeight="1"/>
    <row r="65456" ht="8.25" hidden="1" customHeight="1"/>
    <row r="65457" ht="8.25" hidden="1" customHeight="1"/>
    <row r="65458" ht="8.25" hidden="1" customHeight="1"/>
    <row r="65459" ht="8.25" hidden="1" customHeight="1"/>
    <row r="65460" ht="8.25" hidden="1" customHeight="1"/>
    <row r="65461" ht="8.25" hidden="1" customHeight="1"/>
    <row r="65462" ht="8.25" hidden="1" customHeight="1"/>
    <row r="65463" ht="8.25" hidden="1" customHeight="1"/>
    <row r="65464" ht="8.25" hidden="1" customHeight="1"/>
    <row r="65465" ht="8.25" hidden="1" customHeight="1"/>
    <row r="65466" ht="8.25" hidden="1" customHeight="1"/>
    <row r="65467" ht="8.25" hidden="1" customHeight="1"/>
    <row r="65468" ht="8.25" hidden="1" customHeight="1"/>
    <row r="65469" ht="8.25" hidden="1" customHeight="1"/>
    <row r="65470" ht="8.25" hidden="1" customHeight="1"/>
    <row r="65471" ht="8.25" hidden="1" customHeight="1"/>
    <row r="65472" ht="8.25" hidden="1" customHeight="1"/>
    <row r="65473" ht="8.25" hidden="1" customHeight="1"/>
    <row r="65474" ht="8.25" hidden="1" customHeight="1"/>
    <row r="65475" ht="8.25" hidden="1" customHeight="1"/>
    <row r="65476" ht="8.25" hidden="1" customHeight="1"/>
    <row r="65477" ht="8.25" hidden="1" customHeight="1"/>
    <row r="65478" ht="8.25" hidden="1" customHeight="1"/>
    <row r="65479" ht="8.25" hidden="1" customHeight="1"/>
    <row r="65480" ht="8.25" hidden="1" customHeight="1"/>
    <row r="65481" ht="8.25" hidden="1" customHeight="1"/>
    <row r="65482" ht="8.25" hidden="1" customHeight="1"/>
    <row r="65483" ht="8.25" hidden="1" customHeight="1"/>
    <row r="65484" ht="8.25" hidden="1" customHeight="1"/>
    <row r="65485" ht="8.25" hidden="1" customHeight="1"/>
    <row r="65486" ht="8.25" hidden="1" customHeight="1"/>
    <row r="65487" ht="8.25" hidden="1" customHeight="1"/>
    <row r="65488" ht="8.25" hidden="1" customHeight="1"/>
    <row r="65489" ht="8.25" hidden="1" customHeight="1"/>
    <row r="65490" ht="8.25" hidden="1" customHeight="1"/>
    <row r="65491" ht="8.25" hidden="1" customHeight="1"/>
    <row r="65492" ht="8.25" hidden="1" customHeight="1"/>
    <row r="65493" ht="8.25" hidden="1" customHeight="1"/>
    <row r="65494" ht="8.25" hidden="1" customHeight="1"/>
    <row r="65495" ht="8.25" hidden="1" customHeight="1"/>
    <row r="65496" ht="8.25" hidden="1" customHeight="1"/>
    <row r="65497" ht="8.25" hidden="1" customHeight="1"/>
    <row r="65498" ht="8.25" hidden="1" customHeight="1"/>
    <row r="65499" ht="8.25" hidden="1" customHeight="1"/>
    <row r="65500" ht="8.25" hidden="1" customHeight="1"/>
    <row r="65501" ht="8.25" hidden="1" customHeight="1"/>
    <row r="65502" ht="8.25" hidden="1" customHeight="1"/>
    <row r="65503" ht="8.25" hidden="1" customHeight="1"/>
    <row r="65504" ht="8.25" hidden="1" customHeight="1"/>
    <row r="65505" ht="8.25" hidden="1" customHeight="1"/>
    <row r="65506" ht="8.25" hidden="1" customHeight="1"/>
    <row r="65507" ht="8.25" hidden="1" customHeight="1"/>
    <row r="65508" ht="8.25" hidden="1" customHeight="1"/>
    <row r="65509" ht="8.25" hidden="1" customHeight="1"/>
    <row r="65510" ht="8.25" hidden="1" customHeight="1"/>
    <row r="65511" ht="8.25" hidden="1" customHeight="1"/>
    <row r="65512" ht="8.25" hidden="1" customHeight="1"/>
    <row r="65513" ht="8.25" hidden="1" customHeight="1"/>
    <row r="65514" ht="8.25" hidden="1" customHeight="1"/>
    <row r="65515" ht="8.25" hidden="1" customHeight="1"/>
    <row r="65516" ht="8.25" hidden="1" customHeight="1"/>
    <row r="65517" ht="8.25" hidden="1" customHeight="1"/>
    <row r="65518" ht="8.25" hidden="1" customHeight="1"/>
    <row r="65519" ht="8.25" hidden="1" customHeight="1"/>
    <row r="65520" ht="8.25" hidden="1" customHeight="1"/>
    <row r="65521" ht="8.25" hidden="1" customHeight="1"/>
    <row r="65522" ht="8.25" hidden="1" customHeight="1"/>
    <row r="65523" ht="8.25" hidden="1" customHeight="1"/>
    <row r="65524" ht="8.25" hidden="1" customHeight="1"/>
    <row r="65525" ht="8.25" hidden="1" customHeight="1"/>
    <row r="65526" ht="8.25" hidden="1" customHeight="1"/>
    <row r="65527" ht="8.25" hidden="1" customHeight="1"/>
    <row r="65528" ht="8.25" hidden="1" customHeight="1"/>
    <row r="65529" ht="8.25" hidden="1" customHeight="1"/>
    <row r="65530" ht="8.25" hidden="1" customHeight="1"/>
    <row r="65531" ht="8.25" hidden="1" customHeight="1"/>
  </sheetData>
  <sheetProtection algorithmName="SHA-512" hashValue="ViSmNS2JLAk9rMbxoasNjZI02rhagU/59xcx6h5SRnCYcO6IIKMbNySojPFz3As67prWl0KebgbWn8/YlrGRJg==" saltValue="op0PfGwCjYMpfFSjV3p+5Q==" spinCount="100000" sheet="1"/>
  <mergeCells count="31">
    <mergeCell ref="AA15:AL17"/>
    <mergeCell ref="AM18:AY20"/>
    <mergeCell ref="D24:R24"/>
    <mergeCell ref="S24:AL24"/>
    <mergeCell ref="S26:AL26"/>
    <mergeCell ref="D25:R26"/>
    <mergeCell ref="C18:N20"/>
    <mergeCell ref="B1:AY8"/>
    <mergeCell ref="B15:B17"/>
    <mergeCell ref="C15:N17"/>
    <mergeCell ref="O15:Z17"/>
    <mergeCell ref="AM12:AY14"/>
    <mergeCell ref="C12:N14"/>
    <mergeCell ref="AM15:AY17"/>
    <mergeCell ref="B10:B11"/>
    <mergeCell ref="C10:AY10"/>
    <mergeCell ref="C11:N11"/>
    <mergeCell ref="AM11:AY11"/>
    <mergeCell ref="B12:B14"/>
    <mergeCell ref="O11:Z11"/>
    <mergeCell ref="AA11:AL11"/>
    <mergeCell ref="O12:Z14"/>
    <mergeCell ref="AA12:AL14"/>
    <mergeCell ref="B18:B20"/>
    <mergeCell ref="K71:T71"/>
    <mergeCell ref="U71:AF71"/>
    <mergeCell ref="K65:T65"/>
    <mergeCell ref="U65:AF65"/>
    <mergeCell ref="S25:AL25"/>
    <mergeCell ref="O18:Z20"/>
    <mergeCell ref="AA18:AL2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65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IV428"/>
  <sheetViews>
    <sheetView showRowColHeaders="0" zoomScale="80" zoomScaleNormal="80" workbookViewId="0">
      <selection activeCell="AA15" sqref="AA15:AL17"/>
    </sheetView>
  </sheetViews>
  <sheetFormatPr baseColWidth="10" defaultColWidth="0" defaultRowHeight="15" customHeight="1" zeroHeight="1"/>
  <cols>
    <col min="1" max="1" width="11.42578125" style="363" customWidth="1"/>
    <col min="2" max="2" width="7.7109375" style="363" customWidth="1"/>
    <col min="3" max="51" width="2.140625" style="363" customWidth="1"/>
    <col min="52" max="52" width="11.42578125" style="363" customWidth="1"/>
    <col min="53" max="160" width="0" style="363" hidden="1" customWidth="1"/>
    <col min="161" max="161" width="34.85546875" style="363" hidden="1" customWidth="1"/>
    <col min="162" max="162" width="12.85546875" style="363" hidden="1" customWidth="1"/>
    <col min="163" max="16384" width="0" style="363" hidden="1"/>
  </cols>
  <sheetData>
    <row r="1" spans="2:51" ht="15" customHeight="1">
      <c r="B1" s="539" t="s">
        <v>306</v>
      </c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 s="539"/>
      <c r="AV1" s="539"/>
      <c r="AW1" s="539"/>
      <c r="AX1" s="539"/>
      <c r="AY1" s="539"/>
    </row>
    <row r="2" spans="2:51" ht="15" customHeight="1"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  <c r="AB2" s="539"/>
      <c r="AC2" s="539"/>
      <c r="AD2" s="539"/>
      <c r="AE2" s="539"/>
      <c r="AF2" s="539"/>
      <c r="AG2" s="539"/>
      <c r="AH2" s="539"/>
      <c r="AI2" s="539"/>
      <c r="AJ2" s="539"/>
      <c r="AK2" s="539"/>
      <c r="AL2" s="539"/>
      <c r="AM2" s="539"/>
      <c r="AN2" s="539"/>
      <c r="AO2" s="539"/>
      <c r="AP2" s="539"/>
      <c r="AQ2" s="539"/>
      <c r="AR2" s="539"/>
      <c r="AS2" s="539"/>
      <c r="AT2" s="539"/>
      <c r="AU2" s="539"/>
      <c r="AV2" s="539"/>
      <c r="AW2" s="539"/>
      <c r="AX2" s="539"/>
      <c r="AY2" s="539"/>
    </row>
    <row r="3" spans="2:51" ht="15" customHeight="1"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</row>
    <row r="4" spans="2:51" ht="15" customHeight="1"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</row>
    <row r="5" spans="2:51" ht="15" customHeight="1"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  <c r="AC5" s="539"/>
      <c r="AD5" s="539"/>
      <c r="AE5" s="539"/>
      <c r="AF5" s="539"/>
      <c r="AG5" s="539"/>
      <c r="AH5" s="539"/>
      <c r="AI5" s="539"/>
      <c r="AJ5" s="539"/>
      <c r="AK5" s="539"/>
      <c r="AL5" s="539"/>
      <c r="AM5" s="539"/>
      <c r="AN5" s="539"/>
      <c r="AO5" s="539"/>
      <c r="AP5" s="539"/>
      <c r="AQ5" s="539"/>
      <c r="AR5" s="539"/>
      <c r="AS5" s="539"/>
      <c r="AT5" s="539"/>
      <c r="AU5" s="539"/>
      <c r="AV5" s="539"/>
      <c r="AW5" s="539"/>
      <c r="AX5" s="539"/>
      <c r="AY5" s="539"/>
    </row>
    <row r="6" spans="2:51" ht="15" customHeight="1">
      <c r="B6" s="539"/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  <c r="P6" s="539"/>
      <c r="Q6" s="539"/>
      <c r="R6" s="539"/>
      <c r="S6" s="539"/>
      <c r="T6" s="539"/>
      <c r="U6" s="539"/>
      <c r="V6" s="539"/>
      <c r="W6" s="539"/>
      <c r="X6" s="539"/>
      <c r="Y6" s="539"/>
      <c r="Z6" s="539"/>
      <c r="AA6" s="539"/>
      <c r="AB6" s="539"/>
      <c r="AC6" s="539"/>
      <c r="AD6" s="539"/>
      <c r="AE6" s="539"/>
      <c r="AF6" s="539"/>
      <c r="AG6" s="539"/>
      <c r="AH6" s="539"/>
      <c r="AI6" s="539"/>
      <c r="AJ6" s="539"/>
      <c r="AK6" s="539"/>
      <c r="AL6" s="539"/>
      <c r="AM6" s="539"/>
      <c r="AN6" s="539"/>
      <c r="AO6" s="539"/>
      <c r="AP6" s="539"/>
      <c r="AQ6" s="539"/>
      <c r="AR6" s="539"/>
      <c r="AS6" s="539"/>
      <c r="AT6" s="539"/>
      <c r="AU6" s="539"/>
      <c r="AV6" s="539"/>
      <c r="AW6" s="539"/>
      <c r="AX6" s="539"/>
      <c r="AY6" s="539"/>
    </row>
    <row r="7" spans="2:51" ht="15" customHeight="1"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</row>
    <row r="8" spans="2:51" ht="15" customHeight="1">
      <c r="B8" s="539"/>
      <c r="C8" s="539"/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539"/>
      <c r="P8" s="539"/>
      <c r="Q8" s="539"/>
      <c r="R8" s="539"/>
      <c r="S8" s="539"/>
      <c r="T8" s="539"/>
      <c r="U8" s="539"/>
      <c r="V8" s="539"/>
      <c r="W8" s="539"/>
      <c r="X8" s="539"/>
      <c r="Y8" s="539"/>
      <c r="Z8" s="539"/>
      <c r="AA8" s="539"/>
      <c r="AB8" s="539"/>
      <c r="AC8" s="539"/>
      <c r="AD8" s="539"/>
      <c r="AE8" s="539"/>
      <c r="AF8" s="539"/>
      <c r="AG8" s="539"/>
      <c r="AH8" s="539"/>
      <c r="AI8" s="539"/>
      <c r="AJ8" s="539"/>
      <c r="AK8" s="539"/>
      <c r="AL8" s="539"/>
      <c r="AM8" s="539"/>
      <c r="AN8" s="539"/>
      <c r="AO8" s="539"/>
      <c r="AP8" s="539"/>
      <c r="AQ8" s="539"/>
      <c r="AR8" s="539"/>
      <c r="AS8" s="539"/>
      <c r="AT8" s="539"/>
      <c r="AU8" s="539"/>
      <c r="AV8" s="539"/>
      <c r="AW8" s="539"/>
      <c r="AX8" s="539"/>
      <c r="AY8" s="539"/>
    </row>
    <row r="9" spans="2:51"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</row>
    <row r="10" spans="2:51" ht="15.75">
      <c r="B10" s="535" t="s">
        <v>4</v>
      </c>
      <c r="C10" s="554" t="s">
        <v>498</v>
      </c>
      <c r="D10" s="554"/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/>
      <c r="AP10" s="554"/>
      <c r="AQ10" s="554"/>
      <c r="AR10" s="554"/>
      <c r="AS10" s="554"/>
      <c r="AT10" s="554"/>
      <c r="AU10" s="554"/>
      <c r="AV10" s="554"/>
      <c r="AW10" s="554"/>
      <c r="AX10" s="554"/>
      <c r="AY10" s="554"/>
    </row>
    <row r="11" spans="2:51">
      <c r="B11" s="553"/>
      <c r="C11" s="555" t="s">
        <v>271</v>
      </c>
      <c r="D11" s="556"/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 t="s">
        <v>307</v>
      </c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 t="s">
        <v>308</v>
      </c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 t="s">
        <v>309</v>
      </c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</row>
    <row r="12" spans="2:51">
      <c r="B12" s="558" t="s">
        <v>310</v>
      </c>
      <c r="C12" s="557" t="s">
        <v>506</v>
      </c>
      <c r="D12" s="557"/>
      <c r="E12" s="557"/>
      <c r="F12" s="557"/>
      <c r="G12" s="557"/>
      <c r="H12" s="557"/>
      <c r="I12" s="557"/>
      <c r="J12" s="557"/>
      <c r="K12" s="557"/>
      <c r="L12" s="557"/>
      <c r="M12" s="557"/>
      <c r="N12" s="557"/>
      <c r="O12" s="557" t="s">
        <v>495</v>
      </c>
      <c r="P12" s="557"/>
      <c r="Q12" s="557"/>
      <c r="R12" s="557"/>
      <c r="S12" s="557"/>
      <c r="T12" s="557"/>
      <c r="U12" s="557"/>
      <c r="V12" s="557"/>
      <c r="W12" s="557"/>
      <c r="X12" s="557"/>
      <c r="Y12" s="557"/>
      <c r="Z12" s="557"/>
      <c r="AA12" s="557" t="s">
        <v>521</v>
      </c>
      <c r="AB12" s="557"/>
      <c r="AC12" s="557"/>
      <c r="AD12" s="557"/>
      <c r="AE12" s="557"/>
      <c r="AF12" s="557"/>
      <c r="AG12" s="557"/>
      <c r="AH12" s="557"/>
      <c r="AI12" s="557"/>
      <c r="AJ12" s="557"/>
      <c r="AK12" s="557"/>
      <c r="AL12" s="557"/>
      <c r="AM12" s="557" t="s">
        <v>518</v>
      </c>
      <c r="AN12" s="557"/>
      <c r="AO12" s="557"/>
      <c r="AP12" s="557"/>
      <c r="AQ12" s="557"/>
      <c r="AR12" s="557"/>
      <c r="AS12" s="557"/>
      <c r="AT12" s="557"/>
      <c r="AU12" s="557"/>
      <c r="AV12" s="557"/>
      <c r="AW12" s="557"/>
      <c r="AX12" s="557"/>
      <c r="AY12" s="557"/>
    </row>
    <row r="13" spans="2:51">
      <c r="B13" s="558"/>
      <c r="C13" s="557"/>
      <c r="D13" s="557"/>
      <c r="E13" s="557"/>
      <c r="F13" s="557"/>
      <c r="G13" s="557"/>
      <c r="H13" s="557"/>
      <c r="I13" s="557"/>
      <c r="J13" s="557"/>
      <c r="K13" s="557"/>
      <c r="L13" s="557"/>
      <c r="M13" s="557"/>
      <c r="N13" s="557"/>
      <c r="O13" s="557"/>
      <c r="P13" s="557"/>
      <c r="Q13" s="557"/>
      <c r="R13" s="557"/>
      <c r="S13" s="557"/>
      <c r="T13" s="557"/>
      <c r="U13" s="557"/>
      <c r="V13" s="557"/>
      <c r="W13" s="557"/>
      <c r="X13" s="557"/>
      <c r="Y13" s="557"/>
      <c r="Z13" s="557"/>
      <c r="AA13" s="557"/>
      <c r="AB13" s="557"/>
      <c r="AC13" s="557"/>
      <c r="AD13" s="557"/>
      <c r="AE13" s="557"/>
      <c r="AF13" s="557"/>
      <c r="AG13" s="557"/>
      <c r="AH13" s="557"/>
      <c r="AI13" s="557"/>
      <c r="AJ13" s="557"/>
      <c r="AK13" s="557"/>
      <c r="AL13" s="557"/>
      <c r="AM13" s="557"/>
      <c r="AN13" s="557"/>
      <c r="AO13" s="557"/>
      <c r="AP13" s="557"/>
      <c r="AQ13" s="557"/>
      <c r="AR13" s="557"/>
      <c r="AS13" s="557"/>
      <c r="AT13" s="557"/>
      <c r="AU13" s="557"/>
      <c r="AV13" s="557"/>
      <c r="AW13" s="557"/>
      <c r="AX13" s="557"/>
      <c r="AY13" s="557"/>
    </row>
    <row r="14" spans="2:51">
      <c r="B14" s="558"/>
      <c r="C14" s="557"/>
      <c r="D14" s="557"/>
      <c r="E14" s="557"/>
      <c r="F14" s="557"/>
      <c r="G14" s="557"/>
      <c r="H14" s="557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7"/>
      <c r="AG14" s="557"/>
      <c r="AH14" s="557"/>
      <c r="AI14" s="557"/>
      <c r="AJ14" s="557"/>
      <c r="AK14" s="557"/>
      <c r="AL14" s="557"/>
      <c r="AM14" s="557"/>
      <c r="AN14" s="557"/>
      <c r="AO14" s="557"/>
      <c r="AP14" s="557"/>
      <c r="AQ14" s="557"/>
      <c r="AR14" s="557"/>
      <c r="AS14" s="557"/>
      <c r="AT14" s="557"/>
      <c r="AU14" s="557"/>
      <c r="AV14" s="557"/>
      <c r="AW14" s="557"/>
      <c r="AX14" s="557"/>
      <c r="AY14" s="557"/>
    </row>
    <row r="15" spans="2:51">
      <c r="B15" s="558" t="s">
        <v>311</v>
      </c>
      <c r="C15" s="557" t="s">
        <v>492</v>
      </c>
      <c r="D15" s="557"/>
      <c r="E15" s="557"/>
      <c r="F15" s="557"/>
      <c r="G15" s="557"/>
      <c r="H15" s="557"/>
      <c r="I15" s="557"/>
      <c r="J15" s="557"/>
      <c r="K15" s="557"/>
      <c r="L15" s="557"/>
      <c r="M15" s="557"/>
      <c r="N15" s="557"/>
      <c r="O15" s="557" t="s">
        <v>495</v>
      </c>
      <c r="P15" s="557"/>
      <c r="Q15" s="557"/>
      <c r="R15" s="557"/>
      <c r="S15" s="557"/>
      <c r="T15" s="557"/>
      <c r="U15" s="557"/>
      <c r="V15" s="557"/>
      <c r="W15" s="557"/>
      <c r="X15" s="557"/>
      <c r="Y15" s="557"/>
      <c r="Z15" s="557"/>
      <c r="AA15" s="557" t="s">
        <v>526</v>
      </c>
      <c r="AB15" s="557"/>
      <c r="AC15" s="557"/>
      <c r="AD15" s="557"/>
      <c r="AE15" s="557"/>
      <c r="AF15" s="557"/>
      <c r="AG15" s="557"/>
      <c r="AH15" s="557"/>
      <c r="AI15" s="557"/>
      <c r="AJ15" s="557"/>
      <c r="AK15" s="557"/>
      <c r="AL15" s="557"/>
      <c r="AM15" s="557" t="s">
        <v>519</v>
      </c>
      <c r="AN15" s="557"/>
      <c r="AO15" s="557"/>
      <c r="AP15" s="557"/>
      <c r="AQ15" s="557"/>
      <c r="AR15" s="557"/>
      <c r="AS15" s="557"/>
      <c r="AT15" s="557"/>
      <c r="AU15" s="557"/>
      <c r="AV15" s="557"/>
      <c r="AW15" s="557"/>
      <c r="AX15" s="557"/>
      <c r="AY15" s="557"/>
    </row>
    <row r="16" spans="2:51">
      <c r="B16" s="558"/>
      <c r="C16" s="557"/>
      <c r="D16" s="557"/>
      <c r="E16" s="557"/>
      <c r="F16" s="557"/>
      <c r="G16" s="557"/>
      <c r="H16" s="557"/>
      <c r="I16" s="557"/>
      <c r="J16" s="557"/>
      <c r="K16" s="557"/>
      <c r="L16" s="557"/>
      <c r="M16" s="557"/>
      <c r="N16" s="557"/>
      <c r="O16" s="557"/>
      <c r="P16" s="557"/>
      <c r="Q16" s="557"/>
      <c r="R16" s="557"/>
      <c r="S16" s="557"/>
      <c r="T16" s="557"/>
      <c r="U16" s="557"/>
      <c r="V16" s="557"/>
      <c r="W16" s="557"/>
      <c r="X16" s="557"/>
      <c r="Y16" s="557"/>
      <c r="Z16" s="557"/>
      <c r="AA16" s="557"/>
      <c r="AB16" s="557"/>
      <c r="AC16" s="557"/>
      <c r="AD16" s="557"/>
      <c r="AE16" s="557"/>
      <c r="AF16" s="557"/>
      <c r="AG16" s="557"/>
      <c r="AH16" s="557"/>
      <c r="AI16" s="557"/>
      <c r="AJ16" s="557"/>
      <c r="AK16" s="557"/>
      <c r="AL16" s="557"/>
      <c r="AM16" s="557"/>
      <c r="AN16" s="557"/>
      <c r="AO16" s="557"/>
      <c r="AP16" s="557"/>
      <c r="AQ16" s="557"/>
      <c r="AR16" s="557"/>
      <c r="AS16" s="557"/>
      <c r="AT16" s="557"/>
      <c r="AU16" s="557"/>
      <c r="AV16" s="557"/>
      <c r="AW16" s="557"/>
      <c r="AX16" s="557"/>
      <c r="AY16" s="557"/>
    </row>
    <row r="17" spans="2:51">
      <c r="B17" s="558"/>
      <c r="C17" s="557"/>
      <c r="D17" s="557"/>
      <c r="E17" s="557"/>
      <c r="F17" s="557"/>
      <c r="G17" s="557"/>
      <c r="H17" s="557"/>
      <c r="I17" s="557"/>
      <c r="J17" s="557"/>
      <c r="K17" s="557"/>
      <c r="L17" s="557"/>
      <c r="M17" s="557"/>
      <c r="N17" s="557"/>
      <c r="O17" s="557"/>
      <c r="P17" s="557"/>
      <c r="Q17" s="557"/>
      <c r="R17" s="557"/>
      <c r="S17" s="557"/>
      <c r="T17" s="557"/>
      <c r="U17" s="557"/>
      <c r="V17" s="557"/>
      <c r="W17" s="557"/>
      <c r="X17" s="557"/>
      <c r="Y17" s="557"/>
      <c r="Z17" s="557"/>
      <c r="AA17" s="557"/>
      <c r="AB17" s="557"/>
      <c r="AC17" s="557"/>
      <c r="AD17" s="557"/>
      <c r="AE17" s="557"/>
      <c r="AF17" s="557"/>
      <c r="AG17" s="557"/>
      <c r="AH17" s="557"/>
      <c r="AI17" s="557"/>
      <c r="AJ17" s="557"/>
      <c r="AK17" s="557"/>
      <c r="AL17" s="557"/>
      <c r="AM17" s="557"/>
      <c r="AN17" s="557"/>
      <c r="AO17" s="557"/>
      <c r="AP17" s="557"/>
      <c r="AQ17" s="557"/>
      <c r="AR17" s="557"/>
      <c r="AS17" s="557"/>
      <c r="AT17" s="557"/>
      <c r="AU17" s="557"/>
      <c r="AV17" s="557"/>
      <c r="AW17" s="557"/>
      <c r="AX17" s="557"/>
      <c r="AY17" s="557"/>
    </row>
    <row r="18" spans="2:51">
      <c r="B18" s="558" t="s">
        <v>312</v>
      </c>
      <c r="C18" s="557" t="s">
        <v>495</v>
      </c>
      <c r="D18" s="557"/>
      <c r="E18" s="557"/>
      <c r="F18" s="557"/>
      <c r="G18" s="557"/>
      <c r="H18" s="557"/>
      <c r="I18" s="557"/>
      <c r="J18" s="557"/>
      <c r="K18" s="557"/>
      <c r="L18" s="557"/>
      <c r="M18" s="557"/>
      <c r="N18" s="557"/>
      <c r="O18" s="557" t="s">
        <v>507</v>
      </c>
      <c r="P18" s="557"/>
      <c r="Q18" s="557"/>
      <c r="R18" s="557"/>
      <c r="S18" s="557"/>
      <c r="T18" s="557"/>
      <c r="U18" s="557"/>
      <c r="V18" s="557"/>
      <c r="W18" s="557"/>
      <c r="X18" s="557"/>
      <c r="Y18" s="557"/>
      <c r="Z18" s="557"/>
      <c r="AA18" s="557" t="s">
        <v>522</v>
      </c>
      <c r="AB18" s="557"/>
      <c r="AC18" s="557"/>
      <c r="AD18" s="557"/>
      <c r="AE18" s="557"/>
      <c r="AF18" s="557"/>
      <c r="AG18" s="557"/>
      <c r="AH18" s="557"/>
      <c r="AI18" s="557"/>
      <c r="AJ18" s="557"/>
      <c r="AK18" s="557"/>
      <c r="AL18" s="557"/>
      <c r="AM18" s="557" t="s">
        <v>520</v>
      </c>
      <c r="AN18" s="557"/>
      <c r="AO18" s="557"/>
      <c r="AP18" s="557"/>
      <c r="AQ18" s="557"/>
      <c r="AR18" s="557"/>
      <c r="AS18" s="557"/>
      <c r="AT18" s="557"/>
      <c r="AU18" s="557"/>
      <c r="AV18" s="557"/>
      <c r="AW18" s="557"/>
      <c r="AX18" s="557"/>
      <c r="AY18" s="557"/>
    </row>
    <row r="19" spans="2:51">
      <c r="B19" s="558"/>
      <c r="C19" s="557"/>
      <c r="D19" s="557"/>
      <c r="E19" s="557"/>
      <c r="F19" s="557"/>
      <c r="G19" s="557"/>
      <c r="H19" s="557"/>
      <c r="I19" s="557"/>
      <c r="J19" s="557"/>
      <c r="K19" s="557"/>
      <c r="L19" s="557"/>
      <c r="M19" s="557"/>
      <c r="N19" s="557"/>
      <c r="O19" s="557"/>
      <c r="P19" s="557"/>
      <c r="Q19" s="557"/>
      <c r="R19" s="557"/>
      <c r="S19" s="557"/>
      <c r="T19" s="557"/>
      <c r="U19" s="557"/>
      <c r="V19" s="557"/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557"/>
      <c r="AH19" s="557"/>
      <c r="AI19" s="557"/>
      <c r="AJ19" s="557"/>
      <c r="AK19" s="557"/>
      <c r="AL19" s="557"/>
      <c r="AM19" s="557"/>
      <c r="AN19" s="557"/>
      <c r="AO19" s="557"/>
      <c r="AP19" s="557"/>
      <c r="AQ19" s="557"/>
      <c r="AR19" s="557"/>
      <c r="AS19" s="557"/>
      <c r="AT19" s="557"/>
      <c r="AU19" s="557"/>
      <c r="AV19" s="557"/>
      <c r="AW19" s="557"/>
      <c r="AX19" s="557"/>
      <c r="AY19" s="557"/>
    </row>
    <row r="20" spans="2:51">
      <c r="B20" s="558"/>
      <c r="C20" s="557"/>
      <c r="D20" s="557"/>
      <c r="E20" s="557"/>
      <c r="F20" s="557"/>
      <c r="G20" s="557"/>
      <c r="H20" s="557"/>
      <c r="I20" s="557"/>
      <c r="J20" s="557"/>
      <c r="K20" s="557"/>
      <c r="L20" s="557"/>
      <c r="M20" s="557"/>
      <c r="N20" s="557"/>
      <c r="O20" s="557"/>
      <c r="P20" s="557"/>
      <c r="Q20" s="557"/>
      <c r="R20" s="557"/>
      <c r="S20" s="557"/>
      <c r="T20" s="557"/>
      <c r="U20" s="557"/>
      <c r="V20" s="557"/>
      <c r="W20" s="557"/>
      <c r="X20" s="557"/>
      <c r="Y20" s="557"/>
      <c r="Z20" s="557"/>
      <c r="AA20" s="557"/>
      <c r="AB20" s="557"/>
      <c r="AC20" s="557"/>
      <c r="AD20" s="557"/>
      <c r="AE20" s="557"/>
      <c r="AF20" s="557"/>
      <c r="AG20" s="557"/>
      <c r="AH20" s="557"/>
      <c r="AI20" s="557"/>
      <c r="AJ20" s="557"/>
      <c r="AK20" s="557"/>
      <c r="AL20" s="557"/>
      <c r="AM20" s="557"/>
      <c r="AN20" s="557"/>
      <c r="AO20" s="557"/>
      <c r="AP20" s="557"/>
      <c r="AQ20" s="557"/>
      <c r="AR20" s="557"/>
      <c r="AS20" s="557"/>
      <c r="AT20" s="557"/>
      <c r="AU20" s="557"/>
      <c r="AV20" s="557"/>
      <c r="AW20" s="557"/>
      <c r="AX20" s="557"/>
      <c r="AY20" s="557"/>
    </row>
    <row r="21" spans="2:51">
      <c r="C21" s="454" t="s">
        <v>505</v>
      </c>
    </row>
    <row r="22" spans="2:51"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</row>
    <row r="23" spans="2:51">
      <c r="B23" s="355"/>
      <c r="C23" s="355"/>
      <c r="D23" s="355"/>
      <c r="E23" s="355"/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</row>
    <row r="24" spans="2:51">
      <c r="B24" s="355"/>
      <c r="C24" s="355"/>
      <c r="D24" s="544" t="s">
        <v>96</v>
      </c>
      <c r="E24" s="545"/>
      <c r="F24" s="545"/>
      <c r="G24" s="545"/>
      <c r="H24" s="545"/>
      <c r="I24" s="545"/>
      <c r="J24" s="545"/>
      <c r="K24" s="545"/>
      <c r="L24" s="545"/>
      <c r="M24" s="545"/>
      <c r="N24" s="545"/>
      <c r="O24" s="545"/>
      <c r="P24" s="545"/>
      <c r="Q24" s="545"/>
      <c r="R24" s="545"/>
      <c r="S24" s="545" t="s">
        <v>275</v>
      </c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545"/>
      <c r="AE24" s="545"/>
      <c r="AF24" s="545"/>
      <c r="AG24" s="545"/>
      <c r="AH24" s="545"/>
      <c r="AI24" s="545"/>
      <c r="AJ24" s="545"/>
      <c r="AK24" s="545"/>
      <c r="AL24" s="546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</row>
    <row r="25" spans="2:51">
      <c r="B25" s="467"/>
      <c r="C25" s="355"/>
      <c r="D25" s="547" t="s">
        <v>509</v>
      </c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9"/>
      <c r="S25" s="536" t="s">
        <v>501</v>
      </c>
      <c r="T25" s="537"/>
      <c r="U25" s="537"/>
      <c r="V25" s="537"/>
      <c r="W25" s="537"/>
      <c r="X25" s="537"/>
      <c r="Y25" s="537"/>
      <c r="Z25" s="537"/>
      <c r="AA25" s="537"/>
      <c r="AB25" s="537"/>
      <c r="AC25" s="537"/>
      <c r="AD25" s="537"/>
      <c r="AE25" s="537"/>
      <c r="AF25" s="537"/>
      <c r="AG25" s="537"/>
      <c r="AH25" s="537"/>
      <c r="AI25" s="537"/>
      <c r="AJ25" s="537"/>
      <c r="AK25" s="537"/>
      <c r="AL25" s="537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</row>
    <row r="26" spans="2:51">
      <c r="B26" s="355"/>
      <c r="C26" s="355"/>
      <c r="D26" s="550"/>
      <c r="E26" s="551"/>
      <c r="F26" s="551"/>
      <c r="G26" s="551"/>
      <c r="H26" s="551"/>
      <c r="I26" s="551"/>
      <c r="J26" s="551"/>
      <c r="K26" s="551"/>
      <c r="L26" s="551"/>
      <c r="M26" s="551"/>
      <c r="N26" s="551"/>
      <c r="O26" s="551"/>
      <c r="P26" s="551"/>
      <c r="Q26" s="551"/>
      <c r="R26" s="552"/>
      <c r="S26" s="537" t="s">
        <v>280</v>
      </c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  <c r="AG26" s="537"/>
      <c r="AH26" s="537"/>
      <c r="AI26" s="537"/>
      <c r="AJ26" s="537"/>
      <c r="AK26" s="537"/>
      <c r="AL26" s="537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</row>
    <row r="27" spans="2:51">
      <c r="B27" s="355"/>
      <c r="C27" s="355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</row>
    <row r="28" spans="2:51">
      <c r="B28" s="355"/>
      <c r="C28" s="355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/>
      <c r="AW28" s="355"/>
      <c r="AX28" s="355"/>
      <c r="AY28" s="355"/>
    </row>
    <row r="29" spans="2:51">
      <c r="B29" s="355"/>
      <c r="C29" s="355"/>
      <c r="D29" s="356"/>
      <c r="E29" s="465" t="s">
        <v>307</v>
      </c>
      <c r="F29" s="356"/>
      <c r="G29" s="356"/>
      <c r="H29" s="356"/>
      <c r="I29" s="356"/>
      <c r="J29" s="356"/>
      <c r="K29" s="356"/>
      <c r="L29" s="357"/>
      <c r="M29" s="358" t="s">
        <v>272</v>
      </c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/>
      <c r="AW29" s="355"/>
      <c r="AX29" s="355"/>
      <c r="AY29" s="355"/>
    </row>
    <row r="30" spans="2:51">
      <c r="B30" s="355"/>
      <c r="C30" s="355"/>
      <c r="D30" s="356"/>
      <c r="E30" s="465" t="s">
        <v>308</v>
      </c>
      <c r="F30" s="356"/>
      <c r="G30" s="356"/>
      <c r="H30" s="356"/>
      <c r="I30" s="356"/>
      <c r="J30" s="356"/>
      <c r="K30" s="356"/>
      <c r="L30" s="356"/>
      <c r="M30" s="358" t="s">
        <v>317</v>
      </c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/>
      <c r="AW30" s="355"/>
      <c r="AX30" s="355"/>
      <c r="AY30" s="355"/>
    </row>
    <row r="31" spans="2:51">
      <c r="B31" s="355"/>
      <c r="C31" s="355"/>
      <c r="D31" s="356"/>
      <c r="E31" s="465" t="s">
        <v>309</v>
      </c>
      <c r="F31" s="356"/>
      <c r="G31" s="356"/>
      <c r="H31" s="356"/>
      <c r="I31" s="356"/>
      <c r="J31" s="356"/>
      <c r="K31" s="356"/>
      <c r="L31" s="356"/>
      <c r="M31" s="358" t="s">
        <v>316</v>
      </c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5"/>
      <c r="AN31" s="355"/>
      <c r="AO31" s="355"/>
      <c r="AP31" s="355"/>
      <c r="AQ31" s="355"/>
      <c r="AR31" s="355"/>
      <c r="AS31" s="355"/>
      <c r="AT31" s="355"/>
      <c r="AU31" s="355"/>
      <c r="AV31" s="355"/>
      <c r="AW31" s="355"/>
      <c r="AX31" s="355"/>
      <c r="AY31" s="355"/>
    </row>
    <row r="32" spans="2:51">
      <c r="B32" s="355"/>
      <c r="D32" s="356"/>
      <c r="E32" s="356"/>
      <c r="F32" s="356"/>
      <c r="G32" s="356"/>
      <c r="H32" s="356"/>
      <c r="I32" s="356"/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5"/>
      <c r="AN32" s="355"/>
      <c r="AO32" s="355"/>
      <c r="AP32" s="355"/>
      <c r="AQ32" s="355"/>
      <c r="AR32" s="355"/>
      <c r="AS32" s="355"/>
      <c r="AT32" s="355"/>
      <c r="AU32" s="355"/>
      <c r="AV32" s="355"/>
      <c r="AW32" s="355"/>
      <c r="AX32" s="355"/>
      <c r="AY32" s="355"/>
    </row>
    <row r="33" spans="2:51">
      <c r="B33" s="355"/>
      <c r="D33" s="356"/>
      <c r="E33" s="356"/>
      <c r="F33" s="356"/>
      <c r="G33" s="356"/>
      <c r="H33" s="356"/>
      <c r="I33" s="356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5"/>
      <c r="AN33" s="355"/>
      <c r="AO33" s="355"/>
      <c r="AP33" s="355"/>
      <c r="AQ33" s="355"/>
      <c r="AR33" s="355"/>
      <c r="AS33" s="355"/>
      <c r="AT33" s="355"/>
      <c r="AU33" s="355"/>
      <c r="AV33" s="355"/>
      <c r="AW33" s="355"/>
      <c r="AX33" s="355"/>
      <c r="AY33" s="355"/>
    </row>
    <row r="34" spans="2:51">
      <c r="C34" s="359" t="s">
        <v>313</v>
      </c>
      <c r="D34" s="356"/>
      <c r="E34" s="362"/>
      <c r="F34" s="361"/>
      <c r="G34" s="356"/>
      <c r="H34" s="361"/>
      <c r="I34" s="356"/>
      <c r="J34" s="356"/>
      <c r="K34" s="356"/>
      <c r="L34" s="356"/>
      <c r="M34" s="361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61"/>
      <c r="AN34" s="361"/>
      <c r="AO34" s="361"/>
      <c r="AP34" s="361"/>
      <c r="AQ34" s="361"/>
      <c r="AR34" s="361"/>
      <c r="AS34" s="361"/>
      <c r="AT34" s="361"/>
      <c r="AU34" s="361"/>
      <c r="AV34" s="361"/>
      <c r="AW34" s="361"/>
      <c r="AX34" s="361"/>
      <c r="AY34" s="361"/>
    </row>
    <row r="35" spans="2:51">
      <c r="B35" s="360"/>
      <c r="C35" s="361"/>
      <c r="D35" s="356"/>
      <c r="E35" s="362"/>
      <c r="F35" s="361"/>
      <c r="G35" s="356"/>
      <c r="H35" s="361"/>
      <c r="I35" s="356"/>
      <c r="J35" s="356"/>
      <c r="K35" s="356"/>
      <c r="L35" s="356"/>
      <c r="M35" s="361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  <c r="AA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61"/>
      <c r="AN35" s="361"/>
      <c r="AO35" s="361"/>
      <c r="AP35" s="361"/>
      <c r="AQ35" s="361"/>
      <c r="AR35" s="361"/>
      <c r="AS35" s="361"/>
      <c r="AT35" s="361"/>
      <c r="AU35" s="361"/>
      <c r="AV35" s="361"/>
      <c r="AW35" s="361"/>
      <c r="AX35" s="361"/>
      <c r="AY35" s="361"/>
    </row>
    <row r="36" spans="2:51">
      <c r="B36" s="461" t="s">
        <v>287</v>
      </c>
      <c r="C36" s="462" t="s">
        <v>502</v>
      </c>
      <c r="D36" s="458" t="s">
        <v>293</v>
      </c>
      <c r="E36" s="456"/>
      <c r="F36" s="361"/>
      <c r="G36" s="356"/>
      <c r="H36" s="361"/>
      <c r="I36" s="356"/>
      <c r="J36" s="356"/>
      <c r="K36" s="356"/>
      <c r="L36" s="356"/>
      <c r="M36" s="361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  <c r="AA36" s="356"/>
      <c r="AB36" s="356"/>
      <c r="AC36" s="356"/>
      <c r="AD36" s="356"/>
      <c r="AE36" s="356"/>
      <c r="AF36" s="356"/>
      <c r="AG36" s="356"/>
      <c r="AH36" s="356"/>
      <c r="AI36" s="356"/>
      <c r="AJ36" s="356"/>
      <c r="AK36" s="356"/>
      <c r="AL36" s="356"/>
      <c r="AM36" s="361"/>
      <c r="AN36" s="361"/>
      <c r="AO36" s="361"/>
      <c r="AP36" s="361"/>
      <c r="AQ36" s="361"/>
      <c r="AR36" s="361"/>
      <c r="AS36" s="361"/>
      <c r="AT36" s="361"/>
      <c r="AU36" s="361"/>
      <c r="AV36" s="361"/>
      <c r="AW36" s="361"/>
      <c r="AX36" s="361"/>
      <c r="AY36" s="361"/>
    </row>
    <row r="37" spans="2:51" ht="15" customHeight="1">
      <c r="B37" s="461" t="s">
        <v>288</v>
      </c>
      <c r="C37" s="462" t="s">
        <v>502</v>
      </c>
      <c r="D37" s="458" t="s">
        <v>294</v>
      </c>
      <c r="E37" s="456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5"/>
      <c r="AF37" s="455"/>
      <c r="AG37" s="455"/>
      <c r="AH37" s="455"/>
      <c r="AI37" s="455"/>
      <c r="AJ37" s="455"/>
      <c r="AK37" s="455"/>
      <c r="AL37" s="455"/>
      <c r="AM37" s="455"/>
      <c r="AN37" s="455"/>
      <c r="AO37" s="455"/>
      <c r="AP37" s="455"/>
      <c r="AQ37" s="455"/>
      <c r="AR37" s="455"/>
      <c r="AS37" s="455"/>
      <c r="AT37" s="455"/>
      <c r="AU37" s="455"/>
      <c r="AV37" s="455"/>
      <c r="AW37" s="455"/>
      <c r="AX37" s="455"/>
      <c r="AY37" s="455"/>
    </row>
    <row r="38" spans="2:51">
      <c r="B38" s="461" t="s">
        <v>289</v>
      </c>
      <c r="C38" s="462" t="s">
        <v>502</v>
      </c>
      <c r="D38" s="458" t="s">
        <v>285</v>
      </c>
      <c r="E38" s="456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5"/>
      <c r="AF38" s="455"/>
      <c r="AG38" s="455"/>
      <c r="AH38" s="455"/>
      <c r="AI38" s="455"/>
      <c r="AJ38" s="455"/>
      <c r="AK38" s="455"/>
      <c r="AL38" s="455"/>
      <c r="AM38" s="455"/>
      <c r="AN38" s="455"/>
      <c r="AO38" s="455"/>
      <c r="AP38" s="455"/>
      <c r="AQ38" s="455"/>
      <c r="AR38" s="455"/>
      <c r="AS38" s="455"/>
      <c r="AT38" s="455"/>
      <c r="AU38" s="455"/>
      <c r="AV38" s="455"/>
      <c r="AW38" s="455"/>
      <c r="AX38" s="455"/>
      <c r="AY38" s="455"/>
    </row>
    <row r="39" spans="2:51" ht="15" customHeight="1">
      <c r="B39" s="461" t="s">
        <v>290</v>
      </c>
      <c r="C39" s="462" t="s">
        <v>502</v>
      </c>
      <c r="D39" s="458" t="s">
        <v>513</v>
      </c>
      <c r="E39" s="459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  <c r="AM39" s="468"/>
      <c r="AN39" s="468"/>
      <c r="AO39" s="468"/>
      <c r="AP39" s="468"/>
      <c r="AQ39" s="468"/>
      <c r="AR39" s="468"/>
      <c r="AS39" s="468"/>
      <c r="AT39" s="468"/>
      <c r="AU39" s="468"/>
      <c r="AV39" s="468"/>
      <c r="AW39" s="468"/>
      <c r="AX39" s="468"/>
      <c r="AY39" s="468"/>
    </row>
    <row r="40" spans="2:51">
      <c r="B40" s="461" t="s">
        <v>291</v>
      </c>
      <c r="C40" s="462" t="s">
        <v>502</v>
      </c>
      <c r="D40" s="458" t="s">
        <v>295</v>
      </c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  <c r="AM40" s="468"/>
      <c r="AN40" s="468"/>
      <c r="AO40" s="468"/>
      <c r="AP40" s="468"/>
      <c r="AQ40" s="468"/>
      <c r="AR40" s="468"/>
      <c r="AS40" s="468"/>
      <c r="AT40" s="468"/>
      <c r="AU40" s="468"/>
      <c r="AV40" s="468"/>
      <c r="AW40" s="468"/>
      <c r="AX40" s="468"/>
      <c r="AY40" s="468"/>
    </row>
    <row r="41" spans="2:51" ht="15" customHeight="1">
      <c r="B41" s="461" t="s">
        <v>292</v>
      </c>
      <c r="C41" s="462" t="s">
        <v>502</v>
      </c>
      <c r="D41" s="458" t="s">
        <v>296</v>
      </c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  <c r="R41" s="469"/>
      <c r="S41" s="469"/>
      <c r="T41" s="469"/>
      <c r="U41" s="469"/>
      <c r="V41" s="469"/>
      <c r="W41" s="469"/>
      <c r="X41" s="469"/>
      <c r="Y41" s="469"/>
      <c r="Z41" s="469"/>
      <c r="AA41" s="469"/>
      <c r="AB41" s="469"/>
      <c r="AC41" s="469"/>
      <c r="AD41" s="469"/>
      <c r="AE41" s="469"/>
      <c r="AF41" s="469"/>
      <c r="AG41" s="469"/>
      <c r="AH41" s="469"/>
      <c r="AI41" s="469"/>
      <c r="AJ41" s="469"/>
      <c r="AK41" s="469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469"/>
      <c r="AW41" s="469"/>
      <c r="AX41" s="469"/>
      <c r="AY41" s="469"/>
    </row>
    <row r="42" spans="2:51">
      <c r="B42" s="457"/>
      <c r="C42" s="456"/>
      <c r="D42" s="464" t="s">
        <v>504</v>
      </c>
      <c r="E42" s="458" t="s">
        <v>503</v>
      </c>
      <c r="F42" s="469"/>
      <c r="G42" s="469"/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69"/>
      <c r="S42" s="469"/>
      <c r="T42" s="469"/>
      <c r="U42" s="469"/>
      <c r="V42" s="469"/>
      <c r="W42" s="469"/>
      <c r="X42" s="469"/>
      <c r="Y42" s="469"/>
      <c r="Z42" s="469"/>
      <c r="AA42" s="469"/>
      <c r="AB42" s="469"/>
      <c r="AC42" s="469"/>
      <c r="AD42" s="469"/>
      <c r="AE42" s="469"/>
      <c r="AF42" s="469"/>
      <c r="AG42" s="469"/>
      <c r="AH42" s="469"/>
      <c r="AI42" s="469"/>
      <c r="AJ42" s="469"/>
      <c r="AK42" s="469"/>
      <c r="AL42" s="469"/>
      <c r="AM42" s="469"/>
      <c r="AN42" s="469"/>
      <c r="AO42" s="469"/>
      <c r="AP42" s="469"/>
      <c r="AQ42" s="469"/>
      <c r="AR42" s="469"/>
      <c r="AS42" s="469"/>
      <c r="AT42" s="469"/>
      <c r="AU42" s="469"/>
      <c r="AV42" s="469"/>
      <c r="AW42" s="469"/>
      <c r="AX42" s="469"/>
      <c r="AY42" s="469"/>
    </row>
    <row r="43" spans="2:51">
      <c r="B43" s="356"/>
      <c r="C43" s="361"/>
      <c r="D43" s="356"/>
      <c r="E43" s="362"/>
      <c r="F43" s="361"/>
      <c r="G43" s="356"/>
      <c r="H43" s="361"/>
      <c r="I43" s="356"/>
      <c r="J43" s="356"/>
      <c r="K43" s="356"/>
      <c r="L43" s="356"/>
      <c r="M43" s="361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56"/>
      <c r="AC43" s="356"/>
      <c r="AD43" s="356"/>
      <c r="AE43" s="356"/>
      <c r="AF43" s="356"/>
      <c r="AG43" s="356"/>
      <c r="AH43" s="356"/>
      <c r="AI43" s="356"/>
      <c r="AJ43" s="356"/>
      <c r="AK43" s="356"/>
      <c r="AL43" s="356"/>
      <c r="AM43" s="361"/>
      <c r="AN43" s="361"/>
      <c r="AO43" s="361"/>
      <c r="AP43" s="361"/>
      <c r="AQ43" s="361"/>
      <c r="AR43" s="361"/>
      <c r="AS43" s="361"/>
      <c r="AT43" s="361"/>
      <c r="AU43" s="361"/>
      <c r="AV43" s="361"/>
      <c r="AW43" s="361"/>
      <c r="AX43" s="361"/>
      <c r="AY43" s="361"/>
    </row>
    <row r="44" spans="2:51">
      <c r="B44" s="360"/>
      <c r="C44" s="361"/>
      <c r="D44" s="361"/>
      <c r="E44" s="362"/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1"/>
      <c r="AI44" s="361"/>
      <c r="AJ44" s="361"/>
      <c r="AK44" s="361"/>
      <c r="AL44" s="361"/>
      <c r="AM44" s="361"/>
      <c r="AN44" s="361"/>
      <c r="AO44" s="361"/>
      <c r="AP44" s="361"/>
      <c r="AQ44" s="361"/>
      <c r="AR44" s="361"/>
      <c r="AS44" s="361"/>
      <c r="AT44" s="361"/>
      <c r="AU44" s="361"/>
      <c r="AV44" s="361"/>
      <c r="AW44" s="361"/>
      <c r="AX44" s="361"/>
      <c r="AY44" s="361"/>
    </row>
    <row r="45" spans="2:51">
      <c r="B45" s="360"/>
    </row>
    <row r="46" spans="2:51" hidden="1"/>
    <row r="47" spans="2:51" hidden="1"/>
    <row r="48" spans="2:51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spans="1:256" hidden="1">
      <c r="A65" s="364"/>
      <c r="B65" s="364"/>
      <c r="C65" s="364"/>
      <c r="D65" s="364"/>
      <c r="E65" s="364"/>
      <c r="G65" s="364"/>
      <c r="H65" s="364"/>
      <c r="I65" s="364"/>
      <c r="J65" s="364"/>
      <c r="K65" s="535" t="s">
        <v>278</v>
      </c>
      <c r="L65" s="535"/>
      <c r="M65" s="535"/>
      <c r="N65" s="535"/>
      <c r="O65" s="535"/>
      <c r="P65" s="535"/>
      <c r="Q65" s="535"/>
      <c r="R65" s="535"/>
      <c r="S65" s="535"/>
      <c r="T65" s="535"/>
      <c r="U65" s="535" t="s">
        <v>276</v>
      </c>
      <c r="V65" s="535"/>
      <c r="W65" s="535"/>
      <c r="X65" s="535"/>
      <c r="Y65" s="535"/>
      <c r="Z65" s="535"/>
      <c r="AA65" s="535"/>
      <c r="AB65" s="535"/>
      <c r="AC65" s="535"/>
      <c r="AD65" s="535"/>
      <c r="AE65" s="535"/>
      <c r="AF65" s="535"/>
      <c r="AG65" s="364"/>
      <c r="AH65" s="364"/>
      <c r="AI65" s="364"/>
      <c r="AJ65" s="364"/>
      <c r="AK65" s="364"/>
      <c r="AL65" s="364"/>
      <c r="AM65" s="364"/>
      <c r="AN65" s="364"/>
      <c r="AO65" s="364"/>
      <c r="AP65" s="364"/>
      <c r="AQ65" s="364"/>
      <c r="AR65" s="364"/>
      <c r="AS65" s="364"/>
      <c r="AT65" s="364"/>
      <c r="AU65" s="364"/>
      <c r="AV65" s="364"/>
      <c r="AW65" s="364"/>
      <c r="AX65" s="364"/>
      <c r="AY65" s="364"/>
      <c r="AZ65" s="364"/>
      <c r="BA65" s="364"/>
      <c r="BB65" s="364"/>
      <c r="BC65" s="364"/>
      <c r="BD65" s="364"/>
      <c r="BE65" s="364"/>
      <c r="BF65" s="364"/>
      <c r="BG65" s="364"/>
      <c r="BH65" s="364"/>
      <c r="BI65" s="364"/>
      <c r="BJ65" s="364"/>
      <c r="BK65" s="364"/>
      <c r="BL65" s="364"/>
      <c r="BM65" s="364"/>
      <c r="BN65" s="364"/>
      <c r="BO65" s="364"/>
      <c r="BP65" s="364"/>
      <c r="BQ65" s="364"/>
      <c r="BR65" s="364"/>
      <c r="BS65" s="364"/>
      <c r="BT65" s="364"/>
      <c r="BU65" s="364"/>
      <c r="BV65" s="364"/>
      <c r="BW65" s="364"/>
      <c r="BX65" s="364"/>
      <c r="BY65" s="364"/>
      <c r="BZ65" s="364"/>
      <c r="CA65" s="364"/>
      <c r="CB65" s="364"/>
      <c r="CC65" s="364"/>
      <c r="CD65" s="364"/>
      <c r="CE65" s="364"/>
      <c r="CF65" s="364"/>
      <c r="CG65" s="364"/>
      <c r="CH65" s="364"/>
      <c r="CI65" s="364"/>
      <c r="CJ65" s="364"/>
      <c r="CK65" s="364"/>
      <c r="CL65" s="364"/>
      <c r="CM65" s="364"/>
      <c r="CN65" s="364"/>
      <c r="CO65" s="364"/>
      <c r="CP65" s="364"/>
      <c r="CQ65" s="364"/>
      <c r="CR65" s="364"/>
      <c r="CS65" s="364"/>
      <c r="CT65" s="364"/>
      <c r="CU65" s="364"/>
      <c r="CV65" s="364"/>
      <c r="CW65" s="364"/>
      <c r="CX65" s="364"/>
      <c r="CY65" s="364"/>
      <c r="CZ65" s="364"/>
      <c r="DA65" s="364"/>
      <c r="DB65" s="364"/>
      <c r="DC65" s="364"/>
      <c r="DD65" s="364"/>
      <c r="DE65" s="364"/>
      <c r="DF65" s="364"/>
      <c r="DG65" s="364"/>
      <c r="DH65" s="364"/>
      <c r="DI65" s="364"/>
      <c r="DJ65" s="364"/>
      <c r="DK65" s="364"/>
      <c r="DL65" s="364"/>
      <c r="DM65" s="364"/>
      <c r="DN65" s="364"/>
      <c r="DO65" s="364"/>
      <c r="DP65" s="364"/>
      <c r="DQ65" s="364"/>
      <c r="DR65" s="364"/>
      <c r="DS65" s="364"/>
      <c r="DT65" s="364"/>
      <c r="DU65" s="364"/>
      <c r="DV65" s="364"/>
      <c r="DW65" s="364"/>
      <c r="DX65" s="364"/>
      <c r="DY65" s="364"/>
      <c r="DZ65" s="364"/>
      <c r="EA65" s="364"/>
      <c r="EB65" s="364"/>
      <c r="EC65" s="364"/>
      <c r="ED65" s="364"/>
      <c r="EE65" s="364"/>
      <c r="EF65" s="364"/>
      <c r="EG65" s="364"/>
      <c r="EH65" s="364"/>
      <c r="EI65" s="364"/>
      <c r="EJ65" s="364"/>
      <c r="EK65" s="364"/>
      <c r="EL65" s="364"/>
      <c r="EM65" s="364"/>
      <c r="EN65" s="364"/>
      <c r="EO65" s="364"/>
      <c r="EP65" s="364"/>
      <c r="EQ65" s="364"/>
      <c r="ER65" s="364"/>
      <c r="ES65" s="364"/>
      <c r="ET65" s="364"/>
      <c r="EU65" s="364"/>
      <c r="EV65" s="364"/>
      <c r="EW65" s="364"/>
      <c r="EX65" s="364"/>
      <c r="EY65" s="364"/>
      <c r="EZ65" s="364"/>
      <c r="FA65" s="364"/>
      <c r="FB65" s="364"/>
      <c r="FC65" s="364"/>
      <c r="FD65" s="364"/>
      <c r="FE65" s="364"/>
      <c r="FF65" s="364"/>
      <c r="FG65" s="364"/>
      <c r="FH65" s="364"/>
      <c r="FI65" s="364"/>
      <c r="FJ65" s="364"/>
      <c r="FK65" s="364"/>
      <c r="FL65" s="364"/>
      <c r="FM65" s="364"/>
      <c r="FN65" s="364"/>
      <c r="FO65" s="364"/>
      <c r="FP65" s="364"/>
      <c r="FQ65" s="364"/>
      <c r="FR65" s="364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  <c r="GL65" s="364"/>
      <c r="GM65" s="364"/>
      <c r="GN65" s="364"/>
      <c r="GO65" s="364"/>
      <c r="GP65" s="364"/>
      <c r="GQ65" s="364"/>
      <c r="GR65" s="364"/>
      <c r="GS65" s="364"/>
      <c r="GT65" s="364"/>
      <c r="GU65" s="364"/>
      <c r="GV65" s="364"/>
      <c r="GW65" s="364"/>
      <c r="GX65" s="364"/>
      <c r="GY65" s="364"/>
      <c r="GZ65" s="364"/>
      <c r="HA65" s="364"/>
      <c r="HB65" s="364"/>
      <c r="HC65" s="364"/>
      <c r="HD65" s="364"/>
      <c r="HE65" s="364"/>
      <c r="HF65" s="364"/>
      <c r="HG65" s="364"/>
      <c r="HH65" s="364"/>
      <c r="HI65" s="364"/>
      <c r="HJ65" s="364"/>
      <c r="HK65" s="364"/>
      <c r="HL65" s="364"/>
      <c r="HM65" s="364"/>
      <c r="HN65" s="364"/>
      <c r="HO65" s="364"/>
      <c r="HP65" s="364"/>
      <c r="HQ65" s="364"/>
      <c r="HR65" s="364"/>
      <c r="HS65" s="364"/>
      <c r="HT65" s="364"/>
      <c r="HU65" s="364"/>
      <c r="HV65" s="364"/>
      <c r="HW65" s="364"/>
      <c r="HX65" s="364"/>
      <c r="HY65" s="364"/>
      <c r="HZ65" s="364"/>
      <c r="IA65" s="364"/>
      <c r="IB65" s="364"/>
      <c r="IC65" s="364"/>
      <c r="ID65" s="364"/>
      <c r="IE65" s="364"/>
      <c r="IF65" s="364"/>
      <c r="IG65" s="364"/>
      <c r="IH65" s="364"/>
      <c r="II65" s="364"/>
      <c r="IJ65" s="364"/>
      <c r="IK65" s="364"/>
      <c r="IL65" s="364"/>
      <c r="IM65" s="364"/>
      <c r="IN65" s="364"/>
      <c r="IO65" s="364"/>
      <c r="IP65" s="364"/>
      <c r="IQ65" s="364"/>
      <c r="IR65" s="364"/>
      <c r="IS65" s="364"/>
      <c r="IT65" s="364"/>
      <c r="IU65" s="364"/>
      <c r="IV65" s="364"/>
    </row>
    <row r="66" spans="1:256" hidden="1">
      <c r="A66" s="364"/>
      <c r="B66" s="364"/>
      <c r="C66" s="364"/>
      <c r="D66" s="364"/>
      <c r="E66" s="364"/>
      <c r="G66" s="364"/>
      <c r="H66" s="364"/>
      <c r="I66" s="364"/>
      <c r="J66" s="364"/>
      <c r="K66" s="365"/>
      <c r="L66" s="365"/>
      <c r="M66" s="365"/>
      <c r="N66" s="365"/>
      <c r="O66" s="365"/>
      <c r="P66" s="365"/>
      <c r="Q66" s="365"/>
      <c r="R66" s="365"/>
      <c r="S66" s="365"/>
      <c r="T66" s="365"/>
      <c r="U66" s="365"/>
      <c r="V66" s="365"/>
      <c r="W66" s="365"/>
      <c r="X66" s="365"/>
      <c r="Y66" s="365"/>
      <c r="Z66" s="365"/>
      <c r="AA66" s="365"/>
      <c r="AB66" s="365"/>
      <c r="AC66" s="365"/>
      <c r="AD66" s="365"/>
      <c r="AE66" s="365"/>
      <c r="AF66" s="365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4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4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  <c r="DA66" s="364"/>
      <c r="DB66" s="364"/>
      <c r="DC66" s="364"/>
      <c r="DD66" s="364"/>
      <c r="DE66" s="364"/>
      <c r="DF66" s="364"/>
      <c r="DG66" s="364"/>
      <c r="DH66" s="364"/>
      <c r="DI66" s="364"/>
      <c r="DJ66" s="364"/>
      <c r="DK66" s="364"/>
      <c r="DL66" s="364"/>
      <c r="DM66" s="364"/>
      <c r="DN66" s="364"/>
      <c r="DO66" s="364"/>
      <c r="DP66" s="364"/>
      <c r="DQ66" s="364"/>
      <c r="DR66" s="364"/>
      <c r="DS66" s="364"/>
      <c r="DT66" s="364"/>
      <c r="DU66" s="364"/>
      <c r="DV66" s="364"/>
      <c r="DW66" s="364"/>
      <c r="DX66" s="364"/>
      <c r="DY66" s="364"/>
      <c r="DZ66" s="364"/>
      <c r="EA66" s="364"/>
      <c r="EB66" s="364"/>
      <c r="EC66" s="364"/>
      <c r="ED66" s="364"/>
      <c r="EE66" s="364"/>
      <c r="EF66" s="364"/>
      <c r="EG66" s="364"/>
      <c r="EH66" s="364"/>
      <c r="EI66" s="364"/>
      <c r="EJ66" s="364"/>
      <c r="EK66" s="364"/>
      <c r="EL66" s="364"/>
      <c r="EM66" s="364"/>
      <c r="EN66" s="364"/>
      <c r="EO66" s="364"/>
      <c r="EP66" s="364"/>
      <c r="EQ66" s="364"/>
      <c r="ER66" s="364"/>
      <c r="ES66" s="364"/>
      <c r="ET66" s="364"/>
      <c r="EU66" s="364"/>
      <c r="EV66" s="364"/>
      <c r="EW66" s="364"/>
      <c r="EX66" s="364"/>
      <c r="EY66" s="364"/>
      <c r="EZ66" s="364"/>
      <c r="FA66" s="364"/>
      <c r="FB66" s="364"/>
      <c r="FC66" s="364"/>
      <c r="FD66" s="364"/>
      <c r="FE66" s="364"/>
      <c r="FF66" s="364"/>
      <c r="FG66" s="364"/>
      <c r="FH66" s="364"/>
      <c r="FI66" s="364"/>
      <c r="FJ66" s="364"/>
      <c r="FK66" s="364"/>
      <c r="FL66" s="364"/>
      <c r="FM66" s="364"/>
      <c r="FN66" s="364"/>
      <c r="FO66" s="364"/>
      <c r="FP66" s="364"/>
      <c r="FQ66" s="364"/>
      <c r="FR66" s="364"/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  <c r="GM66" s="364"/>
      <c r="GN66" s="364"/>
      <c r="GO66" s="364"/>
      <c r="GP66" s="364"/>
      <c r="GQ66" s="364"/>
      <c r="GR66" s="364"/>
      <c r="GS66" s="364"/>
      <c r="GT66" s="364"/>
      <c r="GU66" s="364"/>
      <c r="GV66" s="364"/>
      <c r="GW66" s="364"/>
      <c r="GX66" s="364"/>
      <c r="GY66" s="364"/>
      <c r="GZ66" s="364"/>
      <c r="HA66" s="364"/>
      <c r="HB66" s="364"/>
      <c r="HC66" s="364"/>
      <c r="HD66" s="364"/>
      <c r="HE66" s="364"/>
      <c r="HF66" s="364"/>
      <c r="HG66" s="364"/>
      <c r="HH66" s="364"/>
      <c r="HI66" s="364"/>
      <c r="HJ66" s="364"/>
      <c r="HK66" s="364"/>
      <c r="HL66" s="364"/>
      <c r="HM66" s="364"/>
      <c r="HN66" s="364"/>
      <c r="HO66" s="364"/>
      <c r="HP66" s="364"/>
      <c r="HQ66" s="364"/>
      <c r="HR66" s="364"/>
      <c r="HS66" s="364"/>
      <c r="HT66" s="364"/>
      <c r="HU66" s="364"/>
      <c r="HV66" s="364"/>
      <c r="HW66" s="364"/>
      <c r="HX66" s="364"/>
      <c r="HY66" s="364"/>
      <c r="HZ66" s="364"/>
      <c r="IA66" s="364"/>
      <c r="IB66" s="364"/>
      <c r="IC66" s="364"/>
      <c r="ID66" s="364"/>
      <c r="IE66" s="364"/>
      <c r="IF66" s="364"/>
      <c r="IG66" s="364"/>
      <c r="IH66" s="364"/>
      <c r="II66" s="364"/>
      <c r="IJ66" s="364"/>
      <c r="IK66" s="364"/>
      <c r="IL66" s="364"/>
      <c r="IM66" s="364"/>
      <c r="IN66" s="364"/>
      <c r="IO66" s="364"/>
      <c r="IP66" s="364"/>
      <c r="IQ66" s="364"/>
      <c r="IR66" s="364"/>
      <c r="IS66" s="364"/>
      <c r="IT66" s="364"/>
      <c r="IU66" s="364"/>
      <c r="IV66" s="364"/>
    </row>
    <row r="67" spans="1:256" hidden="1">
      <c r="A67" s="364"/>
      <c r="B67" s="364"/>
      <c r="C67" s="364"/>
      <c r="D67" s="364"/>
      <c r="E67" s="364"/>
      <c r="G67" s="364"/>
      <c r="H67" s="364"/>
      <c r="I67" s="364"/>
      <c r="J67" s="364"/>
      <c r="K67" s="365"/>
      <c r="L67" s="365"/>
      <c r="M67" s="365"/>
      <c r="N67" s="365"/>
      <c r="O67" s="365"/>
      <c r="P67" s="365"/>
      <c r="Q67" s="365"/>
      <c r="R67" s="365"/>
      <c r="S67" s="365"/>
      <c r="T67" s="365"/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  <c r="BK67" s="364"/>
      <c r="BL67" s="364"/>
      <c r="BM67" s="364"/>
      <c r="BN67" s="364"/>
      <c r="BO67" s="364"/>
      <c r="BP67" s="364"/>
      <c r="BQ67" s="364"/>
      <c r="BR67" s="364"/>
      <c r="BS67" s="364"/>
      <c r="BT67" s="364"/>
      <c r="BU67" s="364"/>
      <c r="BV67" s="364"/>
      <c r="BW67" s="364"/>
      <c r="BX67" s="364"/>
      <c r="BY67" s="364"/>
      <c r="BZ67" s="364"/>
      <c r="CA67" s="364"/>
      <c r="CB67" s="364"/>
      <c r="CC67" s="364"/>
      <c r="CD67" s="364"/>
      <c r="CE67" s="364"/>
      <c r="CF67" s="364"/>
      <c r="CG67" s="364"/>
      <c r="CH67" s="364"/>
      <c r="CI67" s="364"/>
      <c r="CJ67" s="364"/>
      <c r="CK67" s="364"/>
      <c r="CL67" s="364"/>
      <c r="CM67" s="364"/>
      <c r="CN67" s="364"/>
      <c r="CO67" s="364"/>
      <c r="CP67" s="364"/>
      <c r="CQ67" s="364"/>
      <c r="CR67" s="364"/>
      <c r="CS67" s="364"/>
      <c r="CT67" s="364"/>
      <c r="CU67" s="364"/>
      <c r="CV67" s="364"/>
      <c r="CW67" s="364"/>
      <c r="CX67" s="364"/>
      <c r="CY67" s="364"/>
      <c r="CZ67" s="364"/>
      <c r="DA67" s="364"/>
      <c r="DB67" s="364"/>
      <c r="DC67" s="364"/>
      <c r="DD67" s="364"/>
      <c r="DE67" s="364"/>
      <c r="DF67" s="364"/>
      <c r="DG67" s="364"/>
      <c r="DH67" s="364"/>
      <c r="DI67" s="364"/>
      <c r="DJ67" s="364"/>
      <c r="DK67" s="364"/>
      <c r="DL67" s="364"/>
      <c r="DM67" s="364"/>
      <c r="DN67" s="364"/>
      <c r="DO67" s="364"/>
      <c r="DP67" s="364"/>
      <c r="DQ67" s="364"/>
      <c r="DR67" s="364"/>
      <c r="DS67" s="364"/>
      <c r="DT67" s="364"/>
      <c r="DU67" s="364"/>
      <c r="DV67" s="364"/>
      <c r="DW67" s="364"/>
      <c r="DX67" s="364"/>
      <c r="DY67" s="364"/>
      <c r="DZ67" s="364"/>
      <c r="EA67" s="364"/>
      <c r="EB67" s="364"/>
      <c r="EC67" s="364"/>
      <c r="ED67" s="364"/>
      <c r="EE67" s="364"/>
      <c r="EF67" s="364"/>
      <c r="EG67" s="364"/>
      <c r="EH67" s="364"/>
      <c r="EI67" s="364"/>
      <c r="EJ67" s="364"/>
      <c r="EK67" s="364"/>
      <c r="EL67" s="364"/>
      <c r="EM67" s="364"/>
      <c r="EN67" s="364"/>
      <c r="EO67" s="364"/>
      <c r="EP67" s="364"/>
      <c r="EQ67" s="364"/>
      <c r="ER67" s="364"/>
      <c r="ES67" s="364"/>
      <c r="ET67" s="364"/>
      <c r="EU67" s="364"/>
      <c r="EV67" s="364"/>
      <c r="EW67" s="364"/>
      <c r="EX67" s="364"/>
      <c r="EY67" s="364"/>
      <c r="EZ67" s="364"/>
      <c r="FA67" s="364"/>
      <c r="FB67" s="364"/>
      <c r="FC67" s="364"/>
      <c r="FD67" s="364"/>
      <c r="FE67" s="364"/>
      <c r="FF67" s="364"/>
      <c r="FG67" s="364"/>
      <c r="FH67" s="364"/>
      <c r="FI67" s="364"/>
      <c r="FJ67" s="364"/>
      <c r="FK67" s="364"/>
      <c r="FL67" s="364"/>
      <c r="FM67" s="364"/>
      <c r="FN67" s="364"/>
      <c r="FO67" s="364"/>
      <c r="FP67" s="364"/>
      <c r="FQ67" s="364"/>
      <c r="FR67" s="364"/>
      <c r="FS67" s="364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  <c r="GL67" s="364"/>
      <c r="GM67" s="364"/>
      <c r="GN67" s="364"/>
      <c r="GO67" s="364"/>
      <c r="GP67" s="364"/>
      <c r="GQ67" s="364"/>
      <c r="GR67" s="364"/>
      <c r="GS67" s="364"/>
      <c r="GT67" s="364"/>
      <c r="GU67" s="364"/>
      <c r="GV67" s="364"/>
      <c r="GW67" s="364"/>
      <c r="GX67" s="364"/>
      <c r="GY67" s="364"/>
      <c r="GZ67" s="364"/>
      <c r="HA67" s="364"/>
      <c r="HB67" s="364"/>
      <c r="HC67" s="364"/>
      <c r="HD67" s="364"/>
      <c r="HE67" s="364"/>
      <c r="HF67" s="364"/>
      <c r="HG67" s="364"/>
      <c r="HH67" s="364"/>
      <c r="HI67" s="364"/>
      <c r="HJ67" s="364"/>
      <c r="HK67" s="364"/>
      <c r="HL67" s="364"/>
      <c r="HM67" s="364"/>
      <c r="HN67" s="364"/>
      <c r="HO67" s="364"/>
      <c r="HP67" s="364"/>
      <c r="HQ67" s="364"/>
      <c r="HR67" s="364"/>
      <c r="HS67" s="364"/>
      <c r="HT67" s="364"/>
      <c r="HU67" s="364"/>
      <c r="HV67" s="364"/>
      <c r="HW67" s="364"/>
      <c r="HX67" s="364"/>
      <c r="HY67" s="364"/>
      <c r="HZ67" s="364"/>
      <c r="IA67" s="364"/>
      <c r="IB67" s="364"/>
      <c r="IC67" s="364"/>
      <c r="ID67" s="364"/>
      <c r="IE67" s="364"/>
      <c r="IF67" s="364"/>
      <c r="IG67" s="364"/>
      <c r="IH67" s="364"/>
      <c r="II67" s="364"/>
      <c r="IJ67" s="364"/>
      <c r="IK67" s="364"/>
      <c r="IL67" s="364"/>
      <c r="IM67" s="364"/>
      <c r="IN67" s="364"/>
      <c r="IO67" s="364"/>
      <c r="IP67" s="364"/>
      <c r="IQ67" s="364"/>
      <c r="IR67" s="364"/>
      <c r="IS67" s="364"/>
      <c r="IT67" s="364"/>
      <c r="IU67" s="364"/>
      <c r="IV67" s="364"/>
    </row>
    <row r="68" spans="1:256" hidden="1">
      <c r="A68" s="364"/>
      <c r="B68" s="364"/>
      <c r="C68" s="364"/>
      <c r="D68" s="364"/>
      <c r="E68" s="364"/>
      <c r="G68" s="364"/>
      <c r="H68" s="364"/>
      <c r="I68" s="364"/>
      <c r="J68" s="364"/>
      <c r="K68" s="365"/>
      <c r="L68" s="365"/>
      <c r="M68" s="365"/>
      <c r="N68" s="365"/>
      <c r="O68" s="365"/>
      <c r="P68" s="365"/>
      <c r="Q68" s="365"/>
      <c r="R68" s="365"/>
      <c r="S68" s="365"/>
      <c r="T68" s="365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4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4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  <c r="DA68" s="364"/>
      <c r="DB68" s="364"/>
      <c r="DC68" s="364"/>
      <c r="DD68" s="364"/>
      <c r="DE68" s="364"/>
      <c r="DF68" s="364"/>
      <c r="DG68" s="364"/>
      <c r="DH68" s="364"/>
      <c r="DI68" s="364"/>
      <c r="DJ68" s="364"/>
      <c r="DK68" s="364"/>
      <c r="DL68" s="364"/>
      <c r="DM68" s="364"/>
      <c r="DN68" s="364"/>
      <c r="DO68" s="364"/>
      <c r="DP68" s="364"/>
      <c r="DQ68" s="364"/>
      <c r="DR68" s="364"/>
      <c r="DS68" s="364"/>
      <c r="DT68" s="364"/>
      <c r="DU68" s="364"/>
      <c r="DV68" s="364"/>
      <c r="DW68" s="364"/>
      <c r="DX68" s="364"/>
      <c r="DY68" s="364"/>
      <c r="DZ68" s="364"/>
      <c r="EA68" s="364"/>
      <c r="EB68" s="364"/>
      <c r="EC68" s="364"/>
      <c r="ED68" s="364"/>
      <c r="EE68" s="364"/>
      <c r="EF68" s="364"/>
      <c r="EG68" s="364"/>
      <c r="EH68" s="364"/>
      <c r="EI68" s="364"/>
      <c r="EJ68" s="364"/>
      <c r="EK68" s="364"/>
      <c r="EL68" s="364"/>
      <c r="EM68" s="364"/>
      <c r="EN68" s="364"/>
      <c r="EO68" s="364"/>
      <c r="EP68" s="364"/>
      <c r="EQ68" s="364"/>
      <c r="ER68" s="364"/>
      <c r="ES68" s="364"/>
      <c r="ET68" s="364"/>
      <c r="EU68" s="364"/>
      <c r="EV68" s="364"/>
      <c r="EW68" s="364"/>
      <c r="EX68" s="364"/>
      <c r="EY68" s="364"/>
      <c r="EZ68" s="364"/>
      <c r="FA68" s="364"/>
      <c r="FB68" s="364"/>
      <c r="FC68" s="364"/>
      <c r="FD68" s="364"/>
      <c r="FE68" s="364"/>
      <c r="FF68" s="364"/>
      <c r="FG68" s="364"/>
      <c r="FH68" s="364"/>
      <c r="FI68" s="364"/>
      <c r="FJ68" s="364"/>
      <c r="FK68" s="364"/>
      <c r="FL68" s="364"/>
      <c r="FM68" s="364"/>
      <c r="FN68" s="364"/>
      <c r="FO68" s="364"/>
      <c r="FP68" s="364"/>
      <c r="FQ68" s="364"/>
      <c r="FR68" s="364"/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  <c r="GM68" s="364"/>
      <c r="GN68" s="364"/>
      <c r="GO68" s="364"/>
      <c r="GP68" s="364"/>
      <c r="GQ68" s="364"/>
      <c r="GR68" s="364"/>
      <c r="GS68" s="364"/>
      <c r="GT68" s="364"/>
      <c r="GU68" s="364"/>
      <c r="GV68" s="364"/>
      <c r="GW68" s="364"/>
      <c r="GX68" s="364"/>
      <c r="GY68" s="364"/>
      <c r="GZ68" s="364"/>
      <c r="HA68" s="364"/>
      <c r="HB68" s="364"/>
      <c r="HC68" s="364"/>
      <c r="HD68" s="364"/>
      <c r="HE68" s="364"/>
      <c r="HF68" s="364"/>
      <c r="HG68" s="364"/>
      <c r="HH68" s="364"/>
      <c r="HI68" s="364"/>
      <c r="HJ68" s="364"/>
      <c r="HK68" s="364"/>
      <c r="HL68" s="364"/>
      <c r="HM68" s="364"/>
      <c r="HN68" s="364"/>
      <c r="HO68" s="364"/>
      <c r="HP68" s="364"/>
      <c r="HQ68" s="364"/>
      <c r="HR68" s="364"/>
      <c r="HS68" s="364"/>
      <c r="HT68" s="364"/>
      <c r="HU68" s="364"/>
      <c r="HV68" s="364"/>
      <c r="HW68" s="364"/>
      <c r="HX68" s="364"/>
      <c r="HY68" s="364"/>
      <c r="HZ68" s="364"/>
      <c r="IA68" s="364"/>
      <c r="IB68" s="364"/>
      <c r="IC68" s="364"/>
      <c r="ID68" s="364"/>
      <c r="IE68" s="364"/>
      <c r="IF68" s="364"/>
      <c r="IG68" s="364"/>
      <c r="IH68" s="364"/>
      <c r="II68" s="364"/>
      <c r="IJ68" s="364"/>
      <c r="IK68" s="364"/>
      <c r="IL68" s="364"/>
      <c r="IM68" s="364"/>
      <c r="IN68" s="364"/>
      <c r="IO68" s="364"/>
      <c r="IP68" s="364"/>
      <c r="IQ68" s="364"/>
      <c r="IR68" s="364"/>
      <c r="IS68" s="364"/>
      <c r="IT68" s="364"/>
      <c r="IU68" s="364"/>
      <c r="IV68" s="364"/>
    </row>
    <row r="69" spans="1:256" hidden="1">
      <c r="A69" s="364"/>
      <c r="B69" s="364"/>
      <c r="C69" s="364"/>
      <c r="D69" s="364"/>
      <c r="E69" s="364"/>
      <c r="G69" s="364"/>
      <c r="H69" s="364"/>
      <c r="I69" s="364"/>
      <c r="J69" s="364"/>
      <c r="K69" s="365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4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4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  <c r="DA69" s="364"/>
      <c r="DB69" s="364"/>
      <c r="DC69" s="364"/>
      <c r="DD69" s="364"/>
      <c r="DE69" s="364"/>
      <c r="DF69" s="364"/>
      <c r="DG69" s="364"/>
      <c r="DH69" s="364"/>
      <c r="DI69" s="364"/>
      <c r="DJ69" s="364"/>
      <c r="DK69" s="364"/>
      <c r="DL69" s="364"/>
      <c r="DM69" s="364"/>
      <c r="DN69" s="364"/>
      <c r="DO69" s="364"/>
      <c r="DP69" s="364"/>
      <c r="DQ69" s="364"/>
      <c r="DR69" s="364"/>
      <c r="DS69" s="364"/>
      <c r="DT69" s="364"/>
      <c r="DU69" s="364"/>
      <c r="DV69" s="364"/>
      <c r="DW69" s="364"/>
      <c r="DX69" s="364"/>
      <c r="DY69" s="364"/>
      <c r="DZ69" s="364"/>
      <c r="EA69" s="364"/>
      <c r="EB69" s="364"/>
      <c r="EC69" s="364"/>
      <c r="ED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  <c r="EQ69" s="364"/>
      <c r="ER69" s="364"/>
      <c r="ES69" s="364"/>
      <c r="ET69" s="364"/>
      <c r="EU69" s="364"/>
      <c r="EV69" s="364"/>
      <c r="EW69" s="364"/>
      <c r="EX69" s="364"/>
      <c r="EY69" s="364"/>
      <c r="EZ69" s="364"/>
      <c r="FA69" s="364"/>
      <c r="FB69" s="364"/>
      <c r="FC69" s="364"/>
      <c r="FD69" s="364"/>
      <c r="FE69" s="364"/>
      <c r="FF69" s="364"/>
      <c r="FG69" s="364"/>
      <c r="FH69" s="364"/>
      <c r="FI69" s="364"/>
      <c r="FJ69" s="364"/>
      <c r="FK69" s="364"/>
      <c r="FL69" s="364"/>
      <c r="FM69" s="364"/>
      <c r="FN69" s="364"/>
      <c r="FO69" s="364"/>
      <c r="FP69" s="364"/>
      <c r="FQ69" s="364"/>
      <c r="FR69" s="364"/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  <c r="GM69" s="364"/>
      <c r="GN69" s="364"/>
      <c r="GO69" s="364"/>
      <c r="GP69" s="364"/>
      <c r="GQ69" s="364"/>
      <c r="GR69" s="364"/>
      <c r="GS69" s="364"/>
      <c r="GT69" s="364"/>
      <c r="GU69" s="364"/>
      <c r="GV69" s="364"/>
      <c r="GW69" s="364"/>
      <c r="GX69" s="364"/>
      <c r="GY69" s="364"/>
      <c r="GZ69" s="364"/>
      <c r="HA69" s="364"/>
      <c r="HB69" s="364"/>
      <c r="HC69" s="364"/>
      <c r="HD69" s="364"/>
      <c r="HE69" s="364"/>
      <c r="HF69" s="364"/>
      <c r="HG69" s="364"/>
      <c r="HH69" s="364"/>
      <c r="HI69" s="364"/>
      <c r="HJ69" s="364"/>
      <c r="HK69" s="364"/>
      <c r="HL69" s="364"/>
      <c r="HM69" s="364"/>
      <c r="HN69" s="364"/>
      <c r="HO69" s="364"/>
      <c r="HP69" s="364"/>
      <c r="HQ69" s="364"/>
      <c r="HR69" s="364"/>
      <c r="HS69" s="364"/>
      <c r="HT69" s="364"/>
      <c r="HU69" s="364"/>
      <c r="HV69" s="364"/>
      <c r="HW69" s="364"/>
      <c r="HX69" s="364"/>
      <c r="HY69" s="364"/>
      <c r="HZ69" s="364"/>
      <c r="IA69" s="364"/>
      <c r="IB69" s="364"/>
      <c r="IC69" s="364"/>
      <c r="ID69" s="364"/>
      <c r="IE69" s="364"/>
      <c r="IF69" s="364"/>
      <c r="IG69" s="364"/>
      <c r="IH69" s="364"/>
      <c r="II69" s="364"/>
      <c r="IJ69" s="364"/>
      <c r="IK69" s="364"/>
      <c r="IL69" s="364"/>
      <c r="IM69" s="364"/>
      <c r="IN69" s="364"/>
      <c r="IO69" s="364"/>
      <c r="IP69" s="364"/>
      <c r="IQ69" s="364"/>
      <c r="IR69" s="364"/>
      <c r="IS69" s="364"/>
      <c r="IT69" s="364"/>
      <c r="IU69" s="364"/>
      <c r="IV69" s="364"/>
    </row>
    <row r="70" spans="1:256" hidden="1">
      <c r="A70" s="364"/>
      <c r="B70" s="364"/>
      <c r="C70" s="364"/>
      <c r="D70" s="364"/>
      <c r="E70" s="364"/>
      <c r="G70" s="364"/>
      <c r="H70" s="364"/>
      <c r="I70" s="364"/>
      <c r="J70" s="364"/>
      <c r="K70" s="365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AZ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  <c r="BK70" s="364"/>
      <c r="BL70" s="364"/>
      <c r="BM70" s="364"/>
      <c r="BN70" s="364"/>
      <c r="BO70" s="364"/>
      <c r="BP70" s="364"/>
      <c r="BQ70" s="364"/>
      <c r="BR70" s="364"/>
      <c r="BS70" s="364"/>
      <c r="BT70" s="364"/>
      <c r="BU70" s="364"/>
      <c r="BV70" s="364"/>
      <c r="BW70" s="364"/>
      <c r="BX70" s="364"/>
      <c r="BY70" s="364"/>
      <c r="BZ70" s="364"/>
      <c r="CA70" s="364"/>
      <c r="CB70" s="364"/>
      <c r="CC70" s="364"/>
      <c r="CD70" s="364"/>
      <c r="CE70" s="364"/>
      <c r="CF70" s="364"/>
      <c r="CG70" s="364"/>
      <c r="CH70" s="364"/>
      <c r="CI70" s="364"/>
      <c r="CJ70" s="364"/>
      <c r="CK70" s="364"/>
      <c r="CL70" s="364"/>
      <c r="CM70" s="364"/>
      <c r="CN70" s="364"/>
      <c r="CO70" s="364"/>
      <c r="CP70" s="364"/>
      <c r="CQ70" s="364"/>
      <c r="CR70" s="364"/>
      <c r="CS70" s="364"/>
      <c r="CT70" s="364"/>
      <c r="CU70" s="364"/>
      <c r="CV70" s="364"/>
      <c r="CW70" s="364"/>
      <c r="CX70" s="364"/>
      <c r="CY70" s="364"/>
      <c r="CZ70" s="364"/>
      <c r="DA70" s="364"/>
      <c r="DB70" s="364"/>
      <c r="DC70" s="364"/>
      <c r="DD70" s="364"/>
      <c r="DE70" s="364"/>
      <c r="DF70" s="364"/>
      <c r="DG70" s="364"/>
      <c r="DH70" s="364"/>
      <c r="DI70" s="364"/>
      <c r="DJ70" s="364"/>
      <c r="DK70" s="364"/>
      <c r="DL70" s="364"/>
      <c r="DM70" s="364"/>
      <c r="DN70" s="364"/>
      <c r="DO70" s="364"/>
      <c r="DP70" s="364"/>
      <c r="DQ70" s="364"/>
      <c r="DR70" s="364"/>
      <c r="DS70" s="364"/>
      <c r="DT70" s="364"/>
      <c r="DU70" s="364"/>
      <c r="DV70" s="364"/>
      <c r="DW70" s="364"/>
      <c r="DX70" s="364"/>
      <c r="DY70" s="364"/>
      <c r="DZ70" s="364"/>
      <c r="EA70" s="364"/>
      <c r="EB70" s="364"/>
      <c r="EC70" s="364"/>
      <c r="ED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  <c r="EQ70" s="364"/>
      <c r="ER70" s="364"/>
      <c r="ES70" s="364"/>
      <c r="ET70" s="364"/>
      <c r="EU70" s="364"/>
      <c r="EV70" s="364"/>
      <c r="EW70" s="364"/>
      <c r="EX70" s="364"/>
      <c r="EY70" s="364"/>
      <c r="EZ70" s="364"/>
      <c r="FA70" s="364"/>
      <c r="FB70" s="364"/>
      <c r="FC70" s="364"/>
      <c r="FD70" s="364"/>
      <c r="FE70" s="364"/>
      <c r="FF70" s="364"/>
      <c r="FG70" s="364"/>
      <c r="FH70" s="364"/>
      <c r="FI70" s="364"/>
      <c r="FJ70" s="364"/>
      <c r="FK70" s="364"/>
      <c r="FL70" s="364"/>
      <c r="FM70" s="364"/>
      <c r="FN70" s="364"/>
      <c r="FO70" s="364"/>
      <c r="FP70" s="364"/>
      <c r="FQ70" s="364"/>
      <c r="FR70" s="364"/>
      <c r="FS70" s="364"/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  <c r="GL70" s="364"/>
      <c r="GM70" s="364"/>
      <c r="GN70" s="364"/>
      <c r="GO70" s="364"/>
      <c r="GP70" s="364"/>
      <c r="GQ70" s="364"/>
      <c r="GR70" s="364"/>
      <c r="GS70" s="364"/>
      <c r="GT70" s="364"/>
      <c r="GU70" s="364"/>
      <c r="GV70" s="364"/>
      <c r="GW70" s="364"/>
      <c r="GX70" s="364"/>
      <c r="GY70" s="364"/>
      <c r="GZ70" s="364"/>
      <c r="HA70" s="364"/>
      <c r="HB70" s="364"/>
      <c r="HC70" s="364"/>
      <c r="HD70" s="364"/>
      <c r="HE70" s="364"/>
      <c r="HF70" s="364"/>
      <c r="HG70" s="364"/>
      <c r="HH70" s="364"/>
      <c r="HI70" s="364"/>
      <c r="HJ70" s="364"/>
      <c r="HK70" s="364"/>
      <c r="HL70" s="364"/>
      <c r="HM70" s="364"/>
      <c r="HN70" s="364"/>
      <c r="HO70" s="364"/>
      <c r="HP70" s="364"/>
      <c r="HQ70" s="364"/>
      <c r="HR70" s="364"/>
      <c r="HS70" s="364"/>
      <c r="HT70" s="364"/>
      <c r="HU70" s="364"/>
      <c r="HV70" s="364"/>
      <c r="HW70" s="364"/>
      <c r="HX70" s="364"/>
      <c r="HY70" s="364"/>
      <c r="HZ70" s="364"/>
      <c r="IA70" s="364"/>
      <c r="IB70" s="364"/>
      <c r="IC70" s="364"/>
      <c r="ID70" s="364"/>
      <c r="IE70" s="364"/>
      <c r="IF70" s="364"/>
      <c r="IG70" s="364"/>
      <c r="IH70" s="364"/>
      <c r="II70" s="364"/>
      <c r="IJ70" s="364"/>
      <c r="IK70" s="364"/>
      <c r="IL70" s="364"/>
      <c r="IM70" s="364"/>
      <c r="IN70" s="364"/>
      <c r="IO70" s="364"/>
      <c r="IP70" s="364"/>
      <c r="IQ70" s="364"/>
      <c r="IR70" s="364"/>
      <c r="IS70" s="364"/>
      <c r="IT70" s="364"/>
      <c r="IU70" s="364"/>
      <c r="IV70" s="364"/>
    </row>
    <row r="71" spans="1:256" hidden="1">
      <c r="A71" s="366"/>
      <c r="B71" s="366"/>
      <c r="C71" s="367">
        <f>IF(Cotización!C20="Dólares",Cotización!G24*12.5,Cotización!G24)</f>
        <v>250000</v>
      </c>
      <c r="D71" s="368"/>
      <c r="E71" s="366"/>
      <c r="F71" s="363" t="s">
        <v>271</v>
      </c>
      <c r="G71" s="366">
        <v>1</v>
      </c>
      <c r="H71" s="366"/>
      <c r="I71" s="366"/>
      <c r="J71" s="366"/>
      <c r="K71" s="535" t="s">
        <v>279</v>
      </c>
      <c r="L71" s="535"/>
      <c r="M71" s="535"/>
      <c r="N71" s="535"/>
      <c r="O71" s="535"/>
      <c r="P71" s="535"/>
      <c r="Q71" s="535"/>
      <c r="R71" s="535"/>
      <c r="S71" s="535"/>
      <c r="T71" s="535"/>
      <c r="U71" s="535" t="s">
        <v>280</v>
      </c>
      <c r="V71" s="535"/>
      <c r="W71" s="535"/>
      <c r="X71" s="535"/>
      <c r="Y71" s="535"/>
      <c r="Z71" s="535"/>
      <c r="AA71" s="535"/>
      <c r="AB71" s="535"/>
      <c r="AC71" s="535"/>
      <c r="AD71" s="535"/>
      <c r="AE71" s="535"/>
      <c r="AF71" s="535"/>
      <c r="AG71" s="366"/>
      <c r="AH71" s="366"/>
      <c r="AI71" s="366"/>
      <c r="AJ71" s="366"/>
      <c r="AK71" s="366"/>
      <c r="AL71" s="366"/>
      <c r="AM71" s="366"/>
      <c r="AN71" s="366"/>
      <c r="AO71" s="366"/>
      <c r="AP71" s="366"/>
      <c r="AQ71" s="366"/>
      <c r="AR71" s="366"/>
      <c r="AS71" s="366"/>
      <c r="AT71" s="366"/>
      <c r="AU71" s="366"/>
      <c r="AV71" s="366"/>
      <c r="AW71" s="366"/>
      <c r="AX71" s="366"/>
      <c r="AY71" s="366"/>
      <c r="AZ71" s="366"/>
      <c r="BA71" s="366"/>
      <c r="BB71" s="366"/>
      <c r="BC71" s="366"/>
      <c r="BD71" s="366"/>
      <c r="BE71" s="366"/>
      <c r="BF71" s="366"/>
      <c r="BG71" s="366"/>
      <c r="BH71" s="366"/>
      <c r="BI71" s="366"/>
      <c r="BJ71" s="366"/>
      <c r="BK71" s="366"/>
      <c r="BL71" s="366"/>
      <c r="BM71" s="366"/>
      <c r="BN71" s="366"/>
      <c r="BO71" s="366"/>
      <c r="BP71" s="366"/>
      <c r="BQ71" s="366"/>
      <c r="BR71" s="366"/>
      <c r="BS71" s="366"/>
      <c r="BT71" s="366"/>
      <c r="BU71" s="366"/>
      <c r="BV71" s="366"/>
      <c r="BW71" s="366"/>
      <c r="BX71" s="366"/>
      <c r="BY71" s="366"/>
      <c r="BZ71" s="366"/>
      <c r="CA71" s="366"/>
      <c r="CB71" s="366"/>
      <c r="CC71" s="366"/>
      <c r="CD71" s="366"/>
      <c r="CE71" s="366"/>
      <c r="CF71" s="366"/>
      <c r="CG71" s="366"/>
      <c r="CH71" s="366"/>
      <c r="CI71" s="366"/>
      <c r="CJ71" s="366"/>
      <c r="CK71" s="366"/>
      <c r="CL71" s="366"/>
      <c r="CM71" s="366"/>
      <c r="CN71" s="366"/>
      <c r="CO71" s="366"/>
      <c r="CP71" s="366"/>
      <c r="CQ71" s="366"/>
      <c r="CR71" s="366"/>
      <c r="CS71" s="366"/>
      <c r="CT71" s="366"/>
      <c r="CU71" s="366"/>
      <c r="CV71" s="366"/>
      <c r="CW71" s="366"/>
      <c r="CX71" s="366"/>
      <c r="CY71" s="366"/>
      <c r="CZ71" s="366"/>
      <c r="DA71" s="366"/>
      <c r="DB71" s="366"/>
      <c r="DC71" s="366"/>
      <c r="DD71" s="366"/>
      <c r="DE71" s="366"/>
      <c r="DF71" s="366"/>
      <c r="DG71" s="366"/>
      <c r="DH71" s="366"/>
      <c r="DI71" s="366"/>
      <c r="DJ71" s="366"/>
      <c r="DK71" s="366"/>
      <c r="DL71" s="366"/>
      <c r="DM71" s="366"/>
      <c r="DN71" s="366"/>
      <c r="DO71" s="366"/>
      <c r="DP71" s="366"/>
      <c r="DQ71" s="366"/>
      <c r="DR71" s="366"/>
      <c r="DS71" s="366"/>
      <c r="DT71" s="366"/>
      <c r="DU71" s="366"/>
      <c r="DV71" s="366"/>
      <c r="DW71" s="366"/>
      <c r="DX71" s="366"/>
      <c r="DY71" s="366"/>
      <c r="DZ71" s="366"/>
      <c r="EA71" s="366"/>
      <c r="EB71" s="36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6"/>
      <c r="EM71" s="366"/>
      <c r="EN71" s="366"/>
      <c r="EO71" s="366"/>
      <c r="EP71" s="366"/>
      <c r="EQ71" s="366"/>
      <c r="ER71" s="366"/>
      <c r="ES71" s="366"/>
      <c r="ET71" s="366"/>
      <c r="EU71" s="366"/>
      <c r="EV71" s="366"/>
      <c r="EW71" s="366"/>
      <c r="EX71" s="366"/>
      <c r="EY71" s="366"/>
      <c r="EZ71" s="366"/>
      <c r="FA71" s="366"/>
      <c r="FB71" s="366"/>
      <c r="FC71" s="366"/>
      <c r="FD71" s="366"/>
      <c r="FE71" s="366"/>
      <c r="FF71" s="364"/>
      <c r="FG71" s="364"/>
      <c r="FH71" s="364"/>
      <c r="FI71" s="364"/>
      <c r="FJ71" s="364"/>
      <c r="FK71" s="364"/>
      <c r="FL71" s="364"/>
      <c r="FM71" s="364"/>
      <c r="FN71" s="364"/>
      <c r="FO71" s="364"/>
      <c r="FP71" s="364"/>
      <c r="FQ71" s="364"/>
      <c r="FR71" s="364"/>
      <c r="FS71" s="364"/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  <c r="GL71" s="364"/>
      <c r="GM71" s="364"/>
      <c r="GN71" s="364"/>
      <c r="GO71" s="364"/>
      <c r="GP71" s="364"/>
      <c r="GQ71" s="364"/>
      <c r="GR71" s="364"/>
      <c r="GS71" s="364"/>
      <c r="GT71" s="364"/>
      <c r="GU71" s="364"/>
      <c r="GV71" s="364"/>
      <c r="GW71" s="364"/>
      <c r="GX71" s="364"/>
      <c r="GY71" s="364"/>
      <c r="GZ71" s="364"/>
      <c r="HA71" s="364"/>
      <c r="HB71" s="364"/>
      <c r="HC71" s="364"/>
      <c r="HD71" s="364"/>
      <c r="HE71" s="364"/>
      <c r="HF71" s="364"/>
      <c r="HG71" s="364"/>
      <c r="HH71" s="364"/>
      <c r="HI71" s="364"/>
      <c r="HJ71" s="364"/>
      <c r="HK71" s="364"/>
      <c r="HL71" s="364"/>
      <c r="HM71" s="364"/>
      <c r="HN71" s="364"/>
      <c r="HO71" s="364"/>
      <c r="HP71" s="364"/>
      <c r="HQ71" s="364"/>
      <c r="HR71" s="364"/>
      <c r="HS71" s="364"/>
      <c r="HT71" s="364"/>
      <c r="HU71" s="364"/>
      <c r="HV71" s="364"/>
      <c r="HW71" s="364"/>
      <c r="HX71" s="364"/>
      <c r="HY71" s="364"/>
      <c r="HZ71" s="364"/>
      <c r="IA71" s="364"/>
      <c r="IB71" s="364"/>
      <c r="IC71" s="364"/>
      <c r="ID71" s="364"/>
      <c r="IE71" s="364"/>
      <c r="IF71" s="364"/>
      <c r="IG71" s="364"/>
      <c r="IH71" s="364"/>
      <c r="II71" s="364"/>
      <c r="IJ71" s="364"/>
      <c r="IK71" s="364"/>
      <c r="IL71" s="364"/>
      <c r="IM71" s="364"/>
      <c r="IN71" s="364"/>
      <c r="IO71" s="364"/>
      <c r="IP71" s="364"/>
      <c r="IQ71" s="364"/>
      <c r="IR71" s="364"/>
      <c r="IS71" s="364"/>
      <c r="IT71" s="364"/>
      <c r="IU71" s="364"/>
      <c r="IV71" s="364"/>
    </row>
    <row r="72" spans="1:256" hidden="1">
      <c r="A72" s="366"/>
      <c r="B72" s="366"/>
      <c r="C72" s="367">
        <f>MROUND(C71+24999,50000)</f>
        <v>250000</v>
      </c>
      <c r="D72" s="368">
        <f>VLOOKUP(C72,$C$158:$D$317,2,1)</f>
        <v>5</v>
      </c>
      <c r="E72" s="366"/>
      <c r="F72" s="366" t="s">
        <v>272</v>
      </c>
      <c r="G72" s="366">
        <f>+G71+1</f>
        <v>2</v>
      </c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66"/>
      <c r="AM72" s="366"/>
      <c r="AN72" s="366"/>
      <c r="AO72" s="366"/>
      <c r="AP72" s="366"/>
      <c r="AQ72" s="366"/>
      <c r="AR72" s="366"/>
      <c r="AS72" s="366"/>
      <c r="AT72" s="366"/>
      <c r="AU72" s="366"/>
      <c r="AV72" s="366"/>
      <c r="AW72" s="366"/>
      <c r="AX72" s="366"/>
      <c r="AY72" s="366"/>
      <c r="AZ72" s="366"/>
      <c r="BA72" s="366"/>
      <c r="BB72" s="366"/>
      <c r="BC72" s="366"/>
      <c r="BD72" s="366"/>
      <c r="BE72" s="366"/>
      <c r="BF72" s="366"/>
      <c r="BG72" s="366"/>
      <c r="BH72" s="366"/>
      <c r="BI72" s="366"/>
      <c r="BJ72" s="366"/>
      <c r="BK72" s="366"/>
      <c r="BL72" s="366"/>
      <c r="BM72" s="366"/>
      <c r="BN72" s="366"/>
      <c r="BO72" s="366"/>
      <c r="BP72" s="366"/>
      <c r="BQ72" s="366"/>
      <c r="BR72" s="366"/>
      <c r="BS72" s="366"/>
      <c r="BT72" s="366"/>
      <c r="BU72" s="366"/>
      <c r="BV72" s="366"/>
      <c r="BW72" s="366"/>
      <c r="BX72" s="366"/>
      <c r="BY72" s="366"/>
      <c r="BZ72" s="366"/>
      <c r="CA72" s="366"/>
      <c r="CB72" s="366"/>
      <c r="CC72" s="366"/>
      <c r="CD72" s="366"/>
      <c r="CE72" s="366"/>
      <c r="CF72" s="366"/>
      <c r="CG72" s="366"/>
      <c r="CH72" s="366"/>
      <c r="CI72" s="366"/>
      <c r="CJ72" s="366"/>
      <c r="CK72" s="366"/>
      <c r="CL72" s="366"/>
      <c r="CM72" s="366"/>
      <c r="CN72" s="366"/>
      <c r="CO72" s="366"/>
      <c r="CP72" s="366"/>
      <c r="CQ72" s="366"/>
      <c r="CR72" s="366"/>
      <c r="CS72" s="366"/>
      <c r="CT72" s="366"/>
      <c r="CU72" s="366"/>
      <c r="CV72" s="366"/>
      <c r="CW72" s="366"/>
      <c r="CX72" s="366"/>
      <c r="CY72" s="366"/>
      <c r="CZ72" s="366"/>
      <c r="DA72" s="366"/>
      <c r="DB72" s="366"/>
      <c r="DC72" s="366"/>
      <c r="DD72" s="366"/>
      <c r="DE72" s="366"/>
      <c r="DF72" s="366"/>
      <c r="DG72" s="366"/>
      <c r="DH72" s="366"/>
      <c r="DI72" s="366"/>
      <c r="DJ72" s="366"/>
      <c r="DK72" s="366"/>
      <c r="DL72" s="366"/>
      <c r="DM72" s="366"/>
      <c r="DN72" s="366"/>
      <c r="DO72" s="366"/>
      <c r="DP72" s="366"/>
      <c r="DQ72" s="366"/>
      <c r="DR72" s="366"/>
      <c r="DS72" s="366"/>
      <c r="DT72" s="366"/>
      <c r="DU72" s="366"/>
      <c r="DV72" s="366"/>
      <c r="DW72" s="366"/>
      <c r="DX72" s="366"/>
      <c r="DY72" s="366"/>
      <c r="DZ72" s="366"/>
      <c r="EA72" s="366"/>
      <c r="EB72" s="366"/>
      <c r="EC72" s="366"/>
      <c r="ED72" s="366"/>
      <c r="EE72" s="366"/>
      <c r="EF72" s="366"/>
      <c r="EG72" s="366"/>
      <c r="EH72" s="366"/>
      <c r="EI72" s="366"/>
      <c r="EJ72" s="366"/>
      <c r="EK72" s="366"/>
      <c r="EL72" s="366"/>
      <c r="EM72" s="366"/>
      <c r="EN72" s="366"/>
      <c r="EO72" s="366"/>
      <c r="EP72" s="366"/>
      <c r="EQ72" s="366"/>
      <c r="ER72" s="366"/>
      <c r="ES72" s="366"/>
      <c r="ET72" s="366"/>
      <c r="EU72" s="366"/>
      <c r="EV72" s="366"/>
      <c r="EW72" s="366"/>
      <c r="EX72" s="366"/>
      <c r="EY72" s="366"/>
      <c r="EZ72" s="366"/>
      <c r="FA72" s="366"/>
      <c r="FB72" s="366"/>
      <c r="FC72" s="366"/>
      <c r="FD72" s="366"/>
      <c r="FE72" s="366"/>
      <c r="FF72" s="364"/>
      <c r="FG72" s="364"/>
      <c r="FH72" s="364"/>
      <c r="FI72" s="364"/>
      <c r="FJ72" s="364"/>
      <c r="FK72" s="364"/>
      <c r="FL72" s="364"/>
      <c r="FM72" s="364"/>
      <c r="FN72" s="364"/>
      <c r="FO72" s="364"/>
      <c r="FP72" s="364"/>
      <c r="FQ72" s="364"/>
      <c r="FR72" s="364"/>
      <c r="FS72" s="364"/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  <c r="GL72" s="364"/>
      <c r="GM72" s="364"/>
      <c r="GN72" s="364"/>
      <c r="GO72" s="364"/>
      <c r="GP72" s="364"/>
      <c r="GQ72" s="364"/>
      <c r="GR72" s="364"/>
      <c r="GS72" s="364"/>
      <c r="GT72" s="364"/>
      <c r="GU72" s="364"/>
      <c r="GV72" s="364"/>
      <c r="GW72" s="364"/>
      <c r="GX72" s="364"/>
      <c r="GY72" s="364"/>
      <c r="GZ72" s="364"/>
      <c r="HA72" s="364"/>
      <c r="HB72" s="364"/>
      <c r="HC72" s="364"/>
      <c r="HD72" s="364"/>
      <c r="HE72" s="364"/>
      <c r="HF72" s="364"/>
      <c r="HG72" s="364"/>
      <c r="HH72" s="364"/>
      <c r="HI72" s="364"/>
      <c r="HJ72" s="364"/>
      <c r="HK72" s="364"/>
      <c r="HL72" s="364"/>
      <c r="HM72" s="364"/>
      <c r="HN72" s="364"/>
      <c r="HO72" s="364"/>
      <c r="HP72" s="364"/>
      <c r="HQ72" s="364"/>
      <c r="HR72" s="364"/>
      <c r="HS72" s="364"/>
      <c r="HT72" s="364"/>
      <c r="HU72" s="364"/>
      <c r="HV72" s="364"/>
      <c r="HW72" s="364"/>
      <c r="HX72" s="364"/>
      <c r="HY72" s="364"/>
      <c r="HZ72" s="364"/>
      <c r="IA72" s="364"/>
      <c r="IB72" s="364"/>
      <c r="IC72" s="364"/>
      <c r="ID72" s="364"/>
      <c r="IE72" s="364"/>
      <c r="IF72" s="364"/>
      <c r="IG72" s="364"/>
      <c r="IH72" s="364"/>
      <c r="II72" s="364"/>
      <c r="IJ72" s="364"/>
      <c r="IK72" s="364"/>
      <c r="IL72" s="364"/>
      <c r="IM72" s="364"/>
      <c r="IN72" s="364"/>
      <c r="IO72" s="364"/>
      <c r="IP72" s="364"/>
      <c r="IQ72" s="364"/>
      <c r="IR72" s="364"/>
      <c r="IS72" s="364"/>
      <c r="IT72" s="364"/>
      <c r="IU72" s="364"/>
      <c r="IV72" s="364"/>
    </row>
    <row r="73" spans="1:256" hidden="1">
      <c r="A73" s="366"/>
      <c r="B73" s="366"/>
      <c r="C73" s="368" t="s">
        <v>4</v>
      </c>
      <c r="D73" s="368">
        <f>+Cotización!I11</f>
        <v>47</v>
      </c>
      <c r="E73" s="366"/>
      <c r="F73" s="366" t="s">
        <v>273</v>
      </c>
      <c r="G73" s="366">
        <f>+G72+1</f>
        <v>3</v>
      </c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  <c r="AN73" s="366"/>
      <c r="AO73" s="366"/>
      <c r="AP73" s="366"/>
      <c r="AQ73" s="366"/>
      <c r="AR73" s="366"/>
      <c r="AS73" s="366"/>
      <c r="AT73" s="366"/>
      <c r="AU73" s="366"/>
      <c r="AV73" s="366"/>
      <c r="AW73" s="366"/>
      <c r="AX73" s="366"/>
      <c r="AY73" s="366"/>
      <c r="AZ73" s="366"/>
      <c r="BA73" s="366"/>
      <c r="BB73" s="366"/>
      <c r="BC73" s="366"/>
      <c r="BD73" s="366"/>
      <c r="BE73" s="366"/>
      <c r="BF73" s="366"/>
      <c r="BG73" s="366"/>
      <c r="BH73" s="366"/>
      <c r="BI73" s="366"/>
      <c r="BJ73" s="366"/>
      <c r="BK73" s="366"/>
      <c r="BL73" s="366"/>
      <c r="BM73" s="366"/>
      <c r="BN73" s="366"/>
      <c r="BO73" s="366"/>
      <c r="BP73" s="366"/>
      <c r="BQ73" s="366"/>
      <c r="BR73" s="366"/>
      <c r="BS73" s="366"/>
      <c r="BT73" s="366"/>
      <c r="BU73" s="366"/>
      <c r="BV73" s="366"/>
      <c r="BW73" s="366"/>
      <c r="BX73" s="366"/>
      <c r="BY73" s="366"/>
      <c r="BZ73" s="366"/>
      <c r="CA73" s="366"/>
      <c r="CB73" s="366"/>
      <c r="CC73" s="366"/>
      <c r="CD73" s="366"/>
      <c r="CE73" s="366"/>
      <c r="CF73" s="366"/>
      <c r="CG73" s="366"/>
      <c r="CH73" s="366"/>
      <c r="CI73" s="366"/>
      <c r="CJ73" s="366"/>
      <c r="CK73" s="366"/>
      <c r="CL73" s="366"/>
      <c r="CM73" s="366"/>
      <c r="CN73" s="366"/>
      <c r="CO73" s="366"/>
      <c r="CP73" s="366"/>
      <c r="CQ73" s="366"/>
      <c r="CR73" s="366"/>
      <c r="CS73" s="366"/>
      <c r="CT73" s="366"/>
      <c r="CU73" s="366"/>
      <c r="CV73" s="366"/>
      <c r="CW73" s="366"/>
      <c r="CX73" s="366"/>
      <c r="CY73" s="366"/>
      <c r="CZ73" s="366"/>
      <c r="DA73" s="366"/>
      <c r="DB73" s="366"/>
      <c r="DC73" s="366"/>
      <c r="DD73" s="366"/>
      <c r="DE73" s="366"/>
      <c r="DF73" s="366"/>
      <c r="DG73" s="366"/>
      <c r="DH73" s="366"/>
      <c r="DI73" s="366"/>
      <c r="DJ73" s="366"/>
      <c r="DK73" s="366"/>
      <c r="DL73" s="366"/>
      <c r="DM73" s="366"/>
      <c r="DN73" s="366"/>
      <c r="DO73" s="366"/>
      <c r="DP73" s="366"/>
      <c r="DQ73" s="366"/>
      <c r="DR73" s="366"/>
      <c r="DS73" s="366"/>
      <c r="DT73" s="366"/>
      <c r="DU73" s="366"/>
      <c r="DV73" s="366"/>
      <c r="DW73" s="366"/>
      <c r="DX73" s="366"/>
      <c r="DY73" s="366"/>
      <c r="DZ73" s="366"/>
      <c r="EA73" s="366"/>
      <c r="EB73" s="366"/>
      <c r="EC73" s="366"/>
      <c r="ED73" s="366"/>
      <c r="EE73" s="366"/>
      <c r="EF73" s="366"/>
      <c r="EG73" s="366"/>
      <c r="EH73" s="366"/>
      <c r="EI73" s="366"/>
      <c r="EJ73" s="366"/>
      <c r="EK73" s="366"/>
      <c r="EL73" s="366"/>
      <c r="EM73" s="366"/>
      <c r="EN73" s="366"/>
      <c r="EO73" s="366"/>
      <c r="EP73" s="366"/>
      <c r="EQ73" s="366"/>
      <c r="ER73" s="366"/>
      <c r="ES73" s="366"/>
      <c r="ET73" s="366"/>
      <c r="EU73" s="366"/>
      <c r="EV73" s="366"/>
      <c r="EW73" s="366"/>
      <c r="EX73" s="366"/>
      <c r="EY73" s="366"/>
      <c r="EZ73" s="366"/>
      <c r="FA73" s="366"/>
      <c r="FB73" s="366"/>
      <c r="FC73" s="366"/>
      <c r="FD73" s="366"/>
      <c r="FE73" s="366"/>
      <c r="FF73" s="364"/>
      <c r="FG73" s="364"/>
      <c r="FH73" s="364"/>
      <c r="FI73" s="364"/>
      <c r="FJ73" s="364"/>
      <c r="FK73" s="364"/>
      <c r="FL73" s="364"/>
      <c r="FM73" s="364"/>
      <c r="FN73" s="364"/>
      <c r="FO73" s="364"/>
      <c r="FP73" s="364"/>
      <c r="FQ73" s="364"/>
      <c r="FR73" s="364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  <c r="GL73" s="364"/>
      <c r="GM73" s="364"/>
      <c r="GN73" s="364"/>
      <c r="GO73" s="364"/>
      <c r="GP73" s="364"/>
      <c r="GQ73" s="364"/>
      <c r="GR73" s="364"/>
      <c r="GS73" s="364"/>
      <c r="GT73" s="364"/>
      <c r="GU73" s="364"/>
      <c r="GV73" s="364"/>
      <c r="GW73" s="364"/>
      <c r="GX73" s="364"/>
      <c r="GY73" s="364"/>
      <c r="GZ73" s="364"/>
      <c r="HA73" s="364"/>
      <c r="HB73" s="364"/>
      <c r="HC73" s="364"/>
      <c r="HD73" s="364"/>
      <c r="HE73" s="364"/>
      <c r="HF73" s="364"/>
      <c r="HG73" s="364"/>
      <c r="HH73" s="364"/>
      <c r="HI73" s="364"/>
      <c r="HJ73" s="364"/>
      <c r="HK73" s="364"/>
      <c r="HL73" s="364"/>
      <c r="HM73" s="364"/>
      <c r="HN73" s="364"/>
      <c r="HO73" s="364"/>
      <c r="HP73" s="364"/>
      <c r="HQ73" s="364"/>
      <c r="HR73" s="364"/>
      <c r="HS73" s="364"/>
      <c r="HT73" s="364"/>
      <c r="HU73" s="364"/>
      <c r="HV73" s="364"/>
      <c r="HW73" s="364"/>
      <c r="HX73" s="364"/>
      <c r="HY73" s="364"/>
      <c r="HZ73" s="364"/>
      <c r="IA73" s="364"/>
      <c r="IB73" s="364"/>
      <c r="IC73" s="364"/>
      <c r="ID73" s="364"/>
      <c r="IE73" s="364"/>
      <c r="IF73" s="364"/>
      <c r="IG73" s="364"/>
      <c r="IH73" s="364"/>
      <c r="II73" s="364"/>
      <c r="IJ73" s="364"/>
      <c r="IK73" s="364"/>
      <c r="IL73" s="364"/>
      <c r="IM73" s="364"/>
      <c r="IN73" s="364"/>
      <c r="IO73" s="364"/>
      <c r="IP73" s="364"/>
      <c r="IQ73" s="364"/>
      <c r="IR73" s="364"/>
      <c r="IS73" s="364"/>
      <c r="IT73" s="364"/>
      <c r="IU73" s="364"/>
      <c r="IV73" s="364"/>
    </row>
    <row r="74" spans="1:256" s="364" customFormat="1" ht="12.75" hidden="1">
      <c r="A74" s="366"/>
      <c r="B74" s="366"/>
      <c r="C74" s="368" t="s">
        <v>277</v>
      </c>
      <c r="D74" s="368" t="str">
        <f>VLOOKUP(D73,$B$102:$FF$154,D72,0)</f>
        <v>Sin E.M.</v>
      </c>
      <c r="E74" s="366"/>
      <c r="F74" s="366" t="s">
        <v>274</v>
      </c>
      <c r="G74" s="366">
        <f>+G73+1</f>
        <v>4</v>
      </c>
      <c r="H74" s="366"/>
      <c r="I74" s="366"/>
      <c r="J74" s="366"/>
      <c r="K74" s="369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  <c r="AN74" s="366"/>
      <c r="AO74" s="366"/>
      <c r="AP74" s="366"/>
      <c r="AQ74" s="366"/>
      <c r="AR74" s="366"/>
      <c r="AS74" s="366"/>
      <c r="AT74" s="366"/>
      <c r="AU74" s="366"/>
      <c r="AV74" s="366"/>
      <c r="AW74" s="366"/>
      <c r="AX74" s="366"/>
      <c r="AY74" s="366"/>
      <c r="AZ74" s="366"/>
      <c r="BA74" s="366"/>
      <c r="BB74" s="366"/>
      <c r="BC74" s="366"/>
      <c r="BD74" s="366"/>
      <c r="BE74" s="366"/>
      <c r="BF74" s="366"/>
      <c r="BG74" s="366"/>
      <c r="BH74" s="366"/>
      <c r="BI74" s="366"/>
      <c r="BJ74" s="366"/>
      <c r="BK74" s="366"/>
      <c r="BL74" s="366"/>
      <c r="BM74" s="366"/>
      <c r="BN74" s="366"/>
      <c r="BO74" s="366"/>
      <c r="BP74" s="366"/>
      <c r="BQ74" s="366"/>
      <c r="BR74" s="366"/>
      <c r="BS74" s="366"/>
      <c r="BT74" s="366"/>
      <c r="BU74" s="366"/>
      <c r="BV74" s="366"/>
      <c r="BW74" s="366"/>
      <c r="BX74" s="366"/>
      <c r="BY74" s="366"/>
      <c r="BZ74" s="366"/>
      <c r="CA74" s="366"/>
      <c r="CB74" s="366"/>
      <c r="CC74" s="366"/>
      <c r="CD74" s="366"/>
      <c r="CE74" s="366"/>
      <c r="CF74" s="366"/>
      <c r="CG74" s="366"/>
      <c r="CH74" s="366"/>
      <c r="CI74" s="366"/>
      <c r="CJ74" s="366"/>
      <c r="CK74" s="366"/>
      <c r="CL74" s="366"/>
      <c r="CM74" s="366"/>
      <c r="CN74" s="366"/>
      <c r="CO74" s="366"/>
      <c r="CP74" s="366"/>
      <c r="CQ74" s="366"/>
      <c r="CR74" s="366"/>
      <c r="CS74" s="366"/>
      <c r="CT74" s="366"/>
      <c r="CU74" s="366"/>
      <c r="CV74" s="366"/>
      <c r="CW74" s="366"/>
      <c r="CX74" s="366"/>
      <c r="CY74" s="366"/>
      <c r="CZ74" s="366"/>
      <c r="DA74" s="366"/>
      <c r="DB74" s="366"/>
      <c r="DC74" s="366"/>
      <c r="DD74" s="366"/>
      <c r="DE74" s="366"/>
      <c r="DF74" s="366"/>
      <c r="DG74" s="366"/>
      <c r="DH74" s="366"/>
      <c r="DI74" s="366"/>
      <c r="DJ74" s="366"/>
      <c r="DK74" s="366"/>
      <c r="DL74" s="366"/>
      <c r="DM74" s="366"/>
      <c r="DN74" s="366"/>
      <c r="DO74" s="366"/>
      <c r="DP74" s="366"/>
      <c r="DQ74" s="366"/>
      <c r="DR74" s="366"/>
      <c r="DS74" s="366"/>
      <c r="DT74" s="366"/>
      <c r="DU74" s="366"/>
      <c r="DV74" s="366"/>
      <c r="DW74" s="366"/>
      <c r="DX74" s="366"/>
      <c r="DY74" s="366"/>
      <c r="DZ74" s="366"/>
      <c r="EA74" s="366"/>
      <c r="EB74" s="366"/>
      <c r="EC74" s="366"/>
      <c r="ED74" s="366"/>
      <c r="EE74" s="366"/>
      <c r="EF74" s="366"/>
      <c r="EG74" s="366"/>
      <c r="EH74" s="366"/>
      <c r="EI74" s="366"/>
      <c r="EJ74" s="366"/>
      <c r="EK74" s="366"/>
      <c r="EL74" s="366"/>
      <c r="EM74" s="366"/>
      <c r="EN74" s="366"/>
      <c r="EO74" s="366"/>
      <c r="EP74" s="366"/>
      <c r="EQ74" s="366"/>
      <c r="ER74" s="366"/>
      <c r="ES74" s="366"/>
      <c r="ET74" s="366"/>
      <c r="EU74" s="366"/>
      <c r="EV74" s="366"/>
      <c r="EW74" s="366"/>
      <c r="EX74" s="366"/>
      <c r="EY74" s="366"/>
      <c r="EZ74" s="366"/>
      <c r="FA74" s="366"/>
      <c r="FB74" s="366"/>
      <c r="FC74" s="366"/>
      <c r="FD74" s="366"/>
      <c r="FE74" s="366"/>
    </row>
    <row r="75" spans="1:256" s="364" customFormat="1" ht="12.75" hidden="1">
      <c r="A75" s="366"/>
      <c r="B75" s="366"/>
      <c r="C75" s="370"/>
      <c r="D75" s="370">
        <f>VLOOKUP(D74,$F$71:$G$74,2,0)</f>
        <v>1</v>
      </c>
      <c r="E75" s="366"/>
      <c r="F75" s="366"/>
      <c r="G75" s="366"/>
      <c r="H75" s="366"/>
      <c r="I75" s="366"/>
      <c r="J75" s="366"/>
      <c r="K75" s="369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  <c r="AN75" s="366"/>
      <c r="AO75" s="366"/>
      <c r="AP75" s="366"/>
      <c r="AQ75" s="366"/>
      <c r="AR75" s="366"/>
      <c r="AS75" s="366"/>
      <c r="AT75" s="366"/>
      <c r="AU75" s="366"/>
      <c r="AV75" s="366"/>
      <c r="AW75" s="366"/>
      <c r="AX75" s="366"/>
      <c r="AY75" s="366"/>
      <c r="AZ75" s="366"/>
      <c r="BA75" s="366"/>
      <c r="BB75" s="366"/>
      <c r="BC75" s="366"/>
      <c r="BD75" s="366"/>
      <c r="BE75" s="366"/>
      <c r="BF75" s="366"/>
      <c r="BG75" s="366"/>
      <c r="BH75" s="366"/>
      <c r="BI75" s="366"/>
      <c r="BJ75" s="366"/>
      <c r="BK75" s="366"/>
      <c r="BL75" s="366"/>
      <c r="BM75" s="366"/>
      <c r="BN75" s="366"/>
      <c r="BO75" s="366"/>
      <c r="BP75" s="366"/>
      <c r="BQ75" s="366"/>
      <c r="BR75" s="366"/>
      <c r="BS75" s="366"/>
      <c r="BT75" s="366"/>
      <c r="BU75" s="366"/>
      <c r="BV75" s="366"/>
      <c r="BW75" s="366"/>
      <c r="BX75" s="366"/>
      <c r="BY75" s="366"/>
      <c r="BZ75" s="366"/>
      <c r="CA75" s="366"/>
      <c r="CB75" s="366"/>
      <c r="CC75" s="366"/>
      <c r="CD75" s="366"/>
      <c r="CE75" s="366"/>
      <c r="CF75" s="366"/>
      <c r="CG75" s="366"/>
      <c r="CH75" s="366"/>
      <c r="CI75" s="366"/>
      <c r="CJ75" s="366"/>
      <c r="CK75" s="366"/>
      <c r="CL75" s="366"/>
      <c r="CM75" s="366"/>
      <c r="CN75" s="366"/>
      <c r="CO75" s="366"/>
      <c r="CP75" s="366"/>
      <c r="CQ75" s="366"/>
      <c r="CR75" s="366"/>
      <c r="CS75" s="366"/>
      <c r="CT75" s="366"/>
      <c r="CU75" s="366"/>
      <c r="CV75" s="366"/>
      <c r="CW75" s="366"/>
      <c r="CX75" s="366"/>
      <c r="CY75" s="366"/>
      <c r="CZ75" s="366"/>
      <c r="DA75" s="366"/>
      <c r="DB75" s="366"/>
      <c r="DC75" s="366"/>
      <c r="DD75" s="366"/>
      <c r="DE75" s="366"/>
      <c r="DF75" s="366"/>
      <c r="DG75" s="366"/>
      <c r="DH75" s="366"/>
      <c r="DI75" s="366"/>
      <c r="DJ75" s="366"/>
      <c r="DK75" s="366"/>
      <c r="DL75" s="366"/>
      <c r="DM75" s="366"/>
      <c r="DN75" s="366"/>
      <c r="DO75" s="366"/>
      <c r="DP75" s="366"/>
      <c r="DQ75" s="366"/>
      <c r="DR75" s="366"/>
      <c r="DS75" s="366"/>
      <c r="DT75" s="366"/>
      <c r="DU75" s="366"/>
      <c r="DV75" s="366"/>
      <c r="DW75" s="366"/>
      <c r="DX75" s="366"/>
      <c r="DY75" s="366"/>
      <c r="DZ75" s="366"/>
      <c r="EA75" s="366"/>
      <c r="EB75" s="36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6"/>
      <c r="EM75" s="366"/>
      <c r="EN75" s="366"/>
      <c r="EO75" s="366"/>
      <c r="EP75" s="366"/>
      <c r="EQ75" s="366"/>
      <c r="ER75" s="366"/>
      <c r="ES75" s="366"/>
      <c r="ET75" s="366"/>
      <c r="EU75" s="366"/>
      <c r="EV75" s="366"/>
      <c r="EW75" s="366"/>
      <c r="EX75" s="366"/>
      <c r="EY75" s="366"/>
      <c r="EZ75" s="366"/>
      <c r="FA75" s="366"/>
      <c r="FB75" s="366"/>
      <c r="FC75" s="366"/>
      <c r="FD75" s="366"/>
      <c r="FE75" s="366"/>
    </row>
    <row r="76" spans="1:256" s="364" customFormat="1" ht="12.75" hidden="1"/>
    <row r="77" spans="1:256" s="364" customFormat="1" ht="12.75" hidden="1">
      <c r="D77" s="371" t="str">
        <f>IF(D74=$C$102,"No se requieren exámenes médicos",D74)</f>
        <v>No se requieren exámenes médicos</v>
      </c>
    </row>
    <row r="78" spans="1:256" s="364" customFormat="1" ht="12.75" hidden="1">
      <c r="D78" s="371" t="str">
        <f>IF(C71&gt;=3000000,"Cuestionario Financiero","")</f>
        <v/>
      </c>
    </row>
    <row r="79" spans="1:256" s="364" customFormat="1" ht="12.75" hidden="1">
      <c r="D79" s="371" t="str">
        <f>IF(C71&gt;=5000000,"Declaración Anual de los ultimos 2 años","")</f>
        <v/>
      </c>
    </row>
    <row r="80" spans="1:256" s="364" customFormat="1" ht="12.75" hidden="1"/>
    <row r="81" spans="3:3" s="364" customFormat="1" ht="12.75" hidden="1"/>
    <row r="82" spans="3:3" s="364" customFormat="1" ht="13.5" hidden="1">
      <c r="C82" s="372" t="s">
        <v>293</v>
      </c>
    </row>
    <row r="83" spans="3:3" s="364" customFormat="1" ht="13.5" hidden="1">
      <c r="C83" s="372" t="s">
        <v>294</v>
      </c>
    </row>
    <row r="84" spans="3:3" s="364" customFormat="1" ht="12.75" hidden="1">
      <c r="C84" s="373" t="s">
        <v>285</v>
      </c>
    </row>
    <row r="85" spans="3:3" s="364" customFormat="1" ht="13.5" hidden="1">
      <c r="C85" s="372" t="s">
        <v>304</v>
      </c>
    </row>
    <row r="86" spans="3:3" s="364" customFormat="1" ht="13.5" hidden="1">
      <c r="C86" s="374" t="s">
        <v>286</v>
      </c>
    </row>
    <row r="87" spans="3:3" s="364" customFormat="1" ht="13.5" hidden="1">
      <c r="C87" s="374" t="s">
        <v>281</v>
      </c>
    </row>
    <row r="88" spans="3:3" s="364" customFormat="1" ht="13.5" hidden="1">
      <c r="C88" s="372" t="s">
        <v>295</v>
      </c>
    </row>
    <row r="89" spans="3:3" s="364" customFormat="1" ht="13.5" hidden="1">
      <c r="C89" s="372" t="s">
        <v>296</v>
      </c>
    </row>
    <row r="90" spans="3:3" s="364" customFormat="1" ht="13.5" hidden="1">
      <c r="C90" s="375" t="s">
        <v>282</v>
      </c>
    </row>
    <row r="91" spans="3:3" s="364" customFormat="1" ht="13.5" hidden="1">
      <c r="C91" s="369" t="s">
        <v>283</v>
      </c>
    </row>
    <row r="92" spans="3:3" s="364" customFormat="1" hidden="1">
      <c r="C92" s="376" t="s">
        <v>284</v>
      </c>
    </row>
    <row r="93" spans="3:3" s="364" customFormat="1" ht="12.75" hidden="1"/>
    <row r="94" spans="3:3" s="364" customFormat="1" ht="12.75" hidden="1">
      <c r="C94" s="373" t="s">
        <v>287</v>
      </c>
    </row>
    <row r="95" spans="3:3" s="364" customFormat="1" ht="12.75" hidden="1">
      <c r="C95" s="373" t="s">
        <v>288</v>
      </c>
    </row>
    <row r="96" spans="3:3" s="364" customFormat="1" ht="12.75" hidden="1">
      <c r="C96" s="373" t="s">
        <v>289</v>
      </c>
    </row>
    <row r="97" spans="1:256" s="364" customFormat="1" ht="12.75" hidden="1">
      <c r="C97" s="373" t="s">
        <v>290</v>
      </c>
    </row>
    <row r="98" spans="1:256" s="364" customFormat="1" ht="12.75" hidden="1">
      <c r="C98" s="373" t="s">
        <v>291</v>
      </c>
    </row>
    <row r="99" spans="1:256" s="364" customFormat="1" ht="12.75" hidden="1">
      <c r="C99" s="373" t="s">
        <v>292</v>
      </c>
    </row>
    <row r="100" spans="1:256" s="364" customFormat="1" ht="12.75" hidden="1"/>
    <row r="101" spans="1:256" s="364" customFormat="1" ht="12.75" hidden="1">
      <c r="A101" s="377"/>
      <c r="B101" s="377"/>
      <c r="C101" s="378">
        <v>100000</v>
      </c>
      <c r="D101" s="379">
        <v>150000</v>
      </c>
      <c r="E101" s="379">
        <v>200000</v>
      </c>
      <c r="F101" s="379">
        <v>250000</v>
      </c>
      <c r="G101" s="379">
        <v>300000</v>
      </c>
      <c r="H101" s="379">
        <v>350000</v>
      </c>
      <c r="I101" s="379">
        <v>400000</v>
      </c>
      <c r="J101" s="379">
        <v>450000</v>
      </c>
      <c r="K101" s="379">
        <v>500000</v>
      </c>
      <c r="L101" s="379">
        <v>550000</v>
      </c>
      <c r="M101" s="379">
        <v>600000</v>
      </c>
      <c r="N101" s="379">
        <v>650000</v>
      </c>
      <c r="O101" s="379">
        <v>700000</v>
      </c>
      <c r="P101" s="379">
        <v>750000</v>
      </c>
      <c r="Q101" s="379">
        <v>800000</v>
      </c>
      <c r="R101" s="379">
        <v>850000</v>
      </c>
      <c r="S101" s="379">
        <v>900000</v>
      </c>
      <c r="T101" s="379">
        <v>950000</v>
      </c>
      <c r="U101" s="379">
        <v>1000000</v>
      </c>
      <c r="V101" s="379">
        <v>1050000</v>
      </c>
      <c r="W101" s="379">
        <v>1100000</v>
      </c>
      <c r="X101" s="379">
        <v>1150000</v>
      </c>
      <c r="Y101" s="379">
        <v>1200000</v>
      </c>
      <c r="Z101" s="379">
        <v>1250000</v>
      </c>
      <c r="AA101" s="379">
        <v>1300000</v>
      </c>
      <c r="AB101" s="379">
        <v>1350000</v>
      </c>
      <c r="AC101" s="379">
        <v>1400000</v>
      </c>
      <c r="AD101" s="379">
        <v>1450000</v>
      </c>
      <c r="AE101" s="379">
        <v>1500000</v>
      </c>
      <c r="AF101" s="379">
        <v>1550000</v>
      </c>
      <c r="AG101" s="379">
        <v>1600000</v>
      </c>
      <c r="AH101" s="379">
        <v>1650000</v>
      </c>
      <c r="AI101" s="379">
        <v>1700000</v>
      </c>
      <c r="AJ101" s="379">
        <v>1750000</v>
      </c>
      <c r="AK101" s="379">
        <v>1800000</v>
      </c>
      <c r="AL101" s="379">
        <v>1850000</v>
      </c>
      <c r="AM101" s="379">
        <v>1900000</v>
      </c>
      <c r="AN101" s="379">
        <v>1950000</v>
      </c>
      <c r="AO101" s="379">
        <v>2000000</v>
      </c>
      <c r="AP101" s="379">
        <v>2050000</v>
      </c>
      <c r="AQ101" s="379">
        <v>2100000</v>
      </c>
      <c r="AR101" s="379">
        <v>2150000</v>
      </c>
      <c r="AS101" s="379">
        <v>2200000</v>
      </c>
      <c r="AT101" s="379">
        <v>2250000</v>
      </c>
      <c r="AU101" s="379">
        <v>2300000</v>
      </c>
      <c r="AV101" s="379">
        <v>2350000</v>
      </c>
      <c r="AW101" s="379">
        <v>2400000</v>
      </c>
      <c r="AX101" s="379">
        <v>2450000</v>
      </c>
      <c r="AY101" s="379">
        <v>2500000</v>
      </c>
      <c r="AZ101" s="379">
        <v>2550000</v>
      </c>
      <c r="BA101" s="379">
        <v>2600000</v>
      </c>
      <c r="BB101" s="379">
        <v>2650000</v>
      </c>
      <c r="BC101" s="379">
        <v>2700000</v>
      </c>
      <c r="BD101" s="379">
        <v>2750000</v>
      </c>
      <c r="BE101" s="379">
        <v>2800000</v>
      </c>
      <c r="BF101" s="379">
        <v>2850000</v>
      </c>
      <c r="BG101" s="379">
        <v>2900000</v>
      </c>
      <c r="BH101" s="379">
        <v>2950000</v>
      </c>
      <c r="BI101" s="379">
        <v>3000000</v>
      </c>
      <c r="BJ101" s="379">
        <v>3050000</v>
      </c>
      <c r="BK101" s="379">
        <v>3100000</v>
      </c>
      <c r="BL101" s="379">
        <v>3150000</v>
      </c>
      <c r="BM101" s="379">
        <v>3200000</v>
      </c>
      <c r="BN101" s="379">
        <v>3250000</v>
      </c>
      <c r="BO101" s="379">
        <v>3300000</v>
      </c>
      <c r="BP101" s="379">
        <v>3350000</v>
      </c>
      <c r="BQ101" s="379">
        <v>3400000</v>
      </c>
      <c r="BR101" s="379">
        <v>3450000</v>
      </c>
      <c r="BS101" s="379">
        <v>3500000</v>
      </c>
      <c r="BT101" s="379">
        <v>3550000</v>
      </c>
      <c r="BU101" s="379">
        <v>3600000</v>
      </c>
      <c r="BV101" s="379">
        <v>3650000</v>
      </c>
      <c r="BW101" s="379">
        <v>3700000</v>
      </c>
      <c r="BX101" s="379">
        <v>3750000</v>
      </c>
      <c r="BY101" s="379">
        <v>3800000</v>
      </c>
      <c r="BZ101" s="379">
        <v>3850000</v>
      </c>
      <c r="CA101" s="379">
        <v>3900000</v>
      </c>
      <c r="CB101" s="379">
        <v>3950000</v>
      </c>
      <c r="CC101" s="379">
        <v>4000000</v>
      </c>
      <c r="CD101" s="379">
        <v>4050000</v>
      </c>
      <c r="CE101" s="379">
        <v>4100000</v>
      </c>
      <c r="CF101" s="379">
        <v>4150000</v>
      </c>
      <c r="CG101" s="379">
        <v>4200000</v>
      </c>
      <c r="CH101" s="379">
        <v>4250000</v>
      </c>
      <c r="CI101" s="379">
        <v>4300000</v>
      </c>
      <c r="CJ101" s="379">
        <v>4350000</v>
      </c>
      <c r="CK101" s="379">
        <v>4400000</v>
      </c>
      <c r="CL101" s="379">
        <v>4450000</v>
      </c>
      <c r="CM101" s="379">
        <v>4500000</v>
      </c>
      <c r="CN101" s="379">
        <v>4550000</v>
      </c>
      <c r="CO101" s="379">
        <v>4600000</v>
      </c>
      <c r="CP101" s="379">
        <v>4650000</v>
      </c>
      <c r="CQ101" s="379">
        <v>4700000</v>
      </c>
      <c r="CR101" s="379">
        <v>4750000</v>
      </c>
      <c r="CS101" s="379">
        <v>4800000</v>
      </c>
      <c r="CT101" s="379">
        <v>4850000</v>
      </c>
      <c r="CU101" s="379">
        <v>4900000</v>
      </c>
      <c r="CV101" s="379">
        <v>4950000</v>
      </c>
      <c r="CW101" s="379">
        <v>5000000</v>
      </c>
      <c r="CX101" s="379">
        <v>5050000</v>
      </c>
      <c r="CY101" s="379">
        <v>5100000</v>
      </c>
      <c r="CZ101" s="379">
        <v>5150000</v>
      </c>
      <c r="DA101" s="379">
        <v>5200000</v>
      </c>
      <c r="DB101" s="379">
        <v>5250000</v>
      </c>
      <c r="DC101" s="379">
        <v>5300000</v>
      </c>
      <c r="DD101" s="379">
        <v>5350000</v>
      </c>
      <c r="DE101" s="379">
        <v>5400000</v>
      </c>
      <c r="DF101" s="379">
        <v>5450000</v>
      </c>
      <c r="DG101" s="379">
        <v>5500000</v>
      </c>
      <c r="DH101" s="379">
        <v>5550000</v>
      </c>
      <c r="DI101" s="379">
        <v>5600000</v>
      </c>
      <c r="DJ101" s="379">
        <v>5650000</v>
      </c>
      <c r="DK101" s="379">
        <v>5700000</v>
      </c>
      <c r="DL101" s="379">
        <v>5750000</v>
      </c>
      <c r="DM101" s="379">
        <v>5800000</v>
      </c>
      <c r="DN101" s="379">
        <v>5850000</v>
      </c>
      <c r="DO101" s="379">
        <v>5900000</v>
      </c>
      <c r="DP101" s="379">
        <v>5950000</v>
      </c>
      <c r="DQ101" s="379">
        <v>6000000</v>
      </c>
      <c r="DR101" s="379">
        <v>6050000</v>
      </c>
      <c r="DS101" s="379">
        <v>6100000</v>
      </c>
      <c r="DT101" s="379">
        <v>6150000</v>
      </c>
      <c r="DU101" s="379">
        <v>6200000</v>
      </c>
      <c r="DV101" s="379">
        <v>6250000</v>
      </c>
      <c r="DW101" s="379">
        <v>6300000</v>
      </c>
      <c r="DX101" s="379">
        <v>6350000</v>
      </c>
      <c r="DY101" s="379">
        <v>6400000</v>
      </c>
      <c r="DZ101" s="379">
        <v>6450000</v>
      </c>
      <c r="EA101" s="379">
        <v>6500000</v>
      </c>
      <c r="EB101" s="379">
        <v>6550000</v>
      </c>
      <c r="EC101" s="379">
        <v>6600000</v>
      </c>
      <c r="ED101" s="379">
        <v>6650000</v>
      </c>
      <c r="EE101" s="379">
        <v>6700000</v>
      </c>
      <c r="EF101" s="379">
        <v>6750000</v>
      </c>
      <c r="EG101" s="379">
        <v>6800000</v>
      </c>
      <c r="EH101" s="379">
        <v>6850000</v>
      </c>
      <c r="EI101" s="379">
        <v>6900000</v>
      </c>
      <c r="EJ101" s="379">
        <v>6950000</v>
      </c>
      <c r="EK101" s="379">
        <v>7000000</v>
      </c>
      <c r="EL101" s="379">
        <v>7050000</v>
      </c>
      <c r="EM101" s="379">
        <v>7100000</v>
      </c>
      <c r="EN101" s="379">
        <v>7150000</v>
      </c>
      <c r="EO101" s="379">
        <v>7200000</v>
      </c>
      <c r="EP101" s="379">
        <v>7250000</v>
      </c>
      <c r="EQ101" s="379">
        <v>7300000</v>
      </c>
      <c r="ER101" s="379">
        <v>7350000</v>
      </c>
      <c r="ES101" s="379">
        <v>7400000</v>
      </c>
      <c r="ET101" s="379">
        <v>7450000</v>
      </c>
      <c r="EU101" s="379">
        <v>7500000</v>
      </c>
      <c r="EV101" s="379">
        <v>7550000</v>
      </c>
      <c r="EW101" s="379">
        <v>7600000</v>
      </c>
      <c r="EX101" s="379">
        <v>7650000</v>
      </c>
      <c r="EY101" s="379">
        <v>7700000</v>
      </c>
      <c r="EZ101" s="379">
        <v>7750000</v>
      </c>
      <c r="FA101" s="379">
        <v>7800000</v>
      </c>
      <c r="FB101" s="379">
        <v>7850000</v>
      </c>
      <c r="FC101" s="379">
        <v>7900000</v>
      </c>
      <c r="FD101" s="379">
        <v>7950000</v>
      </c>
      <c r="FE101" s="379">
        <v>8000000</v>
      </c>
      <c r="FF101" s="379">
        <f>+FE101+50000</f>
        <v>8050000</v>
      </c>
      <c r="FG101" s="380"/>
      <c r="FH101" s="380"/>
      <c r="FI101" s="380"/>
      <c r="FJ101" s="380"/>
      <c r="FK101" s="380"/>
      <c r="FL101" s="380"/>
      <c r="FM101" s="380"/>
      <c r="FN101" s="380"/>
      <c r="FO101" s="380"/>
      <c r="FP101" s="380"/>
      <c r="FQ101" s="380"/>
      <c r="FR101" s="380"/>
      <c r="FS101" s="380"/>
      <c r="FT101" s="380"/>
      <c r="FU101" s="380"/>
      <c r="FV101" s="380"/>
      <c r="FW101" s="380"/>
      <c r="FX101" s="380"/>
      <c r="FY101" s="380"/>
      <c r="FZ101" s="380"/>
      <c r="GA101" s="380"/>
      <c r="GB101" s="380"/>
      <c r="GC101" s="380"/>
      <c r="GD101" s="380"/>
      <c r="GE101" s="380"/>
      <c r="GF101" s="380"/>
      <c r="GG101" s="380"/>
      <c r="GH101" s="380"/>
      <c r="GI101" s="380"/>
      <c r="GJ101" s="380"/>
      <c r="GK101" s="380"/>
      <c r="GL101" s="380"/>
      <c r="GM101" s="380"/>
      <c r="GN101" s="380"/>
      <c r="GO101" s="380"/>
      <c r="GP101" s="380"/>
      <c r="GQ101" s="380"/>
      <c r="GR101" s="380"/>
      <c r="GS101" s="380"/>
      <c r="GT101" s="380"/>
      <c r="GU101" s="380"/>
      <c r="GV101" s="380"/>
      <c r="GW101" s="380"/>
      <c r="GX101" s="380"/>
      <c r="GY101" s="380"/>
      <c r="GZ101" s="380"/>
      <c r="HA101" s="380"/>
      <c r="HB101" s="380"/>
      <c r="HC101" s="380"/>
      <c r="HD101" s="380"/>
      <c r="HE101" s="380"/>
      <c r="HF101" s="380"/>
      <c r="HG101" s="380"/>
      <c r="HH101" s="380"/>
      <c r="HI101" s="380"/>
      <c r="HJ101" s="380"/>
      <c r="HK101" s="380"/>
      <c r="HL101" s="380"/>
      <c r="HM101" s="380"/>
      <c r="HN101" s="380"/>
      <c r="HO101" s="380"/>
      <c r="HP101" s="380"/>
      <c r="HQ101" s="380"/>
      <c r="HR101" s="380"/>
      <c r="HS101" s="380"/>
      <c r="HT101" s="380"/>
      <c r="HU101" s="380"/>
      <c r="HV101" s="380"/>
      <c r="HW101" s="380"/>
      <c r="HX101" s="380"/>
      <c r="HY101" s="380"/>
      <c r="HZ101" s="380"/>
      <c r="IA101" s="380"/>
      <c r="IB101" s="380"/>
      <c r="IC101" s="380"/>
      <c r="ID101" s="380"/>
      <c r="IE101" s="380"/>
      <c r="IF101" s="380"/>
      <c r="IG101" s="380"/>
      <c r="IH101" s="380"/>
      <c r="II101" s="380"/>
      <c r="IJ101" s="380"/>
      <c r="IK101" s="380"/>
      <c r="IL101" s="380"/>
      <c r="IM101" s="380"/>
      <c r="IN101" s="380"/>
      <c r="IO101" s="380"/>
      <c r="IP101" s="380"/>
      <c r="IQ101" s="380"/>
      <c r="IR101" s="380"/>
      <c r="IS101" s="380"/>
      <c r="IT101" s="380"/>
      <c r="IU101" s="380"/>
      <c r="IV101" s="380"/>
    </row>
    <row r="102" spans="1:256" s="364" customFormat="1" ht="12.75" hidden="1">
      <c r="A102" s="366"/>
      <c r="B102" s="366">
        <v>18</v>
      </c>
      <c r="C102" s="366" t="s">
        <v>271</v>
      </c>
      <c r="D102" s="366" t="s">
        <v>271</v>
      </c>
      <c r="E102" s="366" t="s">
        <v>271</v>
      </c>
      <c r="F102" s="366" t="s">
        <v>271</v>
      </c>
      <c r="G102" s="366" t="s">
        <v>271</v>
      </c>
      <c r="H102" s="366" t="s">
        <v>271</v>
      </c>
      <c r="I102" s="366" t="s">
        <v>271</v>
      </c>
      <c r="J102" s="366" t="s">
        <v>271</v>
      </c>
      <c r="K102" s="366" t="s">
        <v>271</v>
      </c>
      <c r="L102" s="366" t="s">
        <v>271</v>
      </c>
      <c r="M102" s="366" t="s">
        <v>271</v>
      </c>
      <c r="N102" s="366" t="s">
        <v>271</v>
      </c>
      <c r="O102" s="366" t="s">
        <v>271</v>
      </c>
      <c r="P102" s="366" t="s">
        <v>271</v>
      </c>
      <c r="Q102" s="366" t="s">
        <v>271</v>
      </c>
      <c r="R102" s="366" t="s">
        <v>271</v>
      </c>
      <c r="S102" s="366" t="s">
        <v>271</v>
      </c>
      <c r="T102" s="366" t="s">
        <v>271</v>
      </c>
      <c r="U102" s="366" t="s">
        <v>271</v>
      </c>
      <c r="V102" s="366" t="s">
        <v>271</v>
      </c>
      <c r="W102" s="366" t="s">
        <v>271</v>
      </c>
      <c r="X102" s="366" t="s">
        <v>271</v>
      </c>
      <c r="Y102" s="366" t="s">
        <v>271</v>
      </c>
      <c r="Z102" s="366" t="s">
        <v>271</v>
      </c>
      <c r="AA102" s="366" t="s">
        <v>271</v>
      </c>
      <c r="AB102" s="366" t="s">
        <v>271</v>
      </c>
      <c r="AC102" s="366" t="s">
        <v>271</v>
      </c>
      <c r="AD102" s="366" t="s">
        <v>271</v>
      </c>
      <c r="AE102" s="366" t="s">
        <v>271</v>
      </c>
      <c r="AF102" s="366" t="s">
        <v>271</v>
      </c>
      <c r="AG102" s="366" t="s">
        <v>271</v>
      </c>
      <c r="AH102" s="366" t="s">
        <v>271</v>
      </c>
      <c r="AI102" s="366" t="s">
        <v>271</v>
      </c>
      <c r="AJ102" s="366" t="s">
        <v>271</v>
      </c>
      <c r="AK102" s="366" t="s">
        <v>271</v>
      </c>
      <c r="AL102" s="366" t="s">
        <v>271</v>
      </c>
      <c r="AM102" s="366" t="s">
        <v>271</v>
      </c>
      <c r="AN102" s="366" t="s">
        <v>271</v>
      </c>
      <c r="AO102" s="366" t="s">
        <v>271</v>
      </c>
      <c r="AP102" s="366" t="s">
        <v>271</v>
      </c>
      <c r="AQ102" s="366" t="s">
        <v>271</v>
      </c>
      <c r="AR102" s="366" t="s">
        <v>271</v>
      </c>
      <c r="AS102" s="366" t="s">
        <v>271</v>
      </c>
      <c r="AT102" s="366" t="s">
        <v>271</v>
      </c>
      <c r="AU102" s="366" t="s">
        <v>271</v>
      </c>
      <c r="AV102" s="366" t="s">
        <v>271</v>
      </c>
      <c r="AW102" s="366" t="s">
        <v>271</v>
      </c>
      <c r="AX102" s="366" t="s">
        <v>271</v>
      </c>
      <c r="AY102" s="366" t="s">
        <v>271</v>
      </c>
      <c r="AZ102" s="366" t="s">
        <v>271</v>
      </c>
      <c r="BA102" s="366" t="s">
        <v>271</v>
      </c>
      <c r="BB102" s="366" t="s">
        <v>271</v>
      </c>
      <c r="BC102" s="366" t="s">
        <v>271</v>
      </c>
      <c r="BD102" s="366" t="s">
        <v>271</v>
      </c>
      <c r="BE102" s="366" t="s">
        <v>271</v>
      </c>
      <c r="BF102" s="366" t="s">
        <v>271</v>
      </c>
      <c r="BG102" s="366" t="s">
        <v>271</v>
      </c>
      <c r="BH102" s="366" t="s">
        <v>271</v>
      </c>
      <c r="BI102" s="366" t="s">
        <v>271</v>
      </c>
      <c r="BJ102" s="366" t="s">
        <v>272</v>
      </c>
      <c r="BK102" s="366" t="s">
        <v>272</v>
      </c>
      <c r="BL102" s="366" t="s">
        <v>272</v>
      </c>
      <c r="BM102" s="366" t="s">
        <v>272</v>
      </c>
      <c r="BN102" s="366" t="s">
        <v>272</v>
      </c>
      <c r="BO102" s="366" t="s">
        <v>272</v>
      </c>
      <c r="BP102" s="366" t="s">
        <v>272</v>
      </c>
      <c r="BQ102" s="366" t="s">
        <v>272</v>
      </c>
      <c r="BR102" s="366" t="s">
        <v>272</v>
      </c>
      <c r="BS102" s="366" t="s">
        <v>272</v>
      </c>
      <c r="BT102" s="366" t="s">
        <v>272</v>
      </c>
      <c r="BU102" s="366" t="s">
        <v>272</v>
      </c>
      <c r="BV102" s="366" t="s">
        <v>272</v>
      </c>
      <c r="BW102" s="366" t="s">
        <v>272</v>
      </c>
      <c r="BX102" s="366" t="s">
        <v>272</v>
      </c>
      <c r="BY102" s="366" t="s">
        <v>272</v>
      </c>
      <c r="BZ102" s="366" t="s">
        <v>272</v>
      </c>
      <c r="CA102" s="366" t="s">
        <v>272</v>
      </c>
      <c r="CB102" s="366" t="s">
        <v>272</v>
      </c>
      <c r="CC102" s="366" t="s">
        <v>272</v>
      </c>
      <c r="CD102" s="366" t="s">
        <v>272</v>
      </c>
      <c r="CE102" s="366" t="s">
        <v>272</v>
      </c>
      <c r="CF102" s="366" t="s">
        <v>272</v>
      </c>
      <c r="CG102" s="366" t="s">
        <v>272</v>
      </c>
      <c r="CH102" s="366" t="s">
        <v>272</v>
      </c>
      <c r="CI102" s="366" t="s">
        <v>272</v>
      </c>
      <c r="CJ102" s="366" t="s">
        <v>272</v>
      </c>
      <c r="CK102" s="366" t="s">
        <v>272</v>
      </c>
      <c r="CL102" s="366" t="s">
        <v>272</v>
      </c>
      <c r="CM102" s="366" t="s">
        <v>272</v>
      </c>
      <c r="CN102" s="366" t="s">
        <v>273</v>
      </c>
      <c r="CO102" s="366" t="s">
        <v>273</v>
      </c>
      <c r="CP102" s="366" t="s">
        <v>273</v>
      </c>
      <c r="CQ102" s="366" t="s">
        <v>273</v>
      </c>
      <c r="CR102" s="366" t="s">
        <v>273</v>
      </c>
      <c r="CS102" s="366" t="s">
        <v>273</v>
      </c>
      <c r="CT102" s="366" t="s">
        <v>273</v>
      </c>
      <c r="CU102" s="366" t="s">
        <v>273</v>
      </c>
      <c r="CV102" s="366" t="s">
        <v>273</v>
      </c>
      <c r="CW102" s="366" t="s">
        <v>273</v>
      </c>
      <c r="CX102" s="366" t="s">
        <v>273</v>
      </c>
      <c r="CY102" s="366" t="s">
        <v>273</v>
      </c>
      <c r="CZ102" s="366" t="s">
        <v>273</v>
      </c>
      <c r="DA102" s="366" t="s">
        <v>273</v>
      </c>
      <c r="DB102" s="366" t="s">
        <v>273</v>
      </c>
      <c r="DC102" s="366" t="s">
        <v>273</v>
      </c>
      <c r="DD102" s="366" t="s">
        <v>273</v>
      </c>
      <c r="DE102" s="366" t="s">
        <v>273</v>
      </c>
      <c r="DF102" s="366" t="s">
        <v>273</v>
      </c>
      <c r="DG102" s="366" t="s">
        <v>273</v>
      </c>
      <c r="DH102" s="366" t="s">
        <v>273</v>
      </c>
      <c r="DI102" s="366" t="s">
        <v>273</v>
      </c>
      <c r="DJ102" s="366" t="s">
        <v>273</v>
      </c>
      <c r="DK102" s="366" t="s">
        <v>273</v>
      </c>
      <c r="DL102" s="366" t="s">
        <v>273</v>
      </c>
      <c r="DM102" s="366" t="s">
        <v>273</v>
      </c>
      <c r="DN102" s="366" t="s">
        <v>273</v>
      </c>
      <c r="DO102" s="366" t="s">
        <v>273</v>
      </c>
      <c r="DP102" s="366" t="s">
        <v>273</v>
      </c>
      <c r="DQ102" s="366" t="s">
        <v>273</v>
      </c>
      <c r="DR102" s="366" t="s">
        <v>273</v>
      </c>
      <c r="DS102" s="366" t="s">
        <v>273</v>
      </c>
      <c r="DT102" s="366" t="s">
        <v>273</v>
      </c>
      <c r="DU102" s="366" t="s">
        <v>273</v>
      </c>
      <c r="DV102" s="366" t="s">
        <v>273</v>
      </c>
      <c r="DW102" s="366" t="s">
        <v>273</v>
      </c>
      <c r="DX102" s="366" t="s">
        <v>273</v>
      </c>
      <c r="DY102" s="366" t="s">
        <v>273</v>
      </c>
      <c r="DZ102" s="366" t="s">
        <v>273</v>
      </c>
      <c r="EA102" s="366" t="s">
        <v>273</v>
      </c>
      <c r="EB102" s="366" t="s">
        <v>273</v>
      </c>
      <c r="EC102" s="366" t="s">
        <v>273</v>
      </c>
      <c r="ED102" s="366" t="s">
        <v>273</v>
      </c>
      <c r="EE102" s="366" t="s">
        <v>273</v>
      </c>
      <c r="EF102" s="366" t="s">
        <v>273</v>
      </c>
      <c r="EG102" s="366" t="s">
        <v>273</v>
      </c>
      <c r="EH102" s="366" t="s">
        <v>273</v>
      </c>
      <c r="EI102" s="366" t="s">
        <v>273</v>
      </c>
      <c r="EJ102" s="366" t="s">
        <v>273</v>
      </c>
      <c r="EK102" s="366" t="s">
        <v>273</v>
      </c>
      <c r="EL102" s="366" t="s">
        <v>273</v>
      </c>
      <c r="EM102" s="366" t="s">
        <v>273</v>
      </c>
      <c r="EN102" s="366" t="s">
        <v>273</v>
      </c>
      <c r="EO102" s="366" t="s">
        <v>273</v>
      </c>
      <c r="EP102" s="366" t="s">
        <v>273</v>
      </c>
      <c r="EQ102" s="366" t="s">
        <v>273</v>
      </c>
      <c r="ER102" s="366" t="s">
        <v>273</v>
      </c>
      <c r="ES102" s="366" t="s">
        <v>273</v>
      </c>
      <c r="ET102" s="366" t="s">
        <v>273</v>
      </c>
      <c r="EU102" s="366" t="s">
        <v>273</v>
      </c>
      <c r="EV102" s="366" t="s">
        <v>273</v>
      </c>
      <c r="EW102" s="366" t="s">
        <v>273</v>
      </c>
      <c r="EX102" s="366" t="s">
        <v>273</v>
      </c>
      <c r="EY102" s="366" t="s">
        <v>273</v>
      </c>
      <c r="EZ102" s="366" t="s">
        <v>273</v>
      </c>
      <c r="FA102" s="366" t="s">
        <v>273</v>
      </c>
      <c r="FB102" s="366" t="s">
        <v>273</v>
      </c>
      <c r="FC102" s="366" t="s">
        <v>273</v>
      </c>
      <c r="FD102" s="366" t="s">
        <v>273</v>
      </c>
      <c r="FE102" s="366" t="s">
        <v>273</v>
      </c>
      <c r="FF102" s="366" t="s">
        <v>274</v>
      </c>
    </row>
    <row r="103" spans="1:256" s="364" customFormat="1" ht="12.75" hidden="1">
      <c r="A103" s="366"/>
      <c r="B103" s="366">
        <v>19</v>
      </c>
      <c r="C103" s="366" t="s">
        <v>271</v>
      </c>
      <c r="D103" s="366" t="s">
        <v>271</v>
      </c>
      <c r="E103" s="366" t="s">
        <v>271</v>
      </c>
      <c r="F103" s="366" t="s">
        <v>271</v>
      </c>
      <c r="G103" s="366" t="s">
        <v>271</v>
      </c>
      <c r="H103" s="366" t="s">
        <v>271</v>
      </c>
      <c r="I103" s="366" t="s">
        <v>271</v>
      </c>
      <c r="J103" s="366" t="s">
        <v>271</v>
      </c>
      <c r="K103" s="366" t="s">
        <v>271</v>
      </c>
      <c r="L103" s="366" t="s">
        <v>271</v>
      </c>
      <c r="M103" s="366" t="s">
        <v>271</v>
      </c>
      <c r="N103" s="366" t="s">
        <v>271</v>
      </c>
      <c r="O103" s="366" t="s">
        <v>271</v>
      </c>
      <c r="P103" s="366" t="s">
        <v>271</v>
      </c>
      <c r="Q103" s="366" t="s">
        <v>271</v>
      </c>
      <c r="R103" s="366" t="s">
        <v>271</v>
      </c>
      <c r="S103" s="366" t="s">
        <v>271</v>
      </c>
      <c r="T103" s="366" t="s">
        <v>271</v>
      </c>
      <c r="U103" s="366" t="s">
        <v>271</v>
      </c>
      <c r="V103" s="366" t="s">
        <v>271</v>
      </c>
      <c r="W103" s="366" t="s">
        <v>271</v>
      </c>
      <c r="X103" s="366" t="s">
        <v>271</v>
      </c>
      <c r="Y103" s="366" t="s">
        <v>271</v>
      </c>
      <c r="Z103" s="366" t="s">
        <v>271</v>
      </c>
      <c r="AA103" s="366" t="s">
        <v>271</v>
      </c>
      <c r="AB103" s="366" t="s">
        <v>271</v>
      </c>
      <c r="AC103" s="366" t="s">
        <v>271</v>
      </c>
      <c r="AD103" s="366" t="s">
        <v>271</v>
      </c>
      <c r="AE103" s="366" t="s">
        <v>271</v>
      </c>
      <c r="AF103" s="366" t="s">
        <v>271</v>
      </c>
      <c r="AG103" s="366" t="s">
        <v>271</v>
      </c>
      <c r="AH103" s="366" t="s">
        <v>271</v>
      </c>
      <c r="AI103" s="366" t="s">
        <v>271</v>
      </c>
      <c r="AJ103" s="366" t="s">
        <v>271</v>
      </c>
      <c r="AK103" s="366" t="s">
        <v>271</v>
      </c>
      <c r="AL103" s="366" t="s">
        <v>271</v>
      </c>
      <c r="AM103" s="366" t="s">
        <v>271</v>
      </c>
      <c r="AN103" s="366" t="s">
        <v>271</v>
      </c>
      <c r="AO103" s="366" t="s">
        <v>271</v>
      </c>
      <c r="AP103" s="366" t="s">
        <v>271</v>
      </c>
      <c r="AQ103" s="366" t="s">
        <v>271</v>
      </c>
      <c r="AR103" s="366" t="s">
        <v>271</v>
      </c>
      <c r="AS103" s="366" t="s">
        <v>271</v>
      </c>
      <c r="AT103" s="366" t="s">
        <v>271</v>
      </c>
      <c r="AU103" s="366" t="s">
        <v>271</v>
      </c>
      <c r="AV103" s="366" t="s">
        <v>271</v>
      </c>
      <c r="AW103" s="366" t="s">
        <v>271</v>
      </c>
      <c r="AX103" s="366" t="s">
        <v>271</v>
      </c>
      <c r="AY103" s="366" t="s">
        <v>271</v>
      </c>
      <c r="AZ103" s="366" t="s">
        <v>271</v>
      </c>
      <c r="BA103" s="366" t="s">
        <v>271</v>
      </c>
      <c r="BB103" s="366" t="s">
        <v>271</v>
      </c>
      <c r="BC103" s="366" t="s">
        <v>271</v>
      </c>
      <c r="BD103" s="366" t="s">
        <v>271</v>
      </c>
      <c r="BE103" s="366" t="s">
        <v>271</v>
      </c>
      <c r="BF103" s="366" t="s">
        <v>271</v>
      </c>
      <c r="BG103" s="366" t="s">
        <v>271</v>
      </c>
      <c r="BH103" s="366" t="s">
        <v>271</v>
      </c>
      <c r="BI103" s="366" t="s">
        <v>271</v>
      </c>
      <c r="BJ103" s="366" t="s">
        <v>272</v>
      </c>
      <c r="BK103" s="366" t="s">
        <v>272</v>
      </c>
      <c r="BL103" s="366" t="s">
        <v>272</v>
      </c>
      <c r="BM103" s="366" t="s">
        <v>272</v>
      </c>
      <c r="BN103" s="366" t="s">
        <v>272</v>
      </c>
      <c r="BO103" s="366" t="s">
        <v>272</v>
      </c>
      <c r="BP103" s="366" t="s">
        <v>272</v>
      </c>
      <c r="BQ103" s="366" t="s">
        <v>272</v>
      </c>
      <c r="BR103" s="366" t="s">
        <v>272</v>
      </c>
      <c r="BS103" s="366" t="s">
        <v>272</v>
      </c>
      <c r="BT103" s="366" t="s">
        <v>272</v>
      </c>
      <c r="BU103" s="366" t="s">
        <v>272</v>
      </c>
      <c r="BV103" s="366" t="s">
        <v>272</v>
      </c>
      <c r="BW103" s="366" t="s">
        <v>272</v>
      </c>
      <c r="BX103" s="366" t="s">
        <v>272</v>
      </c>
      <c r="BY103" s="366" t="s">
        <v>272</v>
      </c>
      <c r="BZ103" s="366" t="s">
        <v>272</v>
      </c>
      <c r="CA103" s="366" t="s">
        <v>272</v>
      </c>
      <c r="CB103" s="366" t="s">
        <v>272</v>
      </c>
      <c r="CC103" s="366" t="s">
        <v>272</v>
      </c>
      <c r="CD103" s="366" t="s">
        <v>272</v>
      </c>
      <c r="CE103" s="366" t="s">
        <v>272</v>
      </c>
      <c r="CF103" s="366" t="s">
        <v>272</v>
      </c>
      <c r="CG103" s="366" t="s">
        <v>272</v>
      </c>
      <c r="CH103" s="366" t="s">
        <v>272</v>
      </c>
      <c r="CI103" s="366" t="s">
        <v>272</v>
      </c>
      <c r="CJ103" s="366" t="s">
        <v>272</v>
      </c>
      <c r="CK103" s="366" t="s">
        <v>272</v>
      </c>
      <c r="CL103" s="366" t="s">
        <v>272</v>
      </c>
      <c r="CM103" s="366" t="s">
        <v>272</v>
      </c>
      <c r="CN103" s="366" t="s">
        <v>273</v>
      </c>
      <c r="CO103" s="366" t="s">
        <v>273</v>
      </c>
      <c r="CP103" s="366" t="s">
        <v>273</v>
      </c>
      <c r="CQ103" s="366" t="s">
        <v>273</v>
      </c>
      <c r="CR103" s="366" t="s">
        <v>273</v>
      </c>
      <c r="CS103" s="366" t="s">
        <v>273</v>
      </c>
      <c r="CT103" s="366" t="s">
        <v>273</v>
      </c>
      <c r="CU103" s="366" t="s">
        <v>273</v>
      </c>
      <c r="CV103" s="366" t="s">
        <v>273</v>
      </c>
      <c r="CW103" s="366" t="s">
        <v>273</v>
      </c>
      <c r="CX103" s="366" t="s">
        <v>273</v>
      </c>
      <c r="CY103" s="366" t="s">
        <v>273</v>
      </c>
      <c r="CZ103" s="366" t="s">
        <v>273</v>
      </c>
      <c r="DA103" s="366" t="s">
        <v>273</v>
      </c>
      <c r="DB103" s="366" t="s">
        <v>273</v>
      </c>
      <c r="DC103" s="366" t="s">
        <v>273</v>
      </c>
      <c r="DD103" s="366" t="s">
        <v>273</v>
      </c>
      <c r="DE103" s="366" t="s">
        <v>273</v>
      </c>
      <c r="DF103" s="366" t="s">
        <v>273</v>
      </c>
      <c r="DG103" s="366" t="s">
        <v>273</v>
      </c>
      <c r="DH103" s="366" t="s">
        <v>273</v>
      </c>
      <c r="DI103" s="366" t="s">
        <v>273</v>
      </c>
      <c r="DJ103" s="366" t="s">
        <v>273</v>
      </c>
      <c r="DK103" s="366" t="s">
        <v>273</v>
      </c>
      <c r="DL103" s="366" t="s">
        <v>273</v>
      </c>
      <c r="DM103" s="366" t="s">
        <v>273</v>
      </c>
      <c r="DN103" s="366" t="s">
        <v>273</v>
      </c>
      <c r="DO103" s="366" t="s">
        <v>273</v>
      </c>
      <c r="DP103" s="366" t="s">
        <v>273</v>
      </c>
      <c r="DQ103" s="366" t="s">
        <v>273</v>
      </c>
      <c r="DR103" s="366" t="s">
        <v>273</v>
      </c>
      <c r="DS103" s="366" t="s">
        <v>273</v>
      </c>
      <c r="DT103" s="366" t="s">
        <v>273</v>
      </c>
      <c r="DU103" s="366" t="s">
        <v>273</v>
      </c>
      <c r="DV103" s="366" t="s">
        <v>273</v>
      </c>
      <c r="DW103" s="366" t="s">
        <v>273</v>
      </c>
      <c r="DX103" s="366" t="s">
        <v>273</v>
      </c>
      <c r="DY103" s="366" t="s">
        <v>273</v>
      </c>
      <c r="DZ103" s="366" t="s">
        <v>273</v>
      </c>
      <c r="EA103" s="366" t="s">
        <v>273</v>
      </c>
      <c r="EB103" s="366" t="s">
        <v>273</v>
      </c>
      <c r="EC103" s="366" t="s">
        <v>273</v>
      </c>
      <c r="ED103" s="366" t="s">
        <v>273</v>
      </c>
      <c r="EE103" s="366" t="s">
        <v>273</v>
      </c>
      <c r="EF103" s="366" t="s">
        <v>273</v>
      </c>
      <c r="EG103" s="366" t="s">
        <v>273</v>
      </c>
      <c r="EH103" s="366" t="s">
        <v>273</v>
      </c>
      <c r="EI103" s="366" t="s">
        <v>273</v>
      </c>
      <c r="EJ103" s="366" t="s">
        <v>273</v>
      </c>
      <c r="EK103" s="366" t="s">
        <v>273</v>
      </c>
      <c r="EL103" s="366" t="s">
        <v>273</v>
      </c>
      <c r="EM103" s="366" t="s">
        <v>273</v>
      </c>
      <c r="EN103" s="366" t="s">
        <v>273</v>
      </c>
      <c r="EO103" s="366" t="s">
        <v>273</v>
      </c>
      <c r="EP103" s="366" t="s">
        <v>273</v>
      </c>
      <c r="EQ103" s="366" t="s">
        <v>273</v>
      </c>
      <c r="ER103" s="366" t="s">
        <v>273</v>
      </c>
      <c r="ES103" s="366" t="s">
        <v>273</v>
      </c>
      <c r="ET103" s="366" t="s">
        <v>273</v>
      </c>
      <c r="EU103" s="366" t="s">
        <v>273</v>
      </c>
      <c r="EV103" s="366" t="s">
        <v>273</v>
      </c>
      <c r="EW103" s="366" t="s">
        <v>273</v>
      </c>
      <c r="EX103" s="366" t="s">
        <v>273</v>
      </c>
      <c r="EY103" s="366" t="s">
        <v>273</v>
      </c>
      <c r="EZ103" s="366" t="s">
        <v>273</v>
      </c>
      <c r="FA103" s="366" t="s">
        <v>273</v>
      </c>
      <c r="FB103" s="366" t="s">
        <v>273</v>
      </c>
      <c r="FC103" s="366" t="s">
        <v>273</v>
      </c>
      <c r="FD103" s="366" t="s">
        <v>273</v>
      </c>
      <c r="FE103" s="366" t="s">
        <v>273</v>
      </c>
      <c r="FF103" s="366" t="s">
        <v>274</v>
      </c>
    </row>
    <row r="104" spans="1:256" s="364" customFormat="1" ht="12.75" hidden="1">
      <c r="A104" s="366"/>
      <c r="B104" s="366">
        <v>20</v>
      </c>
      <c r="C104" s="366" t="s">
        <v>271</v>
      </c>
      <c r="D104" s="366" t="s">
        <v>271</v>
      </c>
      <c r="E104" s="366" t="s">
        <v>271</v>
      </c>
      <c r="F104" s="366" t="s">
        <v>271</v>
      </c>
      <c r="G104" s="366" t="s">
        <v>271</v>
      </c>
      <c r="H104" s="366" t="s">
        <v>271</v>
      </c>
      <c r="I104" s="366" t="s">
        <v>271</v>
      </c>
      <c r="J104" s="366" t="s">
        <v>271</v>
      </c>
      <c r="K104" s="366" t="s">
        <v>271</v>
      </c>
      <c r="L104" s="366" t="s">
        <v>271</v>
      </c>
      <c r="M104" s="366" t="s">
        <v>271</v>
      </c>
      <c r="N104" s="366" t="s">
        <v>271</v>
      </c>
      <c r="O104" s="366" t="s">
        <v>271</v>
      </c>
      <c r="P104" s="366" t="s">
        <v>271</v>
      </c>
      <c r="Q104" s="366" t="s">
        <v>271</v>
      </c>
      <c r="R104" s="366" t="s">
        <v>271</v>
      </c>
      <c r="S104" s="366" t="s">
        <v>271</v>
      </c>
      <c r="T104" s="366" t="s">
        <v>271</v>
      </c>
      <c r="U104" s="366" t="s">
        <v>271</v>
      </c>
      <c r="V104" s="366" t="s">
        <v>271</v>
      </c>
      <c r="W104" s="366" t="s">
        <v>271</v>
      </c>
      <c r="X104" s="366" t="s">
        <v>271</v>
      </c>
      <c r="Y104" s="366" t="s">
        <v>271</v>
      </c>
      <c r="Z104" s="366" t="s">
        <v>271</v>
      </c>
      <c r="AA104" s="366" t="s">
        <v>271</v>
      </c>
      <c r="AB104" s="366" t="s">
        <v>271</v>
      </c>
      <c r="AC104" s="366" t="s">
        <v>271</v>
      </c>
      <c r="AD104" s="366" t="s">
        <v>271</v>
      </c>
      <c r="AE104" s="366" t="s">
        <v>271</v>
      </c>
      <c r="AF104" s="366" t="s">
        <v>271</v>
      </c>
      <c r="AG104" s="366" t="s">
        <v>271</v>
      </c>
      <c r="AH104" s="366" t="s">
        <v>271</v>
      </c>
      <c r="AI104" s="366" t="s">
        <v>271</v>
      </c>
      <c r="AJ104" s="366" t="s">
        <v>271</v>
      </c>
      <c r="AK104" s="366" t="s">
        <v>271</v>
      </c>
      <c r="AL104" s="366" t="s">
        <v>271</v>
      </c>
      <c r="AM104" s="366" t="s">
        <v>271</v>
      </c>
      <c r="AN104" s="366" t="s">
        <v>271</v>
      </c>
      <c r="AO104" s="366" t="s">
        <v>271</v>
      </c>
      <c r="AP104" s="366" t="s">
        <v>271</v>
      </c>
      <c r="AQ104" s="366" t="s">
        <v>271</v>
      </c>
      <c r="AR104" s="366" t="s">
        <v>271</v>
      </c>
      <c r="AS104" s="366" t="s">
        <v>271</v>
      </c>
      <c r="AT104" s="366" t="s">
        <v>271</v>
      </c>
      <c r="AU104" s="366" t="s">
        <v>271</v>
      </c>
      <c r="AV104" s="366" t="s">
        <v>271</v>
      </c>
      <c r="AW104" s="366" t="s">
        <v>271</v>
      </c>
      <c r="AX104" s="366" t="s">
        <v>271</v>
      </c>
      <c r="AY104" s="366" t="s">
        <v>271</v>
      </c>
      <c r="AZ104" s="366" t="s">
        <v>271</v>
      </c>
      <c r="BA104" s="366" t="s">
        <v>271</v>
      </c>
      <c r="BB104" s="366" t="s">
        <v>271</v>
      </c>
      <c r="BC104" s="366" t="s">
        <v>271</v>
      </c>
      <c r="BD104" s="366" t="s">
        <v>271</v>
      </c>
      <c r="BE104" s="366" t="s">
        <v>271</v>
      </c>
      <c r="BF104" s="366" t="s">
        <v>271</v>
      </c>
      <c r="BG104" s="366" t="s">
        <v>271</v>
      </c>
      <c r="BH104" s="366" t="s">
        <v>271</v>
      </c>
      <c r="BI104" s="366" t="s">
        <v>271</v>
      </c>
      <c r="BJ104" s="366" t="s">
        <v>272</v>
      </c>
      <c r="BK104" s="366" t="s">
        <v>272</v>
      </c>
      <c r="BL104" s="366" t="s">
        <v>272</v>
      </c>
      <c r="BM104" s="366" t="s">
        <v>272</v>
      </c>
      <c r="BN104" s="366" t="s">
        <v>272</v>
      </c>
      <c r="BO104" s="366" t="s">
        <v>272</v>
      </c>
      <c r="BP104" s="366" t="s">
        <v>272</v>
      </c>
      <c r="BQ104" s="366" t="s">
        <v>272</v>
      </c>
      <c r="BR104" s="366" t="s">
        <v>272</v>
      </c>
      <c r="BS104" s="366" t="s">
        <v>272</v>
      </c>
      <c r="BT104" s="366" t="s">
        <v>272</v>
      </c>
      <c r="BU104" s="366" t="s">
        <v>272</v>
      </c>
      <c r="BV104" s="366" t="s">
        <v>272</v>
      </c>
      <c r="BW104" s="366" t="s">
        <v>272</v>
      </c>
      <c r="BX104" s="366" t="s">
        <v>272</v>
      </c>
      <c r="BY104" s="366" t="s">
        <v>272</v>
      </c>
      <c r="BZ104" s="366" t="s">
        <v>272</v>
      </c>
      <c r="CA104" s="366" t="s">
        <v>272</v>
      </c>
      <c r="CB104" s="366" t="s">
        <v>272</v>
      </c>
      <c r="CC104" s="366" t="s">
        <v>272</v>
      </c>
      <c r="CD104" s="366" t="s">
        <v>272</v>
      </c>
      <c r="CE104" s="366" t="s">
        <v>272</v>
      </c>
      <c r="CF104" s="366" t="s">
        <v>272</v>
      </c>
      <c r="CG104" s="366" t="s">
        <v>272</v>
      </c>
      <c r="CH104" s="366" t="s">
        <v>272</v>
      </c>
      <c r="CI104" s="366" t="s">
        <v>272</v>
      </c>
      <c r="CJ104" s="366" t="s">
        <v>272</v>
      </c>
      <c r="CK104" s="366" t="s">
        <v>272</v>
      </c>
      <c r="CL104" s="366" t="s">
        <v>272</v>
      </c>
      <c r="CM104" s="366" t="s">
        <v>272</v>
      </c>
      <c r="CN104" s="366" t="s">
        <v>273</v>
      </c>
      <c r="CO104" s="366" t="s">
        <v>273</v>
      </c>
      <c r="CP104" s="366" t="s">
        <v>273</v>
      </c>
      <c r="CQ104" s="366" t="s">
        <v>273</v>
      </c>
      <c r="CR104" s="366" t="s">
        <v>273</v>
      </c>
      <c r="CS104" s="366" t="s">
        <v>273</v>
      </c>
      <c r="CT104" s="366" t="s">
        <v>273</v>
      </c>
      <c r="CU104" s="366" t="s">
        <v>273</v>
      </c>
      <c r="CV104" s="366" t="s">
        <v>273</v>
      </c>
      <c r="CW104" s="366" t="s">
        <v>273</v>
      </c>
      <c r="CX104" s="366" t="s">
        <v>273</v>
      </c>
      <c r="CY104" s="366" t="s">
        <v>273</v>
      </c>
      <c r="CZ104" s="366" t="s">
        <v>273</v>
      </c>
      <c r="DA104" s="366" t="s">
        <v>273</v>
      </c>
      <c r="DB104" s="366" t="s">
        <v>273</v>
      </c>
      <c r="DC104" s="366" t="s">
        <v>273</v>
      </c>
      <c r="DD104" s="366" t="s">
        <v>273</v>
      </c>
      <c r="DE104" s="366" t="s">
        <v>273</v>
      </c>
      <c r="DF104" s="366" t="s">
        <v>273</v>
      </c>
      <c r="DG104" s="366" t="s">
        <v>273</v>
      </c>
      <c r="DH104" s="366" t="s">
        <v>273</v>
      </c>
      <c r="DI104" s="366" t="s">
        <v>273</v>
      </c>
      <c r="DJ104" s="366" t="s">
        <v>273</v>
      </c>
      <c r="DK104" s="366" t="s">
        <v>273</v>
      </c>
      <c r="DL104" s="366" t="s">
        <v>273</v>
      </c>
      <c r="DM104" s="366" t="s">
        <v>273</v>
      </c>
      <c r="DN104" s="366" t="s">
        <v>273</v>
      </c>
      <c r="DO104" s="366" t="s">
        <v>273</v>
      </c>
      <c r="DP104" s="366" t="s">
        <v>273</v>
      </c>
      <c r="DQ104" s="366" t="s">
        <v>273</v>
      </c>
      <c r="DR104" s="366" t="s">
        <v>273</v>
      </c>
      <c r="DS104" s="366" t="s">
        <v>273</v>
      </c>
      <c r="DT104" s="366" t="s">
        <v>273</v>
      </c>
      <c r="DU104" s="366" t="s">
        <v>273</v>
      </c>
      <c r="DV104" s="366" t="s">
        <v>273</v>
      </c>
      <c r="DW104" s="366" t="s">
        <v>273</v>
      </c>
      <c r="DX104" s="366" t="s">
        <v>273</v>
      </c>
      <c r="DY104" s="366" t="s">
        <v>273</v>
      </c>
      <c r="DZ104" s="366" t="s">
        <v>273</v>
      </c>
      <c r="EA104" s="366" t="s">
        <v>273</v>
      </c>
      <c r="EB104" s="366" t="s">
        <v>273</v>
      </c>
      <c r="EC104" s="366" t="s">
        <v>273</v>
      </c>
      <c r="ED104" s="366" t="s">
        <v>273</v>
      </c>
      <c r="EE104" s="366" t="s">
        <v>273</v>
      </c>
      <c r="EF104" s="366" t="s">
        <v>273</v>
      </c>
      <c r="EG104" s="366" t="s">
        <v>273</v>
      </c>
      <c r="EH104" s="366" t="s">
        <v>273</v>
      </c>
      <c r="EI104" s="366" t="s">
        <v>273</v>
      </c>
      <c r="EJ104" s="366" t="s">
        <v>273</v>
      </c>
      <c r="EK104" s="366" t="s">
        <v>273</v>
      </c>
      <c r="EL104" s="366" t="s">
        <v>273</v>
      </c>
      <c r="EM104" s="366" t="s">
        <v>273</v>
      </c>
      <c r="EN104" s="366" t="s">
        <v>273</v>
      </c>
      <c r="EO104" s="366" t="s">
        <v>273</v>
      </c>
      <c r="EP104" s="366" t="s">
        <v>273</v>
      </c>
      <c r="EQ104" s="366" t="s">
        <v>273</v>
      </c>
      <c r="ER104" s="366" t="s">
        <v>273</v>
      </c>
      <c r="ES104" s="366" t="s">
        <v>273</v>
      </c>
      <c r="ET104" s="366" t="s">
        <v>273</v>
      </c>
      <c r="EU104" s="366" t="s">
        <v>273</v>
      </c>
      <c r="EV104" s="366" t="s">
        <v>273</v>
      </c>
      <c r="EW104" s="366" t="s">
        <v>273</v>
      </c>
      <c r="EX104" s="366" t="s">
        <v>273</v>
      </c>
      <c r="EY104" s="366" t="s">
        <v>273</v>
      </c>
      <c r="EZ104" s="366" t="s">
        <v>273</v>
      </c>
      <c r="FA104" s="366" t="s">
        <v>273</v>
      </c>
      <c r="FB104" s="366" t="s">
        <v>273</v>
      </c>
      <c r="FC104" s="366" t="s">
        <v>273</v>
      </c>
      <c r="FD104" s="366" t="s">
        <v>273</v>
      </c>
      <c r="FE104" s="366" t="s">
        <v>273</v>
      </c>
      <c r="FF104" s="366" t="s">
        <v>274</v>
      </c>
    </row>
    <row r="105" spans="1:256" s="364" customFormat="1" ht="12.75" hidden="1">
      <c r="A105" s="366"/>
      <c r="B105" s="366">
        <v>21</v>
      </c>
      <c r="C105" s="366" t="s">
        <v>271</v>
      </c>
      <c r="D105" s="366" t="s">
        <v>271</v>
      </c>
      <c r="E105" s="366" t="s">
        <v>271</v>
      </c>
      <c r="F105" s="366" t="s">
        <v>271</v>
      </c>
      <c r="G105" s="366" t="s">
        <v>271</v>
      </c>
      <c r="H105" s="366" t="s">
        <v>271</v>
      </c>
      <c r="I105" s="366" t="s">
        <v>271</v>
      </c>
      <c r="J105" s="366" t="s">
        <v>271</v>
      </c>
      <c r="K105" s="366" t="s">
        <v>271</v>
      </c>
      <c r="L105" s="366" t="s">
        <v>271</v>
      </c>
      <c r="M105" s="366" t="s">
        <v>271</v>
      </c>
      <c r="N105" s="366" t="s">
        <v>271</v>
      </c>
      <c r="O105" s="366" t="s">
        <v>271</v>
      </c>
      <c r="P105" s="366" t="s">
        <v>271</v>
      </c>
      <c r="Q105" s="366" t="s">
        <v>271</v>
      </c>
      <c r="R105" s="366" t="s">
        <v>271</v>
      </c>
      <c r="S105" s="366" t="s">
        <v>271</v>
      </c>
      <c r="T105" s="366" t="s">
        <v>271</v>
      </c>
      <c r="U105" s="366" t="s">
        <v>271</v>
      </c>
      <c r="V105" s="366" t="s">
        <v>271</v>
      </c>
      <c r="W105" s="366" t="s">
        <v>271</v>
      </c>
      <c r="X105" s="366" t="s">
        <v>271</v>
      </c>
      <c r="Y105" s="366" t="s">
        <v>271</v>
      </c>
      <c r="Z105" s="366" t="s">
        <v>271</v>
      </c>
      <c r="AA105" s="366" t="s">
        <v>271</v>
      </c>
      <c r="AB105" s="366" t="s">
        <v>271</v>
      </c>
      <c r="AC105" s="366" t="s">
        <v>271</v>
      </c>
      <c r="AD105" s="366" t="s">
        <v>271</v>
      </c>
      <c r="AE105" s="366" t="s">
        <v>271</v>
      </c>
      <c r="AF105" s="366" t="s">
        <v>271</v>
      </c>
      <c r="AG105" s="366" t="s">
        <v>271</v>
      </c>
      <c r="AH105" s="366" t="s">
        <v>271</v>
      </c>
      <c r="AI105" s="366" t="s">
        <v>271</v>
      </c>
      <c r="AJ105" s="366" t="s">
        <v>271</v>
      </c>
      <c r="AK105" s="366" t="s">
        <v>271</v>
      </c>
      <c r="AL105" s="366" t="s">
        <v>271</v>
      </c>
      <c r="AM105" s="366" t="s">
        <v>271</v>
      </c>
      <c r="AN105" s="366" t="s">
        <v>271</v>
      </c>
      <c r="AO105" s="366" t="s">
        <v>271</v>
      </c>
      <c r="AP105" s="366" t="s">
        <v>271</v>
      </c>
      <c r="AQ105" s="366" t="s">
        <v>271</v>
      </c>
      <c r="AR105" s="366" t="s">
        <v>271</v>
      </c>
      <c r="AS105" s="366" t="s">
        <v>271</v>
      </c>
      <c r="AT105" s="366" t="s">
        <v>271</v>
      </c>
      <c r="AU105" s="366" t="s">
        <v>271</v>
      </c>
      <c r="AV105" s="366" t="s">
        <v>271</v>
      </c>
      <c r="AW105" s="366" t="s">
        <v>271</v>
      </c>
      <c r="AX105" s="366" t="s">
        <v>271</v>
      </c>
      <c r="AY105" s="366" t="s">
        <v>271</v>
      </c>
      <c r="AZ105" s="366" t="s">
        <v>271</v>
      </c>
      <c r="BA105" s="366" t="s">
        <v>271</v>
      </c>
      <c r="BB105" s="366" t="s">
        <v>271</v>
      </c>
      <c r="BC105" s="366" t="s">
        <v>271</v>
      </c>
      <c r="BD105" s="366" t="s">
        <v>271</v>
      </c>
      <c r="BE105" s="366" t="s">
        <v>271</v>
      </c>
      <c r="BF105" s="366" t="s">
        <v>271</v>
      </c>
      <c r="BG105" s="366" t="s">
        <v>271</v>
      </c>
      <c r="BH105" s="366" t="s">
        <v>271</v>
      </c>
      <c r="BI105" s="366" t="s">
        <v>271</v>
      </c>
      <c r="BJ105" s="366" t="s">
        <v>272</v>
      </c>
      <c r="BK105" s="366" t="s">
        <v>272</v>
      </c>
      <c r="BL105" s="366" t="s">
        <v>272</v>
      </c>
      <c r="BM105" s="366" t="s">
        <v>272</v>
      </c>
      <c r="BN105" s="366" t="s">
        <v>272</v>
      </c>
      <c r="BO105" s="366" t="s">
        <v>272</v>
      </c>
      <c r="BP105" s="366" t="s">
        <v>272</v>
      </c>
      <c r="BQ105" s="366" t="s">
        <v>272</v>
      </c>
      <c r="BR105" s="366" t="s">
        <v>272</v>
      </c>
      <c r="BS105" s="366" t="s">
        <v>272</v>
      </c>
      <c r="BT105" s="366" t="s">
        <v>272</v>
      </c>
      <c r="BU105" s="366" t="s">
        <v>272</v>
      </c>
      <c r="BV105" s="366" t="s">
        <v>272</v>
      </c>
      <c r="BW105" s="366" t="s">
        <v>272</v>
      </c>
      <c r="BX105" s="366" t="s">
        <v>272</v>
      </c>
      <c r="BY105" s="366" t="s">
        <v>272</v>
      </c>
      <c r="BZ105" s="366" t="s">
        <v>272</v>
      </c>
      <c r="CA105" s="366" t="s">
        <v>272</v>
      </c>
      <c r="CB105" s="366" t="s">
        <v>272</v>
      </c>
      <c r="CC105" s="366" t="s">
        <v>272</v>
      </c>
      <c r="CD105" s="366" t="s">
        <v>272</v>
      </c>
      <c r="CE105" s="366" t="s">
        <v>272</v>
      </c>
      <c r="CF105" s="366" t="s">
        <v>272</v>
      </c>
      <c r="CG105" s="366" t="s">
        <v>272</v>
      </c>
      <c r="CH105" s="366" t="s">
        <v>272</v>
      </c>
      <c r="CI105" s="366" t="s">
        <v>272</v>
      </c>
      <c r="CJ105" s="366" t="s">
        <v>272</v>
      </c>
      <c r="CK105" s="366" t="s">
        <v>272</v>
      </c>
      <c r="CL105" s="366" t="s">
        <v>272</v>
      </c>
      <c r="CM105" s="366" t="s">
        <v>272</v>
      </c>
      <c r="CN105" s="366" t="s">
        <v>273</v>
      </c>
      <c r="CO105" s="366" t="s">
        <v>273</v>
      </c>
      <c r="CP105" s="366" t="s">
        <v>273</v>
      </c>
      <c r="CQ105" s="366" t="s">
        <v>273</v>
      </c>
      <c r="CR105" s="366" t="s">
        <v>273</v>
      </c>
      <c r="CS105" s="366" t="s">
        <v>273</v>
      </c>
      <c r="CT105" s="366" t="s">
        <v>273</v>
      </c>
      <c r="CU105" s="366" t="s">
        <v>273</v>
      </c>
      <c r="CV105" s="366" t="s">
        <v>273</v>
      </c>
      <c r="CW105" s="366" t="s">
        <v>273</v>
      </c>
      <c r="CX105" s="366" t="s">
        <v>273</v>
      </c>
      <c r="CY105" s="366" t="s">
        <v>273</v>
      </c>
      <c r="CZ105" s="366" t="s">
        <v>273</v>
      </c>
      <c r="DA105" s="366" t="s">
        <v>273</v>
      </c>
      <c r="DB105" s="366" t="s">
        <v>273</v>
      </c>
      <c r="DC105" s="366" t="s">
        <v>273</v>
      </c>
      <c r="DD105" s="366" t="s">
        <v>273</v>
      </c>
      <c r="DE105" s="366" t="s">
        <v>273</v>
      </c>
      <c r="DF105" s="366" t="s">
        <v>273</v>
      </c>
      <c r="DG105" s="366" t="s">
        <v>273</v>
      </c>
      <c r="DH105" s="366" t="s">
        <v>273</v>
      </c>
      <c r="DI105" s="366" t="s">
        <v>273</v>
      </c>
      <c r="DJ105" s="366" t="s">
        <v>273</v>
      </c>
      <c r="DK105" s="366" t="s">
        <v>273</v>
      </c>
      <c r="DL105" s="366" t="s">
        <v>273</v>
      </c>
      <c r="DM105" s="366" t="s">
        <v>273</v>
      </c>
      <c r="DN105" s="366" t="s">
        <v>273</v>
      </c>
      <c r="DO105" s="366" t="s">
        <v>273</v>
      </c>
      <c r="DP105" s="366" t="s">
        <v>273</v>
      </c>
      <c r="DQ105" s="366" t="s">
        <v>273</v>
      </c>
      <c r="DR105" s="366" t="s">
        <v>273</v>
      </c>
      <c r="DS105" s="366" t="s">
        <v>273</v>
      </c>
      <c r="DT105" s="366" t="s">
        <v>273</v>
      </c>
      <c r="DU105" s="366" t="s">
        <v>273</v>
      </c>
      <c r="DV105" s="366" t="s">
        <v>273</v>
      </c>
      <c r="DW105" s="366" t="s">
        <v>273</v>
      </c>
      <c r="DX105" s="366" t="s">
        <v>273</v>
      </c>
      <c r="DY105" s="366" t="s">
        <v>273</v>
      </c>
      <c r="DZ105" s="366" t="s">
        <v>273</v>
      </c>
      <c r="EA105" s="366" t="s">
        <v>273</v>
      </c>
      <c r="EB105" s="366" t="s">
        <v>273</v>
      </c>
      <c r="EC105" s="366" t="s">
        <v>273</v>
      </c>
      <c r="ED105" s="366" t="s">
        <v>273</v>
      </c>
      <c r="EE105" s="366" t="s">
        <v>273</v>
      </c>
      <c r="EF105" s="366" t="s">
        <v>273</v>
      </c>
      <c r="EG105" s="366" t="s">
        <v>273</v>
      </c>
      <c r="EH105" s="366" t="s">
        <v>273</v>
      </c>
      <c r="EI105" s="366" t="s">
        <v>273</v>
      </c>
      <c r="EJ105" s="366" t="s">
        <v>273</v>
      </c>
      <c r="EK105" s="366" t="s">
        <v>273</v>
      </c>
      <c r="EL105" s="366" t="s">
        <v>273</v>
      </c>
      <c r="EM105" s="366" t="s">
        <v>273</v>
      </c>
      <c r="EN105" s="366" t="s">
        <v>273</v>
      </c>
      <c r="EO105" s="366" t="s">
        <v>273</v>
      </c>
      <c r="EP105" s="366" t="s">
        <v>273</v>
      </c>
      <c r="EQ105" s="366" t="s">
        <v>273</v>
      </c>
      <c r="ER105" s="366" t="s">
        <v>273</v>
      </c>
      <c r="ES105" s="366" t="s">
        <v>273</v>
      </c>
      <c r="ET105" s="366" t="s">
        <v>273</v>
      </c>
      <c r="EU105" s="366" t="s">
        <v>273</v>
      </c>
      <c r="EV105" s="366" t="s">
        <v>273</v>
      </c>
      <c r="EW105" s="366" t="s">
        <v>273</v>
      </c>
      <c r="EX105" s="366" t="s">
        <v>273</v>
      </c>
      <c r="EY105" s="366" t="s">
        <v>273</v>
      </c>
      <c r="EZ105" s="366" t="s">
        <v>273</v>
      </c>
      <c r="FA105" s="366" t="s">
        <v>273</v>
      </c>
      <c r="FB105" s="366" t="s">
        <v>273</v>
      </c>
      <c r="FC105" s="366" t="s">
        <v>273</v>
      </c>
      <c r="FD105" s="366" t="s">
        <v>273</v>
      </c>
      <c r="FE105" s="366" t="s">
        <v>273</v>
      </c>
      <c r="FF105" s="366" t="s">
        <v>274</v>
      </c>
    </row>
    <row r="106" spans="1:256" s="364" customFormat="1" ht="12.75" hidden="1">
      <c r="A106" s="366"/>
      <c r="B106" s="366">
        <v>22</v>
      </c>
      <c r="C106" s="366" t="s">
        <v>271</v>
      </c>
      <c r="D106" s="366" t="s">
        <v>271</v>
      </c>
      <c r="E106" s="366" t="s">
        <v>271</v>
      </c>
      <c r="F106" s="366" t="s">
        <v>271</v>
      </c>
      <c r="G106" s="366" t="s">
        <v>271</v>
      </c>
      <c r="H106" s="366" t="s">
        <v>271</v>
      </c>
      <c r="I106" s="366" t="s">
        <v>271</v>
      </c>
      <c r="J106" s="366" t="s">
        <v>271</v>
      </c>
      <c r="K106" s="366" t="s">
        <v>271</v>
      </c>
      <c r="L106" s="366" t="s">
        <v>271</v>
      </c>
      <c r="M106" s="366" t="s">
        <v>271</v>
      </c>
      <c r="N106" s="366" t="s">
        <v>271</v>
      </c>
      <c r="O106" s="366" t="s">
        <v>271</v>
      </c>
      <c r="P106" s="366" t="s">
        <v>271</v>
      </c>
      <c r="Q106" s="366" t="s">
        <v>271</v>
      </c>
      <c r="R106" s="366" t="s">
        <v>271</v>
      </c>
      <c r="S106" s="366" t="s">
        <v>271</v>
      </c>
      <c r="T106" s="366" t="s">
        <v>271</v>
      </c>
      <c r="U106" s="366" t="s">
        <v>271</v>
      </c>
      <c r="V106" s="366" t="s">
        <v>271</v>
      </c>
      <c r="W106" s="366" t="s">
        <v>271</v>
      </c>
      <c r="X106" s="366" t="s">
        <v>271</v>
      </c>
      <c r="Y106" s="366" t="s">
        <v>271</v>
      </c>
      <c r="Z106" s="366" t="s">
        <v>271</v>
      </c>
      <c r="AA106" s="366" t="s">
        <v>271</v>
      </c>
      <c r="AB106" s="366" t="s">
        <v>271</v>
      </c>
      <c r="AC106" s="366" t="s">
        <v>271</v>
      </c>
      <c r="AD106" s="366" t="s">
        <v>271</v>
      </c>
      <c r="AE106" s="366" t="s">
        <v>271</v>
      </c>
      <c r="AF106" s="366" t="s">
        <v>271</v>
      </c>
      <c r="AG106" s="366" t="s">
        <v>271</v>
      </c>
      <c r="AH106" s="366" t="s">
        <v>271</v>
      </c>
      <c r="AI106" s="366" t="s">
        <v>271</v>
      </c>
      <c r="AJ106" s="366" t="s">
        <v>271</v>
      </c>
      <c r="AK106" s="366" t="s">
        <v>271</v>
      </c>
      <c r="AL106" s="366" t="s">
        <v>271</v>
      </c>
      <c r="AM106" s="366" t="s">
        <v>271</v>
      </c>
      <c r="AN106" s="366" t="s">
        <v>271</v>
      </c>
      <c r="AO106" s="366" t="s">
        <v>271</v>
      </c>
      <c r="AP106" s="366" t="s">
        <v>271</v>
      </c>
      <c r="AQ106" s="366" t="s">
        <v>271</v>
      </c>
      <c r="AR106" s="366" t="s">
        <v>271</v>
      </c>
      <c r="AS106" s="366" t="s">
        <v>271</v>
      </c>
      <c r="AT106" s="366" t="s">
        <v>271</v>
      </c>
      <c r="AU106" s="366" t="s">
        <v>271</v>
      </c>
      <c r="AV106" s="366" t="s">
        <v>271</v>
      </c>
      <c r="AW106" s="366" t="s">
        <v>271</v>
      </c>
      <c r="AX106" s="366" t="s">
        <v>271</v>
      </c>
      <c r="AY106" s="366" t="s">
        <v>271</v>
      </c>
      <c r="AZ106" s="366" t="s">
        <v>271</v>
      </c>
      <c r="BA106" s="366" t="s">
        <v>271</v>
      </c>
      <c r="BB106" s="366" t="s">
        <v>271</v>
      </c>
      <c r="BC106" s="366" t="s">
        <v>271</v>
      </c>
      <c r="BD106" s="366" t="s">
        <v>271</v>
      </c>
      <c r="BE106" s="366" t="s">
        <v>271</v>
      </c>
      <c r="BF106" s="366" t="s">
        <v>271</v>
      </c>
      <c r="BG106" s="366" t="s">
        <v>271</v>
      </c>
      <c r="BH106" s="366" t="s">
        <v>271</v>
      </c>
      <c r="BI106" s="366" t="s">
        <v>271</v>
      </c>
      <c r="BJ106" s="366" t="s">
        <v>272</v>
      </c>
      <c r="BK106" s="366" t="s">
        <v>272</v>
      </c>
      <c r="BL106" s="366" t="s">
        <v>272</v>
      </c>
      <c r="BM106" s="366" t="s">
        <v>272</v>
      </c>
      <c r="BN106" s="366" t="s">
        <v>272</v>
      </c>
      <c r="BO106" s="366" t="s">
        <v>272</v>
      </c>
      <c r="BP106" s="366" t="s">
        <v>272</v>
      </c>
      <c r="BQ106" s="366" t="s">
        <v>272</v>
      </c>
      <c r="BR106" s="366" t="s">
        <v>272</v>
      </c>
      <c r="BS106" s="366" t="s">
        <v>272</v>
      </c>
      <c r="BT106" s="366" t="s">
        <v>272</v>
      </c>
      <c r="BU106" s="366" t="s">
        <v>272</v>
      </c>
      <c r="BV106" s="366" t="s">
        <v>272</v>
      </c>
      <c r="BW106" s="366" t="s">
        <v>272</v>
      </c>
      <c r="BX106" s="366" t="s">
        <v>272</v>
      </c>
      <c r="BY106" s="366" t="s">
        <v>272</v>
      </c>
      <c r="BZ106" s="366" t="s">
        <v>272</v>
      </c>
      <c r="CA106" s="366" t="s">
        <v>272</v>
      </c>
      <c r="CB106" s="366" t="s">
        <v>272</v>
      </c>
      <c r="CC106" s="366" t="s">
        <v>272</v>
      </c>
      <c r="CD106" s="366" t="s">
        <v>272</v>
      </c>
      <c r="CE106" s="366" t="s">
        <v>272</v>
      </c>
      <c r="CF106" s="366" t="s">
        <v>272</v>
      </c>
      <c r="CG106" s="366" t="s">
        <v>272</v>
      </c>
      <c r="CH106" s="366" t="s">
        <v>272</v>
      </c>
      <c r="CI106" s="366" t="s">
        <v>272</v>
      </c>
      <c r="CJ106" s="366" t="s">
        <v>272</v>
      </c>
      <c r="CK106" s="366" t="s">
        <v>272</v>
      </c>
      <c r="CL106" s="366" t="s">
        <v>272</v>
      </c>
      <c r="CM106" s="366" t="s">
        <v>272</v>
      </c>
      <c r="CN106" s="366" t="s">
        <v>273</v>
      </c>
      <c r="CO106" s="366" t="s">
        <v>273</v>
      </c>
      <c r="CP106" s="366" t="s">
        <v>273</v>
      </c>
      <c r="CQ106" s="366" t="s">
        <v>273</v>
      </c>
      <c r="CR106" s="366" t="s">
        <v>273</v>
      </c>
      <c r="CS106" s="366" t="s">
        <v>273</v>
      </c>
      <c r="CT106" s="366" t="s">
        <v>273</v>
      </c>
      <c r="CU106" s="366" t="s">
        <v>273</v>
      </c>
      <c r="CV106" s="366" t="s">
        <v>273</v>
      </c>
      <c r="CW106" s="366" t="s">
        <v>273</v>
      </c>
      <c r="CX106" s="366" t="s">
        <v>273</v>
      </c>
      <c r="CY106" s="366" t="s">
        <v>273</v>
      </c>
      <c r="CZ106" s="366" t="s">
        <v>273</v>
      </c>
      <c r="DA106" s="366" t="s">
        <v>273</v>
      </c>
      <c r="DB106" s="366" t="s">
        <v>273</v>
      </c>
      <c r="DC106" s="366" t="s">
        <v>273</v>
      </c>
      <c r="DD106" s="366" t="s">
        <v>273</v>
      </c>
      <c r="DE106" s="366" t="s">
        <v>273</v>
      </c>
      <c r="DF106" s="366" t="s">
        <v>273</v>
      </c>
      <c r="DG106" s="366" t="s">
        <v>273</v>
      </c>
      <c r="DH106" s="366" t="s">
        <v>273</v>
      </c>
      <c r="DI106" s="366" t="s">
        <v>273</v>
      </c>
      <c r="DJ106" s="366" t="s">
        <v>273</v>
      </c>
      <c r="DK106" s="366" t="s">
        <v>273</v>
      </c>
      <c r="DL106" s="366" t="s">
        <v>273</v>
      </c>
      <c r="DM106" s="366" t="s">
        <v>273</v>
      </c>
      <c r="DN106" s="366" t="s">
        <v>273</v>
      </c>
      <c r="DO106" s="366" t="s">
        <v>273</v>
      </c>
      <c r="DP106" s="366" t="s">
        <v>273</v>
      </c>
      <c r="DQ106" s="366" t="s">
        <v>273</v>
      </c>
      <c r="DR106" s="366" t="s">
        <v>273</v>
      </c>
      <c r="DS106" s="366" t="s">
        <v>273</v>
      </c>
      <c r="DT106" s="366" t="s">
        <v>273</v>
      </c>
      <c r="DU106" s="366" t="s">
        <v>273</v>
      </c>
      <c r="DV106" s="366" t="s">
        <v>273</v>
      </c>
      <c r="DW106" s="366" t="s">
        <v>273</v>
      </c>
      <c r="DX106" s="366" t="s">
        <v>273</v>
      </c>
      <c r="DY106" s="366" t="s">
        <v>273</v>
      </c>
      <c r="DZ106" s="366" t="s">
        <v>273</v>
      </c>
      <c r="EA106" s="366" t="s">
        <v>273</v>
      </c>
      <c r="EB106" s="366" t="s">
        <v>273</v>
      </c>
      <c r="EC106" s="366" t="s">
        <v>273</v>
      </c>
      <c r="ED106" s="366" t="s">
        <v>273</v>
      </c>
      <c r="EE106" s="366" t="s">
        <v>273</v>
      </c>
      <c r="EF106" s="366" t="s">
        <v>273</v>
      </c>
      <c r="EG106" s="366" t="s">
        <v>273</v>
      </c>
      <c r="EH106" s="366" t="s">
        <v>273</v>
      </c>
      <c r="EI106" s="366" t="s">
        <v>273</v>
      </c>
      <c r="EJ106" s="366" t="s">
        <v>273</v>
      </c>
      <c r="EK106" s="366" t="s">
        <v>273</v>
      </c>
      <c r="EL106" s="366" t="s">
        <v>273</v>
      </c>
      <c r="EM106" s="366" t="s">
        <v>273</v>
      </c>
      <c r="EN106" s="366" t="s">
        <v>273</v>
      </c>
      <c r="EO106" s="366" t="s">
        <v>273</v>
      </c>
      <c r="EP106" s="366" t="s">
        <v>273</v>
      </c>
      <c r="EQ106" s="366" t="s">
        <v>273</v>
      </c>
      <c r="ER106" s="366" t="s">
        <v>273</v>
      </c>
      <c r="ES106" s="366" t="s">
        <v>273</v>
      </c>
      <c r="ET106" s="366" t="s">
        <v>273</v>
      </c>
      <c r="EU106" s="366" t="s">
        <v>273</v>
      </c>
      <c r="EV106" s="366" t="s">
        <v>273</v>
      </c>
      <c r="EW106" s="366" t="s">
        <v>273</v>
      </c>
      <c r="EX106" s="366" t="s">
        <v>273</v>
      </c>
      <c r="EY106" s="366" t="s">
        <v>273</v>
      </c>
      <c r="EZ106" s="366" t="s">
        <v>273</v>
      </c>
      <c r="FA106" s="366" t="s">
        <v>273</v>
      </c>
      <c r="FB106" s="366" t="s">
        <v>273</v>
      </c>
      <c r="FC106" s="366" t="s">
        <v>273</v>
      </c>
      <c r="FD106" s="366" t="s">
        <v>273</v>
      </c>
      <c r="FE106" s="366" t="s">
        <v>273</v>
      </c>
      <c r="FF106" s="366" t="s">
        <v>274</v>
      </c>
    </row>
    <row r="107" spans="1:256" s="364" customFormat="1" ht="12.75" hidden="1">
      <c r="A107" s="366"/>
      <c r="B107" s="366">
        <v>23</v>
      </c>
      <c r="C107" s="366" t="s">
        <v>271</v>
      </c>
      <c r="D107" s="366" t="s">
        <v>271</v>
      </c>
      <c r="E107" s="366" t="s">
        <v>271</v>
      </c>
      <c r="F107" s="366" t="s">
        <v>271</v>
      </c>
      <c r="G107" s="366" t="s">
        <v>271</v>
      </c>
      <c r="H107" s="366" t="s">
        <v>271</v>
      </c>
      <c r="I107" s="366" t="s">
        <v>271</v>
      </c>
      <c r="J107" s="366" t="s">
        <v>271</v>
      </c>
      <c r="K107" s="366" t="s">
        <v>271</v>
      </c>
      <c r="L107" s="366" t="s">
        <v>271</v>
      </c>
      <c r="M107" s="366" t="s">
        <v>271</v>
      </c>
      <c r="N107" s="366" t="s">
        <v>271</v>
      </c>
      <c r="O107" s="366" t="s">
        <v>271</v>
      </c>
      <c r="P107" s="366" t="s">
        <v>271</v>
      </c>
      <c r="Q107" s="366" t="s">
        <v>271</v>
      </c>
      <c r="R107" s="366" t="s">
        <v>271</v>
      </c>
      <c r="S107" s="366" t="s">
        <v>271</v>
      </c>
      <c r="T107" s="366" t="s">
        <v>271</v>
      </c>
      <c r="U107" s="366" t="s">
        <v>271</v>
      </c>
      <c r="V107" s="366" t="s">
        <v>271</v>
      </c>
      <c r="W107" s="366" t="s">
        <v>271</v>
      </c>
      <c r="X107" s="366" t="s">
        <v>271</v>
      </c>
      <c r="Y107" s="366" t="s">
        <v>271</v>
      </c>
      <c r="Z107" s="366" t="s">
        <v>271</v>
      </c>
      <c r="AA107" s="366" t="s">
        <v>271</v>
      </c>
      <c r="AB107" s="366" t="s">
        <v>271</v>
      </c>
      <c r="AC107" s="366" t="s">
        <v>271</v>
      </c>
      <c r="AD107" s="366" t="s">
        <v>271</v>
      </c>
      <c r="AE107" s="366" t="s">
        <v>271</v>
      </c>
      <c r="AF107" s="366" t="s">
        <v>271</v>
      </c>
      <c r="AG107" s="366" t="s">
        <v>271</v>
      </c>
      <c r="AH107" s="366" t="s">
        <v>271</v>
      </c>
      <c r="AI107" s="366" t="s">
        <v>271</v>
      </c>
      <c r="AJ107" s="366" t="s">
        <v>271</v>
      </c>
      <c r="AK107" s="366" t="s">
        <v>271</v>
      </c>
      <c r="AL107" s="366" t="s">
        <v>271</v>
      </c>
      <c r="AM107" s="366" t="s">
        <v>271</v>
      </c>
      <c r="AN107" s="366" t="s">
        <v>271</v>
      </c>
      <c r="AO107" s="366" t="s">
        <v>271</v>
      </c>
      <c r="AP107" s="366" t="s">
        <v>271</v>
      </c>
      <c r="AQ107" s="366" t="s">
        <v>271</v>
      </c>
      <c r="AR107" s="366" t="s">
        <v>271</v>
      </c>
      <c r="AS107" s="366" t="s">
        <v>271</v>
      </c>
      <c r="AT107" s="366" t="s">
        <v>271</v>
      </c>
      <c r="AU107" s="366" t="s">
        <v>271</v>
      </c>
      <c r="AV107" s="366" t="s">
        <v>271</v>
      </c>
      <c r="AW107" s="366" t="s">
        <v>271</v>
      </c>
      <c r="AX107" s="366" t="s">
        <v>271</v>
      </c>
      <c r="AY107" s="366" t="s">
        <v>271</v>
      </c>
      <c r="AZ107" s="366" t="s">
        <v>271</v>
      </c>
      <c r="BA107" s="366" t="s">
        <v>271</v>
      </c>
      <c r="BB107" s="366" t="s">
        <v>271</v>
      </c>
      <c r="BC107" s="366" t="s">
        <v>271</v>
      </c>
      <c r="BD107" s="366" t="s">
        <v>271</v>
      </c>
      <c r="BE107" s="366" t="s">
        <v>271</v>
      </c>
      <c r="BF107" s="366" t="s">
        <v>271</v>
      </c>
      <c r="BG107" s="366" t="s">
        <v>271</v>
      </c>
      <c r="BH107" s="366" t="s">
        <v>271</v>
      </c>
      <c r="BI107" s="366" t="s">
        <v>271</v>
      </c>
      <c r="BJ107" s="366" t="s">
        <v>272</v>
      </c>
      <c r="BK107" s="366" t="s">
        <v>272</v>
      </c>
      <c r="BL107" s="366" t="s">
        <v>272</v>
      </c>
      <c r="BM107" s="366" t="s">
        <v>272</v>
      </c>
      <c r="BN107" s="366" t="s">
        <v>272</v>
      </c>
      <c r="BO107" s="366" t="s">
        <v>272</v>
      </c>
      <c r="BP107" s="366" t="s">
        <v>272</v>
      </c>
      <c r="BQ107" s="366" t="s">
        <v>272</v>
      </c>
      <c r="BR107" s="366" t="s">
        <v>272</v>
      </c>
      <c r="BS107" s="366" t="s">
        <v>272</v>
      </c>
      <c r="BT107" s="366" t="s">
        <v>272</v>
      </c>
      <c r="BU107" s="366" t="s">
        <v>272</v>
      </c>
      <c r="BV107" s="366" t="s">
        <v>272</v>
      </c>
      <c r="BW107" s="366" t="s">
        <v>272</v>
      </c>
      <c r="BX107" s="366" t="s">
        <v>272</v>
      </c>
      <c r="BY107" s="366" t="s">
        <v>272</v>
      </c>
      <c r="BZ107" s="366" t="s">
        <v>272</v>
      </c>
      <c r="CA107" s="366" t="s">
        <v>272</v>
      </c>
      <c r="CB107" s="366" t="s">
        <v>272</v>
      </c>
      <c r="CC107" s="366" t="s">
        <v>272</v>
      </c>
      <c r="CD107" s="366" t="s">
        <v>272</v>
      </c>
      <c r="CE107" s="366" t="s">
        <v>272</v>
      </c>
      <c r="CF107" s="366" t="s">
        <v>272</v>
      </c>
      <c r="CG107" s="366" t="s">
        <v>272</v>
      </c>
      <c r="CH107" s="366" t="s">
        <v>272</v>
      </c>
      <c r="CI107" s="366" t="s">
        <v>272</v>
      </c>
      <c r="CJ107" s="366" t="s">
        <v>272</v>
      </c>
      <c r="CK107" s="366" t="s">
        <v>272</v>
      </c>
      <c r="CL107" s="366" t="s">
        <v>272</v>
      </c>
      <c r="CM107" s="366" t="s">
        <v>272</v>
      </c>
      <c r="CN107" s="366" t="s">
        <v>273</v>
      </c>
      <c r="CO107" s="366" t="s">
        <v>273</v>
      </c>
      <c r="CP107" s="366" t="s">
        <v>273</v>
      </c>
      <c r="CQ107" s="366" t="s">
        <v>273</v>
      </c>
      <c r="CR107" s="366" t="s">
        <v>273</v>
      </c>
      <c r="CS107" s="366" t="s">
        <v>273</v>
      </c>
      <c r="CT107" s="366" t="s">
        <v>273</v>
      </c>
      <c r="CU107" s="366" t="s">
        <v>273</v>
      </c>
      <c r="CV107" s="366" t="s">
        <v>273</v>
      </c>
      <c r="CW107" s="366" t="s">
        <v>273</v>
      </c>
      <c r="CX107" s="366" t="s">
        <v>273</v>
      </c>
      <c r="CY107" s="366" t="s">
        <v>273</v>
      </c>
      <c r="CZ107" s="366" t="s">
        <v>273</v>
      </c>
      <c r="DA107" s="366" t="s">
        <v>273</v>
      </c>
      <c r="DB107" s="366" t="s">
        <v>273</v>
      </c>
      <c r="DC107" s="366" t="s">
        <v>273</v>
      </c>
      <c r="DD107" s="366" t="s">
        <v>273</v>
      </c>
      <c r="DE107" s="366" t="s">
        <v>273</v>
      </c>
      <c r="DF107" s="366" t="s">
        <v>273</v>
      </c>
      <c r="DG107" s="366" t="s">
        <v>273</v>
      </c>
      <c r="DH107" s="366" t="s">
        <v>273</v>
      </c>
      <c r="DI107" s="366" t="s">
        <v>273</v>
      </c>
      <c r="DJ107" s="366" t="s">
        <v>273</v>
      </c>
      <c r="DK107" s="366" t="s">
        <v>273</v>
      </c>
      <c r="DL107" s="366" t="s">
        <v>273</v>
      </c>
      <c r="DM107" s="366" t="s">
        <v>273</v>
      </c>
      <c r="DN107" s="366" t="s">
        <v>273</v>
      </c>
      <c r="DO107" s="366" t="s">
        <v>273</v>
      </c>
      <c r="DP107" s="366" t="s">
        <v>273</v>
      </c>
      <c r="DQ107" s="366" t="s">
        <v>273</v>
      </c>
      <c r="DR107" s="366" t="s">
        <v>273</v>
      </c>
      <c r="DS107" s="366" t="s">
        <v>273</v>
      </c>
      <c r="DT107" s="366" t="s">
        <v>273</v>
      </c>
      <c r="DU107" s="366" t="s">
        <v>273</v>
      </c>
      <c r="DV107" s="366" t="s">
        <v>273</v>
      </c>
      <c r="DW107" s="366" t="s">
        <v>273</v>
      </c>
      <c r="DX107" s="366" t="s">
        <v>273</v>
      </c>
      <c r="DY107" s="366" t="s">
        <v>273</v>
      </c>
      <c r="DZ107" s="366" t="s">
        <v>273</v>
      </c>
      <c r="EA107" s="366" t="s">
        <v>273</v>
      </c>
      <c r="EB107" s="366" t="s">
        <v>273</v>
      </c>
      <c r="EC107" s="366" t="s">
        <v>273</v>
      </c>
      <c r="ED107" s="366" t="s">
        <v>273</v>
      </c>
      <c r="EE107" s="366" t="s">
        <v>273</v>
      </c>
      <c r="EF107" s="366" t="s">
        <v>273</v>
      </c>
      <c r="EG107" s="366" t="s">
        <v>273</v>
      </c>
      <c r="EH107" s="366" t="s">
        <v>273</v>
      </c>
      <c r="EI107" s="366" t="s">
        <v>273</v>
      </c>
      <c r="EJ107" s="366" t="s">
        <v>273</v>
      </c>
      <c r="EK107" s="366" t="s">
        <v>273</v>
      </c>
      <c r="EL107" s="366" t="s">
        <v>273</v>
      </c>
      <c r="EM107" s="366" t="s">
        <v>273</v>
      </c>
      <c r="EN107" s="366" t="s">
        <v>273</v>
      </c>
      <c r="EO107" s="366" t="s">
        <v>273</v>
      </c>
      <c r="EP107" s="366" t="s">
        <v>273</v>
      </c>
      <c r="EQ107" s="366" t="s">
        <v>273</v>
      </c>
      <c r="ER107" s="366" t="s">
        <v>273</v>
      </c>
      <c r="ES107" s="366" t="s">
        <v>273</v>
      </c>
      <c r="ET107" s="366" t="s">
        <v>273</v>
      </c>
      <c r="EU107" s="366" t="s">
        <v>273</v>
      </c>
      <c r="EV107" s="366" t="s">
        <v>273</v>
      </c>
      <c r="EW107" s="366" t="s">
        <v>273</v>
      </c>
      <c r="EX107" s="366" t="s">
        <v>273</v>
      </c>
      <c r="EY107" s="366" t="s">
        <v>273</v>
      </c>
      <c r="EZ107" s="366" t="s">
        <v>273</v>
      </c>
      <c r="FA107" s="366" t="s">
        <v>273</v>
      </c>
      <c r="FB107" s="366" t="s">
        <v>273</v>
      </c>
      <c r="FC107" s="366" t="s">
        <v>273</v>
      </c>
      <c r="FD107" s="366" t="s">
        <v>273</v>
      </c>
      <c r="FE107" s="366" t="s">
        <v>273</v>
      </c>
      <c r="FF107" s="366" t="s">
        <v>274</v>
      </c>
    </row>
    <row r="108" spans="1:256" s="364" customFormat="1" ht="12.75" hidden="1">
      <c r="B108" s="366">
        <v>24</v>
      </c>
      <c r="C108" s="366" t="s">
        <v>271</v>
      </c>
      <c r="D108" s="366" t="s">
        <v>271</v>
      </c>
      <c r="E108" s="366" t="s">
        <v>271</v>
      </c>
      <c r="F108" s="366" t="s">
        <v>271</v>
      </c>
      <c r="G108" s="366" t="s">
        <v>271</v>
      </c>
      <c r="H108" s="366" t="s">
        <v>271</v>
      </c>
      <c r="I108" s="366" t="s">
        <v>271</v>
      </c>
      <c r="J108" s="366" t="s">
        <v>271</v>
      </c>
      <c r="K108" s="366" t="s">
        <v>271</v>
      </c>
      <c r="L108" s="366" t="s">
        <v>271</v>
      </c>
      <c r="M108" s="366" t="s">
        <v>271</v>
      </c>
      <c r="N108" s="366" t="s">
        <v>271</v>
      </c>
      <c r="O108" s="366" t="s">
        <v>271</v>
      </c>
      <c r="P108" s="366" t="s">
        <v>271</v>
      </c>
      <c r="Q108" s="366" t="s">
        <v>271</v>
      </c>
      <c r="R108" s="366" t="s">
        <v>271</v>
      </c>
      <c r="S108" s="366" t="s">
        <v>271</v>
      </c>
      <c r="T108" s="366" t="s">
        <v>271</v>
      </c>
      <c r="U108" s="366" t="s">
        <v>271</v>
      </c>
      <c r="V108" s="366" t="s">
        <v>271</v>
      </c>
      <c r="W108" s="366" t="s">
        <v>271</v>
      </c>
      <c r="X108" s="366" t="s">
        <v>271</v>
      </c>
      <c r="Y108" s="366" t="s">
        <v>271</v>
      </c>
      <c r="Z108" s="366" t="s">
        <v>271</v>
      </c>
      <c r="AA108" s="366" t="s">
        <v>271</v>
      </c>
      <c r="AB108" s="366" t="s">
        <v>271</v>
      </c>
      <c r="AC108" s="366" t="s">
        <v>271</v>
      </c>
      <c r="AD108" s="366" t="s">
        <v>271</v>
      </c>
      <c r="AE108" s="366" t="s">
        <v>271</v>
      </c>
      <c r="AF108" s="366" t="s">
        <v>271</v>
      </c>
      <c r="AG108" s="366" t="s">
        <v>271</v>
      </c>
      <c r="AH108" s="366" t="s">
        <v>271</v>
      </c>
      <c r="AI108" s="366" t="s">
        <v>271</v>
      </c>
      <c r="AJ108" s="366" t="s">
        <v>271</v>
      </c>
      <c r="AK108" s="366" t="s">
        <v>271</v>
      </c>
      <c r="AL108" s="366" t="s">
        <v>271</v>
      </c>
      <c r="AM108" s="366" t="s">
        <v>271</v>
      </c>
      <c r="AN108" s="366" t="s">
        <v>271</v>
      </c>
      <c r="AO108" s="366" t="s">
        <v>271</v>
      </c>
      <c r="AP108" s="366" t="s">
        <v>271</v>
      </c>
      <c r="AQ108" s="366" t="s">
        <v>271</v>
      </c>
      <c r="AR108" s="366" t="s">
        <v>271</v>
      </c>
      <c r="AS108" s="366" t="s">
        <v>271</v>
      </c>
      <c r="AT108" s="366" t="s">
        <v>271</v>
      </c>
      <c r="AU108" s="366" t="s">
        <v>271</v>
      </c>
      <c r="AV108" s="366" t="s">
        <v>271</v>
      </c>
      <c r="AW108" s="366" t="s">
        <v>271</v>
      </c>
      <c r="AX108" s="366" t="s">
        <v>271</v>
      </c>
      <c r="AY108" s="366" t="s">
        <v>271</v>
      </c>
      <c r="AZ108" s="366" t="s">
        <v>271</v>
      </c>
      <c r="BA108" s="366" t="s">
        <v>271</v>
      </c>
      <c r="BB108" s="366" t="s">
        <v>271</v>
      </c>
      <c r="BC108" s="366" t="s">
        <v>271</v>
      </c>
      <c r="BD108" s="366" t="s">
        <v>271</v>
      </c>
      <c r="BE108" s="366" t="s">
        <v>271</v>
      </c>
      <c r="BF108" s="366" t="s">
        <v>271</v>
      </c>
      <c r="BG108" s="366" t="s">
        <v>271</v>
      </c>
      <c r="BH108" s="366" t="s">
        <v>271</v>
      </c>
      <c r="BI108" s="366" t="s">
        <v>271</v>
      </c>
      <c r="BJ108" s="366" t="s">
        <v>272</v>
      </c>
      <c r="BK108" s="366" t="s">
        <v>272</v>
      </c>
      <c r="BL108" s="366" t="s">
        <v>272</v>
      </c>
      <c r="BM108" s="366" t="s">
        <v>272</v>
      </c>
      <c r="BN108" s="366" t="s">
        <v>272</v>
      </c>
      <c r="BO108" s="366" t="s">
        <v>272</v>
      </c>
      <c r="BP108" s="366" t="s">
        <v>272</v>
      </c>
      <c r="BQ108" s="366" t="s">
        <v>272</v>
      </c>
      <c r="BR108" s="366" t="s">
        <v>272</v>
      </c>
      <c r="BS108" s="366" t="s">
        <v>272</v>
      </c>
      <c r="BT108" s="366" t="s">
        <v>272</v>
      </c>
      <c r="BU108" s="366" t="s">
        <v>272</v>
      </c>
      <c r="BV108" s="366" t="s">
        <v>272</v>
      </c>
      <c r="BW108" s="366" t="s">
        <v>272</v>
      </c>
      <c r="BX108" s="366" t="s">
        <v>272</v>
      </c>
      <c r="BY108" s="366" t="s">
        <v>272</v>
      </c>
      <c r="BZ108" s="366" t="s">
        <v>272</v>
      </c>
      <c r="CA108" s="366" t="s">
        <v>272</v>
      </c>
      <c r="CB108" s="366" t="s">
        <v>272</v>
      </c>
      <c r="CC108" s="366" t="s">
        <v>272</v>
      </c>
      <c r="CD108" s="366" t="s">
        <v>272</v>
      </c>
      <c r="CE108" s="366" t="s">
        <v>272</v>
      </c>
      <c r="CF108" s="366" t="s">
        <v>272</v>
      </c>
      <c r="CG108" s="366" t="s">
        <v>272</v>
      </c>
      <c r="CH108" s="366" t="s">
        <v>272</v>
      </c>
      <c r="CI108" s="366" t="s">
        <v>272</v>
      </c>
      <c r="CJ108" s="366" t="s">
        <v>272</v>
      </c>
      <c r="CK108" s="366" t="s">
        <v>272</v>
      </c>
      <c r="CL108" s="366" t="s">
        <v>272</v>
      </c>
      <c r="CM108" s="366" t="s">
        <v>272</v>
      </c>
      <c r="CN108" s="366" t="s">
        <v>273</v>
      </c>
      <c r="CO108" s="366" t="s">
        <v>273</v>
      </c>
      <c r="CP108" s="366" t="s">
        <v>273</v>
      </c>
      <c r="CQ108" s="366" t="s">
        <v>273</v>
      </c>
      <c r="CR108" s="366" t="s">
        <v>273</v>
      </c>
      <c r="CS108" s="366" t="s">
        <v>273</v>
      </c>
      <c r="CT108" s="366" t="s">
        <v>273</v>
      </c>
      <c r="CU108" s="366" t="s">
        <v>273</v>
      </c>
      <c r="CV108" s="366" t="s">
        <v>273</v>
      </c>
      <c r="CW108" s="366" t="s">
        <v>273</v>
      </c>
      <c r="CX108" s="366" t="s">
        <v>273</v>
      </c>
      <c r="CY108" s="366" t="s">
        <v>273</v>
      </c>
      <c r="CZ108" s="366" t="s">
        <v>273</v>
      </c>
      <c r="DA108" s="366" t="s">
        <v>273</v>
      </c>
      <c r="DB108" s="366" t="s">
        <v>273</v>
      </c>
      <c r="DC108" s="366" t="s">
        <v>273</v>
      </c>
      <c r="DD108" s="366" t="s">
        <v>273</v>
      </c>
      <c r="DE108" s="366" t="s">
        <v>273</v>
      </c>
      <c r="DF108" s="366" t="s">
        <v>273</v>
      </c>
      <c r="DG108" s="366" t="s">
        <v>273</v>
      </c>
      <c r="DH108" s="366" t="s">
        <v>273</v>
      </c>
      <c r="DI108" s="366" t="s">
        <v>273</v>
      </c>
      <c r="DJ108" s="366" t="s">
        <v>273</v>
      </c>
      <c r="DK108" s="366" t="s">
        <v>273</v>
      </c>
      <c r="DL108" s="366" t="s">
        <v>273</v>
      </c>
      <c r="DM108" s="366" t="s">
        <v>273</v>
      </c>
      <c r="DN108" s="366" t="s">
        <v>273</v>
      </c>
      <c r="DO108" s="366" t="s">
        <v>273</v>
      </c>
      <c r="DP108" s="366" t="s">
        <v>273</v>
      </c>
      <c r="DQ108" s="366" t="s">
        <v>273</v>
      </c>
      <c r="DR108" s="366" t="s">
        <v>273</v>
      </c>
      <c r="DS108" s="366" t="s">
        <v>273</v>
      </c>
      <c r="DT108" s="366" t="s">
        <v>273</v>
      </c>
      <c r="DU108" s="366" t="s">
        <v>273</v>
      </c>
      <c r="DV108" s="366" t="s">
        <v>273</v>
      </c>
      <c r="DW108" s="366" t="s">
        <v>273</v>
      </c>
      <c r="DX108" s="366" t="s">
        <v>273</v>
      </c>
      <c r="DY108" s="366" t="s">
        <v>273</v>
      </c>
      <c r="DZ108" s="366" t="s">
        <v>273</v>
      </c>
      <c r="EA108" s="366" t="s">
        <v>273</v>
      </c>
      <c r="EB108" s="366" t="s">
        <v>273</v>
      </c>
      <c r="EC108" s="366" t="s">
        <v>273</v>
      </c>
      <c r="ED108" s="366" t="s">
        <v>273</v>
      </c>
      <c r="EE108" s="366" t="s">
        <v>273</v>
      </c>
      <c r="EF108" s="366" t="s">
        <v>273</v>
      </c>
      <c r="EG108" s="366" t="s">
        <v>273</v>
      </c>
      <c r="EH108" s="366" t="s">
        <v>273</v>
      </c>
      <c r="EI108" s="366" t="s">
        <v>273</v>
      </c>
      <c r="EJ108" s="366" t="s">
        <v>273</v>
      </c>
      <c r="EK108" s="366" t="s">
        <v>273</v>
      </c>
      <c r="EL108" s="366" t="s">
        <v>273</v>
      </c>
      <c r="EM108" s="366" t="s">
        <v>273</v>
      </c>
      <c r="EN108" s="366" t="s">
        <v>273</v>
      </c>
      <c r="EO108" s="366" t="s">
        <v>273</v>
      </c>
      <c r="EP108" s="366" t="s">
        <v>273</v>
      </c>
      <c r="EQ108" s="366" t="s">
        <v>273</v>
      </c>
      <c r="ER108" s="366" t="s">
        <v>273</v>
      </c>
      <c r="ES108" s="366" t="s">
        <v>273</v>
      </c>
      <c r="ET108" s="366" t="s">
        <v>273</v>
      </c>
      <c r="EU108" s="366" t="s">
        <v>273</v>
      </c>
      <c r="EV108" s="366" t="s">
        <v>273</v>
      </c>
      <c r="EW108" s="366" t="s">
        <v>273</v>
      </c>
      <c r="EX108" s="366" t="s">
        <v>273</v>
      </c>
      <c r="EY108" s="366" t="s">
        <v>273</v>
      </c>
      <c r="EZ108" s="366" t="s">
        <v>273</v>
      </c>
      <c r="FA108" s="366" t="s">
        <v>273</v>
      </c>
      <c r="FB108" s="366" t="s">
        <v>273</v>
      </c>
      <c r="FC108" s="366" t="s">
        <v>273</v>
      </c>
      <c r="FD108" s="366" t="s">
        <v>273</v>
      </c>
      <c r="FE108" s="366" t="s">
        <v>273</v>
      </c>
      <c r="FF108" s="366" t="s">
        <v>274</v>
      </c>
    </row>
    <row r="109" spans="1:256" s="364" customFormat="1" ht="12.75" hidden="1">
      <c r="B109" s="366">
        <v>25</v>
      </c>
      <c r="C109" s="366" t="s">
        <v>271</v>
      </c>
      <c r="D109" s="366" t="s">
        <v>271</v>
      </c>
      <c r="E109" s="366" t="s">
        <v>271</v>
      </c>
      <c r="F109" s="366" t="s">
        <v>271</v>
      </c>
      <c r="G109" s="366" t="s">
        <v>271</v>
      </c>
      <c r="H109" s="366" t="s">
        <v>271</v>
      </c>
      <c r="I109" s="366" t="s">
        <v>271</v>
      </c>
      <c r="J109" s="366" t="s">
        <v>271</v>
      </c>
      <c r="K109" s="366" t="s">
        <v>271</v>
      </c>
      <c r="L109" s="366" t="s">
        <v>271</v>
      </c>
      <c r="M109" s="366" t="s">
        <v>271</v>
      </c>
      <c r="N109" s="366" t="s">
        <v>271</v>
      </c>
      <c r="O109" s="366" t="s">
        <v>271</v>
      </c>
      <c r="P109" s="366" t="s">
        <v>271</v>
      </c>
      <c r="Q109" s="366" t="s">
        <v>271</v>
      </c>
      <c r="R109" s="366" t="s">
        <v>271</v>
      </c>
      <c r="S109" s="366" t="s">
        <v>271</v>
      </c>
      <c r="T109" s="366" t="s">
        <v>271</v>
      </c>
      <c r="U109" s="366" t="s">
        <v>271</v>
      </c>
      <c r="V109" s="366" t="s">
        <v>271</v>
      </c>
      <c r="W109" s="366" t="s">
        <v>271</v>
      </c>
      <c r="X109" s="366" t="s">
        <v>271</v>
      </c>
      <c r="Y109" s="366" t="s">
        <v>271</v>
      </c>
      <c r="Z109" s="366" t="s">
        <v>271</v>
      </c>
      <c r="AA109" s="366" t="s">
        <v>271</v>
      </c>
      <c r="AB109" s="366" t="s">
        <v>271</v>
      </c>
      <c r="AC109" s="366" t="s">
        <v>271</v>
      </c>
      <c r="AD109" s="366" t="s">
        <v>271</v>
      </c>
      <c r="AE109" s="366" t="s">
        <v>271</v>
      </c>
      <c r="AF109" s="366" t="s">
        <v>271</v>
      </c>
      <c r="AG109" s="366" t="s">
        <v>271</v>
      </c>
      <c r="AH109" s="366" t="s">
        <v>271</v>
      </c>
      <c r="AI109" s="366" t="s">
        <v>271</v>
      </c>
      <c r="AJ109" s="366" t="s">
        <v>271</v>
      </c>
      <c r="AK109" s="366" t="s">
        <v>271</v>
      </c>
      <c r="AL109" s="366" t="s">
        <v>271</v>
      </c>
      <c r="AM109" s="366" t="s">
        <v>271</v>
      </c>
      <c r="AN109" s="366" t="s">
        <v>271</v>
      </c>
      <c r="AO109" s="366" t="s">
        <v>271</v>
      </c>
      <c r="AP109" s="366" t="s">
        <v>271</v>
      </c>
      <c r="AQ109" s="366" t="s">
        <v>271</v>
      </c>
      <c r="AR109" s="366" t="s">
        <v>271</v>
      </c>
      <c r="AS109" s="366" t="s">
        <v>271</v>
      </c>
      <c r="AT109" s="366" t="s">
        <v>271</v>
      </c>
      <c r="AU109" s="366" t="s">
        <v>271</v>
      </c>
      <c r="AV109" s="366" t="s">
        <v>271</v>
      </c>
      <c r="AW109" s="366" t="s">
        <v>271</v>
      </c>
      <c r="AX109" s="366" t="s">
        <v>271</v>
      </c>
      <c r="AY109" s="366" t="s">
        <v>271</v>
      </c>
      <c r="AZ109" s="366" t="s">
        <v>271</v>
      </c>
      <c r="BA109" s="366" t="s">
        <v>271</v>
      </c>
      <c r="BB109" s="366" t="s">
        <v>271</v>
      </c>
      <c r="BC109" s="366" t="s">
        <v>271</v>
      </c>
      <c r="BD109" s="366" t="s">
        <v>271</v>
      </c>
      <c r="BE109" s="366" t="s">
        <v>271</v>
      </c>
      <c r="BF109" s="366" t="s">
        <v>271</v>
      </c>
      <c r="BG109" s="366" t="s">
        <v>271</v>
      </c>
      <c r="BH109" s="366" t="s">
        <v>271</v>
      </c>
      <c r="BI109" s="366" t="s">
        <v>271</v>
      </c>
      <c r="BJ109" s="366" t="s">
        <v>272</v>
      </c>
      <c r="BK109" s="366" t="s">
        <v>272</v>
      </c>
      <c r="BL109" s="366" t="s">
        <v>272</v>
      </c>
      <c r="BM109" s="366" t="s">
        <v>272</v>
      </c>
      <c r="BN109" s="366" t="s">
        <v>272</v>
      </c>
      <c r="BO109" s="366" t="s">
        <v>272</v>
      </c>
      <c r="BP109" s="366" t="s">
        <v>272</v>
      </c>
      <c r="BQ109" s="366" t="s">
        <v>272</v>
      </c>
      <c r="BR109" s="366" t="s">
        <v>272</v>
      </c>
      <c r="BS109" s="366" t="s">
        <v>272</v>
      </c>
      <c r="BT109" s="366" t="s">
        <v>272</v>
      </c>
      <c r="BU109" s="366" t="s">
        <v>272</v>
      </c>
      <c r="BV109" s="366" t="s">
        <v>272</v>
      </c>
      <c r="BW109" s="366" t="s">
        <v>272</v>
      </c>
      <c r="BX109" s="366" t="s">
        <v>272</v>
      </c>
      <c r="BY109" s="366" t="s">
        <v>272</v>
      </c>
      <c r="BZ109" s="366" t="s">
        <v>272</v>
      </c>
      <c r="CA109" s="366" t="s">
        <v>272</v>
      </c>
      <c r="CB109" s="366" t="s">
        <v>272</v>
      </c>
      <c r="CC109" s="366" t="s">
        <v>272</v>
      </c>
      <c r="CD109" s="366" t="s">
        <v>272</v>
      </c>
      <c r="CE109" s="366" t="s">
        <v>272</v>
      </c>
      <c r="CF109" s="366" t="s">
        <v>272</v>
      </c>
      <c r="CG109" s="366" t="s">
        <v>272</v>
      </c>
      <c r="CH109" s="366" t="s">
        <v>272</v>
      </c>
      <c r="CI109" s="366" t="s">
        <v>272</v>
      </c>
      <c r="CJ109" s="366" t="s">
        <v>272</v>
      </c>
      <c r="CK109" s="366" t="s">
        <v>272</v>
      </c>
      <c r="CL109" s="366" t="s">
        <v>272</v>
      </c>
      <c r="CM109" s="366" t="s">
        <v>272</v>
      </c>
      <c r="CN109" s="366" t="s">
        <v>273</v>
      </c>
      <c r="CO109" s="366" t="s">
        <v>273</v>
      </c>
      <c r="CP109" s="366" t="s">
        <v>273</v>
      </c>
      <c r="CQ109" s="366" t="s">
        <v>273</v>
      </c>
      <c r="CR109" s="366" t="s">
        <v>273</v>
      </c>
      <c r="CS109" s="366" t="s">
        <v>273</v>
      </c>
      <c r="CT109" s="366" t="s">
        <v>273</v>
      </c>
      <c r="CU109" s="366" t="s">
        <v>273</v>
      </c>
      <c r="CV109" s="366" t="s">
        <v>273</v>
      </c>
      <c r="CW109" s="366" t="s">
        <v>273</v>
      </c>
      <c r="CX109" s="366" t="s">
        <v>273</v>
      </c>
      <c r="CY109" s="366" t="s">
        <v>273</v>
      </c>
      <c r="CZ109" s="366" t="s">
        <v>273</v>
      </c>
      <c r="DA109" s="366" t="s">
        <v>273</v>
      </c>
      <c r="DB109" s="366" t="s">
        <v>273</v>
      </c>
      <c r="DC109" s="366" t="s">
        <v>273</v>
      </c>
      <c r="DD109" s="366" t="s">
        <v>273</v>
      </c>
      <c r="DE109" s="366" t="s">
        <v>273</v>
      </c>
      <c r="DF109" s="366" t="s">
        <v>273</v>
      </c>
      <c r="DG109" s="366" t="s">
        <v>273</v>
      </c>
      <c r="DH109" s="366" t="s">
        <v>273</v>
      </c>
      <c r="DI109" s="366" t="s">
        <v>273</v>
      </c>
      <c r="DJ109" s="366" t="s">
        <v>273</v>
      </c>
      <c r="DK109" s="366" t="s">
        <v>273</v>
      </c>
      <c r="DL109" s="366" t="s">
        <v>273</v>
      </c>
      <c r="DM109" s="366" t="s">
        <v>273</v>
      </c>
      <c r="DN109" s="366" t="s">
        <v>273</v>
      </c>
      <c r="DO109" s="366" t="s">
        <v>273</v>
      </c>
      <c r="DP109" s="366" t="s">
        <v>273</v>
      </c>
      <c r="DQ109" s="366" t="s">
        <v>273</v>
      </c>
      <c r="DR109" s="366" t="s">
        <v>273</v>
      </c>
      <c r="DS109" s="366" t="s">
        <v>273</v>
      </c>
      <c r="DT109" s="366" t="s">
        <v>273</v>
      </c>
      <c r="DU109" s="366" t="s">
        <v>273</v>
      </c>
      <c r="DV109" s="366" t="s">
        <v>273</v>
      </c>
      <c r="DW109" s="366" t="s">
        <v>273</v>
      </c>
      <c r="DX109" s="366" t="s">
        <v>273</v>
      </c>
      <c r="DY109" s="366" t="s">
        <v>273</v>
      </c>
      <c r="DZ109" s="366" t="s">
        <v>273</v>
      </c>
      <c r="EA109" s="366" t="s">
        <v>273</v>
      </c>
      <c r="EB109" s="366" t="s">
        <v>273</v>
      </c>
      <c r="EC109" s="366" t="s">
        <v>273</v>
      </c>
      <c r="ED109" s="366" t="s">
        <v>273</v>
      </c>
      <c r="EE109" s="366" t="s">
        <v>273</v>
      </c>
      <c r="EF109" s="366" t="s">
        <v>273</v>
      </c>
      <c r="EG109" s="366" t="s">
        <v>273</v>
      </c>
      <c r="EH109" s="366" t="s">
        <v>273</v>
      </c>
      <c r="EI109" s="366" t="s">
        <v>273</v>
      </c>
      <c r="EJ109" s="366" t="s">
        <v>273</v>
      </c>
      <c r="EK109" s="366" t="s">
        <v>273</v>
      </c>
      <c r="EL109" s="366" t="s">
        <v>273</v>
      </c>
      <c r="EM109" s="366" t="s">
        <v>273</v>
      </c>
      <c r="EN109" s="366" t="s">
        <v>273</v>
      </c>
      <c r="EO109" s="366" t="s">
        <v>273</v>
      </c>
      <c r="EP109" s="366" t="s">
        <v>273</v>
      </c>
      <c r="EQ109" s="366" t="s">
        <v>273</v>
      </c>
      <c r="ER109" s="366" t="s">
        <v>273</v>
      </c>
      <c r="ES109" s="366" t="s">
        <v>273</v>
      </c>
      <c r="ET109" s="366" t="s">
        <v>273</v>
      </c>
      <c r="EU109" s="366" t="s">
        <v>273</v>
      </c>
      <c r="EV109" s="366" t="s">
        <v>273</v>
      </c>
      <c r="EW109" s="366" t="s">
        <v>273</v>
      </c>
      <c r="EX109" s="366" t="s">
        <v>273</v>
      </c>
      <c r="EY109" s="366" t="s">
        <v>273</v>
      </c>
      <c r="EZ109" s="366" t="s">
        <v>273</v>
      </c>
      <c r="FA109" s="366" t="s">
        <v>273</v>
      </c>
      <c r="FB109" s="366" t="s">
        <v>273</v>
      </c>
      <c r="FC109" s="366" t="s">
        <v>273</v>
      </c>
      <c r="FD109" s="366" t="s">
        <v>273</v>
      </c>
      <c r="FE109" s="366" t="s">
        <v>273</v>
      </c>
      <c r="FF109" s="366" t="s">
        <v>274</v>
      </c>
    </row>
    <row r="110" spans="1:256" s="364" customFormat="1" ht="12.75" hidden="1">
      <c r="B110" s="366">
        <v>26</v>
      </c>
      <c r="C110" s="366" t="s">
        <v>271</v>
      </c>
      <c r="D110" s="366" t="s">
        <v>271</v>
      </c>
      <c r="E110" s="366" t="s">
        <v>271</v>
      </c>
      <c r="F110" s="366" t="s">
        <v>271</v>
      </c>
      <c r="G110" s="366" t="s">
        <v>271</v>
      </c>
      <c r="H110" s="366" t="s">
        <v>271</v>
      </c>
      <c r="I110" s="366" t="s">
        <v>271</v>
      </c>
      <c r="J110" s="366" t="s">
        <v>271</v>
      </c>
      <c r="K110" s="366" t="s">
        <v>271</v>
      </c>
      <c r="L110" s="366" t="s">
        <v>271</v>
      </c>
      <c r="M110" s="366" t="s">
        <v>271</v>
      </c>
      <c r="N110" s="366" t="s">
        <v>271</v>
      </c>
      <c r="O110" s="366" t="s">
        <v>271</v>
      </c>
      <c r="P110" s="366" t="s">
        <v>271</v>
      </c>
      <c r="Q110" s="366" t="s">
        <v>271</v>
      </c>
      <c r="R110" s="366" t="s">
        <v>271</v>
      </c>
      <c r="S110" s="366" t="s">
        <v>271</v>
      </c>
      <c r="T110" s="366" t="s">
        <v>271</v>
      </c>
      <c r="U110" s="366" t="s">
        <v>271</v>
      </c>
      <c r="V110" s="366" t="s">
        <v>271</v>
      </c>
      <c r="W110" s="366" t="s">
        <v>271</v>
      </c>
      <c r="X110" s="366" t="s">
        <v>271</v>
      </c>
      <c r="Y110" s="366" t="s">
        <v>271</v>
      </c>
      <c r="Z110" s="366" t="s">
        <v>271</v>
      </c>
      <c r="AA110" s="366" t="s">
        <v>271</v>
      </c>
      <c r="AB110" s="366" t="s">
        <v>271</v>
      </c>
      <c r="AC110" s="366" t="s">
        <v>271</v>
      </c>
      <c r="AD110" s="366" t="s">
        <v>271</v>
      </c>
      <c r="AE110" s="366" t="s">
        <v>271</v>
      </c>
      <c r="AF110" s="366" t="s">
        <v>271</v>
      </c>
      <c r="AG110" s="366" t="s">
        <v>271</v>
      </c>
      <c r="AH110" s="366" t="s">
        <v>271</v>
      </c>
      <c r="AI110" s="366" t="s">
        <v>271</v>
      </c>
      <c r="AJ110" s="366" t="s">
        <v>271</v>
      </c>
      <c r="AK110" s="366" t="s">
        <v>271</v>
      </c>
      <c r="AL110" s="366" t="s">
        <v>271</v>
      </c>
      <c r="AM110" s="366" t="s">
        <v>271</v>
      </c>
      <c r="AN110" s="366" t="s">
        <v>271</v>
      </c>
      <c r="AO110" s="366" t="s">
        <v>271</v>
      </c>
      <c r="AP110" s="366" t="s">
        <v>271</v>
      </c>
      <c r="AQ110" s="366" t="s">
        <v>271</v>
      </c>
      <c r="AR110" s="366" t="s">
        <v>271</v>
      </c>
      <c r="AS110" s="366" t="s">
        <v>271</v>
      </c>
      <c r="AT110" s="366" t="s">
        <v>271</v>
      </c>
      <c r="AU110" s="366" t="s">
        <v>271</v>
      </c>
      <c r="AV110" s="366" t="s">
        <v>271</v>
      </c>
      <c r="AW110" s="366" t="s">
        <v>271</v>
      </c>
      <c r="AX110" s="366" t="s">
        <v>271</v>
      </c>
      <c r="AY110" s="366" t="s">
        <v>271</v>
      </c>
      <c r="AZ110" s="366" t="s">
        <v>271</v>
      </c>
      <c r="BA110" s="366" t="s">
        <v>271</v>
      </c>
      <c r="BB110" s="366" t="s">
        <v>271</v>
      </c>
      <c r="BC110" s="366" t="s">
        <v>271</v>
      </c>
      <c r="BD110" s="366" t="s">
        <v>271</v>
      </c>
      <c r="BE110" s="366" t="s">
        <v>271</v>
      </c>
      <c r="BF110" s="366" t="s">
        <v>271</v>
      </c>
      <c r="BG110" s="366" t="s">
        <v>271</v>
      </c>
      <c r="BH110" s="366" t="s">
        <v>271</v>
      </c>
      <c r="BI110" s="366" t="s">
        <v>271</v>
      </c>
      <c r="BJ110" s="366" t="s">
        <v>272</v>
      </c>
      <c r="BK110" s="366" t="s">
        <v>272</v>
      </c>
      <c r="BL110" s="366" t="s">
        <v>272</v>
      </c>
      <c r="BM110" s="366" t="s">
        <v>272</v>
      </c>
      <c r="BN110" s="366" t="s">
        <v>272</v>
      </c>
      <c r="BO110" s="366" t="s">
        <v>272</v>
      </c>
      <c r="BP110" s="366" t="s">
        <v>272</v>
      </c>
      <c r="BQ110" s="366" t="s">
        <v>272</v>
      </c>
      <c r="BR110" s="366" t="s">
        <v>272</v>
      </c>
      <c r="BS110" s="366" t="s">
        <v>272</v>
      </c>
      <c r="BT110" s="366" t="s">
        <v>272</v>
      </c>
      <c r="BU110" s="366" t="s">
        <v>272</v>
      </c>
      <c r="BV110" s="366" t="s">
        <v>272</v>
      </c>
      <c r="BW110" s="366" t="s">
        <v>272</v>
      </c>
      <c r="BX110" s="366" t="s">
        <v>272</v>
      </c>
      <c r="BY110" s="366" t="s">
        <v>272</v>
      </c>
      <c r="BZ110" s="366" t="s">
        <v>272</v>
      </c>
      <c r="CA110" s="366" t="s">
        <v>272</v>
      </c>
      <c r="CB110" s="366" t="s">
        <v>272</v>
      </c>
      <c r="CC110" s="366" t="s">
        <v>272</v>
      </c>
      <c r="CD110" s="366" t="s">
        <v>272</v>
      </c>
      <c r="CE110" s="366" t="s">
        <v>272</v>
      </c>
      <c r="CF110" s="366" t="s">
        <v>272</v>
      </c>
      <c r="CG110" s="366" t="s">
        <v>272</v>
      </c>
      <c r="CH110" s="366" t="s">
        <v>272</v>
      </c>
      <c r="CI110" s="366" t="s">
        <v>272</v>
      </c>
      <c r="CJ110" s="366" t="s">
        <v>272</v>
      </c>
      <c r="CK110" s="366" t="s">
        <v>272</v>
      </c>
      <c r="CL110" s="366" t="s">
        <v>272</v>
      </c>
      <c r="CM110" s="366" t="s">
        <v>272</v>
      </c>
      <c r="CN110" s="366" t="s">
        <v>273</v>
      </c>
      <c r="CO110" s="366" t="s">
        <v>273</v>
      </c>
      <c r="CP110" s="366" t="s">
        <v>273</v>
      </c>
      <c r="CQ110" s="366" t="s">
        <v>273</v>
      </c>
      <c r="CR110" s="366" t="s">
        <v>273</v>
      </c>
      <c r="CS110" s="366" t="s">
        <v>273</v>
      </c>
      <c r="CT110" s="366" t="s">
        <v>273</v>
      </c>
      <c r="CU110" s="366" t="s">
        <v>273</v>
      </c>
      <c r="CV110" s="366" t="s">
        <v>273</v>
      </c>
      <c r="CW110" s="366" t="s">
        <v>273</v>
      </c>
      <c r="CX110" s="366" t="s">
        <v>273</v>
      </c>
      <c r="CY110" s="366" t="s">
        <v>273</v>
      </c>
      <c r="CZ110" s="366" t="s">
        <v>273</v>
      </c>
      <c r="DA110" s="366" t="s">
        <v>273</v>
      </c>
      <c r="DB110" s="366" t="s">
        <v>273</v>
      </c>
      <c r="DC110" s="366" t="s">
        <v>273</v>
      </c>
      <c r="DD110" s="366" t="s">
        <v>273</v>
      </c>
      <c r="DE110" s="366" t="s">
        <v>273</v>
      </c>
      <c r="DF110" s="366" t="s">
        <v>273</v>
      </c>
      <c r="DG110" s="366" t="s">
        <v>273</v>
      </c>
      <c r="DH110" s="366" t="s">
        <v>273</v>
      </c>
      <c r="DI110" s="366" t="s">
        <v>273</v>
      </c>
      <c r="DJ110" s="366" t="s">
        <v>273</v>
      </c>
      <c r="DK110" s="366" t="s">
        <v>273</v>
      </c>
      <c r="DL110" s="366" t="s">
        <v>273</v>
      </c>
      <c r="DM110" s="366" t="s">
        <v>273</v>
      </c>
      <c r="DN110" s="366" t="s">
        <v>273</v>
      </c>
      <c r="DO110" s="366" t="s">
        <v>273</v>
      </c>
      <c r="DP110" s="366" t="s">
        <v>273</v>
      </c>
      <c r="DQ110" s="366" t="s">
        <v>273</v>
      </c>
      <c r="DR110" s="366" t="s">
        <v>273</v>
      </c>
      <c r="DS110" s="366" t="s">
        <v>273</v>
      </c>
      <c r="DT110" s="366" t="s">
        <v>273</v>
      </c>
      <c r="DU110" s="366" t="s">
        <v>273</v>
      </c>
      <c r="DV110" s="366" t="s">
        <v>273</v>
      </c>
      <c r="DW110" s="366" t="s">
        <v>273</v>
      </c>
      <c r="DX110" s="366" t="s">
        <v>273</v>
      </c>
      <c r="DY110" s="366" t="s">
        <v>273</v>
      </c>
      <c r="DZ110" s="366" t="s">
        <v>273</v>
      </c>
      <c r="EA110" s="366" t="s">
        <v>273</v>
      </c>
      <c r="EB110" s="366" t="s">
        <v>273</v>
      </c>
      <c r="EC110" s="366" t="s">
        <v>273</v>
      </c>
      <c r="ED110" s="366" t="s">
        <v>273</v>
      </c>
      <c r="EE110" s="366" t="s">
        <v>273</v>
      </c>
      <c r="EF110" s="366" t="s">
        <v>273</v>
      </c>
      <c r="EG110" s="366" t="s">
        <v>273</v>
      </c>
      <c r="EH110" s="366" t="s">
        <v>273</v>
      </c>
      <c r="EI110" s="366" t="s">
        <v>273</v>
      </c>
      <c r="EJ110" s="366" t="s">
        <v>273</v>
      </c>
      <c r="EK110" s="366" t="s">
        <v>273</v>
      </c>
      <c r="EL110" s="366" t="s">
        <v>273</v>
      </c>
      <c r="EM110" s="366" t="s">
        <v>273</v>
      </c>
      <c r="EN110" s="366" t="s">
        <v>273</v>
      </c>
      <c r="EO110" s="366" t="s">
        <v>273</v>
      </c>
      <c r="EP110" s="366" t="s">
        <v>273</v>
      </c>
      <c r="EQ110" s="366" t="s">
        <v>273</v>
      </c>
      <c r="ER110" s="366" t="s">
        <v>273</v>
      </c>
      <c r="ES110" s="366" t="s">
        <v>273</v>
      </c>
      <c r="ET110" s="366" t="s">
        <v>273</v>
      </c>
      <c r="EU110" s="366" t="s">
        <v>273</v>
      </c>
      <c r="EV110" s="366" t="s">
        <v>273</v>
      </c>
      <c r="EW110" s="366" t="s">
        <v>273</v>
      </c>
      <c r="EX110" s="366" t="s">
        <v>273</v>
      </c>
      <c r="EY110" s="366" t="s">
        <v>273</v>
      </c>
      <c r="EZ110" s="366" t="s">
        <v>273</v>
      </c>
      <c r="FA110" s="366" t="s">
        <v>273</v>
      </c>
      <c r="FB110" s="366" t="s">
        <v>273</v>
      </c>
      <c r="FC110" s="366" t="s">
        <v>273</v>
      </c>
      <c r="FD110" s="366" t="s">
        <v>273</v>
      </c>
      <c r="FE110" s="366" t="s">
        <v>273</v>
      </c>
      <c r="FF110" s="366" t="s">
        <v>274</v>
      </c>
    </row>
    <row r="111" spans="1:256" s="364" customFormat="1" ht="12.75" hidden="1">
      <c r="B111" s="366">
        <v>27</v>
      </c>
      <c r="C111" s="366" t="s">
        <v>271</v>
      </c>
      <c r="D111" s="366" t="s">
        <v>271</v>
      </c>
      <c r="E111" s="366" t="s">
        <v>271</v>
      </c>
      <c r="F111" s="366" t="s">
        <v>271</v>
      </c>
      <c r="G111" s="366" t="s">
        <v>271</v>
      </c>
      <c r="H111" s="366" t="s">
        <v>271</v>
      </c>
      <c r="I111" s="366" t="s">
        <v>271</v>
      </c>
      <c r="J111" s="366" t="s">
        <v>271</v>
      </c>
      <c r="K111" s="366" t="s">
        <v>271</v>
      </c>
      <c r="L111" s="366" t="s">
        <v>271</v>
      </c>
      <c r="M111" s="366" t="s">
        <v>271</v>
      </c>
      <c r="N111" s="366" t="s">
        <v>271</v>
      </c>
      <c r="O111" s="366" t="s">
        <v>271</v>
      </c>
      <c r="P111" s="366" t="s">
        <v>271</v>
      </c>
      <c r="Q111" s="366" t="s">
        <v>271</v>
      </c>
      <c r="R111" s="366" t="s">
        <v>271</v>
      </c>
      <c r="S111" s="366" t="s">
        <v>271</v>
      </c>
      <c r="T111" s="366" t="s">
        <v>271</v>
      </c>
      <c r="U111" s="366" t="s">
        <v>271</v>
      </c>
      <c r="V111" s="366" t="s">
        <v>271</v>
      </c>
      <c r="W111" s="366" t="s">
        <v>271</v>
      </c>
      <c r="X111" s="366" t="s">
        <v>271</v>
      </c>
      <c r="Y111" s="366" t="s">
        <v>271</v>
      </c>
      <c r="Z111" s="366" t="s">
        <v>271</v>
      </c>
      <c r="AA111" s="366" t="s">
        <v>271</v>
      </c>
      <c r="AB111" s="366" t="s">
        <v>271</v>
      </c>
      <c r="AC111" s="366" t="s">
        <v>271</v>
      </c>
      <c r="AD111" s="366" t="s">
        <v>271</v>
      </c>
      <c r="AE111" s="366" t="s">
        <v>271</v>
      </c>
      <c r="AF111" s="366" t="s">
        <v>271</v>
      </c>
      <c r="AG111" s="366" t="s">
        <v>271</v>
      </c>
      <c r="AH111" s="366" t="s">
        <v>271</v>
      </c>
      <c r="AI111" s="366" t="s">
        <v>271</v>
      </c>
      <c r="AJ111" s="366" t="s">
        <v>271</v>
      </c>
      <c r="AK111" s="366" t="s">
        <v>271</v>
      </c>
      <c r="AL111" s="366" t="s">
        <v>271</v>
      </c>
      <c r="AM111" s="366" t="s">
        <v>271</v>
      </c>
      <c r="AN111" s="366" t="s">
        <v>271</v>
      </c>
      <c r="AO111" s="366" t="s">
        <v>271</v>
      </c>
      <c r="AP111" s="366" t="s">
        <v>271</v>
      </c>
      <c r="AQ111" s="366" t="s">
        <v>271</v>
      </c>
      <c r="AR111" s="366" t="s">
        <v>271</v>
      </c>
      <c r="AS111" s="366" t="s">
        <v>271</v>
      </c>
      <c r="AT111" s="366" t="s">
        <v>271</v>
      </c>
      <c r="AU111" s="366" t="s">
        <v>271</v>
      </c>
      <c r="AV111" s="366" t="s">
        <v>271</v>
      </c>
      <c r="AW111" s="366" t="s">
        <v>271</v>
      </c>
      <c r="AX111" s="366" t="s">
        <v>271</v>
      </c>
      <c r="AY111" s="366" t="s">
        <v>271</v>
      </c>
      <c r="AZ111" s="366" t="s">
        <v>271</v>
      </c>
      <c r="BA111" s="366" t="s">
        <v>271</v>
      </c>
      <c r="BB111" s="366" t="s">
        <v>271</v>
      </c>
      <c r="BC111" s="366" t="s">
        <v>271</v>
      </c>
      <c r="BD111" s="366" t="s">
        <v>271</v>
      </c>
      <c r="BE111" s="366" t="s">
        <v>271</v>
      </c>
      <c r="BF111" s="366" t="s">
        <v>271</v>
      </c>
      <c r="BG111" s="366" t="s">
        <v>271</v>
      </c>
      <c r="BH111" s="366" t="s">
        <v>271</v>
      </c>
      <c r="BI111" s="366" t="s">
        <v>271</v>
      </c>
      <c r="BJ111" s="366" t="s">
        <v>272</v>
      </c>
      <c r="BK111" s="366" t="s">
        <v>272</v>
      </c>
      <c r="BL111" s="366" t="s">
        <v>272</v>
      </c>
      <c r="BM111" s="366" t="s">
        <v>272</v>
      </c>
      <c r="BN111" s="366" t="s">
        <v>272</v>
      </c>
      <c r="BO111" s="366" t="s">
        <v>272</v>
      </c>
      <c r="BP111" s="366" t="s">
        <v>272</v>
      </c>
      <c r="BQ111" s="366" t="s">
        <v>272</v>
      </c>
      <c r="BR111" s="366" t="s">
        <v>272</v>
      </c>
      <c r="BS111" s="366" t="s">
        <v>272</v>
      </c>
      <c r="BT111" s="366" t="s">
        <v>272</v>
      </c>
      <c r="BU111" s="366" t="s">
        <v>272</v>
      </c>
      <c r="BV111" s="366" t="s">
        <v>272</v>
      </c>
      <c r="BW111" s="366" t="s">
        <v>272</v>
      </c>
      <c r="BX111" s="366" t="s">
        <v>272</v>
      </c>
      <c r="BY111" s="366" t="s">
        <v>272</v>
      </c>
      <c r="BZ111" s="366" t="s">
        <v>272</v>
      </c>
      <c r="CA111" s="366" t="s">
        <v>272</v>
      </c>
      <c r="CB111" s="366" t="s">
        <v>272</v>
      </c>
      <c r="CC111" s="366" t="s">
        <v>272</v>
      </c>
      <c r="CD111" s="366" t="s">
        <v>272</v>
      </c>
      <c r="CE111" s="366" t="s">
        <v>272</v>
      </c>
      <c r="CF111" s="366" t="s">
        <v>272</v>
      </c>
      <c r="CG111" s="366" t="s">
        <v>272</v>
      </c>
      <c r="CH111" s="366" t="s">
        <v>272</v>
      </c>
      <c r="CI111" s="366" t="s">
        <v>272</v>
      </c>
      <c r="CJ111" s="366" t="s">
        <v>272</v>
      </c>
      <c r="CK111" s="366" t="s">
        <v>272</v>
      </c>
      <c r="CL111" s="366" t="s">
        <v>272</v>
      </c>
      <c r="CM111" s="366" t="s">
        <v>272</v>
      </c>
      <c r="CN111" s="366" t="s">
        <v>273</v>
      </c>
      <c r="CO111" s="366" t="s">
        <v>273</v>
      </c>
      <c r="CP111" s="366" t="s">
        <v>273</v>
      </c>
      <c r="CQ111" s="366" t="s">
        <v>273</v>
      </c>
      <c r="CR111" s="366" t="s">
        <v>273</v>
      </c>
      <c r="CS111" s="366" t="s">
        <v>273</v>
      </c>
      <c r="CT111" s="366" t="s">
        <v>273</v>
      </c>
      <c r="CU111" s="366" t="s">
        <v>273</v>
      </c>
      <c r="CV111" s="366" t="s">
        <v>273</v>
      </c>
      <c r="CW111" s="366" t="s">
        <v>273</v>
      </c>
      <c r="CX111" s="366" t="s">
        <v>273</v>
      </c>
      <c r="CY111" s="366" t="s">
        <v>273</v>
      </c>
      <c r="CZ111" s="366" t="s">
        <v>273</v>
      </c>
      <c r="DA111" s="366" t="s">
        <v>273</v>
      </c>
      <c r="DB111" s="366" t="s">
        <v>273</v>
      </c>
      <c r="DC111" s="366" t="s">
        <v>273</v>
      </c>
      <c r="DD111" s="366" t="s">
        <v>273</v>
      </c>
      <c r="DE111" s="366" t="s">
        <v>273</v>
      </c>
      <c r="DF111" s="366" t="s">
        <v>273</v>
      </c>
      <c r="DG111" s="366" t="s">
        <v>273</v>
      </c>
      <c r="DH111" s="366" t="s">
        <v>273</v>
      </c>
      <c r="DI111" s="366" t="s">
        <v>273</v>
      </c>
      <c r="DJ111" s="366" t="s">
        <v>273</v>
      </c>
      <c r="DK111" s="366" t="s">
        <v>273</v>
      </c>
      <c r="DL111" s="366" t="s">
        <v>273</v>
      </c>
      <c r="DM111" s="366" t="s">
        <v>273</v>
      </c>
      <c r="DN111" s="366" t="s">
        <v>273</v>
      </c>
      <c r="DO111" s="366" t="s">
        <v>273</v>
      </c>
      <c r="DP111" s="366" t="s">
        <v>273</v>
      </c>
      <c r="DQ111" s="366" t="s">
        <v>273</v>
      </c>
      <c r="DR111" s="366" t="s">
        <v>273</v>
      </c>
      <c r="DS111" s="366" t="s">
        <v>273</v>
      </c>
      <c r="DT111" s="366" t="s">
        <v>273</v>
      </c>
      <c r="DU111" s="366" t="s">
        <v>273</v>
      </c>
      <c r="DV111" s="366" t="s">
        <v>273</v>
      </c>
      <c r="DW111" s="366" t="s">
        <v>273</v>
      </c>
      <c r="DX111" s="366" t="s">
        <v>273</v>
      </c>
      <c r="DY111" s="366" t="s">
        <v>273</v>
      </c>
      <c r="DZ111" s="366" t="s">
        <v>273</v>
      </c>
      <c r="EA111" s="366" t="s">
        <v>273</v>
      </c>
      <c r="EB111" s="366" t="s">
        <v>273</v>
      </c>
      <c r="EC111" s="366" t="s">
        <v>273</v>
      </c>
      <c r="ED111" s="366" t="s">
        <v>273</v>
      </c>
      <c r="EE111" s="366" t="s">
        <v>273</v>
      </c>
      <c r="EF111" s="366" t="s">
        <v>273</v>
      </c>
      <c r="EG111" s="366" t="s">
        <v>273</v>
      </c>
      <c r="EH111" s="366" t="s">
        <v>273</v>
      </c>
      <c r="EI111" s="366" t="s">
        <v>273</v>
      </c>
      <c r="EJ111" s="366" t="s">
        <v>273</v>
      </c>
      <c r="EK111" s="366" t="s">
        <v>273</v>
      </c>
      <c r="EL111" s="366" t="s">
        <v>273</v>
      </c>
      <c r="EM111" s="366" t="s">
        <v>273</v>
      </c>
      <c r="EN111" s="366" t="s">
        <v>273</v>
      </c>
      <c r="EO111" s="366" t="s">
        <v>273</v>
      </c>
      <c r="EP111" s="366" t="s">
        <v>273</v>
      </c>
      <c r="EQ111" s="366" t="s">
        <v>273</v>
      </c>
      <c r="ER111" s="366" t="s">
        <v>273</v>
      </c>
      <c r="ES111" s="366" t="s">
        <v>273</v>
      </c>
      <c r="ET111" s="366" t="s">
        <v>273</v>
      </c>
      <c r="EU111" s="366" t="s">
        <v>273</v>
      </c>
      <c r="EV111" s="366" t="s">
        <v>273</v>
      </c>
      <c r="EW111" s="366" t="s">
        <v>273</v>
      </c>
      <c r="EX111" s="366" t="s">
        <v>273</v>
      </c>
      <c r="EY111" s="366" t="s">
        <v>273</v>
      </c>
      <c r="EZ111" s="366" t="s">
        <v>273</v>
      </c>
      <c r="FA111" s="366" t="s">
        <v>273</v>
      </c>
      <c r="FB111" s="366" t="s">
        <v>273</v>
      </c>
      <c r="FC111" s="366" t="s">
        <v>273</v>
      </c>
      <c r="FD111" s="366" t="s">
        <v>273</v>
      </c>
      <c r="FE111" s="366" t="s">
        <v>273</v>
      </c>
      <c r="FF111" s="366" t="s">
        <v>274</v>
      </c>
    </row>
    <row r="112" spans="1:256" s="364" customFormat="1" ht="12.75" hidden="1">
      <c r="B112" s="366">
        <v>28</v>
      </c>
      <c r="C112" s="366" t="s">
        <v>271</v>
      </c>
      <c r="D112" s="366" t="s">
        <v>271</v>
      </c>
      <c r="E112" s="366" t="s">
        <v>271</v>
      </c>
      <c r="F112" s="366" t="s">
        <v>271</v>
      </c>
      <c r="G112" s="366" t="s">
        <v>271</v>
      </c>
      <c r="H112" s="366" t="s">
        <v>271</v>
      </c>
      <c r="I112" s="366" t="s">
        <v>271</v>
      </c>
      <c r="J112" s="366" t="s">
        <v>271</v>
      </c>
      <c r="K112" s="366" t="s">
        <v>271</v>
      </c>
      <c r="L112" s="366" t="s">
        <v>271</v>
      </c>
      <c r="M112" s="366" t="s">
        <v>271</v>
      </c>
      <c r="N112" s="366" t="s">
        <v>271</v>
      </c>
      <c r="O112" s="366" t="s">
        <v>271</v>
      </c>
      <c r="P112" s="366" t="s">
        <v>271</v>
      </c>
      <c r="Q112" s="366" t="s">
        <v>271</v>
      </c>
      <c r="R112" s="366" t="s">
        <v>271</v>
      </c>
      <c r="S112" s="366" t="s">
        <v>271</v>
      </c>
      <c r="T112" s="366" t="s">
        <v>271</v>
      </c>
      <c r="U112" s="366" t="s">
        <v>271</v>
      </c>
      <c r="V112" s="366" t="s">
        <v>271</v>
      </c>
      <c r="W112" s="366" t="s">
        <v>271</v>
      </c>
      <c r="X112" s="366" t="s">
        <v>271</v>
      </c>
      <c r="Y112" s="366" t="s">
        <v>271</v>
      </c>
      <c r="Z112" s="366" t="s">
        <v>271</v>
      </c>
      <c r="AA112" s="366" t="s">
        <v>271</v>
      </c>
      <c r="AB112" s="366" t="s">
        <v>271</v>
      </c>
      <c r="AC112" s="366" t="s">
        <v>271</v>
      </c>
      <c r="AD112" s="366" t="s">
        <v>271</v>
      </c>
      <c r="AE112" s="366" t="s">
        <v>271</v>
      </c>
      <c r="AF112" s="366" t="s">
        <v>271</v>
      </c>
      <c r="AG112" s="366" t="s">
        <v>271</v>
      </c>
      <c r="AH112" s="366" t="s">
        <v>271</v>
      </c>
      <c r="AI112" s="366" t="s">
        <v>271</v>
      </c>
      <c r="AJ112" s="366" t="s">
        <v>271</v>
      </c>
      <c r="AK112" s="366" t="s">
        <v>271</v>
      </c>
      <c r="AL112" s="366" t="s">
        <v>271</v>
      </c>
      <c r="AM112" s="366" t="s">
        <v>271</v>
      </c>
      <c r="AN112" s="366" t="s">
        <v>271</v>
      </c>
      <c r="AO112" s="366" t="s">
        <v>271</v>
      </c>
      <c r="AP112" s="366" t="s">
        <v>271</v>
      </c>
      <c r="AQ112" s="366" t="s">
        <v>271</v>
      </c>
      <c r="AR112" s="366" t="s">
        <v>271</v>
      </c>
      <c r="AS112" s="366" t="s">
        <v>271</v>
      </c>
      <c r="AT112" s="366" t="s">
        <v>271</v>
      </c>
      <c r="AU112" s="366" t="s">
        <v>271</v>
      </c>
      <c r="AV112" s="366" t="s">
        <v>271</v>
      </c>
      <c r="AW112" s="366" t="s">
        <v>271</v>
      </c>
      <c r="AX112" s="366" t="s">
        <v>271</v>
      </c>
      <c r="AY112" s="366" t="s">
        <v>271</v>
      </c>
      <c r="AZ112" s="366" t="s">
        <v>271</v>
      </c>
      <c r="BA112" s="366" t="s">
        <v>271</v>
      </c>
      <c r="BB112" s="366" t="s">
        <v>271</v>
      </c>
      <c r="BC112" s="366" t="s">
        <v>271</v>
      </c>
      <c r="BD112" s="366" t="s">
        <v>271</v>
      </c>
      <c r="BE112" s="366" t="s">
        <v>271</v>
      </c>
      <c r="BF112" s="366" t="s">
        <v>271</v>
      </c>
      <c r="BG112" s="366" t="s">
        <v>271</v>
      </c>
      <c r="BH112" s="366" t="s">
        <v>271</v>
      </c>
      <c r="BI112" s="366" t="s">
        <v>271</v>
      </c>
      <c r="BJ112" s="366" t="s">
        <v>272</v>
      </c>
      <c r="BK112" s="366" t="s">
        <v>272</v>
      </c>
      <c r="BL112" s="366" t="s">
        <v>272</v>
      </c>
      <c r="BM112" s="366" t="s">
        <v>272</v>
      </c>
      <c r="BN112" s="366" t="s">
        <v>272</v>
      </c>
      <c r="BO112" s="366" t="s">
        <v>272</v>
      </c>
      <c r="BP112" s="366" t="s">
        <v>272</v>
      </c>
      <c r="BQ112" s="366" t="s">
        <v>272</v>
      </c>
      <c r="BR112" s="366" t="s">
        <v>272</v>
      </c>
      <c r="BS112" s="366" t="s">
        <v>272</v>
      </c>
      <c r="BT112" s="366" t="s">
        <v>272</v>
      </c>
      <c r="BU112" s="366" t="s">
        <v>272</v>
      </c>
      <c r="BV112" s="366" t="s">
        <v>272</v>
      </c>
      <c r="BW112" s="366" t="s">
        <v>272</v>
      </c>
      <c r="BX112" s="366" t="s">
        <v>272</v>
      </c>
      <c r="BY112" s="366" t="s">
        <v>272</v>
      </c>
      <c r="BZ112" s="366" t="s">
        <v>272</v>
      </c>
      <c r="CA112" s="366" t="s">
        <v>272</v>
      </c>
      <c r="CB112" s="366" t="s">
        <v>272</v>
      </c>
      <c r="CC112" s="366" t="s">
        <v>272</v>
      </c>
      <c r="CD112" s="366" t="s">
        <v>272</v>
      </c>
      <c r="CE112" s="366" t="s">
        <v>272</v>
      </c>
      <c r="CF112" s="366" t="s">
        <v>272</v>
      </c>
      <c r="CG112" s="366" t="s">
        <v>272</v>
      </c>
      <c r="CH112" s="366" t="s">
        <v>272</v>
      </c>
      <c r="CI112" s="366" t="s">
        <v>272</v>
      </c>
      <c r="CJ112" s="366" t="s">
        <v>272</v>
      </c>
      <c r="CK112" s="366" t="s">
        <v>272</v>
      </c>
      <c r="CL112" s="366" t="s">
        <v>272</v>
      </c>
      <c r="CM112" s="366" t="s">
        <v>272</v>
      </c>
      <c r="CN112" s="366" t="s">
        <v>273</v>
      </c>
      <c r="CO112" s="366" t="s">
        <v>273</v>
      </c>
      <c r="CP112" s="366" t="s">
        <v>273</v>
      </c>
      <c r="CQ112" s="366" t="s">
        <v>273</v>
      </c>
      <c r="CR112" s="366" t="s">
        <v>273</v>
      </c>
      <c r="CS112" s="366" t="s">
        <v>273</v>
      </c>
      <c r="CT112" s="366" t="s">
        <v>273</v>
      </c>
      <c r="CU112" s="366" t="s">
        <v>273</v>
      </c>
      <c r="CV112" s="366" t="s">
        <v>273</v>
      </c>
      <c r="CW112" s="366" t="s">
        <v>273</v>
      </c>
      <c r="CX112" s="366" t="s">
        <v>273</v>
      </c>
      <c r="CY112" s="366" t="s">
        <v>273</v>
      </c>
      <c r="CZ112" s="366" t="s">
        <v>273</v>
      </c>
      <c r="DA112" s="366" t="s">
        <v>273</v>
      </c>
      <c r="DB112" s="366" t="s">
        <v>273</v>
      </c>
      <c r="DC112" s="366" t="s">
        <v>273</v>
      </c>
      <c r="DD112" s="366" t="s">
        <v>273</v>
      </c>
      <c r="DE112" s="366" t="s">
        <v>273</v>
      </c>
      <c r="DF112" s="366" t="s">
        <v>273</v>
      </c>
      <c r="DG112" s="366" t="s">
        <v>273</v>
      </c>
      <c r="DH112" s="366" t="s">
        <v>273</v>
      </c>
      <c r="DI112" s="366" t="s">
        <v>273</v>
      </c>
      <c r="DJ112" s="366" t="s">
        <v>273</v>
      </c>
      <c r="DK112" s="366" t="s">
        <v>273</v>
      </c>
      <c r="DL112" s="366" t="s">
        <v>273</v>
      </c>
      <c r="DM112" s="366" t="s">
        <v>273</v>
      </c>
      <c r="DN112" s="366" t="s">
        <v>273</v>
      </c>
      <c r="DO112" s="366" t="s">
        <v>273</v>
      </c>
      <c r="DP112" s="366" t="s">
        <v>273</v>
      </c>
      <c r="DQ112" s="366" t="s">
        <v>273</v>
      </c>
      <c r="DR112" s="366" t="s">
        <v>273</v>
      </c>
      <c r="DS112" s="366" t="s">
        <v>273</v>
      </c>
      <c r="DT112" s="366" t="s">
        <v>273</v>
      </c>
      <c r="DU112" s="366" t="s">
        <v>273</v>
      </c>
      <c r="DV112" s="366" t="s">
        <v>273</v>
      </c>
      <c r="DW112" s="366" t="s">
        <v>273</v>
      </c>
      <c r="DX112" s="366" t="s">
        <v>273</v>
      </c>
      <c r="DY112" s="366" t="s">
        <v>273</v>
      </c>
      <c r="DZ112" s="366" t="s">
        <v>273</v>
      </c>
      <c r="EA112" s="366" t="s">
        <v>273</v>
      </c>
      <c r="EB112" s="366" t="s">
        <v>273</v>
      </c>
      <c r="EC112" s="366" t="s">
        <v>273</v>
      </c>
      <c r="ED112" s="366" t="s">
        <v>273</v>
      </c>
      <c r="EE112" s="366" t="s">
        <v>273</v>
      </c>
      <c r="EF112" s="366" t="s">
        <v>273</v>
      </c>
      <c r="EG112" s="366" t="s">
        <v>273</v>
      </c>
      <c r="EH112" s="366" t="s">
        <v>273</v>
      </c>
      <c r="EI112" s="366" t="s">
        <v>273</v>
      </c>
      <c r="EJ112" s="366" t="s">
        <v>273</v>
      </c>
      <c r="EK112" s="366" t="s">
        <v>273</v>
      </c>
      <c r="EL112" s="366" t="s">
        <v>273</v>
      </c>
      <c r="EM112" s="366" t="s">
        <v>273</v>
      </c>
      <c r="EN112" s="366" t="s">
        <v>273</v>
      </c>
      <c r="EO112" s="366" t="s">
        <v>273</v>
      </c>
      <c r="EP112" s="366" t="s">
        <v>273</v>
      </c>
      <c r="EQ112" s="366" t="s">
        <v>273</v>
      </c>
      <c r="ER112" s="366" t="s">
        <v>273</v>
      </c>
      <c r="ES112" s="366" t="s">
        <v>273</v>
      </c>
      <c r="ET112" s="366" t="s">
        <v>273</v>
      </c>
      <c r="EU112" s="366" t="s">
        <v>273</v>
      </c>
      <c r="EV112" s="366" t="s">
        <v>273</v>
      </c>
      <c r="EW112" s="366" t="s">
        <v>273</v>
      </c>
      <c r="EX112" s="366" t="s">
        <v>273</v>
      </c>
      <c r="EY112" s="366" t="s">
        <v>273</v>
      </c>
      <c r="EZ112" s="366" t="s">
        <v>273</v>
      </c>
      <c r="FA112" s="366" t="s">
        <v>273</v>
      </c>
      <c r="FB112" s="366" t="s">
        <v>273</v>
      </c>
      <c r="FC112" s="366" t="s">
        <v>273</v>
      </c>
      <c r="FD112" s="366" t="s">
        <v>273</v>
      </c>
      <c r="FE112" s="366" t="s">
        <v>273</v>
      </c>
      <c r="FF112" s="366" t="s">
        <v>274</v>
      </c>
    </row>
    <row r="113" spans="2:162" s="364" customFormat="1" ht="12.75" hidden="1">
      <c r="B113" s="366">
        <v>29</v>
      </c>
      <c r="C113" s="366" t="s">
        <v>271</v>
      </c>
      <c r="D113" s="366" t="s">
        <v>271</v>
      </c>
      <c r="E113" s="366" t="s">
        <v>271</v>
      </c>
      <c r="F113" s="366" t="s">
        <v>271</v>
      </c>
      <c r="G113" s="366" t="s">
        <v>271</v>
      </c>
      <c r="H113" s="366" t="s">
        <v>271</v>
      </c>
      <c r="I113" s="366" t="s">
        <v>271</v>
      </c>
      <c r="J113" s="366" t="s">
        <v>271</v>
      </c>
      <c r="K113" s="366" t="s">
        <v>271</v>
      </c>
      <c r="L113" s="366" t="s">
        <v>271</v>
      </c>
      <c r="M113" s="366" t="s">
        <v>271</v>
      </c>
      <c r="N113" s="366" t="s">
        <v>271</v>
      </c>
      <c r="O113" s="366" t="s">
        <v>271</v>
      </c>
      <c r="P113" s="366" t="s">
        <v>271</v>
      </c>
      <c r="Q113" s="366" t="s">
        <v>271</v>
      </c>
      <c r="R113" s="366" t="s">
        <v>271</v>
      </c>
      <c r="S113" s="366" t="s">
        <v>271</v>
      </c>
      <c r="T113" s="366" t="s">
        <v>271</v>
      </c>
      <c r="U113" s="366" t="s">
        <v>271</v>
      </c>
      <c r="V113" s="366" t="s">
        <v>271</v>
      </c>
      <c r="W113" s="366" t="s">
        <v>271</v>
      </c>
      <c r="X113" s="366" t="s">
        <v>271</v>
      </c>
      <c r="Y113" s="366" t="s">
        <v>271</v>
      </c>
      <c r="Z113" s="366" t="s">
        <v>271</v>
      </c>
      <c r="AA113" s="366" t="s">
        <v>271</v>
      </c>
      <c r="AB113" s="366" t="s">
        <v>271</v>
      </c>
      <c r="AC113" s="366" t="s">
        <v>271</v>
      </c>
      <c r="AD113" s="366" t="s">
        <v>271</v>
      </c>
      <c r="AE113" s="366" t="s">
        <v>271</v>
      </c>
      <c r="AF113" s="366" t="s">
        <v>271</v>
      </c>
      <c r="AG113" s="366" t="s">
        <v>271</v>
      </c>
      <c r="AH113" s="366" t="s">
        <v>271</v>
      </c>
      <c r="AI113" s="366" t="s">
        <v>271</v>
      </c>
      <c r="AJ113" s="366" t="s">
        <v>271</v>
      </c>
      <c r="AK113" s="366" t="s">
        <v>271</v>
      </c>
      <c r="AL113" s="366" t="s">
        <v>271</v>
      </c>
      <c r="AM113" s="366" t="s">
        <v>271</v>
      </c>
      <c r="AN113" s="366" t="s">
        <v>271</v>
      </c>
      <c r="AO113" s="366" t="s">
        <v>271</v>
      </c>
      <c r="AP113" s="366" t="s">
        <v>271</v>
      </c>
      <c r="AQ113" s="366" t="s">
        <v>271</v>
      </c>
      <c r="AR113" s="366" t="s">
        <v>271</v>
      </c>
      <c r="AS113" s="366" t="s">
        <v>271</v>
      </c>
      <c r="AT113" s="366" t="s">
        <v>271</v>
      </c>
      <c r="AU113" s="366" t="s">
        <v>271</v>
      </c>
      <c r="AV113" s="366" t="s">
        <v>271</v>
      </c>
      <c r="AW113" s="366" t="s">
        <v>271</v>
      </c>
      <c r="AX113" s="366" t="s">
        <v>271</v>
      </c>
      <c r="AY113" s="366" t="s">
        <v>271</v>
      </c>
      <c r="AZ113" s="366" t="s">
        <v>271</v>
      </c>
      <c r="BA113" s="366" t="s">
        <v>271</v>
      </c>
      <c r="BB113" s="366" t="s">
        <v>271</v>
      </c>
      <c r="BC113" s="366" t="s">
        <v>271</v>
      </c>
      <c r="BD113" s="366" t="s">
        <v>271</v>
      </c>
      <c r="BE113" s="366" t="s">
        <v>271</v>
      </c>
      <c r="BF113" s="366" t="s">
        <v>271</v>
      </c>
      <c r="BG113" s="366" t="s">
        <v>271</v>
      </c>
      <c r="BH113" s="366" t="s">
        <v>271</v>
      </c>
      <c r="BI113" s="366" t="s">
        <v>271</v>
      </c>
      <c r="BJ113" s="366" t="s">
        <v>272</v>
      </c>
      <c r="BK113" s="366" t="s">
        <v>272</v>
      </c>
      <c r="BL113" s="366" t="s">
        <v>272</v>
      </c>
      <c r="BM113" s="366" t="s">
        <v>272</v>
      </c>
      <c r="BN113" s="366" t="s">
        <v>272</v>
      </c>
      <c r="BO113" s="366" t="s">
        <v>272</v>
      </c>
      <c r="BP113" s="366" t="s">
        <v>272</v>
      </c>
      <c r="BQ113" s="366" t="s">
        <v>272</v>
      </c>
      <c r="BR113" s="366" t="s">
        <v>272</v>
      </c>
      <c r="BS113" s="366" t="s">
        <v>272</v>
      </c>
      <c r="BT113" s="366" t="s">
        <v>272</v>
      </c>
      <c r="BU113" s="366" t="s">
        <v>272</v>
      </c>
      <c r="BV113" s="366" t="s">
        <v>272</v>
      </c>
      <c r="BW113" s="366" t="s">
        <v>272</v>
      </c>
      <c r="BX113" s="366" t="s">
        <v>272</v>
      </c>
      <c r="BY113" s="366" t="s">
        <v>272</v>
      </c>
      <c r="BZ113" s="366" t="s">
        <v>272</v>
      </c>
      <c r="CA113" s="366" t="s">
        <v>272</v>
      </c>
      <c r="CB113" s="366" t="s">
        <v>272</v>
      </c>
      <c r="CC113" s="366" t="s">
        <v>272</v>
      </c>
      <c r="CD113" s="366" t="s">
        <v>272</v>
      </c>
      <c r="CE113" s="366" t="s">
        <v>272</v>
      </c>
      <c r="CF113" s="366" t="s">
        <v>272</v>
      </c>
      <c r="CG113" s="366" t="s">
        <v>272</v>
      </c>
      <c r="CH113" s="366" t="s">
        <v>272</v>
      </c>
      <c r="CI113" s="366" t="s">
        <v>272</v>
      </c>
      <c r="CJ113" s="366" t="s">
        <v>272</v>
      </c>
      <c r="CK113" s="366" t="s">
        <v>272</v>
      </c>
      <c r="CL113" s="366" t="s">
        <v>272</v>
      </c>
      <c r="CM113" s="366" t="s">
        <v>272</v>
      </c>
      <c r="CN113" s="366" t="s">
        <v>273</v>
      </c>
      <c r="CO113" s="366" t="s">
        <v>273</v>
      </c>
      <c r="CP113" s="366" t="s">
        <v>273</v>
      </c>
      <c r="CQ113" s="366" t="s">
        <v>273</v>
      </c>
      <c r="CR113" s="366" t="s">
        <v>273</v>
      </c>
      <c r="CS113" s="366" t="s">
        <v>273</v>
      </c>
      <c r="CT113" s="366" t="s">
        <v>273</v>
      </c>
      <c r="CU113" s="366" t="s">
        <v>273</v>
      </c>
      <c r="CV113" s="366" t="s">
        <v>273</v>
      </c>
      <c r="CW113" s="366" t="s">
        <v>273</v>
      </c>
      <c r="CX113" s="366" t="s">
        <v>273</v>
      </c>
      <c r="CY113" s="366" t="s">
        <v>273</v>
      </c>
      <c r="CZ113" s="366" t="s">
        <v>273</v>
      </c>
      <c r="DA113" s="366" t="s">
        <v>273</v>
      </c>
      <c r="DB113" s="366" t="s">
        <v>273</v>
      </c>
      <c r="DC113" s="366" t="s">
        <v>273</v>
      </c>
      <c r="DD113" s="366" t="s">
        <v>273</v>
      </c>
      <c r="DE113" s="366" t="s">
        <v>273</v>
      </c>
      <c r="DF113" s="366" t="s">
        <v>273</v>
      </c>
      <c r="DG113" s="366" t="s">
        <v>273</v>
      </c>
      <c r="DH113" s="366" t="s">
        <v>273</v>
      </c>
      <c r="DI113" s="366" t="s">
        <v>273</v>
      </c>
      <c r="DJ113" s="366" t="s">
        <v>273</v>
      </c>
      <c r="DK113" s="366" t="s">
        <v>273</v>
      </c>
      <c r="DL113" s="366" t="s">
        <v>273</v>
      </c>
      <c r="DM113" s="366" t="s">
        <v>273</v>
      </c>
      <c r="DN113" s="366" t="s">
        <v>273</v>
      </c>
      <c r="DO113" s="366" t="s">
        <v>273</v>
      </c>
      <c r="DP113" s="366" t="s">
        <v>273</v>
      </c>
      <c r="DQ113" s="366" t="s">
        <v>273</v>
      </c>
      <c r="DR113" s="366" t="s">
        <v>273</v>
      </c>
      <c r="DS113" s="366" t="s">
        <v>273</v>
      </c>
      <c r="DT113" s="366" t="s">
        <v>273</v>
      </c>
      <c r="DU113" s="366" t="s">
        <v>273</v>
      </c>
      <c r="DV113" s="366" t="s">
        <v>273</v>
      </c>
      <c r="DW113" s="366" t="s">
        <v>273</v>
      </c>
      <c r="DX113" s="366" t="s">
        <v>273</v>
      </c>
      <c r="DY113" s="366" t="s">
        <v>273</v>
      </c>
      <c r="DZ113" s="366" t="s">
        <v>273</v>
      </c>
      <c r="EA113" s="366" t="s">
        <v>273</v>
      </c>
      <c r="EB113" s="366" t="s">
        <v>273</v>
      </c>
      <c r="EC113" s="366" t="s">
        <v>273</v>
      </c>
      <c r="ED113" s="366" t="s">
        <v>273</v>
      </c>
      <c r="EE113" s="366" t="s">
        <v>273</v>
      </c>
      <c r="EF113" s="366" t="s">
        <v>273</v>
      </c>
      <c r="EG113" s="366" t="s">
        <v>273</v>
      </c>
      <c r="EH113" s="366" t="s">
        <v>273</v>
      </c>
      <c r="EI113" s="366" t="s">
        <v>273</v>
      </c>
      <c r="EJ113" s="366" t="s">
        <v>273</v>
      </c>
      <c r="EK113" s="366" t="s">
        <v>273</v>
      </c>
      <c r="EL113" s="366" t="s">
        <v>273</v>
      </c>
      <c r="EM113" s="366" t="s">
        <v>273</v>
      </c>
      <c r="EN113" s="366" t="s">
        <v>273</v>
      </c>
      <c r="EO113" s="366" t="s">
        <v>273</v>
      </c>
      <c r="EP113" s="366" t="s">
        <v>273</v>
      </c>
      <c r="EQ113" s="366" t="s">
        <v>273</v>
      </c>
      <c r="ER113" s="366" t="s">
        <v>273</v>
      </c>
      <c r="ES113" s="366" t="s">
        <v>273</v>
      </c>
      <c r="ET113" s="366" t="s">
        <v>273</v>
      </c>
      <c r="EU113" s="366" t="s">
        <v>273</v>
      </c>
      <c r="EV113" s="366" t="s">
        <v>273</v>
      </c>
      <c r="EW113" s="366" t="s">
        <v>273</v>
      </c>
      <c r="EX113" s="366" t="s">
        <v>273</v>
      </c>
      <c r="EY113" s="366" t="s">
        <v>273</v>
      </c>
      <c r="EZ113" s="366" t="s">
        <v>273</v>
      </c>
      <c r="FA113" s="366" t="s">
        <v>273</v>
      </c>
      <c r="FB113" s="366" t="s">
        <v>273</v>
      </c>
      <c r="FC113" s="366" t="s">
        <v>273</v>
      </c>
      <c r="FD113" s="366" t="s">
        <v>273</v>
      </c>
      <c r="FE113" s="366" t="s">
        <v>273</v>
      </c>
      <c r="FF113" s="366" t="s">
        <v>274</v>
      </c>
    </row>
    <row r="114" spans="2:162" s="364" customFormat="1" ht="12.75" hidden="1">
      <c r="B114" s="366">
        <v>30</v>
      </c>
      <c r="C114" s="366" t="s">
        <v>271</v>
      </c>
      <c r="D114" s="366" t="s">
        <v>271</v>
      </c>
      <c r="E114" s="366" t="s">
        <v>271</v>
      </c>
      <c r="F114" s="366" t="s">
        <v>271</v>
      </c>
      <c r="G114" s="366" t="s">
        <v>271</v>
      </c>
      <c r="H114" s="366" t="s">
        <v>271</v>
      </c>
      <c r="I114" s="366" t="s">
        <v>271</v>
      </c>
      <c r="J114" s="366" t="s">
        <v>271</v>
      </c>
      <c r="K114" s="366" t="s">
        <v>271</v>
      </c>
      <c r="L114" s="366" t="s">
        <v>271</v>
      </c>
      <c r="M114" s="366" t="s">
        <v>271</v>
      </c>
      <c r="N114" s="366" t="s">
        <v>271</v>
      </c>
      <c r="O114" s="366" t="s">
        <v>271</v>
      </c>
      <c r="P114" s="366" t="s">
        <v>271</v>
      </c>
      <c r="Q114" s="366" t="s">
        <v>271</v>
      </c>
      <c r="R114" s="366" t="s">
        <v>271</v>
      </c>
      <c r="S114" s="366" t="s">
        <v>271</v>
      </c>
      <c r="T114" s="366" t="s">
        <v>271</v>
      </c>
      <c r="U114" s="366" t="s">
        <v>271</v>
      </c>
      <c r="V114" s="366" t="s">
        <v>271</v>
      </c>
      <c r="W114" s="366" t="s">
        <v>271</v>
      </c>
      <c r="X114" s="366" t="s">
        <v>271</v>
      </c>
      <c r="Y114" s="366" t="s">
        <v>271</v>
      </c>
      <c r="Z114" s="366" t="s">
        <v>271</v>
      </c>
      <c r="AA114" s="366" t="s">
        <v>271</v>
      </c>
      <c r="AB114" s="366" t="s">
        <v>271</v>
      </c>
      <c r="AC114" s="366" t="s">
        <v>271</v>
      </c>
      <c r="AD114" s="366" t="s">
        <v>271</v>
      </c>
      <c r="AE114" s="366" t="s">
        <v>271</v>
      </c>
      <c r="AF114" s="366" t="s">
        <v>271</v>
      </c>
      <c r="AG114" s="366" t="s">
        <v>271</v>
      </c>
      <c r="AH114" s="366" t="s">
        <v>271</v>
      </c>
      <c r="AI114" s="366" t="s">
        <v>271</v>
      </c>
      <c r="AJ114" s="366" t="s">
        <v>271</v>
      </c>
      <c r="AK114" s="366" t="s">
        <v>271</v>
      </c>
      <c r="AL114" s="366" t="s">
        <v>271</v>
      </c>
      <c r="AM114" s="366" t="s">
        <v>271</v>
      </c>
      <c r="AN114" s="366" t="s">
        <v>271</v>
      </c>
      <c r="AO114" s="366" t="s">
        <v>271</v>
      </c>
      <c r="AP114" s="366" t="s">
        <v>271</v>
      </c>
      <c r="AQ114" s="366" t="s">
        <v>271</v>
      </c>
      <c r="AR114" s="366" t="s">
        <v>271</v>
      </c>
      <c r="AS114" s="366" t="s">
        <v>271</v>
      </c>
      <c r="AT114" s="366" t="s">
        <v>271</v>
      </c>
      <c r="AU114" s="366" t="s">
        <v>271</v>
      </c>
      <c r="AV114" s="366" t="s">
        <v>271</v>
      </c>
      <c r="AW114" s="366" t="s">
        <v>271</v>
      </c>
      <c r="AX114" s="366" t="s">
        <v>271</v>
      </c>
      <c r="AY114" s="366" t="s">
        <v>271</v>
      </c>
      <c r="AZ114" s="366" t="s">
        <v>271</v>
      </c>
      <c r="BA114" s="366" t="s">
        <v>271</v>
      </c>
      <c r="BB114" s="366" t="s">
        <v>271</v>
      </c>
      <c r="BC114" s="366" t="s">
        <v>271</v>
      </c>
      <c r="BD114" s="366" t="s">
        <v>271</v>
      </c>
      <c r="BE114" s="366" t="s">
        <v>271</v>
      </c>
      <c r="BF114" s="366" t="s">
        <v>271</v>
      </c>
      <c r="BG114" s="366" t="s">
        <v>271</v>
      </c>
      <c r="BH114" s="366" t="s">
        <v>271</v>
      </c>
      <c r="BI114" s="366" t="s">
        <v>271</v>
      </c>
      <c r="BJ114" s="366" t="s">
        <v>272</v>
      </c>
      <c r="BK114" s="366" t="s">
        <v>272</v>
      </c>
      <c r="BL114" s="366" t="s">
        <v>272</v>
      </c>
      <c r="BM114" s="366" t="s">
        <v>272</v>
      </c>
      <c r="BN114" s="366" t="s">
        <v>272</v>
      </c>
      <c r="BO114" s="366" t="s">
        <v>272</v>
      </c>
      <c r="BP114" s="366" t="s">
        <v>272</v>
      </c>
      <c r="BQ114" s="366" t="s">
        <v>272</v>
      </c>
      <c r="BR114" s="366" t="s">
        <v>272</v>
      </c>
      <c r="BS114" s="366" t="s">
        <v>272</v>
      </c>
      <c r="BT114" s="366" t="s">
        <v>272</v>
      </c>
      <c r="BU114" s="366" t="s">
        <v>272</v>
      </c>
      <c r="BV114" s="366" t="s">
        <v>272</v>
      </c>
      <c r="BW114" s="366" t="s">
        <v>272</v>
      </c>
      <c r="BX114" s="366" t="s">
        <v>272</v>
      </c>
      <c r="BY114" s="366" t="s">
        <v>272</v>
      </c>
      <c r="BZ114" s="366" t="s">
        <v>272</v>
      </c>
      <c r="CA114" s="366" t="s">
        <v>272</v>
      </c>
      <c r="CB114" s="366" t="s">
        <v>272</v>
      </c>
      <c r="CC114" s="366" t="s">
        <v>272</v>
      </c>
      <c r="CD114" s="366" t="s">
        <v>272</v>
      </c>
      <c r="CE114" s="366" t="s">
        <v>272</v>
      </c>
      <c r="CF114" s="366" t="s">
        <v>272</v>
      </c>
      <c r="CG114" s="366" t="s">
        <v>272</v>
      </c>
      <c r="CH114" s="366" t="s">
        <v>272</v>
      </c>
      <c r="CI114" s="366" t="s">
        <v>272</v>
      </c>
      <c r="CJ114" s="366" t="s">
        <v>272</v>
      </c>
      <c r="CK114" s="366" t="s">
        <v>272</v>
      </c>
      <c r="CL114" s="366" t="s">
        <v>272</v>
      </c>
      <c r="CM114" s="366" t="s">
        <v>272</v>
      </c>
      <c r="CN114" s="366" t="s">
        <v>273</v>
      </c>
      <c r="CO114" s="366" t="s">
        <v>273</v>
      </c>
      <c r="CP114" s="366" t="s">
        <v>273</v>
      </c>
      <c r="CQ114" s="366" t="s">
        <v>273</v>
      </c>
      <c r="CR114" s="366" t="s">
        <v>273</v>
      </c>
      <c r="CS114" s="366" t="s">
        <v>273</v>
      </c>
      <c r="CT114" s="366" t="s">
        <v>273</v>
      </c>
      <c r="CU114" s="366" t="s">
        <v>273</v>
      </c>
      <c r="CV114" s="366" t="s">
        <v>273</v>
      </c>
      <c r="CW114" s="366" t="s">
        <v>273</v>
      </c>
      <c r="CX114" s="366" t="s">
        <v>273</v>
      </c>
      <c r="CY114" s="366" t="s">
        <v>273</v>
      </c>
      <c r="CZ114" s="366" t="s">
        <v>273</v>
      </c>
      <c r="DA114" s="366" t="s">
        <v>273</v>
      </c>
      <c r="DB114" s="366" t="s">
        <v>273</v>
      </c>
      <c r="DC114" s="366" t="s">
        <v>273</v>
      </c>
      <c r="DD114" s="366" t="s">
        <v>273</v>
      </c>
      <c r="DE114" s="366" t="s">
        <v>273</v>
      </c>
      <c r="DF114" s="366" t="s">
        <v>273</v>
      </c>
      <c r="DG114" s="366" t="s">
        <v>273</v>
      </c>
      <c r="DH114" s="366" t="s">
        <v>273</v>
      </c>
      <c r="DI114" s="366" t="s">
        <v>273</v>
      </c>
      <c r="DJ114" s="366" t="s">
        <v>273</v>
      </c>
      <c r="DK114" s="366" t="s">
        <v>273</v>
      </c>
      <c r="DL114" s="366" t="s">
        <v>273</v>
      </c>
      <c r="DM114" s="366" t="s">
        <v>273</v>
      </c>
      <c r="DN114" s="366" t="s">
        <v>273</v>
      </c>
      <c r="DO114" s="366" t="s">
        <v>273</v>
      </c>
      <c r="DP114" s="366" t="s">
        <v>273</v>
      </c>
      <c r="DQ114" s="366" t="s">
        <v>273</v>
      </c>
      <c r="DR114" s="366" t="s">
        <v>273</v>
      </c>
      <c r="DS114" s="366" t="s">
        <v>273</v>
      </c>
      <c r="DT114" s="366" t="s">
        <v>273</v>
      </c>
      <c r="DU114" s="366" t="s">
        <v>273</v>
      </c>
      <c r="DV114" s="366" t="s">
        <v>273</v>
      </c>
      <c r="DW114" s="366" t="s">
        <v>273</v>
      </c>
      <c r="DX114" s="366" t="s">
        <v>273</v>
      </c>
      <c r="DY114" s="366" t="s">
        <v>273</v>
      </c>
      <c r="DZ114" s="366" t="s">
        <v>273</v>
      </c>
      <c r="EA114" s="366" t="s">
        <v>273</v>
      </c>
      <c r="EB114" s="366" t="s">
        <v>273</v>
      </c>
      <c r="EC114" s="366" t="s">
        <v>273</v>
      </c>
      <c r="ED114" s="366" t="s">
        <v>273</v>
      </c>
      <c r="EE114" s="366" t="s">
        <v>273</v>
      </c>
      <c r="EF114" s="366" t="s">
        <v>273</v>
      </c>
      <c r="EG114" s="366" t="s">
        <v>273</v>
      </c>
      <c r="EH114" s="366" t="s">
        <v>273</v>
      </c>
      <c r="EI114" s="366" t="s">
        <v>273</v>
      </c>
      <c r="EJ114" s="366" t="s">
        <v>273</v>
      </c>
      <c r="EK114" s="366" t="s">
        <v>273</v>
      </c>
      <c r="EL114" s="366" t="s">
        <v>273</v>
      </c>
      <c r="EM114" s="366" t="s">
        <v>273</v>
      </c>
      <c r="EN114" s="366" t="s">
        <v>273</v>
      </c>
      <c r="EO114" s="366" t="s">
        <v>273</v>
      </c>
      <c r="EP114" s="366" t="s">
        <v>273</v>
      </c>
      <c r="EQ114" s="366" t="s">
        <v>273</v>
      </c>
      <c r="ER114" s="366" t="s">
        <v>273</v>
      </c>
      <c r="ES114" s="366" t="s">
        <v>273</v>
      </c>
      <c r="ET114" s="366" t="s">
        <v>273</v>
      </c>
      <c r="EU114" s="366" t="s">
        <v>273</v>
      </c>
      <c r="EV114" s="366" t="s">
        <v>273</v>
      </c>
      <c r="EW114" s="366" t="s">
        <v>273</v>
      </c>
      <c r="EX114" s="366" t="s">
        <v>273</v>
      </c>
      <c r="EY114" s="366" t="s">
        <v>273</v>
      </c>
      <c r="EZ114" s="366" t="s">
        <v>273</v>
      </c>
      <c r="FA114" s="366" t="s">
        <v>273</v>
      </c>
      <c r="FB114" s="366" t="s">
        <v>273</v>
      </c>
      <c r="FC114" s="366" t="s">
        <v>273</v>
      </c>
      <c r="FD114" s="366" t="s">
        <v>273</v>
      </c>
      <c r="FE114" s="366" t="s">
        <v>273</v>
      </c>
      <c r="FF114" s="366" t="s">
        <v>274</v>
      </c>
    </row>
    <row r="115" spans="2:162" s="364" customFormat="1" ht="12.75" hidden="1">
      <c r="B115" s="366">
        <v>31</v>
      </c>
      <c r="C115" s="366" t="s">
        <v>271</v>
      </c>
      <c r="D115" s="366" t="s">
        <v>271</v>
      </c>
      <c r="E115" s="366" t="s">
        <v>271</v>
      </c>
      <c r="F115" s="366" t="s">
        <v>271</v>
      </c>
      <c r="G115" s="366" t="s">
        <v>271</v>
      </c>
      <c r="H115" s="366" t="s">
        <v>271</v>
      </c>
      <c r="I115" s="366" t="s">
        <v>271</v>
      </c>
      <c r="J115" s="366" t="s">
        <v>271</v>
      </c>
      <c r="K115" s="366" t="s">
        <v>271</v>
      </c>
      <c r="L115" s="366" t="s">
        <v>271</v>
      </c>
      <c r="M115" s="366" t="s">
        <v>271</v>
      </c>
      <c r="N115" s="366" t="s">
        <v>271</v>
      </c>
      <c r="O115" s="366" t="s">
        <v>271</v>
      </c>
      <c r="P115" s="366" t="s">
        <v>271</v>
      </c>
      <c r="Q115" s="366" t="s">
        <v>271</v>
      </c>
      <c r="R115" s="366" t="s">
        <v>271</v>
      </c>
      <c r="S115" s="366" t="s">
        <v>271</v>
      </c>
      <c r="T115" s="366" t="s">
        <v>271</v>
      </c>
      <c r="U115" s="366" t="s">
        <v>271</v>
      </c>
      <c r="V115" s="366" t="s">
        <v>271</v>
      </c>
      <c r="W115" s="366" t="s">
        <v>271</v>
      </c>
      <c r="X115" s="366" t="s">
        <v>271</v>
      </c>
      <c r="Y115" s="366" t="s">
        <v>271</v>
      </c>
      <c r="Z115" s="366" t="s">
        <v>271</v>
      </c>
      <c r="AA115" s="366" t="s">
        <v>271</v>
      </c>
      <c r="AB115" s="366" t="s">
        <v>271</v>
      </c>
      <c r="AC115" s="366" t="s">
        <v>271</v>
      </c>
      <c r="AD115" s="366" t="s">
        <v>271</v>
      </c>
      <c r="AE115" s="366" t="s">
        <v>271</v>
      </c>
      <c r="AF115" s="366" t="s">
        <v>271</v>
      </c>
      <c r="AG115" s="366" t="s">
        <v>271</v>
      </c>
      <c r="AH115" s="366" t="s">
        <v>271</v>
      </c>
      <c r="AI115" s="366" t="s">
        <v>271</v>
      </c>
      <c r="AJ115" s="366" t="s">
        <v>271</v>
      </c>
      <c r="AK115" s="366" t="s">
        <v>271</v>
      </c>
      <c r="AL115" s="366" t="s">
        <v>271</v>
      </c>
      <c r="AM115" s="366" t="s">
        <v>271</v>
      </c>
      <c r="AN115" s="366" t="s">
        <v>271</v>
      </c>
      <c r="AO115" s="366" t="s">
        <v>271</v>
      </c>
      <c r="AP115" s="366" t="s">
        <v>271</v>
      </c>
      <c r="AQ115" s="366" t="s">
        <v>271</v>
      </c>
      <c r="AR115" s="366" t="s">
        <v>271</v>
      </c>
      <c r="AS115" s="366" t="s">
        <v>271</v>
      </c>
      <c r="AT115" s="366" t="s">
        <v>271</v>
      </c>
      <c r="AU115" s="366" t="s">
        <v>271</v>
      </c>
      <c r="AV115" s="366" t="s">
        <v>271</v>
      </c>
      <c r="AW115" s="366" t="s">
        <v>271</v>
      </c>
      <c r="AX115" s="366" t="s">
        <v>271</v>
      </c>
      <c r="AY115" s="366" t="s">
        <v>271</v>
      </c>
      <c r="AZ115" s="366" t="s">
        <v>271</v>
      </c>
      <c r="BA115" s="366" t="s">
        <v>271</v>
      </c>
      <c r="BB115" s="366" t="s">
        <v>271</v>
      </c>
      <c r="BC115" s="366" t="s">
        <v>271</v>
      </c>
      <c r="BD115" s="366" t="s">
        <v>271</v>
      </c>
      <c r="BE115" s="366" t="s">
        <v>271</v>
      </c>
      <c r="BF115" s="366" t="s">
        <v>271</v>
      </c>
      <c r="BG115" s="366" t="s">
        <v>271</v>
      </c>
      <c r="BH115" s="366" t="s">
        <v>271</v>
      </c>
      <c r="BI115" s="366" t="s">
        <v>271</v>
      </c>
      <c r="BJ115" s="366" t="s">
        <v>272</v>
      </c>
      <c r="BK115" s="366" t="s">
        <v>272</v>
      </c>
      <c r="BL115" s="366" t="s">
        <v>272</v>
      </c>
      <c r="BM115" s="366" t="s">
        <v>272</v>
      </c>
      <c r="BN115" s="366" t="s">
        <v>272</v>
      </c>
      <c r="BO115" s="366" t="s">
        <v>272</v>
      </c>
      <c r="BP115" s="366" t="s">
        <v>272</v>
      </c>
      <c r="BQ115" s="366" t="s">
        <v>272</v>
      </c>
      <c r="BR115" s="366" t="s">
        <v>272</v>
      </c>
      <c r="BS115" s="366" t="s">
        <v>272</v>
      </c>
      <c r="BT115" s="366" t="s">
        <v>272</v>
      </c>
      <c r="BU115" s="366" t="s">
        <v>272</v>
      </c>
      <c r="BV115" s="366" t="s">
        <v>272</v>
      </c>
      <c r="BW115" s="366" t="s">
        <v>272</v>
      </c>
      <c r="BX115" s="366" t="s">
        <v>272</v>
      </c>
      <c r="BY115" s="366" t="s">
        <v>272</v>
      </c>
      <c r="BZ115" s="366" t="s">
        <v>272</v>
      </c>
      <c r="CA115" s="366" t="s">
        <v>272</v>
      </c>
      <c r="CB115" s="366" t="s">
        <v>272</v>
      </c>
      <c r="CC115" s="366" t="s">
        <v>272</v>
      </c>
      <c r="CD115" s="366" t="s">
        <v>272</v>
      </c>
      <c r="CE115" s="366" t="s">
        <v>272</v>
      </c>
      <c r="CF115" s="366" t="s">
        <v>272</v>
      </c>
      <c r="CG115" s="366" t="s">
        <v>272</v>
      </c>
      <c r="CH115" s="366" t="s">
        <v>272</v>
      </c>
      <c r="CI115" s="366" t="s">
        <v>272</v>
      </c>
      <c r="CJ115" s="366" t="s">
        <v>272</v>
      </c>
      <c r="CK115" s="366" t="s">
        <v>272</v>
      </c>
      <c r="CL115" s="366" t="s">
        <v>272</v>
      </c>
      <c r="CM115" s="366" t="s">
        <v>272</v>
      </c>
      <c r="CN115" s="366" t="s">
        <v>273</v>
      </c>
      <c r="CO115" s="366" t="s">
        <v>273</v>
      </c>
      <c r="CP115" s="366" t="s">
        <v>273</v>
      </c>
      <c r="CQ115" s="366" t="s">
        <v>273</v>
      </c>
      <c r="CR115" s="366" t="s">
        <v>273</v>
      </c>
      <c r="CS115" s="366" t="s">
        <v>273</v>
      </c>
      <c r="CT115" s="366" t="s">
        <v>273</v>
      </c>
      <c r="CU115" s="366" t="s">
        <v>273</v>
      </c>
      <c r="CV115" s="366" t="s">
        <v>273</v>
      </c>
      <c r="CW115" s="366" t="s">
        <v>273</v>
      </c>
      <c r="CX115" s="366" t="s">
        <v>273</v>
      </c>
      <c r="CY115" s="366" t="s">
        <v>273</v>
      </c>
      <c r="CZ115" s="366" t="s">
        <v>273</v>
      </c>
      <c r="DA115" s="366" t="s">
        <v>273</v>
      </c>
      <c r="DB115" s="366" t="s">
        <v>273</v>
      </c>
      <c r="DC115" s="366" t="s">
        <v>273</v>
      </c>
      <c r="DD115" s="366" t="s">
        <v>273</v>
      </c>
      <c r="DE115" s="366" t="s">
        <v>273</v>
      </c>
      <c r="DF115" s="366" t="s">
        <v>273</v>
      </c>
      <c r="DG115" s="366" t="s">
        <v>273</v>
      </c>
      <c r="DH115" s="366" t="s">
        <v>273</v>
      </c>
      <c r="DI115" s="366" t="s">
        <v>273</v>
      </c>
      <c r="DJ115" s="366" t="s">
        <v>273</v>
      </c>
      <c r="DK115" s="366" t="s">
        <v>273</v>
      </c>
      <c r="DL115" s="366" t="s">
        <v>273</v>
      </c>
      <c r="DM115" s="366" t="s">
        <v>273</v>
      </c>
      <c r="DN115" s="366" t="s">
        <v>273</v>
      </c>
      <c r="DO115" s="366" t="s">
        <v>273</v>
      </c>
      <c r="DP115" s="366" t="s">
        <v>273</v>
      </c>
      <c r="DQ115" s="366" t="s">
        <v>273</v>
      </c>
      <c r="DR115" s="366" t="s">
        <v>273</v>
      </c>
      <c r="DS115" s="366" t="s">
        <v>273</v>
      </c>
      <c r="DT115" s="366" t="s">
        <v>273</v>
      </c>
      <c r="DU115" s="366" t="s">
        <v>273</v>
      </c>
      <c r="DV115" s="366" t="s">
        <v>273</v>
      </c>
      <c r="DW115" s="366" t="s">
        <v>273</v>
      </c>
      <c r="DX115" s="366" t="s">
        <v>273</v>
      </c>
      <c r="DY115" s="366" t="s">
        <v>273</v>
      </c>
      <c r="DZ115" s="366" t="s">
        <v>273</v>
      </c>
      <c r="EA115" s="366" t="s">
        <v>273</v>
      </c>
      <c r="EB115" s="366" t="s">
        <v>273</v>
      </c>
      <c r="EC115" s="366" t="s">
        <v>273</v>
      </c>
      <c r="ED115" s="366" t="s">
        <v>273</v>
      </c>
      <c r="EE115" s="366" t="s">
        <v>273</v>
      </c>
      <c r="EF115" s="366" t="s">
        <v>273</v>
      </c>
      <c r="EG115" s="366" t="s">
        <v>273</v>
      </c>
      <c r="EH115" s="366" t="s">
        <v>273</v>
      </c>
      <c r="EI115" s="366" t="s">
        <v>273</v>
      </c>
      <c r="EJ115" s="366" t="s">
        <v>273</v>
      </c>
      <c r="EK115" s="366" t="s">
        <v>273</v>
      </c>
      <c r="EL115" s="366" t="s">
        <v>273</v>
      </c>
      <c r="EM115" s="366" t="s">
        <v>273</v>
      </c>
      <c r="EN115" s="366" t="s">
        <v>273</v>
      </c>
      <c r="EO115" s="366" t="s">
        <v>273</v>
      </c>
      <c r="EP115" s="366" t="s">
        <v>273</v>
      </c>
      <c r="EQ115" s="366" t="s">
        <v>273</v>
      </c>
      <c r="ER115" s="366" t="s">
        <v>273</v>
      </c>
      <c r="ES115" s="366" t="s">
        <v>273</v>
      </c>
      <c r="ET115" s="366" t="s">
        <v>273</v>
      </c>
      <c r="EU115" s="366" t="s">
        <v>273</v>
      </c>
      <c r="EV115" s="366" t="s">
        <v>273</v>
      </c>
      <c r="EW115" s="366" t="s">
        <v>273</v>
      </c>
      <c r="EX115" s="366" t="s">
        <v>273</v>
      </c>
      <c r="EY115" s="366" t="s">
        <v>273</v>
      </c>
      <c r="EZ115" s="366" t="s">
        <v>273</v>
      </c>
      <c r="FA115" s="366" t="s">
        <v>273</v>
      </c>
      <c r="FB115" s="366" t="s">
        <v>273</v>
      </c>
      <c r="FC115" s="366" t="s">
        <v>273</v>
      </c>
      <c r="FD115" s="366" t="s">
        <v>273</v>
      </c>
      <c r="FE115" s="366" t="s">
        <v>273</v>
      </c>
      <c r="FF115" s="366" t="s">
        <v>274</v>
      </c>
    </row>
    <row r="116" spans="2:162" s="364" customFormat="1" ht="12.75" hidden="1">
      <c r="B116" s="366">
        <v>32</v>
      </c>
      <c r="C116" s="366" t="s">
        <v>271</v>
      </c>
      <c r="D116" s="366" t="s">
        <v>271</v>
      </c>
      <c r="E116" s="366" t="s">
        <v>271</v>
      </c>
      <c r="F116" s="366" t="s">
        <v>271</v>
      </c>
      <c r="G116" s="366" t="s">
        <v>271</v>
      </c>
      <c r="H116" s="366" t="s">
        <v>271</v>
      </c>
      <c r="I116" s="366" t="s">
        <v>271</v>
      </c>
      <c r="J116" s="366" t="s">
        <v>271</v>
      </c>
      <c r="K116" s="366" t="s">
        <v>271</v>
      </c>
      <c r="L116" s="366" t="s">
        <v>271</v>
      </c>
      <c r="M116" s="366" t="s">
        <v>271</v>
      </c>
      <c r="N116" s="366" t="s">
        <v>271</v>
      </c>
      <c r="O116" s="366" t="s">
        <v>271</v>
      </c>
      <c r="P116" s="366" t="s">
        <v>271</v>
      </c>
      <c r="Q116" s="366" t="s">
        <v>271</v>
      </c>
      <c r="R116" s="366" t="s">
        <v>271</v>
      </c>
      <c r="S116" s="366" t="s">
        <v>271</v>
      </c>
      <c r="T116" s="366" t="s">
        <v>271</v>
      </c>
      <c r="U116" s="366" t="s">
        <v>271</v>
      </c>
      <c r="V116" s="366" t="s">
        <v>271</v>
      </c>
      <c r="W116" s="366" t="s">
        <v>271</v>
      </c>
      <c r="X116" s="366" t="s">
        <v>271</v>
      </c>
      <c r="Y116" s="366" t="s">
        <v>271</v>
      </c>
      <c r="Z116" s="366" t="s">
        <v>271</v>
      </c>
      <c r="AA116" s="366" t="s">
        <v>271</v>
      </c>
      <c r="AB116" s="366" t="s">
        <v>271</v>
      </c>
      <c r="AC116" s="366" t="s">
        <v>271</v>
      </c>
      <c r="AD116" s="366" t="s">
        <v>271</v>
      </c>
      <c r="AE116" s="366" t="s">
        <v>271</v>
      </c>
      <c r="AF116" s="366" t="s">
        <v>271</v>
      </c>
      <c r="AG116" s="366" t="s">
        <v>271</v>
      </c>
      <c r="AH116" s="366" t="s">
        <v>271</v>
      </c>
      <c r="AI116" s="366" t="s">
        <v>271</v>
      </c>
      <c r="AJ116" s="366" t="s">
        <v>271</v>
      </c>
      <c r="AK116" s="366" t="s">
        <v>271</v>
      </c>
      <c r="AL116" s="366" t="s">
        <v>271</v>
      </c>
      <c r="AM116" s="366" t="s">
        <v>271</v>
      </c>
      <c r="AN116" s="366" t="s">
        <v>271</v>
      </c>
      <c r="AO116" s="366" t="s">
        <v>271</v>
      </c>
      <c r="AP116" s="366" t="s">
        <v>271</v>
      </c>
      <c r="AQ116" s="366" t="s">
        <v>271</v>
      </c>
      <c r="AR116" s="366" t="s">
        <v>271</v>
      </c>
      <c r="AS116" s="366" t="s">
        <v>271</v>
      </c>
      <c r="AT116" s="366" t="s">
        <v>271</v>
      </c>
      <c r="AU116" s="366" t="s">
        <v>271</v>
      </c>
      <c r="AV116" s="366" t="s">
        <v>271</v>
      </c>
      <c r="AW116" s="366" t="s">
        <v>271</v>
      </c>
      <c r="AX116" s="366" t="s">
        <v>271</v>
      </c>
      <c r="AY116" s="366" t="s">
        <v>271</v>
      </c>
      <c r="AZ116" s="366" t="s">
        <v>271</v>
      </c>
      <c r="BA116" s="366" t="s">
        <v>271</v>
      </c>
      <c r="BB116" s="366" t="s">
        <v>271</v>
      </c>
      <c r="BC116" s="366" t="s">
        <v>271</v>
      </c>
      <c r="BD116" s="366" t="s">
        <v>271</v>
      </c>
      <c r="BE116" s="366" t="s">
        <v>271</v>
      </c>
      <c r="BF116" s="366" t="s">
        <v>271</v>
      </c>
      <c r="BG116" s="366" t="s">
        <v>271</v>
      </c>
      <c r="BH116" s="366" t="s">
        <v>271</v>
      </c>
      <c r="BI116" s="366" t="s">
        <v>271</v>
      </c>
      <c r="BJ116" s="366" t="s">
        <v>272</v>
      </c>
      <c r="BK116" s="366" t="s">
        <v>272</v>
      </c>
      <c r="BL116" s="366" t="s">
        <v>272</v>
      </c>
      <c r="BM116" s="366" t="s">
        <v>272</v>
      </c>
      <c r="BN116" s="366" t="s">
        <v>272</v>
      </c>
      <c r="BO116" s="366" t="s">
        <v>272</v>
      </c>
      <c r="BP116" s="366" t="s">
        <v>272</v>
      </c>
      <c r="BQ116" s="366" t="s">
        <v>272</v>
      </c>
      <c r="BR116" s="366" t="s">
        <v>272</v>
      </c>
      <c r="BS116" s="366" t="s">
        <v>272</v>
      </c>
      <c r="BT116" s="366" t="s">
        <v>272</v>
      </c>
      <c r="BU116" s="366" t="s">
        <v>272</v>
      </c>
      <c r="BV116" s="366" t="s">
        <v>272</v>
      </c>
      <c r="BW116" s="366" t="s">
        <v>272</v>
      </c>
      <c r="BX116" s="366" t="s">
        <v>272</v>
      </c>
      <c r="BY116" s="366" t="s">
        <v>272</v>
      </c>
      <c r="BZ116" s="366" t="s">
        <v>272</v>
      </c>
      <c r="CA116" s="366" t="s">
        <v>272</v>
      </c>
      <c r="CB116" s="366" t="s">
        <v>272</v>
      </c>
      <c r="CC116" s="366" t="s">
        <v>272</v>
      </c>
      <c r="CD116" s="366" t="s">
        <v>272</v>
      </c>
      <c r="CE116" s="366" t="s">
        <v>272</v>
      </c>
      <c r="CF116" s="366" t="s">
        <v>272</v>
      </c>
      <c r="CG116" s="366" t="s">
        <v>272</v>
      </c>
      <c r="CH116" s="366" t="s">
        <v>272</v>
      </c>
      <c r="CI116" s="366" t="s">
        <v>272</v>
      </c>
      <c r="CJ116" s="366" t="s">
        <v>272</v>
      </c>
      <c r="CK116" s="366" t="s">
        <v>272</v>
      </c>
      <c r="CL116" s="366" t="s">
        <v>272</v>
      </c>
      <c r="CM116" s="366" t="s">
        <v>272</v>
      </c>
      <c r="CN116" s="366" t="s">
        <v>273</v>
      </c>
      <c r="CO116" s="366" t="s">
        <v>273</v>
      </c>
      <c r="CP116" s="366" t="s">
        <v>273</v>
      </c>
      <c r="CQ116" s="366" t="s">
        <v>273</v>
      </c>
      <c r="CR116" s="366" t="s">
        <v>273</v>
      </c>
      <c r="CS116" s="366" t="s">
        <v>273</v>
      </c>
      <c r="CT116" s="366" t="s">
        <v>273</v>
      </c>
      <c r="CU116" s="366" t="s">
        <v>273</v>
      </c>
      <c r="CV116" s="366" t="s">
        <v>273</v>
      </c>
      <c r="CW116" s="366" t="s">
        <v>273</v>
      </c>
      <c r="CX116" s="366" t="s">
        <v>273</v>
      </c>
      <c r="CY116" s="366" t="s">
        <v>273</v>
      </c>
      <c r="CZ116" s="366" t="s">
        <v>273</v>
      </c>
      <c r="DA116" s="366" t="s">
        <v>273</v>
      </c>
      <c r="DB116" s="366" t="s">
        <v>273</v>
      </c>
      <c r="DC116" s="366" t="s">
        <v>273</v>
      </c>
      <c r="DD116" s="366" t="s">
        <v>273</v>
      </c>
      <c r="DE116" s="366" t="s">
        <v>273</v>
      </c>
      <c r="DF116" s="366" t="s">
        <v>273</v>
      </c>
      <c r="DG116" s="366" t="s">
        <v>273</v>
      </c>
      <c r="DH116" s="366" t="s">
        <v>273</v>
      </c>
      <c r="DI116" s="366" t="s">
        <v>273</v>
      </c>
      <c r="DJ116" s="366" t="s">
        <v>273</v>
      </c>
      <c r="DK116" s="366" t="s">
        <v>273</v>
      </c>
      <c r="DL116" s="366" t="s">
        <v>273</v>
      </c>
      <c r="DM116" s="366" t="s">
        <v>273</v>
      </c>
      <c r="DN116" s="366" t="s">
        <v>273</v>
      </c>
      <c r="DO116" s="366" t="s">
        <v>273</v>
      </c>
      <c r="DP116" s="366" t="s">
        <v>273</v>
      </c>
      <c r="DQ116" s="366" t="s">
        <v>273</v>
      </c>
      <c r="DR116" s="366" t="s">
        <v>273</v>
      </c>
      <c r="DS116" s="366" t="s">
        <v>273</v>
      </c>
      <c r="DT116" s="366" t="s">
        <v>273</v>
      </c>
      <c r="DU116" s="366" t="s">
        <v>273</v>
      </c>
      <c r="DV116" s="366" t="s">
        <v>273</v>
      </c>
      <c r="DW116" s="366" t="s">
        <v>273</v>
      </c>
      <c r="DX116" s="366" t="s">
        <v>273</v>
      </c>
      <c r="DY116" s="366" t="s">
        <v>273</v>
      </c>
      <c r="DZ116" s="366" t="s">
        <v>273</v>
      </c>
      <c r="EA116" s="366" t="s">
        <v>273</v>
      </c>
      <c r="EB116" s="366" t="s">
        <v>273</v>
      </c>
      <c r="EC116" s="366" t="s">
        <v>273</v>
      </c>
      <c r="ED116" s="366" t="s">
        <v>273</v>
      </c>
      <c r="EE116" s="366" t="s">
        <v>273</v>
      </c>
      <c r="EF116" s="366" t="s">
        <v>273</v>
      </c>
      <c r="EG116" s="366" t="s">
        <v>273</v>
      </c>
      <c r="EH116" s="366" t="s">
        <v>273</v>
      </c>
      <c r="EI116" s="366" t="s">
        <v>273</v>
      </c>
      <c r="EJ116" s="366" t="s">
        <v>273</v>
      </c>
      <c r="EK116" s="366" t="s">
        <v>273</v>
      </c>
      <c r="EL116" s="366" t="s">
        <v>273</v>
      </c>
      <c r="EM116" s="366" t="s">
        <v>273</v>
      </c>
      <c r="EN116" s="366" t="s">
        <v>273</v>
      </c>
      <c r="EO116" s="366" t="s">
        <v>273</v>
      </c>
      <c r="EP116" s="366" t="s">
        <v>273</v>
      </c>
      <c r="EQ116" s="366" t="s">
        <v>273</v>
      </c>
      <c r="ER116" s="366" t="s">
        <v>273</v>
      </c>
      <c r="ES116" s="366" t="s">
        <v>273</v>
      </c>
      <c r="ET116" s="366" t="s">
        <v>273</v>
      </c>
      <c r="EU116" s="366" t="s">
        <v>273</v>
      </c>
      <c r="EV116" s="366" t="s">
        <v>273</v>
      </c>
      <c r="EW116" s="366" t="s">
        <v>273</v>
      </c>
      <c r="EX116" s="366" t="s">
        <v>273</v>
      </c>
      <c r="EY116" s="366" t="s">
        <v>273</v>
      </c>
      <c r="EZ116" s="366" t="s">
        <v>273</v>
      </c>
      <c r="FA116" s="366" t="s">
        <v>273</v>
      </c>
      <c r="FB116" s="366" t="s">
        <v>273</v>
      </c>
      <c r="FC116" s="366" t="s">
        <v>273</v>
      </c>
      <c r="FD116" s="366" t="s">
        <v>273</v>
      </c>
      <c r="FE116" s="366" t="s">
        <v>273</v>
      </c>
      <c r="FF116" s="366" t="s">
        <v>274</v>
      </c>
    </row>
    <row r="117" spans="2:162" s="364" customFormat="1" ht="12.75" hidden="1">
      <c r="B117" s="366">
        <v>33</v>
      </c>
      <c r="C117" s="366" t="s">
        <v>271</v>
      </c>
      <c r="D117" s="366" t="s">
        <v>271</v>
      </c>
      <c r="E117" s="366" t="s">
        <v>271</v>
      </c>
      <c r="F117" s="366" t="s">
        <v>271</v>
      </c>
      <c r="G117" s="366" t="s">
        <v>271</v>
      </c>
      <c r="H117" s="366" t="s">
        <v>271</v>
      </c>
      <c r="I117" s="366" t="s">
        <v>271</v>
      </c>
      <c r="J117" s="366" t="s">
        <v>271</v>
      </c>
      <c r="K117" s="366" t="s">
        <v>271</v>
      </c>
      <c r="L117" s="366" t="s">
        <v>271</v>
      </c>
      <c r="M117" s="366" t="s">
        <v>271</v>
      </c>
      <c r="N117" s="366" t="s">
        <v>271</v>
      </c>
      <c r="O117" s="366" t="s">
        <v>271</v>
      </c>
      <c r="P117" s="366" t="s">
        <v>271</v>
      </c>
      <c r="Q117" s="366" t="s">
        <v>271</v>
      </c>
      <c r="R117" s="366" t="s">
        <v>271</v>
      </c>
      <c r="S117" s="366" t="s">
        <v>271</v>
      </c>
      <c r="T117" s="366" t="s">
        <v>271</v>
      </c>
      <c r="U117" s="366" t="s">
        <v>271</v>
      </c>
      <c r="V117" s="366" t="s">
        <v>271</v>
      </c>
      <c r="W117" s="366" t="s">
        <v>271</v>
      </c>
      <c r="X117" s="366" t="s">
        <v>271</v>
      </c>
      <c r="Y117" s="366" t="s">
        <v>271</v>
      </c>
      <c r="Z117" s="366" t="s">
        <v>271</v>
      </c>
      <c r="AA117" s="366" t="s">
        <v>271</v>
      </c>
      <c r="AB117" s="366" t="s">
        <v>271</v>
      </c>
      <c r="AC117" s="366" t="s">
        <v>271</v>
      </c>
      <c r="AD117" s="366" t="s">
        <v>271</v>
      </c>
      <c r="AE117" s="366" t="s">
        <v>271</v>
      </c>
      <c r="AF117" s="366" t="s">
        <v>271</v>
      </c>
      <c r="AG117" s="366" t="s">
        <v>271</v>
      </c>
      <c r="AH117" s="366" t="s">
        <v>271</v>
      </c>
      <c r="AI117" s="366" t="s">
        <v>271</v>
      </c>
      <c r="AJ117" s="366" t="s">
        <v>271</v>
      </c>
      <c r="AK117" s="366" t="s">
        <v>271</v>
      </c>
      <c r="AL117" s="366" t="s">
        <v>271</v>
      </c>
      <c r="AM117" s="366" t="s">
        <v>271</v>
      </c>
      <c r="AN117" s="366" t="s">
        <v>271</v>
      </c>
      <c r="AO117" s="366" t="s">
        <v>271</v>
      </c>
      <c r="AP117" s="366" t="s">
        <v>271</v>
      </c>
      <c r="AQ117" s="366" t="s">
        <v>271</v>
      </c>
      <c r="AR117" s="366" t="s">
        <v>271</v>
      </c>
      <c r="AS117" s="366" t="s">
        <v>271</v>
      </c>
      <c r="AT117" s="366" t="s">
        <v>271</v>
      </c>
      <c r="AU117" s="366" t="s">
        <v>271</v>
      </c>
      <c r="AV117" s="366" t="s">
        <v>271</v>
      </c>
      <c r="AW117" s="366" t="s">
        <v>271</v>
      </c>
      <c r="AX117" s="366" t="s">
        <v>271</v>
      </c>
      <c r="AY117" s="366" t="s">
        <v>271</v>
      </c>
      <c r="AZ117" s="366" t="s">
        <v>271</v>
      </c>
      <c r="BA117" s="366" t="s">
        <v>271</v>
      </c>
      <c r="BB117" s="366" t="s">
        <v>271</v>
      </c>
      <c r="BC117" s="366" t="s">
        <v>271</v>
      </c>
      <c r="BD117" s="366" t="s">
        <v>271</v>
      </c>
      <c r="BE117" s="366" t="s">
        <v>271</v>
      </c>
      <c r="BF117" s="366" t="s">
        <v>271</v>
      </c>
      <c r="BG117" s="366" t="s">
        <v>271</v>
      </c>
      <c r="BH117" s="366" t="s">
        <v>271</v>
      </c>
      <c r="BI117" s="366" t="s">
        <v>271</v>
      </c>
      <c r="BJ117" s="366" t="s">
        <v>272</v>
      </c>
      <c r="BK117" s="366" t="s">
        <v>272</v>
      </c>
      <c r="BL117" s="366" t="s">
        <v>272</v>
      </c>
      <c r="BM117" s="366" t="s">
        <v>272</v>
      </c>
      <c r="BN117" s="366" t="s">
        <v>272</v>
      </c>
      <c r="BO117" s="366" t="s">
        <v>272</v>
      </c>
      <c r="BP117" s="366" t="s">
        <v>272</v>
      </c>
      <c r="BQ117" s="366" t="s">
        <v>272</v>
      </c>
      <c r="BR117" s="366" t="s">
        <v>272</v>
      </c>
      <c r="BS117" s="366" t="s">
        <v>272</v>
      </c>
      <c r="BT117" s="366" t="s">
        <v>272</v>
      </c>
      <c r="BU117" s="366" t="s">
        <v>272</v>
      </c>
      <c r="BV117" s="366" t="s">
        <v>272</v>
      </c>
      <c r="BW117" s="366" t="s">
        <v>272</v>
      </c>
      <c r="BX117" s="366" t="s">
        <v>272</v>
      </c>
      <c r="BY117" s="366" t="s">
        <v>272</v>
      </c>
      <c r="BZ117" s="366" t="s">
        <v>272</v>
      </c>
      <c r="CA117" s="366" t="s">
        <v>272</v>
      </c>
      <c r="CB117" s="366" t="s">
        <v>272</v>
      </c>
      <c r="CC117" s="366" t="s">
        <v>272</v>
      </c>
      <c r="CD117" s="366" t="s">
        <v>272</v>
      </c>
      <c r="CE117" s="366" t="s">
        <v>272</v>
      </c>
      <c r="CF117" s="366" t="s">
        <v>272</v>
      </c>
      <c r="CG117" s="366" t="s">
        <v>272</v>
      </c>
      <c r="CH117" s="366" t="s">
        <v>272</v>
      </c>
      <c r="CI117" s="366" t="s">
        <v>272</v>
      </c>
      <c r="CJ117" s="366" t="s">
        <v>272</v>
      </c>
      <c r="CK117" s="366" t="s">
        <v>272</v>
      </c>
      <c r="CL117" s="366" t="s">
        <v>272</v>
      </c>
      <c r="CM117" s="366" t="s">
        <v>272</v>
      </c>
      <c r="CN117" s="366" t="s">
        <v>273</v>
      </c>
      <c r="CO117" s="366" t="s">
        <v>273</v>
      </c>
      <c r="CP117" s="366" t="s">
        <v>273</v>
      </c>
      <c r="CQ117" s="366" t="s">
        <v>273</v>
      </c>
      <c r="CR117" s="366" t="s">
        <v>273</v>
      </c>
      <c r="CS117" s="366" t="s">
        <v>273</v>
      </c>
      <c r="CT117" s="366" t="s">
        <v>273</v>
      </c>
      <c r="CU117" s="366" t="s">
        <v>273</v>
      </c>
      <c r="CV117" s="366" t="s">
        <v>273</v>
      </c>
      <c r="CW117" s="366" t="s">
        <v>273</v>
      </c>
      <c r="CX117" s="366" t="s">
        <v>273</v>
      </c>
      <c r="CY117" s="366" t="s">
        <v>273</v>
      </c>
      <c r="CZ117" s="366" t="s">
        <v>273</v>
      </c>
      <c r="DA117" s="366" t="s">
        <v>273</v>
      </c>
      <c r="DB117" s="366" t="s">
        <v>273</v>
      </c>
      <c r="DC117" s="366" t="s">
        <v>273</v>
      </c>
      <c r="DD117" s="366" t="s">
        <v>273</v>
      </c>
      <c r="DE117" s="366" t="s">
        <v>273</v>
      </c>
      <c r="DF117" s="366" t="s">
        <v>273</v>
      </c>
      <c r="DG117" s="366" t="s">
        <v>273</v>
      </c>
      <c r="DH117" s="366" t="s">
        <v>273</v>
      </c>
      <c r="DI117" s="366" t="s">
        <v>273</v>
      </c>
      <c r="DJ117" s="366" t="s">
        <v>273</v>
      </c>
      <c r="DK117" s="366" t="s">
        <v>273</v>
      </c>
      <c r="DL117" s="366" t="s">
        <v>273</v>
      </c>
      <c r="DM117" s="366" t="s">
        <v>273</v>
      </c>
      <c r="DN117" s="366" t="s">
        <v>273</v>
      </c>
      <c r="DO117" s="366" t="s">
        <v>273</v>
      </c>
      <c r="DP117" s="366" t="s">
        <v>273</v>
      </c>
      <c r="DQ117" s="366" t="s">
        <v>273</v>
      </c>
      <c r="DR117" s="366" t="s">
        <v>273</v>
      </c>
      <c r="DS117" s="366" t="s">
        <v>273</v>
      </c>
      <c r="DT117" s="366" t="s">
        <v>273</v>
      </c>
      <c r="DU117" s="366" t="s">
        <v>273</v>
      </c>
      <c r="DV117" s="366" t="s">
        <v>273</v>
      </c>
      <c r="DW117" s="366" t="s">
        <v>273</v>
      </c>
      <c r="DX117" s="366" t="s">
        <v>273</v>
      </c>
      <c r="DY117" s="366" t="s">
        <v>273</v>
      </c>
      <c r="DZ117" s="366" t="s">
        <v>273</v>
      </c>
      <c r="EA117" s="366" t="s">
        <v>273</v>
      </c>
      <c r="EB117" s="366" t="s">
        <v>273</v>
      </c>
      <c r="EC117" s="366" t="s">
        <v>273</v>
      </c>
      <c r="ED117" s="366" t="s">
        <v>273</v>
      </c>
      <c r="EE117" s="366" t="s">
        <v>273</v>
      </c>
      <c r="EF117" s="366" t="s">
        <v>273</v>
      </c>
      <c r="EG117" s="366" t="s">
        <v>273</v>
      </c>
      <c r="EH117" s="366" t="s">
        <v>273</v>
      </c>
      <c r="EI117" s="366" t="s">
        <v>273</v>
      </c>
      <c r="EJ117" s="366" t="s">
        <v>273</v>
      </c>
      <c r="EK117" s="366" t="s">
        <v>273</v>
      </c>
      <c r="EL117" s="366" t="s">
        <v>273</v>
      </c>
      <c r="EM117" s="366" t="s">
        <v>273</v>
      </c>
      <c r="EN117" s="366" t="s">
        <v>273</v>
      </c>
      <c r="EO117" s="366" t="s">
        <v>273</v>
      </c>
      <c r="EP117" s="366" t="s">
        <v>273</v>
      </c>
      <c r="EQ117" s="366" t="s">
        <v>273</v>
      </c>
      <c r="ER117" s="366" t="s">
        <v>273</v>
      </c>
      <c r="ES117" s="366" t="s">
        <v>273</v>
      </c>
      <c r="ET117" s="366" t="s">
        <v>273</v>
      </c>
      <c r="EU117" s="366" t="s">
        <v>273</v>
      </c>
      <c r="EV117" s="366" t="s">
        <v>273</v>
      </c>
      <c r="EW117" s="366" t="s">
        <v>273</v>
      </c>
      <c r="EX117" s="366" t="s">
        <v>273</v>
      </c>
      <c r="EY117" s="366" t="s">
        <v>273</v>
      </c>
      <c r="EZ117" s="366" t="s">
        <v>273</v>
      </c>
      <c r="FA117" s="366" t="s">
        <v>273</v>
      </c>
      <c r="FB117" s="366" t="s">
        <v>273</v>
      </c>
      <c r="FC117" s="366" t="s">
        <v>273</v>
      </c>
      <c r="FD117" s="366" t="s">
        <v>273</v>
      </c>
      <c r="FE117" s="366" t="s">
        <v>273</v>
      </c>
      <c r="FF117" s="366" t="s">
        <v>274</v>
      </c>
    </row>
    <row r="118" spans="2:162" s="364" customFormat="1" ht="12.75" hidden="1">
      <c r="B118" s="366">
        <v>34</v>
      </c>
      <c r="C118" s="366" t="s">
        <v>271</v>
      </c>
      <c r="D118" s="366" t="s">
        <v>271</v>
      </c>
      <c r="E118" s="366" t="s">
        <v>271</v>
      </c>
      <c r="F118" s="366" t="s">
        <v>271</v>
      </c>
      <c r="G118" s="366" t="s">
        <v>271</v>
      </c>
      <c r="H118" s="366" t="s">
        <v>271</v>
      </c>
      <c r="I118" s="366" t="s">
        <v>271</v>
      </c>
      <c r="J118" s="366" t="s">
        <v>271</v>
      </c>
      <c r="K118" s="366" t="s">
        <v>271</v>
      </c>
      <c r="L118" s="366" t="s">
        <v>271</v>
      </c>
      <c r="M118" s="366" t="s">
        <v>271</v>
      </c>
      <c r="N118" s="366" t="s">
        <v>271</v>
      </c>
      <c r="O118" s="366" t="s">
        <v>271</v>
      </c>
      <c r="P118" s="366" t="s">
        <v>271</v>
      </c>
      <c r="Q118" s="366" t="s">
        <v>271</v>
      </c>
      <c r="R118" s="366" t="s">
        <v>271</v>
      </c>
      <c r="S118" s="366" t="s">
        <v>271</v>
      </c>
      <c r="T118" s="366" t="s">
        <v>271</v>
      </c>
      <c r="U118" s="366" t="s">
        <v>271</v>
      </c>
      <c r="V118" s="366" t="s">
        <v>271</v>
      </c>
      <c r="W118" s="366" t="s">
        <v>271</v>
      </c>
      <c r="X118" s="366" t="s">
        <v>271</v>
      </c>
      <c r="Y118" s="366" t="s">
        <v>271</v>
      </c>
      <c r="Z118" s="366" t="s">
        <v>271</v>
      </c>
      <c r="AA118" s="366" t="s">
        <v>271</v>
      </c>
      <c r="AB118" s="366" t="s">
        <v>271</v>
      </c>
      <c r="AC118" s="366" t="s">
        <v>271</v>
      </c>
      <c r="AD118" s="366" t="s">
        <v>271</v>
      </c>
      <c r="AE118" s="366" t="s">
        <v>271</v>
      </c>
      <c r="AF118" s="366" t="s">
        <v>271</v>
      </c>
      <c r="AG118" s="366" t="s">
        <v>271</v>
      </c>
      <c r="AH118" s="366" t="s">
        <v>271</v>
      </c>
      <c r="AI118" s="366" t="s">
        <v>271</v>
      </c>
      <c r="AJ118" s="366" t="s">
        <v>271</v>
      </c>
      <c r="AK118" s="366" t="s">
        <v>271</v>
      </c>
      <c r="AL118" s="366" t="s">
        <v>271</v>
      </c>
      <c r="AM118" s="366" t="s">
        <v>271</v>
      </c>
      <c r="AN118" s="366" t="s">
        <v>271</v>
      </c>
      <c r="AO118" s="366" t="s">
        <v>271</v>
      </c>
      <c r="AP118" s="366" t="s">
        <v>271</v>
      </c>
      <c r="AQ118" s="366" t="s">
        <v>271</v>
      </c>
      <c r="AR118" s="366" t="s">
        <v>271</v>
      </c>
      <c r="AS118" s="366" t="s">
        <v>271</v>
      </c>
      <c r="AT118" s="366" t="s">
        <v>271</v>
      </c>
      <c r="AU118" s="366" t="s">
        <v>271</v>
      </c>
      <c r="AV118" s="366" t="s">
        <v>271</v>
      </c>
      <c r="AW118" s="366" t="s">
        <v>271</v>
      </c>
      <c r="AX118" s="366" t="s">
        <v>271</v>
      </c>
      <c r="AY118" s="366" t="s">
        <v>271</v>
      </c>
      <c r="AZ118" s="366" t="s">
        <v>271</v>
      </c>
      <c r="BA118" s="366" t="s">
        <v>271</v>
      </c>
      <c r="BB118" s="366" t="s">
        <v>271</v>
      </c>
      <c r="BC118" s="366" t="s">
        <v>271</v>
      </c>
      <c r="BD118" s="366" t="s">
        <v>271</v>
      </c>
      <c r="BE118" s="366" t="s">
        <v>271</v>
      </c>
      <c r="BF118" s="366" t="s">
        <v>271</v>
      </c>
      <c r="BG118" s="366" t="s">
        <v>271</v>
      </c>
      <c r="BH118" s="366" t="s">
        <v>271</v>
      </c>
      <c r="BI118" s="366" t="s">
        <v>271</v>
      </c>
      <c r="BJ118" s="366" t="s">
        <v>272</v>
      </c>
      <c r="BK118" s="366" t="s">
        <v>272</v>
      </c>
      <c r="BL118" s="366" t="s">
        <v>272</v>
      </c>
      <c r="BM118" s="366" t="s">
        <v>272</v>
      </c>
      <c r="BN118" s="366" t="s">
        <v>272</v>
      </c>
      <c r="BO118" s="366" t="s">
        <v>272</v>
      </c>
      <c r="BP118" s="366" t="s">
        <v>272</v>
      </c>
      <c r="BQ118" s="366" t="s">
        <v>272</v>
      </c>
      <c r="BR118" s="366" t="s">
        <v>272</v>
      </c>
      <c r="BS118" s="366" t="s">
        <v>272</v>
      </c>
      <c r="BT118" s="366" t="s">
        <v>272</v>
      </c>
      <c r="BU118" s="366" t="s">
        <v>272</v>
      </c>
      <c r="BV118" s="366" t="s">
        <v>272</v>
      </c>
      <c r="BW118" s="366" t="s">
        <v>272</v>
      </c>
      <c r="BX118" s="366" t="s">
        <v>272</v>
      </c>
      <c r="BY118" s="366" t="s">
        <v>272</v>
      </c>
      <c r="BZ118" s="366" t="s">
        <v>272</v>
      </c>
      <c r="CA118" s="366" t="s">
        <v>272</v>
      </c>
      <c r="CB118" s="366" t="s">
        <v>272</v>
      </c>
      <c r="CC118" s="366" t="s">
        <v>272</v>
      </c>
      <c r="CD118" s="366" t="s">
        <v>272</v>
      </c>
      <c r="CE118" s="366" t="s">
        <v>272</v>
      </c>
      <c r="CF118" s="366" t="s">
        <v>272</v>
      </c>
      <c r="CG118" s="366" t="s">
        <v>272</v>
      </c>
      <c r="CH118" s="366" t="s">
        <v>272</v>
      </c>
      <c r="CI118" s="366" t="s">
        <v>272</v>
      </c>
      <c r="CJ118" s="366" t="s">
        <v>272</v>
      </c>
      <c r="CK118" s="366" t="s">
        <v>272</v>
      </c>
      <c r="CL118" s="366" t="s">
        <v>272</v>
      </c>
      <c r="CM118" s="366" t="s">
        <v>272</v>
      </c>
      <c r="CN118" s="366" t="s">
        <v>273</v>
      </c>
      <c r="CO118" s="366" t="s">
        <v>273</v>
      </c>
      <c r="CP118" s="366" t="s">
        <v>273</v>
      </c>
      <c r="CQ118" s="366" t="s">
        <v>273</v>
      </c>
      <c r="CR118" s="366" t="s">
        <v>273</v>
      </c>
      <c r="CS118" s="366" t="s">
        <v>273</v>
      </c>
      <c r="CT118" s="366" t="s">
        <v>273</v>
      </c>
      <c r="CU118" s="366" t="s">
        <v>273</v>
      </c>
      <c r="CV118" s="366" t="s">
        <v>273</v>
      </c>
      <c r="CW118" s="366" t="s">
        <v>273</v>
      </c>
      <c r="CX118" s="366" t="s">
        <v>273</v>
      </c>
      <c r="CY118" s="366" t="s">
        <v>273</v>
      </c>
      <c r="CZ118" s="366" t="s">
        <v>273</v>
      </c>
      <c r="DA118" s="366" t="s">
        <v>273</v>
      </c>
      <c r="DB118" s="366" t="s">
        <v>273</v>
      </c>
      <c r="DC118" s="366" t="s">
        <v>273</v>
      </c>
      <c r="DD118" s="366" t="s">
        <v>273</v>
      </c>
      <c r="DE118" s="366" t="s">
        <v>273</v>
      </c>
      <c r="DF118" s="366" t="s">
        <v>273</v>
      </c>
      <c r="DG118" s="366" t="s">
        <v>273</v>
      </c>
      <c r="DH118" s="366" t="s">
        <v>273</v>
      </c>
      <c r="DI118" s="366" t="s">
        <v>273</v>
      </c>
      <c r="DJ118" s="366" t="s">
        <v>273</v>
      </c>
      <c r="DK118" s="366" t="s">
        <v>273</v>
      </c>
      <c r="DL118" s="366" t="s">
        <v>273</v>
      </c>
      <c r="DM118" s="366" t="s">
        <v>273</v>
      </c>
      <c r="DN118" s="366" t="s">
        <v>273</v>
      </c>
      <c r="DO118" s="366" t="s">
        <v>273</v>
      </c>
      <c r="DP118" s="366" t="s">
        <v>273</v>
      </c>
      <c r="DQ118" s="366" t="s">
        <v>273</v>
      </c>
      <c r="DR118" s="366" t="s">
        <v>273</v>
      </c>
      <c r="DS118" s="366" t="s">
        <v>273</v>
      </c>
      <c r="DT118" s="366" t="s">
        <v>273</v>
      </c>
      <c r="DU118" s="366" t="s">
        <v>273</v>
      </c>
      <c r="DV118" s="366" t="s">
        <v>273</v>
      </c>
      <c r="DW118" s="366" t="s">
        <v>273</v>
      </c>
      <c r="DX118" s="366" t="s">
        <v>273</v>
      </c>
      <c r="DY118" s="366" t="s">
        <v>273</v>
      </c>
      <c r="DZ118" s="366" t="s">
        <v>273</v>
      </c>
      <c r="EA118" s="366" t="s">
        <v>273</v>
      </c>
      <c r="EB118" s="366" t="s">
        <v>273</v>
      </c>
      <c r="EC118" s="366" t="s">
        <v>273</v>
      </c>
      <c r="ED118" s="366" t="s">
        <v>273</v>
      </c>
      <c r="EE118" s="366" t="s">
        <v>273</v>
      </c>
      <c r="EF118" s="366" t="s">
        <v>273</v>
      </c>
      <c r="EG118" s="366" t="s">
        <v>273</v>
      </c>
      <c r="EH118" s="366" t="s">
        <v>273</v>
      </c>
      <c r="EI118" s="366" t="s">
        <v>273</v>
      </c>
      <c r="EJ118" s="366" t="s">
        <v>273</v>
      </c>
      <c r="EK118" s="366" t="s">
        <v>273</v>
      </c>
      <c r="EL118" s="366" t="s">
        <v>273</v>
      </c>
      <c r="EM118" s="366" t="s">
        <v>273</v>
      </c>
      <c r="EN118" s="366" t="s">
        <v>273</v>
      </c>
      <c r="EO118" s="366" t="s">
        <v>273</v>
      </c>
      <c r="EP118" s="366" t="s">
        <v>273</v>
      </c>
      <c r="EQ118" s="366" t="s">
        <v>273</v>
      </c>
      <c r="ER118" s="366" t="s">
        <v>273</v>
      </c>
      <c r="ES118" s="366" t="s">
        <v>273</v>
      </c>
      <c r="ET118" s="366" t="s">
        <v>273</v>
      </c>
      <c r="EU118" s="366" t="s">
        <v>273</v>
      </c>
      <c r="EV118" s="366" t="s">
        <v>273</v>
      </c>
      <c r="EW118" s="366" t="s">
        <v>273</v>
      </c>
      <c r="EX118" s="366" t="s">
        <v>273</v>
      </c>
      <c r="EY118" s="366" t="s">
        <v>273</v>
      </c>
      <c r="EZ118" s="366" t="s">
        <v>273</v>
      </c>
      <c r="FA118" s="366" t="s">
        <v>273</v>
      </c>
      <c r="FB118" s="366" t="s">
        <v>273</v>
      </c>
      <c r="FC118" s="366" t="s">
        <v>273</v>
      </c>
      <c r="FD118" s="366" t="s">
        <v>273</v>
      </c>
      <c r="FE118" s="366" t="s">
        <v>273</v>
      </c>
      <c r="FF118" s="366" t="s">
        <v>274</v>
      </c>
    </row>
    <row r="119" spans="2:162" s="364" customFormat="1" ht="12.75" hidden="1">
      <c r="B119" s="366">
        <v>35</v>
      </c>
      <c r="C119" s="366" t="s">
        <v>271</v>
      </c>
      <c r="D119" s="366" t="s">
        <v>271</v>
      </c>
      <c r="E119" s="366" t="s">
        <v>271</v>
      </c>
      <c r="F119" s="366" t="s">
        <v>271</v>
      </c>
      <c r="G119" s="366" t="s">
        <v>271</v>
      </c>
      <c r="H119" s="366" t="s">
        <v>271</v>
      </c>
      <c r="I119" s="366" t="s">
        <v>271</v>
      </c>
      <c r="J119" s="366" t="s">
        <v>271</v>
      </c>
      <c r="K119" s="366" t="s">
        <v>271</v>
      </c>
      <c r="L119" s="366" t="s">
        <v>271</v>
      </c>
      <c r="M119" s="366" t="s">
        <v>271</v>
      </c>
      <c r="N119" s="366" t="s">
        <v>271</v>
      </c>
      <c r="O119" s="366" t="s">
        <v>271</v>
      </c>
      <c r="P119" s="366" t="s">
        <v>271</v>
      </c>
      <c r="Q119" s="366" t="s">
        <v>271</v>
      </c>
      <c r="R119" s="366" t="s">
        <v>271</v>
      </c>
      <c r="S119" s="366" t="s">
        <v>271</v>
      </c>
      <c r="T119" s="366" t="s">
        <v>271</v>
      </c>
      <c r="U119" s="366" t="s">
        <v>271</v>
      </c>
      <c r="V119" s="366" t="s">
        <v>271</v>
      </c>
      <c r="W119" s="366" t="s">
        <v>271</v>
      </c>
      <c r="X119" s="366" t="s">
        <v>271</v>
      </c>
      <c r="Y119" s="366" t="s">
        <v>271</v>
      </c>
      <c r="Z119" s="366" t="s">
        <v>271</v>
      </c>
      <c r="AA119" s="366" t="s">
        <v>271</v>
      </c>
      <c r="AB119" s="366" t="s">
        <v>271</v>
      </c>
      <c r="AC119" s="366" t="s">
        <v>271</v>
      </c>
      <c r="AD119" s="366" t="s">
        <v>271</v>
      </c>
      <c r="AE119" s="366" t="s">
        <v>271</v>
      </c>
      <c r="AF119" s="366" t="s">
        <v>271</v>
      </c>
      <c r="AG119" s="366" t="s">
        <v>271</v>
      </c>
      <c r="AH119" s="366" t="s">
        <v>271</v>
      </c>
      <c r="AI119" s="366" t="s">
        <v>271</v>
      </c>
      <c r="AJ119" s="366" t="s">
        <v>271</v>
      </c>
      <c r="AK119" s="366" t="s">
        <v>271</v>
      </c>
      <c r="AL119" s="366" t="s">
        <v>271</v>
      </c>
      <c r="AM119" s="366" t="s">
        <v>271</v>
      </c>
      <c r="AN119" s="366" t="s">
        <v>271</v>
      </c>
      <c r="AO119" s="366" t="s">
        <v>271</v>
      </c>
      <c r="AP119" s="366" t="s">
        <v>271</v>
      </c>
      <c r="AQ119" s="366" t="s">
        <v>271</v>
      </c>
      <c r="AR119" s="366" t="s">
        <v>271</v>
      </c>
      <c r="AS119" s="366" t="s">
        <v>271</v>
      </c>
      <c r="AT119" s="366" t="s">
        <v>271</v>
      </c>
      <c r="AU119" s="366" t="s">
        <v>271</v>
      </c>
      <c r="AV119" s="366" t="s">
        <v>271</v>
      </c>
      <c r="AW119" s="366" t="s">
        <v>271</v>
      </c>
      <c r="AX119" s="366" t="s">
        <v>271</v>
      </c>
      <c r="AY119" s="366" t="s">
        <v>271</v>
      </c>
      <c r="AZ119" s="366" t="s">
        <v>271</v>
      </c>
      <c r="BA119" s="366" t="s">
        <v>271</v>
      </c>
      <c r="BB119" s="366" t="s">
        <v>271</v>
      </c>
      <c r="BC119" s="366" t="s">
        <v>271</v>
      </c>
      <c r="BD119" s="366" t="s">
        <v>271</v>
      </c>
      <c r="BE119" s="366" t="s">
        <v>271</v>
      </c>
      <c r="BF119" s="366" t="s">
        <v>271</v>
      </c>
      <c r="BG119" s="366" t="s">
        <v>271</v>
      </c>
      <c r="BH119" s="366" t="s">
        <v>271</v>
      </c>
      <c r="BI119" s="366" t="s">
        <v>271</v>
      </c>
      <c r="BJ119" s="366" t="s">
        <v>272</v>
      </c>
      <c r="BK119" s="366" t="s">
        <v>272</v>
      </c>
      <c r="BL119" s="366" t="s">
        <v>272</v>
      </c>
      <c r="BM119" s="366" t="s">
        <v>272</v>
      </c>
      <c r="BN119" s="366" t="s">
        <v>272</v>
      </c>
      <c r="BO119" s="366" t="s">
        <v>272</v>
      </c>
      <c r="BP119" s="366" t="s">
        <v>272</v>
      </c>
      <c r="BQ119" s="366" t="s">
        <v>272</v>
      </c>
      <c r="BR119" s="366" t="s">
        <v>272</v>
      </c>
      <c r="BS119" s="366" t="s">
        <v>272</v>
      </c>
      <c r="BT119" s="366" t="s">
        <v>272</v>
      </c>
      <c r="BU119" s="366" t="s">
        <v>272</v>
      </c>
      <c r="BV119" s="366" t="s">
        <v>272</v>
      </c>
      <c r="BW119" s="366" t="s">
        <v>272</v>
      </c>
      <c r="BX119" s="366" t="s">
        <v>272</v>
      </c>
      <c r="BY119" s="366" t="s">
        <v>272</v>
      </c>
      <c r="BZ119" s="366" t="s">
        <v>272</v>
      </c>
      <c r="CA119" s="366" t="s">
        <v>272</v>
      </c>
      <c r="CB119" s="366" t="s">
        <v>272</v>
      </c>
      <c r="CC119" s="366" t="s">
        <v>272</v>
      </c>
      <c r="CD119" s="366" t="s">
        <v>272</v>
      </c>
      <c r="CE119" s="366" t="s">
        <v>272</v>
      </c>
      <c r="CF119" s="366" t="s">
        <v>272</v>
      </c>
      <c r="CG119" s="366" t="s">
        <v>272</v>
      </c>
      <c r="CH119" s="366" t="s">
        <v>272</v>
      </c>
      <c r="CI119" s="366" t="s">
        <v>272</v>
      </c>
      <c r="CJ119" s="366" t="s">
        <v>272</v>
      </c>
      <c r="CK119" s="366" t="s">
        <v>272</v>
      </c>
      <c r="CL119" s="366" t="s">
        <v>272</v>
      </c>
      <c r="CM119" s="366" t="s">
        <v>272</v>
      </c>
      <c r="CN119" s="366" t="s">
        <v>273</v>
      </c>
      <c r="CO119" s="366" t="s">
        <v>273</v>
      </c>
      <c r="CP119" s="366" t="s">
        <v>273</v>
      </c>
      <c r="CQ119" s="366" t="s">
        <v>273</v>
      </c>
      <c r="CR119" s="366" t="s">
        <v>273</v>
      </c>
      <c r="CS119" s="366" t="s">
        <v>273</v>
      </c>
      <c r="CT119" s="366" t="s">
        <v>273</v>
      </c>
      <c r="CU119" s="366" t="s">
        <v>273</v>
      </c>
      <c r="CV119" s="366" t="s">
        <v>273</v>
      </c>
      <c r="CW119" s="366" t="s">
        <v>273</v>
      </c>
      <c r="CX119" s="366" t="s">
        <v>273</v>
      </c>
      <c r="CY119" s="366" t="s">
        <v>273</v>
      </c>
      <c r="CZ119" s="366" t="s">
        <v>273</v>
      </c>
      <c r="DA119" s="366" t="s">
        <v>273</v>
      </c>
      <c r="DB119" s="366" t="s">
        <v>273</v>
      </c>
      <c r="DC119" s="366" t="s">
        <v>273</v>
      </c>
      <c r="DD119" s="366" t="s">
        <v>273</v>
      </c>
      <c r="DE119" s="366" t="s">
        <v>273</v>
      </c>
      <c r="DF119" s="366" t="s">
        <v>273</v>
      </c>
      <c r="DG119" s="366" t="s">
        <v>273</v>
      </c>
      <c r="DH119" s="366" t="s">
        <v>273</v>
      </c>
      <c r="DI119" s="366" t="s">
        <v>273</v>
      </c>
      <c r="DJ119" s="366" t="s">
        <v>273</v>
      </c>
      <c r="DK119" s="366" t="s">
        <v>273</v>
      </c>
      <c r="DL119" s="366" t="s">
        <v>273</v>
      </c>
      <c r="DM119" s="366" t="s">
        <v>273</v>
      </c>
      <c r="DN119" s="366" t="s">
        <v>273</v>
      </c>
      <c r="DO119" s="366" t="s">
        <v>273</v>
      </c>
      <c r="DP119" s="366" t="s">
        <v>273</v>
      </c>
      <c r="DQ119" s="366" t="s">
        <v>273</v>
      </c>
      <c r="DR119" s="366" t="s">
        <v>273</v>
      </c>
      <c r="DS119" s="366" t="s">
        <v>273</v>
      </c>
      <c r="DT119" s="366" t="s">
        <v>273</v>
      </c>
      <c r="DU119" s="366" t="s">
        <v>273</v>
      </c>
      <c r="DV119" s="366" t="s">
        <v>273</v>
      </c>
      <c r="DW119" s="366" t="s">
        <v>273</v>
      </c>
      <c r="DX119" s="366" t="s">
        <v>273</v>
      </c>
      <c r="DY119" s="366" t="s">
        <v>273</v>
      </c>
      <c r="DZ119" s="366" t="s">
        <v>273</v>
      </c>
      <c r="EA119" s="366" t="s">
        <v>273</v>
      </c>
      <c r="EB119" s="366" t="s">
        <v>273</v>
      </c>
      <c r="EC119" s="366" t="s">
        <v>273</v>
      </c>
      <c r="ED119" s="366" t="s">
        <v>273</v>
      </c>
      <c r="EE119" s="366" t="s">
        <v>273</v>
      </c>
      <c r="EF119" s="366" t="s">
        <v>273</v>
      </c>
      <c r="EG119" s="366" t="s">
        <v>273</v>
      </c>
      <c r="EH119" s="366" t="s">
        <v>273</v>
      </c>
      <c r="EI119" s="366" t="s">
        <v>273</v>
      </c>
      <c r="EJ119" s="366" t="s">
        <v>273</v>
      </c>
      <c r="EK119" s="366" t="s">
        <v>273</v>
      </c>
      <c r="EL119" s="366" t="s">
        <v>273</v>
      </c>
      <c r="EM119" s="366" t="s">
        <v>273</v>
      </c>
      <c r="EN119" s="366" t="s">
        <v>273</v>
      </c>
      <c r="EO119" s="366" t="s">
        <v>273</v>
      </c>
      <c r="EP119" s="366" t="s">
        <v>273</v>
      </c>
      <c r="EQ119" s="366" t="s">
        <v>273</v>
      </c>
      <c r="ER119" s="366" t="s">
        <v>273</v>
      </c>
      <c r="ES119" s="366" t="s">
        <v>273</v>
      </c>
      <c r="ET119" s="366" t="s">
        <v>273</v>
      </c>
      <c r="EU119" s="366" t="s">
        <v>273</v>
      </c>
      <c r="EV119" s="366" t="s">
        <v>273</v>
      </c>
      <c r="EW119" s="366" t="s">
        <v>273</v>
      </c>
      <c r="EX119" s="366" t="s">
        <v>273</v>
      </c>
      <c r="EY119" s="366" t="s">
        <v>273</v>
      </c>
      <c r="EZ119" s="366" t="s">
        <v>273</v>
      </c>
      <c r="FA119" s="366" t="s">
        <v>273</v>
      </c>
      <c r="FB119" s="366" t="s">
        <v>273</v>
      </c>
      <c r="FC119" s="366" t="s">
        <v>273</v>
      </c>
      <c r="FD119" s="366" t="s">
        <v>273</v>
      </c>
      <c r="FE119" s="366" t="s">
        <v>273</v>
      </c>
      <c r="FF119" s="366" t="s">
        <v>274</v>
      </c>
    </row>
    <row r="120" spans="2:162" s="364" customFormat="1" ht="12.75" hidden="1">
      <c r="B120" s="366">
        <v>36</v>
      </c>
      <c r="C120" s="366" t="s">
        <v>271</v>
      </c>
      <c r="D120" s="366" t="s">
        <v>271</v>
      </c>
      <c r="E120" s="366" t="s">
        <v>271</v>
      </c>
      <c r="F120" s="366" t="s">
        <v>271</v>
      </c>
      <c r="G120" s="366" t="s">
        <v>271</v>
      </c>
      <c r="H120" s="366" t="s">
        <v>271</v>
      </c>
      <c r="I120" s="366" t="s">
        <v>271</v>
      </c>
      <c r="J120" s="366" t="s">
        <v>271</v>
      </c>
      <c r="K120" s="366" t="s">
        <v>271</v>
      </c>
      <c r="L120" s="366" t="s">
        <v>271</v>
      </c>
      <c r="M120" s="366" t="s">
        <v>271</v>
      </c>
      <c r="N120" s="366" t="s">
        <v>271</v>
      </c>
      <c r="O120" s="366" t="s">
        <v>271</v>
      </c>
      <c r="P120" s="366" t="s">
        <v>271</v>
      </c>
      <c r="Q120" s="366" t="s">
        <v>271</v>
      </c>
      <c r="R120" s="366" t="s">
        <v>271</v>
      </c>
      <c r="S120" s="366" t="s">
        <v>271</v>
      </c>
      <c r="T120" s="366" t="s">
        <v>271</v>
      </c>
      <c r="U120" s="366" t="s">
        <v>271</v>
      </c>
      <c r="V120" s="366" t="s">
        <v>271</v>
      </c>
      <c r="W120" s="366" t="s">
        <v>271</v>
      </c>
      <c r="X120" s="366" t="s">
        <v>271</v>
      </c>
      <c r="Y120" s="366" t="s">
        <v>271</v>
      </c>
      <c r="Z120" s="366" t="s">
        <v>271</v>
      </c>
      <c r="AA120" s="366" t="s">
        <v>271</v>
      </c>
      <c r="AB120" s="366" t="s">
        <v>271</v>
      </c>
      <c r="AC120" s="366" t="s">
        <v>271</v>
      </c>
      <c r="AD120" s="366" t="s">
        <v>271</v>
      </c>
      <c r="AE120" s="366" t="s">
        <v>271</v>
      </c>
      <c r="AF120" s="366" t="s">
        <v>271</v>
      </c>
      <c r="AG120" s="366" t="s">
        <v>271</v>
      </c>
      <c r="AH120" s="366" t="s">
        <v>271</v>
      </c>
      <c r="AI120" s="366" t="s">
        <v>271</v>
      </c>
      <c r="AJ120" s="366" t="s">
        <v>271</v>
      </c>
      <c r="AK120" s="366" t="s">
        <v>271</v>
      </c>
      <c r="AL120" s="366" t="s">
        <v>271</v>
      </c>
      <c r="AM120" s="366" t="s">
        <v>271</v>
      </c>
      <c r="AN120" s="366" t="s">
        <v>271</v>
      </c>
      <c r="AO120" s="366" t="s">
        <v>271</v>
      </c>
      <c r="AP120" s="366" t="s">
        <v>271</v>
      </c>
      <c r="AQ120" s="366" t="s">
        <v>271</v>
      </c>
      <c r="AR120" s="366" t="s">
        <v>271</v>
      </c>
      <c r="AS120" s="366" t="s">
        <v>271</v>
      </c>
      <c r="AT120" s="366" t="s">
        <v>271</v>
      </c>
      <c r="AU120" s="366" t="s">
        <v>271</v>
      </c>
      <c r="AV120" s="366" t="s">
        <v>271</v>
      </c>
      <c r="AW120" s="366" t="s">
        <v>271</v>
      </c>
      <c r="AX120" s="366" t="s">
        <v>271</v>
      </c>
      <c r="AY120" s="366" t="s">
        <v>271</v>
      </c>
      <c r="AZ120" s="366" t="s">
        <v>271</v>
      </c>
      <c r="BA120" s="366" t="s">
        <v>271</v>
      </c>
      <c r="BB120" s="366" t="s">
        <v>271</v>
      </c>
      <c r="BC120" s="366" t="s">
        <v>271</v>
      </c>
      <c r="BD120" s="366" t="s">
        <v>271</v>
      </c>
      <c r="BE120" s="366" t="s">
        <v>271</v>
      </c>
      <c r="BF120" s="366" t="s">
        <v>271</v>
      </c>
      <c r="BG120" s="366" t="s">
        <v>271</v>
      </c>
      <c r="BH120" s="366" t="s">
        <v>271</v>
      </c>
      <c r="BI120" s="366" t="s">
        <v>271</v>
      </c>
      <c r="BJ120" s="366" t="s">
        <v>272</v>
      </c>
      <c r="BK120" s="366" t="s">
        <v>272</v>
      </c>
      <c r="BL120" s="366" t="s">
        <v>272</v>
      </c>
      <c r="BM120" s="366" t="s">
        <v>272</v>
      </c>
      <c r="BN120" s="366" t="s">
        <v>272</v>
      </c>
      <c r="BO120" s="366" t="s">
        <v>272</v>
      </c>
      <c r="BP120" s="366" t="s">
        <v>272</v>
      </c>
      <c r="BQ120" s="366" t="s">
        <v>272</v>
      </c>
      <c r="BR120" s="366" t="s">
        <v>272</v>
      </c>
      <c r="BS120" s="366" t="s">
        <v>272</v>
      </c>
      <c r="BT120" s="366" t="s">
        <v>272</v>
      </c>
      <c r="BU120" s="366" t="s">
        <v>272</v>
      </c>
      <c r="BV120" s="366" t="s">
        <v>272</v>
      </c>
      <c r="BW120" s="366" t="s">
        <v>272</v>
      </c>
      <c r="BX120" s="366" t="s">
        <v>272</v>
      </c>
      <c r="BY120" s="366" t="s">
        <v>272</v>
      </c>
      <c r="BZ120" s="366" t="s">
        <v>272</v>
      </c>
      <c r="CA120" s="366" t="s">
        <v>272</v>
      </c>
      <c r="CB120" s="366" t="s">
        <v>272</v>
      </c>
      <c r="CC120" s="366" t="s">
        <v>272</v>
      </c>
      <c r="CD120" s="366" t="s">
        <v>272</v>
      </c>
      <c r="CE120" s="366" t="s">
        <v>272</v>
      </c>
      <c r="CF120" s="366" t="s">
        <v>272</v>
      </c>
      <c r="CG120" s="366" t="s">
        <v>272</v>
      </c>
      <c r="CH120" s="366" t="s">
        <v>272</v>
      </c>
      <c r="CI120" s="366" t="s">
        <v>272</v>
      </c>
      <c r="CJ120" s="366" t="s">
        <v>272</v>
      </c>
      <c r="CK120" s="366" t="s">
        <v>272</v>
      </c>
      <c r="CL120" s="366" t="s">
        <v>272</v>
      </c>
      <c r="CM120" s="366" t="s">
        <v>272</v>
      </c>
      <c r="CN120" s="366" t="s">
        <v>273</v>
      </c>
      <c r="CO120" s="366" t="s">
        <v>273</v>
      </c>
      <c r="CP120" s="366" t="s">
        <v>273</v>
      </c>
      <c r="CQ120" s="366" t="s">
        <v>273</v>
      </c>
      <c r="CR120" s="366" t="s">
        <v>273</v>
      </c>
      <c r="CS120" s="366" t="s">
        <v>273</v>
      </c>
      <c r="CT120" s="366" t="s">
        <v>273</v>
      </c>
      <c r="CU120" s="366" t="s">
        <v>273</v>
      </c>
      <c r="CV120" s="366" t="s">
        <v>273</v>
      </c>
      <c r="CW120" s="366" t="s">
        <v>273</v>
      </c>
      <c r="CX120" s="366" t="s">
        <v>273</v>
      </c>
      <c r="CY120" s="366" t="s">
        <v>273</v>
      </c>
      <c r="CZ120" s="366" t="s">
        <v>273</v>
      </c>
      <c r="DA120" s="366" t="s">
        <v>273</v>
      </c>
      <c r="DB120" s="366" t="s">
        <v>273</v>
      </c>
      <c r="DC120" s="366" t="s">
        <v>273</v>
      </c>
      <c r="DD120" s="366" t="s">
        <v>273</v>
      </c>
      <c r="DE120" s="366" t="s">
        <v>273</v>
      </c>
      <c r="DF120" s="366" t="s">
        <v>273</v>
      </c>
      <c r="DG120" s="366" t="s">
        <v>273</v>
      </c>
      <c r="DH120" s="366" t="s">
        <v>273</v>
      </c>
      <c r="DI120" s="366" t="s">
        <v>273</v>
      </c>
      <c r="DJ120" s="366" t="s">
        <v>273</v>
      </c>
      <c r="DK120" s="366" t="s">
        <v>273</v>
      </c>
      <c r="DL120" s="366" t="s">
        <v>273</v>
      </c>
      <c r="DM120" s="366" t="s">
        <v>273</v>
      </c>
      <c r="DN120" s="366" t="s">
        <v>273</v>
      </c>
      <c r="DO120" s="366" t="s">
        <v>273</v>
      </c>
      <c r="DP120" s="366" t="s">
        <v>273</v>
      </c>
      <c r="DQ120" s="366" t="s">
        <v>273</v>
      </c>
      <c r="DR120" s="366" t="s">
        <v>273</v>
      </c>
      <c r="DS120" s="366" t="s">
        <v>273</v>
      </c>
      <c r="DT120" s="366" t="s">
        <v>273</v>
      </c>
      <c r="DU120" s="366" t="s">
        <v>273</v>
      </c>
      <c r="DV120" s="366" t="s">
        <v>273</v>
      </c>
      <c r="DW120" s="366" t="s">
        <v>273</v>
      </c>
      <c r="DX120" s="366" t="s">
        <v>273</v>
      </c>
      <c r="DY120" s="366" t="s">
        <v>273</v>
      </c>
      <c r="DZ120" s="366" t="s">
        <v>273</v>
      </c>
      <c r="EA120" s="366" t="s">
        <v>273</v>
      </c>
      <c r="EB120" s="366" t="s">
        <v>273</v>
      </c>
      <c r="EC120" s="366" t="s">
        <v>273</v>
      </c>
      <c r="ED120" s="366" t="s">
        <v>273</v>
      </c>
      <c r="EE120" s="366" t="s">
        <v>273</v>
      </c>
      <c r="EF120" s="366" t="s">
        <v>273</v>
      </c>
      <c r="EG120" s="366" t="s">
        <v>273</v>
      </c>
      <c r="EH120" s="366" t="s">
        <v>273</v>
      </c>
      <c r="EI120" s="366" t="s">
        <v>273</v>
      </c>
      <c r="EJ120" s="366" t="s">
        <v>273</v>
      </c>
      <c r="EK120" s="366" t="s">
        <v>273</v>
      </c>
      <c r="EL120" s="366" t="s">
        <v>273</v>
      </c>
      <c r="EM120" s="366" t="s">
        <v>273</v>
      </c>
      <c r="EN120" s="366" t="s">
        <v>273</v>
      </c>
      <c r="EO120" s="366" t="s">
        <v>273</v>
      </c>
      <c r="EP120" s="366" t="s">
        <v>273</v>
      </c>
      <c r="EQ120" s="366" t="s">
        <v>273</v>
      </c>
      <c r="ER120" s="366" t="s">
        <v>273</v>
      </c>
      <c r="ES120" s="366" t="s">
        <v>273</v>
      </c>
      <c r="ET120" s="366" t="s">
        <v>273</v>
      </c>
      <c r="EU120" s="366" t="s">
        <v>273</v>
      </c>
      <c r="EV120" s="366" t="s">
        <v>273</v>
      </c>
      <c r="EW120" s="366" t="s">
        <v>273</v>
      </c>
      <c r="EX120" s="366" t="s">
        <v>273</v>
      </c>
      <c r="EY120" s="366" t="s">
        <v>273</v>
      </c>
      <c r="EZ120" s="366" t="s">
        <v>273</v>
      </c>
      <c r="FA120" s="366" t="s">
        <v>273</v>
      </c>
      <c r="FB120" s="366" t="s">
        <v>273</v>
      </c>
      <c r="FC120" s="366" t="s">
        <v>273</v>
      </c>
      <c r="FD120" s="366" t="s">
        <v>273</v>
      </c>
      <c r="FE120" s="366" t="s">
        <v>273</v>
      </c>
      <c r="FF120" s="366" t="s">
        <v>274</v>
      </c>
    </row>
    <row r="121" spans="2:162" s="364" customFormat="1" ht="12.75" hidden="1">
      <c r="B121" s="366">
        <v>37</v>
      </c>
      <c r="C121" s="366" t="s">
        <v>271</v>
      </c>
      <c r="D121" s="366" t="s">
        <v>271</v>
      </c>
      <c r="E121" s="366" t="s">
        <v>271</v>
      </c>
      <c r="F121" s="366" t="s">
        <v>271</v>
      </c>
      <c r="G121" s="366" t="s">
        <v>271</v>
      </c>
      <c r="H121" s="366" t="s">
        <v>271</v>
      </c>
      <c r="I121" s="366" t="s">
        <v>271</v>
      </c>
      <c r="J121" s="366" t="s">
        <v>271</v>
      </c>
      <c r="K121" s="366" t="s">
        <v>271</v>
      </c>
      <c r="L121" s="366" t="s">
        <v>271</v>
      </c>
      <c r="M121" s="366" t="s">
        <v>271</v>
      </c>
      <c r="N121" s="366" t="s">
        <v>271</v>
      </c>
      <c r="O121" s="366" t="s">
        <v>271</v>
      </c>
      <c r="P121" s="366" t="s">
        <v>271</v>
      </c>
      <c r="Q121" s="366" t="s">
        <v>271</v>
      </c>
      <c r="R121" s="366" t="s">
        <v>271</v>
      </c>
      <c r="S121" s="366" t="s">
        <v>271</v>
      </c>
      <c r="T121" s="366" t="s">
        <v>271</v>
      </c>
      <c r="U121" s="366" t="s">
        <v>271</v>
      </c>
      <c r="V121" s="366" t="s">
        <v>271</v>
      </c>
      <c r="W121" s="366" t="s">
        <v>271</v>
      </c>
      <c r="X121" s="366" t="s">
        <v>271</v>
      </c>
      <c r="Y121" s="366" t="s">
        <v>271</v>
      </c>
      <c r="Z121" s="366" t="s">
        <v>271</v>
      </c>
      <c r="AA121" s="366" t="s">
        <v>271</v>
      </c>
      <c r="AB121" s="366" t="s">
        <v>271</v>
      </c>
      <c r="AC121" s="366" t="s">
        <v>271</v>
      </c>
      <c r="AD121" s="366" t="s">
        <v>271</v>
      </c>
      <c r="AE121" s="366" t="s">
        <v>271</v>
      </c>
      <c r="AF121" s="366" t="s">
        <v>271</v>
      </c>
      <c r="AG121" s="366" t="s">
        <v>271</v>
      </c>
      <c r="AH121" s="366" t="s">
        <v>271</v>
      </c>
      <c r="AI121" s="366" t="s">
        <v>271</v>
      </c>
      <c r="AJ121" s="366" t="s">
        <v>271</v>
      </c>
      <c r="AK121" s="366" t="s">
        <v>271</v>
      </c>
      <c r="AL121" s="366" t="s">
        <v>271</v>
      </c>
      <c r="AM121" s="366" t="s">
        <v>271</v>
      </c>
      <c r="AN121" s="366" t="s">
        <v>271</v>
      </c>
      <c r="AO121" s="366" t="s">
        <v>271</v>
      </c>
      <c r="AP121" s="366" t="s">
        <v>271</v>
      </c>
      <c r="AQ121" s="366" t="s">
        <v>271</v>
      </c>
      <c r="AR121" s="366" t="s">
        <v>271</v>
      </c>
      <c r="AS121" s="366" t="s">
        <v>271</v>
      </c>
      <c r="AT121" s="366" t="s">
        <v>271</v>
      </c>
      <c r="AU121" s="366" t="s">
        <v>271</v>
      </c>
      <c r="AV121" s="366" t="s">
        <v>271</v>
      </c>
      <c r="AW121" s="366" t="s">
        <v>271</v>
      </c>
      <c r="AX121" s="366" t="s">
        <v>271</v>
      </c>
      <c r="AY121" s="366" t="s">
        <v>271</v>
      </c>
      <c r="AZ121" s="366" t="s">
        <v>271</v>
      </c>
      <c r="BA121" s="366" t="s">
        <v>271</v>
      </c>
      <c r="BB121" s="366" t="s">
        <v>271</v>
      </c>
      <c r="BC121" s="366" t="s">
        <v>271</v>
      </c>
      <c r="BD121" s="366" t="s">
        <v>271</v>
      </c>
      <c r="BE121" s="366" t="s">
        <v>271</v>
      </c>
      <c r="BF121" s="366" t="s">
        <v>271</v>
      </c>
      <c r="BG121" s="366" t="s">
        <v>271</v>
      </c>
      <c r="BH121" s="366" t="s">
        <v>271</v>
      </c>
      <c r="BI121" s="366" t="s">
        <v>271</v>
      </c>
      <c r="BJ121" s="366" t="s">
        <v>272</v>
      </c>
      <c r="BK121" s="366" t="s">
        <v>272</v>
      </c>
      <c r="BL121" s="366" t="s">
        <v>272</v>
      </c>
      <c r="BM121" s="366" t="s">
        <v>272</v>
      </c>
      <c r="BN121" s="366" t="s">
        <v>272</v>
      </c>
      <c r="BO121" s="366" t="s">
        <v>272</v>
      </c>
      <c r="BP121" s="366" t="s">
        <v>272</v>
      </c>
      <c r="BQ121" s="366" t="s">
        <v>272</v>
      </c>
      <c r="BR121" s="366" t="s">
        <v>272</v>
      </c>
      <c r="BS121" s="366" t="s">
        <v>272</v>
      </c>
      <c r="BT121" s="366" t="s">
        <v>272</v>
      </c>
      <c r="BU121" s="366" t="s">
        <v>272</v>
      </c>
      <c r="BV121" s="366" t="s">
        <v>272</v>
      </c>
      <c r="BW121" s="366" t="s">
        <v>272</v>
      </c>
      <c r="BX121" s="366" t="s">
        <v>272</v>
      </c>
      <c r="BY121" s="366" t="s">
        <v>272</v>
      </c>
      <c r="BZ121" s="366" t="s">
        <v>272</v>
      </c>
      <c r="CA121" s="366" t="s">
        <v>272</v>
      </c>
      <c r="CB121" s="366" t="s">
        <v>272</v>
      </c>
      <c r="CC121" s="366" t="s">
        <v>272</v>
      </c>
      <c r="CD121" s="366" t="s">
        <v>272</v>
      </c>
      <c r="CE121" s="366" t="s">
        <v>272</v>
      </c>
      <c r="CF121" s="366" t="s">
        <v>272</v>
      </c>
      <c r="CG121" s="366" t="s">
        <v>272</v>
      </c>
      <c r="CH121" s="366" t="s">
        <v>272</v>
      </c>
      <c r="CI121" s="366" t="s">
        <v>272</v>
      </c>
      <c r="CJ121" s="366" t="s">
        <v>272</v>
      </c>
      <c r="CK121" s="366" t="s">
        <v>272</v>
      </c>
      <c r="CL121" s="366" t="s">
        <v>272</v>
      </c>
      <c r="CM121" s="366" t="s">
        <v>272</v>
      </c>
      <c r="CN121" s="366" t="s">
        <v>273</v>
      </c>
      <c r="CO121" s="366" t="s">
        <v>273</v>
      </c>
      <c r="CP121" s="366" t="s">
        <v>273</v>
      </c>
      <c r="CQ121" s="366" t="s">
        <v>273</v>
      </c>
      <c r="CR121" s="366" t="s">
        <v>273</v>
      </c>
      <c r="CS121" s="366" t="s">
        <v>273</v>
      </c>
      <c r="CT121" s="366" t="s">
        <v>273</v>
      </c>
      <c r="CU121" s="366" t="s">
        <v>273</v>
      </c>
      <c r="CV121" s="366" t="s">
        <v>273</v>
      </c>
      <c r="CW121" s="366" t="s">
        <v>273</v>
      </c>
      <c r="CX121" s="366" t="s">
        <v>273</v>
      </c>
      <c r="CY121" s="366" t="s">
        <v>273</v>
      </c>
      <c r="CZ121" s="366" t="s">
        <v>273</v>
      </c>
      <c r="DA121" s="366" t="s">
        <v>273</v>
      </c>
      <c r="DB121" s="366" t="s">
        <v>273</v>
      </c>
      <c r="DC121" s="366" t="s">
        <v>273</v>
      </c>
      <c r="DD121" s="366" t="s">
        <v>273</v>
      </c>
      <c r="DE121" s="366" t="s">
        <v>273</v>
      </c>
      <c r="DF121" s="366" t="s">
        <v>273</v>
      </c>
      <c r="DG121" s="366" t="s">
        <v>273</v>
      </c>
      <c r="DH121" s="366" t="s">
        <v>273</v>
      </c>
      <c r="DI121" s="366" t="s">
        <v>273</v>
      </c>
      <c r="DJ121" s="366" t="s">
        <v>273</v>
      </c>
      <c r="DK121" s="366" t="s">
        <v>273</v>
      </c>
      <c r="DL121" s="366" t="s">
        <v>273</v>
      </c>
      <c r="DM121" s="366" t="s">
        <v>273</v>
      </c>
      <c r="DN121" s="366" t="s">
        <v>273</v>
      </c>
      <c r="DO121" s="366" t="s">
        <v>273</v>
      </c>
      <c r="DP121" s="366" t="s">
        <v>273</v>
      </c>
      <c r="DQ121" s="366" t="s">
        <v>273</v>
      </c>
      <c r="DR121" s="366" t="s">
        <v>273</v>
      </c>
      <c r="DS121" s="366" t="s">
        <v>273</v>
      </c>
      <c r="DT121" s="366" t="s">
        <v>273</v>
      </c>
      <c r="DU121" s="366" t="s">
        <v>273</v>
      </c>
      <c r="DV121" s="366" t="s">
        <v>273</v>
      </c>
      <c r="DW121" s="366" t="s">
        <v>273</v>
      </c>
      <c r="DX121" s="366" t="s">
        <v>273</v>
      </c>
      <c r="DY121" s="366" t="s">
        <v>273</v>
      </c>
      <c r="DZ121" s="366" t="s">
        <v>273</v>
      </c>
      <c r="EA121" s="366" t="s">
        <v>273</v>
      </c>
      <c r="EB121" s="366" t="s">
        <v>273</v>
      </c>
      <c r="EC121" s="366" t="s">
        <v>273</v>
      </c>
      <c r="ED121" s="366" t="s">
        <v>273</v>
      </c>
      <c r="EE121" s="366" t="s">
        <v>273</v>
      </c>
      <c r="EF121" s="366" t="s">
        <v>273</v>
      </c>
      <c r="EG121" s="366" t="s">
        <v>273</v>
      </c>
      <c r="EH121" s="366" t="s">
        <v>273</v>
      </c>
      <c r="EI121" s="366" t="s">
        <v>273</v>
      </c>
      <c r="EJ121" s="366" t="s">
        <v>273</v>
      </c>
      <c r="EK121" s="366" t="s">
        <v>273</v>
      </c>
      <c r="EL121" s="366" t="s">
        <v>273</v>
      </c>
      <c r="EM121" s="366" t="s">
        <v>273</v>
      </c>
      <c r="EN121" s="366" t="s">
        <v>273</v>
      </c>
      <c r="EO121" s="366" t="s">
        <v>273</v>
      </c>
      <c r="EP121" s="366" t="s">
        <v>273</v>
      </c>
      <c r="EQ121" s="366" t="s">
        <v>273</v>
      </c>
      <c r="ER121" s="366" t="s">
        <v>273</v>
      </c>
      <c r="ES121" s="366" t="s">
        <v>273</v>
      </c>
      <c r="ET121" s="366" t="s">
        <v>273</v>
      </c>
      <c r="EU121" s="366" t="s">
        <v>273</v>
      </c>
      <c r="EV121" s="366" t="s">
        <v>273</v>
      </c>
      <c r="EW121" s="366" t="s">
        <v>273</v>
      </c>
      <c r="EX121" s="366" t="s">
        <v>273</v>
      </c>
      <c r="EY121" s="366" t="s">
        <v>273</v>
      </c>
      <c r="EZ121" s="366" t="s">
        <v>273</v>
      </c>
      <c r="FA121" s="366" t="s">
        <v>273</v>
      </c>
      <c r="FB121" s="366" t="s">
        <v>273</v>
      </c>
      <c r="FC121" s="366" t="s">
        <v>273</v>
      </c>
      <c r="FD121" s="366" t="s">
        <v>273</v>
      </c>
      <c r="FE121" s="366" t="s">
        <v>273</v>
      </c>
      <c r="FF121" s="366" t="s">
        <v>274</v>
      </c>
    </row>
    <row r="122" spans="2:162" s="364" customFormat="1" ht="12.75" hidden="1">
      <c r="B122" s="366">
        <v>38</v>
      </c>
      <c r="C122" s="366" t="s">
        <v>271</v>
      </c>
      <c r="D122" s="366" t="s">
        <v>271</v>
      </c>
      <c r="E122" s="366" t="s">
        <v>271</v>
      </c>
      <c r="F122" s="366" t="s">
        <v>271</v>
      </c>
      <c r="G122" s="366" t="s">
        <v>271</v>
      </c>
      <c r="H122" s="366" t="s">
        <v>271</v>
      </c>
      <c r="I122" s="366" t="s">
        <v>271</v>
      </c>
      <c r="J122" s="366" t="s">
        <v>271</v>
      </c>
      <c r="K122" s="366" t="s">
        <v>271</v>
      </c>
      <c r="L122" s="366" t="s">
        <v>271</v>
      </c>
      <c r="M122" s="366" t="s">
        <v>271</v>
      </c>
      <c r="N122" s="366" t="s">
        <v>271</v>
      </c>
      <c r="O122" s="366" t="s">
        <v>271</v>
      </c>
      <c r="P122" s="366" t="s">
        <v>271</v>
      </c>
      <c r="Q122" s="366" t="s">
        <v>271</v>
      </c>
      <c r="R122" s="366" t="s">
        <v>271</v>
      </c>
      <c r="S122" s="366" t="s">
        <v>271</v>
      </c>
      <c r="T122" s="366" t="s">
        <v>271</v>
      </c>
      <c r="U122" s="366" t="s">
        <v>271</v>
      </c>
      <c r="V122" s="366" t="s">
        <v>271</v>
      </c>
      <c r="W122" s="366" t="s">
        <v>271</v>
      </c>
      <c r="X122" s="366" t="s">
        <v>271</v>
      </c>
      <c r="Y122" s="366" t="s">
        <v>271</v>
      </c>
      <c r="Z122" s="366" t="s">
        <v>271</v>
      </c>
      <c r="AA122" s="366" t="s">
        <v>271</v>
      </c>
      <c r="AB122" s="366" t="s">
        <v>271</v>
      </c>
      <c r="AC122" s="366" t="s">
        <v>271</v>
      </c>
      <c r="AD122" s="366" t="s">
        <v>271</v>
      </c>
      <c r="AE122" s="366" t="s">
        <v>271</v>
      </c>
      <c r="AF122" s="366" t="s">
        <v>271</v>
      </c>
      <c r="AG122" s="366" t="s">
        <v>271</v>
      </c>
      <c r="AH122" s="366" t="s">
        <v>271</v>
      </c>
      <c r="AI122" s="366" t="s">
        <v>271</v>
      </c>
      <c r="AJ122" s="366" t="s">
        <v>271</v>
      </c>
      <c r="AK122" s="366" t="s">
        <v>271</v>
      </c>
      <c r="AL122" s="366" t="s">
        <v>271</v>
      </c>
      <c r="AM122" s="366" t="s">
        <v>271</v>
      </c>
      <c r="AN122" s="366" t="s">
        <v>271</v>
      </c>
      <c r="AO122" s="366" t="s">
        <v>271</v>
      </c>
      <c r="AP122" s="366" t="s">
        <v>271</v>
      </c>
      <c r="AQ122" s="366" t="s">
        <v>271</v>
      </c>
      <c r="AR122" s="366" t="s">
        <v>271</v>
      </c>
      <c r="AS122" s="366" t="s">
        <v>271</v>
      </c>
      <c r="AT122" s="366" t="s">
        <v>271</v>
      </c>
      <c r="AU122" s="366" t="s">
        <v>271</v>
      </c>
      <c r="AV122" s="366" t="s">
        <v>271</v>
      </c>
      <c r="AW122" s="366" t="s">
        <v>271</v>
      </c>
      <c r="AX122" s="366" t="s">
        <v>271</v>
      </c>
      <c r="AY122" s="366" t="s">
        <v>271</v>
      </c>
      <c r="AZ122" s="366" t="s">
        <v>271</v>
      </c>
      <c r="BA122" s="366" t="s">
        <v>271</v>
      </c>
      <c r="BB122" s="366" t="s">
        <v>271</v>
      </c>
      <c r="BC122" s="366" t="s">
        <v>271</v>
      </c>
      <c r="BD122" s="366" t="s">
        <v>271</v>
      </c>
      <c r="BE122" s="366" t="s">
        <v>271</v>
      </c>
      <c r="BF122" s="366" t="s">
        <v>271</v>
      </c>
      <c r="BG122" s="366" t="s">
        <v>271</v>
      </c>
      <c r="BH122" s="366" t="s">
        <v>271</v>
      </c>
      <c r="BI122" s="366" t="s">
        <v>271</v>
      </c>
      <c r="BJ122" s="366" t="s">
        <v>272</v>
      </c>
      <c r="BK122" s="366" t="s">
        <v>272</v>
      </c>
      <c r="BL122" s="366" t="s">
        <v>272</v>
      </c>
      <c r="BM122" s="366" t="s">
        <v>272</v>
      </c>
      <c r="BN122" s="366" t="s">
        <v>272</v>
      </c>
      <c r="BO122" s="366" t="s">
        <v>272</v>
      </c>
      <c r="BP122" s="366" t="s">
        <v>272</v>
      </c>
      <c r="BQ122" s="366" t="s">
        <v>272</v>
      </c>
      <c r="BR122" s="366" t="s">
        <v>272</v>
      </c>
      <c r="BS122" s="366" t="s">
        <v>272</v>
      </c>
      <c r="BT122" s="366" t="s">
        <v>272</v>
      </c>
      <c r="BU122" s="366" t="s">
        <v>272</v>
      </c>
      <c r="BV122" s="366" t="s">
        <v>272</v>
      </c>
      <c r="BW122" s="366" t="s">
        <v>272</v>
      </c>
      <c r="BX122" s="366" t="s">
        <v>272</v>
      </c>
      <c r="BY122" s="366" t="s">
        <v>272</v>
      </c>
      <c r="BZ122" s="366" t="s">
        <v>272</v>
      </c>
      <c r="CA122" s="366" t="s">
        <v>272</v>
      </c>
      <c r="CB122" s="366" t="s">
        <v>272</v>
      </c>
      <c r="CC122" s="366" t="s">
        <v>272</v>
      </c>
      <c r="CD122" s="366" t="s">
        <v>272</v>
      </c>
      <c r="CE122" s="366" t="s">
        <v>272</v>
      </c>
      <c r="CF122" s="366" t="s">
        <v>272</v>
      </c>
      <c r="CG122" s="366" t="s">
        <v>272</v>
      </c>
      <c r="CH122" s="366" t="s">
        <v>272</v>
      </c>
      <c r="CI122" s="366" t="s">
        <v>272</v>
      </c>
      <c r="CJ122" s="366" t="s">
        <v>272</v>
      </c>
      <c r="CK122" s="366" t="s">
        <v>272</v>
      </c>
      <c r="CL122" s="366" t="s">
        <v>272</v>
      </c>
      <c r="CM122" s="366" t="s">
        <v>272</v>
      </c>
      <c r="CN122" s="366" t="s">
        <v>273</v>
      </c>
      <c r="CO122" s="366" t="s">
        <v>273</v>
      </c>
      <c r="CP122" s="366" t="s">
        <v>273</v>
      </c>
      <c r="CQ122" s="366" t="s">
        <v>273</v>
      </c>
      <c r="CR122" s="366" t="s">
        <v>273</v>
      </c>
      <c r="CS122" s="366" t="s">
        <v>273</v>
      </c>
      <c r="CT122" s="366" t="s">
        <v>273</v>
      </c>
      <c r="CU122" s="366" t="s">
        <v>273</v>
      </c>
      <c r="CV122" s="366" t="s">
        <v>273</v>
      </c>
      <c r="CW122" s="366" t="s">
        <v>273</v>
      </c>
      <c r="CX122" s="366" t="s">
        <v>273</v>
      </c>
      <c r="CY122" s="366" t="s">
        <v>273</v>
      </c>
      <c r="CZ122" s="366" t="s">
        <v>273</v>
      </c>
      <c r="DA122" s="366" t="s">
        <v>273</v>
      </c>
      <c r="DB122" s="366" t="s">
        <v>273</v>
      </c>
      <c r="DC122" s="366" t="s">
        <v>273</v>
      </c>
      <c r="DD122" s="366" t="s">
        <v>273</v>
      </c>
      <c r="DE122" s="366" t="s">
        <v>273</v>
      </c>
      <c r="DF122" s="366" t="s">
        <v>273</v>
      </c>
      <c r="DG122" s="366" t="s">
        <v>273</v>
      </c>
      <c r="DH122" s="366" t="s">
        <v>273</v>
      </c>
      <c r="DI122" s="366" t="s">
        <v>273</v>
      </c>
      <c r="DJ122" s="366" t="s">
        <v>273</v>
      </c>
      <c r="DK122" s="366" t="s">
        <v>273</v>
      </c>
      <c r="DL122" s="366" t="s">
        <v>273</v>
      </c>
      <c r="DM122" s="366" t="s">
        <v>273</v>
      </c>
      <c r="DN122" s="366" t="s">
        <v>273</v>
      </c>
      <c r="DO122" s="366" t="s">
        <v>273</v>
      </c>
      <c r="DP122" s="366" t="s">
        <v>273</v>
      </c>
      <c r="DQ122" s="366" t="s">
        <v>273</v>
      </c>
      <c r="DR122" s="366" t="s">
        <v>273</v>
      </c>
      <c r="DS122" s="366" t="s">
        <v>273</v>
      </c>
      <c r="DT122" s="366" t="s">
        <v>273</v>
      </c>
      <c r="DU122" s="366" t="s">
        <v>273</v>
      </c>
      <c r="DV122" s="366" t="s">
        <v>273</v>
      </c>
      <c r="DW122" s="366" t="s">
        <v>273</v>
      </c>
      <c r="DX122" s="366" t="s">
        <v>273</v>
      </c>
      <c r="DY122" s="366" t="s">
        <v>273</v>
      </c>
      <c r="DZ122" s="366" t="s">
        <v>273</v>
      </c>
      <c r="EA122" s="366" t="s">
        <v>273</v>
      </c>
      <c r="EB122" s="366" t="s">
        <v>273</v>
      </c>
      <c r="EC122" s="366" t="s">
        <v>273</v>
      </c>
      <c r="ED122" s="366" t="s">
        <v>273</v>
      </c>
      <c r="EE122" s="366" t="s">
        <v>273</v>
      </c>
      <c r="EF122" s="366" t="s">
        <v>273</v>
      </c>
      <c r="EG122" s="366" t="s">
        <v>273</v>
      </c>
      <c r="EH122" s="366" t="s">
        <v>273</v>
      </c>
      <c r="EI122" s="366" t="s">
        <v>273</v>
      </c>
      <c r="EJ122" s="366" t="s">
        <v>273</v>
      </c>
      <c r="EK122" s="366" t="s">
        <v>273</v>
      </c>
      <c r="EL122" s="366" t="s">
        <v>273</v>
      </c>
      <c r="EM122" s="366" t="s">
        <v>273</v>
      </c>
      <c r="EN122" s="366" t="s">
        <v>273</v>
      </c>
      <c r="EO122" s="366" t="s">
        <v>273</v>
      </c>
      <c r="EP122" s="366" t="s">
        <v>273</v>
      </c>
      <c r="EQ122" s="366" t="s">
        <v>273</v>
      </c>
      <c r="ER122" s="366" t="s">
        <v>273</v>
      </c>
      <c r="ES122" s="366" t="s">
        <v>273</v>
      </c>
      <c r="ET122" s="366" t="s">
        <v>273</v>
      </c>
      <c r="EU122" s="366" t="s">
        <v>273</v>
      </c>
      <c r="EV122" s="366" t="s">
        <v>273</v>
      </c>
      <c r="EW122" s="366" t="s">
        <v>273</v>
      </c>
      <c r="EX122" s="366" t="s">
        <v>273</v>
      </c>
      <c r="EY122" s="366" t="s">
        <v>273</v>
      </c>
      <c r="EZ122" s="366" t="s">
        <v>273</v>
      </c>
      <c r="FA122" s="366" t="s">
        <v>273</v>
      </c>
      <c r="FB122" s="366" t="s">
        <v>273</v>
      </c>
      <c r="FC122" s="366" t="s">
        <v>273</v>
      </c>
      <c r="FD122" s="366" t="s">
        <v>273</v>
      </c>
      <c r="FE122" s="366" t="s">
        <v>273</v>
      </c>
      <c r="FF122" s="366" t="s">
        <v>274</v>
      </c>
    </row>
    <row r="123" spans="2:162" s="364" customFormat="1" ht="12.75" hidden="1">
      <c r="B123" s="366">
        <v>39</v>
      </c>
      <c r="C123" s="366" t="s">
        <v>271</v>
      </c>
      <c r="D123" s="366" t="s">
        <v>271</v>
      </c>
      <c r="E123" s="366" t="s">
        <v>271</v>
      </c>
      <c r="F123" s="366" t="s">
        <v>271</v>
      </c>
      <c r="G123" s="366" t="s">
        <v>271</v>
      </c>
      <c r="H123" s="366" t="s">
        <v>271</v>
      </c>
      <c r="I123" s="366" t="s">
        <v>271</v>
      </c>
      <c r="J123" s="366" t="s">
        <v>271</v>
      </c>
      <c r="K123" s="366" t="s">
        <v>271</v>
      </c>
      <c r="L123" s="366" t="s">
        <v>271</v>
      </c>
      <c r="M123" s="366" t="s">
        <v>271</v>
      </c>
      <c r="N123" s="366" t="s">
        <v>271</v>
      </c>
      <c r="O123" s="366" t="s">
        <v>271</v>
      </c>
      <c r="P123" s="366" t="s">
        <v>271</v>
      </c>
      <c r="Q123" s="366" t="s">
        <v>271</v>
      </c>
      <c r="R123" s="366" t="s">
        <v>271</v>
      </c>
      <c r="S123" s="366" t="s">
        <v>271</v>
      </c>
      <c r="T123" s="366" t="s">
        <v>271</v>
      </c>
      <c r="U123" s="366" t="s">
        <v>271</v>
      </c>
      <c r="V123" s="366" t="s">
        <v>271</v>
      </c>
      <c r="W123" s="366" t="s">
        <v>271</v>
      </c>
      <c r="X123" s="366" t="s">
        <v>271</v>
      </c>
      <c r="Y123" s="366" t="s">
        <v>271</v>
      </c>
      <c r="Z123" s="366" t="s">
        <v>271</v>
      </c>
      <c r="AA123" s="366" t="s">
        <v>271</v>
      </c>
      <c r="AB123" s="366" t="s">
        <v>271</v>
      </c>
      <c r="AC123" s="366" t="s">
        <v>271</v>
      </c>
      <c r="AD123" s="366" t="s">
        <v>271</v>
      </c>
      <c r="AE123" s="366" t="s">
        <v>271</v>
      </c>
      <c r="AF123" s="366" t="s">
        <v>271</v>
      </c>
      <c r="AG123" s="366" t="s">
        <v>271</v>
      </c>
      <c r="AH123" s="366" t="s">
        <v>271</v>
      </c>
      <c r="AI123" s="366" t="s">
        <v>271</v>
      </c>
      <c r="AJ123" s="366" t="s">
        <v>271</v>
      </c>
      <c r="AK123" s="366" t="s">
        <v>271</v>
      </c>
      <c r="AL123" s="366" t="s">
        <v>271</v>
      </c>
      <c r="AM123" s="366" t="s">
        <v>271</v>
      </c>
      <c r="AN123" s="366" t="s">
        <v>271</v>
      </c>
      <c r="AO123" s="366" t="s">
        <v>271</v>
      </c>
      <c r="AP123" s="366" t="s">
        <v>271</v>
      </c>
      <c r="AQ123" s="366" t="s">
        <v>271</v>
      </c>
      <c r="AR123" s="366" t="s">
        <v>271</v>
      </c>
      <c r="AS123" s="366" t="s">
        <v>271</v>
      </c>
      <c r="AT123" s="366" t="s">
        <v>271</v>
      </c>
      <c r="AU123" s="366" t="s">
        <v>271</v>
      </c>
      <c r="AV123" s="366" t="s">
        <v>271</v>
      </c>
      <c r="AW123" s="366" t="s">
        <v>271</v>
      </c>
      <c r="AX123" s="366" t="s">
        <v>271</v>
      </c>
      <c r="AY123" s="366" t="s">
        <v>271</v>
      </c>
      <c r="AZ123" s="366" t="s">
        <v>271</v>
      </c>
      <c r="BA123" s="366" t="s">
        <v>271</v>
      </c>
      <c r="BB123" s="366" t="s">
        <v>271</v>
      </c>
      <c r="BC123" s="366" t="s">
        <v>271</v>
      </c>
      <c r="BD123" s="366" t="s">
        <v>271</v>
      </c>
      <c r="BE123" s="366" t="s">
        <v>271</v>
      </c>
      <c r="BF123" s="366" t="s">
        <v>271</v>
      </c>
      <c r="BG123" s="366" t="s">
        <v>271</v>
      </c>
      <c r="BH123" s="366" t="s">
        <v>271</v>
      </c>
      <c r="BI123" s="366" t="s">
        <v>271</v>
      </c>
      <c r="BJ123" s="366" t="s">
        <v>272</v>
      </c>
      <c r="BK123" s="366" t="s">
        <v>272</v>
      </c>
      <c r="BL123" s="366" t="s">
        <v>272</v>
      </c>
      <c r="BM123" s="366" t="s">
        <v>272</v>
      </c>
      <c r="BN123" s="366" t="s">
        <v>272</v>
      </c>
      <c r="BO123" s="366" t="s">
        <v>272</v>
      </c>
      <c r="BP123" s="366" t="s">
        <v>272</v>
      </c>
      <c r="BQ123" s="366" t="s">
        <v>272</v>
      </c>
      <c r="BR123" s="366" t="s">
        <v>272</v>
      </c>
      <c r="BS123" s="366" t="s">
        <v>272</v>
      </c>
      <c r="BT123" s="366" t="s">
        <v>272</v>
      </c>
      <c r="BU123" s="366" t="s">
        <v>272</v>
      </c>
      <c r="BV123" s="366" t="s">
        <v>272</v>
      </c>
      <c r="BW123" s="366" t="s">
        <v>272</v>
      </c>
      <c r="BX123" s="366" t="s">
        <v>272</v>
      </c>
      <c r="BY123" s="366" t="s">
        <v>272</v>
      </c>
      <c r="BZ123" s="366" t="s">
        <v>272</v>
      </c>
      <c r="CA123" s="366" t="s">
        <v>272</v>
      </c>
      <c r="CB123" s="366" t="s">
        <v>272</v>
      </c>
      <c r="CC123" s="366" t="s">
        <v>272</v>
      </c>
      <c r="CD123" s="366" t="s">
        <v>272</v>
      </c>
      <c r="CE123" s="366" t="s">
        <v>272</v>
      </c>
      <c r="CF123" s="366" t="s">
        <v>272</v>
      </c>
      <c r="CG123" s="366" t="s">
        <v>272</v>
      </c>
      <c r="CH123" s="366" t="s">
        <v>272</v>
      </c>
      <c r="CI123" s="366" t="s">
        <v>272</v>
      </c>
      <c r="CJ123" s="366" t="s">
        <v>272</v>
      </c>
      <c r="CK123" s="366" t="s">
        <v>272</v>
      </c>
      <c r="CL123" s="366" t="s">
        <v>272</v>
      </c>
      <c r="CM123" s="366" t="s">
        <v>272</v>
      </c>
      <c r="CN123" s="366" t="s">
        <v>273</v>
      </c>
      <c r="CO123" s="366" t="s">
        <v>273</v>
      </c>
      <c r="CP123" s="366" t="s">
        <v>273</v>
      </c>
      <c r="CQ123" s="366" t="s">
        <v>273</v>
      </c>
      <c r="CR123" s="366" t="s">
        <v>273</v>
      </c>
      <c r="CS123" s="366" t="s">
        <v>273</v>
      </c>
      <c r="CT123" s="366" t="s">
        <v>273</v>
      </c>
      <c r="CU123" s="366" t="s">
        <v>273</v>
      </c>
      <c r="CV123" s="366" t="s">
        <v>273</v>
      </c>
      <c r="CW123" s="366" t="s">
        <v>273</v>
      </c>
      <c r="CX123" s="366" t="s">
        <v>273</v>
      </c>
      <c r="CY123" s="366" t="s">
        <v>273</v>
      </c>
      <c r="CZ123" s="366" t="s">
        <v>273</v>
      </c>
      <c r="DA123" s="366" t="s">
        <v>273</v>
      </c>
      <c r="DB123" s="366" t="s">
        <v>273</v>
      </c>
      <c r="DC123" s="366" t="s">
        <v>273</v>
      </c>
      <c r="DD123" s="366" t="s">
        <v>273</v>
      </c>
      <c r="DE123" s="366" t="s">
        <v>273</v>
      </c>
      <c r="DF123" s="366" t="s">
        <v>273</v>
      </c>
      <c r="DG123" s="366" t="s">
        <v>273</v>
      </c>
      <c r="DH123" s="366" t="s">
        <v>273</v>
      </c>
      <c r="DI123" s="366" t="s">
        <v>273</v>
      </c>
      <c r="DJ123" s="366" t="s">
        <v>273</v>
      </c>
      <c r="DK123" s="366" t="s">
        <v>273</v>
      </c>
      <c r="DL123" s="366" t="s">
        <v>273</v>
      </c>
      <c r="DM123" s="366" t="s">
        <v>273</v>
      </c>
      <c r="DN123" s="366" t="s">
        <v>273</v>
      </c>
      <c r="DO123" s="366" t="s">
        <v>273</v>
      </c>
      <c r="DP123" s="366" t="s">
        <v>273</v>
      </c>
      <c r="DQ123" s="366" t="s">
        <v>273</v>
      </c>
      <c r="DR123" s="366" t="s">
        <v>273</v>
      </c>
      <c r="DS123" s="366" t="s">
        <v>273</v>
      </c>
      <c r="DT123" s="366" t="s">
        <v>273</v>
      </c>
      <c r="DU123" s="366" t="s">
        <v>273</v>
      </c>
      <c r="DV123" s="366" t="s">
        <v>273</v>
      </c>
      <c r="DW123" s="366" t="s">
        <v>273</v>
      </c>
      <c r="DX123" s="366" t="s">
        <v>273</v>
      </c>
      <c r="DY123" s="366" t="s">
        <v>273</v>
      </c>
      <c r="DZ123" s="366" t="s">
        <v>273</v>
      </c>
      <c r="EA123" s="366" t="s">
        <v>273</v>
      </c>
      <c r="EB123" s="366" t="s">
        <v>273</v>
      </c>
      <c r="EC123" s="366" t="s">
        <v>273</v>
      </c>
      <c r="ED123" s="366" t="s">
        <v>273</v>
      </c>
      <c r="EE123" s="366" t="s">
        <v>273</v>
      </c>
      <c r="EF123" s="366" t="s">
        <v>273</v>
      </c>
      <c r="EG123" s="366" t="s">
        <v>273</v>
      </c>
      <c r="EH123" s="366" t="s">
        <v>273</v>
      </c>
      <c r="EI123" s="366" t="s">
        <v>273</v>
      </c>
      <c r="EJ123" s="366" t="s">
        <v>273</v>
      </c>
      <c r="EK123" s="366" t="s">
        <v>273</v>
      </c>
      <c r="EL123" s="366" t="s">
        <v>273</v>
      </c>
      <c r="EM123" s="366" t="s">
        <v>273</v>
      </c>
      <c r="EN123" s="366" t="s">
        <v>273</v>
      </c>
      <c r="EO123" s="366" t="s">
        <v>273</v>
      </c>
      <c r="EP123" s="366" t="s">
        <v>273</v>
      </c>
      <c r="EQ123" s="366" t="s">
        <v>273</v>
      </c>
      <c r="ER123" s="366" t="s">
        <v>273</v>
      </c>
      <c r="ES123" s="366" t="s">
        <v>273</v>
      </c>
      <c r="ET123" s="366" t="s">
        <v>273</v>
      </c>
      <c r="EU123" s="366" t="s">
        <v>273</v>
      </c>
      <c r="EV123" s="366" t="s">
        <v>273</v>
      </c>
      <c r="EW123" s="366" t="s">
        <v>273</v>
      </c>
      <c r="EX123" s="366" t="s">
        <v>273</v>
      </c>
      <c r="EY123" s="366" t="s">
        <v>273</v>
      </c>
      <c r="EZ123" s="366" t="s">
        <v>273</v>
      </c>
      <c r="FA123" s="366" t="s">
        <v>273</v>
      </c>
      <c r="FB123" s="366" t="s">
        <v>273</v>
      </c>
      <c r="FC123" s="366" t="s">
        <v>273</v>
      </c>
      <c r="FD123" s="366" t="s">
        <v>273</v>
      </c>
      <c r="FE123" s="366" t="s">
        <v>273</v>
      </c>
      <c r="FF123" s="366" t="s">
        <v>274</v>
      </c>
    </row>
    <row r="124" spans="2:162" s="364" customFormat="1" ht="12.75" hidden="1">
      <c r="B124" s="366">
        <v>40</v>
      </c>
      <c r="C124" s="366" t="s">
        <v>271</v>
      </c>
      <c r="D124" s="366" t="s">
        <v>271</v>
      </c>
      <c r="E124" s="366" t="s">
        <v>271</v>
      </c>
      <c r="F124" s="366" t="s">
        <v>271</v>
      </c>
      <c r="G124" s="366" t="s">
        <v>271</v>
      </c>
      <c r="H124" s="366" t="s">
        <v>271</v>
      </c>
      <c r="I124" s="366" t="s">
        <v>271</v>
      </c>
      <c r="J124" s="366" t="s">
        <v>271</v>
      </c>
      <c r="K124" s="366" t="s">
        <v>271</v>
      </c>
      <c r="L124" s="366" t="s">
        <v>271</v>
      </c>
      <c r="M124" s="366" t="s">
        <v>271</v>
      </c>
      <c r="N124" s="366" t="s">
        <v>271</v>
      </c>
      <c r="O124" s="366" t="s">
        <v>271</v>
      </c>
      <c r="P124" s="366" t="s">
        <v>271</v>
      </c>
      <c r="Q124" s="366" t="s">
        <v>271</v>
      </c>
      <c r="R124" s="366" t="s">
        <v>271</v>
      </c>
      <c r="S124" s="366" t="s">
        <v>271</v>
      </c>
      <c r="T124" s="366" t="s">
        <v>271</v>
      </c>
      <c r="U124" s="366" t="s">
        <v>271</v>
      </c>
      <c r="V124" s="366" t="s">
        <v>271</v>
      </c>
      <c r="W124" s="366" t="s">
        <v>271</v>
      </c>
      <c r="X124" s="366" t="s">
        <v>271</v>
      </c>
      <c r="Y124" s="366" t="s">
        <v>271</v>
      </c>
      <c r="Z124" s="366" t="s">
        <v>271</v>
      </c>
      <c r="AA124" s="366" t="s">
        <v>271</v>
      </c>
      <c r="AB124" s="366" t="s">
        <v>271</v>
      </c>
      <c r="AC124" s="366" t="s">
        <v>271</v>
      </c>
      <c r="AD124" s="366" t="s">
        <v>271</v>
      </c>
      <c r="AE124" s="366" t="s">
        <v>271</v>
      </c>
      <c r="AF124" s="366" t="s">
        <v>271</v>
      </c>
      <c r="AG124" s="366" t="s">
        <v>271</v>
      </c>
      <c r="AH124" s="366" t="s">
        <v>271</v>
      </c>
      <c r="AI124" s="366" t="s">
        <v>271</v>
      </c>
      <c r="AJ124" s="366" t="s">
        <v>271</v>
      </c>
      <c r="AK124" s="366" t="s">
        <v>271</v>
      </c>
      <c r="AL124" s="366" t="s">
        <v>271</v>
      </c>
      <c r="AM124" s="366" t="s">
        <v>271</v>
      </c>
      <c r="AN124" s="366" t="s">
        <v>271</v>
      </c>
      <c r="AO124" s="366" t="s">
        <v>271</v>
      </c>
      <c r="AP124" s="366" t="s">
        <v>271</v>
      </c>
      <c r="AQ124" s="366" t="s">
        <v>271</v>
      </c>
      <c r="AR124" s="366" t="s">
        <v>271</v>
      </c>
      <c r="AS124" s="366" t="s">
        <v>271</v>
      </c>
      <c r="AT124" s="366" t="s">
        <v>271</v>
      </c>
      <c r="AU124" s="366" t="s">
        <v>271</v>
      </c>
      <c r="AV124" s="366" t="s">
        <v>271</v>
      </c>
      <c r="AW124" s="366" t="s">
        <v>271</v>
      </c>
      <c r="AX124" s="366" t="s">
        <v>271</v>
      </c>
      <c r="AY124" s="366" t="s">
        <v>271</v>
      </c>
      <c r="AZ124" s="366" t="s">
        <v>271</v>
      </c>
      <c r="BA124" s="366" t="s">
        <v>271</v>
      </c>
      <c r="BB124" s="366" t="s">
        <v>271</v>
      </c>
      <c r="BC124" s="366" t="s">
        <v>271</v>
      </c>
      <c r="BD124" s="366" t="s">
        <v>271</v>
      </c>
      <c r="BE124" s="366" t="s">
        <v>271</v>
      </c>
      <c r="BF124" s="366" t="s">
        <v>271</v>
      </c>
      <c r="BG124" s="366" t="s">
        <v>271</v>
      </c>
      <c r="BH124" s="366" t="s">
        <v>271</v>
      </c>
      <c r="BI124" s="366" t="s">
        <v>271</v>
      </c>
      <c r="BJ124" s="366" t="s">
        <v>272</v>
      </c>
      <c r="BK124" s="366" t="s">
        <v>272</v>
      </c>
      <c r="BL124" s="366" t="s">
        <v>272</v>
      </c>
      <c r="BM124" s="366" t="s">
        <v>272</v>
      </c>
      <c r="BN124" s="366" t="s">
        <v>272</v>
      </c>
      <c r="BO124" s="366" t="s">
        <v>272</v>
      </c>
      <c r="BP124" s="366" t="s">
        <v>272</v>
      </c>
      <c r="BQ124" s="366" t="s">
        <v>272</v>
      </c>
      <c r="BR124" s="366" t="s">
        <v>272</v>
      </c>
      <c r="BS124" s="366" t="s">
        <v>272</v>
      </c>
      <c r="BT124" s="366" t="s">
        <v>272</v>
      </c>
      <c r="BU124" s="366" t="s">
        <v>272</v>
      </c>
      <c r="BV124" s="366" t="s">
        <v>272</v>
      </c>
      <c r="BW124" s="366" t="s">
        <v>272</v>
      </c>
      <c r="BX124" s="366" t="s">
        <v>272</v>
      </c>
      <c r="BY124" s="366" t="s">
        <v>272</v>
      </c>
      <c r="BZ124" s="366" t="s">
        <v>272</v>
      </c>
      <c r="CA124" s="366" t="s">
        <v>272</v>
      </c>
      <c r="CB124" s="366" t="s">
        <v>272</v>
      </c>
      <c r="CC124" s="366" t="s">
        <v>272</v>
      </c>
      <c r="CD124" s="366" t="s">
        <v>272</v>
      </c>
      <c r="CE124" s="366" t="s">
        <v>272</v>
      </c>
      <c r="CF124" s="366" t="s">
        <v>272</v>
      </c>
      <c r="CG124" s="366" t="s">
        <v>272</v>
      </c>
      <c r="CH124" s="366" t="s">
        <v>272</v>
      </c>
      <c r="CI124" s="366" t="s">
        <v>272</v>
      </c>
      <c r="CJ124" s="366" t="s">
        <v>272</v>
      </c>
      <c r="CK124" s="366" t="s">
        <v>272</v>
      </c>
      <c r="CL124" s="366" t="s">
        <v>272</v>
      </c>
      <c r="CM124" s="366" t="s">
        <v>272</v>
      </c>
      <c r="CN124" s="366" t="s">
        <v>273</v>
      </c>
      <c r="CO124" s="366" t="s">
        <v>273</v>
      </c>
      <c r="CP124" s="366" t="s">
        <v>273</v>
      </c>
      <c r="CQ124" s="366" t="s">
        <v>273</v>
      </c>
      <c r="CR124" s="366" t="s">
        <v>273</v>
      </c>
      <c r="CS124" s="366" t="s">
        <v>273</v>
      </c>
      <c r="CT124" s="366" t="s">
        <v>273</v>
      </c>
      <c r="CU124" s="366" t="s">
        <v>273</v>
      </c>
      <c r="CV124" s="366" t="s">
        <v>273</v>
      </c>
      <c r="CW124" s="366" t="s">
        <v>273</v>
      </c>
      <c r="CX124" s="366" t="s">
        <v>273</v>
      </c>
      <c r="CY124" s="366" t="s">
        <v>273</v>
      </c>
      <c r="CZ124" s="366" t="s">
        <v>273</v>
      </c>
      <c r="DA124" s="366" t="s">
        <v>273</v>
      </c>
      <c r="DB124" s="366" t="s">
        <v>273</v>
      </c>
      <c r="DC124" s="366" t="s">
        <v>273</v>
      </c>
      <c r="DD124" s="366" t="s">
        <v>273</v>
      </c>
      <c r="DE124" s="366" t="s">
        <v>273</v>
      </c>
      <c r="DF124" s="366" t="s">
        <v>273</v>
      </c>
      <c r="DG124" s="366" t="s">
        <v>273</v>
      </c>
      <c r="DH124" s="366" t="s">
        <v>273</v>
      </c>
      <c r="DI124" s="366" t="s">
        <v>273</v>
      </c>
      <c r="DJ124" s="366" t="s">
        <v>273</v>
      </c>
      <c r="DK124" s="366" t="s">
        <v>273</v>
      </c>
      <c r="DL124" s="366" t="s">
        <v>273</v>
      </c>
      <c r="DM124" s="366" t="s">
        <v>273</v>
      </c>
      <c r="DN124" s="366" t="s">
        <v>273</v>
      </c>
      <c r="DO124" s="366" t="s">
        <v>273</v>
      </c>
      <c r="DP124" s="366" t="s">
        <v>273</v>
      </c>
      <c r="DQ124" s="366" t="s">
        <v>273</v>
      </c>
      <c r="DR124" s="366" t="s">
        <v>273</v>
      </c>
      <c r="DS124" s="366" t="s">
        <v>273</v>
      </c>
      <c r="DT124" s="366" t="s">
        <v>273</v>
      </c>
      <c r="DU124" s="366" t="s">
        <v>273</v>
      </c>
      <c r="DV124" s="366" t="s">
        <v>273</v>
      </c>
      <c r="DW124" s="366" t="s">
        <v>273</v>
      </c>
      <c r="DX124" s="366" t="s">
        <v>273</v>
      </c>
      <c r="DY124" s="366" t="s">
        <v>273</v>
      </c>
      <c r="DZ124" s="366" t="s">
        <v>273</v>
      </c>
      <c r="EA124" s="366" t="s">
        <v>273</v>
      </c>
      <c r="EB124" s="366" t="s">
        <v>273</v>
      </c>
      <c r="EC124" s="366" t="s">
        <v>273</v>
      </c>
      <c r="ED124" s="366" t="s">
        <v>273</v>
      </c>
      <c r="EE124" s="366" t="s">
        <v>273</v>
      </c>
      <c r="EF124" s="366" t="s">
        <v>273</v>
      </c>
      <c r="EG124" s="366" t="s">
        <v>273</v>
      </c>
      <c r="EH124" s="366" t="s">
        <v>273</v>
      </c>
      <c r="EI124" s="366" t="s">
        <v>273</v>
      </c>
      <c r="EJ124" s="366" t="s">
        <v>273</v>
      </c>
      <c r="EK124" s="366" t="s">
        <v>273</v>
      </c>
      <c r="EL124" s="366" t="s">
        <v>273</v>
      </c>
      <c r="EM124" s="366" t="s">
        <v>273</v>
      </c>
      <c r="EN124" s="366" t="s">
        <v>273</v>
      </c>
      <c r="EO124" s="366" t="s">
        <v>273</v>
      </c>
      <c r="EP124" s="366" t="s">
        <v>273</v>
      </c>
      <c r="EQ124" s="366" t="s">
        <v>273</v>
      </c>
      <c r="ER124" s="366" t="s">
        <v>273</v>
      </c>
      <c r="ES124" s="366" t="s">
        <v>273</v>
      </c>
      <c r="ET124" s="366" t="s">
        <v>273</v>
      </c>
      <c r="EU124" s="366" t="s">
        <v>273</v>
      </c>
      <c r="EV124" s="366" t="s">
        <v>273</v>
      </c>
      <c r="EW124" s="366" t="s">
        <v>273</v>
      </c>
      <c r="EX124" s="366" t="s">
        <v>273</v>
      </c>
      <c r="EY124" s="366" t="s">
        <v>273</v>
      </c>
      <c r="EZ124" s="366" t="s">
        <v>273</v>
      </c>
      <c r="FA124" s="366" t="s">
        <v>273</v>
      </c>
      <c r="FB124" s="366" t="s">
        <v>273</v>
      </c>
      <c r="FC124" s="366" t="s">
        <v>273</v>
      </c>
      <c r="FD124" s="366" t="s">
        <v>273</v>
      </c>
      <c r="FE124" s="366" t="s">
        <v>273</v>
      </c>
      <c r="FF124" s="366" t="s">
        <v>274</v>
      </c>
    </row>
    <row r="125" spans="2:162" s="364" customFormat="1" ht="12.75" hidden="1">
      <c r="B125" s="366">
        <v>41</v>
      </c>
      <c r="C125" s="366" t="s">
        <v>271</v>
      </c>
      <c r="D125" s="366" t="s">
        <v>271</v>
      </c>
      <c r="E125" s="366" t="s">
        <v>271</v>
      </c>
      <c r="F125" s="366" t="s">
        <v>271</v>
      </c>
      <c r="G125" s="366" t="s">
        <v>271</v>
      </c>
      <c r="H125" s="366" t="s">
        <v>271</v>
      </c>
      <c r="I125" s="366" t="s">
        <v>271</v>
      </c>
      <c r="J125" s="366" t="s">
        <v>271</v>
      </c>
      <c r="K125" s="366" t="s">
        <v>271</v>
      </c>
      <c r="L125" s="366" t="s">
        <v>271</v>
      </c>
      <c r="M125" s="366" t="s">
        <v>271</v>
      </c>
      <c r="N125" s="366" t="s">
        <v>271</v>
      </c>
      <c r="O125" s="366" t="s">
        <v>271</v>
      </c>
      <c r="P125" s="366" t="s">
        <v>271</v>
      </c>
      <c r="Q125" s="366" t="s">
        <v>271</v>
      </c>
      <c r="R125" s="366" t="s">
        <v>271</v>
      </c>
      <c r="S125" s="366" t="s">
        <v>271</v>
      </c>
      <c r="T125" s="366" t="s">
        <v>271</v>
      </c>
      <c r="U125" s="366" t="s">
        <v>271</v>
      </c>
      <c r="V125" s="366" t="s">
        <v>271</v>
      </c>
      <c r="W125" s="366" t="s">
        <v>271</v>
      </c>
      <c r="X125" s="366" t="s">
        <v>271</v>
      </c>
      <c r="Y125" s="366" t="s">
        <v>271</v>
      </c>
      <c r="Z125" s="366" t="s">
        <v>271</v>
      </c>
      <c r="AA125" s="366" t="s">
        <v>271</v>
      </c>
      <c r="AB125" s="366" t="s">
        <v>271</v>
      </c>
      <c r="AC125" s="366" t="s">
        <v>271</v>
      </c>
      <c r="AD125" s="366" t="s">
        <v>271</v>
      </c>
      <c r="AE125" s="366" t="s">
        <v>271</v>
      </c>
      <c r="AF125" s="366" t="s">
        <v>271</v>
      </c>
      <c r="AG125" s="366" t="s">
        <v>271</v>
      </c>
      <c r="AH125" s="366" t="s">
        <v>271</v>
      </c>
      <c r="AI125" s="366" t="s">
        <v>271</v>
      </c>
      <c r="AJ125" s="366" t="s">
        <v>271</v>
      </c>
      <c r="AK125" s="366" t="s">
        <v>271</v>
      </c>
      <c r="AL125" s="366" t="s">
        <v>271</v>
      </c>
      <c r="AM125" s="366" t="s">
        <v>271</v>
      </c>
      <c r="AN125" s="366" t="s">
        <v>271</v>
      </c>
      <c r="AO125" s="366" t="s">
        <v>271</v>
      </c>
      <c r="AP125" s="366" t="s">
        <v>271</v>
      </c>
      <c r="AQ125" s="366" t="s">
        <v>271</v>
      </c>
      <c r="AR125" s="366" t="s">
        <v>271</v>
      </c>
      <c r="AS125" s="366" t="s">
        <v>271</v>
      </c>
      <c r="AT125" s="366" t="s">
        <v>271</v>
      </c>
      <c r="AU125" s="366" t="s">
        <v>271</v>
      </c>
      <c r="AV125" s="366" t="s">
        <v>271</v>
      </c>
      <c r="AW125" s="366" t="s">
        <v>271</v>
      </c>
      <c r="AX125" s="366" t="s">
        <v>271</v>
      </c>
      <c r="AY125" s="366" t="s">
        <v>271</v>
      </c>
      <c r="AZ125" s="366" t="s">
        <v>271</v>
      </c>
      <c r="BA125" s="366" t="s">
        <v>271</v>
      </c>
      <c r="BB125" s="366" t="s">
        <v>271</v>
      </c>
      <c r="BC125" s="366" t="s">
        <v>271</v>
      </c>
      <c r="BD125" s="366" t="s">
        <v>271</v>
      </c>
      <c r="BE125" s="366" t="s">
        <v>271</v>
      </c>
      <c r="BF125" s="366" t="s">
        <v>271</v>
      </c>
      <c r="BG125" s="366" t="s">
        <v>271</v>
      </c>
      <c r="BH125" s="366" t="s">
        <v>271</v>
      </c>
      <c r="BI125" s="366" t="s">
        <v>271</v>
      </c>
      <c r="BJ125" s="366" t="s">
        <v>272</v>
      </c>
      <c r="BK125" s="366" t="s">
        <v>272</v>
      </c>
      <c r="BL125" s="366" t="s">
        <v>272</v>
      </c>
      <c r="BM125" s="366" t="s">
        <v>272</v>
      </c>
      <c r="BN125" s="366" t="s">
        <v>272</v>
      </c>
      <c r="BO125" s="366" t="s">
        <v>272</v>
      </c>
      <c r="BP125" s="366" t="s">
        <v>272</v>
      </c>
      <c r="BQ125" s="366" t="s">
        <v>272</v>
      </c>
      <c r="BR125" s="366" t="s">
        <v>272</v>
      </c>
      <c r="BS125" s="366" t="s">
        <v>272</v>
      </c>
      <c r="BT125" s="366" t="s">
        <v>272</v>
      </c>
      <c r="BU125" s="366" t="s">
        <v>272</v>
      </c>
      <c r="BV125" s="366" t="s">
        <v>272</v>
      </c>
      <c r="BW125" s="366" t="s">
        <v>272</v>
      </c>
      <c r="BX125" s="366" t="s">
        <v>272</v>
      </c>
      <c r="BY125" s="366" t="s">
        <v>272</v>
      </c>
      <c r="BZ125" s="366" t="s">
        <v>272</v>
      </c>
      <c r="CA125" s="366" t="s">
        <v>272</v>
      </c>
      <c r="CB125" s="366" t="s">
        <v>272</v>
      </c>
      <c r="CC125" s="366" t="s">
        <v>272</v>
      </c>
      <c r="CD125" s="366" t="s">
        <v>272</v>
      </c>
      <c r="CE125" s="366" t="s">
        <v>272</v>
      </c>
      <c r="CF125" s="366" t="s">
        <v>272</v>
      </c>
      <c r="CG125" s="366" t="s">
        <v>272</v>
      </c>
      <c r="CH125" s="366" t="s">
        <v>272</v>
      </c>
      <c r="CI125" s="366" t="s">
        <v>272</v>
      </c>
      <c r="CJ125" s="366" t="s">
        <v>272</v>
      </c>
      <c r="CK125" s="366" t="s">
        <v>272</v>
      </c>
      <c r="CL125" s="366" t="s">
        <v>272</v>
      </c>
      <c r="CM125" s="366" t="s">
        <v>272</v>
      </c>
      <c r="CN125" s="366" t="s">
        <v>273</v>
      </c>
      <c r="CO125" s="366" t="s">
        <v>273</v>
      </c>
      <c r="CP125" s="366" t="s">
        <v>273</v>
      </c>
      <c r="CQ125" s="366" t="s">
        <v>273</v>
      </c>
      <c r="CR125" s="366" t="s">
        <v>273</v>
      </c>
      <c r="CS125" s="366" t="s">
        <v>273</v>
      </c>
      <c r="CT125" s="366" t="s">
        <v>273</v>
      </c>
      <c r="CU125" s="366" t="s">
        <v>273</v>
      </c>
      <c r="CV125" s="366" t="s">
        <v>273</v>
      </c>
      <c r="CW125" s="366" t="s">
        <v>273</v>
      </c>
      <c r="CX125" s="366" t="s">
        <v>273</v>
      </c>
      <c r="CY125" s="366" t="s">
        <v>273</v>
      </c>
      <c r="CZ125" s="366" t="s">
        <v>273</v>
      </c>
      <c r="DA125" s="366" t="s">
        <v>273</v>
      </c>
      <c r="DB125" s="366" t="s">
        <v>273</v>
      </c>
      <c r="DC125" s="366" t="s">
        <v>273</v>
      </c>
      <c r="DD125" s="366" t="s">
        <v>273</v>
      </c>
      <c r="DE125" s="366" t="s">
        <v>273</v>
      </c>
      <c r="DF125" s="366" t="s">
        <v>273</v>
      </c>
      <c r="DG125" s="366" t="s">
        <v>273</v>
      </c>
      <c r="DH125" s="366" t="s">
        <v>273</v>
      </c>
      <c r="DI125" s="366" t="s">
        <v>273</v>
      </c>
      <c r="DJ125" s="366" t="s">
        <v>273</v>
      </c>
      <c r="DK125" s="366" t="s">
        <v>273</v>
      </c>
      <c r="DL125" s="366" t="s">
        <v>273</v>
      </c>
      <c r="DM125" s="366" t="s">
        <v>273</v>
      </c>
      <c r="DN125" s="366" t="s">
        <v>273</v>
      </c>
      <c r="DO125" s="366" t="s">
        <v>273</v>
      </c>
      <c r="DP125" s="366" t="s">
        <v>273</v>
      </c>
      <c r="DQ125" s="366" t="s">
        <v>273</v>
      </c>
      <c r="DR125" s="366" t="s">
        <v>273</v>
      </c>
      <c r="DS125" s="366" t="s">
        <v>273</v>
      </c>
      <c r="DT125" s="366" t="s">
        <v>273</v>
      </c>
      <c r="DU125" s="366" t="s">
        <v>273</v>
      </c>
      <c r="DV125" s="366" t="s">
        <v>273</v>
      </c>
      <c r="DW125" s="366" t="s">
        <v>273</v>
      </c>
      <c r="DX125" s="366" t="s">
        <v>273</v>
      </c>
      <c r="DY125" s="366" t="s">
        <v>273</v>
      </c>
      <c r="DZ125" s="366" t="s">
        <v>273</v>
      </c>
      <c r="EA125" s="366" t="s">
        <v>273</v>
      </c>
      <c r="EB125" s="366" t="s">
        <v>273</v>
      </c>
      <c r="EC125" s="366" t="s">
        <v>273</v>
      </c>
      <c r="ED125" s="366" t="s">
        <v>273</v>
      </c>
      <c r="EE125" s="366" t="s">
        <v>273</v>
      </c>
      <c r="EF125" s="366" t="s">
        <v>273</v>
      </c>
      <c r="EG125" s="366" t="s">
        <v>273</v>
      </c>
      <c r="EH125" s="366" t="s">
        <v>273</v>
      </c>
      <c r="EI125" s="366" t="s">
        <v>273</v>
      </c>
      <c r="EJ125" s="366" t="s">
        <v>273</v>
      </c>
      <c r="EK125" s="366" t="s">
        <v>273</v>
      </c>
      <c r="EL125" s="366" t="s">
        <v>273</v>
      </c>
      <c r="EM125" s="366" t="s">
        <v>273</v>
      </c>
      <c r="EN125" s="366" t="s">
        <v>273</v>
      </c>
      <c r="EO125" s="366" t="s">
        <v>273</v>
      </c>
      <c r="EP125" s="366" t="s">
        <v>273</v>
      </c>
      <c r="EQ125" s="366" t="s">
        <v>273</v>
      </c>
      <c r="ER125" s="366" t="s">
        <v>273</v>
      </c>
      <c r="ES125" s="366" t="s">
        <v>273</v>
      </c>
      <c r="ET125" s="366" t="s">
        <v>273</v>
      </c>
      <c r="EU125" s="366" t="s">
        <v>273</v>
      </c>
      <c r="EV125" s="366" t="s">
        <v>273</v>
      </c>
      <c r="EW125" s="366" t="s">
        <v>273</v>
      </c>
      <c r="EX125" s="366" t="s">
        <v>273</v>
      </c>
      <c r="EY125" s="366" t="s">
        <v>273</v>
      </c>
      <c r="EZ125" s="366" t="s">
        <v>273</v>
      </c>
      <c r="FA125" s="366" t="s">
        <v>273</v>
      </c>
      <c r="FB125" s="366" t="s">
        <v>273</v>
      </c>
      <c r="FC125" s="366" t="s">
        <v>273</v>
      </c>
      <c r="FD125" s="366" t="s">
        <v>273</v>
      </c>
      <c r="FE125" s="366" t="s">
        <v>273</v>
      </c>
      <c r="FF125" s="366" t="s">
        <v>274</v>
      </c>
    </row>
    <row r="126" spans="2:162" s="364" customFormat="1" ht="12.75" hidden="1">
      <c r="B126" s="366">
        <v>42</v>
      </c>
      <c r="C126" s="366" t="s">
        <v>271</v>
      </c>
      <c r="D126" s="366" t="s">
        <v>271</v>
      </c>
      <c r="E126" s="366" t="s">
        <v>271</v>
      </c>
      <c r="F126" s="366" t="s">
        <v>271</v>
      </c>
      <c r="G126" s="366" t="s">
        <v>271</v>
      </c>
      <c r="H126" s="366" t="s">
        <v>271</v>
      </c>
      <c r="I126" s="366" t="s">
        <v>271</v>
      </c>
      <c r="J126" s="366" t="s">
        <v>271</v>
      </c>
      <c r="K126" s="366" t="s">
        <v>271</v>
      </c>
      <c r="L126" s="366" t="s">
        <v>271</v>
      </c>
      <c r="M126" s="366" t="s">
        <v>271</v>
      </c>
      <c r="N126" s="366" t="s">
        <v>271</v>
      </c>
      <c r="O126" s="366" t="s">
        <v>271</v>
      </c>
      <c r="P126" s="366" t="s">
        <v>271</v>
      </c>
      <c r="Q126" s="366" t="s">
        <v>271</v>
      </c>
      <c r="R126" s="366" t="s">
        <v>271</v>
      </c>
      <c r="S126" s="366" t="s">
        <v>271</v>
      </c>
      <c r="T126" s="366" t="s">
        <v>271</v>
      </c>
      <c r="U126" s="366" t="s">
        <v>271</v>
      </c>
      <c r="V126" s="366" t="s">
        <v>271</v>
      </c>
      <c r="W126" s="366" t="s">
        <v>271</v>
      </c>
      <c r="X126" s="366" t="s">
        <v>271</v>
      </c>
      <c r="Y126" s="366" t="s">
        <v>271</v>
      </c>
      <c r="Z126" s="366" t="s">
        <v>271</v>
      </c>
      <c r="AA126" s="366" t="s">
        <v>271</v>
      </c>
      <c r="AB126" s="366" t="s">
        <v>271</v>
      </c>
      <c r="AC126" s="366" t="s">
        <v>271</v>
      </c>
      <c r="AD126" s="366" t="s">
        <v>271</v>
      </c>
      <c r="AE126" s="366" t="s">
        <v>271</v>
      </c>
      <c r="AF126" s="366" t="s">
        <v>271</v>
      </c>
      <c r="AG126" s="366" t="s">
        <v>271</v>
      </c>
      <c r="AH126" s="366" t="s">
        <v>271</v>
      </c>
      <c r="AI126" s="366" t="s">
        <v>271</v>
      </c>
      <c r="AJ126" s="366" t="s">
        <v>271</v>
      </c>
      <c r="AK126" s="366" t="s">
        <v>271</v>
      </c>
      <c r="AL126" s="366" t="s">
        <v>271</v>
      </c>
      <c r="AM126" s="366" t="s">
        <v>271</v>
      </c>
      <c r="AN126" s="366" t="s">
        <v>271</v>
      </c>
      <c r="AO126" s="366" t="s">
        <v>271</v>
      </c>
      <c r="AP126" s="366" t="s">
        <v>271</v>
      </c>
      <c r="AQ126" s="366" t="s">
        <v>271</v>
      </c>
      <c r="AR126" s="366" t="s">
        <v>271</v>
      </c>
      <c r="AS126" s="366" t="s">
        <v>271</v>
      </c>
      <c r="AT126" s="366" t="s">
        <v>271</v>
      </c>
      <c r="AU126" s="366" t="s">
        <v>271</v>
      </c>
      <c r="AV126" s="366" t="s">
        <v>271</v>
      </c>
      <c r="AW126" s="366" t="s">
        <v>271</v>
      </c>
      <c r="AX126" s="366" t="s">
        <v>271</v>
      </c>
      <c r="AY126" s="366" t="s">
        <v>271</v>
      </c>
      <c r="AZ126" s="366" t="s">
        <v>271</v>
      </c>
      <c r="BA126" s="366" t="s">
        <v>271</v>
      </c>
      <c r="BB126" s="366" t="s">
        <v>271</v>
      </c>
      <c r="BC126" s="366" t="s">
        <v>271</v>
      </c>
      <c r="BD126" s="366" t="s">
        <v>271</v>
      </c>
      <c r="BE126" s="366" t="s">
        <v>271</v>
      </c>
      <c r="BF126" s="366" t="s">
        <v>271</v>
      </c>
      <c r="BG126" s="366" t="s">
        <v>271</v>
      </c>
      <c r="BH126" s="366" t="s">
        <v>271</v>
      </c>
      <c r="BI126" s="366" t="s">
        <v>271</v>
      </c>
      <c r="BJ126" s="366" t="s">
        <v>272</v>
      </c>
      <c r="BK126" s="366" t="s">
        <v>272</v>
      </c>
      <c r="BL126" s="366" t="s">
        <v>272</v>
      </c>
      <c r="BM126" s="366" t="s">
        <v>272</v>
      </c>
      <c r="BN126" s="366" t="s">
        <v>272</v>
      </c>
      <c r="BO126" s="366" t="s">
        <v>272</v>
      </c>
      <c r="BP126" s="366" t="s">
        <v>272</v>
      </c>
      <c r="BQ126" s="366" t="s">
        <v>272</v>
      </c>
      <c r="BR126" s="366" t="s">
        <v>272</v>
      </c>
      <c r="BS126" s="366" t="s">
        <v>272</v>
      </c>
      <c r="BT126" s="366" t="s">
        <v>272</v>
      </c>
      <c r="BU126" s="366" t="s">
        <v>272</v>
      </c>
      <c r="BV126" s="366" t="s">
        <v>272</v>
      </c>
      <c r="BW126" s="366" t="s">
        <v>272</v>
      </c>
      <c r="BX126" s="366" t="s">
        <v>272</v>
      </c>
      <c r="BY126" s="366" t="s">
        <v>272</v>
      </c>
      <c r="BZ126" s="366" t="s">
        <v>272</v>
      </c>
      <c r="CA126" s="366" t="s">
        <v>272</v>
      </c>
      <c r="CB126" s="366" t="s">
        <v>272</v>
      </c>
      <c r="CC126" s="366" t="s">
        <v>272</v>
      </c>
      <c r="CD126" s="366" t="s">
        <v>272</v>
      </c>
      <c r="CE126" s="366" t="s">
        <v>272</v>
      </c>
      <c r="CF126" s="366" t="s">
        <v>272</v>
      </c>
      <c r="CG126" s="366" t="s">
        <v>272</v>
      </c>
      <c r="CH126" s="366" t="s">
        <v>272</v>
      </c>
      <c r="CI126" s="366" t="s">
        <v>272</v>
      </c>
      <c r="CJ126" s="366" t="s">
        <v>272</v>
      </c>
      <c r="CK126" s="366" t="s">
        <v>272</v>
      </c>
      <c r="CL126" s="366" t="s">
        <v>272</v>
      </c>
      <c r="CM126" s="366" t="s">
        <v>272</v>
      </c>
      <c r="CN126" s="366" t="s">
        <v>273</v>
      </c>
      <c r="CO126" s="366" t="s">
        <v>273</v>
      </c>
      <c r="CP126" s="366" t="s">
        <v>273</v>
      </c>
      <c r="CQ126" s="366" t="s">
        <v>273</v>
      </c>
      <c r="CR126" s="366" t="s">
        <v>273</v>
      </c>
      <c r="CS126" s="366" t="s">
        <v>273</v>
      </c>
      <c r="CT126" s="366" t="s">
        <v>273</v>
      </c>
      <c r="CU126" s="366" t="s">
        <v>273</v>
      </c>
      <c r="CV126" s="366" t="s">
        <v>273</v>
      </c>
      <c r="CW126" s="366" t="s">
        <v>273</v>
      </c>
      <c r="CX126" s="366" t="s">
        <v>273</v>
      </c>
      <c r="CY126" s="366" t="s">
        <v>273</v>
      </c>
      <c r="CZ126" s="366" t="s">
        <v>273</v>
      </c>
      <c r="DA126" s="366" t="s">
        <v>273</v>
      </c>
      <c r="DB126" s="366" t="s">
        <v>273</v>
      </c>
      <c r="DC126" s="366" t="s">
        <v>273</v>
      </c>
      <c r="DD126" s="366" t="s">
        <v>273</v>
      </c>
      <c r="DE126" s="366" t="s">
        <v>273</v>
      </c>
      <c r="DF126" s="366" t="s">
        <v>273</v>
      </c>
      <c r="DG126" s="366" t="s">
        <v>273</v>
      </c>
      <c r="DH126" s="366" t="s">
        <v>273</v>
      </c>
      <c r="DI126" s="366" t="s">
        <v>273</v>
      </c>
      <c r="DJ126" s="366" t="s">
        <v>273</v>
      </c>
      <c r="DK126" s="366" t="s">
        <v>273</v>
      </c>
      <c r="DL126" s="366" t="s">
        <v>273</v>
      </c>
      <c r="DM126" s="366" t="s">
        <v>273</v>
      </c>
      <c r="DN126" s="366" t="s">
        <v>273</v>
      </c>
      <c r="DO126" s="366" t="s">
        <v>273</v>
      </c>
      <c r="DP126" s="366" t="s">
        <v>273</v>
      </c>
      <c r="DQ126" s="366" t="s">
        <v>273</v>
      </c>
      <c r="DR126" s="366" t="s">
        <v>273</v>
      </c>
      <c r="DS126" s="366" t="s">
        <v>273</v>
      </c>
      <c r="DT126" s="366" t="s">
        <v>273</v>
      </c>
      <c r="DU126" s="366" t="s">
        <v>273</v>
      </c>
      <c r="DV126" s="366" t="s">
        <v>273</v>
      </c>
      <c r="DW126" s="366" t="s">
        <v>273</v>
      </c>
      <c r="DX126" s="366" t="s">
        <v>273</v>
      </c>
      <c r="DY126" s="366" t="s">
        <v>273</v>
      </c>
      <c r="DZ126" s="366" t="s">
        <v>273</v>
      </c>
      <c r="EA126" s="366" t="s">
        <v>273</v>
      </c>
      <c r="EB126" s="366" t="s">
        <v>273</v>
      </c>
      <c r="EC126" s="366" t="s">
        <v>273</v>
      </c>
      <c r="ED126" s="366" t="s">
        <v>273</v>
      </c>
      <c r="EE126" s="366" t="s">
        <v>273</v>
      </c>
      <c r="EF126" s="366" t="s">
        <v>273</v>
      </c>
      <c r="EG126" s="366" t="s">
        <v>273</v>
      </c>
      <c r="EH126" s="366" t="s">
        <v>273</v>
      </c>
      <c r="EI126" s="366" t="s">
        <v>273</v>
      </c>
      <c r="EJ126" s="366" t="s">
        <v>273</v>
      </c>
      <c r="EK126" s="366" t="s">
        <v>273</v>
      </c>
      <c r="EL126" s="366" t="s">
        <v>273</v>
      </c>
      <c r="EM126" s="366" t="s">
        <v>273</v>
      </c>
      <c r="EN126" s="366" t="s">
        <v>273</v>
      </c>
      <c r="EO126" s="366" t="s">
        <v>273</v>
      </c>
      <c r="EP126" s="366" t="s">
        <v>273</v>
      </c>
      <c r="EQ126" s="366" t="s">
        <v>273</v>
      </c>
      <c r="ER126" s="366" t="s">
        <v>273</v>
      </c>
      <c r="ES126" s="366" t="s">
        <v>273</v>
      </c>
      <c r="ET126" s="366" t="s">
        <v>273</v>
      </c>
      <c r="EU126" s="366" t="s">
        <v>273</v>
      </c>
      <c r="EV126" s="366" t="s">
        <v>273</v>
      </c>
      <c r="EW126" s="366" t="s">
        <v>273</v>
      </c>
      <c r="EX126" s="366" t="s">
        <v>273</v>
      </c>
      <c r="EY126" s="366" t="s">
        <v>273</v>
      </c>
      <c r="EZ126" s="366" t="s">
        <v>273</v>
      </c>
      <c r="FA126" s="366" t="s">
        <v>273</v>
      </c>
      <c r="FB126" s="366" t="s">
        <v>273</v>
      </c>
      <c r="FC126" s="366" t="s">
        <v>273</v>
      </c>
      <c r="FD126" s="366" t="s">
        <v>273</v>
      </c>
      <c r="FE126" s="366" t="s">
        <v>273</v>
      </c>
      <c r="FF126" s="366" t="s">
        <v>274</v>
      </c>
    </row>
    <row r="127" spans="2:162" s="364" customFormat="1" ht="12.75" hidden="1">
      <c r="B127" s="366">
        <v>43</v>
      </c>
      <c r="C127" s="366" t="s">
        <v>271</v>
      </c>
      <c r="D127" s="366" t="s">
        <v>271</v>
      </c>
      <c r="E127" s="366" t="s">
        <v>271</v>
      </c>
      <c r="F127" s="366" t="s">
        <v>271</v>
      </c>
      <c r="G127" s="366" t="s">
        <v>271</v>
      </c>
      <c r="H127" s="366" t="s">
        <v>271</v>
      </c>
      <c r="I127" s="366" t="s">
        <v>271</v>
      </c>
      <c r="J127" s="366" t="s">
        <v>271</v>
      </c>
      <c r="K127" s="366" t="s">
        <v>271</v>
      </c>
      <c r="L127" s="366" t="s">
        <v>271</v>
      </c>
      <c r="M127" s="366" t="s">
        <v>271</v>
      </c>
      <c r="N127" s="366" t="s">
        <v>271</v>
      </c>
      <c r="O127" s="366" t="s">
        <v>271</v>
      </c>
      <c r="P127" s="366" t="s">
        <v>271</v>
      </c>
      <c r="Q127" s="366" t="s">
        <v>271</v>
      </c>
      <c r="R127" s="366" t="s">
        <v>271</v>
      </c>
      <c r="S127" s="366" t="s">
        <v>271</v>
      </c>
      <c r="T127" s="366" t="s">
        <v>271</v>
      </c>
      <c r="U127" s="366" t="s">
        <v>271</v>
      </c>
      <c r="V127" s="366" t="s">
        <v>271</v>
      </c>
      <c r="W127" s="366" t="s">
        <v>271</v>
      </c>
      <c r="X127" s="366" t="s">
        <v>271</v>
      </c>
      <c r="Y127" s="366" t="s">
        <v>271</v>
      </c>
      <c r="Z127" s="366" t="s">
        <v>271</v>
      </c>
      <c r="AA127" s="366" t="s">
        <v>271</v>
      </c>
      <c r="AB127" s="366" t="s">
        <v>271</v>
      </c>
      <c r="AC127" s="366" t="s">
        <v>271</v>
      </c>
      <c r="AD127" s="366" t="s">
        <v>271</v>
      </c>
      <c r="AE127" s="366" t="s">
        <v>271</v>
      </c>
      <c r="AF127" s="366" t="s">
        <v>271</v>
      </c>
      <c r="AG127" s="366" t="s">
        <v>271</v>
      </c>
      <c r="AH127" s="366" t="s">
        <v>271</v>
      </c>
      <c r="AI127" s="366" t="s">
        <v>271</v>
      </c>
      <c r="AJ127" s="366" t="s">
        <v>271</v>
      </c>
      <c r="AK127" s="366" t="s">
        <v>271</v>
      </c>
      <c r="AL127" s="366" t="s">
        <v>271</v>
      </c>
      <c r="AM127" s="366" t="s">
        <v>271</v>
      </c>
      <c r="AN127" s="366" t="s">
        <v>271</v>
      </c>
      <c r="AO127" s="366" t="s">
        <v>271</v>
      </c>
      <c r="AP127" s="366" t="s">
        <v>271</v>
      </c>
      <c r="AQ127" s="366" t="s">
        <v>271</v>
      </c>
      <c r="AR127" s="366" t="s">
        <v>271</v>
      </c>
      <c r="AS127" s="366" t="s">
        <v>271</v>
      </c>
      <c r="AT127" s="366" t="s">
        <v>271</v>
      </c>
      <c r="AU127" s="366" t="s">
        <v>271</v>
      </c>
      <c r="AV127" s="366" t="s">
        <v>271</v>
      </c>
      <c r="AW127" s="366" t="s">
        <v>271</v>
      </c>
      <c r="AX127" s="366" t="s">
        <v>271</v>
      </c>
      <c r="AY127" s="366" t="s">
        <v>271</v>
      </c>
      <c r="AZ127" s="366" t="s">
        <v>271</v>
      </c>
      <c r="BA127" s="366" t="s">
        <v>271</v>
      </c>
      <c r="BB127" s="366" t="s">
        <v>271</v>
      </c>
      <c r="BC127" s="366" t="s">
        <v>271</v>
      </c>
      <c r="BD127" s="366" t="s">
        <v>271</v>
      </c>
      <c r="BE127" s="366" t="s">
        <v>271</v>
      </c>
      <c r="BF127" s="366" t="s">
        <v>271</v>
      </c>
      <c r="BG127" s="366" t="s">
        <v>271</v>
      </c>
      <c r="BH127" s="366" t="s">
        <v>271</v>
      </c>
      <c r="BI127" s="366" t="s">
        <v>271</v>
      </c>
      <c r="BJ127" s="366" t="s">
        <v>272</v>
      </c>
      <c r="BK127" s="366" t="s">
        <v>272</v>
      </c>
      <c r="BL127" s="366" t="s">
        <v>272</v>
      </c>
      <c r="BM127" s="366" t="s">
        <v>272</v>
      </c>
      <c r="BN127" s="366" t="s">
        <v>272</v>
      </c>
      <c r="BO127" s="366" t="s">
        <v>272</v>
      </c>
      <c r="BP127" s="366" t="s">
        <v>272</v>
      </c>
      <c r="BQ127" s="366" t="s">
        <v>272</v>
      </c>
      <c r="BR127" s="366" t="s">
        <v>272</v>
      </c>
      <c r="BS127" s="366" t="s">
        <v>272</v>
      </c>
      <c r="BT127" s="366" t="s">
        <v>272</v>
      </c>
      <c r="BU127" s="366" t="s">
        <v>272</v>
      </c>
      <c r="BV127" s="366" t="s">
        <v>272</v>
      </c>
      <c r="BW127" s="366" t="s">
        <v>272</v>
      </c>
      <c r="BX127" s="366" t="s">
        <v>272</v>
      </c>
      <c r="BY127" s="366" t="s">
        <v>272</v>
      </c>
      <c r="BZ127" s="366" t="s">
        <v>272</v>
      </c>
      <c r="CA127" s="366" t="s">
        <v>272</v>
      </c>
      <c r="CB127" s="366" t="s">
        <v>272</v>
      </c>
      <c r="CC127" s="366" t="s">
        <v>272</v>
      </c>
      <c r="CD127" s="366" t="s">
        <v>272</v>
      </c>
      <c r="CE127" s="366" t="s">
        <v>272</v>
      </c>
      <c r="CF127" s="366" t="s">
        <v>272</v>
      </c>
      <c r="CG127" s="366" t="s">
        <v>272</v>
      </c>
      <c r="CH127" s="366" t="s">
        <v>272</v>
      </c>
      <c r="CI127" s="366" t="s">
        <v>272</v>
      </c>
      <c r="CJ127" s="366" t="s">
        <v>272</v>
      </c>
      <c r="CK127" s="366" t="s">
        <v>272</v>
      </c>
      <c r="CL127" s="366" t="s">
        <v>272</v>
      </c>
      <c r="CM127" s="366" t="s">
        <v>272</v>
      </c>
      <c r="CN127" s="366" t="s">
        <v>273</v>
      </c>
      <c r="CO127" s="366" t="s">
        <v>273</v>
      </c>
      <c r="CP127" s="366" t="s">
        <v>273</v>
      </c>
      <c r="CQ127" s="366" t="s">
        <v>273</v>
      </c>
      <c r="CR127" s="366" t="s">
        <v>273</v>
      </c>
      <c r="CS127" s="366" t="s">
        <v>273</v>
      </c>
      <c r="CT127" s="366" t="s">
        <v>273</v>
      </c>
      <c r="CU127" s="366" t="s">
        <v>273</v>
      </c>
      <c r="CV127" s="366" t="s">
        <v>273</v>
      </c>
      <c r="CW127" s="366" t="s">
        <v>273</v>
      </c>
      <c r="CX127" s="366" t="s">
        <v>273</v>
      </c>
      <c r="CY127" s="366" t="s">
        <v>273</v>
      </c>
      <c r="CZ127" s="366" t="s">
        <v>273</v>
      </c>
      <c r="DA127" s="366" t="s">
        <v>273</v>
      </c>
      <c r="DB127" s="366" t="s">
        <v>273</v>
      </c>
      <c r="DC127" s="366" t="s">
        <v>273</v>
      </c>
      <c r="DD127" s="366" t="s">
        <v>273</v>
      </c>
      <c r="DE127" s="366" t="s">
        <v>273</v>
      </c>
      <c r="DF127" s="366" t="s">
        <v>273</v>
      </c>
      <c r="DG127" s="366" t="s">
        <v>273</v>
      </c>
      <c r="DH127" s="366" t="s">
        <v>273</v>
      </c>
      <c r="DI127" s="366" t="s">
        <v>273</v>
      </c>
      <c r="DJ127" s="366" t="s">
        <v>273</v>
      </c>
      <c r="DK127" s="366" t="s">
        <v>273</v>
      </c>
      <c r="DL127" s="366" t="s">
        <v>273</v>
      </c>
      <c r="DM127" s="366" t="s">
        <v>273</v>
      </c>
      <c r="DN127" s="366" t="s">
        <v>273</v>
      </c>
      <c r="DO127" s="366" t="s">
        <v>273</v>
      </c>
      <c r="DP127" s="366" t="s">
        <v>273</v>
      </c>
      <c r="DQ127" s="366" t="s">
        <v>273</v>
      </c>
      <c r="DR127" s="366" t="s">
        <v>273</v>
      </c>
      <c r="DS127" s="366" t="s">
        <v>273</v>
      </c>
      <c r="DT127" s="366" t="s">
        <v>273</v>
      </c>
      <c r="DU127" s="366" t="s">
        <v>273</v>
      </c>
      <c r="DV127" s="366" t="s">
        <v>273</v>
      </c>
      <c r="DW127" s="366" t="s">
        <v>273</v>
      </c>
      <c r="DX127" s="366" t="s">
        <v>273</v>
      </c>
      <c r="DY127" s="366" t="s">
        <v>273</v>
      </c>
      <c r="DZ127" s="366" t="s">
        <v>273</v>
      </c>
      <c r="EA127" s="366" t="s">
        <v>273</v>
      </c>
      <c r="EB127" s="366" t="s">
        <v>273</v>
      </c>
      <c r="EC127" s="366" t="s">
        <v>273</v>
      </c>
      <c r="ED127" s="366" t="s">
        <v>273</v>
      </c>
      <c r="EE127" s="366" t="s">
        <v>273</v>
      </c>
      <c r="EF127" s="366" t="s">
        <v>273</v>
      </c>
      <c r="EG127" s="366" t="s">
        <v>273</v>
      </c>
      <c r="EH127" s="366" t="s">
        <v>273</v>
      </c>
      <c r="EI127" s="366" t="s">
        <v>273</v>
      </c>
      <c r="EJ127" s="366" t="s">
        <v>273</v>
      </c>
      <c r="EK127" s="366" t="s">
        <v>273</v>
      </c>
      <c r="EL127" s="366" t="s">
        <v>273</v>
      </c>
      <c r="EM127" s="366" t="s">
        <v>273</v>
      </c>
      <c r="EN127" s="366" t="s">
        <v>273</v>
      </c>
      <c r="EO127" s="366" t="s">
        <v>273</v>
      </c>
      <c r="EP127" s="366" t="s">
        <v>273</v>
      </c>
      <c r="EQ127" s="366" t="s">
        <v>273</v>
      </c>
      <c r="ER127" s="366" t="s">
        <v>273</v>
      </c>
      <c r="ES127" s="366" t="s">
        <v>273</v>
      </c>
      <c r="ET127" s="366" t="s">
        <v>273</v>
      </c>
      <c r="EU127" s="366" t="s">
        <v>273</v>
      </c>
      <c r="EV127" s="366" t="s">
        <v>273</v>
      </c>
      <c r="EW127" s="366" t="s">
        <v>273</v>
      </c>
      <c r="EX127" s="366" t="s">
        <v>273</v>
      </c>
      <c r="EY127" s="366" t="s">
        <v>273</v>
      </c>
      <c r="EZ127" s="366" t="s">
        <v>273</v>
      </c>
      <c r="FA127" s="366" t="s">
        <v>273</v>
      </c>
      <c r="FB127" s="366" t="s">
        <v>273</v>
      </c>
      <c r="FC127" s="366" t="s">
        <v>273</v>
      </c>
      <c r="FD127" s="366" t="s">
        <v>273</v>
      </c>
      <c r="FE127" s="366" t="s">
        <v>273</v>
      </c>
      <c r="FF127" s="366" t="s">
        <v>274</v>
      </c>
    </row>
    <row r="128" spans="2:162" s="364" customFormat="1" ht="12.75" hidden="1">
      <c r="B128" s="366">
        <v>44</v>
      </c>
      <c r="C128" s="366" t="s">
        <v>271</v>
      </c>
      <c r="D128" s="366" t="s">
        <v>271</v>
      </c>
      <c r="E128" s="366" t="s">
        <v>271</v>
      </c>
      <c r="F128" s="366" t="s">
        <v>271</v>
      </c>
      <c r="G128" s="366" t="s">
        <v>271</v>
      </c>
      <c r="H128" s="366" t="s">
        <v>271</v>
      </c>
      <c r="I128" s="366" t="s">
        <v>271</v>
      </c>
      <c r="J128" s="366" t="s">
        <v>271</v>
      </c>
      <c r="K128" s="366" t="s">
        <v>271</v>
      </c>
      <c r="L128" s="366" t="s">
        <v>271</v>
      </c>
      <c r="M128" s="366" t="s">
        <v>271</v>
      </c>
      <c r="N128" s="366" t="s">
        <v>271</v>
      </c>
      <c r="O128" s="366" t="s">
        <v>271</v>
      </c>
      <c r="P128" s="366" t="s">
        <v>271</v>
      </c>
      <c r="Q128" s="366" t="s">
        <v>271</v>
      </c>
      <c r="R128" s="366" t="s">
        <v>271</v>
      </c>
      <c r="S128" s="366" t="s">
        <v>271</v>
      </c>
      <c r="T128" s="366" t="s">
        <v>271</v>
      </c>
      <c r="U128" s="366" t="s">
        <v>271</v>
      </c>
      <c r="V128" s="366" t="s">
        <v>271</v>
      </c>
      <c r="W128" s="366" t="s">
        <v>271</v>
      </c>
      <c r="X128" s="366" t="s">
        <v>271</v>
      </c>
      <c r="Y128" s="366" t="s">
        <v>271</v>
      </c>
      <c r="Z128" s="366" t="s">
        <v>271</v>
      </c>
      <c r="AA128" s="366" t="s">
        <v>271</v>
      </c>
      <c r="AB128" s="366" t="s">
        <v>271</v>
      </c>
      <c r="AC128" s="366" t="s">
        <v>271</v>
      </c>
      <c r="AD128" s="366" t="s">
        <v>271</v>
      </c>
      <c r="AE128" s="366" t="s">
        <v>271</v>
      </c>
      <c r="AF128" s="366" t="s">
        <v>271</v>
      </c>
      <c r="AG128" s="366" t="s">
        <v>271</v>
      </c>
      <c r="AH128" s="366" t="s">
        <v>271</v>
      </c>
      <c r="AI128" s="366" t="s">
        <v>271</v>
      </c>
      <c r="AJ128" s="366" t="s">
        <v>271</v>
      </c>
      <c r="AK128" s="366" t="s">
        <v>271</v>
      </c>
      <c r="AL128" s="366" t="s">
        <v>271</v>
      </c>
      <c r="AM128" s="366" t="s">
        <v>271</v>
      </c>
      <c r="AN128" s="366" t="s">
        <v>271</v>
      </c>
      <c r="AO128" s="366" t="s">
        <v>271</v>
      </c>
      <c r="AP128" s="366" t="s">
        <v>271</v>
      </c>
      <c r="AQ128" s="366" t="s">
        <v>271</v>
      </c>
      <c r="AR128" s="366" t="s">
        <v>271</v>
      </c>
      <c r="AS128" s="366" t="s">
        <v>271</v>
      </c>
      <c r="AT128" s="366" t="s">
        <v>271</v>
      </c>
      <c r="AU128" s="366" t="s">
        <v>271</v>
      </c>
      <c r="AV128" s="366" t="s">
        <v>271</v>
      </c>
      <c r="AW128" s="366" t="s">
        <v>271</v>
      </c>
      <c r="AX128" s="366" t="s">
        <v>271</v>
      </c>
      <c r="AY128" s="366" t="s">
        <v>271</v>
      </c>
      <c r="AZ128" s="366" t="s">
        <v>271</v>
      </c>
      <c r="BA128" s="366" t="s">
        <v>271</v>
      </c>
      <c r="BB128" s="366" t="s">
        <v>271</v>
      </c>
      <c r="BC128" s="366" t="s">
        <v>271</v>
      </c>
      <c r="BD128" s="366" t="s">
        <v>271</v>
      </c>
      <c r="BE128" s="366" t="s">
        <v>271</v>
      </c>
      <c r="BF128" s="366" t="s">
        <v>271</v>
      </c>
      <c r="BG128" s="366" t="s">
        <v>271</v>
      </c>
      <c r="BH128" s="366" t="s">
        <v>271</v>
      </c>
      <c r="BI128" s="366" t="s">
        <v>271</v>
      </c>
      <c r="BJ128" s="366" t="s">
        <v>272</v>
      </c>
      <c r="BK128" s="366" t="s">
        <v>272</v>
      </c>
      <c r="BL128" s="366" t="s">
        <v>272</v>
      </c>
      <c r="BM128" s="366" t="s">
        <v>272</v>
      </c>
      <c r="BN128" s="366" t="s">
        <v>272</v>
      </c>
      <c r="BO128" s="366" t="s">
        <v>272</v>
      </c>
      <c r="BP128" s="366" t="s">
        <v>272</v>
      </c>
      <c r="BQ128" s="366" t="s">
        <v>272</v>
      </c>
      <c r="BR128" s="366" t="s">
        <v>272</v>
      </c>
      <c r="BS128" s="366" t="s">
        <v>272</v>
      </c>
      <c r="BT128" s="366" t="s">
        <v>272</v>
      </c>
      <c r="BU128" s="366" t="s">
        <v>272</v>
      </c>
      <c r="BV128" s="366" t="s">
        <v>272</v>
      </c>
      <c r="BW128" s="366" t="s">
        <v>272</v>
      </c>
      <c r="BX128" s="366" t="s">
        <v>272</v>
      </c>
      <c r="BY128" s="366" t="s">
        <v>272</v>
      </c>
      <c r="BZ128" s="366" t="s">
        <v>272</v>
      </c>
      <c r="CA128" s="366" t="s">
        <v>272</v>
      </c>
      <c r="CB128" s="366" t="s">
        <v>272</v>
      </c>
      <c r="CC128" s="366" t="s">
        <v>272</v>
      </c>
      <c r="CD128" s="366" t="s">
        <v>272</v>
      </c>
      <c r="CE128" s="366" t="s">
        <v>272</v>
      </c>
      <c r="CF128" s="366" t="s">
        <v>272</v>
      </c>
      <c r="CG128" s="366" t="s">
        <v>272</v>
      </c>
      <c r="CH128" s="366" t="s">
        <v>272</v>
      </c>
      <c r="CI128" s="366" t="s">
        <v>272</v>
      </c>
      <c r="CJ128" s="366" t="s">
        <v>272</v>
      </c>
      <c r="CK128" s="366" t="s">
        <v>272</v>
      </c>
      <c r="CL128" s="366" t="s">
        <v>272</v>
      </c>
      <c r="CM128" s="366" t="s">
        <v>272</v>
      </c>
      <c r="CN128" s="366" t="s">
        <v>273</v>
      </c>
      <c r="CO128" s="366" t="s">
        <v>273</v>
      </c>
      <c r="CP128" s="366" t="s">
        <v>273</v>
      </c>
      <c r="CQ128" s="366" t="s">
        <v>273</v>
      </c>
      <c r="CR128" s="366" t="s">
        <v>273</v>
      </c>
      <c r="CS128" s="366" t="s">
        <v>273</v>
      </c>
      <c r="CT128" s="366" t="s">
        <v>273</v>
      </c>
      <c r="CU128" s="366" t="s">
        <v>273</v>
      </c>
      <c r="CV128" s="366" t="s">
        <v>273</v>
      </c>
      <c r="CW128" s="366" t="s">
        <v>273</v>
      </c>
      <c r="CX128" s="366" t="s">
        <v>273</v>
      </c>
      <c r="CY128" s="366" t="s">
        <v>273</v>
      </c>
      <c r="CZ128" s="366" t="s">
        <v>273</v>
      </c>
      <c r="DA128" s="366" t="s">
        <v>273</v>
      </c>
      <c r="DB128" s="366" t="s">
        <v>273</v>
      </c>
      <c r="DC128" s="366" t="s">
        <v>273</v>
      </c>
      <c r="DD128" s="366" t="s">
        <v>273</v>
      </c>
      <c r="DE128" s="366" t="s">
        <v>273</v>
      </c>
      <c r="DF128" s="366" t="s">
        <v>273</v>
      </c>
      <c r="DG128" s="366" t="s">
        <v>273</v>
      </c>
      <c r="DH128" s="366" t="s">
        <v>273</v>
      </c>
      <c r="DI128" s="366" t="s">
        <v>273</v>
      </c>
      <c r="DJ128" s="366" t="s">
        <v>273</v>
      </c>
      <c r="DK128" s="366" t="s">
        <v>273</v>
      </c>
      <c r="DL128" s="366" t="s">
        <v>273</v>
      </c>
      <c r="DM128" s="366" t="s">
        <v>273</v>
      </c>
      <c r="DN128" s="366" t="s">
        <v>273</v>
      </c>
      <c r="DO128" s="366" t="s">
        <v>273</v>
      </c>
      <c r="DP128" s="366" t="s">
        <v>273</v>
      </c>
      <c r="DQ128" s="366" t="s">
        <v>273</v>
      </c>
      <c r="DR128" s="366" t="s">
        <v>273</v>
      </c>
      <c r="DS128" s="366" t="s">
        <v>273</v>
      </c>
      <c r="DT128" s="366" t="s">
        <v>273</v>
      </c>
      <c r="DU128" s="366" t="s">
        <v>273</v>
      </c>
      <c r="DV128" s="366" t="s">
        <v>273</v>
      </c>
      <c r="DW128" s="366" t="s">
        <v>273</v>
      </c>
      <c r="DX128" s="366" t="s">
        <v>273</v>
      </c>
      <c r="DY128" s="366" t="s">
        <v>273</v>
      </c>
      <c r="DZ128" s="366" t="s">
        <v>273</v>
      </c>
      <c r="EA128" s="366" t="s">
        <v>273</v>
      </c>
      <c r="EB128" s="366" t="s">
        <v>273</v>
      </c>
      <c r="EC128" s="366" t="s">
        <v>273</v>
      </c>
      <c r="ED128" s="366" t="s">
        <v>273</v>
      </c>
      <c r="EE128" s="366" t="s">
        <v>273</v>
      </c>
      <c r="EF128" s="366" t="s">
        <v>273</v>
      </c>
      <c r="EG128" s="366" t="s">
        <v>273</v>
      </c>
      <c r="EH128" s="366" t="s">
        <v>273</v>
      </c>
      <c r="EI128" s="366" t="s">
        <v>273</v>
      </c>
      <c r="EJ128" s="366" t="s">
        <v>273</v>
      </c>
      <c r="EK128" s="366" t="s">
        <v>273</v>
      </c>
      <c r="EL128" s="366" t="s">
        <v>273</v>
      </c>
      <c r="EM128" s="366" t="s">
        <v>273</v>
      </c>
      <c r="EN128" s="366" t="s">
        <v>273</v>
      </c>
      <c r="EO128" s="366" t="s">
        <v>273</v>
      </c>
      <c r="EP128" s="366" t="s">
        <v>273</v>
      </c>
      <c r="EQ128" s="366" t="s">
        <v>273</v>
      </c>
      <c r="ER128" s="366" t="s">
        <v>273</v>
      </c>
      <c r="ES128" s="366" t="s">
        <v>273</v>
      </c>
      <c r="ET128" s="366" t="s">
        <v>273</v>
      </c>
      <c r="EU128" s="366" t="s">
        <v>273</v>
      </c>
      <c r="EV128" s="366" t="s">
        <v>273</v>
      </c>
      <c r="EW128" s="366" t="s">
        <v>273</v>
      </c>
      <c r="EX128" s="366" t="s">
        <v>273</v>
      </c>
      <c r="EY128" s="366" t="s">
        <v>273</v>
      </c>
      <c r="EZ128" s="366" t="s">
        <v>273</v>
      </c>
      <c r="FA128" s="366" t="s">
        <v>273</v>
      </c>
      <c r="FB128" s="366" t="s">
        <v>273</v>
      </c>
      <c r="FC128" s="366" t="s">
        <v>273</v>
      </c>
      <c r="FD128" s="366" t="s">
        <v>273</v>
      </c>
      <c r="FE128" s="366" t="s">
        <v>273</v>
      </c>
      <c r="FF128" s="366" t="s">
        <v>274</v>
      </c>
    </row>
    <row r="129" spans="2:162" s="364" customFormat="1" ht="12.75" hidden="1">
      <c r="B129" s="366">
        <v>45</v>
      </c>
      <c r="C129" s="366" t="s">
        <v>271</v>
      </c>
      <c r="D129" s="366" t="s">
        <v>271</v>
      </c>
      <c r="E129" s="366" t="s">
        <v>271</v>
      </c>
      <c r="F129" s="366" t="s">
        <v>271</v>
      </c>
      <c r="G129" s="366" t="s">
        <v>271</v>
      </c>
      <c r="H129" s="366" t="s">
        <v>271</v>
      </c>
      <c r="I129" s="366" t="s">
        <v>271</v>
      </c>
      <c r="J129" s="366" t="s">
        <v>271</v>
      </c>
      <c r="K129" s="366" t="s">
        <v>271</v>
      </c>
      <c r="L129" s="366" t="s">
        <v>271</v>
      </c>
      <c r="M129" s="366" t="s">
        <v>271</v>
      </c>
      <c r="N129" s="366" t="s">
        <v>271</v>
      </c>
      <c r="O129" s="366" t="s">
        <v>271</v>
      </c>
      <c r="P129" s="366" t="s">
        <v>271</v>
      </c>
      <c r="Q129" s="366" t="s">
        <v>271</v>
      </c>
      <c r="R129" s="366" t="s">
        <v>271</v>
      </c>
      <c r="S129" s="366" t="s">
        <v>271</v>
      </c>
      <c r="T129" s="366" t="s">
        <v>271</v>
      </c>
      <c r="U129" s="366" t="s">
        <v>271</v>
      </c>
      <c r="V129" s="366" t="s">
        <v>271</v>
      </c>
      <c r="W129" s="366" t="s">
        <v>271</v>
      </c>
      <c r="X129" s="366" t="s">
        <v>271</v>
      </c>
      <c r="Y129" s="366" t="s">
        <v>271</v>
      </c>
      <c r="Z129" s="366" t="s">
        <v>271</v>
      </c>
      <c r="AA129" s="366" t="s">
        <v>271</v>
      </c>
      <c r="AB129" s="366" t="s">
        <v>271</v>
      </c>
      <c r="AC129" s="366" t="s">
        <v>271</v>
      </c>
      <c r="AD129" s="366" t="s">
        <v>271</v>
      </c>
      <c r="AE129" s="366" t="s">
        <v>271</v>
      </c>
      <c r="AF129" s="366" t="s">
        <v>271</v>
      </c>
      <c r="AG129" s="366" t="s">
        <v>271</v>
      </c>
      <c r="AH129" s="366" t="s">
        <v>271</v>
      </c>
      <c r="AI129" s="366" t="s">
        <v>271</v>
      </c>
      <c r="AJ129" s="366" t="s">
        <v>271</v>
      </c>
      <c r="AK129" s="366" t="s">
        <v>271</v>
      </c>
      <c r="AL129" s="366" t="s">
        <v>271</v>
      </c>
      <c r="AM129" s="366" t="s">
        <v>271</v>
      </c>
      <c r="AN129" s="366" t="s">
        <v>271</v>
      </c>
      <c r="AO129" s="366" t="s">
        <v>271</v>
      </c>
      <c r="AP129" s="366" t="s">
        <v>271</v>
      </c>
      <c r="AQ129" s="366" t="s">
        <v>271</v>
      </c>
      <c r="AR129" s="366" t="s">
        <v>271</v>
      </c>
      <c r="AS129" s="366" t="s">
        <v>271</v>
      </c>
      <c r="AT129" s="366" t="s">
        <v>271</v>
      </c>
      <c r="AU129" s="366" t="s">
        <v>271</v>
      </c>
      <c r="AV129" s="366" t="s">
        <v>271</v>
      </c>
      <c r="AW129" s="366" t="s">
        <v>271</v>
      </c>
      <c r="AX129" s="366" t="s">
        <v>271</v>
      </c>
      <c r="AY129" s="366" t="s">
        <v>271</v>
      </c>
      <c r="AZ129" s="366" t="s">
        <v>271</v>
      </c>
      <c r="BA129" s="366" t="s">
        <v>271</v>
      </c>
      <c r="BB129" s="366" t="s">
        <v>271</v>
      </c>
      <c r="BC129" s="366" t="s">
        <v>271</v>
      </c>
      <c r="BD129" s="366" t="s">
        <v>271</v>
      </c>
      <c r="BE129" s="366" t="s">
        <v>271</v>
      </c>
      <c r="BF129" s="366" t="s">
        <v>271</v>
      </c>
      <c r="BG129" s="366" t="s">
        <v>271</v>
      </c>
      <c r="BH129" s="366" t="s">
        <v>271</v>
      </c>
      <c r="BI129" s="366" t="s">
        <v>271</v>
      </c>
      <c r="BJ129" s="366" t="s">
        <v>272</v>
      </c>
      <c r="BK129" s="366" t="s">
        <v>272</v>
      </c>
      <c r="BL129" s="366" t="s">
        <v>272</v>
      </c>
      <c r="BM129" s="366" t="s">
        <v>272</v>
      </c>
      <c r="BN129" s="366" t="s">
        <v>272</v>
      </c>
      <c r="BO129" s="366" t="s">
        <v>272</v>
      </c>
      <c r="BP129" s="366" t="s">
        <v>272</v>
      </c>
      <c r="BQ129" s="366" t="s">
        <v>272</v>
      </c>
      <c r="BR129" s="366" t="s">
        <v>272</v>
      </c>
      <c r="BS129" s="366" t="s">
        <v>272</v>
      </c>
      <c r="BT129" s="366" t="s">
        <v>272</v>
      </c>
      <c r="BU129" s="366" t="s">
        <v>272</v>
      </c>
      <c r="BV129" s="366" t="s">
        <v>272</v>
      </c>
      <c r="BW129" s="366" t="s">
        <v>272</v>
      </c>
      <c r="BX129" s="366" t="s">
        <v>272</v>
      </c>
      <c r="BY129" s="366" t="s">
        <v>272</v>
      </c>
      <c r="BZ129" s="366" t="s">
        <v>272</v>
      </c>
      <c r="CA129" s="366" t="s">
        <v>272</v>
      </c>
      <c r="CB129" s="366" t="s">
        <v>272</v>
      </c>
      <c r="CC129" s="366" t="s">
        <v>272</v>
      </c>
      <c r="CD129" s="366" t="s">
        <v>272</v>
      </c>
      <c r="CE129" s="366" t="s">
        <v>272</v>
      </c>
      <c r="CF129" s="366" t="s">
        <v>272</v>
      </c>
      <c r="CG129" s="366" t="s">
        <v>272</v>
      </c>
      <c r="CH129" s="366" t="s">
        <v>272</v>
      </c>
      <c r="CI129" s="366" t="s">
        <v>272</v>
      </c>
      <c r="CJ129" s="366" t="s">
        <v>272</v>
      </c>
      <c r="CK129" s="366" t="s">
        <v>272</v>
      </c>
      <c r="CL129" s="366" t="s">
        <v>272</v>
      </c>
      <c r="CM129" s="366" t="s">
        <v>272</v>
      </c>
      <c r="CN129" s="366" t="s">
        <v>273</v>
      </c>
      <c r="CO129" s="366" t="s">
        <v>273</v>
      </c>
      <c r="CP129" s="366" t="s">
        <v>273</v>
      </c>
      <c r="CQ129" s="366" t="s">
        <v>273</v>
      </c>
      <c r="CR129" s="366" t="s">
        <v>273</v>
      </c>
      <c r="CS129" s="366" t="s">
        <v>273</v>
      </c>
      <c r="CT129" s="366" t="s">
        <v>273</v>
      </c>
      <c r="CU129" s="366" t="s">
        <v>273</v>
      </c>
      <c r="CV129" s="366" t="s">
        <v>273</v>
      </c>
      <c r="CW129" s="366" t="s">
        <v>273</v>
      </c>
      <c r="CX129" s="366" t="s">
        <v>273</v>
      </c>
      <c r="CY129" s="366" t="s">
        <v>273</v>
      </c>
      <c r="CZ129" s="366" t="s">
        <v>273</v>
      </c>
      <c r="DA129" s="366" t="s">
        <v>273</v>
      </c>
      <c r="DB129" s="366" t="s">
        <v>273</v>
      </c>
      <c r="DC129" s="366" t="s">
        <v>273</v>
      </c>
      <c r="DD129" s="366" t="s">
        <v>273</v>
      </c>
      <c r="DE129" s="366" t="s">
        <v>273</v>
      </c>
      <c r="DF129" s="366" t="s">
        <v>273</v>
      </c>
      <c r="DG129" s="366" t="s">
        <v>273</v>
      </c>
      <c r="DH129" s="366" t="s">
        <v>273</v>
      </c>
      <c r="DI129" s="366" t="s">
        <v>273</v>
      </c>
      <c r="DJ129" s="366" t="s">
        <v>273</v>
      </c>
      <c r="DK129" s="366" t="s">
        <v>273</v>
      </c>
      <c r="DL129" s="366" t="s">
        <v>273</v>
      </c>
      <c r="DM129" s="366" t="s">
        <v>273</v>
      </c>
      <c r="DN129" s="366" t="s">
        <v>273</v>
      </c>
      <c r="DO129" s="366" t="s">
        <v>273</v>
      </c>
      <c r="DP129" s="366" t="s">
        <v>273</v>
      </c>
      <c r="DQ129" s="366" t="s">
        <v>273</v>
      </c>
      <c r="DR129" s="366" t="s">
        <v>273</v>
      </c>
      <c r="DS129" s="366" t="s">
        <v>273</v>
      </c>
      <c r="DT129" s="366" t="s">
        <v>273</v>
      </c>
      <c r="DU129" s="366" t="s">
        <v>273</v>
      </c>
      <c r="DV129" s="366" t="s">
        <v>273</v>
      </c>
      <c r="DW129" s="366" t="s">
        <v>273</v>
      </c>
      <c r="DX129" s="366" t="s">
        <v>273</v>
      </c>
      <c r="DY129" s="366" t="s">
        <v>273</v>
      </c>
      <c r="DZ129" s="366" t="s">
        <v>273</v>
      </c>
      <c r="EA129" s="366" t="s">
        <v>273</v>
      </c>
      <c r="EB129" s="366" t="s">
        <v>273</v>
      </c>
      <c r="EC129" s="366" t="s">
        <v>273</v>
      </c>
      <c r="ED129" s="366" t="s">
        <v>273</v>
      </c>
      <c r="EE129" s="366" t="s">
        <v>273</v>
      </c>
      <c r="EF129" s="366" t="s">
        <v>273</v>
      </c>
      <c r="EG129" s="366" t="s">
        <v>273</v>
      </c>
      <c r="EH129" s="366" t="s">
        <v>273</v>
      </c>
      <c r="EI129" s="366" t="s">
        <v>273</v>
      </c>
      <c r="EJ129" s="366" t="s">
        <v>273</v>
      </c>
      <c r="EK129" s="366" t="s">
        <v>273</v>
      </c>
      <c r="EL129" s="366" t="s">
        <v>273</v>
      </c>
      <c r="EM129" s="366" t="s">
        <v>273</v>
      </c>
      <c r="EN129" s="366" t="s">
        <v>273</v>
      </c>
      <c r="EO129" s="366" t="s">
        <v>273</v>
      </c>
      <c r="EP129" s="366" t="s">
        <v>273</v>
      </c>
      <c r="EQ129" s="366" t="s">
        <v>273</v>
      </c>
      <c r="ER129" s="366" t="s">
        <v>273</v>
      </c>
      <c r="ES129" s="366" t="s">
        <v>273</v>
      </c>
      <c r="ET129" s="366" t="s">
        <v>273</v>
      </c>
      <c r="EU129" s="366" t="s">
        <v>273</v>
      </c>
      <c r="EV129" s="366" t="s">
        <v>273</v>
      </c>
      <c r="EW129" s="366" t="s">
        <v>273</v>
      </c>
      <c r="EX129" s="366" t="s">
        <v>273</v>
      </c>
      <c r="EY129" s="366" t="s">
        <v>273</v>
      </c>
      <c r="EZ129" s="366" t="s">
        <v>273</v>
      </c>
      <c r="FA129" s="366" t="s">
        <v>273</v>
      </c>
      <c r="FB129" s="366" t="s">
        <v>273</v>
      </c>
      <c r="FC129" s="366" t="s">
        <v>273</v>
      </c>
      <c r="FD129" s="366" t="s">
        <v>273</v>
      </c>
      <c r="FE129" s="366" t="s">
        <v>273</v>
      </c>
      <c r="FF129" s="366" t="s">
        <v>274</v>
      </c>
    </row>
    <row r="130" spans="2:162" s="364" customFormat="1" ht="12.75" hidden="1">
      <c r="B130" s="366">
        <v>46</v>
      </c>
      <c r="C130" s="366" t="s">
        <v>271</v>
      </c>
      <c r="D130" s="366" t="s">
        <v>271</v>
      </c>
      <c r="E130" s="366" t="s">
        <v>271</v>
      </c>
      <c r="F130" s="366" t="s">
        <v>271</v>
      </c>
      <c r="G130" s="366" t="s">
        <v>271</v>
      </c>
      <c r="H130" s="366" t="s">
        <v>271</v>
      </c>
      <c r="I130" s="366" t="s">
        <v>271</v>
      </c>
      <c r="J130" s="366" t="s">
        <v>271</v>
      </c>
      <c r="K130" s="366" t="s">
        <v>271</v>
      </c>
      <c r="L130" s="366" t="s">
        <v>271</v>
      </c>
      <c r="M130" s="366" t="s">
        <v>271</v>
      </c>
      <c r="N130" s="366" t="s">
        <v>271</v>
      </c>
      <c r="O130" s="366" t="s">
        <v>271</v>
      </c>
      <c r="P130" s="366" t="s">
        <v>271</v>
      </c>
      <c r="Q130" s="366" t="s">
        <v>271</v>
      </c>
      <c r="R130" s="366" t="s">
        <v>271</v>
      </c>
      <c r="S130" s="366" t="s">
        <v>271</v>
      </c>
      <c r="T130" s="366" t="s">
        <v>271</v>
      </c>
      <c r="U130" s="366" t="s">
        <v>271</v>
      </c>
      <c r="V130" s="366" t="s">
        <v>271</v>
      </c>
      <c r="W130" s="366" t="s">
        <v>271</v>
      </c>
      <c r="X130" s="366" t="s">
        <v>271</v>
      </c>
      <c r="Y130" s="366" t="s">
        <v>271</v>
      </c>
      <c r="Z130" s="366" t="s">
        <v>271</v>
      </c>
      <c r="AA130" s="366" t="s">
        <v>271</v>
      </c>
      <c r="AB130" s="366" t="s">
        <v>271</v>
      </c>
      <c r="AC130" s="366" t="s">
        <v>271</v>
      </c>
      <c r="AD130" s="366" t="s">
        <v>271</v>
      </c>
      <c r="AE130" s="366" t="s">
        <v>271</v>
      </c>
      <c r="AF130" s="366" t="s">
        <v>271</v>
      </c>
      <c r="AG130" s="366" t="s">
        <v>271</v>
      </c>
      <c r="AH130" s="366" t="s">
        <v>271</v>
      </c>
      <c r="AI130" s="366" t="s">
        <v>271</v>
      </c>
      <c r="AJ130" s="366" t="s">
        <v>271</v>
      </c>
      <c r="AK130" s="366" t="s">
        <v>271</v>
      </c>
      <c r="AL130" s="366" t="s">
        <v>271</v>
      </c>
      <c r="AM130" s="366" t="s">
        <v>271</v>
      </c>
      <c r="AN130" s="366" t="s">
        <v>271</v>
      </c>
      <c r="AO130" s="366" t="s">
        <v>271</v>
      </c>
      <c r="AP130" s="366" t="s">
        <v>271</v>
      </c>
      <c r="AQ130" s="366" t="s">
        <v>271</v>
      </c>
      <c r="AR130" s="366" t="s">
        <v>271</v>
      </c>
      <c r="AS130" s="366" t="s">
        <v>271</v>
      </c>
      <c r="AT130" s="366" t="s">
        <v>271</v>
      </c>
      <c r="AU130" s="366" t="s">
        <v>271</v>
      </c>
      <c r="AV130" s="366" t="s">
        <v>271</v>
      </c>
      <c r="AW130" s="366" t="s">
        <v>271</v>
      </c>
      <c r="AX130" s="366" t="s">
        <v>271</v>
      </c>
      <c r="AY130" s="366" t="s">
        <v>271</v>
      </c>
      <c r="AZ130" s="366" t="s">
        <v>271</v>
      </c>
      <c r="BA130" s="366" t="s">
        <v>271</v>
      </c>
      <c r="BB130" s="366" t="s">
        <v>271</v>
      </c>
      <c r="BC130" s="366" t="s">
        <v>271</v>
      </c>
      <c r="BD130" s="366" t="s">
        <v>271</v>
      </c>
      <c r="BE130" s="366" t="s">
        <v>271</v>
      </c>
      <c r="BF130" s="366" t="s">
        <v>271</v>
      </c>
      <c r="BG130" s="366" t="s">
        <v>271</v>
      </c>
      <c r="BH130" s="366" t="s">
        <v>271</v>
      </c>
      <c r="BI130" s="366" t="s">
        <v>271</v>
      </c>
      <c r="BJ130" s="366" t="s">
        <v>272</v>
      </c>
      <c r="BK130" s="366" t="s">
        <v>272</v>
      </c>
      <c r="BL130" s="366" t="s">
        <v>272</v>
      </c>
      <c r="BM130" s="366" t="s">
        <v>272</v>
      </c>
      <c r="BN130" s="366" t="s">
        <v>272</v>
      </c>
      <c r="BO130" s="366" t="s">
        <v>272</v>
      </c>
      <c r="BP130" s="366" t="s">
        <v>272</v>
      </c>
      <c r="BQ130" s="366" t="s">
        <v>272</v>
      </c>
      <c r="BR130" s="366" t="s">
        <v>272</v>
      </c>
      <c r="BS130" s="366" t="s">
        <v>272</v>
      </c>
      <c r="BT130" s="366" t="s">
        <v>272</v>
      </c>
      <c r="BU130" s="366" t="s">
        <v>272</v>
      </c>
      <c r="BV130" s="366" t="s">
        <v>272</v>
      </c>
      <c r="BW130" s="366" t="s">
        <v>272</v>
      </c>
      <c r="BX130" s="366" t="s">
        <v>272</v>
      </c>
      <c r="BY130" s="366" t="s">
        <v>272</v>
      </c>
      <c r="BZ130" s="366" t="s">
        <v>272</v>
      </c>
      <c r="CA130" s="366" t="s">
        <v>272</v>
      </c>
      <c r="CB130" s="366" t="s">
        <v>272</v>
      </c>
      <c r="CC130" s="366" t="s">
        <v>272</v>
      </c>
      <c r="CD130" s="366" t="s">
        <v>272</v>
      </c>
      <c r="CE130" s="366" t="s">
        <v>272</v>
      </c>
      <c r="CF130" s="366" t="s">
        <v>272</v>
      </c>
      <c r="CG130" s="366" t="s">
        <v>272</v>
      </c>
      <c r="CH130" s="366" t="s">
        <v>272</v>
      </c>
      <c r="CI130" s="366" t="s">
        <v>272</v>
      </c>
      <c r="CJ130" s="366" t="s">
        <v>272</v>
      </c>
      <c r="CK130" s="366" t="s">
        <v>272</v>
      </c>
      <c r="CL130" s="366" t="s">
        <v>272</v>
      </c>
      <c r="CM130" s="366" t="s">
        <v>272</v>
      </c>
      <c r="CN130" s="366" t="s">
        <v>273</v>
      </c>
      <c r="CO130" s="366" t="s">
        <v>273</v>
      </c>
      <c r="CP130" s="366" t="s">
        <v>273</v>
      </c>
      <c r="CQ130" s="366" t="s">
        <v>273</v>
      </c>
      <c r="CR130" s="366" t="s">
        <v>273</v>
      </c>
      <c r="CS130" s="366" t="s">
        <v>273</v>
      </c>
      <c r="CT130" s="366" t="s">
        <v>273</v>
      </c>
      <c r="CU130" s="366" t="s">
        <v>273</v>
      </c>
      <c r="CV130" s="366" t="s">
        <v>273</v>
      </c>
      <c r="CW130" s="366" t="s">
        <v>273</v>
      </c>
      <c r="CX130" s="366" t="s">
        <v>273</v>
      </c>
      <c r="CY130" s="366" t="s">
        <v>273</v>
      </c>
      <c r="CZ130" s="366" t="s">
        <v>273</v>
      </c>
      <c r="DA130" s="366" t="s">
        <v>273</v>
      </c>
      <c r="DB130" s="366" t="s">
        <v>273</v>
      </c>
      <c r="DC130" s="366" t="s">
        <v>273</v>
      </c>
      <c r="DD130" s="366" t="s">
        <v>273</v>
      </c>
      <c r="DE130" s="366" t="s">
        <v>273</v>
      </c>
      <c r="DF130" s="366" t="s">
        <v>273</v>
      </c>
      <c r="DG130" s="366" t="s">
        <v>273</v>
      </c>
      <c r="DH130" s="366" t="s">
        <v>273</v>
      </c>
      <c r="DI130" s="366" t="s">
        <v>273</v>
      </c>
      <c r="DJ130" s="366" t="s">
        <v>273</v>
      </c>
      <c r="DK130" s="366" t="s">
        <v>273</v>
      </c>
      <c r="DL130" s="366" t="s">
        <v>273</v>
      </c>
      <c r="DM130" s="366" t="s">
        <v>273</v>
      </c>
      <c r="DN130" s="366" t="s">
        <v>273</v>
      </c>
      <c r="DO130" s="366" t="s">
        <v>273</v>
      </c>
      <c r="DP130" s="366" t="s">
        <v>273</v>
      </c>
      <c r="DQ130" s="366" t="s">
        <v>273</v>
      </c>
      <c r="DR130" s="366" t="s">
        <v>273</v>
      </c>
      <c r="DS130" s="366" t="s">
        <v>273</v>
      </c>
      <c r="DT130" s="366" t="s">
        <v>273</v>
      </c>
      <c r="DU130" s="366" t="s">
        <v>273</v>
      </c>
      <c r="DV130" s="366" t="s">
        <v>273</v>
      </c>
      <c r="DW130" s="366" t="s">
        <v>273</v>
      </c>
      <c r="DX130" s="366" t="s">
        <v>273</v>
      </c>
      <c r="DY130" s="366" t="s">
        <v>273</v>
      </c>
      <c r="DZ130" s="366" t="s">
        <v>273</v>
      </c>
      <c r="EA130" s="366" t="s">
        <v>273</v>
      </c>
      <c r="EB130" s="366" t="s">
        <v>273</v>
      </c>
      <c r="EC130" s="366" t="s">
        <v>273</v>
      </c>
      <c r="ED130" s="366" t="s">
        <v>273</v>
      </c>
      <c r="EE130" s="366" t="s">
        <v>273</v>
      </c>
      <c r="EF130" s="366" t="s">
        <v>273</v>
      </c>
      <c r="EG130" s="366" t="s">
        <v>273</v>
      </c>
      <c r="EH130" s="366" t="s">
        <v>273</v>
      </c>
      <c r="EI130" s="366" t="s">
        <v>273</v>
      </c>
      <c r="EJ130" s="366" t="s">
        <v>273</v>
      </c>
      <c r="EK130" s="366" t="s">
        <v>273</v>
      </c>
      <c r="EL130" s="366" t="s">
        <v>273</v>
      </c>
      <c r="EM130" s="366" t="s">
        <v>273</v>
      </c>
      <c r="EN130" s="366" t="s">
        <v>273</v>
      </c>
      <c r="EO130" s="366" t="s">
        <v>273</v>
      </c>
      <c r="EP130" s="366" t="s">
        <v>273</v>
      </c>
      <c r="EQ130" s="366" t="s">
        <v>273</v>
      </c>
      <c r="ER130" s="366" t="s">
        <v>273</v>
      </c>
      <c r="ES130" s="366" t="s">
        <v>273</v>
      </c>
      <c r="ET130" s="366" t="s">
        <v>273</v>
      </c>
      <c r="EU130" s="366" t="s">
        <v>273</v>
      </c>
      <c r="EV130" s="366" t="s">
        <v>273</v>
      </c>
      <c r="EW130" s="366" t="s">
        <v>273</v>
      </c>
      <c r="EX130" s="366" t="s">
        <v>273</v>
      </c>
      <c r="EY130" s="366" t="s">
        <v>273</v>
      </c>
      <c r="EZ130" s="366" t="s">
        <v>273</v>
      </c>
      <c r="FA130" s="366" t="s">
        <v>273</v>
      </c>
      <c r="FB130" s="366" t="s">
        <v>273</v>
      </c>
      <c r="FC130" s="366" t="s">
        <v>273</v>
      </c>
      <c r="FD130" s="366" t="s">
        <v>273</v>
      </c>
      <c r="FE130" s="366" t="s">
        <v>273</v>
      </c>
      <c r="FF130" s="366" t="s">
        <v>274</v>
      </c>
    </row>
    <row r="131" spans="2:162" s="364" customFormat="1" ht="12.75" hidden="1">
      <c r="B131" s="366">
        <v>47</v>
      </c>
      <c r="C131" s="366" t="s">
        <v>271</v>
      </c>
      <c r="D131" s="366" t="s">
        <v>271</v>
      </c>
      <c r="E131" s="366" t="s">
        <v>271</v>
      </c>
      <c r="F131" s="366" t="s">
        <v>271</v>
      </c>
      <c r="G131" s="366" t="s">
        <v>271</v>
      </c>
      <c r="H131" s="366" t="s">
        <v>271</v>
      </c>
      <c r="I131" s="366" t="s">
        <v>271</v>
      </c>
      <c r="J131" s="366" t="s">
        <v>271</v>
      </c>
      <c r="K131" s="366" t="s">
        <v>271</v>
      </c>
      <c r="L131" s="366" t="s">
        <v>271</v>
      </c>
      <c r="M131" s="366" t="s">
        <v>271</v>
      </c>
      <c r="N131" s="366" t="s">
        <v>271</v>
      </c>
      <c r="O131" s="366" t="s">
        <v>271</v>
      </c>
      <c r="P131" s="366" t="s">
        <v>271</v>
      </c>
      <c r="Q131" s="366" t="s">
        <v>271</v>
      </c>
      <c r="R131" s="366" t="s">
        <v>271</v>
      </c>
      <c r="S131" s="366" t="s">
        <v>271</v>
      </c>
      <c r="T131" s="366" t="s">
        <v>271</v>
      </c>
      <c r="U131" s="366" t="s">
        <v>271</v>
      </c>
      <c r="V131" s="366" t="s">
        <v>271</v>
      </c>
      <c r="W131" s="366" t="s">
        <v>271</v>
      </c>
      <c r="X131" s="366" t="s">
        <v>271</v>
      </c>
      <c r="Y131" s="366" t="s">
        <v>271</v>
      </c>
      <c r="Z131" s="366" t="s">
        <v>271</v>
      </c>
      <c r="AA131" s="366" t="s">
        <v>271</v>
      </c>
      <c r="AB131" s="366" t="s">
        <v>271</v>
      </c>
      <c r="AC131" s="366" t="s">
        <v>271</v>
      </c>
      <c r="AD131" s="366" t="s">
        <v>271</v>
      </c>
      <c r="AE131" s="366" t="s">
        <v>271</v>
      </c>
      <c r="AF131" s="366" t="s">
        <v>271</v>
      </c>
      <c r="AG131" s="366" t="s">
        <v>271</v>
      </c>
      <c r="AH131" s="366" t="s">
        <v>271</v>
      </c>
      <c r="AI131" s="366" t="s">
        <v>271</v>
      </c>
      <c r="AJ131" s="366" t="s">
        <v>271</v>
      </c>
      <c r="AK131" s="366" t="s">
        <v>271</v>
      </c>
      <c r="AL131" s="366" t="s">
        <v>271</v>
      </c>
      <c r="AM131" s="366" t="s">
        <v>271</v>
      </c>
      <c r="AN131" s="366" t="s">
        <v>271</v>
      </c>
      <c r="AO131" s="366" t="s">
        <v>271</v>
      </c>
      <c r="AP131" s="366" t="s">
        <v>271</v>
      </c>
      <c r="AQ131" s="366" t="s">
        <v>271</v>
      </c>
      <c r="AR131" s="366" t="s">
        <v>271</v>
      </c>
      <c r="AS131" s="366" t="s">
        <v>271</v>
      </c>
      <c r="AT131" s="366" t="s">
        <v>271</v>
      </c>
      <c r="AU131" s="366" t="s">
        <v>271</v>
      </c>
      <c r="AV131" s="366" t="s">
        <v>271</v>
      </c>
      <c r="AW131" s="366" t="s">
        <v>271</v>
      </c>
      <c r="AX131" s="366" t="s">
        <v>271</v>
      </c>
      <c r="AY131" s="366" t="s">
        <v>271</v>
      </c>
      <c r="AZ131" s="366" t="s">
        <v>271</v>
      </c>
      <c r="BA131" s="366" t="s">
        <v>271</v>
      </c>
      <c r="BB131" s="366" t="s">
        <v>271</v>
      </c>
      <c r="BC131" s="366" t="s">
        <v>271</v>
      </c>
      <c r="BD131" s="366" t="s">
        <v>271</v>
      </c>
      <c r="BE131" s="366" t="s">
        <v>271</v>
      </c>
      <c r="BF131" s="366" t="s">
        <v>271</v>
      </c>
      <c r="BG131" s="366" t="s">
        <v>271</v>
      </c>
      <c r="BH131" s="366" t="s">
        <v>271</v>
      </c>
      <c r="BI131" s="366" t="s">
        <v>271</v>
      </c>
      <c r="BJ131" s="366" t="s">
        <v>272</v>
      </c>
      <c r="BK131" s="366" t="s">
        <v>272</v>
      </c>
      <c r="BL131" s="366" t="s">
        <v>272</v>
      </c>
      <c r="BM131" s="366" t="s">
        <v>272</v>
      </c>
      <c r="BN131" s="366" t="s">
        <v>272</v>
      </c>
      <c r="BO131" s="366" t="s">
        <v>272</v>
      </c>
      <c r="BP131" s="366" t="s">
        <v>272</v>
      </c>
      <c r="BQ131" s="366" t="s">
        <v>272</v>
      </c>
      <c r="BR131" s="366" t="s">
        <v>272</v>
      </c>
      <c r="BS131" s="366" t="s">
        <v>272</v>
      </c>
      <c r="BT131" s="366" t="s">
        <v>272</v>
      </c>
      <c r="BU131" s="366" t="s">
        <v>272</v>
      </c>
      <c r="BV131" s="366" t="s">
        <v>272</v>
      </c>
      <c r="BW131" s="366" t="s">
        <v>272</v>
      </c>
      <c r="BX131" s="366" t="s">
        <v>272</v>
      </c>
      <c r="BY131" s="366" t="s">
        <v>272</v>
      </c>
      <c r="BZ131" s="366" t="s">
        <v>272</v>
      </c>
      <c r="CA131" s="366" t="s">
        <v>272</v>
      </c>
      <c r="CB131" s="366" t="s">
        <v>272</v>
      </c>
      <c r="CC131" s="366" t="s">
        <v>272</v>
      </c>
      <c r="CD131" s="366" t="s">
        <v>272</v>
      </c>
      <c r="CE131" s="366" t="s">
        <v>272</v>
      </c>
      <c r="CF131" s="366" t="s">
        <v>272</v>
      </c>
      <c r="CG131" s="366" t="s">
        <v>272</v>
      </c>
      <c r="CH131" s="366" t="s">
        <v>272</v>
      </c>
      <c r="CI131" s="366" t="s">
        <v>272</v>
      </c>
      <c r="CJ131" s="366" t="s">
        <v>272</v>
      </c>
      <c r="CK131" s="366" t="s">
        <v>272</v>
      </c>
      <c r="CL131" s="366" t="s">
        <v>272</v>
      </c>
      <c r="CM131" s="366" t="s">
        <v>272</v>
      </c>
      <c r="CN131" s="366" t="s">
        <v>273</v>
      </c>
      <c r="CO131" s="366" t="s">
        <v>273</v>
      </c>
      <c r="CP131" s="366" t="s">
        <v>273</v>
      </c>
      <c r="CQ131" s="366" t="s">
        <v>273</v>
      </c>
      <c r="CR131" s="366" t="s">
        <v>273</v>
      </c>
      <c r="CS131" s="366" t="s">
        <v>273</v>
      </c>
      <c r="CT131" s="366" t="s">
        <v>273</v>
      </c>
      <c r="CU131" s="366" t="s">
        <v>273</v>
      </c>
      <c r="CV131" s="366" t="s">
        <v>273</v>
      </c>
      <c r="CW131" s="366" t="s">
        <v>273</v>
      </c>
      <c r="CX131" s="366" t="s">
        <v>273</v>
      </c>
      <c r="CY131" s="366" t="s">
        <v>273</v>
      </c>
      <c r="CZ131" s="366" t="s">
        <v>273</v>
      </c>
      <c r="DA131" s="366" t="s">
        <v>273</v>
      </c>
      <c r="DB131" s="366" t="s">
        <v>273</v>
      </c>
      <c r="DC131" s="366" t="s">
        <v>273</v>
      </c>
      <c r="DD131" s="366" t="s">
        <v>273</v>
      </c>
      <c r="DE131" s="366" t="s">
        <v>273</v>
      </c>
      <c r="DF131" s="366" t="s">
        <v>273</v>
      </c>
      <c r="DG131" s="366" t="s">
        <v>273</v>
      </c>
      <c r="DH131" s="366" t="s">
        <v>273</v>
      </c>
      <c r="DI131" s="366" t="s">
        <v>273</v>
      </c>
      <c r="DJ131" s="366" t="s">
        <v>273</v>
      </c>
      <c r="DK131" s="366" t="s">
        <v>273</v>
      </c>
      <c r="DL131" s="366" t="s">
        <v>273</v>
      </c>
      <c r="DM131" s="366" t="s">
        <v>273</v>
      </c>
      <c r="DN131" s="366" t="s">
        <v>273</v>
      </c>
      <c r="DO131" s="366" t="s">
        <v>273</v>
      </c>
      <c r="DP131" s="366" t="s">
        <v>273</v>
      </c>
      <c r="DQ131" s="366" t="s">
        <v>273</v>
      </c>
      <c r="DR131" s="366" t="s">
        <v>273</v>
      </c>
      <c r="DS131" s="366" t="s">
        <v>273</v>
      </c>
      <c r="DT131" s="366" t="s">
        <v>273</v>
      </c>
      <c r="DU131" s="366" t="s">
        <v>273</v>
      </c>
      <c r="DV131" s="366" t="s">
        <v>273</v>
      </c>
      <c r="DW131" s="366" t="s">
        <v>273</v>
      </c>
      <c r="DX131" s="366" t="s">
        <v>273</v>
      </c>
      <c r="DY131" s="366" t="s">
        <v>273</v>
      </c>
      <c r="DZ131" s="366" t="s">
        <v>273</v>
      </c>
      <c r="EA131" s="366" t="s">
        <v>273</v>
      </c>
      <c r="EB131" s="366" t="s">
        <v>273</v>
      </c>
      <c r="EC131" s="366" t="s">
        <v>273</v>
      </c>
      <c r="ED131" s="366" t="s">
        <v>273</v>
      </c>
      <c r="EE131" s="366" t="s">
        <v>273</v>
      </c>
      <c r="EF131" s="366" t="s">
        <v>273</v>
      </c>
      <c r="EG131" s="366" t="s">
        <v>273</v>
      </c>
      <c r="EH131" s="366" t="s">
        <v>273</v>
      </c>
      <c r="EI131" s="366" t="s">
        <v>273</v>
      </c>
      <c r="EJ131" s="366" t="s">
        <v>273</v>
      </c>
      <c r="EK131" s="366" t="s">
        <v>273</v>
      </c>
      <c r="EL131" s="366" t="s">
        <v>273</v>
      </c>
      <c r="EM131" s="366" t="s">
        <v>273</v>
      </c>
      <c r="EN131" s="366" t="s">
        <v>273</v>
      </c>
      <c r="EO131" s="366" t="s">
        <v>273</v>
      </c>
      <c r="EP131" s="366" t="s">
        <v>273</v>
      </c>
      <c r="EQ131" s="366" t="s">
        <v>273</v>
      </c>
      <c r="ER131" s="366" t="s">
        <v>273</v>
      </c>
      <c r="ES131" s="366" t="s">
        <v>273</v>
      </c>
      <c r="ET131" s="366" t="s">
        <v>273</v>
      </c>
      <c r="EU131" s="366" t="s">
        <v>273</v>
      </c>
      <c r="EV131" s="366" t="s">
        <v>273</v>
      </c>
      <c r="EW131" s="366" t="s">
        <v>273</v>
      </c>
      <c r="EX131" s="366" t="s">
        <v>273</v>
      </c>
      <c r="EY131" s="366" t="s">
        <v>273</v>
      </c>
      <c r="EZ131" s="366" t="s">
        <v>273</v>
      </c>
      <c r="FA131" s="366" t="s">
        <v>273</v>
      </c>
      <c r="FB131" s="366" t="s">
        <v>273</v>
      </c>
      <c r="FC131" s="366" t="s">
        <v>273</v>
      </c>
      <c r="FD131" s="366" t="s">
        <v>273</v>
      </c>
      <c r="FE131" s="366" t="s">
        <v>273</v>
      </c>
      <c r="FF131" s="366" t="s">
        <v>274</v>
      </c>
    </row>
    <row r="132" spans="2:162" s="364" customFormat="1" ht="12.75" hidden="1">
      <c r="B132" s="366">
        <v>48</v>
      </c>
      <c r="C132" s="366" t="s">
        <v>271</v>
      </c>
      <c r="D132" s="366" t="s">
        <v>271</v>
      </c>
      <c r="E132" s="366" t="s">
        <v>271</v>
      </c>
      <c r="F132" s="366" t="s">
        <v>271</v>
      </c>
      <c r="G132" s="366" t="s">
        <v>271</v>
      </c>
      <c r="H132" s="366" t="s">
        <v>271</v>
      </c>
      <c r="I132" s="366" t="s">
        <v>271</v>
      </c>
      <c r="J132" s="366" t="s">
        <v>271</v>
      </c>
      <c r="K132" s="366" t="s">
        <v>271</v>
      </c>
      <c r="L132" s="366" t="s">
        <v>271</v>
      </c>
      <c r="M132" s="366" t="s">
        <v>271</v>
      </c>
      <c r="N132" s="366" t="s">
        <v>271</v>
      </c>
      <c r="O132" s="366" t="s">
        <v>271</v>
      </c>
      <c r="P132" s="366" t="s">
        <v>271</v>
      </c>
      <c r="Q132" s="366" t="s">
        <v>271</v>
      </c>
      <c r="R132" s="366" t="s">
        <v>271</v>
      </c>
      <c r="S132" s="366" t="s">
        <v>271</v>
      </c>
      <c r="T132" s="366" t="s">
        <v>271</v>
      </c>
      <c r="U132" s="366" t="s">
        <v>271</v>
      </c>
      <c r="V132" s="366" t="s">
        <v>271</v>
      </c>
      <c r="W132" s="366" t="s">
        <v>271</v>
      </c>
      <c r="X132" s="366" t="s">
        <v>271</v>
      </c>
      <c r="Y132" s="366" t="s">
        <v>271</v>
      </c>
      <c r="Z132" s="366" t="s">
        <v>271</v>
      </c>
      <c r="AA132" s="366" t="s">
        <v>271</v>
      </c>
      <c r="AB132" s="366" t="s">
        <v>271</v>
      </c>
      <c r="AC132" s="366" t="s">
        <v>271</v>
      </c>
      <c r="AD132" s="366" t="s">
        <v>271</v>
      </c>
      <c r="AE132" s="366" t="s">
        <v>271</v>
      </c>
      <c r="AF132" s="366" t="s">
        <v>271</v>
      </c>
      <c r="AG132" s="366" t="s">
        <v>271</v>
      </c>
      <c r="AH132" s="366" t="s">
        <v>271</v>
      </c>
      <c r="AI132" s="366" t="s">
        <v>271</v>
      </c>
      <c r="AJ132" s="366" t="s">
        <v>271</v>
      </c>
      <c r="AK132" s="366" t="s">
        <v>271</v>
      </c>
      <c r="AL132" s="366" t="s">
        <v>271</v>
      </c>
      <c r="AM132" s="366" t="s">
        <v>271</v>
      </c>
      <c r="AN132" s="366" t="s">
        <v>271</v>
      </c>
      <c r="AO132" s="366" t="s">
        <v>271</v>
      </c>
      <c r="AP132" s="366" t="s">
        <v>271</v>
      </c>
      <c r="AQ132" s="366" t="s">
        <v>271</v>
      </c>
      <c r="AR132" s="366" t="s">
        <v>271</v>
      </c>
      <c r="AS132" s="366" t="s">
        <v>271</v>
      </c>
      <c r="AT132" s="366" t="s">
        <v>271</v>
      </c>
      <c r="AU132" s="366" t="s">
        <v>271</v>
      </c>
      <c r="AV132" s="366" t="s">
        <v>271</v>
      </c>
      <c r="AW132" s="366" t="s">
        <v>271</v>
      </c>
      <c r="AX132" s="366" t="s">
        <v>271</v>
      </c>
      <c r="AY132" s="366" t="s">
        <v>271</v>
      </c>
      <c r="AZ132" s="366" t="s">
        <v>271</v>
      </c>
      <c r="BA132" s="366" t="s">
        <v>271</v>
      </c>
      <c r="BB132" s="366" t="s">
        <v>271</v>
      </c>
      <c r="BC132" s="366" t="s">
        <v>271</v>
      </c>
      <c r="BD132" s="366" t="s">
        <v>271</v>
      </c>
      <c r="BE132" s="366" t="s">
        <v>271</v>
      </c>
      <c r="BF132" s="366" t="s">
        <v>271</v>
      </c>
      <c r="BG132" s="366" t="s">
        <v>271</v>
      </c>
      <c r="BH132" s="366" t="s">
        <v>271</v>
      </c>
      <c r="BI132" s="366" t="s">
        <v>271</v>
      </c>
      <c r="BJ132" s="366" t="s">
        <v>272</v>
      </c>
      <c r="BK132" s="366" t="s">
        <v>272</v>
      </c>
      <c r="BL132" s="366" t="s">
        <v>272</v>
      </c>
      <c r="BM132" s="366" t="s">
        <v>272</v>
      </c>
      <c r="BN132" s="366" t="s">
        <v>272</v>
      </c>
      <c r="BO132" s="366" t="s">
        <v>272</v>
      </c>
      <c r="BP132" s="366" t="s">
        <v>272</v>
      </c>
      <c r="BQ132" s="366" t="s">
        <v>272</v>
      </c>
      <c r="BR132" s="366" t="s">
        <v>272</v>
      </c>
      <c r="BS132" s="366" t="s">
        <v>272</v>
      </c>
      <c r="BT132" s="366" t="s">
        <v>272</v>
      </c>
      <c r="BU132" s="366" t="s">
        <v>272</v>
      </c>
      <c r="BV132" s="366" t="s">
        <v>272</v>
      </c>
      <c r="BW132" s="366" t="s">
        <v>272</v>
      </c>
      <c r="BX132" s="366" t="s">
        <v>272</v>
      </c>
      <c r="BY132" s="366" t="s">
        <v>272</v>
      </c>
      <c r="BZ132" s="366" t="s">
        <v>272</v>
      </c>
      <c r="CA132" s="366" t="s">
        <v>272</v>
      </c>
      <c r="CB132" s="366" t="s">
        <v>272</v>
      </c>
      <c r="CC132" s="366" t="s">
        <v>272</v>
      </c>
      <c r="CD132" s="366" t="s">
        <v>272</v>
      </c>
      <c r="CE132" s="366" t="s">
        <v>272</v>
      </c>
      <c r="CF132" s="366" t="s">
        <v>272</v>
      </c>
      <c r="CG132" s="366" t="s">
        <v>272</v>
      </c>
      <c r="CH132" s="366" t="s">
        <v>272</v>
      </c>
      <c r="CI132" s="366" t="s">
        <v>272</v>
      </c>
      <c r="CJ132" s="366" t="s">
        <v>272</v>
      </c>
      <c r="CK132" s="366" t="s">
        <v>272</v>
      </c>
      <c r="CL132" s="366" t="s">
        <v>272</v>
      </c>
      <c r="CM132" s="366" t="s">
        <v>272</v>
      </c>
      <c r="CN132" s="366" t="s">
        <v>273</v>
      </c>
      <c r="CO132" s="366" t="s">
        <v>273</v>
      </c>
      <c r="CP132" s="366" t="s">
        <v>273</v>
      </c>
      <c r="CQ132" s="366" t="s">
        <v>273</v>
      </c>
      <c r="CR132" s="366" t="s">
        <v>273</v>
      </c>
      <c r="CS132" s="366" t="s">
        <v>273</v>
      </c>
      <c r="CT132" s="366" t="s">
        <v>273</v>
      </c>
      <c r="CU132" s="366" t="s">
        <v>273</v>
      </c>
      <c r="CV132" s="366" t="s">
        <v>273</v>
      </c>
      <c r="CW132" s="366" t="s">
        <v>273</v>
      </c>
      <c r="CX132" s="366" t="s">
        <v>273</v>
      </c>
      <c r="CY132" s="366" t="s">
        <v>273</v>
      </c>
      <c r="CZ132" s="366" t="s">
        <v>273</v>
      </c>
      <c r="DA132" s="366" t="s">
        <v>273</v>
      </c>
      <c r="DB132" s="366" t="s">
        <v>273</v>
      </c>
      <c r="DC132" s="366" t="s">
        <v>273</v>
      </c>
      <c r="DD132" s="366" t="s">
        <v>273</v>
      </c>
      <c r="DE132" s="366" t="s">
        <v>273</v>
      </c>
      <c r="DF132" s="366" t="s">
        <v>273</v>
      </c>
      <c r="DG132" s="366" t="s">
        <v>273</v>
      </c>
      <c r="DH132" s="366" t="s">
        <v>273</v>
      </c>
      <c r="DI132" s="366" t="s">
        <v>273</v>
      </c>
      <c r="DJ132" s="366" t="s">
        <v>273</v>
      </c>
      <c r="DK132" s="366" t="s">
        <v>273</v>
      </c>
      <c r="DL132" s="366" t="s">
        <v>273</v>
      </c>
      <c r="DM132" s="366" t="s">
        <v>273</v>
      </c>
      <c r="DN132" s="366" t="s">
        <v>273</v>
      </c>
      <c r="DO132" s="366" t="s">
        <v>273</v>
      </c>
      <c r="DP132" s="366" t="s">
        <v>273</v>
      </c>
      <c r="DQ132" s="366" t="s">
        <v>273</v>
      </c>
      <c r="DR132" s="366" t="s">
        <v>273</v>
      </c>
      <c r="DS132" s="366" t="s">
        <v>273</v>
      </c>
      <c r="DT132" s="366" t="s">
        <v>273</v>
      </c>
      <c r="DU132" s="366" t="s">
        <v>273</v>
      </c>
      <c r="DV132" s="366" t="s">
        <v>273</v>
      </c>
      <c r="DW132" s="366" t="s">
        <v>273</v>
      </c>
      <c r="DX132" s="366" t="s">
        <v>273</v>
      </c>
      <c r="DY132" s="366" t="s">
        <v>273</v>
      </c>
      <c r="DZ132" s="366" t="s">
        <v>273</v>
      </c>
      <c r="EA132" s="366" t="s">
        <v>273</v>
      </c>
      <c r="EB132" s="366" t="s">
        <v>273</v>
      </c>
      <c r="EC132" s="366" t="s">
        <v>273</v>
      </c>
      <c r="ED132" s="366" t="s">
        <v>273</v>
      </c>
      <c r="EE132" s="366" t="s">
        <v>273</v>
      </c>
      <c r="EF132" s="366" t="s">
        <v>273</v>
      </c>
      <c r="EG132" s="366" t="s">
        <v>273</v>
      </c>
      <c r="EH132" s="366" t="s">
        <v>273</v>
      </c>
      <c r="EI132" s="366" t="s">
        <v>273</v>
      </c>
      <c r="EJ132" s="366" t="s">
        <v>273</v>
      </c>
      <c r="EK132" s="366" t="s">
        <v>273</v>
      </c>
      <c r="EL132" s="366" t="s">
        <v>273</v>
      </c>
      <c r="EM132" s="366" t="s">
        <v>273</v>
      </c>
      <c r="EN132" s="366" t="s">
        <v>273</v>
      </c>
      <c r="EO132" s="366" t="s">
        <v>273</v>
      </c>
      <c r="EP132" s="366" t="s">
        <v>273</v>
      </c>
      <c r="EQ132" s="366" t="s">
        <v>273</v>
      </c>
      <c r="ER132" s="366" t="s">
        <v>273</v>
      </c>
      <c r="ES132" s="366" t="s">
        <v>273</v>
      </c>
      <c r="ET132" s="366" t="s">
        <v>273</v>
      </c>
      <c r="EU132" s="366" t="s">
        <v>273</v>
      </c>
      <c r="EV132" s="366" t="s">
        <v>273</v>
      </c>
      <c r="EW132" s="366" t="s">
        <v>273</v>
      </c>
      <c r="EX132" s="366" t="s">
        <v>273</v>
      </c>
      <c r="EY132" s="366" t="s">
        <v>273</v>
      </c>
      <c r="EZ132" s="366" t="s">
        <v>273</v>
      </c>
      <c r="FA132" s="366" t="s">
        <v>273</v>
      </c>
      <c r="FB132" s="366" t="s">
        <v>273</v>
      </c>
      <c r="FC132" s="366" t="s">
        <v>273</v>
      </c>
      <c r="FD132" s="366" t="s">
        <v>273</v>
      </c>
      <c r="FE132" s="366" t="s">
        <v>273</v>
      </c>
      <c r="FF132" s="366" t="s">
        <v>274</v>
      </c>
    </row>
    <row r="133" spans="2:162" s="364" customFormat="1" ht="12.75" hidden="1">
      <c r="B133" s="366">
        <v>49</v>
      </c>
      <c r="C133" s="366" t="s">
        <v>271</v>
      </c>
      <c r="D133" s="366" t="s">
        <v>271</v>
      </c>
      <c r="E133" s="366" t="s">
        <v>271</v>
      </c>
      <c r="F133" s="366" t="s">
        <v>271</v>
      </c>
      <c r="G133" s="366" t="s">
        <v>271</v>
      </c>
      <c r="H133" s="366" t="s">
        <v>271</v>
      </c>
      <c r="I133" s="366" t="s">
        <v>271</v>
      </c>
      <c r="J133" s="366" t="s">
        <v>271</v>
      </c>
      <c r="K133" s="366" t="s">
        <v>271</v>
      </c>
      <c r="L133" s="366" t="s">
        <v>271</v>
      </c>
      <c r="M133" s="366" t="s">
        <v>271</v>
      </c>
      <c r="N133" s="366" t="s">
        <v>271</v>
      </c>
      <c r="O133" s="366" t="s">
        <v>271</v>
      </c>
      <c r="P133" s="366" t="s">
        <v>271</v>
      </c>
      <c r="Q133" s="366" t="s">
        <v>271</v>
      </c>
      <c r="R133" s="366" t="s">
        <v>271</v>
      </c>
      <c r="S133" s="366" t="s">
        <v>271</v>
      </c>
      <c r="T133" s="366" t="s">
        <v>271</v>
      </c>
      <c r="U133" s="366" t="s">
        <v>271</v>
      </c>
      <c r="V133" s="366" t="s">
        <v>271</v>
      </c>
      <c r="W133" s="366" t="s">
        <v>271</v>
      </c>
      <c r="X133" s="366" t="s">
        <v>271</v>
      </c>
      <c r="Y133" s="366" t="s">
        <v>271</v>
      </c>
      <c r="Z133" s="366" t="s">
        <v>271</v>
      </c>
      <c r="AA133" s="366" t="s">
        <v>271</v>
      </c>
      <c r="AB133" s="366" t="s">
        <v>271</v>
      </c>
      <c r="AC133" s="366" t="s">
        <v>271</v>
      </c>
      <c r="AD133" s="366" t="s">
        <v>271</v>
      </c>
      <c r="AE133" s="366" t="s">
        <v>271</v>
      </c>
      <c r="AF133" s="366" t="s">
        <v>271</v>
      </c>
      <c r="AG133" s="366" t="s">
        <v>271</v>
      </c>
      <c r="AH133" s="366" t="s">
        <v>271</v>
      </c>
      <c r="AI133" s="366" t="s">
        <v>271</v>
      </c>
      <c r="AJ133" s="366" t="s">
        <v>271</v>
      </c>
      <c r="AK133" s="366" t="s">
        <v>271</v>
      </c>
      <c r="AL133" s="366" t="s">
        <v>271</v>
      </c>
      <c r="AM133" s="366" t="s">
        <v>271</v>
      </c>
      <c r="AN133" s="366" t="s">
        <v>271</v>
      </c>
      <c r="AO133" s="366" t="s">
        <v>271</v>
      </c>
      <c r="AP133" s="366" t="s">
        <v>271</v>
      </c>
      <c r="AQ133" s="366" t="s">
        <v>271</v>
      </c>
      <c r="AR133" s="366" t="s">
        <v>271</v>
      </c>
      <c r="AS133" s="366" t="s">
        <v>271</v>
      </c>
      <c r="AT133" s="366" t="s">
        <v>271</v>
      </c>
      <c r="AU133" s="366" t="s">
        <v>271</v>
      </c>
      <c r="AV133" s="366" t="s">
        <v>271</v>
      </c>
      <c r="AW133" s="366" t="s">
        <v>271</v>
      </c>
      <c r="AX133" s="366" t="s">
        <v>271</v>
      </c>
      <c r="AY133" s="366" t="s">
        <v>271</v>
      </c>
      <c r="AZ133" s="366" t="s">
        <v>271</v>
      </c>
      <c r="BA133" s="366" t="s">
        <v>271</v>
      </c>
      <c r="BB133" s="366" t="s">
        <v>271</v>
      </c>
      <c r="BC133" s="366" t="s">
        <v>271</v>
      </c>
      <c r="BD133" s="366" t="s">
        <v>271</v>
      </c>
      <c r="BE133" s="366" t="s">
        <v>271</v>
      </c>
      <c r="BF133" s="366" t="s">
        <v>271</v>
      </c>
      <c r="BG133" s="366" t="s">
        <v>271</v>
      </c>
      <c r="BH133" s="366" t="s">
        <v>271</v>
      </c>
      <c r="BI133" s="366" t="s">
        <v>271</v>
      </c>
      <c r="BJ133" s="366" t="s">
        <v>272</v>
      </c>
      <c r="BK133" s="366" t="s">
        <v>272</v>
      </c>
      <c r="BL133" s="366" t="s">
        <v>272</v>
      </c>
      <c r="BM133" s="366" t="s">
        <v>272</v>
      </c>
      <c r="BN133" s="366" t="s">
        <v>272</v>
      </c>
      <c r="BO133" s="366" t="s">
        <v>272</v>
      </c>
      <c r="BP133" s="366" t="s">
        <v>272</v>
      </c>
      <c r="BQ133" s="366" t="s">
        <v>272</v>
      </c>
      <c r="BR133" s="366" t="s">
        <v>272</v>
      </c>
      <c r="BS133" s="366" t="s">
        <v>272</v>
      </c>
      <c r="BT133" s="366" t="s">
        <v>272</v>
      </c>
      <c r="BU133" s="366" t="s">
        <v>272</v>
      </c>
      <c r="BV133" s="366" t="s">
        <v>272</v>
      </c>
      <c r="BW133" s="366" t="s">
        <v>272</v>
      </c>
      <c r="BX133" s="366" t="s">
        <v>272</v>
      </c>
      <c r="BY133" s="366" t="s">
        <v>272</v>
      </c>
      <c r="BZ133" s="366" t="s">
        <v>272</v>
      </c>
      <c r="CA133" s="366" t="s">
        <v>272</v>
      </c>
      <c r="CB133" s="366" t="s">
        <v>272</v>
      </c>
      <c r="CC133" s="366" t="s">
        <v>272</v>
      </c>
      <c r="CD133" s="366" t="s">
        <v>272</v>
      </c>
      <c r="CE133" s="366" t="s">
        <v>272</v>
      </c>
      <c r="CF133" s="366" t="s">
        <v>272</v>
      </c>
      <c r="CG133" s="366" t="s">
        <v>272</v>
      </c>
      <c r="CH133" s="366" t="s">
        <v>272</v>
      </c>
      <c r="CI133" s="366" t="s">
        <v>272</v>
      </c>
      <c r="CJ133" s="366" t="s">
        <v>272</v>
      </c>
      <c r="CK133" s="366" t="s">
        <v>272</v>
      </c>
      <c r="CL133" s="366" t="s">
        <v>272</v>
      </c>
      <c r="CM133" s="366" t="s">
        <v>272</v>
      </c>
      <c r="CN133" s="366" t="s">
        <v>273</v>
      </c>
      <c r="CO133" s="366" t="s">
        <v>273</v>
      </c>
      <c r="CP133" s="366" t="s">
        <v>273</v>
      </c>
      <c r="CQ133" s="366" t="s">
        <v>273</v>
      </c>
      <c r="CR133" s="366" t="s">
        <v>273</v>
      </c>
      <c r="CS133" s="366" t="s">
        <v>273</v>
      </c>
      <c r="CT133" s="366" t="s">
        <v>273</v>
      </c>
      <c r="CU133" s="366" t="s">
        <v>273</v>
      </c>
      <c r="CV133" s="366" t="s">
        <v>273</v>
      </c>
      <c r="CW133" s="366" t="s">
        <v>273</v>
      </c>
      <c r="CX133" s="366" t="s">
        <v>273</v>
      </c>
      <c r="CY133" s="366" t="s">
        <v>273</v>
      </c>
      <c r="CZ133" s="366" t="s">
        <v>273</v>
      </c>
      <c r="DA133" s="366" t="s">
        <v>273</v>
      </c>
      <c r="DB133" s="366" t="s">
        <v>273</v>
      </c>
      <c r="DC133" s="366" t="s">
        <v>273</v>
      </c>
      <c r="DD133" s="366" t="s">
        <v>273</v>
      </c>
      <c r="DE133" s="366" t="s">
        <v>273</v>
      </c>
      <c r="DF133" s="366" t="s">
        <v>273</v>
      </c>
      <c r="DG133" s="366" t="s">
        <v>273</v>
      </c>
      <c r="DH133" s="366" t="s">
        <v>273</v>
      </c>
      <c r="DI133" s="366" t="s">
        <v>273</v>
      </c>
      <c r="DJ133" s="366" t="s">
        <v>273</v>
      </c>
      <c r="DK133" s="366" t="s">
        <v>273</v>
      </c>
      <c r="DL133" s="366" t="s">
        <v>273</v>
      </c>
      <c r="DM133" s="366" t="s">
        <v>273</v>
      </c>
      <c r="DN133" s="366" t="s">
        <v>273</v>
      </c>
      <c r="DO133" s="366" t="s">
        <v>273</v>
      </c>
      <c r="DP133" s="366" t="s">
        <v>273</v>
      </c>
      <c r="DQ133" s="366" t="s">
        <v>273</v>
      </c>
      <c r="DR133" s="366" t="s">
        <v>273</v>
      </c>
      <c r="DS133" s="366" t="s">
        <v>273</v>
      </c>
      <c r="DT133" s="366" t="s">
        <v>273</v>
      </c>
      <c r="DU133" s="366" t="s">
        <v>273</v>
      </c>
      <c r="DV133" s="366" t="s">
        <v>273</v>
      </c>
      <c r="DW133" s="366" t="s">
        <v>273</v>
      </c>
      <c r="DX133" s="366" t="s">
        <v>273</v>
      </c>
      <c r="DY133" s="366" t="s">
        <v>273</v>
      </c>
      <c r="DZ133" s="366" t="s">
        <v>273</v>
      </c>
      <c r="EA133" s="366" t="s">
        <v>273</v>
      </c>
      <c r="EB133" s="366" t="s">
        <v>273</v>
      </c>
      <c r="EC133" s="366" t="s">
        <v>273</v>
      </c>
      <c r="ED133" s="366" t="s">
        <v>273</v>
      </c>
      <c r="EE133" s="366" t="s">
        <v>273</v>
      </c>
      <c r="EF133" s="366" t="s">
        <v>273</v>
      </c>
      <c r="EG133" s="366" t="s">
        <v>273</v>
      </c>
      <c r="EH133" s="366" t="s">
        <v>273</v>
      </c>
      <c r="EI133" s="366" t="s">
        <v>273</v>
      </c>
      <c r="EJ133" s="366" t="s">
        <v>273</v>
      </c>
      <c r="EK133" s="366" t="s">
        <v>273</v>
      </c>
      <c r="EL133" s="366" t="s">
        <v>273</v>
      </c>
      <c r="EM133" s="366" t="s">
        <v>273</v>
      </c>
      <c r="EN133" s="366" t="s">
        <v>273</v>
      </c>
      <c r="EO133" s="366" t="s">
        <v>273</v>
      </c>
      <c r="EP133" s="366" t="s">
        <v>273</v>
      </c>
      <c r="EQ133" s="366" t="s">
        <v>273</v>
      </c>
      <c r="ER133" s="366" t="s">
        <v>273</v>
      </c>
      <c r="ES133" s="366" t="s">
        <v>273</v>
      </c>
      <c r="ET133" s="366" t="s">
        <v>273</v>
      </c>
      <c r="EU133" s="366" t="s">
        <v>273</v>
      </c>
      <c r="EV133" s="366" t="s">
        <v>273</v>
      </c>
      <c r="EW133" s="366" t="s">
        <v>273</v>
      </c>
      <c r="EX133" s="366" t="s">
        <v>273</v>
      </c>
      <c r="EY133" s="366" t="s">
        <v>273</v>
      </c>
      <c r="EZ133" s="366" t="s">
        <v>273</v>
      </c>
      <c r="FA133" s="366" t="s">
        <v>273</v>
      </c>
      <c r="FB133" s="366" t="s">
        <v>273</v>
      </c>
      <c r="FC133" s="366" t="s">
        <v>273</v>
      </c>
      <c r="FD133" s="366" t="s">
        <v>273</v>
      </c>
      <c r="FE133" s="366" t="s">
        <v>273</v>
      </c>
      <c r="FF133" s="366" t="s">
        <v>274</v>
      </c>
    </row>
    <row r="134" spans="2:162" s="364" customFormat="1" ht="12.75" hidden="1">
      <c r="B134" s="366">
        <v>50</v>
      </c>
      <c r="C134" s="366" t="s">
        <v>271</v>
      </c>
      <c r="D134" s="366" t="s">
        <v>271</v>
      </c>
      <c r="E134" s="366" t="s">
        <v>271</v>
      </c>
      <c r="F134" s="366" t="s">
        <v>271</v>
      </c>
      <c r="G134" s="366" t="s">
        <v>271</v>
      </c>
      <c r="H134" s="366" t="s">
        <v>271</v>
      </c>
      <c r="I134" s="366" t="s">
        <v>271</v>
      </c>
      <c r="J134" s="366" t="s">
        <v>271</v>
      </c>
      <c r="K134" s="366" t="s">
        <v>271</v>
      </c>
      <c r="L134" s="366" t="s">
        <v>271</v>
      </c>
      <c r="M134" s="366" t="s">
        <v>271</v>
      </c>
      <c r="N134" s="366" t="s">
        <v>271</v>
      </c>
      <c r="O134" s="366" t="s">
        <v>271</v>
      </c>
      <c r="P134" s="366" t="s">
        <v>271</v>
      </c>
      <c r="Q134" s="366" t="s">
        <v>271</v>
      </c>
      <c r="R134" s="366" t="s">
        <v>271</v>
      </c>
      <c r="S134" s="366" t="s">
        <v>271</v>
      </c>
      <c r="T134" s="366" t="s">
        <v>271</v>
      </c>
      <c r="U134" s="366" t="s">
        <v>271</v>
      </c>
      <c r="V134" s="366" t="s">
        <v>271</v>
      </c>
      <c r="W134" s="366" t="s">
        <v>271</v>
      </c>
      <c r="X134" s="366" t="s">
        <v>271</v>
      </c>
      <c r="Y134" s="366" t="s">
        <v>271</v>
      </c>
      <c r="Z134" s="366" t="s">
        <v>271</v>
      </c>
      <c r="AA134" s="366" t="s">
        <v>271</v>
      </c>
      <c r="AB134" s="366" t="s">
        <v>271</v>
      </c>
      <c r="AC134" s="366" t="s">
        <v>271</v>
      </c>
      <c r="AD134" s="366" t="s">
        <v>271</v>
      </c>
      <c r="AE134" s="366" t="s">
        <v>271</v>
      </c>
      <c r="AF134" s="366" t="s">
        <v>271</v>
      </c>
      <c r="AG134" s="366" t="s">
        <v>271</v>
      </c>
      <c r="AH134" s="366" t="s">
        <v>271</v>
      </c>
      <c r="AI134" s="366" t="s">
        <v>271</v>
      </c>
      <c r="AJ134" s="366" t="s">
        <v>271</v>
      </c>
      <c r="AK134" s="366" t="s">
        <v>271</v>
      </c>
      <c r="AL134" s="366" t="s">
        <v>271</v>
      </c>
      <c r="AM134" s="366" t="s">
        <v>271</v>
      </c>
      <c r="AN134" s="366" t="s">
        <v>271</v>
      </c>
      <c r="AO134" s="366" t="s">
        <v>271</v>
      </c>
      <c r="AP134" s="366" t="s">
        <v>272</v>
      </c>
      <c r="AQ134" s="366" t="s">
        <v>272</v>
      </c>
      <c r="AR134" s="366" t="s">
        <v>272</v>
      </c>
      <c r="AS134" s="366" t="s">
        <v>272</v>
      </c>
      <c r="AT134" s="366" t="s">
        <v>272</v>
      </c>
      <c r="AU134" s="366" t="s">
        <v>272</v>
      </c>
      <c r="AV134" s="366" t="s">
        <v>272</v>
      </c>
      <c r="AW134" s="366" t="s">
        <v>272</v>
      </c>
      <c r="AX134" s="366" t="s">
        <v>272</v>
      </c>
      <c r="AY134" s="366" t="s">
        <v>272</v>
      </c>
      <c r="AZ134" s="366" t="s">
        <v>272</v>
      </c>
      <c r="BA134" s="366" t="s">
        <v>272</v>
      </c>
      <c r="BB134" s="366" t="s">
        <v>272</v>
      </c>
      <c r="BC134" s="366" t="s">
        <v>272</v>
      </c>
      <c r="BD134" s="366" t="s">
        <v>272</v>
      </c>
      <c r="BE134" s="366" t="s">
        <v>272</v>
      </c>
      <c r="BF134" s="366" t="s">
        <v>272</v>
      </c>
      <c r="BG134" s="366" t="s">
        <v>272</v>
      </c>
      <c r="BH134" s="366" t="s">
        <v>272</v>
      </c>
      <c r="BI134" s="366" t="s">
        <v>272</v>
      </c>
      <c r="BJ134" s="366" t="s">
        <v>273</v>
      </c>
      <c r="BK134" s="366" t="s">
        <v>273</v>
      </c>
      <c r="BL134" s="366" t="s">
        <v>273</v>
      </c>
      <c r="BM134" s="366" t="s">
        <v>273</v>
      </c>
      <c r="BN134" s="366" t="s">
        <v>273</v>
      </c>
      <c r="BO134" s="366" t="s">
        <v>273</v>
      </c>
      <c r="BP134" s="366" t="s">
        <v>273</v>
      </c>
      <c r="BQ134" s="366" t="s">
        <v>273</v>
      </c>
      <c r="BR134" s="366" t="s">
        <v>273</v>
      </c>
      <c r="BS134" s="366" t="s">
        <v>273</v>
      </c>
      <c r="BT134" s="366" t="s">
        <v>273</v>
      </c>
      <c r="BU134" s="366" t="s">
        <v>273</v>
      </c>
      <c r="BV134" s="366" t="s">
        <v>273</v>
      </c>
      <c r="BW134" s="366" t="s">
        <v>273</v>
      </c>
      <c r="BX134" s="366" t="s">
        <v>273</v>
      </c>
      <c r="BY134" s="366" t="s">
        <v>273</v>
      </c>
      <c r="BZ134" s="366" t="s">
        <v>273</v>
      </c>
      <c r="CA134" s="366" t="s">
        <v>273</v>
      </c>
      <c r="CB134" s="366" t="s">
        <v>273</v>
      </c>
      <c r="CC134" s="366" t="s">
        <v>273</v>
      </c>
      <c r="CD134" s="366" t="s">
        <v>273</v>
      </c>
      <c r="CE134" s="366" t="s">
        <v>273</v>
      </c>
      <c r="CF134" s="366" t="s">
        <v>273</v>
      </c>
      <c r="CG134" s="366" t="s">
        <v>273</v>
      </c>
      <c r="CH134" s="366" t="s">
        <v>273</v>
      </c>
      <c r="CI134" s="366" t="s">
        <v>273</v>
      </c>
      <c r="CJ134" s="366" t="s">
        <v>273</v>
      </c>
      <c r="CK134" s="366" t="s">
        <v>273</v>
      </c>
      <c r="CL134" s="366" t="s">
        <v>273</v>
      </c>
      <c r="CM134" s="366" t="s">
        <v>273</v>
      </c>
      <c r="CN134" s="366" t="s">
        <v>274</v>
      </c>
      <c r="CO134" s="366" t="s">
        <v>274</v>
      </c>
      <c r="CP134" s="366" t="s">
        <v>274</v>
      </c>
      <c r="CQ134" s="366" t="s">
        <v>274</v>
      </c>
      <c r="CR134" s="366" t="s">
        <v>274</v>
      </c>
      <c r="CS134" s="366" t="s">
        <v>274</v>
      </c>
      <c r="CT134" s="366" t="s">
        <v>274</v>
      </c>
      <c r="CU134" s="366" t="s">
        <v>274</v>
      </c>
      <c r="CV134" s="366" t="s">
        <v>274</v>
      </c>
      <c r="CW134" s="366" t="s">
        <v>274</v>
      </c>
      <c r="CX134" s="366" t="s">
        <v>274</v>
      </c>
      <c r="CY134" s="366" t="s">
        <v>274</v>
      </c>
      <c r="CZ134" s="366" t="s">
        <v>274</v>
      </c>
      <c r="DA134" s="366" t="s">
        <v>274</v>
      </c>
      <c r="DB134" s="366" t="s">
        <v>274</v>
      </c>
      <c r="DC134" s="366" t="s">
        <v>274</v>
      </c>
      <c r="DD134" s="366" t="s">
        <v>274</v>
      </c>
      <c r="DE134" s="366" t="s">
        <v>274</v>
      </c>
      <c r="DF134" s="366" t="s">
        <v>274</v>
      </c>
      <c r="DG134" s="366" t="s">
        <v>274</v>
      </c>
      <c r="DH134" s="366" t="s">
        <v>274</v>
      </c>
      <c r="DI134" s="366" t="s">
        <v>274</v>
      </c>
      <c r="DJ134" s="366" t="s">
        <v>274</v>
      </c>
      <c r="DK134" s="366" t="s">
        <v>274</v>
      </c>
      <c r="DL134" s="366" t="s">
        <v>274</v>
      </c>
      <c r="DM134" s="366" t="s">
        <v>274</v>
      </c>
      <c r="DN134" s="366" t="s">
        <v>274</v>
      </c>
      <c r="DO134" s="366" t="s">
        <v>274</v>
      </c>
      <c r="DP134" s="366" t="s">
        <v>274</v>
      </c>
      <c r="DQ134" s="366" t="s">
        <v>274</v>
      </c>
      <c r="DR134" s="366" t="s">
        <v>274</v>
      </c>
      <c r="DS134" s="366" t="s">
        <v>274</v>
      </c>
      <c r="DT134" s="366" t="s">
        <v>274</v>
      </c>
      <c r="DU134" s="366" t="s">
        <v>274</v>
      </c>
      <c r="DV134" s="366" t="s">
        <v>274</v>
      </c>
      <c r="DW134" s="366" t="s">
        <v>274</v>
      </c>
      <c r="DX134" s="366" t="s">
        <v>274</v>
      </c>
      <c r="DY134" s="366" t="s">
        <v>274</v>
      </c>
      <c r="DZ134" s="366" t="s">
        <v>274</v>
      </c>
      <c r="EA134" s="366" t="s">
        <v>274</v>
      </c>
      <c r="EB134" s="366" t="s">
        <v>274</v>
      </c>
      <c r="EC134" s="366" t="s">
        <v>274</v>
      </c>
      <c r="ED134" s="366" t="s">
        <v>274</v>
      </c>
      <c r="EE134" s="366" t="s">
        <v>274</v>
      </c>
      <c r="EF134" s="366" t="s">
        <v>274</v>
      </c>
      <c r="EG134" s="366" t="s">
        <v>274</v>
      </c>
      <c r="EH134" s="366" t="s">
        <v>274</v>
      </c>
      <c r="EI134" s="366" t="s">
        <v>274</v>
      </c>
      <c r="EJ134" s="366" t="s">
        <v>274</v>
      </c>
      <c r="EK134" s="366" t="s">
        <v>274</v>
      </c>
      <c r="EL134" s="366" t="s">
        <v>274</v>
      </c>
      <c r="EM134" s="366" t="s">
        <v>274</v>
      </c>
      <c r="EN134" s="366" t="s">
        <v>274</v>
      </c>
      <c r="EO134" s="366" t="s">
        <v>274</v>
      </c>
      <c r="EP134" s="366" t="s">
        <v>274</v>
      </c>
      <c r="EQ134" s="366" t="s">
        <v>274</v>
      </c>
      <c r="ER134" s="366" t="s">
        <v>274</v>
      </c>
      <c r="ES134" s="366" t="s">
        <v>274</v>
      </c>
      <c r="ET134" s="366" t="s">
        <v>274</v>
      </c>
      <c r="EU134" s="366" t="s">
        <v>274</v>
      </c>
      <c r="EV134" s="366" t="s">
        <v>274</v>
      </c>
      <c r="EW134" s="366" t="s">
        <v>274</v>
      </c>
      <c r="EX134" s="366" t="s">
        <v>274</v>
      </c>
      <c r="EY134" s="366" t="s">
        <v>274</v>
      </c>
      <c r="EZ134" s="366" t="s">
        <v>274</v>
      </c>
      <c r="FA134" s="366" t="s">
        <v>274</v>
      </c>
      <c r="FB134" s="366" t="s">
        <v>274</v>
      </c>
      <c r="FC134" s="366" t="s">
        <v>274</v>
      </c>
      <c r="FD134" s="366" t="s">
        <v>274</v>
      </c>
      <c r="FE134" s="366" t="s">
        <v>274</v>
      </c>
      <c r="FF134" s="366" t="s">
        <v>274</v>
      </c>
    </row>
    <row r="135" spans="2:162" s="364" customFormat="1" ht="12.75" hidden="1">
      <c r="B135" s="366">
        <v>51</v>
      </c>
      <c r="C135" s="366" t="s">
        <v>271</v>
      </c>
      <c r="D135" s="366" t="s">
        <v>271</v>
      </c>
      <c r="E135" s="366" t="s">
        <v>271</v>
      </c>
      <c r="F135" s="366" t="s">
        <v>271</v>
      </c>
      <c r="G135" s="366" t="s">
        <v>271</v>
      </c>
      <c r="H135" s="366" t="s">
        <v>271</v>
      </c>
      <c r="I135" s="366" t="s">
        <v>271</v>
      </c>
      <c r="J135" s="366" t="s">
        <v>271</v>
      </c>
      <c r="K135" s="366" t="s">
        <v>271</v>
      </c>
      <c r="L135" s="366" t="s">
        <v>271</v>
      </c>
      <c r="M135" s="366" t="s">
        <v>271</v>
      </c>
      <c r="N135" s="366" t="s">
        <v>271</v>
      </c>
      <c r="O135" s="366" t="s">
        <v>271</v>
      </c>
      <c r="P135" s="366" t="s">
        <v>271</v>
      </c>
      <c r="Q135" s="366" t="s">
        <v>271</v>
      </c>
      <c r="R135" s="366" t="s">
        <v>271</v>
      </c>
      <c r="S135" s="366" t="s">
        <v>271</v>
      </c>
      <c r="T135" s="366" t="s">
        <v>271</v>
      </c>
      <c r="U135" s="366" t="s">
        <v>271</v>
      </c>
      <c r="V135" s="366" t="s">
        <v>271</v>
      </c>
      <c r="W135" s="366" t="s">
        <v>271</v>
      </c>
      <c r="X135" s="366" t="s">
        <v>271</v>
      </c>
      <c r="Y135" s="366" t="s">
        <v>271</v>
      </c>
      <c r="Z135" s="366" t="s">
        <v>271</v>
      </c>
      <c r="AA135" s="366" t="s">
        <v>271</v>
      </c>
      <c r="AB135" s="366" t="s">
        <v>271</v>
      </c>
      <c r="AC135" s="366" t="s">
        <v>271</v>
      </c>
      <c r="AD135" s="366" t="s">
        <v>271</v>
      </c>
      <c r="AE135" s="366" t="s">
        <v>271</v>
      </c>
      <c r="AF135" s="366" t="s">
        <v>271</v>
      </c>
      <c r="AG135" s="366" t="s">
        <v>271</v>
      </c>
      <c r="AH135" s="366" t="s">
        <v>271</v>
      </c>
      <c r="AI135" s="366" t="s">
        <v>271</v>
      </c>
      <c r="AJ135" s="366" t="s">
        <v>271</v>
      </c>
      <c r="AK135" s="366" t="s">
        <v>271</v>
      </c>
      <c r="AL135" s="366" t="s">
        <v>271</v>
      </c>
      <c r="AM135" s="366" t="s">
        <v>271</v>
      </c>
      <c r="AN135" s="366" t="s">
        <v>271</v>
      </c>
      <c r="AO135" s="366" t="s">
        <v>271</v>
      </c>
      <c r="AP135" s="366" t="s">
        <v>272</v>
      </c>
      <c r="AQ135" s="366" t="s">
        <v>272</v>
      </c>
      <c r="AR135" s="366" t="s">
        <v>272</v>
      </c>
      <c r="AS135" s="366" t="s">
        <v>272</v>
      </c>
      <c r="AT135" s="366" t="s">
        <v>272</v>
      </c>
      <c r="AU135" s="366" t="s">
        <v>272</v>
      </c>
      <c r="AV135" s="366" t="s">
        <v>272</v>
      </c>
      <c r="AW135" s="366" t="s">
        <v>272</v>
      </c>
      <c r="AX135" s="366" t="s">
        <v>272</v>
      </c>
      <c r="AY135" s="366" t="s">
        <v>272</v>
      </c>
      <c r="AZ135" s="366" t="s">
        <v>272</v>
      </c>
      <c r="BA135" s="366" t="s">
        <v>272</v>
      </c>
      <c r="BB135" s="366" t="s">
        <v>272</v>
      </c>
      <c r="BC135" s="366" t="s">
        <v>272</v>
      </c>
      <c r="BD135" s="366" t="s">
        <v>272</v>
      </c>
      <c r="BE135" s="366" t="s">
        <v>272</v>
      </c>
      <c r="BF135" s="366" t="s">
        <v>272</v>
      </c>
      <c r="BG135" s="366" t="s">
        <v>272</v>
      </c>
      <c r="BH135" s="366" t="s">
        <v>272</v>
      </c>
      <c r="BI135" s="366" t="s">
        <v>272</v>
      </c>
      <c r="BJ135" s="366" t="s">
        <v>273</v>
      </c>
      <c r="BK135" s="366" t="s">
        <v>273</v>
      </c>
      <c r="BL135" s="366" t="s">
        <v>273</v>
      </c>
      <c r="BM135" s="366" t="s">
        <v>273</v>
      </c>
      <c r="BN135" s="366" t="s">
        <v>273</v>
      </c>
      <c r="BO135" s="366" t="s">
        <v>273</v>
      </c>
      <c r="BP135" s="366" t="s">
        <v>273</v>
      </c>
      <c r="BQ135" s="366" t="s">
        <v>273</v>
      </c>
      <c r="BR135" s="366" t="s">
        <v>273</v>
      </c>
      <c r="BS135" s="366" t="s">
        <v>273</v>
      </c>
      <c r="BT135" s="366" t="s">
        <v>273</v>
      </c>
      <c r="BU135" s="366" t="s">
        <v>273</v>
      </c>
      <c r="BV135" s="366" t="s">
        <v>273</v>
      </c>
      <c r="BW135" s="366" t="s">
        <v>273</v>
      </c>
      <c r="BX135" s="366" t="s">
        <v>273</v>
      </c>
      <c r="BY135" s="366" t="s">
        <v>273</v>
      </c>
      <c r="BZ135" s="366" t="s">
        <v>273</v>
      </c>
      <c r="CA135" s="366" t="s">
        <v>273</v>
      </c>
      <c r="CB135" s="366" t="s">
        <v>273</v>
      </c>
      <c r="CC135" s="366" t="s">
        <v>273</v>
      </c>
      <c r="CD135" s="366" t="s">
        <v>273</v>
      </c>
      <c r="CE135" s="366" t="s">
        <v>273</v>
      </c>
      <c r="CF135" s="366" t="s">
        <v>273</v>
      </c>
      <c r="CG135" s="366" t="s">
        <v>273</v>
      </c>
      <c r="CH135" s="366" t="s">
        <v>273</v>
      </c>
      <c r="CI135" s="366" t="s">
        <v>273</v>
      </c>
      <c r="CJ135" s="366" t="s">
        <v>273</v>
      </c>
      <c r="CK135" s="366" t="s">
        <v>273</v>
      </c>
      <c r="CL135" s="366" t="s">
        <v>273</v>
      </c>
      <c r="CM135" s="366" t="s">
        <v>273</v>
      </c>
      <c r="CN135" s="366" t="s">
        <v>274</v>
      </c>
      <c r="CO135" s="366" t="s">
        <v>274</v>
      </c>
      <c r="CP135" s="366" t="s">
        <v>274</v>
      </c>
      <c r="CQ135" s="366" t="s">
        <v>274</v>
      </c>
      <c r="CR135" s="366" t="s">
        <v>274</v>
      </c>
      <c r="CS135" s="366" t="s">
        <v>274</v>
      </c>
      <c r="CT135" s="366" t="s">
        <v>274</v>
      </c>
      <c r="CU135" s="366" t="s">
        <v>274</v>
      </c>
      <c r="CV135" s="366" t="s">
        <v>274</v>
      </c>
      <c r="CW135" s="366" t="s">
        <v>274</v>
      </c>
      <c r="CX135" s="366" t="s">
        <v>274</v>
      </c>
      <c r="CY135" s="366" t="s">
        <v>274</v>
      </c>
      <c r="CZ135" s="366" t="s">
        <v>274</v>
      </c>
      <c r="DA135" s="366" t="s">
        <v>274</v>
      </c>
      <c r="DB135" s="366" t="s">
        <v>274</v>
      </c>
      <c r="DC135" s="366" t="s">
        <v>274</v>
      </c>
      <c r="DD135" s="366" t="s">
        <v>274</v>
      </c>
      <c r="DE135" s="366" t="s">
        <v>274</v>
      </c>
      <c r="DF135" s="366" t="s">
        <v>274</v>
      </c>
      <c r="DG135" s="366" t="s">
        <v>274</v>
      </c>
      <c r="DH135" s="366" t="s">
        <v>274</v>
      </c>
      <c r="DI135" s="366" t="s">
        <v>274</v>
      </c>
      <c r="DJ135" s="366" t="s">
        <v>274</v>
      </c>
      <c r="DK135" s="366" t="s">
        <v>274</v>
      </c>
      <c r="DL135" s="366" t="s">
        <v>274</v>
      </c>
      <c r="DM135" s="366" t="s">
        <v>274</v>
      </c>
      <c r="DN135" s="366" t="s">
        <v>274</v>
      </c>
      <c r="DO135" s="366" t="s">
        <v>274</v>
      </c>
      <c r="DP135" s="366" t="s">
        <v>274</v>
      </c>
      <c r="DQ135" s="366" t="s">
        <v>274</v>
      </c>
      <c r="DR135" s="366" t="s">
        <v>274</v>
      </c>
      <c r="DS135" s="366" t="s">
        <v>274</v>
      </c>
      <c r="DT135" s="366" t="s">
        <v>274</v>
      </c>
      <c r="DU135" s="366" t="s">
        <v>274</v>
      </c>
      <c r="DV135" s="366" t="s">
        <v>274</v>
      </c>
      <c r="DW135" s="366" t="s">
        <v>274</v>
      </c>
      <c r="DX135" s="366" t="s">
        <v>274</v>
      </c>
      <c r="DY135" s="366" t="s">
        <v>274</v>
      </c>
      <c r="DZ135" s="366" t="s">
        <v>274</v>
      </c>
      <c r="EA135" s="366" t="s">
        <v>274</v>
      </c>
      <c r="EB135" s="366" t="s">
        <v>274</v>
      </c>
      <c r="EC135" s="366" t="s">
        <v>274</v>
      </c>
      <c r="ED135" s="366" t="s">
        <v>274</v>
      </c>
      <c r="EE135" s="366" t="s">
        <v>274</v>
      </c>
      <c r="EF135" s="366" t="s">
        <v>274</v>
      </c>
      <c r="EG135" s="366" t="s">
        <v>274</v>
      </c>
      <c r="EH135" s="366" t="s">
        <v>274</v>
      </c>
      <c r="EI135" s="366" t="s">
        <v>274</v>
      </c>
      <c r="EJ135" s="366" t="s">
        <v>274</v>
      </c>
      <c r="EK135" s="366" t="s">
        <v>274</v>
      </c>
      <c r="EL135" s="366" t="s">
        <v>274</v>
      </c>
      <c r="EM135" s="366" t="s">
        <v>274</v>
      </c>
      <c r="EN135" s="366" t="s">
        <v>274</v>
      </c>
      <c r="EO135" s="366" t="s">
        <v>274</v>
      </c>
      <c r="EP135" s="366" t="s">
        <v>274</v>
      </c>
      <c r="EQ135" s="366" t="s">
        <v>274</v>
      </c>
      <c r="ER135" s="366" t="s">
        <v>274</v>
      </c>
      <c r="ES135" s="366" t="s">
        <v>274</v>
      </c>
      <c r="ET135" s="366" t="s">
        <v>274</v>
      </c>
      <c r="EU135" s="366" t="s">
        <v>274</v>
      </c>
      <c r="EV135" s="366" t="s">
        <v>274</v>
      </c>
      <c r="EW135" s="366" t="s">
        <v>274</v>
      </c>
      <c r="EX135" s="366" t="s">
        <v>274</v>
      </c>
      <c r="EY135" s="366" t="s">
        <v>274</v>
      </c>
      <c r="EZ135" s="366" t="s">
        <v>274</v>
      </c>
      <c r="FA135" s="366" t="s">
        <v>274</v>
      </c>
      <c r="FB135" s="366" t="s">
        <v>274</v>
      </c>
      <c r="FC135" s="366" t="s">
        <v>274</v>
      </c>
      <c r="FD135" s="366" t="s">
        <v>274</v>
      </c>
      <c r="FE135" s="366" t="s">
        <v>274</v>
      </c>
      <c r="FF135" s="366" t="s">
        <v>274</v>
      </c>
    </row>
    <row r="136" spans="2:162" s="364" customFormat="1" ht="12.75" hidden="1">
      <c r="B136" s="366">
        <v>52</v>
      </c>
      <c r="C136" s="366" t="s">
        <v>271</v>
      </c>
      <c r="D136" s="366" t="s">
        <v>271</v>
      </c>
      <c r="E136" s="366" t="s">
        <v>271</v>
      </c>
      <c r="F136" s="366" t="s">
        <v>271</v>
      </c>
      <c r="G136" s="366" t="s">
        <v>271</v>
      </c>
      <c r="H136" s="366" t="s">
        <v>271</v>
      </c>
      <c r="I136" s="366" t="s">
        <v>271</v>
      </c>
      <c r="J136" s="366" t="s">
        <v>271</v>
      </c>
      <c r="K136" s="366" t="s">
        <v>271</v>
      </c>
      <c r="L136" s="366" t="s">
        <v>271</v>
      </c>
      <c r="M136" s="366" t="s">
        <v>271</v>
      </c>
      <c r="N136" s="366" t="s">
        <v>271</v>
      </c>
      <c r="O136" s="366" t="s">
        <v>271</v>
      </c>
      <c r="P136" s="366" t="s">
        <v>271</v>
      </c>
      <c r="Q136" s="366" t="s">
        <v>271</v>
      </c>
      <c r="R136" s="366" t="s">
        <v>271</v>
      </c>
      <c r="S136" s="366" t="s">
        <v>271</v>
      </c>
      <c r="T136" s="366" t="s">
        <v>271</v>
      </c>
      <c r="U136" s="366" t="s">
        <v>271</v>
      </c>
      <c r="V136" s="366" t="s">
        <v>271</v>
      </c>
      <c r="W136" s="366" t="s">
        <v>271</v>
      </c>
      <c r="X136" s="366" t="s">
        <v>271</v>
      </c>
      <c r="Y136" s="366" t="s">
        <v>271</v>
      </c>
      <c r="Z136" s="366" t="s">
        <v>271</v>
      </c>
      <c r="AA136" s="366" t="s">
        <v>271</v>
      </c>
      <c r="AB136" s="366" t="s">
        <v>271</v>
      </c>
      <c r="AC136" s="366" t="s">
        <v>271</v>
      </c>
      <c r="AD136" s="366" t="s">
        <v>271</v>
      </c>
      <c r="AE136" s="366" t="s">
        <v>271</v>
      </c>
      <c r="AF136" s="366" t="s">
        <v>271</v>
      </c>
      <c r="AG136" s="366" t="s">
        <v>271</v>
      </c>
      <c r="AH136" s="366" t="s">
        <v>271</v>
      </c>
      <c r="AI136" s="366" t="s">
        <v>271</v>
      </c>
      <c r="AJ136" s="366" t="s">
        <v>271</v>
      </c>
      <c r="AK136" s="366" t="s">
        <v>271</v>
      </c>
      <c r="AL136" s="366" t="s">
        <v>271</v>
      </c>
      <c r="AM136" s="366" t="s">
        <v>271</v>
      </c>
      <c r="AN136" s="366" t="s">
        <v>271</v>
      </c>
      <c r="AO136" s="366" t="s">
        <v>271</v>
      </c>
      <c r="AP136" s="366" t="s">
        <v>272</v>
      </c>
      <c r="AQ136" s="366" t="s">
        <v>272</v>
      </c>
      <c r="AR136" s="366" t="s">
        <v>272</v>
      </c>
      <c r="AS136" s="366" t="s">
        <v>272</v>
      </c>
      <c r="AT136" s="366" t="s">
        <v>272</v>
      </c>
      <c r="AU136" s="366" t="s">
        <v>272</v>
      </c>
      <c r="AV136" s="366" t="s">
        <v>272</v>
      </c>
      <c r="AW136" s="366" t="s">
        <v>272</v>
      </c>
      <c r="AX136" s="366" t="s">
        <v>272</v>
      </c>
      <c r="AY136" s="366" t="s">
        <v>272</v>
      </c>
      <c r="AZ136" s="366" t="s">
        <v>272</v>
      </c>
      <c r="BA136" s="366" t="s">
        <v>272</v>
      </c>
      <c r="BB136" s="366" t="s">
        <v>272</v>
      </c>
      <c r="BC136" s="366" t="s">
        <v>272</v>
      </c>
      <c r="BD136" s="366" t="s">
        <v>272</v>
      </c>
      <c r="BE136" s="366" t="s">
        <v>272</v>
      </c>
      <c r="BF136" s="366" t="s">
        <v>272</v>
      </c>
      <c r="BG136" s="366" t="s">
        <v>272</v>
      </c>
      <c r="BH136" s="366" t="s">
        <v>272</v>
      </c>
      <c r="BI136" s="366" t="s">
        <v>272</v>
      </c>
      <c r="BJ136" s="366" t="s">
        <v>273</v>
      </c>
      <c r="BK136" s="366" t="s">
        <v>273</v>
      </c>
      <c r="BL136" s="366" t="s">
        <v>273</v>
      </c>
      <c r="BM136" s="366" t="s">
        <v>273</v>
      </c>
      <c r="BN136" s="366" t="s">
        <v>273</v>
      </c>
      <c r="BO136" s="366" t="s">
        <v>273</v>
      </c>
      <c r="BP136" s="366" t="s">
        <v>273</v>
      </c>
      <c r="BQ136" s="366" t="s">
        <v>273</v>
      </c>
      <c r="BR136" s="366" t="s">
        <v>273</v>
      </c>
      <c r="BS136" s="366" t="s">
        <v>273</v>
      </c>
      <c r="BT136" s="366" t="s">
        <v>273</v>
      </c>
      <c r="BU136" s="366" t="s">
        <v>273</v>
      </c>
      <c r="BV136" s="366" t="s">
        <v>273</v>
      </c>
      <c r="BW136" s="366" t="s">
        <v>273</v>
      </c>
      <c r="BX136" s="366" t="s">
        <v>273</v>
      </c>
      <c r="BY136" s="366" t="s">
        <v>273</v>
      </c>
      <c r="BZ136" s="366" t="s">
        <v>273</v>
      </c>
      <c r="CA136" s="366" t="s">
        <v>273</v>
      </c>
      <c r="CB136" s="366" t="s">
        <v>273</v>
      </c>
      <c r="CC136" s="366" t="s">
        <v>273</v>
      </c>
      <c r="CD136" s="366" t="s">
        <v>273</v>
      </c>
      <c r="CE136" s="366" t="s">
        <v>273</v>
      </c>
      <c r="CF136" s="366" t="s">
        <v>273</v>
      </c>
      <c r="CG136" s="366" t="s">
        <v>273</v>
      </c>
      <c r="CH136" s="366" t="s">
        <v>273</v>
      </c>
      <c r="CI136" s="366" t="s">
        <v>273</v>
      </c>
      <c r="CJ136" s="366" t="s">
        <v>273</v>
      </c>
      <c r="CK136" s="366" t="s">
        <v>273</v>
      </c>
      <c r="CL136" s="366" t="s">
        <v>273</v>
      </c>
      <c r="CM136" s="366" t="s">
        <v>273</v>
      </c>
      <c r="CN136" s="366" t="s">
        <v>274</v>
      </c>
      <c r="CO136" s="366" t="s">
        <v>274</v>
      </c>
      <c r="CP136" s="366" t="s">
        <v>274</v>
      </c>
      <c r="CQ136" s="366" t="s">
        <v>274</v>
      </c>
      <c r="CR136" s="366" t="s">
        <v>274</v>
      </c>
      <c r="CS136" s="366" t="s">
        <v>274</v>
      </c>
      <c r="CT136" s="366" t="s">
        <v>274</v>
      </c>
      <c r="CU136" s="366" t="s">
        <v>274</v>
      </c>
      <c r="CV136" s="366" t="s">
        <v>274</v>
      </c>
      <c r="CW136" s="366" t="s">
        <v>274</v>
      </c>
      <c r="CX136" s="366" t="s">
        <v>274</v>
      </c>
      <c r="CY136" s="366" t="s">
        <v>274</v>
      </c>
      <c r="CZ136" s="366" t="s">
        <v>274</v>
      </c>
      <c r="DA136" s="366" t="s">
        <v>274</v>
      </c>
      <c r="DB136" s="366" t="s">
        <v>274</v>
      </c>
      <c r="DC136" s="366" t="s">
        <v>274</v>
      </c>
      <c r="DD136" s="366" t="s">
        <v>274</v>
      </c>
      <c r="DE136" s="366" t="s">
        <v>274</v>
      </c>
      <c r="DF136" s="366" t="s">
        <v>274</v>
      </c>
      <c r="DG136" s="366" t="s">
        <v>274</v>
      </c>
      <c r="DH136" s="366" t="s">
        <v>274</v>
      </c>
      <c r="DI136" s="366" t="s">
        <v>274</v>
      </c>
      <c r="DJ136" s="366" t="s">
        <v>274</v>
      </c>
      <c r="DK136" s="366" t="s">
        <v>274</v>
      </c>
      <c r="DL136" s="366" t="s">
        <v>274</v>
      </c>
      <c r="DM136" s="366" t="s">
        <v>274</v>
      </c>
      <c r="DN136" s="366" t="s">
        <v>274</v>
      </c>
      <c r="DO136" s="366" t="s">
        <v>274</v>
      </c>
      <c r="DP136" s="366" t="s">
        <v>274</v>
      </c>
      <c r="DQ136" s="366" t="s">
        <v>274</v>
      </c>
      <c r="DR136" s="366" t="s">
        <v>274</v>
      </c>
      <c r="DS136" s="366" t="s">
        <v>274</v>
      </c>
      <c r="DT136" s="366" t="s">
        <v>274</v>
      </c>
      <c r="DU136" s="366" t="s">
        <v>274</v>
      </c>
      <c r="DV136" s="366" t="s">
        <v>274</v>
      </c>
      <c r="DW136" s="366" t="s">
        <v>274</v>
      </c>
      <c r="DX136" s="366" t="s">
        <v>274</v>
      </c>
      <c r="DY136" s="366" t="s">
        <v>274</v>
      </c>
      <c r="DZ136" s="366" t="s">
        <v>274</v>
      </c>
      <c r="EA136" s="366" t="s">
        <v>274</v>
      </c>
      <c r="EB136" s="366" t="s">
        <v>274</v>
      </c>
      <c r="EC136" s="366" t="s">
        <v>274</v>
      </c>
      <c r="ED136" s="366" t="s">
        <v>274</v>
      </c>
      <c r="EE136" s="366" t="s">
        <v>274</v>
      </c>
      <c r="EF136" s="366" t="s">
        <v>274</v>
      </c>
      <c r="EG136" s="366" t="s">
        <v>274</v>
      </c>
      <c r="EH136" s="366" t="s">
        <v>274</v>
      </c>
      <c r="EI136" s="366" t="s">
        <v>274</v>
      </c>
      <c r="EJ136" s="366" t="s">
        <v>274</v>
      </c>
      <c r="EK136" s="366" t="s">
        <v>274</v>
      </c>
      <c r="EL136" s="366" t="s">
        <v>274</v>
      </c>
      <c r="EM136" s="366" t="s">
        <v>274</v>
      </c>
      <c r="EN136" s="366" t="s">
        <v>274</v>
      </c>
      <c r="EO136" s="366" t="s">
        <v>274</v>
      </c>
      <c r="EP136" s="366" t="s">
        <v>274</v>
      </c>
      <c r="EQ136" s="366" t="s">
        <v>274</v>
      </c>
      <c r="ER136" s="366" t="s">
        <v>274</v>
      </c>
      <c r="ES136" s="366" t="s">
        <v>274</v>
      </c>
      <c r="ET136" s="366" t="s">
        <v>274</v>
      </c>
      <c r="EU136" s="366" t="s">
        <v>274</v>
      </c>
      <c r="EV136" s="366" t="s">
        <v>274</v>
      </c>
      <c r="EW136" s="366" t="s">
        <v>274</v>
      </c>
      <c r="EX136" s="366" t="s">
        <v>274</v>
      </c>
      <c r="EY136" s="366" t="s">
        <v>274</v>
      </c>
      <c r="EZ136" s="366" t="s">
        <v>274</v>
      </c>
      <c r="FA136" s="366" t="s">
        <v>274</v>
      </c>
      <c r="FB136" s="366" t="s">
        <v>274</v>
      </c>
      <c r="FC136" s="366" t="s">
        <v>274</v>
      </c>
      <c r="FD136" s="366" t="s">
        <v>274</v>
      </c>
      <c r="FE136" s="366" t="s">
        <v>274</v>
      </c>
      <c r="FF136" s="366" t="s">
        <v>274</v>
      </c>
    </row>
    <row r="137" spans="2:162" s="364" customFormat="1" ht="12.75" hidden="1">
      <c r="B137" s="366">
        <v>53</v>
      </c>
      <c r="C137" s="366" t="s">
        <v>271</v>
      </c>
      <c r="D137" s="366" t="s">
        <v>271</v>
      </c>
      <c r="E137" s="366" t="s">
        <v>271</v>
      </c>
      <c r="F137" s="366" t="s">
        <v>271</v>
      </c>
      <c r="G137" s="366" t="s">
        <v>271</v>
      </c>
      <c r="H137" s="366" t="s">
        <v>271</v>
      </c>
      <c r="I137" s="366" t="s">
        <v>271</v>
      </c>
      <c r="J137" s="366" t="s">
        <v>271</v>
      </c>
      <c r="K137" s="366" t="s">
        <v>271</v>
      </c>
      <c r="L137" s="366" t="s">
        <v>271</v>
      </c>
      <c r="M137" s="366" t="s">
        <v>271</v>
      </c>
      <c r="N137" s="366" t="s">
        <v>271</v>
      </c>
      <c r="O137" s="366" t="s">
        <v>271</v>
      </c>
      <c r="P137" s="366" t="s">
        <v>271</v>
      </c>
      <c r="Q137" s="366" t="s">
        <v>271</v>
      </c>
      <c r="R137" s="366" t="s">
        <v>271</v>
      </c>
      <c r="S137" s="366" t="s">
        <v>271</v>
      </c>
      <c r="T137" s="366" t="s">
        <v>271</v>
      </c>
      <c r="U137" s="366" t="s">
        <v>271</v>
      </c>
      <c r="V137" s="366" t="s">
        <v>271</v>
      </c>
      <c r="W137" s="366" t="s">
        <v>271</v>
      </c>
      <c r="X137" s="366" t="s">
        <v>271</v>
      </c>
      <c r="Y137" s="366" t="s">
        <v>271</v>
      </c>
      <c r="Z137" s="366" t="s">
        <v>271</v>
      </c>
      <c r="AA137" s="366" t="s">
        <v>271</v>
      </c>
      <c r="AB137" s="366" t="s">
        <v>271</v>
      </c>
      <c r="AC137" s="366" t="s">
        <v>271</v>
      </c>
      <c r="AD137" s="366" t="s">
        <v>271</v>
      </c>
      <c r="AE137" s="366" t="s">
        <v>271</v>
      </c>
      <c r="AF137" s="366" t="s">
        <v>271</v>
      </c>
      <c r="AG137" s="366" t="s">
        <v>271</v>
      </c>
      <c r="AH137" s="366" t="s">
        <v>271</v>
      </c>
      <c r="AI137" s="366" t="s">
        <v>271</v>
      </c>
      <c r="AJ137" s="366" t="s">
        <v>271</v>
      </c>
      <c r="AK137" s="366" t="s">
        <v>271</v>
      </c>
      <c r="AL137" s="366" t="s">
        <v>271</v>
      </c>
      <c r="AM137" s="366" t="s">
        <v>271</v>
      </c>
      <c r="AN137" s="366" t="s">
        <v>271</v>
      </c>
      <c r="AO137" s="366" t="s">
        <v>271</v>
      </c>
      <c r="AP137" s="366" t="s">
        <v>272</v>
      </c>
      <c r="AQ137" s="366" t="s">
        <v>272</v>
      </c>
      <c r="AR137" s="366" t="s">
        <v>272</v>
      </c>
      <c r="AS137" s="366" t="s">
        <v>272</v>
      </c>
      <c r="AT137" s="366" t="s">
        <v>272</v>
      </c>
      <c r="AU137" s="366" t="s">
        <v>272</v>
      </c>
      <c r="AV137" s="366" t="s">
        <v>272</v>
      </c>
      <c r="AW137" s="366" t="s">
        <v>272</v>
      </c>
      <c r="AX137" s="366" t="s">
        <v>272</v>
      </c>
      <c r="AY137" s="366" t="s">
        <v>272</v>
      </c>
      <c r="AZ137" s="366" t="s">
        <v>272</v>
      </c>
      <c r="BA137" s="366" t="s">
        <v>272</v>
      </c>
      <c r="BB137" s="366" t="s">
        <v>272</v>
      </c>
      <c r="BC137" s="366" t="s">
        <v>272</v>
      </c>
      <c r="BD137" s="366" t="s">
        <v>272</v>
      </c>
      <c r="BE137" s="366" t="s">
        <v>272</v>
      </c>
      <c r="BF137" s="366" t="s">
        <v>272</v>
      </c>
      <c r="BG137" s="366" t="s">
        <v>272</v>
      </c>
      <c r="BH137" s="366" t="s">
        <v>272</v>
      </c>
      <c r="BI137" s="366" t="s">
        <v>272</v>
      </c>
      <c r="BJ137" s="366" t="s">
        <v>273</v>
      </c>
      <c r="BK137" s="366" t="s">
        <v>273</v>
      </c>
      <c r="BL137" s="366" t="s">
        <v>273</v>
      </c>
      <c r="BM137" s="366" t="s">
        <v>273</v>
      </c>
      <c r="BN137" s="366" t="s">
        <v>273</v>
      </c>
      <c r="BO137" s="366" t="s">
        <v>273</v>
      </c>
      <c r="BP137" s="366" t="s">
        <v>273</v>
      </c>
      <c r="BQ137" s="366" t="s">
        <v>273</v>
      </c>
      <c r="BR137" s="366" t="s">
        <v>273</v>
      </c>
      <c r="BS137" s="366" t="s">
        <v>273</v>
      </c>
      <c r="BT137" s="366" t="s">
        <v>273</v>
      </c>
      <c r="BU137" s="366" t="s">
        <v>273</v>
      </c>
      <c r="BV137" s="366" t="s">
        <v>273</v>
      </c>
      <c r="BW137" s="366" t="s">
        <v>273</v>
      </c>
      <c r="BX137" s="366" t="s">
        <v>273</v>
      </c>
      <c r="BY137" s="366" t="s">
        <v>273</v>
      </c>
      <c r="BZ137" s="366" t="s">
        <v>273</v>
      </c>
      <c r="CA137" s="366" t="s">
        <v>273</v>
      </c>
      <c r="CB137" s="366" t="s">
        <v>273</v>
      </c>
      <c r="CC137" s="366" t="s">
        <v>273</v>
      </c>
      <c r="CD137" s="366" t="s">
        <v>273</v>
      </c>
      <c r="CE137" s="366" t="s">
        <v>273</v>
      </c>
      <c r="CF137" s="366" t="s">
        <v>273</v>
      </c>
      <c r="CG137" s="366" t="s">
        <v>273</v>
      </c>
      <c r="CH137" s="366" t="s">
        <v>273</v>
      </c>
      <c r="CI137" s="366" t="s">
        <v>273</v>
      </c>
      <c r="CJ137" s="366" t="s">
        <v>273</v>
      </c>
      <c r="CK137" s="366" t="s">
        <v>273</v>
      </c>
      <c r="CL137" s="366" t="s">
        <v>273</v>
      </c>
      <c r="CM137" s="366" t="s">
        <v>273</v>
      </c>
      <c r="CN137" s="366" t="s">
        <v>274</v>
      </c>
      <c r="CO137" s="366" t="s">
        <v>274</v>
      </c>
      <c r="CP137" s="366" t="s">
        <v>274</v>
      </c>
      <c r="CQ137" s="366" t="s">
        <v>274</v>
      </c>
      <c r="CR137" s="366" t="s">
        <v>274</v>
      </c>
      <c r="CS137" s="366" t="s">
        <v>274</v>
      </c>
      <c r="CT137" s="366" t="s">
        <v>274</v>
      </c>
      <c r="CU137" s="366" t="s">
        <v>274</v>
      </c>
      <c r="CV137" s="366" t="s">
        <v>274</v>
      </c>
      <c r="CW137" s="366" t="s">
        <v>274</v>
      </c>
      <c r="CX137" s="366" t="s">
        <v>274</v>
      </c>
      <c r="CY137" s="366" t="s">
        <v>274</v>
      </c>
      <c r="CZ137" s="366" t="s">
        <v>274</v>
      </c>
      <c r="DA137" s="366" t="s">
        <v>274</v>
      </c>
      <c r="DB137" s="366" t="s">
        <v>274</v>
      </c>
      <c r="DC137" s="366" t="s">
        <v>274</v>
      </c>
      <c r="DD137" s="366" t="s">
        <v>274</v>
      </c>
      <c r="DE137" s="366" t="s">
        <v>274</v>
      </c>
      <c r="DF137" s="366" t="s">
        <v>274</v>
      </c>
      <c r="DG137" s="366" t="s">
        <v>274</v>
      </c>
      <c r="DH137" s="366" t="s">
        <v>274</v>
      </c>
      <c r="DI137" s="366" t="s">
        <v>274</v>
      </c>
      <c r="DJ137" s="366" t="s">
        <v>274</v>
      </c>
      <c r="DK137" s="366" t="s">
        <v>274</v>
      </c>
      <c r="DL137" s="366" t="s">
        <v>274</v>
      </c>
      <c r="DM137" s="366" t="s">
        <v>274</v>
      </c>
      <c r="DN137" s="366" t="s">
        <v>274</v>
      </c>
      <c r="DO137" s="366" t="s">
        <v>274</v>
      </c>
      <c r="DP137" s="366" t="s">
        <v>274</v>
      </c>
      <c r="DQ137" s="366" t="s">
        <v>274</v>
      </c>
      <c r="DR137" s="366" t="s">
        <v>274</v>
      </c>
      <c r="DS137" s="366" t="s">
        <v>274</v>
      </c>
      <c r="DT137" s="366" t="s">
        <v>274</v>
      </c>
      <c r="DU137" s="366" t="s">
        <v>274</v>
      </c>
      <c r="DV137" s="366" t="s">
        <v>274</v>
      </c>
      <c r="DW137" s="366" t="s">
        <v>274</v>
      </c>
      <c r="DX137" s="366" t="s">
        <v>274</v>
      </c>
      <c r="DY137" s="366" t="s">
        <v>274</v>
      </c>
      <c r="DZ137" s="366" t="s">
        <v>274</v>
      </c>
      <c r="EA137" s="366" t="s">
        <v>274</v>
      </c>
      <c r="EB137" s="366" t="s">
        <v>274</v>
      </c>
      <c r="EC137" s="366" t="s">
        <v>274</v>
      </c>
      <c r="ED137" s="366" t="s">
        <v>274</v>
      </c>
      <c r="EE137" s="366" t="s">
        <v>274</v>
      </c>
      <c r="EF137" s="366" t="s">
        <v>274</v>
      </c>
      <c r="EG137" s="366" t="s">
        <v>274</v>
      </c>
      <c r="EH137" s="366" t="s">
        <v>274</v>
      </c>
      <c r="EI137" s="366" t="s">
        <v>274</v>
      </c>
      <c r="EJ137" s="366" t="s">
        <v>274</v>
      </c>
      <c r="EK137" s="366" t="s">
        <v>274</v>
      </c>
      <c r="EL137" s="366" t="s">
        <v>274</v>
      </c>
      <c r="EM137" s="366" t="s">
        <v>274</v>
      </c>
      <c r="EN137" s="366" t="s">
        <v>274</v>
      </c>
      <c r="EO137" s="366" t="s">
        <v>274</v>
      </c>
      <c r="EP137" s="366" t="s">
        <v>274</v>
      </c>
      <c r="EQ137" s="366" t="s">
        <v>274</v>
      </c>
      <c r="ER137" s="366" t="s">
        <v>274</v>
      </c>
      <c r="ES137" s="366" t="s">
        <v>274</v>
      </c>
      <c r="ET137" s="366" t="s">
        <v>274</v>
      </c>
      <c r="EU137" s="366" t="s">
        <v>274</v>
      </c>
      <c r="EV137" s="366" t="s">
        <v>274</v>
      </c>
      <c r="EW137" s="366" t="s">
        <v>274</v>
      </c>
      <c r="EX137" s="366" t="s">
        <v>274</v>
      </c>
      <c r="EY137" s="366" t="s">
        <v>274</v>
      </c>
      <c r="EZ137" s="366" t="s">
        <v>274</v>
      </c>
      <c r="FA137" s="366" t="s">
        <v>274</v>
      </c>
      <c r="FB137" s="366" t="s">
        <v>274</v>
      </c>
      <c r="FC137" s="366" t="s">
        <v>274</v>
      </c>
      <c r="FD137" s="366" t="s">
        <v>274</v>
      </c>
      <c r="FE137" s="366" t="s">
        <v>274</v>
      </c>
      <c r="FF137" s="366" t="s">
        <v>274</v>
      </c>
    </row>
    <row r="138" spans="2:162" s="364" customFormat="1" ht="12.75" hidden="1">
      <c r="B138" s="366">
        <v>54</v>
      </c>
      <c r="C138" s="366" t="s">
        <v>271</v>
      </c>
      <c r="D138" s="366" t="s">
        <v>271</v>
      </c>
      <c r="E138" s="366" t="s">
        <v>271</v>
      </c>
      <c r="F138" s="366" t="s">
        <v>271</v>
      </c>
      <c r="G138" s="366" t="s">
        <v>271</v>
      </c>
      <c r="H138" s="366" t="s">
        <v>271</v>
      </c>
      <c r="I138" s="366" t="s">
        <v>271</v>
      </c>
      <c r="J138" s="366" t="s">
        <v>271</v>
      </c>
      <c r="K138" s="366" t="s">
        <v>271</v>
      </c>
      <c r="L138" s="366" t="s">
        <v>271</v>
      </c>
      <c r="M138" s="366" t="s">
        <v>271</v>
      </c>
      <c r="N138" s="366" t="s">
        <v>271</v>
      </c>
      <c r="O138" s="366" t="s">
        <v>271</v>
      </c>
      <c r="P138" s="366" t="s">
        <v>271</v>
      </c>
      <c r="Q138" s="366" t="s">
        <v>271</v>
      </c>
      <c r="R138" s="366" t="s">
        <v>271</v>
      </c>
      <c r="S138" s="366" t="s">
        <v>271</v>
      </c>
      <c r="T138" s="366" t="s">
        <v>271</v>
      </c>
      <c r="U138" s="366" t="s">
        <v>271</v>
      </c>
      <c r="V138" s="366" t="s">
        <v>271</v>
      </c>
      <c r="W138" s="366" t="s">
        <v>271</v>
      </c>
      <c r="X138" s="366" t="s">
        <v>271</v>
      </c>
      <c r="Y138" s="366" t="s">
        <v>271</v>
      </c>
      <c r="Z138" s="366" t="s">
        <v>271</v>
      </c>
      <c r="AA138" s="366" t="s">
        <v>271</v>
      </c>
      <c r="AB138" s="366" t="s">
        <v>271</v>
      </c>
      <c r="AC138" s="366" t="s">
        <v>271</v>
      </c>
      <c r="AD138" s="366" t="s">
        <v>271</v>
      </c>
      <c r="AE138" s="366" t="s">
        <v>271</v>
      </c>
      <c r="AF138" s="366" t="s">
        <v>271</v>
      </c>
      <c r="AG138" s="366" t="s">
        <v>271</v>
      </c>
      <c r="AH138" s="366" t="s">
        <v>271</v>
      </c>
      <c r="AI138" s="366" t="s">
        <v>271</v>
      </c>
      <c r="AJ138" s="366" t="s">
        <v>271</v>
      </c>
      <c r="AK138" s="366" t="s">
        <v>271</v>
      </c>
      <c r="AL138" s="366" t="s">
        <v>271</v>
      </c>
      <c r="AM138" s="366" t="s">
        <v>271</v>
      </c>
      <c r="AN138" s="366" t="s">
        <v>271</v>
      </c>
      <c r="AO138" s="366" t="s">
        <v>271</v>
      </c>
      <c r="AP138" s="366" t="s">
        <v>272</v>
      </c>
      <c r="AQ138" s="366" t="s">
        <v>272</v>
      </c>
      <c r="AR138" s="366" t="s">
        <v>272</v>
      </c>
      <c r="AS138" s="366" t="s">
        <v>272</v>
      </c>
      <c r="AT138" s="366" t="s">
        <v>272</v>
      </c>
      <c r="AU138" s="366" t="s">
        <v>272</v>
      </c>
      <c r="AV138" s="366" t="s">
        <v>272</v>
      </c>
      <c r="AW138" s="366" t="s">
        <v>272</v>
      </c>
      <c r="AX138" s="366" t="s">
        <v>272</v>
      </c>
      <c r="AY138" s="366" t="s">
        <v>272</v>
      </c>
      <c r="AZ138" s="366" t="s">
        <v>272</v>
      </c>
      <c r="BA138" s="366" t="s">
        <v>272</v>
      </c>
      <c r="BB138" s="366" t="s">
        <v>272</v>
      </c>
      <c r="BC138" s="366" t="s">
        <v>272</v>
      </c>
      <c r="BD138" s="366" t="s">
        <v>272</v>
      </c>
      <c r="BE138" s="366" t="s">
        <v>272</v>
      </c>
      <c r="BF138" s="366" t="s">
        <v>272</v>
      </c>
      <c r="BG138" s="366" t="s">
        <v>272</v>
      </c>
      <c r="BH138" s="366" t="s">
        <v>272</v>
      </c>
      <c r="BI138" s="366" t="s">
        <v>272</v>
      </c>
      <c r="BJ138" s="366" t="s">
        <v>273</v>
      </c>
      <c r="BK138" s="366" t="s">
        <v>273</v>
      </c>
      <c r="BL138" s="366" t="s">
        <v>273</v>
      </c>
      <c r="BM138" s="366" t="s">
        <v>273</v>
      </c>
      <c r="BN138" s="366" t="s">
        <v>273</v>
      </c>
      <c r="BO138" s="366" t="s">
        <v>273</v>
      </c>
      <c r="BP138" s="366" t="s">
        <v>273</v>
      </c>
      <c r="BQ138" s="366" t="s">
        <v>273</v>
      </c>
      <c r="BR138" s="366" t="s">
        <v>273</v>
      </c>
      <c r="BS138" s="366" t="s">
        <v>273</v>
      </c>
      <c r="BT138" s="366" t="s">
        <v>273</v>
      </c>
      <c r="BU138" s="366" t="s">
        <v>273</v>
      </c>
      <c r="BV138" s="366" t="s">
        <v>273</v>
      </c>
      <c r="BW138" s="366" t="s">
        <v>273</v>
      </c>
      <c r="BX138" s="366" t="s">
        <v>273</v>
      </c>
      <c r="BY138" s="366" t="s">
        <v>273</v>
      </c>
      <c r="BZ138" s="366" t="s">
        <v>273</v>
      </c>
      <c r="CA138" s="366" t="s">
        <v>273</v>
      </c>
      <c r="CB138" s="366" t="s">
        <v>273</v>
      </c>
      <c r="CC138" s="366" t="s">
        <v>273</v>
      </c>
      <c r="CD138" s="366" t="s">
        <v>273</v>
      </c>
      <c r="CE138" s="366" t="s">
        <v>273</v>
      </c>
      <c r="CF138" s="366" t="s">
        <v>273</v>
      </c>
      <c r="CG138" s="366" t="s">
        <v>273</v>
      </c>
      <c r="CH138" s="366" t="s">
        <v>273</v>
      </c>
      <c r="CI138" s="366" t="s">
        <v>273</v>
      </c>
      <c r="CJ138" s="366" t="s">
        <v>273</v>
      </c>
      <c r="CK138" s="366" t="s">
        <v>273</v>
      </c>
      <c r="CL138" s="366" t="s">
        <v>273</v>
      </c>
      <c r="CM138" s="366" t="s">
        <v>273</v>
      </c>
      <c r="CN138" s="366" t="s">
        <v>274</v>
      </c>
      <c r="CO138" s="366" t="s">
        <v>274</v>
      </c>
      <c r="CP138" s="366" t="s">
        <v>274</v>
      </c>
      <c r="CQ138" s="366" t="s">
        <v>274</v>
      </c>
      <c r="CR138" s="366" t="s">
        <v>274</v>
      </c>
      <c r="CS138" s="366" t="s">
        <v>274</v>
      </c>
      <c r="CT138" s="366" t="s">
        <v>274</v>
      </c>
      <c r="CU138" s="366" t="s">
        <v>274</v>
      </c>
      <c r="CV138" s="366" t="s">
        <v>274</v>
      </c>
      <c r="CW138" s="366" t="s">
        <v>274</v>
      </c>
      <c r="CX138" s="366" t="s">
        <v>274</v>
      </c>
      <c r="CY138" s="366" t="s">
        <v>274</v>
      </c>
      <c r="CZ138" s="366" t="s">
        <v>274</v>
      </c>
      <c r="DA138" s="366" t="s">
        <v>274</v>
      </c>
      <c r="DB138" s="366" t="s">
        <v>274</v>
      </c>
      <c r="DC138" s="366" t="s">
        <v>274</v>
      </c>
      <c r="DD138" s="366" t="s">
        <v>274</v>
      </c>
      <c r="DE138" s="366" t="s">
        <v>274</v>
      </c>
      <c r="DF138" s="366" t="s">
        <v>274</v>
      </c>
      <c r="DG138" s="366" t="s">
        <v>274</v>
      </c>
      <c r="DH138" s="366" t="s">
        <v>274</v>
      </c>
      <c r="DI138" s="366" t="s">
        <v>274</v>
      </c>
      <c r="DJ138" s="366" t="s">
        <v>274</v>
      </c>
      <c r="DK138" s="366" t="s">
        <v>274</v>
      </c>
      <c r="DL138" s="366" t="s">
        <v>274</v>
      </c>
      <c r="DM138" s="366" t="s">
        <v>274</v>
      </c>
      <c r="DN138" s="366" t="s">
        <v>274</v>
      </c>
      <c r="DO138" s="366" t="s">
        <v>274</v>
      </c>
      <c r="DP138" s="366" t="s">
        <v>274</v>
      </c>
      <c r="DQ138" s="366" t="s">
        <v>274</v>
      </c>
      <c r="DR138" s="366" t="s">
        <v>274</v>
      </c>
      <c r="DS138" s="366" t="s">
        <v>274</v>
      </c>
      <c r="DT138" s="366" t="s">
        <v>274</v>
      </c>
      <c r="DU138" s="366" t="s">
        <v>274</v>
      </c>
      <c r="DV138" s="366" t="s">
        <v>274</v>
      </c>
      <c r="DW138" s="366" t="s">
        <v>274</v>
      </c>
      <c r="DX138" s="366" t="s">
        <v>274</v>
      </c>
      <c r="DY138" s="366" t="s">
        <v>274</v>
      </c>
      <c r="DZ138" s="366" t="s">
        <v>274</v>
      </c>
      <c r="EA138" s="366" t="s">
        <v>274</v>
      </c>
      <c r="EB138" s="366" t="s">
        <v>274</v>
      </c>
      <c r="EC138" s="366" t="s">
        <v>274</v>
      </c>
      <c r="ED138" s="366" t="s">
        <v>274</v>
      </c>
      <c r="EE138" s="366" t="s">
        <v>274</v>
      </c>
      <c r="EF138" s="366" t="s">
        <v>274</v>
      </c>
      <c r="EG138" s="366" t="s">
        <v>274</v>
      </c>
      <c r="EH138" s="366" t="s">
        <v>274</v>
      </c>
      <c r="EI138" s="366" t="s">
        <v>274</v>
      </c>
      <c r="EJ138" s="366" t="s">
        <v>274</v>
      </c>
      <c r="EK138" s="366" t="s">
        <v>274</v>
      </c>
      <c r="EL138" s="366" t="s">
        <v>274</v>
      </c>
      <c r="EM138" s="366" t="s">
        <v>274</v>
      </c>
      <c r="EN138" s="366" t="s">
        <v>274</v>
      </c>
      <c r="EO138" s="366" t="s">
        <v>274</v>
      </c>
      <c r="EP138" s="366" t="s">
        <v>274</v>
      </c>
      <c r="EQ138" s="366" t="s">
        <v>274</v>
      </c>
      <c r="ER138" s="366" t="s">
        <v>274</v>
      </c>
      <c r="ES138" s="366" t="s">
        <v>274</v>
      </c>
      <c r="ET138" s="366" t="s">
        <v>274</v>
      </c>
      <c r="EU138" s="366" t="s">
        <v>274</v>
      </c>
      <c r="EV138" s="366" t="s">
        <v>274</v>
      </c>
      <c r="EW138" s="366" t="s">
        <v>274</v>
      </c>
      <c r="EX138" s="366" t="s">
        <v>274</v>
      </c>
      <c r="EY138" s="366" t="s">
        <v>274</v>
      </c>
      <c r="EZ138" s="366" t="s">
        <v>274</v>
      </c>
      <c r="FA138" s="366" t="s">
        <v>274</v>
      </c>
      <c r="FB138" s="366" t="s">
        <v>274</v>
      </c>
      <c r="FC138" s="366" t="s">
        <v>274</v>
      </c>
      <c r="FD138" s="366" t="s">
        <v>274</v>
      </c>
      <c r="FE138" s="366" t="s">
        <v>274</v>
      </c>
      <c r="FF138" s="366" t="s">
        <v>274</v>
      </c>
    </row>
    <row r="139" spans="2:162" s="364" customFormat="1" ht="12.75" hidden="1">
      <c r="B139" s="366">
        <v>55</v>
      </c>
      <c r="C139" s="366" t="s">
        <v>271</v>
      </c>
      <c r="D139" s="366" t="s">
        <v>271</v>
      </c>
      <c r="E139" s="366" t="s">
        <v>271</v>
      </c>
      <c r="F139" s="366" t="s">
        <v>271</v>
      </c>
      <c r="G139" s="366" t="s">
        <v>271</v>
      </c>
      <c r="H139" s="366" t="s">
        <v>271</v>
      </c>
      <c r="I139" s="366" t="s">
        <v>271</v>
      </c>
      <c r="J139" s="366" t="s">
        <v>271</v>
      </c>
      <c r="K139" s="366" t="s">
        <v>271</v>
      </c>
      <c r="L139" s="366" t="s">
        <v>271</v>
      </c>
      <c r="M139" s="366" t="s">
        <v>271</v>
      </c>
      <c r="N139" s="366" t="s">
        <v>271</v>
      </c>
      <c r="O139" s="366" t="s">
        <v>271</v>
      </c>
      <c r="P139" s="366" t="s">
        <v>271</v>
      </c>
      <c r="Q139" s="366" t="s">
        <v>271</v>
      </c>
      <c r="R139" s="366" t="s">
        <v>271</v>
      </c>
      <c r="S139" s="366" t="s">
        <v>271</v>
      </c>
      <c r="T139" s="366" t="s">
        <v>271</v>
      </c>
      <c r="U139" s="366" t="s">
        <v>271</v>
      </c>
      <c r="V139" s="366" t="s">
        <v>271</v>
      </c>
      <c r="W139" s="366" t="s">
        <v>271</v>
      </c>
      <c r="X139" s="366" t="s">
        <v>271</v>
      </c>
      <c r="Y139" s="366" t="s">
        <v>271</v>
      </c>
      <c r="Z139" s="366" t="s">
        <v>271</v>
      </c>
      <c r="AA139" s="366" t="s">
        <v>271</v>
      </c>
      <c r="AB139" s="366" t="s">
        <v>271</v>
      </c>
      <c r="AC139" s="366" t="s">
        <v>271</v>
      </c>
      <c r="AD139" s="366" t="s">
        <v>271</v>
      </c>
      <c r="AE139" s="366" t="s">
        <v>271</v>
      </c>
      <c r="AF139" s="366" t="s">
        <v>271</v>
      </c>
      <c r="AG139" s="366" t="s">
        <v>271</v>
      </c>
      <c r="AH139" s="366" t="s">
        <v>271</v>
      </c>
      <c r="AI139" s="366" t="s">
        <v>271</v>
      </c>
      <c r="AJ139" s="366" t="s">
        <v>271</v>
      </c>
      <c r="AK139" s="366" t="s">
        <v>271</v>
      </c>
      <c r="AL139" s="366" t="s">
        <v>271</v>
      </c>
      <c r="AM139" s="366" t="s">
        <v>271</v>
      </c>
      <c r="AN139" s="366" t="s">
        <v>271</v>
      </c>
      <c r="AO139" s="366" t="s">
        <v>271</v>
      </c>
      <c r="AP139" s="366" t="s">
        <v>272</v>
      </c>
      <c r="AQ139" s="366" t="s">
        <v>272</v>
      </c>
      <c r="AR139" s="366" t="s">
        <v>272</v>
      </c>
      <c r="AS139" s="366" t="s">
        <v>272</v>
      </c>
      <c r="AT139" s="366" t="s">
        <v>272</v>
      </c>
      <c r="AU139" s="366" t="s">
        <v>272</v>
      </c>
      <c r="AV139" s="366" t="s">
        <v>272</v>
      </c>
      <c r="AW139" s="366" t="s">
        <v>272</v>
      </c>
      <c r="AX139" s="366" t="s">
        <v>272</v>
      </c>
      <c r="AY139" s="366" t="s">
        <v>272</v>
      </c>
      <c r="AZ139" s="366" t="s">
        <v>272</v>
      </c>
      <c r="BA139" s="366" t="s">
        <v>272</v>
      </c>
      <c r="BB139" s="366" t="s">
        <v>272</v>
      </c>
      <c r="BC139" s="366" t="s">
        <v>272</v>
      </c>
      <c r="BD139" s="366" t="s">
        <v>272</v>
      </c>
      <c r="BE139" s="366" t="s">
        <v>272</v>
      </c>
      <c r="BF139" s="366" t="s">
        <v>272</v>
      </c>
      <c r="BG139" s="366" t="s">
        <v>272</v>
      </c>
      <c r="BH139" s="366" t="s">
        <v>272</v>
      </c>
      <c r="BI139" s="366" t="s">
        <v>272</v>
      </c>
      <c r="BJ139" s="366" t="s">
        <v>273</v>
      </c>
      <c r="BK139" s="366" t="s">
        <v>273</v>
      </c>
      <c r="BL139" s="366" t="s">
        <v>273</v>
      </c>
      <c r="BM139" s="366" t="s">
        <v>273</v>
      </c>
      <c r="BN139" s="366" t="s">
        <v>273</v>
      </c>
      <c r="BO139" s="366" t="s">
        <v>273</v>
      </c>
      <c r="BP139" s="366" t="s">
        <v>273</v>
      </c>
      <c r="BQ139" s="366" t="s">
        <v>273</v>
      </c>
      <c r="BR139" s="366" t="s">
        <v>273</v>
      </c>
      <c r="BS139" s="366" t="s">
        <v>273</v>
      </c>
      <c r="BT139" s="366" t="s">
        <v>273</v>
      </c>
      <c r="BU139" s="366" t="s">
        <v>273</v>
      </c>
      <c r="BV139" s="366" t="s">
        <v>273</v>
      </c>
      <c r="BW139" s="366" t="s">
        <v>273</v>
      </c>
      <c r="BX139" s="366" t="s">
        <v>273</v>
      </c>
      <c r="BY139" s="366" t="s">
        <v>273</v>
      </c>
      <c r="BZ139" s="366" t="s">
        <v>273</v>
      </c>
      <c r="CA139" s="366" t="s">
        <v>273</v>
      </c>
      <c r="CB139" s="366" t="s">
        <v>273</v>
      </c>
      <c r="CC139" s="366" t="s">
        <v>273</v>
      </c>
      <c r="CD139" s="366" t="s">
        <v>273</v>
      </c>
      <c r="CE139" s="366" t="s">
        <v>273</v>
      </c>
      <c r="CF139" s="366" t="s">
        <v>273</v>
      </c>
      <c r="CG139" s="366" t="s">
        <v>273</v>
      </c>
      <c r="CH139" s="366" t="s">
        <v>273</v>
      </c>
      <c r="CI139" s="366" t="s">
        <v>273</v>
      </c>
      <c r="CJ139" s="366" t="s">
        <v>273</v>
      </c>
      <c r="CK139" s="366" t="s">
        <v>273</v>
      </c>
      <c r="CL139" s="366" t="s">
        <v>273</v>
      </c>
      <c r="CM139" s="366" t="s">
        <v>273</v>
      </c>
      <c r="CN139" s="366" t="s">
        <v>274</v>
      </c>
      <c r="CO139" s="366" t="s">
        <v>274</v>
      </c>
      <c r="CP139" s="366" t="s">
        <v>274</v>
      </c>
      <c r="CQ139" s="366" t="s">
        <v>274</v>
      </c>
      <c r="CR139" s="366" t="s">
        <v>274</v>
      </c>
      <c r="CS139" s="366" t="s">
        <v>274</v>
      </c>
      <c r="CT139" s="366" t="s">
        <v>274</v>
      </c>
      <c r="CU139" s="366" t="s">
        <v>274</v>
      </c>
      <c r="CV139" s="366" t="s">
        <v>274</v>
      </c>
      <c r="CW139" s="366" t="s">
        <v>274</v>
      </c>
      <c r="CX139" s="366" t="s">
        <v>274</v>
      </c>
      <c r="CY139" s="366" t="s">
        <v>274</v>
      </c>
      <c r="CZ139" s="366" t="s">
        <v>274</v>
      </c>
      <c r="DA139" s="366" t="s">
        <v>274</v>
      </c>
      <c r="DB139" s="366" t="s">
        <v>274</v>
      </c>
      <c r="DC139" s="366" t="s">
        <v>274</v>
      </c>
      <c r="DD139" s="366" t="s">
        <v>274</v>
      </c>
      <c r="DE139" s="366" t="s">
        <v>274</v>
      </c>
      <c r="DF139" s="366" t="s">
        <v>274</v>
      </c>
      <c r="DG139" s="366" t="s">
        <v>274</v>
      </c>
      <c r="DH139" s="366" t="s">
        <v>274</v>
      </c>
      <c r="DI139" s="366" t="s">
        <v>274</v>
      </c>
      <c r="DJ139" s="366" t="s">
        <v>274</v>
      </c>
      <c r="DK139" s="366" t="s">
        <v>274</v>
      </c>
      <c r="DL139" s="366" t="s">
        <v>274</v>
      </c>
      <c r="DM139" s="366" t="s">
        <v>274</v>
      </c>
      <c r="DN139" s="366" t="s">
        <v>274</v>
      </c>
      <c r="DO139" s="366" t="s">
        <v>274</v>
      </c>
      <c r="DP139" s="366" t="s">
        <v>274</v>
      </c>
      <c r="DQ139" s="366" t="s">
        <v>274</v>
      </c>
      <c r="DR139" s="366" t="s">
        <v>274</v>
      </c>
      <c r="DS139" s="366" t="s">
        <v>274</v>
      </c>
      <c r="DT139" s="366" t="s">
        <v>274</v>
      </c>
      <c r="DU139" s="366" t="s">
        <v>274</v>
      </c>
      <c r="DV139" s="366" t="s">
        <v>274</v>
      </c>
      <c r="DW139" s="366" t="s">
        <v>274</v>
      </c>
      <c r="DX139" s="366" t="s">
        <v>274</v>
      </c>
      <c r="DY139" s="366" t="s">
        <v>274</v>
      </c>
      <c r="DZ139" s="366" t="s">
        <v>274</v>
      </c>
      <c r="EA139" s="366" t="s">
        <v>274</v>
      </c>
      <c r="EB139" s="366" t="s">
        <v>274</v>
      </c>
      <c r="EC139" s="366" t="s">
        <v>274</v>
      </c>
      <c r="ED139" s="366" t="s">
        <v>274</v>
      </c>
      <c r="EE139" s="366" t="s">
        <v>274</v>
      </c>
      <c r="EF139" s="366" t="s">
        <v>274</v>
      </c>
      <c r="EG139" s="366" t="s">
        <v>274</v>
      </c>
      <c r="EH139" s="366" t="s">
        <v>274</v>
      </c>
      <c r="EI139" s="366" t="s">
        <v>274</v>
      </c>
      <c r="EJ139" s="366" t="s">
        <v>274</v>
      </c>
      <c r="EK139" s="366" t="s">
        <v>274</v>
      </c>
      <c r="EL139" s="366" t="s">
        <v>274</v>
      </c>
      <c r="EM139" s="366" t="s">
        <v>274</v>
      </c>
      <c r="EN139" s="366" t="s">
        <v>274</v>
      </c>
      <c r="EO139" s="366" t="s">
        <v>274</v>
      </c>
      <c r="EP139" s="366" t="s">
        <v>274</v>
      </c>
      <c r="EQ139" s="366" t="s">
        <v>274</v>
      </c>
      <c r="ER139" s="366" t="s">
        <v>274</v>
      </c>
      <c r="ES139" s="366" t="s">
        <v>274</v>
      </c>
      <c r="ET139" s="366" t="s">
        <v>274</v>
      </c>
      <c r="EU139" s="366" t="s">
        <v>274</v>
      </c>
      <c r="EV139" s="366" t="s">
        <v>274</v>
      </c>
      <c r="EW139" s="366" t="s">
        <v>274</v>
      </c>
      <c r="EX139" s="366" t="s">
        <v>274</v>
      </c>
      <c r="EY139" s="366" t="s">
        <v>274</v>
      </c>
      <c r="EZ139" s="366" t="s">
        <v>274</v>
      </c>
      <c r="FA139" s="366" t="s">
        <v>274</v>
      </c>
      <c r="FB139" s="366" t="s">
        <v>274</v>
      </c>
      <c r="FC139" s="366" t="s">
        <v>274</v>
      </c>
      <c r="FD139" s="366" t="s">
        <v>274</v>
      </c>
      <c r="FE139" s="366" t="s">
        <v>274</v>
      </c>
      <c r="FF139" s="366" t="s">
        <v>274</v>
      </c>
    </row>
    <row r="140" spans="2:162" s="364" customFormat="1" ht="12.75" hidden="1">
      <c r="B140" s="366">
        <v>56</v>
      </c>
      <c r="C140" s="366" t="s">
        <v>271</v>
      </c>
      <c r="D140" s="366" t="s">
        <v>271</v>
      </c>
      <c r="E140" s="366" t="s">
        <v>271</v>
      </c>
      <c r="F140" s="366" t="s">
        <v>271</v>
      </c>
      <c r="G140" s="366" t="s">
        <v>271</v>
      </c>
      <c r="H140" s="366" t="s">
        <v>271</v>
      </c>
      <c r="I140" s="366" t="s">
        <v>271</v>
      </c>
      <c r="J140" s="366" t="s">
        <v>271</v>
      </c>
      <c r="K140" s="366" t="s">
        <v>271</v>
      </c>
      <c r="L140" s="366" t="s">
        <v>271</v>
      </c>
      <c r="M140" s="366" t="s">
        <v>271</v>
      </c>
      <c r="N140" s="366" t="s">
        <v>271</v>
      </c>
      <c r="O140" s="366" t="s">
        <v>271</v>
      </c>
      <c r="P140" s="366" t="s">
        <v>271</v>
      </c>
      <c r="Q140" s="366" t="s">
        <v>271</v>
      </c>
      <c r="R140" s="366" t="s">
        <v>271</v>
      </c>
      <c r="S140" s="366" t="s">
        <v>271</v>
      </c>
      <c r="T140" s="366" t="s">
        <v>271</v>
      </c>
      <c r="U140" s="366" t="s">
        <v>271</v>
      </c>
      <c r="V140" s="366" t="s">
        <v>271</v>
      </c>
      <c r="W140" s="366" t="s">
        <v>271</v>
      </c>
      <c r="X140" s="366" t="s">
        <v>271</v>
      </c>
      <c r="Y140" s="366" t="s">
        <v>271</v>
      </c>
      <c r="Z140" s="366" t="s">
        <v>271</v>
      </c>
      <c r="AA140" s="366" t="s">
        <v>271</v>
      </c>
      <c r="AB140" s="366" t="s">
        <v>271</v>
      </c>
      <c r="AC140" s="366" t="s">
        <v>271</v>
      </c>
      <c r="AD140" s="366" t="s">
        <v>271</v>
      </c>
      <c r="AE140" s="366" t="s">
        <v>271</v>
      </c>
      <c r="AF140" s="366" t="s">
        <v>271</v>
      </c>
      <c r="AG140" s="366" t="s">
        <v>271</v>
      </c>
      <c r="AH140" s="366" t="s">
        <v>271</v>
      </c>
      <c r="AI140" s="366" t="s">
        <v>271</v>
      </c>
      <c r="AJ140" s="366" t="s">
        <v>271</v>
      </c>
      <c r="AK140" s="366" t="s">
        <v>271</v>
      </c>
      <c r="AL140" s="366" t="s">
        <v>271</v>
      </c>
      <c r="AM140" s="366" t="s">
        <v>271</v>
      </c>
      <c r="AN140" s="366" t="s">
        <v>271</v>
      </c>
      <c r="AO140" s="366" t="s">
        <v>271</v>
      </c>
      <c r="AP140" s="366" t="s">
        <v>272</v>
      </c>
      <c r="AQ140" s="366" t="s">
        <v>272</v>
      </c>
      <c r="AR140" s="366" t="s">
        <v>272</v>
      </c>
      <c r="AS140" s="366" t="s">
        <v>272</v>
      </c>
      <c r="AT140" s="366" t="s">
        <v>272</v>
      </c>
      <c r="AU140" s="366" t="s">
        <v>272</v>
      </c>
      <c r="AV140" s="366" t="s">
        <v>272</v>
      </c>
      <c r="AW140" s="366" t="s">
        <v>272</v>
      </c>
      <c r="AX140" s="366" t="s">
        <v>272</v>
      </c>
      <c r="AY140" s="366" t="s">
        <v>272</v>
      </c>
      <c r="AZ140" s="366" t="s">
        <v>272</v>
      </c>
      <c r="BA140" s="366" t="s">
        <v>272</v>
      </c>
      <c r="BB140" s="366" t="s">
        <v>272</v>
      </c>
      <c r="BC140" s="366" t="s">
        <v>272</v>
      </c>
      <c r="BD140" s="366" t="s">
        <v>272</v>
      </c>
      <c r="BE140" s="366" t="s">
        <v>272</v>
      </c>
      <c r="BF140" s="366" t="s">
        <v>272</v>
      </c>
      <c r="BG140" s="366" t="s">
        <v>272</v>
      </c>
      <c r="BH140" s="366" t="s">
        <v>272</v>
      </c>
      <c r="BI140" s="366" t="s">
        <v>272</v>
      </c>
      <c r="BJ140" s="366" t="s">
        <v>273</v>
      </c>
      <c r="BK140" s="366" t="s">
        <v>273</v>
      </c>
      <c r="BL140" s="366" t="s">
        <v>273</v>
      </c>
      <c r="BM140" s="366" t="s">
        <v>273</v>
      </c>
      <c r="BN140" s="366" t="s">
        <v>273</v>
      </c>
      <c r="BO140" s="366" t="s">
        <v>273</v>
      </c>
      <c r="BP140" s="366" t="s">
        <v>273</v>
      </c>
      <c r="BQ140" s="366" t="s">
        <v>273</v>
      </c>
      <c r="BR140" s="366" t="s">
        <v>273</v>
      </c>
      <c r="BS140" s="366" t="s">
        <v>273</v>
      </c>
      <c r="BT140" s="366" t="s">
        <v>273</v>
      </c>
      <c r="BU140" s="366" t="s">
        <v>273</v>
      </c>
      <c r="BV140" s="366" t="s">
        <v>273</v>
      </c>
      <c r="BW140" s="366" t="s">
        <v>273</v>
      </c>
      <c r="BX140" s="366" t="s">
        <v>273</v>
      </c>
      <c r="BY140" s="366" t="s">
        <v>273</v>
      </c>
      <c r="BZ140" s="366" t="s">
        <v>273</v>
      </c>
      <c r="CA140" s="366" t="s">
        <v>273</v>
      </c>
      <c r="CB140" s="366" t="s">
        <v>273</v>
      </c>
      <c r="CC140" s="366" t="s">
        <v>273</v>
      </c>
      <c r="CD140" s="366" t="s">
        <v>273</v>
      </c>
      <c r="CE140" s="366" t="s">
        <v>273</v>
      </c>
      <c r="CF140" s="366" t="s">
        <v>273</v>
      </c>
      <c r="CG140" s="366" t="s">
        <v>273</v>
      </c>
      <c r="CH140" s="366" t="s">
        <v>273</v>
      </c>
      <c r="CI140" s="366" t="s">
        <v>273</v>
      </c>
      <c r="CJ140" s="366" t="s">
        <v>273</v>
      </c>
      <c r="CK140" s="366" t="s">
        <v>273</v>
      </c>
      <c r="CL140" s="366" t="s">
        <v>273</v>
      </c>
      <c r="CM140" s="366" t="s">
        <v>273</v>
      </c>
      <c r="CN140" s="366" t="s">
        <v>274</v>
      </c>
      <c r="CO140" s="366" t="s">
        <v>274</v>
      </c>
      <c r="CP140" s="366" t="s">
        <v>274</v>
      </c>
      <c r="CQ140" s="366" t="s">
        <v>274</v>
      </c>
      <c r="CR140" s="366" t="s">
        <v>274</v>
      </c>
      <c r="CS140" s="366" t="s">
        <v>274</v>
      </c>
      <c r="CT140" s="366" t="s">
        <v>274</v>
      </c>
      <c r="CU140" s="366" t="s">
        <v>274</v>
      </c>
      <c r="CV140" s="366" t="s">
        <v>274</v>
      </c>
      <c r="CW140" s="366" t="s">
        <v>274</v>
      </c>
      <c r="CX140" s="366" t="s">
        <v>274</v>
      </c>
      <c r="CY140" s="366" t="s">
        <v>274</v>
      </c>
      <c r="CZ140" s="366" t="s">
        <v>274</v>
      </c>
      <c r="DA140" s="366" t="s">
        <v>274</v>
      </c>
      <c r="DB140" s="366" t="s">
        <v>274</v>
      </c>
      <c r="DC140" s="366" t="s">
        <v>274</v>
      </c>
      <c r="DD140" s="366" t="s">
        <v>274</v>
      </c>
      <c r="DE140" s="366" t="s">
        <v>274</v>
      </c>
      <c r="DF140" s="366" t="s">
        <v>274</v>
      </c>
      <c r="DG140" s="366" t="s">
        <v>274</v>
      </c>
      <c r="DH140" s="366" t="s">
        <v>274</v>
      </c>
      <c r="DI140" s="366" t="s">
        <v>274</v>
      </c>
      <c r="DJ140" s="366" t="s">
        <v>274</v>
      </c>
      <c r="DK140" s="366" t="s">
        <v>274</v>
      </c>
      <c r="DL140" s="366" t="s">
        <v>274</v>
      </c>
      <c r="DM140" s="366" t="s">
        <v>274</v>
      </c>
      <c r="DN140" s="366" t="s">
        <v>274</v>
      </c>
      <c r="DO140" s="366" t="s">
        <v>274</v>
      </c>
      <c r="DP140" s="366" t="s">
        <v>274</v>
      </c>
      <c r="DQ140" s="366" t="s">
        <v>274</v>
      </c>
      <c r="DR140" s="366" t="s">
        <v>274</v>
      </c>
      <c r="DS140" s="366" t="s">
        <v>274</v>
      </c>
      <c r="DT140" s="366" t="s">
        <v>274</v>
      </c>
      <c r="DU140" s="366" t="s">
        <v>274</v>
      </c>
      <c r="DV140" s="366" t="s">
        <v>274</v>
      </c>
      <c r="DW140" s="366" t="s">
        <v>274</v>
      </c>
      <c r="DX140" s="366" t="s">
        <v>274</v>
      </c>
      <c r="DY140" s="366" t="s">
        <v>274</v>
      </c>
      <c r="DZ140" s="366" t="s">
        <v>274</v>
      </c>
      <c r="EA140" s="366" t="s">
        <v>274</v>
      </c>
      <c r="EB140" s="366" t="s">
        <v>274</v>
      </c>
      <c r="EC140" s="366" t="s">
        <v>274</v>
      </c>
      <c r="ED140" s="366" t="s">
        <v>274</v>
      </c>
      <c r="EE140" s="366" t="s">
        <v>274</v>
      </c>
      <c r="EF140" s="366" t="s">
        <v>274</v>
      </c>
      <c r="EG140" s="366" t="s">
        <v>274</v>
      </c>
      <c r="EH140" s="366" t="s">
        <v>274</v>
      </c>
      <c r="EI140" s="366" t="s">
        <v>274</v>
      </c>
      <c r="EJ140" s="366" t="s">
        <v>274</v>
      </c>
      <c r="EK140" s="366" t="s">
        <v>274</v>
      </c>
      <c r="EL140" s="366" t="s">
        <v>274</v>
      </c>
      <c r="EM140" s="366" t="s">
        <v>274</v>
      </c>
      <c r="EN140" s="366" t="s">
        <v>274</v>
      </c>
      <c r="EO140" s="366" t="s">
        <v>274</v>
      </c>
      <c r="EP140" s="366" t="s">
        <v>274</v>
      </c>
      <c r="EQ140" s="366" t="s">
        <v>274</v>
      </c>
      <c r="ER140" s="366" t="s">
        <v>274</v>
      </c>
      <c r="ES140" s="366" t="s">
        <v>274</v>
      </c>
      <c r="ET140" s="366" t="s">
        <v>274</v>
      </c>
      <c r="EU140" s="366" t="s">
        <v>274</v>
      </c>
      <c r="EV140" s="366" t="s">
        <v>274</v>
      </c>
      <c r="EW140" s="366" t="s">
        <v>274</v>
      </c>
      <c r="EX140" s="366" t="s">
        <v>274</v>
      </c>
      <c r="EY140" s="366" t="s">
        <v>274</v>
      </c>
      <c r="EZ140" s="366" t="s">
        <v>274</v>
      </c>
      <c r="FA140" s="366" t="s">
        <v>274</v>
      </c>
      <c r="FB140" s="366" t="s">
        <v>274</v>
      </c>
      <c r="FC140" s="366" t="s">
        <v>274</v>
      </c>
      <c r="FD140" s="366" t="s">
        <v>274</v>
      </c>
      <c r="FE140" s="366" t="s">
        <v>274</v>
      </c>
      <c r="FF140" s="366" t="s">
        <v>274</v>
      </c>
    </row>
    <row r="141" spans="2:162" s="364" customFormat="1" ht="12.75" hidden="1">
      <c r="B141" s="366">
        <v>57</v>
      </c>
      <c r="C141" s="366" t="s">
        <v>271</v>
      </c>
      <c r="D141" s="366" t="s">
        <v>271</v>
      </c>
      <c r="E141" s="366" t="s">
        <v>271</v>
      </c>
      <c r="F141" s="366" t="s">
        <v>271</v>
      </c>
      <c r="G141" s="366" t="s">
        <v>271</v>
      </c>
      <c r="H141" s="366" t="s">
        <v>271</v>
      </c>
      <c r="I141" s="366" t="s">
        <v>271</v>
      </c>
      <c r="J141" s="366" t="s">
        <v>271</v>
      </c>
      <c r="K141" s="366" t="s">
        <v>271</v>
      </c>
      <c r="L141" s="366" t="s">
        <v>271</v>
      </c>
      <c r="M141" s="366" t="s">
        <v>271</v>
      </c>
      <c r="N141" s="366" t="s">
        <v>271</v>
      </c>
      <c r="O141" s="366" t="s">
        <v>271</v>
      </c>
      <c r="P141" s="366" t="s">
        <v>271</v>
      </c>
      <c r="Q141" s="366" t="s">
        <v>271</v>
      </c>
      <c r="R141" s="366" t="s">
        <v>271</v>
      </c>
      <c r="S141" s="366" t="s">
        <v>271</v>
      </c>
      <c r="T141" s="366" t="s">
        <v>271</v>
      </c>
      <c r="U141" s="366" t="s">
        <v>271</v>
      </c>
      <c r="V141" s="366" t="s">
        <v>271</v>
      </c>
      <c r="W141" s="366" t="s">
        <v>271</v>
      </c>
      <c r="X141" s="366" t="s">
        <v>271</v>
      </c>
      <c r="Y141" s="366" t="s">
        <v>271</v>
      </c>
      <c r="Z141" s="366" t="s">
        <v>271</v>
      </c>
      <c r="AA141" s="366" t="s">
        <v>271</v>
      </c>
      <c r="AB141" s="366" t="s">
        <v>271</v>
      </c>
      <c r="AC141" s="366" t="s">
        <v>271</v>
      </c>
      <c r="AD141" s="366" t="s">
        <v>271</v>
      </c>
      <c r="AE141" s="366" t="s">
        <v>271</v>
      </c>
      <c r="AF141" s="366" t="s">
        <v>271</v>
      </c>
      <c r="AG141" s="366" t="s">
        <v>271</v>
      </c>
      <c r="AH141" s="366" t="s">
        <v>271</v>
      </c>
      <c r="AI141" s="366" t="s">
        <v>271</v>
      </c>
      <c r="AJ141" s="366" t="s">
        <v>271</v>
      </c>
      <c r="AK141" s="366" t="s">
        <v>271</v>
      </c>
      <c r="AL141" s="366" t="s">
        <v>271</v>
      </c>
      <c r="AM141" s="366" t="s">
        <v>271</v>
      </c>
      <c r="AN141" s="366" t="s">
        <v>271</v>
      </c>
      <c r="AO141" s="366" t="s">
        <v>271</v>
      </c>
      <c r="AP141" s="366" t="s">
        <v>272</v>
      </c>
      <c r="AQ141" s="366" t="s">
        <v>272</v>
      </c>
      <c r="AR141" s="366" t="s">
        <v>272</v>
      </c>
      <c r="AS141" s="366" t="s">
        <v>272</v>
      </c>
      <c r="AT141" s="366" t="s">
        <v>272</v>
      </c>
      <c r="AU141" s="366" t="s">
        <v>272</v>
      </c>
      <c r="AV141" s="366" t="s">
        <v>272</v>
      </c>
      <c r="AW141" s="366" t="s">
        <v>272</v>
      </c>
      <c r="AX141" s="366" t="s">
        <v>272</v>
      </c>
      <c r="AY141" s="366" t="s">
        <v>272</v>
      </c>
      <c r="AZ141" s="366" t="s">
        <v>272</v>
      </c>
      <c r="BA141" s="366" t="s">
        <v>272</v>
      </c>
      <c r="BB141" s="366" t="s">
        <v>272</v>
      </c>
      <c r="BC141" s="366" t="s">
        <v>272</v>
      </c>
      <c r="BD141" s="366" t="s">
        <v>272</v>
      </c>
      <c r="BE141" s="366" t="s">
        <v>272</v>
      </c>
      <c r="BF141" s="366" t="s">
        <v>272</v>
      </c>
      <c r="BG141" s="366" t="s">
        <v>272</v>
      </c>
      <c r="BH141" s="366" t="s">
        <v>272</v>
      </c>
      <c r="BI141" s="366" t="s">
        <v>272</v>
      </c>
      <c r="BJ141" s="366" t="s">
        <v>273</v>
      </c>
      <c r="BK141" s="366" t="s">
        <v>273</v>
      </c>
      <c r="BL141" s="366" t="s">
        <v>273</v>
      </c>
      <c r="BM141" s="366" t="s">
        <v>273</v>
      </c>
      <c r="BN141" s="366" t="s">
        <v>273</v>
      </c>
      <c r="BO141" s="366" t="s">
        <v>273</v>
      </c>
      <c r="BP141" s="366" t="s">
        <v>273</v>
      </c>
      <c r="BQ141" s="366" t="s">
        <v>273</v>
      </c>
      <c r="BR141" s="366" t="s">
        <v>273</v>
      </c>
      <c r="BS141" s="366" t="s">
        <v>273</v>
      </c>
      <c r="BT141" s="366" t="s">
        <v>273</v>
      </c>
      <c r="BU141" s="366" t="s">
        <v>273</v>
      </c>
      <c r="BV141" s="366" t="s">
        <v>273</v>
      </c>
      <c r="BW141" s="366" t="s">
        <v>273</v>
      </c>
      <c r="BX141" s="366" t="s">
        <v>273</v>
      </c>
      <c r="BY141" s="366" t="s">
        <v>273</v>
      </c>
      <c r="BZ141" s="366" t="s">
        <v>273</v>
      </c>
      <c r="CA141" s="366" t="s">
        <v>273</v>
      </c>
      <c r="CB141" s="366" t="s">
        <v>273</v>
      </c>
      <c r="CC141" s="366" t="s">
        <v>273</v>
      </c>
      <c r="CD141" s="366" t="s">
        <v>273</v>
      </c>
      <c r="CE141" s="366" t="s">
        <v>273</v>
      </c>
      <c r="CF141" s="366" t="s">
        <v>273</v>
      </c>
      <c r="CG141" s="366" t="s">
        <v>273</v>
      </c>
      <c r="CH141" s="366" t="s">
        <v>273</v>
      </c>
      <c r="CI141" s="366" t="s">
        <v>273</v>
      </c>
      <c r="CJ141" s="366" t="s">
        <v>273</v>
      </c>
      <c r="CK141" s="366" t="s">
        <v>273</v>
      </c>
      <c r="CL141" s="366" t="s">
        <v>273</v>
      </c>
      <c r="CM141" s="366" t="s">
        <v>273</v>
      </c>
      <c r="CN141" s="366" t="s">
        <v>274</v>
      </c>
      <c r="CO141" s="366" t="s">
        <v>274</v>
      </c>
      <c r="CP141" s="366" t="s">
        <v>274</v>
      </c>
      <c r="CQ141" s="366" t="s">
        <v>274</v>
      </c>
      <c r="CR141" s="366" t="s">
        <v>274</v>
      </c>
      <c r="CS141" s="366" t="s">
        <v>274</v>
      </c>
      <c r="CT141" s="366" t="s">
        <v>274</v>
      </c>
      <c r="CU141" s="366" t="s">
        <v>274</v>
      </c>
      <c r="CV141" s="366" t="s">
        <v>274</v>
      </c>
      <c r="CW141" s="366" t="s">
        <v>274</v>
      </c>
      <c r="CX141" s="366" t="s">
        <v>274</v>
      </c>
      <c r="CY141" s="366" t="s">
        <v>274</v>
      </c>
      <c r="CZ141" s="366" t="s">
        <v>274</v>
      </c>
      <c r="DA141" s="366" t="s">
        <v>274</v>
      </c>
      <c r="DB141" s="366" t="s">
        <v>274</v>
      </c>
      <c r="DC141" s="366" t="s">
        <v>274</v>
      </c>
      <c r="DD141" s="366" t="s">
        <v>274</v>
      </c>
      <c r="DE141" s="366" t="s">
        <v>274</v>
      </c>
      <c r="DF141" s="366" t="s">
        <v>274</v>
      </c>
      <c r="DG141" s="366" t="s">
        <v>274</v>
      </c>
      <c r="DH141" s="366" t="s">
        <v>274</v>
      </c>
      <c r="DI141" s="366" t="s">
        <v>274</v>
      </c>
      <c r="DJ141" s="366" t="s">
        <v>274</v>
      </c>
      <c r="DK141" s="366" t="s">
        <v>274</v>
      </c>
      <c r="DL141" s="366" t="s">
        <v>274</v>
      </c>
      <c r="DM141" s="366" t="s">
        <v>274</v>
      </c>
      <c r="DN141" s="366" t="s">
        <v>274</v>
      </c>
      <c r="DO141" s="366" t="s">
        <v>274</v>
      </c>
      <c r="DP141" s="366" t="s">
        <v>274</v>
      </c>
      <c r="DQ141" s="366" t="s">
        <v>274</v>
      </c>
      <c r="DR141" s="366" t="s">
        <v>274</v>
      </c>
      <c r="DS141" s="366" t="s">
        <v>274</v>
      </c>
      <c r="DT141" s="366" t="s">
        <v>274</v>
      </c>
      <c r="DU141" s="366" t="s">
        <v>274</v>
      </c>
      <c r="DV141" s="366" t="s">
        <v>274</v>
      </c>
      <c r="DW141" s="366" t="s">
        <v>274</v>
      </c>
      <c r="DX141" s="366" t="s">
        <v>274</v>
      </c>
      <c r="DY141" s="366" t="s">
        <v>274</v>
      </c>
      <c r="DZ141" s="366" t="s">
        <v>274</v>
      </c>
      <c r="EA141" s="366" t="s">
        <v>274</v>
      </c>
      <c r="EB141" s="366" t="s">
        <v>274</v>
      </c>
      <c r="EC141" s="366" t="s">
        <v>274</v>
      </c>
      <c r="ED141" s="366" t="s">
        <v>274</v>
      </c>
      <c r="EE141" s="366" t="s">
        <v>274</v>
      </c>
      <c r="EF141" s="366" t="s">
        <v>274</v>
      </c>
      <c r="EG141" s="366" t="s">
        <v>274</v>
      </c>
      <c r="EH141" s="366" t="s">
        <v>274</v>
      </c>
      <c r="EI141" s="366" t="s">
        <v>274</v>
      </c>
      <c r="EJ141" s="366" t="s">
        <v>274</v>
      </c>
      <c r="EK141" s="366" t="s">
        <v>274</v>
      </c>
      <c r="EL141" s="366" t="s">
        <v>274</v>
      </c>
      <c r="EM141" s="366" t="s">
        <v>274</v>
      </c>
      <c r="EN141" s="366" t="s">
        <v>274</v>
      </c>
      <c r="EO141" s="366" t="s">
        <v>274</v>
      </c>
      <c r="EP141" s="366" t="s">
        <v>274</v>
      </c>
      <c r="EQ141" s="366" t="s">
        <v>274</v>
      </c>
      <c r="ER141" s="366" t="s">
        <v>274</v>
      </c>
      <c r="ES141" s="366" t="s">
        <v>274</v>
      </c>
      <c r="ET141" s="366" t="s">
        <v>274</v>
      </c>
      <c r="EU141" s="366" t="s">
        <v>274</v>
      </c>
      <c r="EV141" s="366" t="s">
        <v>274</v>
      </c>
      <c r="EW141" s="366" t="s">
        <v>274</v>
      </c>
      <c r="EX141" s="366" t="s">
        <v>274</v>
      </c>
      <c r="EY141" s="366" t="s">
        <v>274</v>
      </c>
      <c r="EZ141" s="366" t="s">
        <v>274</v>
      </c>
      <c r="FA141" s="366" t="s">
        <v>274</v>
      </c>
      <c r="FB141" s="366" t="s">
        <v>274</v>
      </c>
      <c r="FC141" s="366" t="s">
        <v>274</v>
      </c>
      <c r="FD141" s="366" t="s">
        <v>274</v>
      </c>
      <c r="FE141" s="366" t="s">
        <v>274</v>
      </c>
      <c r="FF141" s="366" t="s">
        <v>274</v>
      </c>
    </row>
    <row r="142" spans="2:162" s="364" customFormat="1" ht="12.75" hidden="1">
      <c r="B142" s="366">
        <v>58</v>
      </c>
      <c r="C142" s="366" t="s">
        <v>271</v>
      </c>
      <c r="D142" s="366" t="s">
        <v>271</v>
      </c>
      <c r="E142" s="366" t="s">
        <v>271</v>
      </c>
      <c r="F142" s="366" t="s">
        <v>271</v>
      </c>
      <c r="G142" s="366" t="s">
        <v>271</v>
      </c>
      <c r="H142" s="366" t="s">
        <v>271</v>
      </c>
      <c r="I142" s="366" t="s">
        <v>271</v>
      </c>
      <c r="J142" s="366" t="s">
        <v>271</v>
      </c>
      <c r="K142" s="366" t="s">
        <v>271</v>
      </c>
      <c r="L142" s="366" t="s">
        <v>271</v>
      </c>
      <c r="M142" s="366" t="s">
        <v>271</v>
      </c>
      <c r="N142" s="366" t="s">
        <v>271</v>
      </c>
      <c r="O142" s="366" t="s">
        <v>271</v>
      </c>
      <c r="P142" s="366" t="s">
        <v>271</v>
      </c>
      <c r="Q142" s="366" t="s">
        <v>271</v>
      </c>
      <c r="R142" s="366" t="s">
        <v>271</v>
      </c>
      <c r="S142" s="366" t="s">
        <v>271</v>
      </c>
      <c r="T142" s="366" t="s">
        <v>271</v>
      </c>
      <c r="U142" s="366" t="s">
        <v>271</v>
      </c>
      <c r="V142" s="366" t="s">
        <v>271</v>
      </c>
      <c r="W142" s="366" t="s">
        <v>271</v>
      </c>
      <c r="X142" s="366" t="s">
        <v>271</v>
      </c>
      <c r="Y142" s="366" t="s">
        <v>271</v>
      </c>
      <c r="Z142" s="366" t="s">
        <v>271</v>
      </c>
      <c r="AA142" s="366" t="s">
        <v>271</v>
      </c>
      <c r="AB142" s="366" t="s">
        <v>271</v>
      </c>
      <c r="AC142" s="366" t="s">
        <v>271</v>
      </c>
      <c r="AD142" s="366" t="s">
        <v>271</v>
      </c>
      <c r="AE142" s="366" t="s">
        <v>271</v>
      </c>
      <c r="AF142" s="366" t="s">
        <v>271</v>
      </c>
      <c r="AG142" s="366" t="s">
        <v>271</v>
      </c>
      <c r="AH142" s="366" t="s">
        <v>271</v>
      </c>
      <c r="AI142" s="366" t="s">
        <v>271</v>
      </c>
      <c r="AJ142" s="366" t="s">
        <v>271</v>
      </c>
      <c r="AK142" s="366" t="s">
        <v>271</v>
      </c>
      <c r="AL142" s="366" t="s">
        <v>271</v>
      </c>
      <c r="AM142" s="366" t="s">
        <v>271</v>
      </c>
      <c r="AN142" s="366" t="s">
        <v>271</v>
      </c>
      <c r="AO142" s="366" t="s">
        <v>271</v>
      </c>
      <c r="AP142" s="366" t="s">
        <v>272</v>
      </c>
      <c r="AQ142" s="366" t="s">
        <v>272</v>
      </c>
      <c r="AR142" s="366" t="s">
        <v>272</v>
      </c>
      <c r="AS142" s="366" t="s">
        <v>272</v>
      </c>
      <c r="AT142" s="366" t="s">
        <v>272</v>
      </c>
      <c r="AU142" s="366" t="s">
        <v>272</v>
      </c>
      <c r="AV142" s="366" t="s">
        <v>272</v>
      </c>
      <c r="AW142" s="366" t="s">
        <v>272</v>
      </c>
      <c r="AX142" s="366" t="s">
        <v>272</v>
      </c>
      <c r="AY142" s="366" t="s">
        <v>272</v>
      </c>
      <c r="AZ142" s="366" t="s">
        <v>272</v>
      </c>
      <c r="BA142" s="366" t="s">
        <v>272</v>
      </c>
      <c r="BB142" s="366" t="s">
        <v>272</v>
      </c>
      <c r="BC142" s="366" t="s">
        <v>272</v>
      </c>
      <c r="BD142" s="366" t="s">
        <v>272</v>
      </c>
      <c r="BE142" s="366" t="s">
        <v>272</v>
      </c>
      <c r="BF142" s="366" t="s">
        <v>272</v>
      </c>
      <c r="BG142" s="366" t="s">
        <v>272</v>
      </c>
      <c r="BH142" s="366" t="s">
        <v>272</v>
      </c>
      <c r="BI142" s="366" t="s">
        <v>272</v>
      </c>
      <c r="BJ142" s="366" t="s">
        <v>273</v>
      </c>
      <c r="BK142" s="366" t="s">
        <v>273</v>
      </c>
      <c r="BL142" s="366" t="s">
        <v>273</v>
      </c>
      <c r="BM142" s="366" t="s">
        <v>273</v>
      </c>
      <c r="BN142" s="366" t="s">
        <v>273</v>
      </c>
      <c r="BO142" s="366" t="s">
        <v>273</v>
      </c>
      <c r="BP142" s="366" t="s">
        <v>273</v>
      </c>
      <c r="BQ142" s="366" t="s">
        <v>273</v>
      </c>
      <c r="BR142" s="366" t="s">
        <v>273</v>
      </c>
      <c r="BS142" s="366" t="s">
        <v>273</v>
      </c>
      <c r="BT142" s="366" t="s">
        <v>273</v>
      </c>
      <c r="BU142" s="366" t="s">
        <v>273</v>
      </c>
      <c r="BV142" s="366" t="s">
        <v>273</v>
      </c>
      <c r="BW142" s="366" t="s">
        <v>273</v>
      </c>
      <c r="BX142" s="366" t="s">
        <v>273</v>
      </c>
      <c r="BY142" s="366" t="s">
        <v>273</v>
      </c>
      <c r="BZ142" s="366" t="s">
        <v>273</v>
      </c>
      <c r="CA142" s="366" t="s">
        <v>273</v>
      </c>
      <c r="CB142" s="366" t="s">
        <v>273</v>
      </c>
      <c r="CC142" s="366" t="s">
        <v>273</v>
      </c>
      <c r="CD142" s="366" t="s">
        <v>273</v>
      </c>
      <c r="CE142" s="366" t="s">
        <v>273</v>
      </c>
      <c r="CF142" s="366" t="s">
        <v>273</v>
      </c>
      <c r="CG142" s="366" t="s">
        <v>273</v>
      </c>
      <c r="CH142" s="366" t="s">
        <v>273</v>
      </c>
      <c r="CI142" s="366" t="s">
        <v>273</v>
      </c>
      <c r="CJ142" s="366" t="s">
        <v>273</v>
      </c>
      <c r="CK142" s="366" t="s">
        <v>273</v>
      </c>
      <c r="CL142" s="366" t="s">
        <v>273</v>
      </c>
      <c r="CM142" s="366" t="s">
        <v>273</v>
      </c>
      <c r="CN142" s="366" t="s">
        <v>274</v>
      </c>
      <c r="CO142" s="366" t="s">
        <v>274</v>
      </c>
      <c r="CP142" s="366" t="s">
        <v>274</v>
      </c>
      <c r="CQ142" s="366" t="s">
        <v>274</v>
      </c>
      <c r="CR142" s="366" t="s">
        <v>274</v>
      </c>
      <c r="CS142" s="366" t="s">
        <v>274</v>
      </c>
      <c r="CT142" s="366" t="s">
        <v>274</v>
      </c>
      <c r="CU142" s="366" t="s">
        <v>274</v>
      </c>
      <c r="CV142" s="366" t="s">
        <v>274</v>
      </c>
      <c r="CW142" s="366" t="s">
        <v>274</v>
      </c>
      <c r="CX142" s="366" t="s">
        <v>274</v>
      </c>
      <c r="CY142" s="366" t="s">
        <v>274</v>
      </c>
      <c r="CZ142" s="366" t="s">
        <v>274</v>
      </c>
      <c r="DA142" s="366" t="s">
        <v>274</v>
      </c>
      <c r="DB142" s="366" t="s">
        <v>274</v>
      </c>
      <c r="DC142" s="366" t="s">
        <v>274</v>
      </c>
      <c r="DD142" s="366" t="s">
        <v>274</v>
      </c>
      <c r="DE142" s="366" t="s">
        <v>274</v>
      </c>
      <c r="DF142" s="366" t="s">
        <v>274</v>
      </c>
      <c r="DG142" s="366" t="s">
        <v>274</v>
      </c>
      <c r="DH142" s="366" t="s">
        <v>274</v>
      </c>
      <c r="DI142" s="366" t="s">
        <v>274</v>
      </c>
      <c r="DJ142" s="366" t="s">
        <v>274</v>
      </c>
      <c r="DK142" s="366" t="s">
        <v>274</v>
      </c>
      <c r="DL142" s="366" t="s">
        <v>274</v>
      </c>
      <c r="DM142" s="366" t="s">
        <v>274</v>
      </c>
      <c r="DN142" s="366" t="s">
        <v>274</v>
      </c>
      <c r="DO142" s="366" t="s">
        <v>274</v>
      </c>
      <c r="DP142" s="366" t="s">
        <v>274</v>
      </c>
      <c r="DQ142" s="366" t="s">
        <v>274</v>
      </c>
      <c r="DR142" s="366" t="s">
        <v>274</v>
      </c>
      <c r="DS142" s="366" t="s">
        <v>274</v>
      </c>
      <c r="DT142" s="366" t="s">
        <v>274</v>
      </c>
      <c r="DU142" s="366" t="s">
        <v>274</v>
      </c>
      <c r="DV142" s="366" t="s">
        <v>274</v>
      </c>
      <c r="DW142" s="366" t="s">
        <v>274</v>
      </c>
      <c r="DX142" s="366" t="s">
        <v>274</v>
      </c>
      <c r="DY142" s="366" t="s">
        <v>274</v>
      </c>
      <c r="DZ142" s="366" t="s">
        <v>274</v>
      </c>
      <c r="EA142" s="366" t="s">
        <v>274</v>
      </c>
      <c r="EB142" s="366" t="s">
        <v>274</v>
      </c>
      <c r="EC142" s="366" t="s">
        <v>274</v>
      </c>
      <c r="ED142" s="366" t="s">
        <v>274</v>
      </c>
      <c r="EE142" s="366" t="s">
        <v>274</v>
      </c>
      <c r="EF142" s="366" t="s">
        <v>274</v>
      </c>
      <c r="EG142" s="366" t="s">
        <v>274</v>
      </c>
      <c r="EH142" s="366" t="s">
        <v>274</v>
      </c>
      <c r="EI142" s="366" t="s">
        <v>274</v>
      </c>
      <c r="EJ142" s="366" t="s">
        <v>274</v>
      </c>
      <c r="EK142" s="366" t="s">
        <v>274</v>
      </c>
      <c r="EL142" s="366" t="s">
        <v>274</v>
      </c>
      <c r="EM142" s="366" t="s">
        <v>274</v>
      </c>
      <c r="EN142" s="366" t="s">
        <v>274</v>
      </c>
      <c r="EO142" s="366" t="s">
        <v>274</v>
      </c>
      <c r="EP142" s="366" t="s">
        <v>274</v>
      </c>
      <c r="EQ142" s="366" t="s">
        <v>274</v>
      </c>
      <c r="ER142" s="366" t="s">
        <v>274</v>
      </c>
      <c r="ES142" s="366" t="s">
        <v>274</v>
      </c>
      <c r="ET142" s="366" t="s">
        <v>274</v>
      </c>
      <c r="EU142" s="366" t="s">
        <v>274</v>
      </c>
      <c r="EV142" s="366" t="s">
        <v>274</v>
      </c>
      <c r="EW142" s="366" t="s">
        <v>274</v>
      </c>
      <c r="EX142" s="366" t="s">
        <v>274</v>
      </c>
      <c r="EY142" s="366" t="s">
        <v>274</v>
      </c>
      <c r="EZ142" s="366" t="s">
        <v>274</v>
      </c>
      <c r="FA142" s="366" t="s">
        <v>274</v>
      </c>
      <c r="FB142" s="366" t="s">
        <v>274</v>
      </c>
      <c r="FC142" s="366" t="s">
        <v>274</v>
      </c>
      <c r="FD142" s="366" t="s">
        <v>274</v>
      </c>
      <c r="FE142" s="366" t="s">
        <v>274</v>
      </c>
      <c r="FF142" s="366" t="s">
        <v>274</v>
      </c>
    </row>
    <row r="143" spans="2:162" s="364" customFormat="1" ht="12.75" hidden="1">
      <c r="B143" s="366">
        <v>59</v>
      </c>
      <c r="C143" s="366" t="s">
        <v>271</v>
      </c>
      <c r="D143" s="366" t="s">
        <v>271</v>
      </c>
      <c r="E143" s="366" t="s">
        <v>271</v>
      </c>
      <c r="F143" s="366" t="s">
        <v>271</v>
      </c>
      <c r="G143" s="366" t="s">
        <v>271</v>
      </c>
      <c r="H143" s="366" t="s">
        <v>271</v>
      </c>
      <c r="I143" s="366" t="s">
        <v>271</v>
      </c>
      <c r="J143" s="366" t="s">
        <v>271</v>
      </c>
      <c r="K143" s="366" t="s">
        <v>271</v>
      </c>
      <c r="L143" s="366" t="s">
        <v>271</v>
      </c>
      <c r="M143" s="366" t="s">
        <v>271</v>
      </c>
      <c r="N143" s="366" t="s">
        <v>271</v>
      </c>
      <c r="O143" s="366" t="s">
        <v>271</v>
      </c>
      <c r="P143" s="366" t="s">
        <v>271</v>
      </c>
      <c r="Q143" s="366" t="s">
        <v>271</v>
      </c>
      <c r="R143" s="366" t="s">
        <v>271</v>
      </c>
      <c r="S143" s="366" t="s">
        <v>271</v>
      </c>
      <c r="T143" s="366" t="s">
        <v>271</v>
      </c>
      <c r="U143" s="366" t="s">
        <v>271</v>
      </c>
      <c r="V143" s="366" t="s">
        <v>271</v>
      </c>
      <c r="W143" s="366" t="s">
        <v>271</v>
      </c>
      <c r="X143" s="366" t="s">
        <v>271</v>
      </c>
      <c r="Y143" s="366" t="s">
        <v>271</v>
      </c>
      <c r="Z143" s="366" t="s">
        <v>271</v>
      </c>
      <c r="AA143" s="366" t="s">
        <v>271</v>
      </c>
      <c r="AB143" s="366" t="s">
        <v>271</v>
      </c>
      <c r="AC143" s="366" t="s">
        <v>271</v>
      </c>
      <c r="AD143" s="366" t="s">
        <v>271</v>
      </c>
      <c r="AE143" s="366" t="s">
        <v>271</v>
      </c>
      <c r="AF143" s="366" t="s">
        <v>271</v>
      </c>
      <c r="AG143" s="366" t="s">
        <v>271</v>
      </c>
      <c r="AH143" s="366" t="s">
        <v>271</v>
      </c>
      <c r="AI143" s="366" t="s">
        <v>271</v>
      </c>
      <c r="AJ143" s="366" t="s">
        <v>271</v>
      </c>
      <c r="AK143" s="366" t="s">
        <v>271</v>
      </c>
      <c r="AL143" s="366" t="s">
        <v>271</v>
      </c>
      <c r="AM143" s="366" t="s">
        <v>271</v>
      </c>
      <c r="AN143" s="366" t="s">
        <v>271</v>
      </c>
      <c r="AO143" s="366" t="s">
        <v>271</v>
      </c>
      <c r="AP143" s="366" t="s">
        <v>272</v>
      </c>
      <c r="AQ143" s="366" t="s">
        <v>272</v>
      </c>
      <c r="AR143" s="366" t="s">
        <v>272</v>
      </c>
      <c r="AS143" s="366" t="s">
        <v>272</v>
      </c>
      <c r="AT143" s="366" t="s">
        <v>272</v>
      </c>
      <c r="AU143" s="366" t="s">
        <v>272</v>
      </c>
      <c r="AV143" s="366" t="s">
        <v>272</v>
      </c>
      <c r="AW143" s="366" t="s">
        <v>272</v>
      </c>
      <c r="AX143" s="366" t="s">
        <v>272</v>
      </c>
      <c r="AY143" s="366" t="s">
        <v>272</v>
      </c>
      <c r="AZ143" s="366" t="s">
        <v>272</v>
      </c>
      <c r="BA143" s="366" t="s">
        <v>272</v>
      </c>
      <c r="BB143" s="366" t="s">
        <v>272</v>
      </c>
      <c r="BC143" s="366" t="s">
        <v>272</v>
      </c>
      <c r="BD143" s="366" t="s">
        <v>272</v>
      </c>
      <c r="BE143" s="366" t="s">
        <v>272</v>
      </c>
      <c r="BF143" s="366" t="s">
        <v>272</v>
      </c>
      <c r="BG143" s="366" t="s">
        <v>272</v>
      </c>
      <c r="BH143" s="366" t="s">
        <v>272</v>
      </c>
      <c r="BI143" s="366" t="s">
        <v>272</v>
      </c>
      <c r="BJ143" s="366" t="s">
        <v>273</v>
      </c>
      <c r="BK143" s="366" t="s">
        <v>273</v>
      </c>
      <c r="BL143" s="366" t="s">
        <v>273</v>
      </c>
      <c r="BM143" s="366" t="s">
        <v>273</v>
      </c>
      <c r="BN143" s="366" t="s">
        <v>273</v>
      </c>
      <c r="BO143" s="366" t="s">
        <v>273</v>
      </c>
      <c r="BP143" s="366" t="s">
        <v>273</v>
      </c>
      <c r="BQ143" s="366" t="s">
        <v>273</v>
      </c>
      <c r="BR143" s="366" t="s">
        <v>273</v>
      </c>
      <c r="BS143" s="366" t="s">
        <v>273</v>
      </c>
      <c r="BT143" s="366" t="s">
        <v>273</v>
      </c>
      <c r="BU143" s="366" t="s">
        <v>273</v>
      </c>
      <c r="BV143" s="366" t="s">
        <v>273</v>
      </c>
      <c r="BW143" s="366" t="s">
        <v>273</v>
      </c>
      <c r="BX143" s="366" t="s">
        <v>273</v>
      </c>
      <c r="BY143" s="366" t="s">
        <v>273</v>
      </c>
      <c r="BZ143" s="366" t="s">
        <v>273</v>
      </c>
      <c r="CA143" s="366" t="s">
        <v>273</v>
      </c>
      <c r="CB143" s="366" t="s">
        <v>273</v>
      </c>
      <c r="CC143" s="366" t="s">
        <v>273</v>
      </c>
      <c r="CD143" s="366" t="s">
        <v>273</v>
      </c>
      <c r="CE143" s="366" t="s">
        <v>273</v>
      </c>
      <c r="CF143" s="366" t="s">
        <v>273</v>
      </c>
      <c r="CG143" s="366" t="s">
        <v>273</v>
      </c>
      <c r="CH143" s="366" t="s">
        <v>273</v>
      </c>
      <c r="CI143" s="366" t="s">
        <v>273</v>
      </c>
      <c r="CJ143" s="366" t="s">
        <v>273</v>
      </c>
      <c r="CK143" s="366" t="s">
        <v>273</v>
      </c>
      <c r="CL143" s="366" t="s">
        <v>273</v>
      </c>
      <c r="CM143" s="366" t="s">
        <v>273</v>
      </c>
      <c r="CN143" s="366" t="s">
        <v>274</v>
      </c>
      <c r="CO143" s="366" t="s">
        <v>274</v>
      </c>
      <c r="CP143" s="366" t="s">
        <v>274</v>
      </c>
      <c r="CQ143" s="366" t="s">
        <v>274</v>
      </c>
      <c r="CR143" s="366" t="s">
        <v>274</v>
      </c>
      <c r="CS143" s="366" t="s">
        <v>274</v>
      </c>
      <c r="CT143" s="366" t="s">
        <v>274</v>
      </c>
      <c r="CU143" s="366" t="s">
        <v>274</v>
      </c>
      <c r="CV143" s="366" t="s">
        <v>274</v>
      </c>
      <c r="CW143" s="366" t="s">
        <v>274</v>
      </c>
      <c r="CX143" s="366" t="s">
        <v>274</v>
      </c>
      <c r="CY143" s="366" t="s">
        <v>274</v>
      </c>
      <c r="CZ143" s="366" t="s">
        <v>274</v>
      </c>
      <c r="DA143" s="366" t="s">
        <v>274</v>
      </c>
      <c r="DB143" s="366" t="s">
        <v>274</v>
      </c>
      <c r="DC143" s="366" t="s">
        <v>274</v>
      </c>
      <c r="DD143" s="366" t="s">
        <v>274</v>
      </c>
      <c r="DE143" s="366" t="s">
        <v>274</v>
      </c>
      <c r="DF143" s="366" t="s">
        <v>274</v>
      </c>
      <c r="DG143" s="366" t="s">
        <v>274</v>
      </c>
      <c r="DH143" s="366" t="s">
        <v>274</v>
      </c>
      <c r="DI143" s="366" t="s">
        <v>274</v>
      </c>
      <c r="DJ143" s="366" t="s">
        <v>274</v>
      </c>
      <c r="DK143" s="366" t="s">
        <v>274</v>
      </c>
      <c r="DL143" s="366" t="s">
        <v>274</v>
      </c>
      <c r="DM143" s="366" t="s">
        <v>274</v>
      </c>
      <c r="DN143" s="366" t="s">
        <v>274</v>
      </c>
      <c r="DO143" s="366" t="s">
        <v>274</v>
      </c>
      <c r="DP143" s="366" t="s">
        <v>274</v>
      </c>
      <c r="DQ143" s="366" t="s">
        <v>274</v>
      </c>
      <c r="DR143" s="366" t="s">
        <v>274</v>
      </c>
      <c r="DS143" s="366" t="s">
        <v>274</v>
      </c>
      <c r="DT143" s="366" t="s">
        <v>274</v>
      </c>
      <c r="DU143" s="366" t="s">
        <v>274</v>
      </c>
      <c r="DV143" s="366" t="s">
        <v>274</v>
      </c>
      <c r="DW143" s="366" t="s">
        <v>274</v>
      </c>
      <c r="DX143" s="366" t="s">
        <v>274</v>
      </c>
      <c r="DY143" s="366" t="s">
        <v>274</v>
      </c>
      <c r="DZ143" s="366" t="s">
        <v>274</v>
      </c>
      <c r="EA143" s="366" t="s">
        <v>274</v>
      </c>
      <c r="EB143" s="366" t="s">
        <v>274</v>
      </c>
      <c r="EC143" s="366" t="s">
        <v>274</v>
      </c>
      <c r="ED143" s="366" t="s">
        <v>274</v>
      </c>
      <c r="EE143" s="366" t="s">
        <v>274</v>
      </c>
      <c r="EF143" s="366" t="s">
        <v>274</v>
      </c>
      <c r="EG143" s="366" t="s">
        <v>274</v>
      </c>
      <c r="EH143" s="366" t="s">
        <v>274</v>
      </c>
      <c r="EI143" s="366" t="s">
        <v>274</v>
      </c>
      <c r="EJ143" s="366" t="s">
        <v>274</v>
      </c>
      <c r="EK143" s="366" t="s">
        <v>274</v>
      </c>
      <c r="EL143" s="366" t="s">
        <v>274</v>
      </c>
      <c r="EM143" s="366" t="s">
        <v>274</v>
      </c>
      <c r="EN143" s="366" t="s">
        <v>274</v>
      </c>
      <c r="EO143" s="366" t="s">
        <v>274</v>
      </c>
      <c r="EP143" s="366" t="s">
        <v>274</v>
      </c>
      <c r="EQ143" s="366" t="s">
        <v>274</v>
      </c>
      <c r="ER143" s="366" t="s">
        <v>274</v>
      </c>
      <c r="ES143" s="366" t="s">
        <v>274</v>
      </c>
      <c r="ET143" s="366" t="s">
        <v>274</v>
      </c>
      <c r="EU143" s="366" t="s">
        <v>274</v>
      </c>
      <c r="EV143" s="366" t="s">
        <v>274</v>
      </c>
      <c r="EW143" s="366" t="s">
        <v>274</v>
      </c>
      <c r="EX143" s="366" t="s">
        <v>274</v>
      </c>
      <c r="EY143" s="366" t="s">
        <v>274</v>
      </c>
      <c r="EZ143" s="366" t="s">
        <v>274</v>
      </c>
      <c r="FA143" s="366" t="s">
        <v>274</v>
      </c>
      <c r="FB143" s="366" t="s">
        <v>274</v>
      </c>
      <c r="FC143" s="366" t="s">
        <v>274</v>
      </c>
      <c r="FD143" s="366" t="s">
        <v>274</v>
      </c>
      <c r="FE143" s="366" t="s">
        <v>274</v>
      </c>
      <c r="FF143" s="366" t="s">
        <v>274</v>
      </c>
    </row>
    <row r="144" spans="2:162" s="364" customFormat="1" ht="12.75" hidden="1">
      <c r="B144" s="366">
        <v>60</v>
      </c>
      <c r="C144" s="366" t="s">
        <v>271</v>
      </c>
      <c r="D144" s="366" t="s">
        <v>271</v>
      </c>
      <c r="E144" s="366" t="s">
        <v>271</v>
      </c>
      <c r="F144" s="366" t="s">
        <v>271</v>
      </c>
      <c r="G144" s="366" t="s">
        <v>271</v>
      </c>
      <c r="H144" s="366" t="s">
        <v>271</v>
      </c>
      <c r="I144" s="366" t="s">
        <v>271</v>
      </c>
      <c r="J144" s="366" t="s">
        <v>271</v>
      </c>
      <c r="K144" s="366" t="s">
        <v>271</v>
      </c>
      <c r="L144" s="366" t="s">
        <v>271</v>
      </c>
      <c r="M144" s="366" t="s">
        <v>271</v>
      </c>
      <c r="N144" s="366" t="s">
        <v>271</v>
      </c>
      <c r="O144" s="366" t="s">
        <v>271</v>
      </c>
      <c r="P144" s="366" t="s">
        <v>271</v>
      </c>
      <c r="Q144" s="366" t="s">
        <v>271</v>
      </c>
      <c r="R144" s="366" t="s">
        <v>271</v>
      </c>
      <c r="S144" s="366" t="s">
        <v>271</v>
      </c>
      <c r="T144" s="366" t="s">
        <v>271</v>
      </c>
      <c r="U144" s="366" t="s">
        <v>271</v>
      </c>
      <c r="V144" s="366" t="s">
        <v>271</v>
      </c>
      <c r="W144" s="366" t="s">
        <v>271</v>
      </c>
      <c r="X144" s="366" t="s">
        <v>271</v>
      </c>
      <c r="Y144" s="366" t="s">
        <v>271</v>
      </c>
      <c r="Z144" s="366" t="s">
        <v>271</v>
      </c>
      <c r="AA144" s="366" t="s">
        <v>271</v>
      </c>
      <c r="AB144" s="366" t="s">
        <v>271</v>
      </c>
      <c r="AC144" s="366" t="s">
        <v>271</v>
      </c>
      <c r="AD144" s="366" t="s">
        <v>271</v>
      </c>
      <c r="AE144" s="366" t="s">
        <v>271</v>
      </c>
      <c r="AF144" s="366" t="s">
        <v>271</v>
      </c>
      <c r="AG144" s="366" t="s">
        <v>271</v>
      </c>
      <c r="AH144" s="366" t="s">
        <v>271</v>
      </c>
      <c r="AI144" s="366" t="s">
        <v>271</v>
      </c>
      <c r="AJ144" s="366" t="s">
        <v>271</v>
      </c>
      <c r="AK144" s="366" t="s">
        <v>271</v>
      </c>
      <c r="AL144" s="366" t="s">
        <v>271</v>
      </c>
      <c r="AM144" s="366" t="s">
        <v>271</v>
      </c>
      <c r="AN144" s="366" t="s">
        <v>271</v>
      </c>
      <c r="AO144" s="366" t="s">
        <v>271</v>
      </c>
      <c r="AP144" s="366" t="s">
        <v>272</v>
      </c>
      <c r="AQ144" s="366" t="s">
        <v>272</v>
      </c>
      <c r="AR144" s="366" t="s">
        <v>272</v>
      </c>
      <c r="AS144" s="366" t="s">
        <v>272</v>
      </c>
      <c r="AT144" s="366" t="s">
        <v>272</v>
      </c>
      <c r="AU144" s="366" t="s">
        <v>272</v>
      </c>
      <c r="AV144" s="366" t="s">
        <v>272</v>
      </c>
      <c r="AW144" s="366" t="s">
        <v>272</v>
      </c>
      <c r="AX144" s="366" t="s">
        <v>272</v>
      </c>
      <c r="AY144" s="366" t="s">
        <v>272</v>
      </c>
      <c r="AZ144" s="366" t="s">
        <v>272</v>
      </c>
      <c r="BA144" s="366" t="s">
        <v>272</v>
      </c>
      <c r="BB144" s="366" t="s">
        <v>272</v>
      </c>
      <c r="BC144" s="366" t="s">
        <v>272</v>
      </c>
      <c r="BD144" s="366" t="s">
        <v>272</v>
      </c>
      <c r="BE144" s="366" t="s">
        <v>272</v>
      </c>
      <c r="BF144" s="366" t="s">
        <v>272</v>
      </c>
      <c r="BG144" s="366" t="s">
        <v>272</v>
      </c>
      <c r="BH144" s="366" t="s">
        <v>272</v>
      </c>
      <c r="BI144" s="366" t="s">
        <v>272</v>
      </c>
      <c r="BJ144" s="366" t="s">
        <v>273</v>
      </c>
      <c r="BK144" s="366" t="s">
        <v>273</v>
      </c>
      <c r="BL144" s="366" t="s">
        <v>273</v>
      </c>
      <c r="BM144" s="366" t="s">
        <v>273</v>
      </c>
      <c r="BN144" s="366" t="s">
        <v>273</v>
      </c>
      <c r="BO144" s="366" t="s">
        <v>273</v>
      </c>
      <c r="BP144" s="366" t="s">
        <v>273</v>
      </c>
      <c r="BQ144" s="366" t="s">
        <v>273</v>
      </c>
      <c r="BR144" s="366" t="s">
        <v>273</v>
      </c>
      <c r="BS144" s="366" t="s">
        <v>273</v>
      </c>
      <c r="BT144" s="366" t="s">
        <v>273</v>
      </c>
      <c r="BU144" s="366" t="s">
        <v>273</v>
      </c>
      <c r="BV144" s="366" t="s">
        <v>273</v>
      </c>
      <c r="BW144" s="366" t="s">
        <v>273</v>
      </c>
      <c r="BX144" s="366" t="s">
        <v>273</v>
      </c>
      <c r="BY144" s="366" t="s">
        <v>273</v>
      </c>
      <c r="BZ144" s="366" t="s">
        <v>273</v>
      </c>
      <c r="CA144" s="366" t="s">
        <v>273</v>
      </c>
      <c r="CB144" s="366" t="s">
        <v>273</v>
      </c>
      <c r="CC144" s="366" t="s">
        <v>273</v>
      </c>
      <c r="CD144" s="366" t="s">
        <v>273</v>
      </c>
      <c r="CE144" s="366" t="s">
        <v>273</v>
      </c>
      <c r="CF144" s="366" t="s">
        <v>273</v>
      </c>
      <c r="CG144" s="366" t="s">
        <v>273</v>
      </c>
      <c r="CH144" s="366" t="s">
        <v>273</v>
      </c>
      <c r="CI144" s="366" t="s">
        <v>273</v>
      </c>
      <c r="CJ144" s="366" t="s">
        <v>273</v>
      </c>
      <c r="CK144" s="366" t="s">
        <v>273</v>
      </c>
      <c r="CL144" s="366" t="s">
        <v>273</v>
      </c>
      <c r="CM144" s="366" t="s">
        <v>273</v>
      </c>
      <c r="CN144" s="366" t="s">
        <v>274</v>
      </c>
      <c r="CO144" s="366" t="s">
        <v>274</v>
      </c>
      <c r="CP144" s="366" t="s">
        <v>274</v>
      </c>
      <c r="CQ144" s="366" t="s">
        <v>274</v>
      </c>
      <c r="CR144" s="366" t="s">
        <v>274</v>
      </c>
      <c r="CS144" s="366" t="s">
        <v>274</v>
      </c>
      <c r="CT144" s="366" t="s">
        <v>274</v>
      </c>
      <c r="CU144" s="366" t="s">
        <v>274</v>
      </c>
      <c r="CV144" s="366" t="s">
        <v>274</v>
      </c>
      <c r="CW144" s="366" t="s">
        <v>274</v>
      </c>
      <c r="CX144" s="366" t="s">
        <v>274</v>
      </c>
      <c r="CY144" s="366" t="s">
        <v>274</v>
      </c>
      <c r="CZ144" s="366" t="s">
        <v>274</v>
      </c>
      <c r="DA144" s="366" t="s">
        <v>274</v>
      </c>
      <c r="DB144" s="366" t="s">
        <v>274</v>
      </c>
      <c r="DC144" s="366" t="s">
        <v>274</v>
      </c>
      <c r="DD144" s="366" t="s">
        <v>274</v>
      </c>
      <c r="DE144" s="366" t="s">
        <v>274</v>
      </c>
      <c r="DF144" s="366" t="s">
        <v>274</v>
      </c>
      <c r="DG144" s="366" t="s">
        <v>274</v>
      </c>
      <c r="DH144" s="366" t="s">
        <v>274</v>
      </c>
      <c r="DI144" s="366" t="s">
        <v>274</v>
      </c>
      <c r="DJ144" s="366" t="s">
        <v>274</v>
      </c>
      <c r="DK144" s="366" t="s">
        <v>274</v>
      </c>
      <c r="DL144" s="366" t="s">
        <v>274</v>
      </c>
      <c r="DM144" s="366" t="s">
        <v>274</v>
      </c>
      <c r="DN144" s="366" t="s">
        <v>274</v>
      </c>
      <c r="DO144" s="366" t="s">
        <v>274</v>
      </c>
      <c r="DP144" s="366" t="s">
        <v>274</v>
      </c>
      <c r="DQ144" s="366" t="s">
        <v>274</v>
      </c>
      <c r="DR144" s="366" t="s">
        <v>274</v>
      </c>
      <c r="DS144" s="366" t="s">
        <v>274</v>
      </c>
      <c r="DT144" s="366" t="s">
        <v>274</v>
      </c>
      <c r="DU144" s="366" t="s">
        <v>274</v>
      </c>
      <c r="DV144" s="366" t="s">
        <v>274</v>
      </c>
      <c r="DW144" s="366" t="s">
        <v>274</v>
      </c>
      <c r="DX144" s="366" t="s">
        <v>274</v>
      </c>
      <c r="DY144" s="366" t="s">
        <v>274</v>
      </c>
      <c r="DZ144" s="366" t="s">
        <v>274</v>
      </c>
      <c r="EA144" s="366" t="s">
        <v>274</v>
      </c>
      <c r="EB144" s="366" t="s">
        <v>274</v>
      </c>
      <c r="EC144" s="366" t="s">
        <v>274</v>
      </c>
      <c r="ED144" s="366" t="s">
        <v>274</v>
      </c>
      <c r="EE144" s="366" t="s">
        <v>274</v>
      </c>
      <c r="EF144" s="366" t="s">
        <v>274</v>
      </c>
      <c r="EG144" s="366" t="s">
        <v>274</v>
      </c>
      <c r="EH144" s="366" t="s">
        <v>274</v>
      </c>
      <c r="EI144" s="366" t="s">
        <v>274</v>
      </c>
      <c r="EJ144" s="366" t="s">
        <v>274</v>
      </c>
      <c r="EK144" s="366" t="s">
        <v>274</v>
      </c>
      <c r="EL144" s="366" t="s">
        <v>274</v>
      </c>
      <c r="EM144" s="366" t="s">
        <v>274</v>
      </c>
      <c r="EN144" s="366" t="s">
        <v>274</v>
      </c>
      <c r="EO144" s="366" t="s">
        <v>274</v>
      </c>
      <c r="EP144" s="366" t="s">
        <v>274</v>
      </c>
      <c r="EQ144" s="366" t="s">
        <v>274</v>
      </c>
      <c r="ER144" s="366" t="s">
        <v>274</v>
      </c>
      <c r="ES144" s="366" t="s">
        <v>274</v>
      </c>
      <c r="ET144" s="366" t="s">
        <v>274</v>
      </c>
      <c r="EU144" s="366" t="s">
        <v>274</v>
      </c>
      <c r="EV144" s="366" t="s">
        <v>274</v>
      </c>
      <c r="EW144" s="366" t="s">
        <v>274</v>
      </c>
      <c r="EX144" s="366" t="s">
        <v>274</v>
      </c>
      <c r="EY144" s="366" t="s">
        <v>274</v>
      </c>
      <c r="EZ144" s="366" t="s">
        <v>274</v>
      </c>
      <c r="FA144" s="366" t="s">
        <v>274</v>
      </c>
      <c r="FB144" s="366" t="s">
        <v>274</v>
      </c>
      <c r="FC144" s="366" t="s">
        <v>274</v>
      </c>
      <c r="FD144" s="366" t="s">
        <v>274</v>
      </c>
      <c r="FE144" s="366" t="s">
        <v>274</v>
      </c>
      <c r="FF144" s="366" t="s">
        <v>274</v>
      </c>
    </row>
    <row r="145" spans="2:162" s="364" customFormat="1" ht="12.75" hidden="1">
      <c r="B145" s="366">
        <v>61</v>
      </c>
      <c r="C145" s="366" t="s">
        <v>272</v>
      </c>
      <c r="D145" s="366" t="s">
        <v>272</v>
      </c>
      <c r="E145" s="366" t="s">
        <v>272</v>
      </c>
      <c r="F145" s="366" t="s">
        <v>272</v>
      </c>
      <c r="G145" s="366" t="s">
        <v>272</v>
      </c>
      <c r="H145" s="366" t="s">
        <v>272</v>
      </c>
      <c r="I145" s="366" t="s">
        <v>272</v>
      </c>
      <c r="J145" s="366" t="s">
        <v>272</v>
      </c>
      <c r="K145" s="366" t="s">
        <v>272</v>
      </c>
      <c r="L145" s="366" t="s">
        <v>272</v>
      </c>
      <c r="M145" s="366" t="s">
        <v>272</v>
      </c>
      <c r="N145" s="366" t="s">
        <v>272</v>
      </c>
      <c r="O145" s="366" t="s">
        <v>272</v>
      </c>
      <c r="P145" s="366" t="s">
        <v>272</v>
      </c>
      <c r="Q145" s="366" t="s">
        <v>272</v>
      </c>
      <c r="R145" s="366" t="s">
        <v>272</v>
      </c>
      <c r="S145" s="366" t="s">
        <v>272</v>
      </c>
      <c r="T145" s="366" t="s">
        <v>272</v>
      </c>
      <c r="U145" s="366" t="s">
        <v>272</v>
      </c>
      <c r="V145" s="366" t="s">
        <v>273</v>
      </c>
      <c r="W145" s="366" t="s">
        <v>273</v>
      </c>
      <c r="X145" s="366" t="s">
        <v>273</v>
      </c>
      <c r="Y145" s="366" t="s">
        <v>273</v>
      </c>
      <c r="Z145" s="366" t="s">
        <v>273</v>
      </c>
      <c r="AA145" s="366" t="s">
        <v>273</v>
      </c>
      <c r="AB145" s="366" t="s">
        <v>273</v>
      </c>
      <c r="AC145" s="366" t="s">
        <v>273</v>
      </c>
      <c r="AD145" s="366" t="s">
        <v>273</v>
      </c>
      <c r="AE145" s="366" t="s">
        <v>273</v>
      </c>
      <c r="AF145" s="366" t="s">
        <v>273</v>
      </c>
      <c r="AG145" s="366" t="s">
        <v>273</v>
      </c>
      <c r="AH145" s="366" t="s">
        <v>273</v>
      </c>
      <c r="AI145" s="366" t="s">
        <v>273</v>
      </c>
      <c r="AJ145" s="366" t="s">
        <v>273</v>
      </c>
      <c r="AK145" s="366" t="s">
        <v>273</v>
      </c>
      <c r="AL145" s="366" t="s">
        <v>273</v>
      </c>
      <c r="AM145" s="366" t="s">
        <v>273</v>
      </c>
      <c r="AN145" s="366" t="s">
        <v>273</v>
      </c>
      <c r="AO145" s="366" t="s">
        <v>273</v>
      </c>
      <c r="AP145" s="366" t="s">
        <v>274</v>
      </c>
      <c r="AQ145" s="366" t="s">
        <v>274</v>
      </c>
      <c r="AR145" s="366" t="s">
        <v>274</v>
      </c>
      <c r="AS145" s="366" t="s">
        <v>274</v>
      </c>
      <c r="AT145" s="366" t="s">
        <v>274</v>
      </c>
      <c r="AU145" s="366" t="s">
        <v>274</v>
      </c>
      <c r="AV145" s="366" t="s">
        <v>274</v>
      </c>
      <c r="AW145" s="366" t="s">
        <v>274</v>
      </c>
      <c r="AX145" s="366" t="s">
        <v>274</v>
      </c>
      <c r="AY145" s="366" t="s">
        <v>274</v>
      </c>
      <c r="AZ145" s="366" t="s">
        <v>274</v>
      </c>
      <c r="BA145" s="366" t="s">
        <v>274</v>
      </c>
      <c r="BB145" s="366" t="s">
        <v>274</v>
      </c>
      <c r="BC145" s="366" t="s">
        <v>274</v>
      </c>
      <c r="BD145" s="366" t="s">
        <v>274</v>
      </c>
      <c r="BE145" s="366" t="s">
        <v>274</v>
      </c>
      <c r="BF145" s="366" t="s">
        <v>274</v>
      </c>
      <c r="BG145" s="366" t="s">
        <v>274</v>
      </c>
      <c r="BH145" s="366" t="s">
        <v>274</v>
      </c>
      <c r="BI145" s="366" t="s">
        <v>274</v>
      </c>
      <c r="BJ145" s="366" t="s">
        <v>274</v>
      </c>
      <c r="BK145" s="366" t="s">
        <v>274</v>
      </c>
      <c r="BL145" s="366" t="s">
        <v>274</v>
      </c>
      <c r="BM145" s="366" t="s">
        <v>274</v>
      </c>
      <c r="BN145" s="366" t="s">
        <v>274</v>
      </c>
      <c r="BO145" s="366" t="s">
        <v>274</v>
      </c>
      <c r="BP145" s="366" t="s">
        <v>274</v>
      </c>
      <c r="BQ145" s="366" t="s">
        <v>274</v>
      </c>
      <c r="BR145" s="366" t="s">
        <v>274</v>
      </c>
      <c r="BS145" s="366" t="s">
        <v>274</v>
      </c>
      <c r="BT145" s="366" t="s">
        <v>274</v>
      </c>
      <c r="BU145" s="366" t="s">
        <v>274</v>
      </c>
      <c r="BV145" s="366" t="s">
        <v>274</v>
      </c>
      <c r="BW145" s="366" t="s">
        <v>274</v>
      </c>
      <c r="BX145" s="366" t="s">
        <v>274</v>
      </c>
      <c r="BY145" s="366" t="s">
        <v>274</v>
      </c>
      <c r="BZ145" s="366" t="s">
        <v>274</v>
      </c>
      <c r="CA145" s="366" t="s">
        <v>274</v>
      </c>
      <c r="CB145" s="366" t="s">
        <v>274</v>
      </c>
      <c r="CC145" s="366" t="s">
        <v>274</v>
      </c>
      <c r="CD145" s="366" t="s">
        <v>274</v>
      </c>
      <c r="CE145" s="366" t="s">
        <v>274</v>
      </c>
      <c r="CF145" s="366" t="s">
        <v>274</v>
      </c>
      <c r="CG145" s="366" t="s">
        <v>274</v>
      </c>
      <c r="CH145" s="366" t="s">
        <v>274</v>
      </c>
      <c r="CI145" s="366" t="s">
        <v>274</v>
      </c>
      <c r="CJ145" s="366" t="s">
        <v>274</v>
      </c>
      <c r="CK145" s="366" t="s">
        <v>274</v>
      </c>
      <c r="CL145" s="366" t="s">
        <v>274</v>
      </c>
      <c r="CM145" s="366" t="s">
        <v>274</v>
      </c>
      <c r="CN145" s="366" t="s">
        <v>274</v>
      </c>
      <c r="CO145" s="366" t="s">
        <v>274</v>
      </c>
      <c r="CP145" s="366" t="s">
        <v>274</v>
      </c>
      <c r="CQ145" s="366" t="s">
        <v>274</v>
      </c>
      <c r="CR145" s="366" t="s">
        <v>274</v>
      </c>
      <c r="CS145" s="366" t="s">
        <v>274</v>
      </c>
      <c r="CT145" s="366" t="s">
        <v>274</v>
      </c>
      <c r="CU145" s="366" t="s">
        <v>274</v>
      </c>
      <c r="CV145" s="366" t="s">
        <v>274</v>
      </c>
      <c r="CW145" s="366" t="s">
        <v>274</v>
      </c>
      <c r="CX145" s="366" t="s">
        <v>274</v>
      </c>
      <c r="CY145" s="366" t="s">
        <v>274</v>
      </c>
      <c r="CZ145" s="366" t="s">
        <v>274</v>
      </c>
      <c r="DA145" s="366" t="s">
        <v>274</v>
      </c>
      <c r="DB145" s="366" t="s">
        <v>274</v>
      </c>
      <c r="DC145" s="366" t="s">
        <v>274</v>
      </c>
      <c r="DD145" s="366" t="s">
        <v>274</v>
      </c>
      <c r="DE145" s="366" t="s">
        <v>274</v>
      </c>
      <c r="DF145" s="366" t="s">
        <v>274</v>
      </c>
      <c r="DG145" s="366" t="s">
        <v>274</v>
      </c>
      <c r="DH145" s="366" t="s">
        <v>274</v>
      </c>
      <c r="DI145" s="366" t="s">
        <v>274</v>
      </c>
      <c r="DJ145" s="366" t="s">
        <v>274</v>
      </c>
      <c r="DK145" s="366" t="s">
        <v>274</v>
      </c>
      <c r="DL145" s="366" t="s">
        <v>274</v>
      </c>
      <c r="DM145" s="366" t="s">
        <v>274</v>
      </c>
      <c r="DN145" s="366" t="s">
        <v>274</v>
      </c>
      <c r="DO145" s="366" t="s">
        <v>274</v>
      </c>
      <c r="DP145" s="366" t="s">
        <v>274</v>
      </c>
      <c r="DQ145" s="366" t="s">
        <v>274</v>
      </c>
      <c r="DR145" s="366" t="s">
        <v>274</v>
      </c>
      <c r="DS145" s="366" t="s">
        <v>274</v>
      </c>
      <c r="DT145" s="366" t="s">
        <v>274</v>
      </c>
      <c r="DU145" s="366" t="s">
        <v>274</v>
      </c>
      <c r="DV145" s="366" t="s">
        <v>274</v>
      </c>
      <c r="DW145" s="366" t="s">
        <v>274</v>
      </c>
      <c r="DX145" s="366" t="s">
        <v>274</v>
      </c>
      <c r="DY145" s="366" t="s">
        <v>274</v>
      </c>
      <c r="DZ145" s="366" t="s">
        <v>274</v>
      </c>
      <c r="EA145" s="366" t="s">
        <v>274</v>
      </c>
      <c r="EB145" s="366" t="s">
        <v>274</v>
      </c>
      <c r="EC145" s="366" t="s">
        <v>274</v>
      </c>
      <c r="ED145" s="366" t="s">
        <v>274</v>
      </c>
      <c r="EE145" s="366" t="s">
        <v>274</v>
      </c>
      <c r="EF145" s="366" t="s">
        <v>274</v>
      </c>
      <c r="EG145" s="366" t="s">
        <v>274</v>
      </c>
      <c r="EH145" s="366" t="s">
        <v>274</v>
      </c>
      <c r="EI145" s="366" t="s">
        <v>274</v>
      </c>
      <c r="EJ145" s="366" t="s">
        <v>274</v>
      </c>
      <c r="EK145" s="366" t="s">
        <v>274</v>
      </c>
      <c r="EL145" s="366" t="s">
        <v>274</v>
      </c>
      <c r="EM145" s="366" t="s">
        <v>274</v>
      </c>
      <c r="EN145" s="366" t="s">
        <v>274</v>
      </c>
      <c r="EO145" s="366" t="s">
        <v>274</v>
      </c>
      <c r="EP145" s="366" t="s">
        <v>274</v>
      </c>
      <c r="EQ145" s="366" t="s">
        <v>274</v>
      </c>
      <c r="ER145" s="366" t="s">
        <v>274</v>
      </c>
      <c r="ES145" s="366" t="s">
        <v>274</v>
      </c>
      <c r="ET145" s="366" t="s">
        <v>274</v>
      </c>
      <c r="EU145" s="366" t="s">
        <v>274</v>
      </c>
      <c r="EV145" s="366" t="s">
        <v>274</v>
      </c>
      <c r="EW145" s="366" t="s">
        <v>274</v>
      </c>
      <c r="EX145" s="366" t="s">
        <v>274</v>
      </c>
      <c r="EY145" s="366" t="s">
        <v>274</v>
      </c>
      <c r="EZ145" s="366" t="s">
        <v>274</v>
      </c>
      <c r="FA145" s="366" t="s">
        <v>274</v>
      </c>
      <c r="FB145" s="366" t="s">
        <v>274</v>
      </c>
      <c r="FC145" s="366" t="s">
        <v>274</v>
      </c>
      <c r="FD145" s="366" t="s">
        <v>274</v>
      </c>
      <c r="FE145" s="366" t="s">
        <v>274</v>
      </c>
      <c r="FF145" s="366" t="s">
        <v>274</v>
      </c>
    </row>
    <row r="146" spans="2:162" s="364" customFormat="1" ht="12.75" hidden="1">
      <c r="B146" s="366">
        <v>62</v>
      </c>
      <c r="C146" s="366" t="s">
        <v>272</v>
      </c>
      <c r="D146" s="366" t="s">
        <v>272</v>
      </c>
      <c r="E146" s="366" t="s">
        <v>272</v>
      </c>
      <c r="F146" s="366" t="s">
        <v>272</v>
      </c>
      <c r="G146" s="366" t="s">
        <v>272</v>
      </c>
      <c r="H146" s="366" t="s">
        <v>272</v>
      </c>
      <c r="I146" s="366" t="s">
        <v>272</v>
      </c>
      <c r="J146" s="366" t="s">
        <v>272</v>
      </c>
      <c r="K146" s="366" t="s">
        <v>272</v>
      </c>
      <c r="L146" s="366" t="s">
        <v>272</v>
      </c>
      <c r="M146" s="366" t="s">
        <v>272</v>
      </c>
      <c r="N146" s="366" t="s">
        <v>272</v>
      </c>
      <c r="O146" s="366" t="s">
        <v>272</v>
      </c>
      <c r="P146" s="366" t="s">
        <v>272</v>
      </c>
      <c r="Q146" s="366" t="s">
        <v>272</v>
      </c>
      <c r="R146" s="366" t="s">
        <v>272</v>
      </c>
      <c r="S146" s="366" t="s">
        <v>272</v>
      </c>
      <c r="T146" s="366" t="s">
        <v>272</v>
      </c>
      <c r="U146" s="366" t="s">
        <v>272</v>
      </c>
      <c r="V146" s="366" t="s">
        <v>273</v>
      </c>
      <c r="W146" s="366" t="s">
        <v>273</v>
      </c>
      <c r="X146" s="366" t="s">
        <v>273</v>
      </c>
      <c r="Y146" s="366" t="s">
        <v>273</v>
      </c>
      <c r="Z146" s="366" t="s">
        <v>273</v>
      </c>
      <c r="AA146" s="366" t="s">
        <v>273</v>
      </c>
      <c r="AB146" s="366" t="s">
        <v>273</v>
      </c>
      <c r="AC146" s="366" t="s">
        <v>273</v>
      </c>
      <c r="AD146" s="366" t="s">
        <v>273</v>
      </c>
      <c r="AE146" s="366" t="s">
        <v>273</v>
      </c>
      <c r="AF146" s="366" t="s">
        <v>273</v>
      </c>
      <c r="AG146" s="366" t="s">
        <v>273</v>
      </c>
      <c r="AH146" s="366" t="s">
        <v>273</v>
      </c>
      <c r="AI146" s="366" t="s">
        <v>273</v>
      </c>
      <c r="AJ146" s="366" t="s">
        <v>273</v>
      </c>
      <c r="AK146" s="366" t="s">
        <v>273</v>
      </c>
      <c r="AL146" s="366" t="s">
        <v>273</v>
      </c>
      <c r="AM146" s="366" t="s">
        <v>273</v>
      </c>
      <c r="AN146" s="366" t="s">
        <v>273</v>
      </c>
      <c r="AO146" s="366" t="s">
        <v>273</v>
      </c>
      <c r="AP146" s="366" t="s">
        <v>274</v>
      </c>
      <c r="AQ146" s="366" t="s">
        <v>274</v>
      </c>
      <c r="AR146" s="366" t="s">
        <v>274</v>
      </c>
      <c r="AS146" s="366" t="s">
        <v>274</v>
      </c>
      <c r="AT146" s="366" t="s">
        <v>274</v>
      </c>
      <c r="AU146" s="366" t="s">
        <v>274</v>
      </c>
      <c r="AV146" s="366" t="s">
        <v>274</v>
      </c>
      <c r="AW146" s="366" t="s">
        <v>274</v>
      </c>
      <c r="AX146" s="366" t="s">
        <v>274</v>
      </c>
      <c r="AY146" s="366" t="s">
        <v>274</v>
      </c>
      <c r="AZ146" s="366" t="s">
        <v>274</v>
      </c>
      <c r="BA146" s="366" t="s">
        <v>274</v>
      </c>
      <c r="BB146" s="366" t="s">
        <v>274</v>
      </c>
      <c r="BC146" s="366" t="s">
        <v>274</v>
      </c>
      <c r="BD146" s="366" t="s">
        <v>274</v>
      </c>
      <c r="BE146" s="366" t="s">
        <v>274</v>
      </c>
      <c r="BF146" s="366" t="s">
        <v>274</v>
      </c>
      <c r="BG146" s="366" t="s">
        <v>274</v>
      </c>
      <c r="BH146" s="366" t="s">
        <v>274</v>
      </c>
      <c r="BI146" s="366" t="s">
        <v>274</v>
      </c>
      <c r="BJ146" s="366" t="s">
        <v>274</v>
      </c>
      <c r="BK146" s="366" t="s">
        <v>274</v>
      </c>
      <c r="BL146" s="366" t="s">
        <v>274</v>
      </c>
      <c r="BM146" s="366" t="s">
        <v>274</v>
      </c>
      <c r="BN146" s="366" t="s">
        <v>274</v>
      </c>
      <c r="BO146" s="366" t="s">
        <v>274</v>
      </c>
      <c r="BP146" s="366" t="s">
        <v>274</v>
      </c>
      <c r="BQ146" s="366" t="s">
        <v>274</v>
      </c>
      <c r="BR146" s="366" t="s">
        <v>274</v>
      </c>
      <c r="BS146" s="366" t="s">
        <v>274</v>
      </c>
      <c r="BT146" s="366" t="s">
        <v>274</v>
      </c>
      <c r="BU146" s="366" t="s">
        <v>274</v>
      </c>
      <c r="BV146" s="366" t="s">
        <v>274</v>
      </c>
      <c r="BW146" s="366" t="s">
        <v>274</v>
      </c>
      <c r="BX146" s="366" t="s">
        <v>274</v>
      </c>
      <c r="BY146" s="366" t="s">
        <v>274</v>
      </c>
      <c r="BZ146" s="366" t="s">
        <v>274</v>
      </c>
      <c r="CA146" s="366" t="s">
        <v>274</v>
      </c>
      <c r="CB146" s="366" t="s">
        <v>274</v>
      </c>
      <c r="CC146" s="366" t="s">
        <v>274</v>
      </c>
      <c r="CD146" s="366" t="s">
        <v>274</v>
      </c>
      <c r="CE146" s="366" t="s">
        <v>274</v>
      </c>
      <c r="CF146" s="366" t="s">
        <v>274</v>
      </c>
      <c r="CG146" s="366" t="s">
        <v>274</v>
      </c>
      <c r="CH146" s="366" t="s">
        <v>274</v>
      </c>
      <c r="CI146" s="366" t="s">
        <v>274</v>
      </c>
      <c r="CJ146" s="366" t="s">
        <v>274</v>
      </c>
      <c r="CK146" s="366" t="s">
        <v>274</v>
      </c>
      <c r="CL146" s="366" t="s">
        <v>274</v>
      </c>
      <c r="CM146" s="366" t="s">
        <v>274</v>
      </c>
      <c r="CN146" s="366" t="s">
        <v>274</v>
      </c>
      <c r="CO146" s="366" t="s">
        <v>274</v>
      </c>
      <c r="CP146" s="366" t="s">
        <v>274</v>
      </c>
      <c r="CQ146" s="366" t="s">
        <v>274</v>
      </c>
      <c r="CR146" s="366" t="s">
        <v>274</v>
      </c>
      <c r="CS146" s="366" t="s">
        <v>274</v>
      </c>
      <c r="CT146" s="366" t="s">
        <v>274</v>
      </c>
      <c r="CU146" s="366" t="s">
        <v>274</v>
      </c>
      <c r="CV146" s="366" t="s">
        <v>274</v>
      </c>
      <c r="CW146" s="366" t="s">
        <v>274</v>
      </c>
      <c r="CX146" s="366" t="s">
        <v>274</v>
      </c>
      <c r="CY146" s="366" t="s">
        <v>274</v>
      </c>
      <c r="CZ146" s="366" t="s">
        <v>274</v>
      </c>
      <c r="DA146" s="366" t="s">
        <v>274</v>
      </c>
      <c r="DB146" s="366" t="s">
        <v>274</v>
      </c>
      <c r="DC146" s="366" t="s">
        <v>274</v>
      </c>
      <c r="DD146" s="366" t="s">
        <v>274</v>
      </c>
      <c r="DE146" s="366" t="s">
        <v>274</v>
      </c>
      <c r="DF146" s="366" t="s">
        <v>274</v>
      </c>
      <c r="DG146" s="366" t="s">
        <v>274</v>
      </c>
      <c r="DH146" s="366" t="s">
        <v>274</v>
      </c>
      <c r="DI146" s="366" t="s">
        <v>274</v>
      </c>
      <c r="DJ146" s="366" t="s">
        <v>274</v>
      </c>
      <c r="DK146" s="366" t="s">
        <v>274</v>
      </c>
      <c r="DL146" s="366" t="s">
        <v>274</v>
      </c>
      <c r="DM146" s="366" t="s">
        <v>274</v>
      </c>
      <c r="DN146" s="366" t="s">
        <v>274</v>
      </c>
      <c r="DO146" s="366" t="s">
        <v>274</v>
      </c>
      <c r="DP146" s="366" t="s">
        <v>274</v>
      </c>
      <c r="DQ146" s="366" t="s">
        <v>274</v>
      </c>
      <c r="DR146" s="366" t="s">
        <v>274</v>
      </c>
      <c r="DS146" s="366" t="s">
        <v>274</v>
      </c>
      <c r="DT146" s="366" t="s">
        <v>274</v>
      </c>
      <c r="DU146" s="366" t="s">
        <v>274</v>
      </c>
      <c r="DV146" s="366" t="s">
        <v>274</v>
      </c>
      <c r="DW146" s="366" t="s">
        <v>274</v>
      </c>
      <c r="DX146" s="366" t="s">
        <v>274</v>
      </c>
      <c r="DY146" s="366" t="s">
        <v>274</v>
      </c>
      <c r="DZ146" s="366" t="s">
        <v>274</v>
      </c>
      <c r="EA146" s="366" t="s">
        <v>274</v>
      </c>
      <c r="EB146" s="366" t="s">
        <v>274</v>
      </c>
      <c r="EC146" s="366" t="s">
        <v>274</v>
      </c>
      <c r="ED146" s="366" t="s">
        <v>274</v>
      </c>
      <c r="EE146" s="366" t="s">
        <v>274</v>
      </c>
      <c r="EF146" s="366" t="s">
        <v>274</v>
      </c>
      <c r="EG146" s="366" t="s">
        <v>274</v>
      </c>
      <c r="EH146" s="366" t="s">
        <v>274</v>
      </c>
      <c r="EI146" s="366" t="s">
        <v>274</v>
      </c>
      <c r="EJ146" s="366" t="s">
        <v>274</v>
      </c>
      <c r="EK146" s="366" t="s">
        <v>274</v>
      </c>
      <c r="EL146" s="366" t="s">
        <v>274</v>
      </c>
      <c r="EM146" s="366" t="s">
        <v>274</v>
      </c>
      <c r="EN146" s="366" t="s">
        <v>274</v>
      </c>
      <c r="EO146" s="366" t="s">
        <v>274</v>
      </c>
      <c r="EP146" s="366" t="s">
        <v>274</v>
      </c>
      <c r="EQ146" s="366" t="s">
        <v>274</v>
      </c>
      <c r="ER146" s="366" t="s">
        <v>274</v>
      </c>
      <c r="ES146" s="366" t="s">
        <v>274</v>
      </c>
      <c r="ET146" s="366" t="s">
        <v>274</v>
      </c>
      <c r="EU146" s="366" t="s">
        <v>274</v>
      </c>
      <c r="EV146" s="366" t="s">
        <v>274</v>
      </c>
      <c r="EW146" s="366" t="s">
        <v>274</v>
      </c>
      <c r="EX146" s="366" t="s">
        <v>274</v>
      </c>
      <c r="EY146" s="366" t="s">
        <v>274</v>
      </c>
      <c r="EZ146" s="366" t="s">
        <v>274</v>
      </c>
      <c r="FA146" s="366" t="s">
        <v>274</v>
      </c>
      <c r="FB146" s="366" t="s">
        <v>274</v>
      </c>
      <c r="FC146" s="366" t="s">
        <v>274</v>
      </c>
      <c r="FD146" s="366" t="s">
        <v>274</v>
      </c>
      <c r="FE146" s="366" t="s">
        <v>274</v>
      </c>
      <c r="FF146" s="366" t="s">
        <v>274</v>
      </c>
    </row>
    <row r="147" spans="2:162" s="364" customFormat="1" ht="12.75" hidden="1">
      <c r="B147" s="366">
        <v>63</v>
      </c>
      <c r="C147" s="366" t="s">
        <v>272</v>
      </c>
      <c r="D147" s="366" t="s">
        <v>272</v>
      </c>
      <c r="E147" s="366" t="s">
        <v>272</v>
      </c>
      <c r="F147" s="366" t="s">
        <v>272</v>
      </c>
      <c r="G147" s="366" t="s">
        <v>272</v>
      </c>
      <c r="H147" s="366" t="s">
        <v>272</v>
      </c>
      <c r="I147" s="366" t="s">
        <v>272</v>
      </c>
      <c r="J147" s="366" t="s">
        <v>272</v>
      </c>
      <c r="K147" s="366" t="s">
        <v>272</v>
      </c>
      <c r="L147" s="366" t="s">
        <v>272</v>
      </c>
      <c r="M147" s="366" t="s">
        <v>272</v>
      </c>
      <c r="N147" s="366" t="s">
        <v>272</v>
      </c>
      <c r="O147" s="366" t="s">
        <v>272</v>
      </c>
      <c r="P147" s="366" t="s">
        <v>272</v>
      </c>
      <c r="Q147" s="366" t="s">
        <v>272</v>
      </c>
      <c r="R147" s="366" t="s">
        <v>272</v>
      </c>
      <c r="S147" s="366" t="s">
        <v>272</v>
      </c>
      <c r="T147" s="366" t="s">
        <v>272</v>
      </c>
      <c r="U147" s="366" t="s">
        <v>272</v>
      </c>
      <c r="V147" s="366" t="s">
        <v>273</v>
      </c>
      <c r="W147" s="366" t="s">
        <v>273</v>
      </c>
      <c r="X147" s="366" t="s">
        <v>273</v>
      </c>
      <c r="Y147" s="366" t="s">
        <v>273</v>
      </c>
      <c r="Z147" s="366" t="s">
        <v>273</v>
      </c>
      <c r="AA147" s="366" t="s">
        <v>273</v>
      </c>
      <c r="AB147" s="366" t="s">
        <v>273</v>
      </c>
      <c r="AC147" s="366" t="s">
        <v>273</v>
      </c>
      <c r="AD147" s="366" t="s">
        <v>273</v>
      </c>
      <c r="AE147" s="366" t="s">
        <v>273</v>
      </c>
      <c r="AF147" s="366" t="s">
        <v>273</v>
      </c>
      <c r="AG147" s="366" t="s">
        <v>273</v>
      </c>
      <c r="AH147" s="366" t="s">
        <v>273</v>
      </c>
      <c r="AI147" s="366" t="s">
        <v>273</v>
      </c>
      <c r="AJ147" s="366" t="s">
        <v>273</v>
      </c>
      <c r="AK147" s="366" t="s">
        <v>273</v>
      </c>
      <c r="AL147" s="366" t="s">
        <v>273</v>
      </c>
      <c r="AM147" s="366" t="s">
        <v>273</v>
      </c>
      <c r="AN147" s="366" t="s">
        <v>273</v>
      </c>
      <c r="AO147" s="366" t="s">
        <v>273</v>
      </c>
      <c r="AP147" s="366" t="s">
        <v>274</v>
      </c>
      <c r="AQ147" s="366" t="s">
        <v>274</v>
      </c>
      <c r="AR147" s="366" t="s">
        <v>274</v>
      </c>
      <c r="AS147" s="366" t="s">
        <v>274</v>
      </c>
      <c r="AT147" s="366" t="s">
        <v>274</v>
      </c>
      <c r="AU147" s="366" t="s">
        <v>274</v>
      </c>
      <c r="AV147" s="366" t="s">
        <v>274</v>
      </c>
      <c r="AW147" s="366" t="s">
        <v>274</v>
      </c>
      <c r="AX147" s="366" t="s">
        <v>274</v>
      </c>
      <c r="AY147" s="366" t="s">
        <v>274</v>
      </c>
      <c r="AZ147" s="366" t="s">
        <v>274</v>
      </c>
      <c r="BA147" s="366" t="s">
        <v>274</v>
      </c>
      <c r="BB147" s="366" t="s">
        <v>274</v>
      </c>
      <c r="BC147" s="366" t="s">
        <v>274</v>
      </c>
      <c r="BD147" s="366" t="s">
        <v>274</v>
      </c>
      <c r="BE147" s="366" t="s">
        <v>274</v>
      </c>
      <c r="BF147" s="366" t="s">
        <v>274</v>
      </c>
      <c r="BG147" s="366" t="s">
        <v>274</v>
      </c>
      <c r="BH147" s="366" t="s">
        <v>274</v>
      </c>
      <c r="BI147" s="366" t="s">
        <v>274</v>
      </c>
      <c r="BJ147" s="366" t="s">
        <v>274</v>
      </c>
      <c r="BK147" s="366" t="s">
        <v>274</v>
      </c>
      <c r="BL147" s="366" t="s">
        <v>274</v>
      </c>
      <c r="BM147" s="366" t="s">
        <v>274</v>
      </c>
      <c r="BN147" s="366" t="s">
        <v>274</v>
      </c>
      <c r="BO147" s="366" t="s">
        <v>274</v>
      </c>
      <c r="BP147" s="366" t="s">
        <v>274</v>
      </c>
      <c r="BQ147" s="366" t="s">
        <v>274</v>
      </c>
      <c r="BR147" s="366" t="s">
        <v>274</v>
      </c>
      <c r="BS147" s="366" t="s">
        <v>274</v>
      </c>
      <c r="BT147" s="366" t="s">
        <v>274</v>
      </c>
      <c r="BU147" s="366" t="s">
        <v>274</v>
      </c>
      <c r="BV147" s="366" t="s">
        <v>274</v>
      </c>
      <c r="BW147" s="366" t="s">
        <v>274</v>
      </c>
      <c r="BX147" s="366" t="s">
        <v>274</v>
      </c>
      <c r="BY147" s="366" t="s">
        <v>274</v>
      </c>
      <c r="BZ147" s="366" t="s">
        <v>274</v>
      </c>
      <c r="CA147" s="366" t="s">
        <v>274</v>
      </c>
      <c r="CB147" s="366" t="s">
        <v>274</v>
      </c>
      <c r="CC147" s="366" t="s">
        <v>274</v>
      </c>
      <c r="CD147" s="366" t="s">
        <v>274</v>
      </c>
      <c r="CE147" s="366" t="s">
        <v>274</v>
      </c>
      <c r="CF147" s="366" t="s">
        <v>274</v>
      </c>
      <c r="CG147" s="366" t="s">
        <v>274</v>
      </c>
      <c r="CH147" s="366" t="s">
        <v>274</v>
      </c>
      <c r="CI147" s="366" t="s">
        <v>274</v>
      </c>
      <c r="CJ147" s="366" t="s">
        <v>274</v>
      </c>
      <c r="CK147" s="366" t="s">
        <v>274</v>
      </c>
      <c r="CL147" s="366" t="s">
        <v>274</v>
      </c>
      <c r="CM147" s="366" t="s">
        <v>274</v>
      </c>
      <c r="CN147" s="366" t="s">
        <v>274</v>
      </c>
      <c r="CO147" s="366" t="s">
        <v>274</v>
      </c>
      <c r="CP147" s="366" t="s">
        <v>274</v>
      </c>
      <c r="CQ147" s="366" t="s">
        <v>274</v>
      </c>
      <c r="CR147" s="366" t="s">
        <v>274</v>
      </c>
      <c r="CS147" s="366" t="s">
        <v>274</v>
      </c>
      <c r="CT147" s="366" t="s">
        <v>274</v>
      </c>
      <c r="CU147" s="366" t="s">
        <v>274</v>
      </c>
      <c r="CV147" s="366" t="s">
        <v>274</v>
      </c>
      <c r="CW147" s="366" t="s">
        <v>274</v>
      </c>
      <c r="CX147" s="366" t="s">
        <v>274</v>
      </c>
      <c r="CY147" s="366" t="s">
        <v>274</v>
      </c>
      <c r="CZ147" s="366" t="s">
        <v>274</v>
      </c>
      <c r="DA147" s="366" t="s">
        <v>274</v>
      </c>
      <c r="DB147" s="366" t="s">
        <v>274</v>
      </c>
      <c r="DC147" s="366" t="s">
        <v>274</v>
      </c>
      <c r="DD147" s="366" t="s">
        <v>274</v>
      </c>
      <c r="DE147" s="366" t="s">
        <v>274</v>
      </c>
      <c r="DF147" s="366" t="s">
        <v>274</v>
      </c>
      <c r="DG147" s="366" t="s">
        <v>274</v>
      </c>
      <c r="DH147" s="366" t="s">
        <v>274</v>
      </c>
      <c r="DI147" s="366" t="s">
        <v>274</v>
      </c>
      <c r="DJ147" s="366" t="s">
        <v>274</v>
      </c>
      <c r="DK147" s="366" t="s">
        <v>274</v>
      </c>
      <c r="DL147" s="366" t="s">
        <v>274</v>
      </c>
      <c r="DM147" s="366" t="s">
        <v>274</v>
      </c>
      <c r="DN147" s="366" t="s">
        <v>274</v>
      </c>
      <c r="DO147" s="366" t="s">
        <v>274</v>
      </c>
      <c r="DP147" s="366" t="s">
        <v>274</v>
      </c>
      <c r="DQ147" s="366" t="s">
        <v>274</v>
      </c>
      <c r="DR147" s="366" t="s">
        <v>274</v>
      </c>
      <c r="DS147" s="366" t="s">
        <v>274</v>
      </c>
      <c r="DT147" s="366" t="s">
        <v>274</v>
      </c>
      <c r="DU147" s="366" t="s">
        <v>274</v>
      </c>
      <c r="DV147" s="366" t="s">
        <v>274</v>
      </c>
      <c r="DW147" s="366" t="s">
        <v>274</v>
      </c>
      <c r="DX147" s="366" t="s">
        <v>274</v>
      </c>
      <c r="DY147" s="366" t="s">
        <v>274</v>
      </c>
      <c r="DZ147" s="366" t="s">
        <v>274</v>
      </c>
      <c r="EA147" s="366" t="s">
        <v>274</v>
      </c>
      <c r="EB147" s="366" t="s">
        <v>274</v>
      </c>
      <c r="EC147" s="366" t="s">
        <v>274</v>
      </c>
      <c r="ED147" s="366" t="s">
        <v>274</v>
      </c>
      <c r="EE147" s="366" t="s">
        <v>274</v>
      </c>
      <c r="EF147" s="366" t="s">
        <v>274</v>
      </c>
      <c r="EG147" s="366" t="s">
        <v>274</v>
      </c>
      <c r="EH147" s="366" t="s">
        <v>274</v>
      </c>
      <c r="EI147" s="366" t="s">
        <v>274</v>
      </c>
      <c r="EJ147" s="366" t="s">
        <v>274</v>
      </c>
      <c r="EK147" s="366" t="s">
        <v>274</v>
      </c>
      <c r="EL147" s="366" t="s">
        <v>274</v>
      </c>
      <c r="EM147" s="366" t="s">
        <v>274</v>
      </c>
      <c r="EN147" s="366" t="s">
        <v>274</v>
      </c>
      <c r="EO147" s="366" t="s">
        <v>274</v>
      </c>
      <c r="EP147" s="366" t="s">
        <v>274</v>
      </c>
      <c r="EQ147" s="366" t="s">
        <v>274</v>
      </c>
      <c r="ER147" s="366" t="s">
        <v>274</v>
      </c>
      <c r="ES147" s="366" t="s">
        <v>274</v>
      </c>
      <c r="ET147" s="366" t="s">
        <v>274</v>
      </c>
      <c r="EU147" s="366" t="s">
        <v>274</v>
      </c>
      <c r="EV147" s="366" t="s">
        <v>274</v>
      </c>
      <c r="EW147" s="366" t="s">
        <v>274</v>
      </c>
      <c r="EX147" s="366" t="s">
        <v>274</v>
      </c>
      <c r="EY147" s="366" t="s">
        <v>274</v>
      </c>
      <c r="EZ147" s="366" t="s">
        <v>274</v>
      </c>
      <c r="FA147" s="366" t="s">
        <v>274</v>
      </c>
      <c r="FB147" s="366" t="s">
        <v>274</v>
      </c>
      <c r="FC147" s="366" t="s">
        <v>274</v>
      </c>
      <c r="FD147" s="366" t="s">
        <v>274</v>
      </c>
      <c r="FE147" s="366" t="s">
        <v>274</v>
      </c>
      <c r="FF147" s="366" t="s">
        <v>274</v>
      </c>
    </row>
    <row r="148" spans="2:162" s="364" customFormat="1" ht="12.75" hidden="1">
      <c r="B148" s="366">
        <v>64</v>
      </c>
      <c r="C148" s="366" t="s">
        <v>272</v>
      </c>
      <c r="D148" s="366" t="s">
        <v>272</v>
      </c>
      <c r="E148" s="366" t="s">
        <v>272</v>
      </c>
      <c r="F148" s="366" t="s">
        <v>272</v>
      </c>
      <c r="G148" s="366" t="s">
        <v>272</v>
      </c>
      <c r="H148" s="366" t="s">
        <v>272</v>
      </c>
      <c r="I148" s="366" t="s">
        <v>272</v>
      </c>
      <c r="J148" s="366" t="s">
        <v>272</v>
      </c>
      <c r="K148" s="366" t="s">
        <v>272</v>
      </c>
      <c r="L148" s="366" t="s">
        <v>272</v>
      </c>
      <c r="M148" s="366" t="s">
        <v>272</v>
      </c>
      <c r="N148" s="366" t="s">
        <v>272</v>
      </c>
      <c r="O148" s="366" t="s">
        <v>272</v>
      </c>
      <c r="P148" s="366" t="s">
        <v>272</v>
      </c>
      <c r="Q148" s="366" t="s">
        <v>272</v>
      </c>
      <c r="R148" s="366" t="s">
        <v>272</v>
      </c>
      <c r="S148" s="366" t="s">
        <v>272</v>
      </c>
      <c r="T148" s="366" t="s">
        <v>272</v>
      </c>
      <c r="U148" s="366" t="s">
        <v>272</v>
      </c>
      <c r="V148" s="366" t="s">
        <v>273</v>
      </c>
      <c r="W148" s="366" t="s">
        <v>273</v>
      </c>
      <c r="X148" s="366" t="s">
        <v>273</v>
      </c>
      <c r="Y148" s="366" t="s">
        <v>273</v>
      </c>
      <c r="Z148" s="366" t="s">
        <v>273</v>
      </c>
      <c r="AA148" s="366" t="s">
        <v>273</v>
      </c>
      <c r="AB148" s="366" t="s">
        <v>273</v>
      </c>
      <c r="AC148" s="366" t="s">
        <v>273</v>
      </c>
      <c r="AD148" s="366" t="s">
        <v>273</v>
      </c>
      <c r="AE148" s="366" t="s">
        <v>273</v>
      </c>
      <c r="AF148" s="366" t="s">
        <v>273</v>
      </c>
      <c r="AG148" s="366" t="s">
        <v>273</v>
      </c>
      <c r="AH148" s="366" t="s">
        <v>273</v>
      </c>
      <c r="AI148" s="366" t="s">
        <v>273</v>
      </c>
      <c r="AJ148" s="366" t="s">
        <v>273</v>
      </c>
      <c r="AK148" s="366" t="s">
        <v>273</v>
      </c>
      <c r="AL148" s="366" t="s">
        <v>273</v>
      </c>
      <c r="AM148" s="366" t="s">
        <v>273</v>
      </c>
      <c r="AN148" s="366" t="s">
        <v>273</v>
      </c>
      <c r="AO148" s="366" t="s">
        <v>273</v>
      </c>
      <c r="AP148" s="366" t="s">
        <v>274</v>
      </c>
      <c r="AQ148" s="366" t="s">
        <v>274</v>
      </c>
      <c r="AR148" s="366" t="s">
        <v>274</v>
      </c>
      <c r="AS148" s="366" t="s">
        <v>274</v>
      </c>
      <c r="AT148" s="366" t="s">
        <v>274</v>
      </c>
      <c r="AU148" s="366" t="s">
        <v>274</v>
      </c>
      <c r="AV148" s="366" t="s">
        <v>274</v>
      </c>
      <c r="AW148" s="366" t="s">
        <v>274</v>
      </c>
      <c r="AX148" s="366" t="s">
        <v>274</v>
      </c>
      <c r="AY148" s="366" t="s">
        <v>274</v>
      </c>
      <c r="AZ148" s="366" t="s">
        <v>274</v>
      </c>
      <c r="BA148" s="366" t="s">
        <v>274</v>
      </c>
      <c r="BB148" s="366" t="s">
        <v>274</v>
      </c>
      <c r="BC148" s="366" t="s">
        <v>274</v>
      </c>
      <c r="BD148" s="366" t="s">
        <v>274</v>
      </c>
      <c r="BE148" s="366" t="s">
        <v>274</v>
      </c>
      <c r="BF148" s="366" t="s">
        <v>274</v>
      </c>
      <c r="BG148" s="366" t="s">
        <v>274</v>
      </c>
      <c r="BH148" s="366" t="s">
        <v>274</v>
      </c>
      <c r="BI148" s="366" t="s">
        <v>274</v>
      </c>
      <c r="BJ148" s="366" t="s">
        <v>274</v>
      </c>
      <c r="BK148" s="366" t="s">
        <v>274</v>
      </c>
      <c r="BL148" s="366" t="s">
        <v>274</v>
      </c>
      <c r="BM148" s="366" t="s">
        <v>274</v>
      </c>
      <c r="BN148" s="366" t="s">
        <v>274</v>
      </c>
      <c r="BO148" s="366" t="s">
        <v>274</v>
      </c>
      <c r="BP148" s="366" t="s">
        <v>274</v>
      </c>
      <c r="BQ148" s="366" t="s">
        <v>274</v>
      </c>
      <c r="BR148" s="366" t="s">
        <v>274</v>
      </c>
      <c r="BS148" s="366" t="s">
        <v>274</v>
      </c>
      <c r="BT148" s="366" t="s">
        <v>274</v>
      </c>
      <c r="BU148" s="366" t="s">
        <v>274</v>
      </c>
      <c r="BV148" s="366" t="s">
        <v>274</v>
      </c>
      <c r="BW148" s="366" t="s">
        <v>274</v>
      </c>
      <c r="BX148" s="366" t="s">
        <v>274</v>
      </c>
      <c r="BY148" s="366" t="s">
        <v>274</v>
      </c>
      <c r="BZ148" s="366" t="s">
        <v>274</v>
      </c>
      <c r="CA148" s="366" t="s">
        <v>274</v>
      </c>
      <c r="CB148" s="366" t="s">
        <v>274</v>
      </c>
      <c r="CC148" s="366" t="s">
        <v>274</v>
      </c>
      <c r="CD148" s="366" t="s">
        <v>274</v>
      </c>
      <c r="CE148" s="366" t="s">
        <v>274</v>
      </c>
      <c r="CF148" s="366" t="s">
        <v>274</v>
      </c>
      <c r="CG148" s="366" t="s">
        <v>274</v>
      </c>
      <c r="CH148" s="366" t="s">
        <v>274</v>
      </c>
      <c r="CI148" s="366" t="s">
        <v>274</v>
      </c>
      <c r="CJ148" s="366" t="s">
        <v>274</v>
      </c>
      <c r="CK148" s="366" t="s">
        <v>274</v>
      </c>
      <c r="CL148" s="366" t="s">
        <v>274</v>
      </c>
      <c r="CM148" s="366" t="s">
        <v>274</v>
      </c>
      <c r="CN148" s="366" t="s">
        <v>274</v>
      </c>
      <c r="CO148" s="366" t="s">
        <v>274</v>
      </c>
      <c r="CP148" s="366" t="s">
        <v>274</v>
      </c>
      <c r="CQ148" s="366" t="s">
        <v>274</v>
      </c>
      <c r="CR148" s="366" t="s">
        <v>274</v>
      </c>
      <c r="CS148" s="366" t="s">
        <v>274</v>
      </c>
      <c r="CT148" s="366" t="s">
        <v>274</v>
      </c>
      <c r="CU148" s="366" t="s">
        <v>274</v>
      </c>
      <c r="CV148" s="366" t="s">
        <v>274</v>
      </c>
      <c r="CW148" s="366" t="s">
        <v>274</v>
      </c>
      <c r="CX148" s="366" t="s">
        <v>274</v>
      </c>
      <c r="CY148" s="366" t="s">
        <v>274</v>
      </c>
      <c r="CZ148" s="366" t="s">
        <v>274</v>
      </c>
      <c r="DA148" s="366" t="s">
        <v>274</v>
      </c>
      <c r="DB148" s="366" t="s">
        <v>274</v>
      </c>
      <c r="DC148" s="366" t="s">
        <v>274</v>
      </c>
      <c r="DD148" s="366" t="s">
        <v>274</v>
      </c>
      <c r="DE148" s="366" t="s">
        <v>274</v>
      </c>
      <c r="DF148" s="366" t="s">
        <v>274</v>
      </c>
      <c r="DG148" s="366" t="s">
        <v>274</v>
      </c>
      <c r="DH148" s="366" t="s">
        <v>274</v>
      </c>
      <c r="DI148" s="366" t="s">
        <v>274</v>
      </c>
      <c r="DJ148" s="366" t="s">
        <v>274</v>
      </c>
      <c r="DK148" s="366" t="s">
        <v>274</v>
      </c>
      <c r="DL148" s="366" t="s">
        <v>274</v>
      </c>
      <c r="DM148" s="366" t="s">
        <v>274</v>
      </c>
      <c r="DN148" s="366" t="s">
        <v>274</v>
      </c>
      <c r="DO148" s="366" t="s">
        <v>274</v>
      </c>
      <c r="DP148" s="366" t="s">
        <v>274</v>
      </c>
      <c r="DQ148" s="366" t="s">
        <v>274</v>
      </c>
      <c r="DR148" s="366" t="s">
        <v>274</v>
      </c>
      <c r="DS148" s="366" t="s">
        <v>274</v>
      </c>
      <c r="DT148" s="366" t="s">
        <v>274</v>
      </c>
      <c r="DU148" s="366" t="s">
        <v>274</v>
      </c>
      <c r="DV148" s="366" t="s">
        <v>274</v>
      </c>
      <c r="DW148" s="366" t="s">
        <v>274</v>
      </c>
      <c r="DX148" s="366" t="s">
        <v>274</v>
      </c>
      <c r="DY148" s="366" t="s">
        <v>274</v>
      </c>
      <c r="DZ148" s="366" t="s">
        <v>274</v>
      </c>
      <c r="EA148" s="366" t="s">
        <v>274</v>
      </c>
      <c r="EB148" s="366" t="s">
        <v>274</v>
      </c>
      <c r="EC148" s="366" t="s">
        <v>274</v>
      </c>
      <c r="ED148" s="366" t="s">
        <v>274</v>
      </c>
      <c r="EE148" s="366" t="s">
        <v>274</v>
      </c>
      <c r="EF148" s="366" t="s">
        <v>274</v>
      </c>
      <c r="EG148" s="366" t="s">
        <v>274</v>
      </c>
      <c r="EH148" s="366" t="s">
        <v>274</v>
      </c>
      <c r="EI148" s="366" t="s">
        <v>274</v>
      </c>
      <c r="EJ148" s="366" t="s">
        <v>274</v>
      </c>
      <c r="EK148" s="366" t="s">
        <v>274</v>
      </c>
      <c r="EL148" s="366" t="s">
        <v>274</v>
      </c>
      <c r="EM148" s="366" t="s">
        <v>274</v>
      </c>
      <c r="EN148" s="366" t="s">
        <v>274</v>
      </c>
      <c r="EO148" s="366" t="s">
        <v>274</v>
      </c>
      <c r="EP148" s="366" t="s">
        <v>274</v>
      </c>
      <c r="EQ148" s="366" t="s">
        <v>274</v>
      </c>
      <c r="ER148" s="366" t="s">
        <v>274</v>
      </c>
      <c r="ES148" s="366" t="s">
        <v>274</v>
      </c>
      <c r="ET148" s="366" t="s">
        <v>274</v>
      </c>
      <c r="EU148" s="366" t="s">
        <v>274</v>
      </c>
      <c r="EV148" s="366" t="s">
        <v>274</v>
      </c>
      <c r="EW148" s="366" t="s">
        <v>274</v>
      </c>
      <c r="EX148" s="366" t="s">
        <v>274</v>
      </c>
      <c r="EY148" s="366" t="s">
        <v>274</v>
      </c>
      <c r="EZ148" s="366" t="s">
        <v>274</v>
      </c>
      <c r="FA148" s="366" t="s">
        <v>274</v>
      </c>
      <c r="FB148" s="366" t="s">
        <v>274</v>
      </c>
      <c r="FC148" s="366" t="s">
        <v>274</v>
      </c>
      <c r="FD148" s="366" t="s">
        <v>274</v>
      </c>
      <c r="FE148" s="366" t="s">
        <v>274</v>
      </c>
      <c r="FF148" s="366" t="s">
        <v>274</v>
      </c>
    </row>
    <row r="149" spans="2:162" s="364" customFormat="1" ht="12.75" hidden="1">
      <c r="B149" s="366">
        <v>65</v>
      </c>
      <c r="C149" s="366" t="s">
        <v>272</v>
      </c>
      <c r="D149" s="366" t="s">
        <v>272</v>
      </c>
      <c r="E149" s="366" t="s">
        <v>272</v>
      </c>
      <c r="F149" s="366" t="s">
        <v>272</v>
      </c>
      <c r="G149" s="366" t="s">
        <v>272</v>
      </c>
      <c r="H149" s="366" t="s">
        <v>272</v>
      </c>
      <c r="I149" s="366" t="s">
        <v>272</v>
      </c>
      <c r="J149" s="366" t="s">
        <v>272</v>
      </c>
      <c r="K149" s="366" t="s">
        <v>272</v>
      </c>
      <c r="L149" s="366" t="s">
        <v>272</v>
      </c>
      <c r="M149" s="366" t="s">
        <v>272</v>
      </c>
      <c r="N149" s="366" t="s">
        <v>272</v>
      </c>
      <c r="O149" s="366" t="s">
        <v>272</v>
      </c>
      <c r="P149" s="366" t="s">
        <v>272</v>
      </c>
      <c r="Q149" s="366" t="s">
        <v>272</v>
      </c>
      <c r="R149" s="366" t="s">
        <v>272</v>
      </c>
      <c r="S149" s="366" t="s">
        <v>272</v>
      </c>
      <c r="T149" s="366" t="s">
        <v>272</v>
      </c>
      <c r="U149" s="366" t="s">
        <v>272</v>
      </c>
      <c r="V149" s="366" t="s">
        <v>273</v>
      </c>
      <c r="W149" s="366" t="s">
        <v>273</v>
      </c>
      <c r="X149" s="366" t="s">
        <v>273</v>
      </c>
      <c r="Y149" s="366" t="s">
        <v>273</v>
      </c>
      <c r="Z149" s="366" t="s">
        <v>273</v>
      </c>
      <c r="AA149" s="366" t="s">
        <v>273</v>
      </c>
      <c r="AB149" s="366" t="s">
        <v>273</v>
      </c>
      <c r="AC149" s="366" t="s">
        <v>273</v>
      </c>
      <c r="AD149" s="366" t="s">
        <v>273</v>
      </c>
      <c r="AE149" s="366" t="s">
        <v>273</v>
      </c>
      <c r="AF149" s="366" t="s">
        <v>273</v>
      </c>
      <c r="AG149" s="366" t="s">
        <v>273</v>
      </c>
      <c r="AH149" s="366" t="s">
        <v>273</v>
      </c>
      <c r="AI149" s="366" t="s">
        <v>273</v>
      </c>
      <c r="AJ149" s="366" t="s">
        <v>273</v>
      </c>
      <c r="AK149" s="366" t="s">
        <v>273</v>
      </c>
      <c r="AL149" s="366" t="s">
        <v>273</v>
      </c>
      <c r="AM149" s="366" t="s">
        <v>273</v>
      </c>
      <c r="AN149" s="366" t="s">
        <v>273</v>
      </c>
      <c r="AO149" s="366" t="s">
        <v>273</v>
      </c>
      <c r="AP149" s="366" t="s">
        <v>274</v>
      </c>
      <c r="AQ149" s="366" t="s">
        <v>274</v>
      </c>
      <c r="AR149" s="366" t="s">
        <v>274</v>
      </c>
      <c r="AS149" s="366" t="s">
        <v>274</v>
      </c>
      <c r="AT149" s="366" t="s">
        <v>274</v>
      </c>
      <c r="AU149" s="366" t="s">
        <v>274</v>
      </c>
      <c r="AV149" s="366" t="s">
        <v>274</v>
      </c>
      <c r="AW149" s="366" t="s">
        <v>274</v>
      </c>
      <c r="AX149" s="366" t="s">
        <v>274</v>
      </c>
      <c r="AY149" s="366" t="s">
        <v>274</v>
      </c>
      <c r="AZ149" s="366" t="s">
        <v>274</v>
      </c>
      <c r="BA149" s="366" t="s">
        <v>274</v>
      </c>
      <c r="BB149" s="366" t="s">
        <v>274</v>
      </c>
      <c r="BC149" s="366" t="s">
        <v>274</v>
      </c>
      <c r="BD149" s="366" t="s">
        <v>274</v>
      </c>
      <c r="BE149" s="366" t="s">
        <v>274</v>
      </c>
      <c r="BF149" s="366" t="s">
        <v>274</v>
      </c>
      <c r="BG149" s="366" t="s">
        <v>274</v>
      </c>
      <c r="BH149" s="366" t="s">
        <v>274</v>
      </c>
      <c r="BI149" s="366" t="s">
        <v>274</v>
      </c>
      <c r="BJ149" s="366" t="s">
        <v>274</v>
      </c>
      <c r="BK149" s="366" t="s">
        <v>274</v>
      </c>
      <c r="BL149" s="366" t="s">
        <v>274</v>
      </c>
      <c r="BM149" s="366" t="s">
        <v>274</v>
      </c>
      <c r="BN149" s="366" t="s">
        <v>274</v>
      </c>
      <c r="BO149" s="366" t="s">
        <v>274</v>
      </c>
      <c r="BP149" s="366" t="s">
        <v>274</v>
      </c>
      <c r="BQ149" s="366" t="s">
        <v>274</v>
      </c>
      <c r="BR149" s="366" t="s">
        <v>274</v>
      </c>
      <c r="BS149" s="366" t="s">
        <v>274</v>
      </c>
      <c r="BT149" s="366" t="s">
        <v>274</v>
      </c>
      <c r="BU149" s="366" t="s">
        <v>274</v>
      </c>
      <c r="BV149" s="366" t="s">
        <v>274</v>
      </c>
      <c r="BW149" s="366" t="s">
        <v>274</v>
      </c>
      <c r="BX149" s="366" t="s">
        <v>274</v>
      </c>
      <c r="BY149" s="366" t="s">
        <v>274</v>
      </c>
      <c r="BZ149" s="366" t="s">
        <v>274</v>
      </c>
      <c r="CA149" s="366" t="s">
        <v>274</v>
      </c>
      <c r="CB149" s="366" t="s">
        <v>274</v>
      </c>
      <c r="CC149" s="366" t="s">
        <v>274</v>
      </c>
      <c r="CD149" s="366" t="s">
        <v>274</v>
      </c>
      <c r="CE149" s="366" t="s">
        <v>274</v>
      </c>
      <c r="CF149" s="366" t="s">
        <v>274</v>
      </c>
      <c r="CG149" s="366" t="s">
        <v>274</v>
      </c>
      <c r="CH149" s="366" t="s">
        <v>274</v>
      </c>
      <c r="CI149" s="366" t="s">
        <v>274</v>
      </c>
      <c r="CJ149" s="366" t="s">
        <v>274</v>
      </c>
      <c r="CK149" s="366" t="s">
        <v>274</v>
      </c>
      <c r="CL149" s="366" t="s">
        <v>274</v>
      </c>
      <c r="CM149" s="366" t="s">
        <v>274</v>
      </c>
      <c r="CN149" s="366" t="s">
        <v>274</v>
      </c>
      <c r="CO149" s="366" t="s">
        <v>274</v>
      </c>
      <c r="CP149" s="366" t="s">
        <v>274</v>
      </c>
      <c r="CQ149" s="366" t="s">
        <v>274</v>
      </c>
      <c r="CR149" s="366" t="s">
        <v>274</v>
      </c>
      <c r="CS149" s="366" t="s">
        <v>274</v>
      </c>
      <c r="CT149" s="366" t="s">
        <v>274</v>
      </c>
      <c r="CU149" s="366" t="s">
        <v>274</v>
      </c>
      <c r="CV149" s="366" t="s">
        <v>274</v>
      </c>
      <c r="CW149" s="366" t="s">
        <v>274</v>
      </c>
      <c r="CX149" s="366" t="s">
        <v>274</v>
      </c>
      <c r="CY149" s="366" t="s">
        <v>274</v>
      </c>
      <c r="CZ149" s="366" t="s">
        <v>274</v>
      </c>
      <c r="DA149" s="366" t="s">
        <v>274</v>
      </c>
      <c r="DB149" s="366" t="s">
        <v>274</v>
      </c>
      <c r="DC149" s="366" t="s">
        <v>274</v>
      </c>
      <c r="DD149" s="366" t="s">
        <v>274</v>
      </c>
      <c r="DE149" s="366" t="s">
        <v>274</v>
      </c>
      <c r="DF149" s="366" t="s">
        <v>274</v>
      </c>
      <c r="DG149" s="366" t="s">
        <v>274</v>
      </c>
      <c r="DH149" s="366" t="s">
        <v>274</v>
      </c>
      <c r="DI149" s="366" t="s">
        <v>274</v>
      </c>
      <c r="DJ149" s="366" t="s">
        <v>274</v>
      </c>
      <c r="DK149" s="366" t="s">
        <v>274</v>
      </c>
      <c r="DL149" s="366" t="s">
        <v>274</v>
      </c>
      <c r="DM149" s="366" t="s">
        <v>274</v>
      </c>
      <c r="DN149" s="366" t="s">
        <v>274</v>
      </c>
      <c r="DO149" s="366" t="s">
        <v>274</v>
      </c>
      <c r="DP149" s="366" t="s">
        <v>274</v>
      </c>
      <c r="DQ149" s="366" t="s">
        <v>274</v>
      </c>
      <c r="DR149" s="366" t="s">
        <v>274</v>
      </c>
      <c r="DS149" s="366" t="s">
        <v>274</v>
      </c>
      <c r="DT149" s="366" t="s">
        <v>274</v>
      </c>
      <c r="DU149" s="366" t="s">
        <v>274</v>
      </c>
      <c r="DV149" s="366" t="s">
        <v>274</v>
      </c>
      <c r="DW149" s="366" t="s">
        <v>274</v>
      </c>
      <c r="DX149" s="366" t="s">
        <v>274</v>
      </c>
      <c r="DY149" s="366" t="s">
        <v>274</v>
      </c>
      <c r="DZ149" s="366" t="s">
        <v>274</v>
      </c>
      <c r="EA149" s="366" t="s">
        <v>274</v>
      </c>
      <c r="EB149" s="366" t="s">
        <v>274</v>
      </c>
      <c r="EC149" s="366" t="s">
        <v>274</v>
      </c>
      <c r="ED149" s="366" t="s">
        <v>274</v>
      </c>
      <c r="EE149" s="366" t="s">
        <v>274</v>
      </c>
      <c r="EF149" s="366" t="s">
        <v>274</v>
      </c>
      <c r="EG149" s="366" t="s">
        <v>274</v>
      </c>
      <c r="EH149" s="366" t="s">
        <v>274</v>
      </c>
      <c r="EI149" s="366" t="s">
        <v>274</v>
      </c>
      <c r="EJ149" s="366" t="s">
        <v>274</v>
      </c>
      <c r="EK149" s="366" t="s">
        <v>274</v>
      </c>
      <c r="EL149" s="366" t="s">
        <v>274</v>
      </c>
      <c r="EM149" s="366" t="s">
        <v>274</v>
      </c>
      <c r="EN149" s="366" t="s">
        <v>274</v>
      </c>
      <c r="EO149" s="366" t="s">
        <v>274</v>
      </c>
      <c r="EP149" s="366" t="s">
        <v>274</v>
      </c>
      <c r="EQ149" s="366" t="s">
        <v>274</v>
      </c>
      <c r="ER149" s="366" t="s">
        <v>274</v>
      </c>
      <c r="ES149" s="366" t="s">
        <v>274</v>
      </c>
      <c r="ET149" s="366" t="s">
        <v>274</v>
      </c>
      <c r="EU149" s="366" t="s">
        <v>274</v>
      </c>
      <c r="EV149" s="366" t="s">
        <v>274</v>
      </c>
      <c r="EW149" s="366" t="s">
        <v>274</v>
      </c>
      <c r="EX149" s="366" t="s">
        <v>274</v>
      </c>
      <c r="EY149" s="366" t="s">
        <v>274</v>
      </c>
      <c r="EZ149" s="366" t="s">
        <v>274</v>
      </c>
      <c r="FA149" s="366" t="s">
        <v>274</v>
      </c>
      <c r="FB149" s="366" t="s">
        <v>274</v>
      </c>
      <c r="FC149" s="366" t="s">
        <v>274</v>
      </c>
      <c r="FD149" s="366" t="s">
        <v>274</v>
      </c>
      <c r="FE149" s="366" t="s">
        <v>274</v>
      </c>
      <c r="FF149" s="366" t="s">
        <v>274</v>
      </c>
    </row>
    <row r="150" spans="2:162" s="364" customFormat="1" ht="12.75" hidden="1">
      <c r="B150" s="366">
        <v>66</v>
      </c>
      <c r="C150" s="366" t="s">
        <v>272</v>
      </c>
      <c r="D150" s="366" t="s">
        <v>272</v>
      </c>
      <c r="E150" s="366" t="s">
        <v>272</v>
      </c>
      <c r="F150" s="366" t="s">
        <v>272</v>
      </c>
      <c r="G150" s="366" t="s">
        <v>272</v>
      </c>
      <c r="H150" s="366" t="s">
        <v>272</v>
      </c>
      <c r="I150" s="366" t="s">
        <v>272</v>
      </c>
      <c r="J150" s="366" t="s">
        <v>272</v>
      </c>
      <c r="K150" s="366" t="s">
        <v>272</v>
      </c>
      <c r="L150" s="366" t="s">
        <v>272</v>
      </c>
      <c r="M150" s="366" t="s">
        <v>272</v>
      </c>
      <c r="N150" s="366" t="s">
        <v>272</v>
      </c>
      <c r="O150" s="366" t="s">
        <v>272</v>
      </c>
      <c r="P150" s="366" t="s">
        <v>272</v>
      </c>
      <c r="Q150" s="366" t="s">
        <v>272</v>
      </c>
      <c r="R150" s="366" t="s">
        <v>272</v>
      </c>
      <c r="S150" s="366" t="s">
        <v>272</v>
      </c>
      <c r="T150" s="366" t="s">
        <v>272</v>
      </c>
      <c r="U150" s="366" t="s">
        <v>272</v>
      </c>
      <c r="V150" s="366" t="s">
        <v>273</v>
      </c>
      <c r="W150" s="366" t="s">
        <v>273</v>
      </c>
      <c r="X150" s="366" t="s">
        <v>273</v>
      </c>
      <c r="Y150" s="366" t="s">
        <v>273</v>
      </c>
      <c r="Z150" s="366" t="s">
        <v>273</v>
      </c>
      <c r="AA150" s="366" t="s">
        <v>273</v>
      </c>
      <c r="AB150" s="366" t="s">
        <v>273</v>
      </c>
      <c r="AC150" s="366" t="s">
        <v>273</v>
      </c>
      <c r="AD150" s="366" t="s">
        <v>273</v>
      </c>
      <c r="AE150" s="366" t="s">
        <v>273</v>
      </c>
      <c r="AF150" s="366" t="s">
        <v>273</v>
      </c>
      <c r="AG150" s="366" t="s">
        <v>273</v>
      </c>
      <c r="AH150" s="366" t="s">
        <v>273</v>
      </c>
      <c r="AI150" s="366" t="s">
        <v>273</v>
      </c>
      <c r="AJ150" s="366" t="s">
        <v>273</v>
      </c>
      <c r="AK150" s="366" t="s">
        <v>273</v>
      </c>
      <c r="AL150" s="366" t="s">
        <v>273</v>
      </c>
      <c r="AM150" s="366" t="s">
        <v>273</v>
      </c>
      <c r="AN150" s="366" t="s">
        <v>273</v>
      </c>
      <c r="AO150" s="366" t="s">
        <v>273</v>
      </c>
      <c r="AP150" s="366" t="s">
        <v>274</v>
      </c>
      <c r="AQ150" s="366" t="s">
        <v>274</v>
      </c>
      <c r="AR150" s="366" t="s">
        <v>274</v>
      </c>
      <c r="AS150" s="366" t="s">
        <v>274</v>
      </c>
      <c r="AT150" s="366" t="s">
        <v>274</v>
      </c>
      <c r="AU150" s="366" t="s">
        <v>274</v>
      </c>
      <c r="AV150" s="366" t="s">
        <v>274</v>
      </c>
      <c r="AW150" s="366" t="s">
        <v>274</v>
      </c>
      <c r="AX150" s="366" t="s">
        <v>274</v>
      </c>
      <c r="AY150" s="366" t="s">
        <v>274</v>
      </c>
      <c r="AZ150" s="366" t="s">
        <v>274</v>
      </c>
      <c r="BA150" s="366" t="s">
        <v>274</v>
      </c>
      <c r="BB150" s="366" t="s">
        <v>274</v>
      </c>
      <c r="BC150" s="366" t="s">
        <v>274</v>
      </c>
      <c r="BD150" s="366" t="s">
        <v>274</v>
      </c>
      <c r="BE150" s="366" t="s">
        <v>274</v>
      </c>
      <c r="BF150" s="366" t="s">
        <v>274</v>
      </c>
      <c r="BG150" s="366" t="s">
        <v>274</v>
      </c>
      <c r="BH150" s="366" t="s">
        <v>274</v>
      </c>
      <c r="BI150" s="366" t="s">
        <v>274</v>
      </c>
      <c r="BJ150" s="366" t="s">
        <v>274</v>
      </c>
      <c r="BK150" s="366" t="s">
        <v>274</v>
      </c>
      <c r="BL150" s="366" t="s">
        <v>274</v>
      </c>
      <c r="BM150" s="366" t="s">
        <v>274</v>
      </c>
      <c r="BN150" s="366" t="s">
        <v>274</v>
      </c>
      <c r="BO150" s="366" t="s">
        <v>274</v>
      </c>
      <c r="BP150" s="366" t="s">
        <v>274</v>
      </c>
      <c r="BQ150" s="366" t="s">
        <v>274</v>
      </c>
      <c r="BR150" s="366" t="s">
        <v>274</v>
      </c>
      <c r="BS150" s="366" t="s">
        <v>274</v>
      </c>
      <c r="BT150" s="366" t="s">
        <v>274</v>
      </c>
      <c r="BU150" s="366" t="s">
        <v>274</v>
      </c>
      <c r="BV150" s="366" t="s">
        <v>274</v>
      </c>
      <c r="BW150" s="366" t="s">
        <v>274</v>
      </c>
      <c r="BX150" s="366" t="s">
        <v>274</v>
      </c>
      <c r="BY150" s="366" t="s">
        <v>274</v>
      </c>
      <c r="BZ150" s="366" t="s">
        <v>274</v>
      </c>
      <c r="CA150" s="366" t="s">
        <v>274</v>
      </c>
      <c r="CB150" s="366" t="s">
        <v>274</v>
      </c>
      <c r="CC150" s="366" t="s">
        <v>274</v>
      </c>
      <c r="CD150" s="366" t="s">
        <v>274</v>
      </c>
      <c r="CE150" s="366" t="s">
        <v>274</v>
      </c>
      <c r="CF150" s="366" t="s">
        <v>274</v>
      </c>
      <c r="CG150" s="366" t="s">
        <v>274</v>
      </c>
      <c r="CH150" s="366" t="s">
        <v>274</v>
      </c>
      <c r="CI150" s="366" t="s">
        <v>274</v>
      </c>
      <c r="CJ150" s="366" t="s">
        <v>274</v>
      </c>
      <c r="CK150" s="366" t="s">
        <v>274</v>
      </c>
      <c r="CL150" s="366" t="s">
        <v>274</v>
      </c>
      <c r="CM150" s="366" t="s">
        <v>274</v>
      </c>
      <c r="CN150" s="366" t="s">
        <v>274</v>
      </c>
      <c r="CO150" s="366" t="s">
        <v>274</v>
      </c>
      <c r="CP150" s="366" t="s">
        <v>274</v>
      </c>
      <c r="CQ150" s="366" t="s">
        <v>274</v>
      </c>
      <c r="CR150" s="366" t="s">
        <v>274</v>
      </c>
      <c r="CS150" s="366" t="s">
        <v>274</v>
      </c>
      <c r="CT150" s="366" t="s">
        <v>274</v>
      </c>
      <c r="CU150" s="366" t="s">
        <v>274</v>
      </c>
      <c r="CV150" s="366" t="s">
        <v>274</v>
      </c>
      <c r="CW150" s="366" t="s">
        <v>274</v>
      </c>
      <c r="CX150" s="366" t="s">
        <v>274</v>
      </c>
      <c r="CY150" s="366" t="s">
        <v>274</v>
      </c>
      <c r="CZ150" s="366" t="s">
        <v>274</v>
      </c>
      <c r="DA150" s="366" t="s">
        <v>274</v>
      </c>
      <c r="DB150" s="366" t="s">
        <v>274</v>
      </c>
      <c r="DC150" s="366" t="s">
        <v>274</v>
      </c>
      <c r="DD150" s="366" t="s">
        <v>274</v>
      </c>
      <c r="DE150" s="366" t="s">
        <v>274</v>
      </c>
      <c r="DF150" s="366" t="s">
        <v>274</v>
      </c>
      <c r="DG150" s="366" t="s">
        <v>274</v>
      </c>
      <c r="DH150" s="366" t="s">
        <v>274</v>
      </c>
      <c r="DI150" s="366" t="s">
        <v>274</v>
      </c>
      <c r="DJ150" s="366" t="s">
        <v>274</v>
      </c>
      <c r="DK150" s="366" t="s">
        <v>274</v>
      </c>
      <c r="DL150" s="366" t="s">
        <v>274</v>
      </c>
      <c r="DM150" s="366" t="s">
        <v>274</v>
      </c>
      <c r="DN150" s="366" t="s">
        <v>274</v>
      </c>
      <c r="DO150" s="366" t="s">
        <v>274</v>
      </c>
      <c r="DP150" s="366" t="s">
        <v>274</v>
      </c>
      <c r="DQ150" s="366" t="s">
        <v>274</v>
      </c>
      <c r="DR150" s="366" t="s">
        <v>274</v>
      </c>
      <c r="DS150" s="366" t="s">
        <v>274</v>
      </c>
      <c r="DT150" s="366" t="s">
        <v>274</v>
      </c>
      <c r="DU150" s="366" t="s">
        <v>274</v>
      </c>
      <c r="DV150" s="366" t="s">
        <v>274</v>
      </c>
      <c r="DW150" s="366" t="s">
        <v>274</v>
      </c>
      <c r="DX150" s="366" t="s">
        <v>274</v>
      </c>
      <c r="DY150" s="366" t="s">
        <v>274</v>
      </c>
      <c r="DZ150" s="366" t="s">
        <v>274</v>
      </c>
      <c r="EA150" s="366" t="s">
        <v>274</v>
      </c>
      <c r="EB150" s="366" t="s">
        <v>274</v>
      </c>
      <c r="EC150" s="366" t="s">
        <v>274</v>
      </c>
      <c r="ED150" s="366" t="s">
        <v>274</v>
      </c>
      <c r="EE150" s="366" t="s">
        <v>274</v>
      </c>
      <c r="EF150" s="366" t="s">
        <v>274</v>
      </c>
      <c r="EG150" s="366" t="s">
        <v>274</v>
      </c>
      <c r="EH150" s="366" t="s">
        <v>274</v>
      </c>
      <c r="EI150" s="366" t="s">
        <v>274</v>
      </c>
      <c r="EJ150" s="366" t="s">
        <v>274</v>
      </c>
      <c r="EK150" s="366" t="s">
        <v>274</v>
      </c>
      <c r="EL150" s="366" t="s">
        <v>274</v>
      </c>
      <c r="EM150" s="366" t="s">
        <v>274</v>
      </c>
      <c r="EN150" s="366" t="s">
        <v>274</v>
      </c>
      <c r="EO150" s="366" t="s">
        <v>274</v>
      </c>
      <c r="EP150" s="366" t="s">
        <v>274</v>
      </c>
      <c r="EQ150" s="366" t="s">
        <v>274</v>
      </c>
      <c r="ER150" s="366" t="s">
        <v>274</v>
      </c>
      <c r="ES150" s="366" t="s">
        <v>274</v>
      </c>
      <c r="ET150" s="366" t="s">
        <v>274</v>
      </c>
      <c r="EU150" s="366" t="s">
        <v>274</v>
      </c>
      <c r="EV150" s="366" t="s">
        <v>274</v>
      </c>
      <c r="EW150" s="366" t="s">
        <v>274</v>
      </c>
      <c r="EX150" s="366" t="s">
        <v>274</v>
      </c>
      <c r="EY150" s="366" t="s">
        <v>274</v>
      </c>
      <c r="EZ150" s="366" t="s">
        <v>274</v>
      </c>
      <c r="FA150" s="366" t="s">
        <v>274</v>
      </c>
      <c r="FB150" s="366" t="s">
        <v>274</v>
      </c>
      <c r="FC150" s="366" t="s">
        <v>274</v>
      </c>
      <c r="FD150" s="366" t="s">
        <v>274</v>
      </c>
      <c r="FE150" s="366" t="s">
        <v>274</v>
      </c>
      <c r="FF150" s="366" t="s">
        <v>274</v>
      </c>
    </row>
    <row r="151" spans="2:162" s="364" customFormat="1" ht="12.75" hidden="1">
      <c r="B151" s="366">
        <v>67</v>
      </c>
      <c r="C151" s="366" t="s">
        <v>272</v>
      </c>
      <c r="D151" s="366" t="s">
        <v>272</v>
      </c>
      <c r="E151" s="366" t="s">
        <v>272</v>
      </c>
      <c r="F151" s="366" t="s">
        <v>272</v>
      </c>
      <c r="G151" s="366" t="s">
        <v>272</v>
      </c>
      <c r="H151" s="366" t="s">
        <v>272</v>
      </c>
      <c r="I151" s="366" t="s">
        <v>272</v>
      </c>
      <c r="J151" s="366" t="s">
        <v>272</v>
      </c>
      <c r="K151" s="366" t="s">
        <v>272</v>
      </c>
      <c r="L151" s="366" t="s">
        <v>272</v>
      </c>
      <c r="M151" s="366" t="s">
        <v>272</v>
      </c>
      <c r="N151" s="366" t="s">
        <v>272</v>
      </c>
      <c r="O151" s="366" t="s">
        <v>272</v>
      </c>
      <c r="P151" s="366" t="s">
        <v>272</v>
      </c>
      <c r="Q151" s="366" t="s">
        <v>272</v>
      </c>
      <c r="R151" s="366" t="s">
        <v>272</v>
      </c>
      <c r="S151" s="366" t="s">
        <v>272</v>
      </c>
      <c r="T151" s="366" t="s">
        <v>272</v>
      </c>
      <c r="U151" s="366" t="s">
        <v>272</v>
      </c>
      <c r="V151" s="366" t="s">
        <v>273</v>
      </c>
      <c r="W151" s="366" t="s">
        <v>273</v>
      </c>
      <c r="X151" s="366" t="s">
        <v>273</v>
      </c>
      <c r="Y151" s="366" t="s">
        <v>273</v>
      </c>
      <c r="Z151" s="366" t="s">
        <v>273</v>
      </c>
      <c r="AA151" s="366" t="s">
        <v>273</v>
      </c>
      <c r="AB151" s="366" t="s">
        <v>273</v>
      </c>
      <c r="AC151" s="366" t="s">
        <v>273</v>
      </c>
      <c r="AD151" s="366" t="s">
        <v>273</v>
      </c>
      <c r="AE151" s="366" t="s">
        <v>273</v>
      </c>
      <c r="AF151" s="366" t="s">
        <v>273</v>
      </c>
      <c r="AG151" s="366" t="s">
        <v>273</v>
      </c>
      <c r="AH151" s="366" t="s">
        <v>273</v>
      </c>
      <c r="AI151" s="366" t="s">
        <v>273</v>
      </c>
      <c r="AJ151" s="366" t="s">
        <v>273</v>
      </c>
      <c r="AK151" s="366" t="s">
        <v>273</v>
      </c>
      <c r="AL151" s="366" t="s">
        <v>273</v>
      </c>
      <c r="AM151" s="366" t="s">
        <v>273</v>
      </c>
      <c r="AN151" s="366" t="s">
        <v>273</v>
      </c>
      <c r="AO151" s="366" t="s">
        <v>273</v>
      </c>
      <c r="AP151" s="366" t="s">
        <v>274</v>
      </c>
      <c r="AQ151" s="366" t="s">
        <v>274</v>
      </c>
      <c r="AR151" s="366" t="s">
        <v>274</v>
      </c>
      <c r="AS151" s="366" t="s">
        <v>274</v>
      </c>
      <c r="AT151" s="366" t="s">
        <v>274</v>
      </c>
      <c r="AU151" s="366" t="s">
        <v>274</v>
      </c>
      <c r="AV151" s="366" t="s">
        <v>274</v>
      </c>
      <c r="AW151" s="366" t="s">
        <v>274</v>
      </c>
      <c r="AX151" s="366" t="s">
        <v>274</v>
      </c>
      <c r="AY151" s="366" t="s">
        <v>274</v>
      </c>
      <c r="AZ151" s="366" t="s">
        <v>274</v>
      </c>
      <c r="BA151" s="366" t="s">
        <v>274</v>
      </c>
      <c r="BB151" s="366" t="s">
        <v>274</v>
      </c>
      <c r="BC151" s="366" t="s">
        <v>274</v>
      </c>
      <c r="BD151" s="366" t="s">
        <v>274</v>
      </c>
      <c r="BE151" s="366" t="s">
        <v>274</v>
      </c>
      <c r="BF151" s="366" t="s">
        <v>274</v>
      </c>
      <c r="BG151" s="366" t="s">
        <v>274</v>
      </c>
      <c r="BH151" s="366" t="s">
        <v>274</v>
      </c>
      <c r="BI151" s="366" t="s">
        <v>274</v>
      </c>
      <c r="BJ151" s="366" t="s">
        <v>274</v>
      </c>
      <c r="BK151" s="366" t="s">
        <v>274</v>
      </c>
      <c r="BL151" s="366" t="s">
        <v>274</v>
      </c>
      <c r="BM151" s="366" t="s">
        <v>274</v>
      </c>
      <c r="BN151" s="366" t="s">
        <v>274</v>
      </c>
      <c r="BO151" s="366" t="s">
        <v>274</v>
      </c>
      <c r="BP151" s="366" t="s">
        <v>274</v>
      </c>
      <c r="BQ151" s="366" t="s">
        <v>274</v>
      </c>
      <c r="BR151" s="366" t="s">
        <v>274</v>
      </c>
      <c r="BS151" s="366" t="s">
        <v>274</v>
      </c>
      <c r="BT151" s="366" t="s">
        <v>274</v>
      </c>
      <c r="BU151" s="366" t="s">
        <v>274</v>
      </c>
      <c r="BV151" s="366" t="s">
        <v>274</v>
      </c>
      <c r="BW151" s="366" t="s">
        <v>274</v>
      </c>
      <c r="BX151" s="366" t="s">
        <v>274</v>
      </c>
      <c r="BY151" s="366" t="s">
        <v>274</v>
      </c>
      <c r="BZ151" s="366" t="s">
        <v>274</v>
      </c>
      <c r="CA151" s="366" t="s">
        <v>274</v>
      </c>
      <c r="CB151" s="366" t="s">
        <v>274</v>
      </c>
      <c r="CC151" s="366" t="s">
        <v>274</v>
      </c>
      <c r="CD151" s="366" t="s">
        <v>274</v>
      </c>
      <c r="CE151" s="366" t="s">
        <v>274</v>
      </c>
      <c r="CF151" s="366" t="s">
        <v>274</v>
      </c>
      <c r="CG151" s="366" t="s">
        <v>274</v>
      </c>
      <c r="CH151" s="366" t="s">
        <v>274</v>
      </c>
      <c r="CI151" s="366" t="s">
        <v>274</v>
      </c>
      <c r="CJ151" s="366" t="s">
        <v>274</v>
      </c>
      <c r="CK151" s="366" t="s">
        <v>274</v>
      </c>
      <c r="CL151" s="366" t="s">
        <v>274</v>
      </c>
      <c r="CM151" s="366" t="s">
        <v>274</v>
      </c>
      <c r="CN151" s="366" t="s">
        <v>274</v>
      </c>
      <c r="CO151" s="366" t="s">
        <v>274</v>
      </c>
      <c r="CP151" s="366" t="s">
        <v>274</v>
      </c>
      <c r="CQ151" s="366" t="s">
        <v>274</v>
      </c>
      <c r="CR151" s="366" t="s">
        <v>274</v>
      </c>
      <c r="CS151" s="366" t="s">
        <v>274</v>
      </c>
      <c r="CT151" s="366" t="s">
        <v>274</v>
      </c>
      <c r="CU151" s="366" t="s">
        <v>274</v>
      </c>
      <c r="CV151" s="366" t="s">
        <v>274</v>
      </c>
      <c r="CW151" s="366" t="s">
        <v>274</v>
      </c>
      <c r="CX151" s="366" t="s">
        <v>274</v>
      </c>
      <c r="CY151" s="366" t="s">
        <v>274</v>
      </c>
      <c r="CZ151" s="366" t="s">
        <v>274</v>
      </c>
      <c r="DA151" s="366" t="s">
        <v>274</v>
      </c>
      <c r="DB151" s="366" t="s">
        <v>274</v>
      </c>
      <c r="DC151" s="366" t="s">
        <v>274</v>
      </c>
      <c r="DD151" s="366" t="s">
        <v>274</v>
      </c>
      <c r="DE151" s="366" t="s">
        <v>274</v>
      </c>
      <c r="DF151" s="366" t="s">
        <v>274</v>
      </c>
      <c r="DG151" s="366" t="s">
        <v>274</v>
      </c>
      <c r="DH151" s="366" t="s">
        <v>274</v>
      </c>
      <c r="DI151" s="366" t="s">
        <v>274</v>
      </c>
      <c r="DJ151" s="366" t="s">
        <v>274</v>
      </c>
      <c r="DK151" s="366" t="s">
        <v>274</v>
      </c>
      <c r="DL151" s="366" t="s">
        <v>274</v>
      </c>
      <c r="DM151" s="366" t="s">
        <v>274</v>
      </c>
      <c r="DN151" s="366" t="s">
        <v>274</v>
      </c>
      <c r="DO151" s="366" t="s">
        <v>274</v>
      </c>
      <c r="DP151" s="366" t="s">
        <v>274</v>
      </c>
      <c r="DQ151" s="366" t="s">
        <v>274</v>
      </c>
      <c r="DR151" s="366" t="s">
        <v>274</v>
      </c>
      <c r="DS151" s="366" t="s">
        <v>274</v>
      </c>
      <c r="DT151" s="366" t="s">
        <v>274</v>
      </c>
      <c r="DU151" s="366" t="s">
        <v>274</v>
      </c>
      <c r="DV151" s="366" t="s">
        <v>274</v>
      </c>
      <c r="DW151" s="366" t="s">
        <v>274</v>
      </c>
      <c r="DX151" s="366" t="s">
        <v>274</v>
      </c>
      <c r="DY151" s="366" t="s">
        <v>274</v>
      </c>
      <c r="DZ151" s="366" t="s">
        <v>274</v>
      </c>
      <c r="EA151" s="366" t="s">
        <v>274</v>
      </c>
      <c r="EB151" s="366" t="s">
        <v>274</v>
      </c>
      <c r="EC151" s="366" t="s">
        <v>274</v>
      </c>
      <c r="ED151" s="366" t="s">
        <v>274</v>
      </c>
      <c r="EE151" s="366" t="s">
        <v>274</v>
      </c>
      <c r="EF151" s="366" t="s">
        <v>274</v>
      </c>
      <c r="EG151" s="366" t="s">
        <v>274</v>
      </c>
      <c r="EH151" s="366" t="s">
        <v>274</v>
      </c>
      <c r="EI151" s="366" t="s">
        <v>274</v>
      </c>
      <c r="EJ151" s="366" t="s">
        <v>274</v>
      </c>
      <c r="EK151" s="366" t="s">
        <v>274</v>
      </c>
      <c r="EL151" s="366" t="s">
        <v>274</v>
      </c>
      <c r="EM151" s="366" t="s">
        <v>274</v>
      </c>
      <c r="EN151" s="366" t="s">
        <v>274</v>
      </c>
      <c r="EO151" s="366" t="s">
        <v>274</v>
      </c>
      <c r="EP151" s="366" t="s">
        <v>274</v>
      </c>
      <c r="EQ151" s="366" t="s">
        <v>274</v>
      </c>
      <c r="ER151" s="366" t="s">
        <v>274</v>
      </c>
      <c r="ES151" s="366" t="s">
        <v>274</v>
      </c>
      <c r="ET151" s="366" t="s">
        <v>274</v>
      </c>
      <c r="EU151" s="366" t="s">
        <v>274</v>
      </c>
      <c r="EV151" s="366" t="s">
        <v>274</v>
      </c>
      <c r="EW151" s="366" t="s">
        <v>274</v>
      </c>
      <c r="EX151" s="366" t="s">
        <v>274</v>
      </c>
      <c r="EY151" s="366" t="s">
        <v>274</v>
      </c>
      <c r="EZ151" s="366" t="s">
        <v>274</v>
      </c>
      <c r="FA151" s="366" t="s">
        <v>274</v>
      </c>
      <c r="FB151" s="366" t="s">
        <v>274</v>
      </c>
      <c r="FC151" s="366" t="s">
        <v>274</v>
      </c>
      <c r="FD151" s="366" t="s">
        <v>274</v>
      </c>
      <c r="FE151" s="366" t="s">
        <v>274</v>
      </c>
      <c r="FF151" s="366" t="s">
        <v>274</v>
      </c>
    </row>
    <row r="152" spans="2:162" s="364" customFormat="1" ht="12.75" hidden="1">
      <c r="B152" s="366">
        <v>68</v>
      </c>
      <c r="C152" s="366" t="s">
        <v>272</v>
      </c>
      <c r="D152" s="366" t="s">
        <v>272</v>
      </c>
      <c r="E152" s="366" t="s">
        <v>272</v>
      </c>
      <c r="F152" s="366" t="s">
        <v>272</v>
      </c>
      <c r="G152" s="366" t="s">
        <v>272</v>
      </c>
      <c r="H152" s="366" t="s">
        <v>272</v>
      </c>
      <c r="I152" s="366" t="s">
        <v>272</v>
      </c>
      <c r="J152" s="366" t="s">
        <v>272</v>
      </c>
      <c r="K152" s="366" t="s">
        <v>272</v>
      </c>
      <c r="L152" s="366" t="s">
        <v>272</v>
      </c>
      <c r="M152" s="366" t="s">
        <v>272</v>
      </c>
      <c r="N152" s="366" t="s">
        <v>272</v>
      </c>
      <c r="O152" s="366" t="s">
        <v>272</v>
      </c>
      <c r="P152" s="366" t="s">
        <v>272</v>
      </c>
      <c r="Q152" s="366" t="s">
        <v>272</v>
      </c>
      <c r="R152" s="366" t="s">
        <v>272</v>
      </c>
      <c r="S152" s="366" t="s">
        <v>272</v>
      </c>
      <c r="T152" s="366" t="s">
        <v>272</v>
      </c>
      <c r="U152" s="366" t="s">
        <v>272</v>
      </c>
      <c r="V152" s="366" t="s">
        <v>273</v>
      </c>
      <c r="W152" s="366" t="s">
        <v>273</v>
      </c>
      <c r="X152" s="366" t="s">
        <v>273</v>
      </c>
      <c r="Y152" s="366" t="s">
        <v>273</v>
      </c>
      <c r="Z152" s="366" t="s">
        <v>273</v>
      </c>
      <c r="AA152" s="366" t="s">
        <v>273</v>
      </c>
      <c r="AB152" s="366" t="s">
        <v>273</v>
      </c>
      <c r="AC152" s="366" t="s">
        <v>273</v>
      </c>
      <c r="AD152" s="366" t="s">
        <v>273</v>
      </c>
      <c r="AE152" s="366" t="s">
        <v>273</v>
      </c>
      <c r="AF152" s="366" t="s">
        <v>273</v>
      </c>
      <c r="AG152" s="366" t="s">
        <v>273</v>
      </c>
      <c r="AH152" s="366" t="s">
        <v>273</v>
      </c>
      <c r="AI152" s="366" t="s">
        <v>273</v>
      </c>
      <c r="AJ152" s="366" t="s">
        <v>273</v>
      </c>
      <c r="AK152" s="366" t="s">
        <v>273</v>
      </c>
      <c r="AL152" s="366" t="s">
        <v>273</v>
      </c>
      <c r="AM152" s="366" t="s">
        <v>273</v>
      </c>
      <c r="AN152" s="366" t="s">
        <v>273</v>
      </c>
      <c r="AO152" s="366" t="s">
        <v>273</v>
      </c>
      <c r="AP152" s="366" t="s">
        <v>274</v>
      </c>
      <c r="AQ152" s="366" t="s">
        <v>274</v>
      </c>
      <c r="AR152" s="366" t="s">
        <v>274</v>
      </c>
      <c r="AS152" s="366" t="s">
        <v>274</v>
      </c>
      <c r="AT152" s="366" t="s">
        <v>274</v>
      </c>
      <c r="AU152" s="366" t="s">
        <v>274</v>
      </c>
      <c r="AV152" s="366" t="s">
        <v>274</v>
      </c>
      <c r="AW152" s="366" t="s">
        <v>274</v>
      </c>
      <c r="AX152" s="366" t="s">
        <v>274</v>
      </c>
      <c r="AY152" s="366" t="s">
        <v>274</v>
      </c>
      <c r="AZ152" s="366" t="s">
        <v>274</v>
      </c>
      <c r="BA152" s="366" t="s">
        <v>274</v>
      </c>
      <c r="BB152" s="366" t="s">
        <v>274</v>
      </c>
      <c r="BC152" s="366" t="s">
        <v>274</v>
      </c>
      <c r="BD152" s="366" t="s">
        <v>274</v>
      </c>
      <c r="BE152" s="366" t="s">
        <v>274</v>
      </c>
      <c r="BF152" s="366" t="s">
        <v>274</v>
      </c>
      <c r="BG152" s="366" t="s">
        <v>274</v>
      </c>
      <c r="BH152" s="366" t="s">
        <v>274</v>
      </c>
      <c r="BI152" s="366" t="s">
        <v>274</v>
      </c>
      <c r="BJ152" s="366" t="s">
        <v>274</v>
      </c>
      <c r="BK152" s="366" t="s">
        <v>274</v>
      </c>
      <c r="BL152" s="366" t="s">
        <v>274</v>
      </c>
      <c r="BM152" s="366" t="s">
        <v>274</v>
      </c>
      <c r="BN152" s="366" t="s">
        <v>274</v>
      </c>
      <c r="BO152" s="366" t="s">
        <v>274</v>
      </c>
      <c r="BP152" s="366" t="s">
        <v>274</v>
      </c>
      <c r="BQ152" s="366" t="s">
        <v>274</v>
      </c>
      <c r="BR152" s="366" t="s">
        <v>274</v>
      </c>
      <c r="BS152" s="366" t="s">
        <v>274</v>
      </c>
      <c r="BT152" s="366" t="s">
        <v>274</v>
      </c>
      <c r="BU152" s="366" t="s">
        <v>274</v>
      </c>
      <c r="BV152" s="366" t="s">
        <v>274</v>
      </c>
      <c r="BW152" s="366" t="s">
        <v>274</v>
      </c>
      <c r="BX152" s="366" t="s">
        <v>274</v>
      </c>
      <c r="BY152" s="366" t="s">
        <v>274</v>
      </c>
      <c r="BZ152" s="366" t="s">
        <v>274</v>
      </c>
      <c r="CA152" s="366" t="s">
        <v>274</v>
      </c>
      <c r="CB152" s="366" t="s">
        <v>274</v>
      </c>
      <c r="CC152" s="366" t="s">
        <v>274</v>
      </c>
      <c r="CD152" s="366" t="s">
        <v>274</v>
      </c>
      <c r="CE152" s="366" t="s">
        <v>274</v>
      </c>
      <c r="CF152" s="366" t="s">
        <v>274</v>
      </c>
      <c r="CG152" s="366" t="s">
        <v>274</v>
      </c>
      <c r="CH152" s="366" t="s">
        <v>274</v>
      </c>
      <c r="CI152" s="366" t="s">
        <v>274</v>
      </c>
      <c r="CJ152" s="366" t="s">
        <v>274</v>
      </c>
      <c r="CK152" s="366" t="s">
        <v>274</v>
      </c>
      <c r="CL152" s="366" t="s">
        <v>274</v>
      </c>
      <c r="CM152" s="366" t="s">
        <v>274</v>
      </c>
      <c r="CN152" s="366" t="s">
        <v>274</v>
      </c>
      <c r="CO152" s="366" t="s">
        <v>274</v>
      </c>
      <c r="CP152" s="366" t="s">
        <v>274</v>
      </c>
      <c r="CQ152" s="366" t="s">
        <v>274</v>
      </c>
      <c r="CR152" s="366" t="s">
        <v>274</v>
      </c>
      <c r="CS152" s="366" t="s">
        <v>274</v>
      </c>
      <c r="CT152" s="366" t="s">
        <v>274</v>
      </c>
      <c r="CU152" s="366" t="s">
        <v>274</v>
      </c>
      <c r="CV152" s="366" t="s">
        <v>274</v>
      </c>
      <c r="CW152" s="366" t="s">
        <v>274</v>
      </c>
      <c r="CX152" s="366" t="s">
        <v>274</v>
      </c>
      <c r="CY152" s="366" t="s">
        <v>274</v>
      </c>
      <c r="CZ152" s="366" t="s">
        <v>274</v>
      </c>
      <c r="DA152" s="366" t="s">
        <v>274</v>
      </c>
      <c r="DB152" s="366" t="s">
        <v>274</v>
      </c>
      <c r="DC152" s="366" t="s">
        <v>274</v>
      </c>
      <c r="DD152" s="366" t="s">
        <v>274</v>
      </c>
      <c r="DE152" s="366" t="s">
        <v>274</v>
      </c>
      <c r="DF152" s="366" t="s">
        <v>274</v>
      </c>
      <c r="DG152" s="366" t="s">
        <v>274</v>
      </c>
      <c r="DH152" s="366" t="s">
        <v>274</v>
      </c>
      <c r="DI152" s="366" t="s">
        <v>274</v>
      </c>
      <c r="DJ152" s="366" t="s">
        <v>274</v>
      </c>
      <c r="DK152" s="366" t="s">
        <v>274</v>
      </c>
      <c r="DL152" s="366" t="s">
        <v>274</v>
      </c>
      <c r="DM152" s="366" t="s">
        <v>274</v>
      </c>
      <c r="DN152" s="366" t="s">
        <v>274</v>
      </c>
      <c r="DO152" s="366" t="s">
        <v>274</v>
      </c>
      <c r="DP152" s="366" t="s">
        <v>274</v>
      </c>
      <c r="DQ152" s="366" t="s">
        <v>274</v>
      </c>
      <c r="DR152" s="366" t="s">
        <v>274</v>
      </c>
      <c r="DS152" s="366" t="s">
        <v>274</v>
      </c>
      <c r="DT152" s="366" t="s">
        <v>274</v>
      </c>
      <c r="DU152" s="366" t="s">
        <v>274</v>
      </c>
      <c r="DV152" s="366" t="s">
        <v>274</v>
      </c>
      <c r="DW152" s="366" t="s">
        <v>274</v>
      </c>
      <c r="DX152" s="366" t="s">
        <v>274</v>
      </c>
      <c r="DY152" s="366" t="s">
        <v>274</v>
      </c>
      <c r="DZ152" s="366" t="s">
        <v>274</v>
      </c>
      <c r="EA152" s="366" t="s">
        <v>274</v>
      </c>
      <c r="EB152" s="366" t="s">
        <v>274</v>
      </c>
      <c r="EC152" s="366" t="s">
        <v>274</v>
      </c>
      <c r="ED152" s="366" t="s">
        <v>274</v>
      </c>
      <c r="EE152" s="366" t="s">
        <v>274</v>
      </c>
      <c r="EF152" s="366" t="s">
        <v>274</v>
      </c>
      <c r="EG152" s="366" t="s">
        <v>274</v>
      </c>
      <c r="EH152" s="366" t="s">
        <v>274</v>
      </c>
      <c r="EI152" s="366" t="s">
        <v>274</v>
      </c>
      <c r="EJ152" s="366" t="s">
        <v>274</v>
      </c>
      <c r="EK152" s="366" t="s">
        <v>274</v>
      </c>
      <c r="EL152" s="366" t="s">
        <v>274</v>
      </c>
      <c r="EM152" s="366" t="s">
        <v>274</v>
      </c>
      <c r="EN152" s="366" t="s">
        <v>274</v>
      </c>
      <c r="EO152" s="366" t="s">
        <v>274</v>
      </c>
      <c r="EP152" s="366" t="s">
        <v>274</v>
      </c>
      <c r="EQ152" s="366" t="s">
        <v>274</v>
      </c>
      <c r="ER152" s="366" t="s">
        <v>274</v>
      </c>
      <c r="ES152" s="366" t="s">
        <v>274</v>
      </c>
      <c r="ET152" s="366" t="s">
        <v>274</v>
      </c>
      <c r="EU152" s="366" t="s">
        <v>274</v>
      </c>
      <c r="EV152" s="366" t="s">
        <v>274</v>
      </c>
      <c r="EW152" s="366" t="s">
        <v>274</v>
      </c>
      <c r="EX152" s="366" t="s">
        <v>274</v>
      </c>
      <c r="EY152" s="366" t="s">
        <v>274</v>
      </c>
      <c r="EZ152" s="366" t="s">
        <v>274</v>
      </c>
      <c r="FA152" s="366" t="s">
        <v>274</v>
      </c>
      <c r="FB152" s="366" t="s">
        <v>274</v>
      </c>
      <c r="FC152" s="366" t="s">
        <v>274</v>
      </c>
      <c r="FD152" s="366" t="s">
        <v>274</v>
      </c>
      <c r="FE152" s="366" t="s">
        <v>274</v>
      </c>
      <c r="FF152" s="366" t="s">
        <v>274</v>
      </c>
    </row>
    <row r="153" spans="2:162" s="364" customFormat="1" ht="12.75" hidden="1">
      <c r="B153" s="366">
        <v>69</v>
      </c>
      <c r="C153" s="366" t="s">
        <v>272</v>
      </c>
      <c r="D153" s="366" t="s">
        <v>272</v>
      </c>
      <c r="E153" s="366" t="s">
        <v>272</v>
      </c>
      <c r="F153" s="366" t="s">
        <v>272</v>
      </c>
      <c r="G153" s="366" t="s">
        <v>272</v>
      </c>
      <c r="H153" s="366" t="s">
        <v>272</v>
      </c>
      <c r="I153" s="366" t="s">
        <v>272</v>
      </c>
      <c r="J153" s="366" t="s">
        <v>272</v>
      </c>
      <c r="K153" s="366" t="s">
        <v>272</v>
      </c>
      <c r="L153" s="366" t="s">
        <v>272</v>
      </c>
      <c r="M153" s="366" t="s">
        <v>272</v>
      </c>
      <c r="N153" s="366" t="s">
        <v>272</v>
      </c>
      <c r="O153" s="366" t="s">
        <v>272</v>
      </c>
      <c r="P153" s="366" t="s">
        <v>272</v>
      </c>
      <c r="Q153" s="366" t="s">
        <v>272</v>
      </c>
      <c r="R153" s="366" t="s">
        <v>272</v>
      </c>
      <c r="S153" s="366" t="s">
        <v>272</v>
      </c>
      <c r="T153" s="366" t="s">
        <v>272</v>
      </c>
      <c r="U153" s="366" t="s">
        <v>272</v>
      </c>
      <c r="V153" s="366" t="s">
        <v>273</v>
      </c>
      <c r="W153" s="366" t="s">
        <v>273</v>
      </c>
      <c r="X153" s="366" t="s">
        <v>273</v>
      </c>
      <c r="Y153" s="366" t="s">
        <v>273</v>
      </c>
      <c r="Z153" s="366" t="s">
        <v>273</v>
      </c>
      <c r="AA153" s="366" t="s">
        <v>273</v>
      </c>
      <c r="AB153" s="366" t="s">
        <v>273</v>
      </c>
      <c r="AC153" s="366" t="s">
        <v>273</v>
      </c>
      <c r="AD153" s="366" t="s">
        <v>273</v>
      </c>
      <c r="AE153" s="366" t="s">
        <v>273</v>
      </c>
      <c r="AF153" s="366" t="s">
        <v>273</v>
      </c>
      <c r="AG153" s="366" t="s">
        <v>273</v>
      </c>
      <c r="AH153" s="366" t="s">
        <v>273</v>
      </c>
      <c r="AI153" s="366" t="s">
        <v>273</v>
      </c>
      <c r="AJ153" s="366" t="s">
        <v>273</v>
      </c>
      <c r="AK153" s="366" t="s">
        <v>273</v>
      </c>
      <c r="AL153" s="366" t="s">
        <v>273</v>
      </c>
      <c r="AM153" s="366" t="s">
        <v>273</v>
      </c>
      <c r="AN153" s="366" t="s">
        <v>273</v>
      </c>
      <c r="AO153" s="366" t="s">
        <v>273</v>
      </c>
      <c r="AP153" s="366" t="s">
        <v>274</v>
      </c>
      <c r="AQ153" s="366" t="s">
        <v>274</v>
      </c>
      <c r="AR153" s="366" t="s">
        <v>274</v>
      </c>
      <c r="AS153" s="366" t="s">
        <v>274</v>
      </c>
      <c r="AT153" s="366" t="s">
        <v>274</v>
      </c>
      <c r="AU153" s="366" t="s">
        <v>274</v>
      </c>
      <c r="AV153" s="366" t="s">
        <v>274</v>
      </c>
      <c r="AW153" s="366" t="s">
        <v>274</v>
      </c>
      <c r="AX153" s="366" t="s">
        <v>274</v>
      </c>
      <c r="AY153" s="366" t="s">
        <v>274</v>
      </c>
      <c r="AZ153" s="366" t="s">
        <v>274</v>
      </c>
      <c r="BA153" s="366" t="s">
        <v>274</v>
      </c>
      <c r="BB153" s="366" t="s">
        <v>274</v>
      </c>
      <c r="BC153" s="366" t="s">
        <v>274</v>
      </c>
      <c r="BD153" s="366" t="s">
        <v>274</v>
      </c>
      <c r="BE153" s="366" t="s">
        <v>274</v>
      </c>
      <c r="BF153" s="366" t="s">
        <v>274</v>
      </c>
      <c r="BG153" s="366" t="s">
        <v>274</v>
      </c>
      <c r="BH153" s="366" t="s">
        <v>274</v>
      </c>
      <c r="BI153" s="366" t="s">
        <v>274</v>
      </c>
      <c r="BJ153" s="366" t="s">
        <v>274</v>
      </c>
      <c r="BK153" s="366" t="s">
        <v>274</v>
      </c>
      <c r="BL153" s="366" t="s">
        <v>274</v>
      </c>
      <c r="BM153" s="366" t="s">
        <v>274</v>
      </c>
      <c r="BN153" s="366" t="s">
        <v>274</v>
      </c>
      <c r="BO153" s="366" t="s">
        <v>274</v>
      </c>
      <c r="BP153" s="366" t="s">
        <v>274</v>
      </c>
      <c r="BQ153" s="366" t="s">
        <v>274</v>
      </c>
      <c r="BR153" s="366" t="s">
        <v>274</v>
      </c>
      <c r="BS153" s="366" t="s">
        <v>274</v>
      </c>
      <c r="BT153" s="366" t="s">
        <v>274</v>
      </c>
      <c r="BU153" s="366" t="s">
        <v>274</v>
      </c>
      <c r="BV153" s="366" t="s">
        <v>274</v>
      </c>
      <c r="BW153" s="366" t="s">
        <v>274</v>
      </c>
      <c r="BX153" s="366" t="s">
        <v>274</v>
      </c>
      <c r="BY153" s="366" t="s">
        <v>274</v>
      </c>
      <c r="BZ153" s="366" t="s">
        <v>274</v>
      </c>
      <c r="CA153" s="366" t="s">
        <v>274</v>
      </c>
      <c r="CB153" s="366" t="s">
        <v>274</v>
      </c>
      <c r="CC153" s="366" t="s">
        <v>274</v>
      </c>
      <c r="CD153" s="366" t="s">
        <v>274</v>
      </c>
      <c r="CE153" s="366" t="s">
        <v>274</v>
      </c>
      <c r="CF153" s="366" t="s">
        <v>274</v>
      </c>
      <c r="CG153" s="366" t="s">
        <v>274</v>
      </c>
      <c r="CH153" s="366" t="s">
        <v>274</v>
      </c>
      <c r="CI153" s="366" t="s">
        <v>274</v>
      </c>
      <c r="CJ153" s="366" t="s">
        <v>274</v>
      </c>
      <c r="CK153" s="366" t="s">
        <v>274</v>
      </c>
      <c r="CL153" s="366" t="s">
        <v>274</v>
      </c>
      <c r="CM153" s="366" t="s">
        <v>274</v>
      </c>
      <c r="CN153" s="366" t="s">
        <v>274</v>
      </c>
      <c r="CO153" s="366" t="s">
        <v>274</v>
      </c>
      <c r="CP153" s="366" t="s">
        <v>274</v>
      </c>
      <c r="CQ153" s="366" t="s">
        <v>274</v>
      </c>
      <c r="CR153" s="366" t="s">
        <v>274</v>
      </c>
      <c r="CS153" s="366" t="s">
        <v>274</v>
      </c>
      <c r="CT153" s="366" t="s">
        <v>274</v>
      </c>
      <c r="CU153" s="366" t="s">
        <v>274</v>
      </c>
      <c r="CV153" s="366" t="s">
        <v>274</v>
      </c>
      <c r="CW153" s="366" t="s">
        <v>274</v>
      </c>
      <c r="CX153" s="366" t="s">
        <v>274</v>
      </c>
      <c r="CY153" s="366" t="s">
        <v>274</v>
      </c>
      <c r="CZ153" s="366" t="s">
        <v>274</v>
      </c>
      <c r="DA153" s="366" t="s">
        <v>274</v>
      </c>
      <c r="DB153" s="366" t="s">
        <v>274</v>
      </c>
      <c r="DC153" s="366" t="s">
        <v>274</v>
      </c>
      <c r="DD153" s="366" t="s">
        <v>274</v>
      </c>
      <c r="DE153" s="366" t="s">
        <v>274</v>
      </c>
      <c r="DF153" s="366" t="s">
        <v>274</v>
      </c>
      <c r="DG153" s="366" t="s">
        <v>274</v>
      </c>
      <c r="DH153" s="366" t="s">
        <v>274</v>
      </c>
      <c r="DI153" s="366" t="s">
        <v>274</v>
      </c>
      <c r="DJ153" s="366" t="s">
        <v>274</v>
      </c>
      <c r="DK153" s="366" t="s">
        <v>274</v>
      </c>
      <c r="DL153" s="366" t="s">
        <v>274</v>
      </c>
      <c r="DM153" s="366" t="s">
        <v>274</v>
      </c>
      <c r="DN153" s="366" t="s">
        <v>274</v>
      </c>
      <c r="DO153" s="366" t="s">
        <v>274</v>
      </c>
      <c r="DP153" s="366" t="s">
        <v>274</v>
      </c>
      <c r="DQ153" s="366" t="s">
        <v>274</v>
      </c>
      <c r="DR153" s="366" t="s">
        <v>274</v>
      </c>
      <c r="DS153" s="366" t="s">
        <v>274</v>
      </c>
      <c r="DT153" s="366" t="s">
        <v>274</v>
      </c>
      <c r="DU153" s="366" t="s">
        <v>274</v>
      </c>
      <c r="DV153" s="366" t="s">
        <v>274</v>
      </c>
      <c r="DW153" s="366" t="s">
        <v>274</v>
      </c>
      <c r="DX153" s="366" t="s">
        <v>274</v>
      </c>
      <c r="DY153" s="366" t="s">
        <v>274</v>
      </c>
      <c r="DZ153" s="366" t="s">
        <v>274</v>
      </c>
      <c r="EA153" s="366" t="s">
        <v>274</v>
      </c>
      <c r="EB153" s="366" t="s">
        <v>274</v>
      </c>
      <c r="EC153" s="366" t="s">
        <v>274</v>
      </c>
      <c r="ED153" s="366" t="s">
        <v>274</v>
      </c>
      <c r="EE153" s="366" t="s">
        <v>274</v>
      </c>
      <c r="EF153" s="366" t="s">
        <v>274</v>
      </c>
      <c r="EG153" s="366" t="s">
        <v>274</v>
      </c>
      <c r="EH153" s="366" t="s">
        <v>274</v>
      </c>
      <c r="EI153" s="366" t="s">
        <v>274</v>
      </c>
      <c r="EJ153" s="366" t="s">
        <v>274</v>
      </c>
      <c r="EK153" s="366" t="s">
        <v>274</v>
      </c>
      <c r="EL153" s="366" t="s">
        <v>274</v>
      </c>
      <c r="EM153" s="366" t="s">
        <v>274</v>
      </c>
      <c r="EN153" s="366" t="s">
        <v>274</v>
      </c>
      <c r="EO153" s="366" t="s">
        <v>274</v>
      </c>
      <c r="EP153" s="366" t="s">
        <v>274</v>
      </c>
      <c r="EQ153" s="366" t="s">
        <v>274</v>
      </c>
      <c r="ER153" s="366" t="s">
        <v>274</v>
      </c>
      <c r="ES153" s="366" t="s">
        <v>274</v>
      </c>
      <c r="ET153" s="366" t="s">
        <v>274</v>
      </c>
      <c r="EU153" s="366" t="s">
        <v>274</v>
      </c>
      <c r="EV153" s="366" t="s">
        <v>274</v>
      </c>
      <c r="EW153" s="366" t="s">
        <v>274</v>
      </c>
      <c r="EX153" s="366" t="s">
        <v>274</v>
      </c>
      <c r="EY153" s="366" t="s">
        <v>274</v>
      </c>
      <c r="EZ153" s="366" t="s">
        <v>274</v>
      </c>
      <c r="FA153" s="366" t="s">
        <v>274</v>
      </c>
      <c r="FB153" s="366" t="s">
        <v>274</v>
      </c>
      <c r="FC153" s="366" t="s">
        <v>274</v>
      </c>
      <c r="FD153" s="366" t="s">
        <v>274</v>
      </c>
      <c r="FE153" s="366" t="s">
        <v>274</v>
      </c>
      <c r="FF153" s="366" t="s">
        <v>274</v>
      </c>
    </row>
    <row r="154" spans="2:162" s="364" customFormat="1" ht="12.75" hidden="1">
      <c r="B154" s="366">
        <v>70</v>
      </c>
      <c r="C154" s="366" t="s">
        <v>272</v>
      </c>
      <c r="D154" s="366" t="s">
        <v>272</v>
      </c>
      <c r="E154" s="366" t="s">
        <v>272</v>
      </c>
      <c r="F154" s="366" t="s">
        <v>272</v>
      </c>
      <c r="G154" s="366" t="s">
        <v>272</v>
      </c>
      <c r="H154" s="366" t="s">
        <v>272</v>
      </c>
      <c r="I154" s="366" t="s">
        <v>272</v>
      </c>
      <c r="J154" s="366" t="s">
        <v>272</v>
      </c>
      <c r="K154" s="366" t="s">
        <v>272</v>
      </c>
      <c r="L154" s="366" t="s">
        <v>272</v>
      </c>
      <c r="M154" s="366" t="s">
        <v>272</v>
      </c>
      <c r="N154" s="366" t="s">
        <v>272</v>
      </c>
      <c r="O154" s="366" t="s">
        <v>272</v>
      </c>
      <c r="P154" s="366" t="s">
        <v>272</v>
      </c>
      <c r="Q154" s="366" t="s">
        <v>272</v>
      </c>
      <c r="R154" s="366" t="s">
        <v>272</v>
      </c>
      <c r="S154" s="366" t="s">
        <v>272</v>
      </c>
      <c r="T154" s="366" t="s">
        <v>272</v>
      </c>
      <c r="U154" s="366" t="s">
        <v>272</v>
      </c>
      <c r="V154" s="366" t="s">
        <v>273</v>
      </c>
      <c r="W154" s="366" t="s">
        <v>273</v>
      </c>
      <c r="X154" s="366" t="s">
        <v>273</v>
      </c>
      <c r="Y154" s="366" t="s">
        <v>273</v>
      </c>
      <c r="Z154" s="366" t="s">
        <v>273</v>
      </c>
      <c r="AA154" s="366" t="s">
        <v>273</v>
      </c>
      <c r="AB154" s="366" t="s">
        <v>273</v>
      </c>
      <c r="AC154" s="366" t="s">
        <v>273</v>
      </c>
      <c r="AD154" s="366" t="s">
        <v>273</v>
      </c>
      <c r="AE154" s="366" t="s">
        <v>273</v>
      </c>
      <c r="AF154" s="366" t="s">
        <v>273</v>
      </c>
      <c r="AG154" s="366" t="s">
        <v>273</v>
      </c>
      <c r="AH154" s="366" t="s">
        <v>273</v>
      </c>
      <c r="AI154" s="366" t="s">
        <v>273</v>
      </c>
      <c r="AJ154" s="366" t="s">
        <v>273</v>
      </c>
      <c r="AK154" s="366" t="s">
        <v>273</v>
      </c>
      <c r="AL154" s="366" t="s">
        <v>273</v>
      </c>
      <c r="AM154" s="366" t="s">
        <v>273</v>
      </c>
      <c r="AN154" s="366" t="s">
        <v>273</v>
      </c>
      <c r="AO154" s="366" t="s">
        <v>273</v>
      </c>
      <c r="AP154" s="366" t="s">
        <v>274</v>
      </c>
      <c r="AQ154" s="366" t="s">
        <v>274</v>
      </c>
      <c r="AR154" s="366" t="s">
        <v>274</v>
      </c>
      <c r="AS154" s="366" t="s">
        <v>274</v>
      </c>
      <c r="AT154" s="366" t="s">
        <v>274</v>
      </c>
      <c r="AU154" s="366" t="s">
        <v>274</v>
      </c>
      <c r="AV154" s="366" t="s">
        <v>274</v>
      </c>
      <c r="AW154" s="366" t="s">
        <v>274</v>
      </c>
      <c r="AX154" s="366" t="s">
        <v>274</v>
      </c>
      <c r="AY154" s="366" t="s">
        <v>274</v>
      </c>
      <c r="AZ154" s="366" t="s">
        <v>274</v>
      </c>
      <c r="BA154" s="366" t="s">
        <v>274</v>
      </c>
      <c r="BB154" s="366" t="s">
        <v>274</v>
      </c>
      <c r="BC154" s="366" t="s">
        <v>274</v>
      </c>
      <c r="BD154" s="366" t="s">
        <v>274</v>
      </c>
      <c r="BE154" s="366" t="s">
        <v>274</v>
      </c>
      <c r="BF154" s="366" t="s">
        <v>274</v>
      </c>
      <c r="BG154" s="366" t="s">
        <v>274</v>
      </c>
      <c r="BH154" s="366" t="s">
        <v>274</v>
      </c>
      <c r="BI154" s="366" t="s">
        <v>274</v>
      </c>
      <c r="BJ154" s="366" t="s">
        <v>274</v>
      </c>
      <c r="BK154" s="366" t="s">
        <v>274</v>
      </c>
      <c r="BL154" s="366" t="s">
        <v>274</v>
      </c>
      <c r="BM154" s="366" t="s">
        <v>274</v>
      </c>
      <c r="BN154" s="366" t="s">
        <v>274</v>
      </c>
      <c r="BO154" s="366" t="s">
        <v>274</v>
      </c>
      <c r="BP154" s="366" t="s">
        <v>274</v>
      </c>
      <c r="BQ154" s="366" t="s">
        <v>274</v>
      </c>
      <c r="BR154" s="366" t="s">
        <v>274</v>
      </c>
      <c r="BS154" s="366" t="s">
        <v>274</v>
      </c>
      <c r="BT154" s="366" t="s">
        <v>274</v>
      </c>
      <c r="BU154" s="366" t="s">
        <v>274</v>
      </c>
      <c r="BV154" s="366" t="s">
        <v>274</v>
      </c>
      <c r="BW154" s="366" t="s">
        <v>274</v>
      </c>
      <c r="BX154" s="366" t="s">
        <v>274</v>
      </c>
      <c r="BY154" s="366" t="s">
        <v>274</v>
      </c>
      <c r="BZ154" s="366" t="s">
        <v>274</v>
      </c>
      <c r="CA154" s="366" t="s">
        <v>274</v>
      </c>
      <c r="CB154" s="366" t="s">
        <v>274</v>
      </c>
      <c r="CC154" s="366" t="s">
        <v>274</v>
      </c>
      <c r="CD154" s="366" t="s">
        <v>274</v>
      </c>
      <c r="CE154" s="366" t="s">
        <v>274</v>
      </c>
      <c r="CF154" s="366" t="s">
        <v>274</v>
      </c>
      <c r="CG154" s="366" t="s">
        <v>274</v>
      </c>
      <c r="CH154" s="366" t="s">
        <v>274</v>
      </c>
      <c r="CI154" s="366" t="s">
        <v>274</v>
      </c>
      <c r="CJ154" s="366" t="s">
        <v>274</v>
      </c>
      <c r="CK154" s="366" t="s">
        <v>274</v>
      </c>
      <c r="CL154" s="366" t="s">
        <v>274</v>
      </c>
      <c r="CM154" s="366" t="s">
        <v>274</v>
      </c>
      <c r="CN154" s="366" t="s">
        <v>274</v>
      </c>
      <c r="CO154" s="366" t="s">
        <v>274</v>
      </c>
      <c r="CP154" s="366" t="s">
        <v>274</v>
      </c>
      <c r="CQ154" s="366" t="s">
        <v>274</v>
      </c>
      <c r="CR154" s="366" t="s">
        <v>274</v>
      </c>
      <c r="CS154" s="366" t="s">
        <v>274</v>
      </c>
      <c r="CT154" s="366" t="s">
        <v>274</v>
      </c>
      <c r="CU154" s="366" t="s">
        <v>274</v>
      </c>
      <c r="CV154" s="366" t="s">
        <v>274</v>
      </c>
      <c r="CW154" s="366" t="s">
        <v>274</v>
      </c>
      <c r="CX154" s="366" t="s">
        <v>274</v>
      </c>
      <c r="CY154" s="366" t="s">
        <v>274</v>
      </c>
      <c r="CZ154" s="366" t="s">
        <v>274</v>
      </c>
      <c r="DA154" s="366" t="s">
        <v>274</v>
      </c>
      <c r="DB154" s="366" t="s">
        <v>274</v>
      </c>
      <c r="DC154" s="366" t="s">
        <v>274</v>
      </c>
      <c r="DD154" s="366" t="s">
        <v>274</v>
      </c>
      <c r="DE154" s="366" t="s">
        <v>274</v>
      </c>
      <c r="DF154" s="366" t="s">
        <v>274</v>
      </c>
      <c r="DG154" s="366" t="s">
        <v>274</v>
      </c>
      <c r="DH154" s="366" t="s">
        <v>274</v>
      </c>
      <c r="DI154" s="366" t="s">
        <v>274</v>
      </c>
      <c r="DJ154" s="366" t="s">
        <v>274</v>
      </c>
      <c r="DK154" s="366" t="s">
        <v>274</v>
      </c>
      <c r="DL154" s="366" t="s">
        <v>274</v>
      </c>
      <c r="DM154" s="366" t="s">
        <v>274</v>
      </c>
      <c r="DN154" s="366" t="s">
        <v>274</v>
      </c>
      <c r="DO154" s="366" t="s">
        <v>274</v>
      </c>
      <c r="DP154" s="366" t="s">
        <v>274</v>
      </c>
      <c r="DQ154" s="366" t="s">
        <v>274</v>
      </c>
      <c r="DR154" s="366" t="s">
        <v>274</v>
      </c>
      <c r="DS154" s="366" t="s">
        <v>274</v>
      </c>
      <c r="DT154" s="366" t="s">
        <v>274</v>
      </c>
      <c r="DU154" s="366" t="s">
        <v>274</v>
      </c>
      <c r="DV154" s="366" t="s">
        <v>274</v>
      </c>
      <c r="DW154" s="366" t="s">
        <v>274</v>
      </c>
      <c r="DX154" s="366" t="s">
        <v>274</v>
      </c>
      <c r="DY154" s="366" t="s">
        <v>274</v>
      </c>
      <c r="DZ154" s="366" t="s">
        <v>274</v>
      </c>
      <c r="EA154" s="366" t="s">
        <v>274</v>
      </c>
      <c r="EB154" s="366" t="s">
        <v>274</v>
      </c>
      <c r="EC154" s="366" t="s">
        <v>274</v>
      </c>
      <c r="ED154" s="366" t="s">
        <v>274</v>
      </c>
      <c r="EE154" s="366" t="s">
        <v>274</v>
      </c>
      <c r="EF154" s="366" t="s">
        <v>274</v>
      </c>
      <c r="EG154" s="366" t="s">
        <v>274</v>
      </c>
      <c r="EH154" s="366" t="s">
        <v>274</v>
      </c>
      <c r="EI154" s="366" t="s">
        <v>274</v>
      </c>
      <c r="EJ154" s="366" t="s">
        <v>274</v>
      </c>
      <c r="EK154" s="366" t="s">
        <v>274</v>
      </c>
      <c r="EL154" s="366" t="s">
        <v>274</v>
      </c>
      <c r="EM154" s="366" t="s">
        <v>274</v>
      </c>
      <c r="EN154" s="366" t="s">
        <v>274</v>
      </c>
      <c r="EO154" s="366" t="s">
        <v>274</v>
      </c>
      <c r="EP154" s="366" t="s">
        <v>274</v>
      </c>
      <c r="EQ154" s="366" t="s">
        <v>274</v>
      </c>
      <c r="ER154" s="366" t="s">
        <v>274</v>
      </c>
      <c r="ES154" s="366" t="s">
        <v>274</v>
      </c>
      <c r="ET154" s="366" t="s">
        <v>274</v>
      </c>
      <c r="EU154" s="366" t="s">
        <v>274</v>
      </c>
      <c r="EV154" s="366" t="s">
        <v>274</v>
      </c>
      <c r="EW154" s="366" t="s">
        <v>274</v>
      </c>
      <c r="EX154" s="366" t="s">
        <v>274</v>
      </c>
      <c r="EY154" s="366" t="s">
        <v>274</v>
      </c>
      <c r="EZ154" s="366" t="s">
        <v>274</v>
      </c>
      <c r="FA154" s="366" t="s">
        <v>274</v>
      </c>
      <c r="FB154" s="366" t="s">
        <v>274</v>
      </c>
      <c r="FC154" s="366" t="s">
        <v>274</v>
      </c>
      <c r="FD154" s="366" t="s">
        <v>274</v>
      </c>
      <c r="FE154" s="366" t="s">
        <v>274</v>
      </c>
      <c r="FF154" s="366" t="s">
        <v>274</v>
      </c>
    </row>
    <row r="155" spans="2:162" s="364" customFormat="1" ht="12.75" hidden="1"/>
    <row r="156" spans="2:162" s="364" customFormat="1" ht="12.75" hidden="1"/>
    <row r="157" spans="2:162" s="364" customFormat="1" ht="12.75" hidden="1"/>
    <row r="158" spans="2:162" s="364" customFormat="1" ht="12.75" hidden="1">
      <c r="C158" s="381">
        <v>100000</v>
      </c>
      <c r="D158" s="366">
        <v>2</v>
      </c>
    </row>
    <row r="159" spans="2:162" s="364" customFormat="1" ht="12.75" hidden="1">
      <c r="C159" s="381">
        <v>150000</v>
      </c>
      <c r="D159" s="366">
        <v>3</v>
      </c>
    </row>
    <row r="160" spans="2:162" s="364" customFormat="1" ht="12.75" hidden="1">
      <c r="C160" s="381">
        <v>200000</v>
      </c>
      <c r="D160" s="366">
        <v>4</v>
      </c>
    </row>
    <row r="161" spans="3:4" s="364" customFormat="1" ht="12.75" hidden="1">
      <c r="C161" s="381">
        <v>250000</v>
      </c>
      <c r="D161" s="366">
        <v>5</v>
      </c>
    </row>
    <row r="162" spans="3:4" s="364" customFormat="1" ht="12.75" hidden="1">
      <c r="C162" s="381">
        <v>300000</v>
      </c>
      <c r="D162" s="366">
        <v>6</v>
      </c>
    </row>
    <row r="163" spans="3:4" s="364" customFormat="1" ht="12.75" hidden="1">
      <c r="C163" s="381">
        <v>350000</v>
      </c>
      <c r="D163" s="366">
        <v>7</v>
      </c>
    </row>
    <row r="164" spans="3:4" s="364" customFormat="1" ht="12.75" hidden="1">
      <c r="C164" s="381">
        <v>400000</v>
      </c>
      <c r="D164" s="366">
        <v>8</v>
      </c>
    </row>
    <row r="165" spans="3:4" s="364" customFormat="1" ht="12.75" hidden="1">
      <c r="C165" s="381">
        <v>450000</v>
      </c>
      <c r="D165" s="366">
        <v>9</v>
      </c>
    </row>
    <row r="166" spans="3:4" s="364" customFormat="1" ht="12.75" hidden="1">
      <c r="C166" s="381">
        <v>500000</v>
      </c>
      <c r="D166" s="366">
        <v>10</v>
      </c>
    </row>
    <row r="167" spans="3:4" s="364" customFormat="1" ht="12.75" hidden="1">
      <c r="C167" s="381">
        <v>550000</v>
      </c>
      <c r="D167" s="366">
        <v>11</v>
      </c>
    </row>
    <row r="168" spans="3:4" s="364" customFormat="1" ht="12.75" hidden="1">
      <c r="C168" s="381">
        <v>600000</v>
      </c>
      <c r="D168" s="366">
        <v>12</v>
      </c>
    </row>
    <row r="169" spans="3:4" s="364" customFormat="1" ht="12.75" hidden="1">
      <c r="C169" s="381">
        <v>650000</v>
      </c>
      <c r="D169" s="366">
        <v>13</v>
      </c>
    </row>
    <row r="170" spans="3:4" s="364" customFormat="1" ht="12.75" hidden="1">
      <c r="C170" s="381">
        <v>700000</v>
      </c>
      <c r="D170" s="366">
        <v>14</v>
      </c>
    </row>
    <row r="171" spans="3:4" s="364" customFormat="1" ht="12.75" hidden="1">
      <c r="C171" s="381">
        <v>750000</v>
      </c>
      <c r="D171" s="366">
        <v>15</v>
      </c>
    </row>
    <row r="172" spans="3:4" s="364" customFormat="1" ht="12.75" hidden="1">
      <c r="C172" s="381">
        <v>800000</v>
      </c>
      <c r="D172" s="366">
        <v>16</v>
      </c>
    </row>
    <row r="173" spans="3:4" s="364" customFormat="1" ht="12.75" hidden="1">
      <c r="C173" s="381">
        <v>850000</v>
      </c>
      <c r="D173" s="366">
        <v>17</v>
      </c>
    </row>
    <row r="174" spans="3:4" s="364" customFormat="1" ht="12.75" hidden="1">
      <c r="C174" s="381">
        <v>900000</v>
      </c>
      <c r="D174" s="366">
        <v>18</v>
      </c>
    </row>
    <row r="175" spans="3:4" s="364" customFormat="1" ht="12.75" hidden="1">
      <c r="C175" s="381">
        <v>950000</v>
      </c>
      <c r="D175" s="366">
        <v>19</v>
      </c>
    </row>
    <row r="176" spans="3:4" s="364" customFormat="1" ht="12.75" hidden="1">
      <c r="C176" s="381">
        <v>1000000</v>
      </c>
      <c r="D176" s="366">
        <v>20</v>
      </c>
    </row>
    <row r="177" spans="3:4" s="364" customFormat="1" ht="12.75" hidden="1">
      <c r="C177" s="381">
        <v>1050000</v>
      </c>
      <c r="D177" s="366">
        <v>21</v>
      </c>
    </row>
    <row r="178" spans="3:4" s="364" customFormat="1" ht="12.75" hidden="1">
      <c r="C178" s="381">
        <v>1100000</v>
      </c>
      <c r="D178" s="366">
        <v>22</v>
      </c>
    </row>
    <row r="179" spans="3:4" s="364" customFormat="1" ht="12.75" hidden="1">
      <c r="C179" s="381">
        <v>1150000</v>
      </c>
      <c r="D179" s="366">
        <v>23</v>
      </c>
    </row>
    <row r="180" spans="3:4" s="364" customFormat="1" ht="12.75" hidden="1">
      <c r="C180" s="381">
        <v>1200000</v>
      </c>
      <c r="D180" s="366">
        <v>24</v>
      </c>
    </row>
    <row r="181" spans="3:4" s="364" customFormat="1" ht="12.75" hidden="1">
      <c r="C181" s="381">
        <v>1250000</v>
      </c>
      <c r="D181" s="366">
        <v>25</v>
      </c>
    </row>
    <row r="182" spans="3:4" s="364" customFormat="1" ht="12.75" hidden="1">
      <c r="C182" s="381">
        <v>1300000</v>
      </c>
      <c r="D182" s="366">
        <v>26</v>
      </c>
    </row>
    <row r="183" spans="3:4" s="364" customFormat="1" ht="12.75" hidden="1">
      <c r="C183" s="381">
        <v>1350000</v>
      </c>
      <c r="D183" s="366">
        <v>27</v>
      </c>
    </row>
    <row r="184" spans="3:4" s="364" customFormat="1" ht="12.75" hidden="1">
      <c r="C184" s="381">
        <v>1400000</v>
      </c>
      <c r="D184" s="366">
        <v>28</v>
      </c>
    </row>
    <row r="185" spans="3:4" s="364" customFormat="1" ht="12.75" hidden="1">
      <c r="C185" s="381">
        <v>1450000</v>
      </c>
      <c r="D185" s="366">
        <v>29</v>
      </c>
    </row>
    <row r="186" spans="3:4" s="364" customFormat="1" ht="12.75" hidden="1">
      <c r="C186" s="381">
        <v>1500000</v>
      </c>
      <c r="D186" s="366">
        <v>30</v>
      </c>
    </row>
    <row r="187" spans="3:4" s="364" customFormat="1" ht="12.75" hidden="1">
      <c r="C187" s="381">
        <v>1550000</v>
      </c>
      <c r="D187" s="366">
        <v>31</v>
      </c>
    </row>
    <row r="188" spans="3:4" s="364" customFormat="1" ht="12.75" hidden="1">
      <c r="C188" s="381">
        <v>1600000</v>
      </c>
      <c r="D188" s="366">
        <v>32</v>
      </c>
    </row>
    <row r="189" spans="3:4" s="364" customFormat="1" ht="12.75" hidden="1">
      <c r="C189" s="381">
        <v>1650000</v>
      </c>
      <c r="D189" s="366">
        <v>33</v>
      </c>
    </row>
    <row r="190" spans="3:4" s="364" customFormat="1" ht="12.75" hidden="1">
      <c r="C190" s="381">
        <v>1700000</v>
      </c>
      <c r="D190" s="366">
        <v>34</v>
      </c>
    </row>
    <row r="191" spans="3:4" s="364" customFormat="1" ht="12.75" hidden="1">
      <c r="C191" s="381">
        <v>1750000</v>
      </c>
      <c r="D191" s="366">
        <v>35</v>
      </c>
    </row>
    <row r="192" spans="3:4" s="364" customFormat="1" ht="12.75" hidden="1">
      <c r="C192" s="381">
        <v>1800000</v>
      </c>
      <c r="D192" s="366">
        <v>36</v>
      </c>
    </row>
    <row r="193" spans="3:4" s="364" customFormat="1" ht="12.75" hidden="1">
      <c r="C193" s="381">
        <v>1850000</v>
      </c>
      <c r="D193" s="366">
        <v>37</v>
      </c>
    </row>
    <row r="194" spans="3:4" s="364" customFormat="1" ht="12.75" hidden="1">
      <c r="C194" s="381">
        <v>1900000</v>
      </c>
      <c r="D194" s="366">
        <v>38</v>
      </c>
    </row>
    <row r="195" spans="3:4" s="364" customFormat="1" ht="12.75" hidden="1">
      <c r="C195" s="381">
        <v>1950000</v>
      </c>
      <c r="D195" s="366">
        <v>39</v>
      </c>
    </row>
    <row r="196" spans="3:4" s="364" customFormat="1" ht="12.75" hidden="1">
      <c r="C196" s="381">
        <v>2000000</v>
      </c>
      <c r="D196" s="366">
        <v>40</v>
      </c>
    </row>
    <row r="197" spans="3:4" s="364" customFormat="1" ht="12.75" hidden="1">
      <c r="C197" s="381">
        <v>2050000</v>
      </c>
      <c r="D197" s="366">
        <v>41</v>
      </c>
    </row>
    <row r="198" spans="3:4" s="364" customFormat="1" ht="12.75" hidden="1">
      <c r="C198" s="381">
        <v>2100000</v>
      </c>
      <c r="D198" s="366">
        <v>42</v>
      </c>
    </row>
    <row r="199" spans="3:4" s="364" customFormat="1" ht="12.75" hidden="1">
      <c r="C199" s="381">
        <v>2150000</v>
      </c>
      <c r="D199" s="366">
        <v>43</v>
      </c>
    </row>
    <row r="200" spans="3:4" s="364" customFormat="1" ht="12.75" hidden="1">
      <c r="C200" s="381">
        <v>2200000</v>
      </c>
      <c r="D200" s="366">
        <v>44</v>
      </c>
    </row>
    <row r="201" spans="3:4" s="364" customFormat="1" ht="12.75" hidden="1">
      <c r="C201" s="381">
        <v>2250000</v>
      </c>
      <c r="D201" s="366">
        <v>45</v>
      </c>
    </row>
    <row r="202" spans="3:4" s="364" customFormat="1" ht="12.75" hidden="1">
      <c r="C202" s="381">
        <v>2300000</v>
      </c>
      <c r="D202" s="366">
        <v>46</v>
      </c>
    </row>
    <row r="203" spans="3:4" s="364" customFormat="1" ht="12.75" hidden="1">
      <c r="C203" s="381">
        <v>2350000</v>
      </c>
      <c r="D203" s="366">
        <v>47</v>
      </c>
    </row>
    <row r="204" spans="3:4" s="364" customFormat="1" ht="12.75" hidden="1">
      <c r="C204" s="381">
        <v>2400000</v>
      </c>
      <c r="D204" s="366">
        <v>48</v>
      </c>
    </row>
    <row r="205" spans="3:4" s="364" customFormat="1" ht="12.75" hidden="1">
      <c r="C205" s="381">
        <v>2450000</v>
      </c>
      <c r="D205" s="366">
        <v>49</v>
      </c>
    </row>
    <row r="206" spans="3:4" s="364" customFormat="1" ht="12.75" hidden="1">
      <c r="C206" s="381">
        <v>2500000</v>
      </c>
      <c r="D206" s="366">
        <v>50</v>
      </c>
    </row>
    <row r="207" spans="3:4" s="364" customFormat="1" ht="12.75" hidden="1">
      <c r="C207" s="381">
        <v>2550000</v>
      </c>
      <c r="D207" s="366">
        <v>51</v>
      </c>
    </row>
    <row r="208" spans="3:4" s="364" customFormat="1" ht="12.75" hidden="1">
      <c r="C208" s="381">
        <v>2600000</v>
      </c>
      <c r="D208" s="366">
        <v>52</v>
      </c>
    </row>
    <row r="209" spans="3:4" s="364" customFormat="1" ht="12.75" hidden="1">
      <c r="C209" s="381">
        <v>2650000</v>
      </c>
      <c r="D209" s="366">
        <v>53</v>
      </c>
    </row>
    <row r="210" spans="3:4" s="364" customFormat="1" ht="12.75" hidden="1">
      <c r="C210" s="381">
        <v>2700000</v>
      </c>
      <c r="D210" s="366">
        <v>54</v>
      </c>
    </row>
    <row r="211" spans="3:4" s="364" customFormat="1" ht="12.75" hidden="1">
      <c r="C211" s="381">
        <v>2750000</v>
      </c>
      <c r="D211" s="366">
        <v>55</v>
      </c>
    </row>
    <row r="212" spans="3:4" s="364" customFormat="1" ht="12.75" hidden="1">
      <c r="C212" s="381">
        <v>2800000</v>
      </c>
      <c r="D212" s="366">
        <v>56</v>
      </c>
    </row>
    <row r="213" spans="3:4" s="364" customFormat="1" ht="12.75" hidden="1">
      <c r="C213" s="381">
        <v>2850000</v>
      </c>
      <c r="D213" s="366">
        <v>57</v>
      </c>
    </row>
    <row r="214" spans="3:4" s="364" customFormat="1" ht="12.75" hidden="1">
      <c r="C214" s="381">
        <v>2900000</v>
      </c>
      <c r="D214" s="366">
        <v>58</v>
      </c>
    </row>
    <row r="215" spans="3:4" s="364" customFormat="1" ht="12.75" hidden="1">
      <c r="C215" s="381">
        <v>2950000</v>
      </c>
      <c r="D215" s="366">
        <v>59</v>
      </c>
    </row>
    <row r="216" spans="3:4" s="364" customFormat="1" ht="12.75" hidden="1">
      <c r="C216" s="381">
        <v>3000000</v>
      </c>
      <c r="D216" s="366">
        <v>60</v>
      </c>
    </row>
    <row r="217" spans="3:4" s="364" customFormat="1" ht="12.75" hidden="1">
      <c r="C217" s="381">
        <v>3050000</v>
      </c>
      <c r="D217" s="366">
        <v>61</v>
      </c>
    </row>
    <row r="218" spans="3:4" s="364" customFormat="1" ht="12.75" hidden="1">
      <c r="C218" s="381">
        <v>3100000</v>
      </c>
      <c r="D218" s="366">
        <v>62</v>
      </c>
    </row>
    <row r="219" spans="3:4" s="364" customFormat="1" ht="12.75" hidden="1">
      <c r="C219" s="381">
        <v>3150000</v>
      </c>
      <c r="D219" s="366">
        <v>63</v>
      </c>
    </row>
    <row r="220" spans="3:4" s="364" customFormat="1" ht="12.75" hidden="1">
      <c r="C220" s="381">
        <v>3200000</v>
      </c>
      <c r="D220" s="366">
        <v>64</v>
      </c>
    </row>
    <row r="221" spans="3:4" s="364" customFormat="1" ht="12.75" hidden="1">
      <c r="C221" s="381">
        <v>3250000</v>
      </c>
      <c r="D221" s="366">
        <v>65</v>
      </c>
    </row>
    <row r="222" spans="3:4" s="364" customFormat="1" ht="12.75" hidden="1">
      <c r="C222" s="381">
        <v>3300000</v>
      </c>
      <c r="D222" s="366">
        <v>66</v>
      </c>
    </row>
    <row r="223" spans="3:4" s="364" customFormat="1" ht="12.75" hidden="1">
      <c r="C223" s="381">
        <v>3350000</v>
      </c>
      <c r="D223" s="366">
        <v>67</v>
      </c>
    </row>
    <row r="224" spans="3:4" s="364" customFormat="1" ht="12.75" hidden="1">
      <c r="C224" s="381">
        <v>3400000</v>
      </c>
      <c r="D224" s="366">
        <v>68</v>
      </c>
    </row>
    <row r="225" spans="3:4" s="364" customFormat="1" ht="12.75" hidden="1">
      <c r="C225" s="381">
        <v>3450000</v>
      </c>
      <c r="D225" s="366">
        <v>69</v>
      </c>
    </row>
    <row r="226" spans="3:4" s="364" customFormat="1" ht="12.75" hidden="1">
      <c r="C226" s="381">
        <v>3500000</v>
      </c>
      <c r="D226" s="366">
        <v>70</v>
      </c>
    </row>
    <row r="227" spans="3:4" s="364" customFormat="1" ht="12.75" hidden="1">
      <c r="C227" s="381">
        <v>3550000</v>
      </c>
      <c r="D227" s="366">
        <v>71</v>
      </c>
    </row>
    <row r="228" spans="3:4" s="364" customFormat="1" ht="12.75" hidden="1">
      <c r="C228" s="381">
        <v>3600000</v>
      </c>
      <c r="D228" s="366">
        <v>72</v>
      </c>
    </row>
    <row r="229" spans="3:4" s="364" customFormat="1" ht="12.75" hidden="1">
      <c r="C229" s="381">
        <v>3650000</v>
      </c>
      <c r="D229" s="366">
        <v>73</v>
      </c>
    </row>
    <row r="230" spans="3:4" s="364" customFormat="1" ht="12.75" hidden="1">
      <c r="C230" s="381">
        <v>3700000</v>
      </c>
      <c r="D230" s="366">
        <v>74</v>
      </c>
    </row>
    <row r="231" spans="3:4" s="364" customFormat="1" ht="12.75" hidden="1">
      <c r="C231" s="381">
        <v>3750000</v>
      </c>
      <c r="D231" s="366">
        <v>75</v>
      </c>
    </row>
    <row r="232" spans="3:4" s="364" customFormat="1" ht="12.75" hidden="1">
      <c r="C232" s="381">
        <v>3800000</v>
      </c>
      <c r="D232" s="366">
        <v>76</v>
      </c>
    </row>
    <row r="233" spans="3:4" s="364" customFormat="1" ht="12.75" hidden="1">
      <c r="C233" s="381">
        <v>3850000</v>
      </c>
      <c r="D233" s="366">
        <v>77</v>
      </c>
    </row>
    <row r="234" spans="3:4" s="364" customFormat="1" ht="12.75" hidden="1">
      <c r="C234" s="381">
        <v>3900000</v>
      </c>
      <c r="D234" s="366">
        <v>78</v>
      </c>
    </row>
    <row r="235" spans="3:4" s="364" customFormat="1" ht="12.75" hidden="1">
      <c r="C235" s="381">
        <v>3950000</v>
      </c>
      <c r="D235" s="366">
        <v>79</v>
      </c>
    </row>
    <row r="236" spans="3:4" s="364" customFormat="1" ht="12.75" hidden="1">
      <c r="C236" s="381">
        <v>4000000</v>
      </c>
      <c r="D236" s="366">
        <v>80</v>
      </c>
    </row>
    <row r="237" spans="3:4" s="364" customFormat="1" ht="12.75" hidden="1">
      <c r="C237" s="381">
        <v>4050000</v>
      </c>
      <c r="D237" s="366">
        <v>81</v>
      </c>
    </row>
    <row r="238" spans="3:4" s="364" customFormat="1" ht="12.75" hidden="1">
      <c r="C238" s="381">
        <v>4100000</v>
      </c>
      <c r="D238" s="366">
        <v>82</v>
      </c>
    </row>
    <row r="239" spans="3:4" s="364" customFormat="1" ht="12.75" hidden="1">
      <c r="C239" s="381">
        <v>4150000</v>
      </c>
      <c r="D239" s="366">
        <v>83</v>
      </c>
    </row>
    <row r="240" spans="3:4" s="364" customFormat="1" ht="12.75" hidden="1">
      <c r="C240" s="381">
        <v>4200000</v>
      </c>
      <c r="D240" s="366">
        <v>84</v>
      </c>
    </row>
    <row r="241" spans="3:4" s="364" customFormat="1" ht="12.75" hidden="1">
      <c r="C241" s="381">
        <v>4250000</v>
      </c>
      <c r="D241" s="366">
        <v>85</v>
      </c>
    </row>
    <row r="242" spans="3:4" s="364" customFormat="1" ht="12.75" hidden="1">
      <c r="C242" s="381">
        <v>4300000</v>
      </c>
      <c r="D242" s="366">
        <v>86</v>
      </c>
    </row>
    <row r="243" spans="3:4" s="364" customFormat="1" ht="12.75" hidden="1">
      <c r="C243" s="381">
        <v>4350000</v>
      </c>
      <c r="D243" s="366">
        <v>87</v>
      </c>
    </row>
    <row r="244" spans="3:4" s="364" customFormat="1" ht="12.75" hidden="1">
      <c r="C244" s="381">
        <v>4400000</v>
      </c>
      <c r="D244" s="366">
        <v>88</v>
      </c>
    </row>
    <row r="245" spans="3:4" s="364" customFormat="1" ht="12.75" hidden="1">
      <c r="C245" s="381">
        <v>4450000</v>
      </c>
      <c r="D245" s="366">
        <v>89</v>
      </c>
    </row>
    <row r="246" spans="3:4" s="364" customFormat="1" ht="12.75" hidden="1">
      <c r="C246" s="381">
        <v>4500000</v>
      </c>
      <c r="D246" s="366">
        <v>90</v>
      </c>
    </row>
    <row r="247" spans="3:4" s="364" customFormat="1" ht="12.75" hidden="1">
      <c r="C247" s="381">
        <v>4550000</v>
      </c>
      <c r="D247" s="366">
        <v>91</v>
      </c>
    </row>
    <row r="248" spans="3:4" s="364" customFormat="1" ht="12.75" hidden="1">
      <c r="C248" s="381">
        <v>4600000</v>
      </c>
      <c r="D248" s="366">
        <v>92</v>
      </c>
    </row>
    <row r="249" spans="3:4" s="364" customFormat="1" ht="12.75" hidden="1">
      <c r="C249" s="381">
        <v>4650000</v>
      </c>
      <c r="D249" s="366">
        <v>93</v>
      </c>
    </row>
    <row r="250" spans="3:4" s="364" customFormat="1" ht="12.75" hidden="1">
      <c r="C250" s="381">
        <v>4700000</v>
      </c>
      <c r="D250" s="366">
        <v>94</v>
      </c>
    </row>
    <row r="251" spans="3:4" s="364" customFormat="1" ht="12.75" hidden="1">
      <c r="C251" s="381">
        <v>4750000</v>
      </c>
      <c r="D251" s="366">
        <v>95</v>
      </c>
    </row>
    <row r="252" spans="3:4" s="364" customFormat="1" ht="12.75" hidden="1">
      <c r="C252" s="381">
        <v>4800000</v>
      </c>
      <c r="D252" s="366">
        <v>96</v>
      </c>
    </row>
    <row r="253" spans="3:4" s="364" customFormat="1" ht="12.75" hidden="1">
      <c r="C253" s="381">
        <v>4850000</v>
      </c>
      <c r="D253" s="366">
        <v>97</v>
      </c>
    </row>
    <row r="254" spans="3:4" s="364" customFormat="1" ht="12.75" hidden="1">
      <c r="C254" s="381">
        <v>4900000</v>
      </c>
      <c r="D254" s="366">
        <v>98</v>
      </c>
    </row>
    <row r="255" spans="3:4" s="364" customFormat="1" ht="12.75" hidden="1">
      <c r="C255" s="381">
        <v>4950000</v>
      </c>
      <c r="D255" s="366">
        <v>99</v>
      </c>
    </row>
    <row r="256" spans="3:4" s="364" customFormat="1" ht="12.75" hidden="1">
      <c r="C256" s="381">
        <v>5000000</v>
      </c>
      <c r="D256" s="366">
        <v>100</v>
      </c>
    </row>
    <row r="257" spans="3:4" s="364" customFormat="1" ht="12.75" hidden="1">
      <c r="C257" s="381">
        <v>5050000</v>
      </c>
      <c r="D257" s="366">
        <v>101</v>
      </c>
    </row>
    <row r="258" spans="3:4" s="364" customFormat="1" ht="12.75" hidden="1">
      <c r="C258" s="381">
        <v>5100000</v>
      </c>
      <c r="D258" s="366">
        <v>102</v>
      </c>
    </row>
    <row r="259" spans="3:4" s="364" customFormat="1" ht="12.75" hidden="1">
      <c r="C259" s="381">
        <v>5150000</v>
      </c>
      <c r="D259" s="366">
        <v>103</v>
      </c>
    </row>
    <row r="260" spans="3:4" s="364" customFormat="1" ht="12.75" hidden="1">
      <c r="C260" s="381">
        <v>5200000</v>
      </c>
      <c r="D260" s="366">
        <v>104</v>
      </c>
    </row>
    <row r="261" spans="3:4" s="364" customFormat="1" ht="12.75" hidden="1">
      <c r="C261" s="381">
        <v>5250000</v>
      </c>
      <c r="D261" s="366">
        <v>105</v>
      </c>
    </row>
    <row r="262" spans="3:4" s="364" customFormat="1" ht="12.75" hidden="1">
      <c r="C262" s="381">
        <v>5300000</v>
      </c>
      <c r="D262" s="366">
        <v>106</v>
      </c>
    </row>
    <row r="263" spans="3:4" s="364" customFormat="1" ht="12.75" hidden="1">
      <c r="C263" s="381">
        <v>5350000</v>
      </c>
      <c r="D263" s="366">
        <v>107</v>
      </c>
    </row>
    <row r="264" spans="3:4" s="364" customFormat="1" ht="12.75" hidden="1">
      <c r="C264" s="381">
        <v>5400000</v>
      </c>
      <c r="D264" s="366">
        <v>108</v>
      </c>
    </row>
    <row r="265" spans="3:4" s="364" customFormat="1" ht="12.75" hidden="1">
      <c r="C265" s="381">
        <v>5450000</v>
      </c>
      <c r="D265" s="366">
        <v>109</v>
      </c>
    </row>
    <row r="266" spans="3:4" s="364" customFormat="1" ht="12.75" hidden="1">
      <c r="C266" s="381">
        <v>5500000</v>
      </c>
      <c r="D266" s="366">
        <v>110</v>
      </c>
    </row>
    <row r="267" spans="3:4" s="364" customFormat="1" ht="12.75" hidden="1">
      <c r="C267" s="381">
        <v>5550000</v>
      </c>
      <c r="D267" s="366">
        <v>111</v>
      </c>
    </row>
    <row r="268" spans="3:4" s="364" customFormat="1" ht="12.75" hidden="1">
      <c r="C268" s="381">
        <v>5600000</v>
      </c>
      <c r="D268" s="366">
        <v>112</v>
      </c>
    </row>
    <row r="269" spans="3:4" s="364" customFormat="1" ht="12.75" hidden="1">
      <c r="C269" s="381">
        <v>5650000</v>
      </c>
      <c r="D269" s="366">
        <v>113</v>
      </c>
    </row>
    <row r="270" spans="3:4" s="364" customFormat="1" ht="12.75" hidden="1">
      <c r="C270" s="381">
        <v>5700000</v>
      </c>
      <c r="D270" s="366">
        <v>114</v>
      </c>
    </row>
    <row r="271" spans="3:4" s="364" customFormat="1" ht="12.75" hidden="1">
      <c r="C271" s="381">
        <v>5750000</v>
      </c>
      <c r="D271" s="366">
        <v>115</v>
      </c>
    </row>
    <row r="272" spans="3:4" s="364" customFormat="1" ht="12.75" hidden="1">
      <c r="C272" s="381">
        <v>5800000</v>
      </c>
      <c r="D272" s="366">
        <v>116</v>
      </c>
    </row>
    <row r="273" spans="3:4" s="364" customFormat="1" ht="12.75" hidden="1">
      <c r="C273" s="381">
        <v>5850000</v>
      </c>
      <c r="D273" s="366">
        <v>117</v>
      </c>
    </row>
    <row r="274" spans="3:4" s="364" customFormat="1" ht="12.75" hidden="1">
      <c r="C274" s="381">
        <v>5900000</v>
      </c>
      <c r="D274" s="366">
        <v>118</v>
      </c>
    </row>
    <row r="275" spans="3:4" s="364" customFormat="1" ht="12.75" hidden="1">
      <c r="C275" s="381">
        <v>5950000</v>
      </c>
      <c r="D275" s="366">
        <v>119</v>
      </c>
    </row>
    <row r="276" spans="3:4" s="364" customFormat="1" ht="12.75" hidden="1">
      <c r="C276" s="381">
        <v>6000000</v>
      </c>
      <c r="D276" s="366">
        <v>120</v>
      </c>
    </row>
    <row r="277" spans="3:4" s="364" customFormat="1" ht="12.75" hidden="1">
      <c r="C277" s="381">
        <v>6050000</v>
      </c>
      <c r="D277" s="366">
        <v>121</v>
      </c>
    </row>
    <row r="278" spans="3:4" s="364" customFormat="1" ht="12.75" hidden="1">
      <c r="C278" s="381">
        <v>6100000</v>
      </c>
      <c r="D278" s="366">
        <v>122</v>
      </c>
    </row>
    <row r="279" spans="3:4" s="364" customFormat="1" ht="12.75" hidden="1">
      <c r="C279" s="381">
        <v>6150000</v>
      </c>
      <c r="D279" s="366">
        <v>123</v>
      </c>
    </row>
    <row r="280" spans="3:4" s="364" customFormat="1" ht="12.75" hidden="1">
      <c r="C280" s="381">
        <v>6200000</v>
      </c>
      <c r="D280" s="366">
        <v>124</v>
      </c>
    </row>
    <row r="281" spans="3:4" s="364" customFormat="1" ht="12.75" hidden="1">
      <c r="C281" s="381">
        <v>6250000</v>
      </c>
      <c r="D281" s="366">
        <v>125</v>
      </c>
    </row>
    <row r="282" spans="3:4" s="364" customFormat="1" ht="12.75" hidden="1">
      <c r="C282" s="381">
        <v>6300000</v>
      </c>
      <c r="D282" s="366">
        <v>126</v>
      </c>
    </row>
    <row r="283" spans="3:4" s="364" customFormat="1" ht="12.75" hidden="1">
      <c r="C283" s="381">
        <v>6350000</v>
      </c>
      <c r="D283" s="366">
        <v>127</v>
      </c>
    </row>
    <row r="284" spans="3:4" s="364" customFormat="1" ht="12.75" hidden="1">
      <c r="C284" s="381">
        <v>6400000</v>
      </c>
      <c r="D284" s="366">
        <v>128</v>
      </c>
    </row>
    <row r="285" spans="3:4" s="364" customFormat="1" ht="12.75" hidden="1">
      <c r="C285" s="381">
        <v>6450000</v>
      </c>
      <c r="D285" s="366">
        <v>129</v>
      </c>
    </row>
    <row r="286" spans="3:4" s="364" customFormat="1" ht="12.75" hidden="1">
      <c r="C286" s="381">
        <v>6500000</v>
      </c>
      <c r="D286" s="366">
        <v>130</v>
      </c>
    </row>
    <row r="287" spans="3:4" s="364" customFormat="1" ht="12.75" hidden="1">
      <c r="C287" s="381">
        <v>6550000</v>
      </c>
      <c r="D287" s="366">
        <v>131</v>
      </c>
    </row>
    <row r="288" spans="3:4" s="364" customFormat="1" ht="12.75" hidden="1">
      <c r="C288" s="381">
        <v>6600000</v>
      </c>
      <c r="D288" s="366">
        <v>132</v>
      </c>
    </row>
    <row r="289" spans="3:4" s="364" customFormat="1" ht="12.75" hidden="1">
      <c r="C289" s="381">
        <v>6650000</v>
      </c>
      <c r="D289" s="366">
        <v>133</v>
      </c>
    </row>
    <row r="290" spans="3:4" s="364" customFormat="1" ht="12.75" hidden="1">
      <c r="C290" s="381">
        <v>6700000</v>
      </c>
      <c r="D290" s="366">
        <v>134</v>
      </c>
    </row>
    <row r="291" spans="3:4" s="364" customFormat="1" ht="12.75" hidden="1">
      <c r="C291" s="381">
        <v>6750000</v>
      </c>
      <c r="D291" s="366">
        <v>135</v>
      </c>
    </row>
    <row r="292" spans="3:4" s="364" customFormat="1" ht="12.75" hidden="1">
      <c r="C292" s="381">
        <v>6800000</v>
      </c>
      <c r="D292" s="366">
        <v>136</v>
      </c>
    </row>
    <row r="293" spans="3:4" s="364" customFormat="1" ht="12.75" hidden="1">
      <c r="C293" s="381">
        <v>6850000</v>
      </c>
      <c r="D293" s="366">
        <v>137</v>
      </c>
    </row>
    <row r="294" spans="3:4" s="364" customFormat="1" ht="12.75" hidden="1">
      <c r="C294" s="381">
        <v>6900000</v>
      </c>
      <c r="D294" s="366">
        <v>138</v>
      </c>
    </row>
    <row r="295" spans="3:4" s="364" customFormat="1" ht="12.75" hidden="1">
      <c r="C295" s="381">
        <v>6950000</v>
      </c>
      <c r="D295" s="366">
        <v>139</v>
      </c>
    </row>
    <row r="296" spans="3:4" s="364" customFormat="1" ht="12.75" hidden="1">
      <c r="C296" s="381">
        <v>7000000</v>
      </c>
      <c r="D296" s="366">
        <v>140</v>
      </c>
    </row>
    <row r="297" spans="3:4" s="364" customFormat="1" ht="12.75" hidden="1">
      <c r="C297" s="381">
        <v>7050000</v>
      </c>
      <c r="D297" s="366">
        <v>141</v>
      </c>
    </row>
    <row r="298" spans="3:4" s="364" customFormat="1" ht="12.75" hidden="1">
      <c r="C298" s="381">
        <v>7100000</v>
      </c>
      <c r="D298" s="366">
        <v>142</v>
      </c>
    </row>
    <row r="299" spans="3:4" s="364" customFormat="1" ht="12.75" hidden="1">
      <c r="C299" s="381">
        <v>7150000</v>
      </c>
      <c r="D299" s="366">
        <v>143</v>
      </c>
    </row>
    <row r="300" spans="3:4" s="364" customFormat="1" ht="12.75" hidden="1">
      <c r="C300" s="381">
        <v>7200000</v>
      </c>
      <c r="D300" s="366">
        <v>144</v>
      </c>
    </row>
    <row r="301" spans="3:4" s="364" customFormat="1" ht="12.75" hidden="1">
      <c r="C301" s="381">
        <v>7250000</v>
      </c>
      <c r="D301" s="366">
        <v>145</v>
      </c>
    </row>
    <row r="302" spans="3:4" s="364" customFormat="1" ht="12.75" hidden="1">
      <c r="C302" s="381">
        <v>7300000</v>
      </c>
      <c r="D302" s="366">
        <v>146</v>
      </c>
    </row>
    <row r="303" spans="3:4" s="364" customFormat="1" ht="12.75" hidden="1">
      <c r="C303" s="381">
        <v>7350000</v>
      </c>
      <c r="D303" s="366">
        <v>147</v>
      </c>
    </row>
    <row r="304" spans="3:4" s="364" customFormat="1" ht="12.75" hidden="1">
      <c r="C304" s="381">
        <v>7400000</v>
      </c>
      <c r="D304" s="366">
        <v>148</v>
      </c>
    </row>
    <row r="305" spans="3:4" s="364" customFormat="1" ht="12.75" hidden="1">
      <c r="C305" s="381">
        <v>7450000</v>
      </c>
      <c r="D305" s="366">
        <v>149</v>
      </c>
    </row>
    <row r="306" spans="3:4" s="364" customFormat="1" ht="12.75" hidden="1">
      <c r="C306" s="381">
        <v>7500000</v>
      </c>
      <c r="D306" s="366">
        <v>150</v>
      </c>
    </row>
    <row r="307" spans="3:4" s="364" customFormat="1" ht="12.75" hidden="1">
      <c r="C307" s="381">
        <v>7550000</v>
      </c>
      <c r="D307" s="366">
        <v>151</v>
      </c>
    </row>
    <row r="308" spans="3:4" s="364" customFormat="1" ht="12.75" hidden="1">
      <c r="C308" s="381">
        <v>7600000</v>
      </c>
      <c r="D308" s="366">
        <v>152</v>
      </c>
    </row>
    <row r="309" spans="3:4" s="364" customFormat="1" ht="12.75" hidden="1">
      <c r="C309" s="381">
        <v>7650000</v>
      </c>
      <c r="D309" s="366">
        <v>153</v>
      </c>
    </row>
    <row r="310" spans="3:4" s="364" customFormat="1" ht="12.75" hidden="1">
      <c r="C310" s="381">
        <v>7700000</v>
      </c>
      <c r="D310" s="366">
        <v>154</v>
      </c>
    </row>
    <row r="311" spans="3:4" s="364" customFormat="1" ht="12.75" hidden="1">
      <c r="C311" s="381">
        <v>7750000</v>
      </c>
      <c r="D311" s="366">
        <v>155</v>
      </c>
    </row>
    <row r="312" spans="3:4" s="364" customFormat="1" ht="12.75" hidden="1">
      <c r="C312" s="381">
        <v>7800000</v>
      </c>
      <c r="D312" s="366">
        <v>156</v>
      </c>
    </row>
    <row r="313" spans="3:4" s="364" customFormat="1" ht="12.75" hidden="1">
      <c r="C313" s="381">
        <v>7850000</v>
      </c>
      <c r="D313" s="366">
        <v>157</v>
      </c>
    </row>
    <row r="314" spans="3:4" s="364" customFormat="1" ht="12.75" hidden="1">
      <c r="C314" s="381">
        <v>7900000</v>
      </c>
      <c r="D314" s="366">
        <v>158</v>
      </c>
    </row>
    <row r="315" spans="3:4" s="364" customFormat="1" ht="12.75" hidden="1">
      <c r="C315" s="381">
        <v>7950000</v>
      </c>
      <c r="D315" s="366">
        <v>159</v>
      </c>
    </row>
    <row r="316" spans="3:4" s="364" customFormat="1" ht="12.75" hidden="1">
      <c r="C316" s="381">
        <v>8000000</v>
      </c>
      <c r="D316" s="366">
        <v>160</v>
      </c>
    </row>
    <row r="317" spans="3:4" s="364" customFormat="1" ht="12.75" hidden="1">
      <c r="C317" s="381">
        <v>8050000</v>
      </c>
      <c r="D317" s="366">
        <v>161</v>
      </c>
    </row>
    <row r="318" spans="3:4" s="364" customFormat="1" ht="12.75" hidden="1">
      <c r="C318" s="381"/>
      <c r="D318" s="366"/>
    </row>
    <row r="319" spans="3:4" s="364" customFormat="1" ht="12.75" hidden="1">
      <c r="C319" s="381"/>
      <c r="D319" s="366"/>
    </row>
    <row r="320" spans="3:4" s="364" customFormat="1" ht="12.75" hidden="1">
      <c r="C320" s="381"/>
      <c r="D320" s="366"/>
    </row>
    <row r="321" spans="3:4" s="364" customFormat="1" ht="12.75" hidden="1">
      <c r="C321" s="381"/>
      <c r="D321" s="366"/>
    </row>
    <row r="322" spans="3:4" s="364" customFormat="1" ht="12.75" hidden="1">
      <c r="C322" s="381"/>
      <c r="D322" s="366"/>
    </row>
    <row r="323" spans="3:4" s="364" customFormat="1" ht="12.75" hidden="1">
      <c r="C323" s="381"/>
      <c r="D323" s="366"/>
    </row>
    <row r="324" spans="3:4" s="364" customFormat="1" ht="12.75" hidden="1">
      <c r="C324" s="381"/>
      <c r="D324" s="366"/>
    </row>
    <row r="325" spans="3:4" s="364" customFormat="1" ht="12.75" hidden="1">
      <c r="C325" s="381"/>
      <c r="D325" s="366"/>
    </row>
    <row r="326" spans="3:4" s="364" customFormat="1" ht="12.75" hidden="1">
      <c r="C326" s="381"/>
      <c r="D326" s="366"/>
    </row>
    <row r="327" spans="3:4" s="364" customFormat="1" ht="12.75" hidden="1">
      <c r="C327" s="381"/>
      <c r="D327" s="366"/>
    </row>
    <row r="328" spans="3:4" s="364" customFormat="1" ht="12.75" hidden="1">
      <c r="C328" s="381"/>
      <c r="D328" s="366"/>
    </row>
    <row r="329" spans="3:4" s="364" customFormat="1" ht="12.75" hidden="1">
      <c r="C329" s="381"/>
      <c r="D329" s="366"/>
    </row>
    <row r="330" spans="3:4" s="364" customFormat="1" ht="12.75" hidden="1">
      <c r="C330" s="381"/>
      <c r="D330" s="366"/>
    </row>
    <row r="331" spans="3:4" s="364" customFormat="1" ht="12.75" hidden="1">
      <c r="C331" s="381"/>
      <c r="D331" s="366"/>
    </row>
    <row r="332" spans="3:4" s="364" customFormat="1" ht="12.75" hidden="1">
      <c r="C332" s="381"/>
    </row>
    <row r="333" spans="3:4" s="364" customFormat="1" ht="12.75" hidden="1">
      <c r="C333" s="381"/>
    </row>
    <row r="334" spans="3:4" s="364" customFormat="1" ht="12.75" hidden="1">
      <c r="C334" s="381"/>
    </row>
    <row r="335" spans="3:4" s="364" customFormat="1" ht="12.75" hidden="1">
      <c r="C335" s="381"/>
    </row>
    <row r="336" spans="3:4" s="364" customFormat="1" ht="12.75" hidden="1">
      <c r="C336" s="381"/>
    </row>
    <row r="337" spans="3:3" s="364" customFormat="1" ht="12.75" hidden="1">
      <c r="C337" s="381"/>
    </row>
    <row r="338" spans="3:3" s="364" customFormat="1" ht="12.75" hidden="1">
      <c r="C338" s="381"/>
    </row>
    <row r="339" spans="3:3" s="364" customFormat="1" ht="12.75" hidden="1">
      <c r="C339" s="381"/>
    </row>
    <row r="340" spans="3:3" s="364" customFormat="1" ht="12.75" hidden="1">
      <c r="C340" s="381"/>
    </row>
    <row r="341" spans="3:3" s="364" customFormat="1" ht="12.75" hidden="1">
      <c r="C341" s="381"/>
    </row>
    <row r="342" spans="3:3" s="364" customFormat="1" ht="12.75" hidden="1">
      <c r="C342" s="381"/>
    </row>
    <row r="343" spans="3:3" s="364" customFormat="1" ht="12.75" hidden="1">
      <c r="C343" s="381"/>
    </row>
    <row r="344" spans="3:3" s="364" customFormat="1" ht="12.75" hidden="1">
      <c r="C344" s="381"/>
    </row>
    <row r="345" spans="3:3" s="364" customFormat="1" ht="12.75" hidden="1">
      <c r="C345" s="381"/>
    </row>
    <row r="346" spans="3:3" s="364" customFormat="1" ht="12.75" hidden="1">
      <c r="C346" s="381"/>
    </row>
    <row r="347" spans="3:3" s="364" customFormat="1" ht="12.75" hidden="1">
      <c r="C347" s="381"/>
    </row>
    <row r="348" spans="3:3" s="364" customFormat="1" ht="12.75" hidden="1">
      <c r="C348" s="381"/>
    </row>
    <row r="349" spans="3:3" s="364" customFormat="1" ht="12.75" hidden="1">
      <c r="C349" s="381"/>
    </row>
    <row r="350" spans="3:3" s="364" customFormat="1" ht="12.75" hidden="1">
      <c r="C350" s="381"/>
    </row>
    <row r="351" spans="3:3" s="364" customFormat="1" ht="12.75" hidden="1">
      <c r="C351" s="381"/>
    </row>
    <row r="352" spans="3:3" s="364" customFormat="1" ht="12.75" hidden="1">
      <c r="C352" s="381"/>
    </row>
    <row r="353" spans="3:3" s="364" customFormat="1" ht="12.75" hidden="1">
      <c r="C353" s="381"/>
    </row>
    <row r="354" spans="3:3" s="364" customFormat="1" ht="12.75" hidden="1">
      <c r="C354" s="381"/>
    </row>
    <row r="355" spans="3:3" s="364" customFormat="1" ht="12.75" hidden="1">
      <c r="C355" s="381"/>
    </row>
    <row r="356" spans="3:3" hidden="1"/>
    <row r="357" spans="3:3" hidden="1"/>
    <row r="358" spans="3:3" hidden="1"/>
    <row r="359" spans="3:3" hidden="1"/>
    <row r="360" spans="3:3" hidden="1"/>
    <row r="361" spans="3:3" hidden="1"/>
    <row r="362" spans="3:3" hidden="1"/>
    <row r="363" spans="3:3" hidden="1"/>
    <row r="364" spans="3:3" hidden="1"/>
    <row r="365" spans="3:3" hidden="1"/>
    <row r="366" spans="3:3" hidden="1"/>
    <row r="367" spans="3:3" hidden="1"/>
    <row r="368" spans="3:3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</sheetData>
  <sheetProtection algorithmName="SHA-512" hashValue="lJYxn3nVxz8Z4jTEWwbIyxIn38ymEoeN7jGUbS96TjH10GvOoMkqCl+1ugQnkw24G6xUEJG83np/r1kHH+Ntjw==" saltValue="RL2ghj4Rulgv2fB/i1QhEg==" spinCount="100000" sheet="1"/>
  <mergeCells count="31">
    <mergeCell ref="K65:T65"/>
    <mergeCell ref="U65:AF65"/>
    <mergeCell ref="S25:AL25"/>
    <mergeCell ref="S26:AL26"/>
    <mergeCell ref="K71:T71"/>
    <mergeCell ref="U71:AF71"/>
    <mergeCell ref="D25:R26"/>
    <mergeCell ref="D24:R24"/>
    <mergeCell ref="S24:AL24"/>
    <mergeCell ref="B18:B20"/>
    <mergeCell ref="C18:N20"/>
    <mergeCell ref="O18:Z20"/>
    <mergeCell ref="AA18:AL20"/>
    <mergeCell ref="AM18:AY20"/>
    <mergeCell ref="AM12:AY14"/>
    <mergeCell ref="B15:B17"/>
    <mergeCell ref="C15:N17"/>
    <mergeCell ref="O15:Z17"/>
    <mergeCell ref="AA15:AL17"/>
    <mergeCell ref="AM15:AY17"/>
    <mergeCell ref="B12:B14"/>
    <mergeCell ref="C12:N14"/>
    <mergeCell ref="O12:Z14"/>
    <mergeCell ref="AA12:AL14"/>
    <mergeCell ref="B1:AY8"/>
    <mergeCell ref="B10:B11"/>
    <mergeCell ref="C10:AY10"/>
    <mergeCell ref="C11:N11"/>
    <mergeCell ref="O11:Z11"/>
    <mergeCell ref="AA11:AL11"/>
    <mergeCell ref="AM11:AY11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65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I4:K37"/>
  <sheetViews>
    <sheetView workbookViewId="0">
      <selection activeCell="I11" sqref="I11"/>
    </sheetView>
  </sheetViews>
  <sheetFormatPr baseColWidth="10" defaultRowHeight="15"/>
  <cols>
    <col min="10" max="10" width="13.140625" bestFit="1" customWidth="1"/>
  </cols>
  <sheetData>
    <row r="4" spans="9:10">
      <c r="I4" t="s">
        <v>5</v>
      </c>
    </row>
    <row r="5" spans="9:10">
      <c r="I5" t="s">
        <v>7</v>
      </c>
    </row>
    <row r="7" spans="9:10">
      <c r="I7" t="s">
        <v>6</v>
      </c>
    </row>
    <row r="8" spans="9:10">
      <c r="I8" t="s">
        <v>123</v>
      </c>
    </row>
    <row r="11" spans="9:10">
      <c r="I11" t="s">
        <v>527</v>
      </c>
      <c r="J11">
        <v>1</v>
      </c>
    </row>
    <row r="12" spans="9:10">
      <c r="I12" t="s">
        <v>124</v>
      </c>
      <c r="J12">
        <v>5</v>
      </c>
    </row>
    <row r="13" spans="9:10">
      <c r="I13" t="s">
        <v>125</v>
      </c>
      <c r="J13">
        <v>10</v>
      </c>
    </row>
    <row r="14" spans="9:10">
      <c r="I14" t="s">
        <v>126</v>
      </c>
      <c r="J14">
        <v>20</v>
      </c>
    </row>
    <row r="15" spans="9:10">
      <c r="I15" t="s">
        <v>318</v>
      </c>
      <c r="J15">
        <v>25</v>
      </c>
    </row>
    <row r="17" spans="9:11">
      <c r="J17" t="s">
        <v>128</v>
      </c>
    </row>
    <row r="18" spans="9:11">
      <c r="I18" t="s">
        <v>3</v>
      </c>
      <c r="J18" s="31">
        <v>250000</v>
      </c>
      <c r="K18" s="31"/>
    </row>
    <row r="19" spans="9:11">
      <c r="I19" t="s">
        <v>94</v>
      </c>
      <c r="J19" s="31">
        <f>+J18</f>
        <v>250000</v>
      </c>
      <c r="K19" s="31"/>
    </row>
    <row r="20" spans="9:11">
      <c r="I20" t="s">
        <v>8</v>
      </c>
      <c r="J20" s="31">
        <f>+J19/12.5</f>
        <v>20000</v>
      </c>
    </row>
    <row r="23" spans="9:11">
      <c r="I23" s="31">
        <v>250000</v>
      </c>
      <c r="J23" s="31">
        <v>20000</v>
      </c>
      <c r="K23">
        <v>1</v>
      </c>
    </row>
    <row r="24" spans="9:11">
      <c r="I24" s="31">
        <v>1500000</v>
      </c>
      <c r="J24" s="31">
        <v>120000</v>
      </c>
      <c r="K24">
        <v>2</v>
      </c>
    </row>
    <row r="25" spans="9:11">
      <c r="I25" s="31">
        <v>5000001</v>
      </c>
      <c r="J25" s="31">
        <v>400001</v>
      </c>
      <c r="K25">
        <v>3</v>
      </c>
    </row>
    <row r="27" spans="9:11">
      <c r="I27" t="str">
        <f>+IF(Cotización!I30="Sí","No","Sí")</f>
        <v>Sí</v>
      </c>
    </row>
    <row r="28" spans="9:11">
      <c r="I28" t="s">
        <v>123</v>
      </c>
    </row>
    <row r="30" spans="9:11">
      <c r="I30" t="str">
        <f>+IF(Cotización!I32="Sí","No","Sí")</f>
        <v>No</v>
      </c>
    </row>
    <row r="31" spans="9:11">
      <c r="I31" t="s">
        <v>123</v>
      </c>
    </row>
    <row r="33" spans="9:11">
      <c r="J33" t="s">
        <v>3</v>
      </c>
      <c r="K33" t="s">
        <v>8</v>
      </c>
    </row>
    <row r="34" spans="9:11">
      <c r="I34" t="s">
        <v>300</v>
      </c>
      <c r="J34" s="280">
        <v>0</v>
      </c>
      <c r="K34" s="280">
        <v>0</v>
      </c>
    </row>
    <row r="35" spans="9:11">
      <c r="I35" t="s">
        <v>301</v>
      </c>
      <c r="J35" s="280">
        <v>3.6999999999999998E-2</v>
      </c>
      <c r="K35" s="280">
        <v>3.3000000000000002E-2</v>
      </c>
    </row>
    <row r="36" spans="9:11">
      <c r="I36" t="s">
        <v>302</v>
      </c>
      <c r="J36" s="280">
        <v>5.6000000000000001E-2</v>
      </c>
      <c r="K36" s="280">
        <v>0.05</v>
      </c>
    </row>
    <row r="37" spans="9:11">
      <c r="I37" t="s">
        <v>303</v>
      </c>
      <c r="J37" s="280">
        <v>6.9000000000000006E-2</v>
      </c>
      <c r="K37" s="280">
        <v>6.2E-2</v>
      </c>
    </row>
  </sheetData>
  <phoneticPr fontId="0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U34"/>
  <sheetViews>
    <sheetView workbookViewId="0">
      <selection activeCell="D15" sqref="D15"/>
    </sheetView>
  </sheetViews>
  <sheetFormatPr baseColWidth="10" defaultColWidth="10.85546875" defaultRowHeight="12.75"/>
  <cols>
    <col min="1" max="1" width="22.42578125" style="36" customWidth="1"/>
    <col min="2" max="2" width="17.28515625" style="33" customWidth="1"/>
    <col min="3" max="3" width="7.140625" style="36" bestFit="1" customWidth="1"/>
    <col min="4" max="4" width="10" style="36" bestFit="1" customWidth="1"/>
    <col min="5" max="5" width="7.42578125" style="36" customWidth="1"/>
    <col min="6" max="6" width="11" style="36" bestFit="1" customWidth="1"/>
    <col min="7" max="7" width="4.42578125" style="36" bestFit="1" customWidth="1"/>
    <col min="8" max="8" width="10" style="36" bestFit="1" customWidth="1"/>
    <col min="9" max="9" width="10.85546875" style="36"/>
    <col min="10" max="10" width="13.7109375" style="36" bestFit="1" customWidth="1"/>
    <col min="11" max="12" width="10.85546875" style="36"/>
    <col min="13" max="13" width="3.42578125" style="36" customWidth="1"/>
    <col min="14" max="14" width="7.42578125" style="36" bestFit="1" customWidth="1"/>
    <col min="15" max="16" width="10.85546875" style="36"/>
    <col min="17" max="17" width="14" style="36" customWidth="1"/>
    <col min="18" max="18" width="13.28515625" style="36" customWidth="1"/>
    <col min="19" max="16384" width="10.85546875" style="36"/>
  </cols>
  <sheetData>
    <row r="1" spans="1:21" ht="13.5" thickBot="1"/>
    <row r="2" spans="1:21" ht="15.75" customHeight="1" thickBot="1">
      <c r="A2" s="559" t="s">
        <v>211</v>
      </c>
      <c r="B2" s="560"/>
      <c r="D2" s="157"/>
      <c r="E2" s="158" t="s">
        <v>212</v>
      </c>
      <c r="F2" s="159"/>
      <c r="J2" s="132" t="s">
        <v>213</v>
      </c>
      <c r="K2" s="160">
        <f>+B8</f>
        <v>47</v>
      </c>
      <c r="O2" s="561" t="s">
        <v>214</v>
      </c>
      <c r="P2" s="562"/>
      <c r="Q2" s="563"/>
    </row>
    <row r="3" spans="1:21" ht="15.75" customHeight="1">
      <c r="A3" s="161" t="s">
        <v>207</v>
      </c>
      <c r="B3" s="162" t="s">
        <v>10</v>
      </c>
      <c r="D3" s="163"/>
      <c r="E3" s="159"/>
      <c r="F3" s="159"/>
      <c r="J3" s="132" t="s">
        <v>205</v>
      </c>
      <c r="K3" s="164">
        <f>+VLOOKUP($B$5,'Tasas y Gastos Admon'!$B$5:$D$7,2,FALSE)</f>
        <v>5.5E-2</v>
      </c>
      <c r="O3" s="165" t="s">
        <v>215</v>
      </c>
      <c r="P3" s="166"/>
      <c r="Q3" s="167">
        <f>+SUM(L15:L34)/SUM(R15:R34)</f>
        <v>3.0154997296510628</v>
      </c>
      <c r="S3" s="168"/>
      <c r="U3" s="168"/>
    </row>
    <row r="4" spans="1:21" ht="15.75" customHeight="1">
      <c r="A4" s="169" t="s">
        <v>178</v>
      </c>
      <c r="B4" s="170">
        <f>+Cotización!S18</f>
        <v>1</v>
      </c>
      <c r="J4" s="132" t="s">
        <v>216</v>
      </c>
      <c r="K4" s="164">
        <f>+VLOOKUP($B$5,'Tasas y Gastos Admon'!$B$5:$D$7,3,FALSE)</f>
        <v>3.5000000000000003E-2</v>
      </c>
      <c r="O4" s="171" t="s">
        <v>217</v>
      </c>
      <c r="P4" s="172"/>
      <c r="Q4" s="173">
        <f>'Con extraprima'!Q3-Q3</f>
        <v>0</v>
      </c>
      <c r="R4" s="156"/>
      <c r="T4" s="174"/>
    </row>
    <row r="5" spans="1:21" ht="15.75" customHeight="1">
      <c r="A5" s="169" t="s">
        <v>1</v>
      </c>
      <c r="B5" s="170" t="str">
        <f>+Cotización!C20</f>
        <v>Pesos</v>
      </c>
      <c r="O5" s="175" t="s">
        <v>218</v>
      </c>
      <c r="P5" s="176"/>
      <c r="Q5" s="177">
        <f>+Q3+Q4</f>
        <v>3.0154997296510628</v>
      </c>
      <c r="T5" s="174"/>
    </row>
    <row r="6" spans="1:21" ht="15.75" customHeight="1">
      <c r="A6" s="169" t="s">
        <v>0</v>
      </c>
      <c r="B6" s="170" t="str">
        <f>+LEFT(Cotización!C11,1)</f>
        <v>M</v>
      </c>
      <c r="O6" s="178" t="s">
        <v>96</v>
      </c>
      <c r="P6" s="179"/>
      <c r="Q6" s="180">
        <f>+SA</f>
        <v>250000</v>
      </c>
    </row>
    <row r="7" spans="1:21" ht="15.75" customHeight="1">
      <c r="A7" s="169" t="s">
        <v>219</v>
      </c>
      <c r="B7" s="170" t="str">
        <f>+IF(Cotización!C13="Sí","Fumador","No Fumador")</f>
        <v>No Fumador</v>
      </c>
      <c r="O7" s="181" t="s">
        <v>221</v>
      </c>
      <c r="P7" s="179"/>
      <c r="Q7" s="182">
        <f>+Q3*Q6/1000</f>
        <v>753.8749324127657</v>
      </c>
    </row>
    <row r="8" spans="1:21" ht="15.75" customHeight="1">
      <c r="A8" s="169" t="s">
        <v>222</v>
      </c>
      <c r="B8" s="170">
        <f>+Cotización!I11</f>
        <v>47</v>
      </c>
      <c r="O8" s="183" t="s">
        <v>223</v>
      </c>
      <c r="P8" s="184"/>
      <c r="Q8" s="185">
        <f>+Q4*Q6/1000</f>
        <v>0</v>
      </c>
      <c r="R8" s="156"/>
    </row>
    <row r="9" spans="1:21" ht="15.75" customHeight="1">
      <c r="A9" s="169" t="s">
        <v>96</v>
      </c>
      <c r="B9" s="186">
        <f>+Cotización!G24</f>
        <v>250000</v>
      </c>
      <c r="O9" s="175" t="s">
        <v>224</v>
      </c>
      <c r="P9" s="176"/>
      <c r="Q9" s="187">
        <f>+Q7+Q8</f>
        <v>753.8749324127657</v>
      </c>
      <c r="R9" s="188">
        <f>+Q9-'Con extraprima'!Q5</f>
        <v>0</v>
      </c>
    </row>
    <row r="10" spans="1:21" ht="15.75" customHeight="1">
      <c r="A10" s="564" t="s">
        <v>225</v>
      </c>
      <c r="B10" s="566">
        <f>+Cotización!K24</f>
        <v>1</v>
      </c>
      <c r="C10" s="568" t="s">
        <v>226</v>
      </c>
      <c r="D10" s="568"/>
      <c r="E10" s="568"/>
      <c r="F10" s="569"/>
      <c r="O10" s="183" t="s">
        <v>227</v>
      </c>
      <c r="P10" s="184"/>
      <c r="Q10" s="185">
        <v>500</v>
      </c>
    </row>
    <row r="11" spans="1:21" ht="21.75" customHeight="1" thickBot="1">
      <c r="A11" s="565"/>
      <c r="B11" s="567"/>
      <c r="C11" s="570"/>
      <c r="D11" s="570"/>
      <c r="E11" s="570"/>
      <c r="F11" s="571"/>
      <c r="O11" s="189" t="s">
        <v>228</v>
      </c>
      <c r="P11" s="190"/>
      <c r="Q11" s="191">
        <f>+Q9+Q10</f>
        <v>1253.8749324127657</v>
      </c>
    </row>
    <row r="12" spans="1:21">
      <c r="A12" s="84"/>
      <c r="B12" s="192"/>
    </row>
    <row r="13" spans="1:21" s="33" customFormat="1">
      <c r="L13" s="193"/>
      <c r="R13" s="193"/>
    </row>
    <row r="14" spans="1:21" ht="14.25">
      <c r="A14" s="136" t="s">
        <v>1</v>
      </c>
      <c r="C14" s="33" t="s">
        <v>161</v>
      </c>
      <c r="D14" s="33" t="s">
        <v>245</v>
      </c>
      <c r="E14" s="33" t="s">
        <v>246</v>
      </c>
      <c r="F14" s="33" t="s">
        <v>247</v>
      </c>
      <c r="G14" s="33" t="s">
        <v>248</v>
      </c>
      <c r="H14" s="33" t="s">
        <v>249</v>
      </c>
      <c r="I14" s="33" t="s">
        <v>234</v>
      </c>
      <c r="J14" s="33" t="s">
        <v>235</v>
      </c>
      <c r="K14" s="34" t="s">
        <v>236</v>
      </c>
      <c r="L14" s="33" t="s">
        <v>237</v>
      </c>
      <c r="M14" s="33"/>
      <c r="N14" s="33" t="s">
        <v>238</v>
      </c>
      <c r="O14" s="33" t="s">
        <v>192</v>
      </c>
      <c r="P14" s="33" t="s">
        <v>239</v>
      </c>
      <c r="Q14" s="33" t="s">
        <v>240</v>
      </c>
      <c r="R14" s="33" t="s">
        <v>241</v>
      </c>
    </row>
    <row r="15" spans="1:21">
      <c r="A15" s="137" t="s">
        <v>3</v>
      </c>
      <c r="C15" s="33">
        <v>1</v>
      </c>
      <c r="D15" s="194">
        <f>+IF($C15&gt;Plazo,0,VLOOKUP($K$2+$C15-1,Tabla!$B$3:$C$104,2,FALSE))</f>
        <v>1.9188E-3</v>
      </c>
      <c r="E15" s="195">
        <f>+IF($C15&gt;Plazo,0,INDEX('Factores seleccion'!$B$5:$F$25,MATCH($C15,'Factores seleccion'!$B$5:$B$25),MATCH(Plazo,'Factores seleccion'!$B$5:$F$5)))</f>
        <v>0.83962576513086573</v>
      </c>
      <c r="F15" s="196">
        <f>+D15*E15</f>
        <v>1.6110739181331051E-3</v>
      </c>
      <c r="G15" s="156">
        <f t="shared" ref="G15:G34" si="0">+IF($C15&gt;Plazo,0,VLOOKUP($C15,IF($B$5="Dólares",CaducidadDolares,CaducidadPesos),2,FALSE))</f>
        <v>0.35</v>
      </c>
      <c r="H15" s="194">
        <v>1</v>
      </c>
      <c r="I15" s="197">
        <f>1000*F15*(1+(Tasa/2))/(1+Tasa)</f>
        <v>1.5690791003618632</v>
      </c>
      <c r="J15" s="188">
        <f>+IF(Plazo=1,'Gasto Adquisicion'!C6,'Gasto Adquisicion'!C7)</f>
        <v>0.1</v>
      </c>
      <c r="K15" s="188">
        <f t="shared" ref="K15:K34" si="1">+IF($C15&gt;Plazo,0,VLOOKUP(Plazo,GastosAdmon,2,FALSE)*POWER(1+Inflacion,(C15-1)))</f>
        <v>0</v>
      </c>
      <c r="L15" s="198">
        <f>+H15*(I15+J15+K15)</f>
        <v>1.6690791003618632</v>
      </c>
      <c r="M15" s="168"/>
      <c r="N15" s="195">
        <f>IF($C15&gt;Plazo,0,INDEX('Utilidad y Otros costos'!$E$6:$I$63,MATCH($K$2,'Utilidad y Otros costos'!$E$6:$E$63),MATCH(Plazo,'Utilidad y Otros costos'!$E$6:$I$6)))</f>
        <v>9.4E-2</v>
      </c>
      <c r="O15" s="195">
        <f>IF($C15&gt;Plazo,0,VLOOKUP(Plazo,'Utilidad y Otros costos'!$B$7:$C$10,2,FALSE))</f>
        <v>0</v>
      </c>
      <c r="P15" s="199">
        <f>IF($C15&gt;Plazo,0,INDEX('Gasto Adquisicion'!$B$13:$F$33,MATCH('Calcula Tarifa'!C15,'Gasto Adquisicion'!$B$13:$B$33),MATCH(Plazo,'Gasto Adquisicion'!$B$13:$F$13)))</f>
        <v>0.3125</v>
      </c>
      <c r="Q15" s="199">
        <f>+IF($C15&gt;Plazo,0,VLOOKUP(Plazo,GastosAdmon,3,FALSE)*POWER(1+Inflacion,(C15-1)))</f>
        <v>0.04</v>
      </c>
      <c r="R15" s="198">
        <f>+H15*(1-N15-O15-P15-Q15)</f>
        <v>0.55349999999999999</v>
      </c>
    </row>
    <row r="16" spans="1:21">
      <c r="A16" s="143" t="s">
        <v>94</v>
      </c>
      <c r="C16" s="33">
        <v>2</v>
      </c>
      <c r="D16" s="194">
        <f>+IF($C16&gt;Plazo,0,VLOOKUP($K$2+$C16-1,Tabla!$B$3:$C$104,2,FALSE))</f>
        <v>0</v>
      </c>
      <c r="E16" s="195">
        <f>+IF($C16&gt;Plazo,0,INDEX('Factores seleccion'!$B$5:$F$25,MATCH($C16,'Factores seleccion'!$B$5:$B$25),MATCH(Plazo,'Factores seleccion'!$B$5:$F$5)))</f>
        <v>0</v>
      </c>
      <c r="F16" s="196">
        <f t="shared" ref="F16:F34" si="2">+D16*E16</f>
        <v>0</v>
      </c>
      <c r="G16" s="156">
        <f t="shared" si="0"/>
        <v>0</v>
      </c>
      <c r="H16" s="194">
        <f t="shared" ref="H16:H34" si="3">IF($C16&gt;Plazo,0,H15*(1-F15-G15)/(1+Tasa))</f>
        <v>0</v>
      </c>
      <c r="I16" s="197">
        <f t="shared" ref="I16:I34" si="4">1000*F16*(1+(Tasa/2))/(1+Tasa)</f>
        <v>0</v>
      </c>
      <c r="J16" s="188">
        <v>0</v>
      </c>
      <c r="K16" s="188">
        <f t="shared" si="1"/>
        <v>0</v>
      </c>
      <c r="L16" s="198">
        <f>+H16*(I16+J16+K16)</f>
        <v>0</v>
      </c>
      <c r="M16" s="168"/>
      <c r="N16" s="195">
        <f>IF($C16&gt;Plazo,0,INDEX('Utilidad y Otros costos'!$E$6:$I$63,MATCH($K$2,'Utilidad y Otros costos'!$E$6:$E$63),MATCH(Plazo,'Utilidad y Otros costos'!$E$6:$I$6)))</f>
        <v>0</v>
      </c>
      <c r="O16" s="195">
        <f>IF($C16&gt;Plazo,0,VLOOKUP(Plazo,'Utilidad y Otros costos'!$B$7:$C$10,2,FALSE))</f>
        <v>0</v>
      </c>
      <c r="P16" s="199">
        <f>IF($C16&gt;Plazo,0,INDEX('Gasto Adquisicion'!$B$13:$F$33,MATCH('Calcula Tarifa'!C16,'Gasto Adquisicion'!$B$13:$B$33),MATCH(Plazo,'Gasto Adquisicion'!$B$13:$F$13)))</f>
        <v>0</v>
      </c>
      <c r="Q16" s="199">
        <f t="shared" ref="Q16:Q34" si="5">+IF($C16&gt;Plazo,0,VLOOKUP(Plazo,GastosAdmon,3,FALSE)*POWER(1+Inflacion,(C16-1)))</f>
        <v>0</v>
      </c>
      <c r="R16" s="198">
        <f t="shared" ref="R16:R34" si="6">+H16*(1-N16-O16-P16-Q16)</f>
        <v>0</v>
      </c>
    </row>
    <row r="17" spans="1:18">
      <c r="A17" s="144" t="s">
        <v>95</v>
      </c>
      <c r="C17" s="33">
        <v>3</v>
      </c>
      <c r="D17" s="194">
        <f>+IF($C17&gt;Plazo,0,VLOOKUP($K$2+$C17-1,Tabla!$B$3:$C$104,2,FALSE))</f>
        <v>0</v>
      </c>
      <c r="E17" s="195">
        <f>+IF($C17&gt;Plazo,0,INDEX('Factores seleccion'!$B$5:$F$25,MATCH($C17,'Factores seleccion'!$B$5:$B$25),MATCH(Plazo,'Factores seleccion'!$B$5:$F$5)))</f>
        <v>0</v>
      </c>
      <c r="F17" s="196">
        <f t="shared" si="2"/>
        <v>0</v>
      </c>
      <c r="G17" s="156">
        <f t="shared" si="0"/>
        <v>0</v>
      </c>
      <c r="H17" s="194">
        <f t="shared" si="3"/>
        <v>0</v>
      </c>
      <c r="I17" s="197">
        <f t="shared" si="4"/>
        <v>0</v>
      </c>
      <c r="J17" s="188">
        <v>0</v>
      </c>
      <c r="K17" s="188">
        <f t="shared" si="1"/>
        <v>0</v>
      </c>
      <c r="L17" s="198">
        <f t="shared" ref="L17:L34" si="7">+H17*(I17+J17+K17)</f>
        <v>0</v>
      </c>
      <c r="M17" s="168"/>
      <c r="N17" s="195">
        <f>IF($C17&gt;Plazo,0,INDEX('Utilidad y Otros costos'!$E$6:$I$63,MATCH($K$2,'Utilidad y Otros costos'!$E$6:$E$63),MATCH(Plazo,'Utilidad y Otros costos'!$E$6:$I$6)))</f>
        <v>0</v>
      </c>
      <c r="O17" s="195">
        <f>IF($C17&gt;Plazo,0,VLOOKUP(Plazo,'Utilidad y Otros costos'!$B$7:$C$10,2,FALSE))</f>
        <v>0</v>
      </c>
      <c r="P17" s="199">
        <f>IF($C17&gt;Plazo,0,INDEX('Gasto Adquisicion'!$B$13:$F$33,MATCH('Calcula Tarifa'!C17,'Gasto Adquisicion'!$B$13:$B$33),MATCH(Plazo,'Gasto Adquisicion'!$B$13:$F$13)))</f>
        <v>0</v>
      </c>
      <c r="Q17" s="199">
        <f t="shared" si="5"/>
        <v>0</v>
      </c>
      <c r="R17" s="198">
        <f t="shared" si="6"/>
        <v>0</v>
      </c>
    </row>
    <row r="18" spans="1:18">
      <c r="A18" s="136" t="s">
        <v>178</v>
      </c>
      <c r="C18" s="33">
        <v>4</v>
      </c>
      <c r="D18" s="194">
        <f>+IF($C18&gt;Plazo,0,VLOOKUP($K$2+$C18-1,Tabla!$B$3:$C$104,2,FALSE))</f>
        <v>0</v>
      </c>
      <c r="E18" s="195">
        <f>+IF($C18&gt;Plazo,0,INDEX('Factores seleccion'!$B$5:$F$25,MATCH($C18,'Factores seleccion'!$B$5:$B$25),MATCH(Plazo,'Factores seleccion'!$B$5:$F$5)))</f>
        <v>0</v>
      </c>
      <c r="F18" s="196">
        <f t="shared" si="2"/>
        <v>0</v>
      </c>
      <c r="G18" s="156">
        <f t="shared" si="0"/>
        <v>0</v>
      </c>
      <c r="H18" s="194">
        <f t="shared" si="3"/>
        <v>0</v>
      </c>
      <c r="I18" s="197">
        <f t="shared" si="4"/>
        <v>0</v>
      </c>
      <c r="J18" s="188">
        <v>0</v>
      </c>
      <c r="K18" s="188">
        <f t="shared" si="1"/>
        <v>0</v>
      </c>
      <c r="L18" s="198">
        <f t="shared" si="7"/>
        <v>0</v>
      </c>
      <c r="M18" s="168"/>
      <c r="N18" s="195">
        <f>IF($C18&gt;Plazo,0,INDEX('Utilidad y Otros costos'!$E$6:$I$63,MATCH($K$2,'Utilidad y Otros costos'!$E$6:$E$63),MATCH(Plazo,'Utilidad y Otros costos'!$E$6:$I$6)))</f>
        <v>0</v>
      </c>
      <c r="O18" s="195">
        <f>IF($C18&gt;Plazo,0,VLOOKUP(Plazo,'Utilidad y Otros costos'!$B$7:$C$10,2,FALSE))</f>
        <v>0</v>
      </c>
      <c r="P18" s="199">
        <f>IF($C18&gt;Plazo,0,INDEX('Gasto Adquisicion'!$B$13:$F$33,MATCH('Calcula Tarifa'!C18,'Gasto Adquisicion'!$B$13:$B$33),MATCH(Plazo,'Gasto Adquisicion'!$B$13:$F$13)))</f>
        <v>0</v>
      </c>
      <c r="Q18" s="199">
        <f t="shared" si="5"/>
        <v>0</v>
      </c>
      <c r="R18" s="198">
        <f t="shared" si="6"/>
        <v>0</v>
      </c>
    </row>
    <row r="19" spans="1:18">
      <c r="A19" s="145">
        <v>1</v>
      </c>
      <c r="C19" s="33">
        <v>5</v>
      </c>
      <c r="D19" s="194">
        <f>+IF($C19&gt;Plazo,0,VLOOKUP($K$2+$C19-1,Tabla!$B$3:$C$104,2,FALSE))</f>
        <v>0</v>
      </c>
      <c r="E19" s="195">
        <f>+IF($C19&gt;Plazo,0,INDEX('Factores seleccion'!$B$5:$F$25,MATCH($C19,'Factores seleccion'!$B$5:$B$25),MATCH(Plazo,'Factores seleccion'!$B$5:$F$5)))</f>
        <v>0</v>
      </c>
      <c r="F19" s="196">
        <f t="shared" si="2"/>
        <v>0</v>
      </c>
      <c r="G19" s="156">
        <f t="shared" si="0"/>
        <v>0</v>
      </c>
      <c r="H19" s="194">
        <f t="shared" si="3"/>
        <v>0</v>
      </c>
      <c r="I19" s="197">
        <f t="shared" si="4"/>
        <v>0</v>
      </c>
      <c r="J19" s="188">
        <v>0</v>
      </c>
      <c r="K19" s="188">
        <f t="shared" si="1"/>
        <v>0</v>
      </c>
      <c r="L19" s="198">
        <f t="shared" si="7"/>
        <v>0</v>
      </c>
      <c r="M19" s="168"/>
      <c r="N19" s="195">
        <f>IF($C19&gt;Plazo,0,INDEX('Utilidad y Otros costos'!$E$6:$I$63,MATCH($K$2,'Utilidad y Otros costos'!$E$6:$E$63),MATCH(Plazo,'Utilidad y Otros costos'!$E$6:$I$6)))</f>
        <v>0</v>
      </c>
      <c r="O19" s="195">
        <f>IF($C19&gt;Plazo,0,VLOOKUP(Plazo,'Utilidad y Otros costos'!$B$7:$C$10,2,FALSE))</f>
        <v>0</v>
      </c>
      <c r="P19" s="199">
        <f>IF($C19&gt;Plazo,0,INDEX('Gasto Adquisicion'!$B$13:$F$33,MATCH('Calcula Tarifa'!C19,'Gasto Adquisicion'!$B$13:$B$33),MATCH(Plazo,'Gasto Adquisicion'!$B$13:$F$13)))</f>
        <v>0</v>
      </c>
      <c r="Q19" s="199">
        <f t="shared" si="5"/>
        <v>0</v>
      </c>
      <c r="R19" s="198">
        <f t="shared" si="6"/>
        <v>0</v>
      </c>
    </row>
    <row r="20" spans="1:18">
      <c r="A20" s="146">
        <v>5</v>
      </c>
      <c r="C20" s="33">
        <v>6</v>
      </c>
      <c r="D20" s="194">
        <f>+IF($C20&gt;Plazo,0,VLOOKUP($K$2+$C20-1,Tabla!$B$3:$C$104,2,FALSE))</f>
        <v>0</v>
      </c>
      <c r="E20" s="195">
        <f>+IF($C20&gt;Plazo,0,INDEX('Factores seleccion'!$B$5:$F$25,MATCH($C20,'Factores seleccion'!$B$5:$B$25),MATCH(Plazo,'Factores seleccion'!$B$5:$F$5)))</f>
        <v>0</v>
      </c>
      <c r="F20" s="196">
        <f t="shared" si="2"/>
        <v>0</v>
      </c>
      <c r="G20" s="156">
        <f t="shared" si="0"/>
        <v>0</v>
      </c>
      <c r="H20" s="194">
        <f t="shared" si="3"/>
        <v>0</v>
      </c>
      <c r="I20" s="197">
        <f t="shared" si="4"/>
        <v>0</v>
      </c>
      <c r="J20" s="188">
        <v>0</v>
      </c>
      <c r="K20" s="188">
        <f t="shared" si="1"/>
        <v>0</v>
      </c>
      <c r="L20" s="198">
        <f t="shared" si="7"/>
        <v>0</v>
      </c>
      <c r="M20" s="168"/>
      <c r="N20" s="195">
        <f>IF($C20&gt;Plazo,0,INDEX('Utilidad y Otros costos'!$E$6:$I$63,MATCH($K$2,'Utilidad y Otros costos'!$E$6:$E$63),MATCH(Plazo,'Utilidad y Otros costos'!$E$6:$I$6)))</f>
        <v>0</v>
      </c>
      <c r="O20" s="195">
        <f>IF($C20&gt;Plazo,0,VLOOKUP(Plazo,'Utilidad y Otros costos'!$B$7:$C$10,2,FALSE))</f>
        <v>0</v>
      </c>
      <c r="P20" s="199">
        <f>IF($C20&gt;Plazo,0,INDEX('Gasto Adquisicion'!$B$13:$F$33,MATCH('Calcula Tarifa'!C20,'Gasto Adquisicion'!$B$13:$B$33),MATCH(Plazo,'Gasto Adquisicion'!$B$13:$F$13)))</f>
        <v>0</v>
      </c>
      <c r="Q20" s="199">
        <f t="shared" si="5"/>
        <v>0</v>
      </c>
      <c r="R20" s="198">
        <f t="shared" si="6"/>
        <v>0</v>
      </c>
    </row>
    <row r="21" spans="1:18">
      <c r="A21" s="146">
        <v>10</v>
      </c>
      <c r="C21" s="33">
        <v>7</v>
      </c>
      <c r="D21" s="194">
        <f>+IF($C21&gt;Plazo,0,VLOOKUP($K$2+$C21-1,Tabla!$B$3:$C$104,2,FALSE))</f>
        <v>0</v>
      </c>
      <c r="E21" s="195">
        <f>+IF($C21&gt;Plazo,0,INDEX('Factores seleccion'!$B$5:$F$25,MATCH($C21,'Factores seleccion'!$B$5:$B$25),MATCH(Plazo,'Factores seleccion'!$B$5:$F$5)))</f>
        <v>0</v>
      </c>
      <c r="F21" s="196">
        <f t="shared" si="2"/>
        <v>0</v>
      </c>
      <c r="G21" s="156">
        <f t="shared" si="0"/>
        <v>0</v>
      </c>
      <c r="H21" s="194">
        <f t="shared" si="3"/>
        <v>0</v>
      </c>
      <c r="I21" s="197">
        <f t="shared" si="4"/>
        <v>0</v>
      </c>
      <c r="J21" s="188">
        <v>0</v>
      </c>
      <c r="K21" s="188">
        <f t="shared" si="1"/>
        <v>0</v>
      </c>
      <c r="L21" s="198">
        <f t="shared" si="7"/>
        <v>0</v>
      </c>
      <c r="M21" s="168"/>
      <c r="N21" s="195">
        <f>IF($C21&gt;Plazo,0,INDEX('Utilidad y Otros costos'!$E$6:$I$63,MATCH($K$2,'Utilidad y Otros costos'!$E$6:$E$63),MATCH(Plazo,'Utilidad y Otros costos'!$E$6:$I$6)))</f>
        <v>0</v>
      </c>
      <c r="O21" s="195">
        <f>IF($C21&gt;Plazo,0,VLOOKUP(Plazo,'Utilidad y Otros costos'!$B$7:$C$10,2,FALSE))</f>
        <v>0</v>
      </c>
      <c r="P21" s="199">
        <f>IF($C21&gt;Plazo,0,INDEX('Gasto Adquisicion'!$B$13:$F$33,MATCH('Calcula Tarifa'!C21,'Gasto Adquisicion'!$B$13:$B$33),MATCH(Plazo,'Gasto Adquisicion'!$B$13:$F$13)))</f>
        <v>0</v>
      </c>
      <c r="Q21" s="199">
        <f t="shared" si="5"/>
        <v>0</v>
      </c>
      <c r="R21" s="198">
        <f t="shared" si="6"/>
        <v>0</v>
      </c>
    </row>
    <row r="22" spans="1:18">
      <c r="A22" s="147">
        <v>20</v>
      </c>
      <c r="C22" s="33">
        <v>8</v>
      </c>
      <c r="D22" s="194">
        <f>+IF($C22&gt;Plazo,0,VLOOKUP($K$2+$C22-1,Tabla!$B$3:$C$104,2,FALSE))</f>
        <v>0</v>
      </c>
      <c r="E22" s="195">
        <f>+IF($C22&gt;Plazo,0,INDEX('Factores seleccion'!$B$5:$F$25,MATCH($C22,'Factores seleccion'!$B$5:$B$25),MATCH(Plazo,'Factores seleccion'!$B$5:$F$5)))</f>
        <v>0</v>
      </c>
      <c r="F22" s="196">
        <f t="shared" si="2"/>
        <v>0</v>
      </c>
      <c r="G22" s="156">
        <f t="shared" si="0"/>
        <v>0</v>
      </c>
      <c r="H22" s="194">
        <f t="shared" si="3"/>
        <v>0</v>
      </c>
      <c r="I22" s="197">
        <f t="shared" si="4"/>
        <v>0</v>
      </c>
      <c r="J22" s="188">
        <v>0</v>
      </c>
      <c r="K22" s="188">
        <f t="shared" si="1"/>
        <v>0</v>
      </c>
      <c r="L22" s="198">
        <f t="shared" si="7"/>
        <v>0</v>
      </c>
      <c r="M22" s="168"/>
      <c r="N22" s="195">
        <f>IF($C22&gt;Plazo,0,INDEX('Utilidad y Otros costos'!$E$6:$I$63,MATCH($K$2,'Utilidad y Otros costos'!$E$6:$E$63),MATCH(Plazo,'Utilidad y Otros costos'!$E$6:$I$6)))</f>
        <v>0</v>
      </c>
      <c r="O22" s="195">
        <f>IF($C22&gt;Plazo,0,VLOOKUP(Plazo,'Utilidad y Otros costos'!$B$7:$C$10,2,FALSE))</f>
        <v>0</v>
      </c>
      <c r="P22" s="199">
        <f>IF($C22&gt;Plazo,0,INDEX('Gasto Adquisicion'!$B$13:$F$33,MATCH('Calcula Tarifa'!C22,'Gasto Adquisicion'!$B$13:$B$33),MATCH(Plazo,'Gasto Adquisicion'!$B$13:$F$13)))</f>
        <v>0</v>
      </c>
      <c r="Q22" s="199">
        <f t="shared" si="5"/>
        <v>0</v>
      </c>
      <c r="R22" s="198">
        <f t="shared" si="6"/>
        <v>0</v>
      </c>
    </row>
    <row r="23" spans="1:18">
      <c r="A23" s="136" t="s">
        <v>0</v>
      </c>
      <c r="C23" s="33">
        <v>9</v>
      </c>
      <c r="D23" s="194">
        <f>+IF($C23&gt;Plazo,0,VLOOKUP($K$2+$C23-1,Tabla!$B$3:$C$104,2,FALSE))</f>
        <v>0</v>
      </c>
      <c r="E23" s="195">
        <f>+IF($C23&gt;Plazo,0,INDEX('Factores seleccion'!$B$5:$F$25,MATCH($C23,'Factores seleccion'!$B$5:$B$25),MATCH(Plazo,'Factores seleccion'!$B$5:$F$5)))</f>
        <v>0</v>
      </c>
      <c r="F23" s="196">
        <f t="shared" si="2"/>
        <v>0</v>
      </c>
      <c r="G23" s="156">
        <f t="shared" si="0"/>
        <v>0</v>
      </c>
      <c r="H23" s="194">
        <f t="shared" si="3"/>
        <v>0</v>
      </c>
      <c r="I23" s="197">
        <f t="shared" si="4"/>
        <v>0</v>
      </c>
      <c r="J23" s="188">
        <v>0</v>
      </c>
      <c r="K23" s="188">
        <f t="shared" si="1"/>
        <v>0</v>
      </c>
      <c r="L23" s="198">
        <f t="shared" si="7"/>
        <v>0</v>
      </c>
      <c r="M23" s="168"/>
      <c r="N23" s="195">
        <f>IF($C23&gt;Plazo,0,INDEX('Utilidad y Otros costos'!$E$6:$I$63,MATCH($K$2,'Utilidad y Otros costos'!$E$6:$E$63),MATCH(Plazo,'Utilidad y Otros costos'!$E$6:$I$6)))</f>
        <v>0</v>
      </c>
      <c r="O23" s="195">
        <f>IF($C23&gt;Plazo,0,VLOOKUP(Plazo,'Utilidad y Otros costos'!$B$7:$C$10,2,FALSE))</f>
        <v>0</v>
      </c>
      <c r="P23" s="199">
        <f>IF($C23&gt;Plazo,0,INDEX('Gasto Adquisicion'!$B$13:$F$33,MATCH('Calcula Tarifa'!C23,'Gasto Adquisicion'!$B$13:$B$33),MATCH(Plazo,'Gasto Adquisicion'!$B$13:$F$13)))</f>
        <v>0</v>
      </c>
      <c r="Q23" s="199">
        <f t="shared" si="5"/>
        <v>0</v>
      </c>
      <c r="R23" s="198">
        <f t="shared" si="6"/>
        <v>0</v>
      </c>
    </row>
    <row r="24" spans="1:18">
      <c r="A24" s="145" t="s">
        <v>12</v>
      </c>
      <c r="C24" s="33">
        <v>10</v>
      </c>
      <c r="D24" s="194">
        <f>+IF($C24&gt;Plazo,0,VLOOKUP($K$2+$C24-1,Tabla!$B$3:$C$104,2,FALSE))</f>
        <v>0</v>
      </c>
      <c r="E24" s="195">
        <f>+IF($C24&gt;Plazo,0,INDEX('Factores seleccion'!$B$5:$F$25,MATCH($C24,'Factores seleccion'!$B$5:$B$25),MATCH(Plazo,'Factores seleccion'!$B$5:$F$5)))</f>
        <v>0</v>
      </c>
      <c r="F24" s="196">
        <f t="shared" si="2"/>
        <v>0</v>
      </c>
      <c r="G24" s="156">
        <f t="shared" si="0"/>
        <v>0</v>
      </c>
      <c r="H24" s="194">
        <f t="shared" si="3"/>
        <v>0</v>
      </c>
      <c r="I24" s="197">
        <f t="shared" si="4"/>
        <v>0</v>
      </c>
      <c r="J24" s="188">
        <v>0</v>
      </c>
      <c r="K24" s="188">
        <f t="shared" si="1"/>
        <v>0</v>
      </c>
      <c r="L24" s="198">
        <f t="shared" si="7"/>
        <v>0</v>
      </c>
      <c r="M24" s="168"/>
      <c r="N24" s="195">
        <f>IF($C24&gt;Plazo,0,INDEX('Utilidad y Otros costos'!$E$6:$I$63,MATCH($K$2,'Utilidad y Otros costos'!$E$6:$E$63),MATCH(Plazo,'Utilidad y Otros costos'!$E$6:$I$6)))</f>
        <v>0</v>
      </c>
      <c r="O24" s="195">
        <f>IF($C24&gt;Plazo,0,VLOOKUP(Plazo,'Utilidad y Otros costos'!$B$7:$C$10,2,FALSE))</f>
        <v>0</v>
      </c>
      <c r="P24" s="199">
        <f>IF($C24&gt;Plazo,0,INDEX('Gasto Adquisicion'!$B$13:$F$33,MATCH('Calcula Tarifa'!C24,'Gasto Adquisicion'!$B$13:$B$33),MATCH(Plazo,'Gasto Adquisicion'!$B$13:$F$13)))</f>
        <v>0</v>
      </c>
      <c r="Q24" s="199">
        <f t="shared" si="5"/>
        <v>0</v>
      </c>
      <c r="R24" s="198">
        <f t="shared" si="6"/>
        <v>0</v>
      </c>
    </row>
    <row r="25" spans="1:18">
      <c r="A25" s="147" t="s">
        <v>2</v>
      </c>
      <c r="C25" s="33">
        <v>11</v>
      </c>
      <c r="D25" s="194">
        <f>+IF($C25&gt;Plazo,0,VLOOKUP($K$2+$C25-1,Tabla!$B$3:$C$104,2,FALSE))</f>
        <v>0</v>
      </c>
      <c r="E25" s="195">
        <f>+IF($C25&gt;Plazo,0,INDEX('Factores seleccion'!$B$5:$F$25,MATCH($C25,'Factores seleccion'!$B$5:$B$25),MATCH(Plazo,'Factores seleccion'!$B$5:$F$5)))</f>
        <v>0</v>
      </c>
      <c r="F25" s="196">
        <f t="shared" si="2"/>
        <v>0</v>
      </c>
      <c r="G25" s="156">
        <f t="shared" si="0"/>
        <v>0</v>
      </c>
      <c r="H25" s="194">
        <f t="shared" si="3"/>
        <v>0</v>
      </c>
      <c r="I25" s="197">
        <f t="shared" si="4"/>
        <v>0</v>
      </c>
      <c r="J25" s="188">
        <v>0</v>
      </c>
      <c r="K25" s="188">
        <f t="shared" si="1"/>
        <v>0</v>
      </c>
      <c r="L25" s="198">
        <f t="shared" si="7"/>
        <v>0</v>
      </c>
      <c r="N25" s="195">
        <f>IF($C25&gt;Plazo,0,INDEX('Utilidad y Otros costos'!$E$6:$I$63,MATCH($K$2,'Utilidad y Otros costos'!$E$6:$E$63),MATCH(Plazo,'Utilidad y Otros costos'!$E$6:$I$6)))</f>
        <v>0</v>
      </c>
      <c r="O25" s="195">
        <f>IF($C25&gt;Plazo,0,VLOOKUP(Plazo,'Utilidad y Otros costos'!$B$7:$C$10,2,FALSE))</f>
        <v>0</v>
      </c>
      <c r="P25" s="199">
        <f>IF($C25&gt;Plazo,0,INDEX('Gasto Adquisicion'!$B$13:$F$33,MATCH('Calcula Tarifa'!C25,'Gasto Adquisicion'!$B$13:$B$33),MATCH(Plazo,'Gasto Adquisicion'!$B$13:$F$13)))</f>
        <v>0</v>
      </c>
      <c r="Q25" s="199">
        <f t="shared" si="5"/>
        <v>0</v>
      </c>
      <c r="R25" s="198">
        <f t="shared" si="6"/>
        <v>0</v>
      </c>
    </row>
    <row r="26" spans="1:18">
      <c r="A26" s="136" t="s">
        <v>219</v>
      </c>
      <c r="C26" s="33">
        <v>12</v>
      </c>
      <c r="D26" s="194">
        <f>+IF($C26&gt;Plazo,0,VLOOKUP($K$2+$C26-1,Tabla!$B$3:$C$104,2,FALSE))</f>
        <v>0</v>
      </c>
      <c r="E26" s="195">
        <f>+IF($C26&gt;Plazo,0,INDEX('Factores seleccion'!$B$5:$F$25,MATCH($C26,'Factores seleccion'!$B$5:$B$25),MATCH(Plazo,'Factores seleccion'!$B$5:$F$5)))</f>
        <v>0</v>
      </c>
      <c r="F26" s="196">
        <f t="shared" si="2"/>
        <v>0</v>
      </c>
      <c r="G26" s="156">
        <f t="shared" si="0"/>
        <v>0</v>
      </c>
      <c r="H26" s="194">
        <f t="shared" si="3"/>
        <v>0</v>
      </c>
      <c r="I26" s="197">
        <f t="shared" si="4"/>
        <v>0</v>
      </c>
      <c r="J26" s="188">
        <v>0</v>
      </c>
      <c r="K26" s="188">
        <f t="shared" si="1"/>
        <v>0</v>
      </c>
      <c r="L26" s="198">
        <f t="shared" si="7"/>
        <v>0</v>
      </c>
      <c r="N26" s="195">
        <f>IF($C26&gt;Plazo,0,INDEX('Utilidad y Otros costos'!$E$6:$I$63,MATCH($K$2,'Utilidad y Otros costos'!$E$6:$E$63),MATCH(Plazo,'Utilidad y Otros costos'!$E$6:$I$6)))</f>
        <v>0</v>
      </c>
      <c r="O26" s="195">
        <f>IF($C26&gt;Plazo,0,VLOOKUP(Plazo,'Utilidad y Otros costos'!$B$7:$C$10,2,FALSE))</f>
        <v>0</v>
      </c>
      <c r="P26" s="199">
        <f>IF($C26&gt;Plazo,0,INDEX('Gasto Adquisicion'!$B$13:$F$33,MATCH('Calcula Tarifa'!C26,'Gasto Adquisicion'!$B$13:$B$33),MATCH(Plazo,'Gasto Adquisicion'!$B$13:$F$13)))</f>
        <v>0</v>
      </c>
      <c r="Q26" s="199">
        <f t="shared" si="5"/>
        <v>0</v>
      </c>
      <c r="R26" s="198">
        <f t="shared" si="6"/>
        <v>0</v>
      </c>
    </row>
    <row r="27" spans="1:18">
      <c r="A27" s="145" t="s">
        <v>220</v>
      </c>
      <c r="C27" s="33">
        <v>13</v>
      </c>
      <c r="D27" s="194">
        <f>+IF($C27&gt;Plazo,0,VLOOKUP($K$2+$C27-1,Tabla!$B$3:$C$104,2,FALSE))</f>
        <v>0</v>
      </c>
      <c r="E27" s="195">
        <f>+IF($C27&gt;Plazo,0,INDEX('Factores seleccion'!$B$5:$F$25,MATCH($C27,'Factores seleccion'!$B$5:$B$25),MATCH(Plazo,'Factores seleccion'!$B$5:$F$5)))</f>
        <v>0</v>
      </c>
      <c r="F27" s="196">
        <f t="shared" si="2"/>
        <v>0</v>
      </c>
      <c r="G27" s="156">
        <f t="shared" si="0"/>
        <v>0</v>
      </c>
      <c r="H27" s="194">
        <f t="shared" si="3"/>
        <v>0</v>
      </c>
      <c r="I27" s="197">
        <f t="shared" si="4"/>
        <v>0</v>
      </c>
      <c r="J27" s="188">
        <v>0</v>
      </c>
      <c r="K27" s="188">
        <f t="shared" si="1"/>
        <v>0</v>
      </c>
      <c r="L27" s="198">
        <f t="shared" si="7"/>
        <v>0</v>
      </c>
      <c r="N27" s="195">
        <f>IF($C27&gt;Plazo,0,INDEX('Utilidad y Otros costos'!$E$6:$I$63,MATCH($K$2,'Utilidad y Otros costos'!$E$6:$E$63),MATCH(Plazo,'Utilidad y Otros costos'!$E$6:$I$6)))</f>
        <v>0</v>
      </c>
      <c r="O27" s="195">
        <f>IF($C27&gt;Plazo,0,VLOOKUP(Plazo,'Utilidad y Otros costos'!$B$7:$C$10,2,FALSE))</f>
        <v>0</v>
      </c>
      <c r="P27" s="199">
        <f>IF($C27&gt;Plazo,0,INDEX('Gasto Adquisicion'!$B$13:$F$33,MATCH('Calcula Tarifa'!C27,'Gasto Adquisicion'!$B$13:$B$33),MATCH(Plazo,'Gasto Adquisicion'!$B$13:$F$13)))</f>
        <v>0</v>
      </c>
      <c r="Q27" s="199">
        <f t="shared" si="5"/>
        <v>0</v>
      </c>
      <c r="R27" s="198">
        <f t="shared" si="6"/>
        <v>0</v>
      </c>
    </row>
    <row r="28" spans="1:18">
      <c r="A28" s="147" t="s">
        <v>242</v>
      </c>
      <c r="C28" s="33">
        <v>14</v>
      </c>
      <c r="D28" s="194">
        <f>+IF($C28&gt;Plazo,0,VLOOKUP($K$2+$C28-1,Tabla!$B$3:$C$104,2,FALSE))</f>
        <v>0</v>
      </c>
      <c r="E28" s="195">
        <f>+IF($C28&gt;Plazo,0,INDEX('Factores seleccion'!$B$5:$F$25,MATCH($C28,'Factores seleccion'!$B$5:$B$25),MATCH(Plazo,'Factores seleccion'!$B$5:$F$5)))</f>
        <v>0</v>
      </c>
      <c r="F28" s="196">
        <f t="shared" si="2"/>
        <v>0</v>
      </c>
      <c r="G28" s="156">
        <f t="shared" si="0"/>
        <v>0</v>
      </c>
      <c r="H28" s="194">
        <f t="shared" si="3"/>
        <v>0</v>
      </c>
      <c r="I28" s="197">
        <f t="shared" si="4"/>
        <v>0</v>
      </c>
      <c r="J28" s="188">
        <v>0</v>
      </c>
      <c r="K28" s="188">
        <f t="shared" si="1"/>
        <v>0</v>
      </c>
      <c r="L28" s="198">
        <f t="shared" si="7"/>
        <v>0</v>
      </c>
      <c r="N28" s="195">
        <f>IF($C28&gt;Plazo,0,INDEX('Utilidad y Otros costos'!$E$6:$I$63,MATCH($K$2,'Utilidad y Otros costos'!$E$6:$E$63),MATCH(Plazo,'Utilidad y Otros costos'!$E$6:$I$6)))</f>
        <v>0</v>
      </c>
      <c r="O28" s="195">
        <f>IF($C28&gt;Plazo,0,VLOOKUP(Plazo,'Utilidad y Otros costos'!$B$7:$C$10,2,FALSE))</f>
        <v>0</v>
      </c>
      <c r="P28" s="199">
        <f>IF($C28&gt;Plazo,0,INDEX('Gasto Adquisicion'!$B$13:$F$33,MATCH('Calcula Tarifa'!C28,'Gasto Adquisicion'!$B$13:$B$33),MATCH(Plazo,'Gasto Adquisicion'!$B$13:$F$13)))</f>
        <v>0</v>
      </c>
      <c r="Q28" s="199">
        <f t="shared" si="5"/>
        <v>0</v>
      </c>
      <c r="R28" s="198">
        <f t="shared" si="6"/>
        <v>0</v>
      </c>
    </row>
    <row r="29" spans="1:18">
      <c r="C29" s="33">
        <v>15</v>
      </c>
      <c r="D29" s="194">
        <f>+IF($C29&gt;Plazo,0,VLOOKUP($K$2+$C29-1,Tabla!$B$3:$C$104,2,FALSE))</f>
        <v>0</v>
      </c>
      <c r="E29" s="195">
        <f>+IF($C29&gt;Plazo,0,INDEX('Factores seleccion'!$B$5:$F$25,MATCH($C29,'Factores seleccion'!$B$5:$B$25),MATCH(Plazo,'Factores seleccion'!$B$5:$F$5)))</f>
        <v>0</v>
      </c>
      <c r="F29" s="196">
        <f t="shared" si="2"/>
        <v>0</v>
      </c>
      <c r="G29" s="156">
        <f t="shared" si="0"/>
        <v>0</v>
      </c>
      <c r="H29" s="194">
        <f t="shared" si="3"/>
        <v>0</v>
      </c>
      <c r="I29" s="197">
        <f t="shared" si="4"/>
        <v>0</v>
      </c>
      <c r="J29" s="188">
        <v>0</v>
      </c>
      <c r="K29" s="188">
        <f t="shared" si="1"/>
        <v>0</v>
      </c>
      <c r="L29" s="198">
        <f t="shared" si="7"/>
        <v>0</v>
      </c>
      <c r="N29" s="195">
        <f>IF($C29&gt;Plazo,0,INDEX('Utilidad y Otros costos'!$E$6:$I$63,MATCH($K$2,'Utilidad y Otros costos'!$E$6:$E$63),MATCH(Plazo,'Utilidad y Otros costos'!$E$6:$I$6)))</f>
        <v>0</v>
      </c>
      <c r="O29" s="195">
        <f>IF($C29&gt;Plazo,0,VLOOKUP(Plazo,'Utilidad y Otros costos'!$B$7:$C$10,2,FALSE))</f>
        <v>0</v>
      </c>
      <c r="P29" s="199">
        <f>IF($C29&gt;Plazo,0,INDEX('Gasto Adquisicion'!$B$13:$F$33,MATCH('Calcula Tarifa'!C29,'Gasto Adquisicion'!$B$13:$B$33),MATCH(Plazo,'Gasto Adquisicion'!$B$13:$F$13)))</f>
        <v>0</v>
      </c>
      <c r="Q29" s="199">
        <f t="shared" si="5"/>
        <v>0</v>
      </c>
      <c r="R29" s="198">
        <f t="shared" si="6"/>
        <v>0</v>
      </c>
    </row>
    <row r="30" spans="1:18">
      <c r="C30" s="33">
        <v>16</v>
      </c>
      <c r="D30" s="194">
        <f>+IF($C30&gt;Plazo,0,VLOOKUP($K$2+$C30-1,Tabla!$B$3:$C$104,2,FALSE))</f>
        <v>0</v>
      </c>
      <c r="E30" s="195">
        <f>+IF($C30&gt;Plazo,0,INDEX('Factores seleccion'!$B$5:$F$25,MATCH($C30,'Factores seleccion'!$B$5:$B$25),MATCH(Plazo,'Factores seleccion'!$B$5:$F$5)))</f>
        <v>0</v>
      </c>
      <c r="F30" s="196">
        <f t="shared" si="2"/>
        <v>0</v>
      </c>
      <c r="G30" s="156">
        <f t="shared" si="0"/>
        <v>0</v>
      </c>
      <c r="H30" s="194">
        <f t="shared" si="3"/>
        <v>0</v>
      </c>
      <c r="I30" s="197">
        <f t="shared" si="4"/>
        <v>0</v>
      </c>
      <c r="J30" s="188">
        <v>0</v>
      </c>
      <c r="K30" s="188">
        <f t="shared" si="1"/>
        <v>0</v>
      </c>
      <c r="L30" s="198">
        <f t="shared" si="7"/>
        <v>0</v>
      </c>
      <c r="N30" s="195">
        <f>IF($C30&gt;Plazo,0,INDEX('Utilidad y Otros costos'!$E$6:$I$63,MATCH($K$2,'Utilidad y Otros costos'!$E$6:$E$63),MATCH(Plazo,'Utilidad y Otros costos'!$E$6:$I$6)))</f>
        <v>0</v>
      </c>
      <c r="O30" s="195">
        <f>IF($C30&gt;Plazo,0,VLOOKUP(Plazo,'Utilidad y Otros costos'!$B$7:$C$10,2,FALSE))</f>
        <v>0</v>
      </c>
      <c r="P30" s="199">
        <f>IF($C30&gt;Plazo,0,INDEX('Gasto Adquisicion'!$B$13:$F$33,MATCH('Calcula Tarifa'!C30,'Gasto Adquisicion'!$B$13:$B$33),MATCH(Plazo,'Gasto Adquisicion'!$B$13:$F$13)))</f>
        <v>0</v>
      </c>
      <c r="Q30" s="199">
        <f t="shared" si="5"/>
        <v>0</v>
      </c>
      <c r="R30" s="198">
        <f t="shared" si="6"/>
        <v>0</v>
      </c>
    </row>
    <row r="31" spans="1:18">
      <c r="C31" s="33">
        <v>17</v>
      </c>
      <c r="D31" s="194">
        <f>+IF($C31&gt;Plazo,0,VLOOKUP($K$2+$C31-1,Tabla!$B$3:$C$104,2,FALSE))</f>
        <v>0</v>
      </c>
      <c r="E31" s="195">
        <f>+IF($C31&gt;Plazo,0,INDEX('Factores seleccion'!$B$5:$F$25,MATCH($C31,'Factores seleccion'!$B$5:$B$25),MATCH(Plazo,'Factores seleccion'!$B$5:$F$5)))</f>
        <v>0</v>
      </c>
      <c r="F31" s="196">
        <f t="shared" si="2"/>
        <v>0</v>
      </c>
      <c r="G31" s="156">
        <f t="shared" si="0"/>
        <v>0</v>
      </c>
      <c r="H31" s="194">
        <f t="shared" si="3"/>
        <v>0</v>
      </c>
      <c r="I31" s="197">
        <f t="shared" si="4"/>
        <v>0</v>
      </c>
      <c r="J31" s="188">
        <v>0</v>
      </c>
      <c r="K31" s="188">
        <f t="shared" si="1"/>
        <v>0</v>
      </c>
      <c r="L31" s="198">
        <f t="shared" si="7"/>
        <v>0</v>
      </c>
      <c r="N31" s="195">
        <f>IF($C31&gt;Plazo,0,INDEX('Utilidad y Otros costos'!$E$6:$I$63,MATCH($K$2,'Utilidad y Otros costos'!$E$6:$E$63),MATCH(Plazo,'Utilidad y Otros costos'!$E$6:$I$6)))</f>
        <v>0</v>
      </c>
      <c r="O31" s="195">
        <f>IF($C31&gt;Plazo,0,VLOOKUP(Plazo,'Utilidad y Otros costos'!$B$7:$C$10,2,FALSE))</f>
        <v>0</v>
      </c>
      <c r="P31" s="199">
        <f>IF($C31&gt;Plazo,0,INDEX('Gasto Adquisicion'!$B$13:$F$33,MATCH('Calcula Tarifa'!C31,'Gasto Adquisicion'!$B$13:$B$33),MATCH(Plazo,'Gasto Adquisicion'!$B$13:$F$13)))</f>
        <v>0</v>
      </c>
      <c r="Q31" s="199">
        <f t="shared" si="5"/>
        <v>0</v>
      </c>
      <c r="R31" s="198">
        <f t="shared" si="6"/>
        <v>0</v>
      </c>
    </row>
    <row r="32" spans="1:18">
      <c r="C32" s="33">
        <v>18</v>
      </c>
      <c r="D32" s="194">
        <f>+IF($C32&gt;Plazo,0,VLOOKUP($K$2+$C32-1,Tabla!$B$3:$C$104,2,FALSE))</f>
        <v>0</v>
      </c>
      <c r="E32" s="195">
        <f>+IF($C32&gt;Plazo,0,INDEX('Factores seleccion'!$B$5:$F$25,MATCH($C32,'Factores seleccion'!$B$5:$B$25),MATCH(Plazo,'Factores seleccion'!$B$5:$F$5)))</f>
        <v>0</v>
      </c>
      <c r="F32" s="196">
        <f t="shared" si="2"/>
        <v>0</v>
      </c>
      <c r="G32" s="156">
        <f t="shared" si="0"/>
        <v>0</v>
      </c>
      <c r="H32" s="194">
        <f t="shared" si="3"/>
        <v>0</v>
      </c>
      <c r="I32" s="197">
        <f t="shared" si="4"/>
        <v>0</v>
      </c>
      <c r="J32" s="188">
        <v>0</v>
      </c>
      <c r="K32" s="188">
        <f t="shared" si="1"/>
        <v>0</v>
      </c>
      <c r="L32" s="198">
        <f t="shared" si="7"/>
        <v>0</v>
      </c>
      <c r="N32" s="195">
        <f>IF($C32&gt;Plazo,0,INDEX('Utilidad y Otros costos'!$E$6:$I$63,MATCH($K$2,'Utilidad y Otros costos'!$E$6:$E$63),MATCH(Plazo,'Utilidad y Otros costos'!$E$6:$I$6)))</f>
        <v>0</v>
      </c>
      <c r="O32" s="195">
        <f>IF($C32&gt;Plazo,0,VLOOKUP(Plazo,'Utilidad y Otros costos'!$B$7:$C$10,2,FALSE))</f>
        <v>0</v>
      </c>
      <c r="P32" s="199">
        <f>IF($C32&gt;Plazo,0,INDEX('Gasto Adquisicion'!$B$13:$F$33,MATCH('Calcula Tarifa'!C32,'Gasto Adquisicion'!$B$13:$B$33),MATCH(Plazo,'Gasto Adquisicion'!$B$13:$F$13)))</f>
        <v>0</v>
      </c>
      <c r="Q32" s="199">
        <f t="shared" si="5"/>
        <v>0</v>
      </c>
      <c r="R32" s="198">
        <f t="shared" si="6"/>
        <v>0</v>
      </c>
    </row>
    <row r="33" spans="3:18">
      <c r="C33" s="33">
        <v>19</v>
      </c>
      <c r="D33" s="194">
        <f>+IF($C33&gt;Plazo,0,VLOOKUP($K$2+$C33-1,Tabla!$B$3:$C$104,2,FALSE))</f>
        <v>0</v>
      </c>
      <c r="E33" s="195">
        <f>+IF($C33&gt;Plazo,0,INDEX('Factores seleccion'!$B$5:$F$25,MATCH($C33,'Factores seleccion'!$B$5:$B$25),MATCH(Plazo,'Factores seleccion'!$B$5:$F$5)))</f>
        <v>0</v>
      </c>
      <c r="F33" s="196">
        <f t="shared" si="2"/>
        <v>0</v>
      </c>
      <c r="G33" s="156">
        <f t="shared" si="0"/>
        <v>0</v>
      </c>
      <c r="H33" s="194">
        <f t="shared" si="3"/>
        <v>0</v>
      </c>
      <c r="I33" s="197">
        <f t="shared" si="4"/>
        <v>0</v>
      </c>
      <c r="J33" s="188">
        <v>0</v>
      </c>
      <c r="K33" s="188">
        <f t="shared" si="1"/>
        <v>0</v>
      </c>
      <c r="L33" s="198">
        <f t="shared" si="7"/>
        <v>0</v>
      </c>
      <c r="N33" s="195">
        <f>IF($C33&gt;Plazo,0,INDEX('Utilidad y Otros costos'!$E$6:$I$63,MATCH($K$2,'Utilidad y Otros costos'!$E$6:$E$63),MATCH(Plazo,'Utilidad y Otros costos'!$E$6:$I$6)))</f>
        <v>0</v>
      </c>
      <c r="O33" s="195">
        <f>IF($C33&gt;Plazo,0,VLOOKUP(Plazo,'Utilidad y Otros costos'!$B$7:$C$10,2,FALSE))</f>
        <v>0</v>
      </c>
      <c r="P33" s="199">
        <f>IF($C33&gt;Plazo,0,INDEX('Gasto Adquisicion'!$B$13:$F$33,MATCH('Calcula Tarifa'!C33,'Gasto Adquisicion'!$B$13:$B$33),MATCH(Plazo,'Gasto Adquisicion'!$B$13:$F$13)))</f>
        <v>0</v>
      </c>
      <c r="Q33" s="199">
        <f t="shared" si="5"/>
        <v>0</v>
      </c>
      <c r="R33" s="198">
        <f t="shared" si="6"/>
        <v>0</v>
      </c>
    </row>
    <row r="34" spans="3:18">
      <c r="C34" s="33">
        <v>20</v>
      </c>
      <c r="D34" s="194">
        <f>+IF($C34&gt;Plazo,0,VLOOKUP($K$2+$C34-1,Tabla!$B$3:$C$104,2,FALSE))</f>
        <v>0</v>
      </c>
      <c r="E34" s="195">
        <f>+IF($C34&gt;Plazo,0,INDEX('Factores seleccion'!$B$5:$F$25,MATCH($C34,'Factores seleccion'!$B$5:$B$25),MATCH(Plazo,'Factores seleccion'!$B$5:$F$5)))</f>
        <v>0</v>
      </c>
      <c r="F34" s="196">
        <f t="shared" si="2"/>
        <v>0</v>
      </c>
      <c r="G34" s="156">
        <f t="shared" si="0"/>
        <v>0</v>
      </c>
      <c r="H34" s="194">
        <f t="shared" si="3"/>
        <v>0</v>
      </c>
      <c r="I34" s="197">
        <f t="shared" si="4"/>
        <v>0</v>
      </c>
      <c r="J34" s="188">
        <v>0</v>
      </c>
      <c r="K34" s="188">
        <f t="shared" si="1"/>
        <v>0</v>
      </c>
      <c r="L34" s="198">
        <f t="shared" si="7"/>
        <v>0</v>
      </c>
      <c r="N34" s="195">
        <f>IF($C34&gt;Plazo,0,INDEX('Utilidad y Otros costos'!$E$6:$I$63,MATCH($K$2,'Utilidad y Otros costos'!$E$6:$E$63),MATCH(Plazo,'Utilidad y Otros costos'!$E$6:$I$6)))</f>
        <v>0</v>
      </c>
      <c r="O34" s="195">
        <f>IF($C34&gt;Plazo,0,VLOOKUP(Plazo,'Utilidad y Otros costos'!$B$7:$C$10,2,FALSE))</f>
        <v>0</v>
      </c>
      <c r="P34" s="199">
        <f>IF($C34&gt;Plazo,0,INDEX('Gasto Adquisicion'!$B$13:$F$33,MATCH('Calcula Tarifa'!C34,'Gasto Adquisicion'!$B$13:$B$33),MATCH(Plazo,'Gasto Adquisicion'!$B$13:$F$13)))</f>
        <v>0</v>
      </c>
      <c r="Q34" s="199">
        <f t="shared" si="5"/>
        <v>0</v>
      </c>
      <c r="R34" s="198">
        <f t="shared" si="6"/>
        <v>0</v>
      </c>
    </row>
  </sheetData>
  <mergeCells count="5">
    <mergeCell ref="A2:B2"/>
    <mergeCell ref="O2:Q2"/>
    <mergeCell ref="A10:A11"/>
    <mergeCell ref="B10:B11"/>
    <mergeCell ref="C10:F11"/>
  </mergeCells>
  <phoneticPr fontId="0" type="noConversion"/>
  <dataValidations count="4">
    <dataValidation type="list" allowBlank="1" showInputMessage="1" showErrorMessage="1" sqref="B7">
      <formula1>$A$27:$A$28</formula1>
    </dataValidation>
    <dataValidation type="list" allowBlank="1" showInputMessage="1" showErrorMessage="1" sqref="B4">
      <formula1>$A$19:$A$22</formula1>
    </dataValidation>
    <dataValidation type="list" allowBlank="1" showInputMessage="1" showErrorMessage="1" sqref="B5">
      <formula1>$A$15:$A$17</formula1>
    </dataValidation>
    <dataValidation type="list" allowBlank="1" showInputMessage="1" showErrorMessage="1" sqref="B6">
      <formula1>$A$24:$A$25</formula1>
    </dataValidation>
  </dataValidation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H33"/>
  <sheetViews>
    <sheetView workbookViewId="0">
      <selection activeCell="A2" sqref="A2:B2"/>
    </sheetView>
  </sheetViews>
  <sheetFormatPr baseColWidth="10" defaultRowHeight="15"/>
  <cols>
    <col min="1" max="2" width="3.28515625" customWidth="1"/>
    <col min="3" max="3" width="3" bestFit="1" customWidth="1"/>
    <col min="4" max="4" width="11.85546875" bestFit="1" customWidth="1"/>
    <col min="5" max="5" width="7.140625" bestFit="1" customWidth="1"/>
    <col min="6" max="6" width="11" bestFit="1" customWidth="1"/>
    <col min="7" max="7" width="4.42578125" bestFit="1" customWidth="1"/>
    <col min="8" max="8" width="10" bestFit="1" customWidth="1"/>
    <col min="9" max="9" width="9" bestFit="1" customWidth="1"/>
    <col min="10" max="10" width="10.140625" bestFit="1" customWidth="1"/>
    <col min="11" max="11" width="11.7109375" bestFit="1" customWidth="1"/>
    <col min="12" max="12" width="9.85546875" bestFit="1" customWidth="1"/>
    <col min="13" max="13" width="3" customWidth="1"/>
    <col min="14" max="14" width="7.42578125" bestFit="1" customWidth="1"/>
    <col min="15" max="15" width="11" bestFit="1" customWidth="1"/>
    <col min="16" max="16" width="7.140625" bestFit="1" customWidth="1"/>
    <col min="17" max="17" width="13.42578125" customWidth="1"/>
  </cols>
  <sheetData>
    <row r="1" spans="1:34" ht="15.75" thickBot="1"/>
    <row r="2" spans="1:34" ht="19.5" thickBot="1">
      <c r="A2" s="148" t="s">
        <v>243</v>
      </c>
      <c r="O2" s="572" t="s">
        <v>244</v>
      </c>
      <c r="P2" s="573"/>
      <c r="Q2" s="574"/>
    </row>
    <row r="3" spans="1:34">
      <c r="O3" s="149" t="s">
        <v>215</v>
      </c>
      <c r="Q3" s="150">
        <f>+SUM(L14:L33)/SUM(R14:R33)</f>
        <v>3.0154997296510628</v>
      </c>
    </row>
    <row r="4" spans="1:34">
      <c r="O4" s="149" t="s">
        <v>96</v>
      </c>
      <c r="Q4" s="151">
        <f>+SA</f>
        <v>250000</v>
      </c>
    </row>
    <row r="5" spans="1:34">
      <c r="O5" s="118" t="s">
        <v>224</v>
      </c>
      <c r="Q5" s="152">
        <f>+Q3*Q4/1000</f>
        <v>753.8749324127657</v>
      </c>
    </row>
    <row r="13" spans="1:34" ht="18">
      <c r="C13" s="99" t="s">
        <v>161</v>
      </c>
      <c r="D13" s="153" t="s">
        <v>229</v>
      </c>
      <c r="E13" s="154" t="s">
        <v>230</v>
      </c>
      <c r="F13" s="107" t="s">
        <v>231</v>
      </c>
      <c r="G13" s="107" t="s">
        <v>232</v>
      </c>
      <c r="H13" s="107" t="s">
        <v>233</v>
      </c>
      <c r="I13" s="107" t="s">
        <v>234</v>
      </c>
      <c r="J13" s="33" t="s">
        <v>235</v>
      </c>
      <c r="K13" s="34" t="s">
        <v>236</v>
      </c>
      <c r="L13" s="33" t="s">
        <v>237</v>
      </c>
      <c r="M13" s="99"/>
      <c r="N13" s="33" t="s">
        <v>238</v>
      </c>
      <c r="O13" s="33" t="s">
        <v>192</v>
      </c>
      <c r="P13" s="33" t="s">
        <v>239</v>
      </c>
      <c r="Q13" s="33" t="s">
        <v>240</v>
      </c>
      <c r="R13" s="33" t="s">
        <v>241</v>
      </c>
    </row>
    <row r="14" spans="1:34">
      <c r="C14" s="99">
        <v>1</v>
      </c>
      <c r="D14" s="140">
        <f>+IF($C14&gt;Plazo,0,VLOOKUP('Calcula Tarifa'!$K$2+$C14-1,TablaConExtraprima,2,FALSE))</f>
        <v>1.9188E-3</v>
      </c>
      <c r="E14" s="139">
        <f>+IF($C14&gt;Plazo,0,INDEX('Factores seleccion'!$B$40:$F$60,MATCH($C14,'Factores seleccion'!$B$40:$B$60),MATCH(Plazo,'Factores seleccion'!$B$40:$F$40)))</f>
        <v>0.83962576513086573</v>
      </c>
      <c r="F14" s="140">
        <f>+D14*E14</f>
        <v>1.6110739181331051E-3</v>
      </c>
      <c r="G14" s="134">
        <f>+IF($C14&gt;Plazo,0,VLOOKUP($C14,IF('Calcula Tarifa'!$B$5="Dólares",CaducidadDolares,CaducidadPesos),2,FALSE))</f>
        <v>0.35</v>
      </c>
      <c r="H14" s="138">
        <v>1</v>
      </c>
      <c r="I14" s="141">
        <f t="shared" ref="I14:I33" si="0">1000*F14*(1+(Tasa/2))/(1+Tasa)</f>
        <v>1.5690791003618632</v>
      </c>
      <c r="J14" s="135">
        <f>+IF(Plazo=1,'Gasto Adquisicion'!C6,'Gasto Adquisicion'!C7)</f>
        <v>0.1</v>
      </c>
      <c r="K14" s="135">
        <f t="shared" ref="K14:K33" si="1">+IF($C14&gt;Plazo,0,VLOOKUP(Plazo,GastosAdmon,2,FALSE)*POWER(1+Inflacion,(C14-1)))</f>
        <v>0</v>
      </c>
      <c r="L14" s="142">
        <f>+H14*(I14+J14+K14)</f>
        <v>1.6690791003618632</v>
      </c>
      <c r="M14" s="133"/>
      <c r="N14" s="139">
        <f>IF($C14&gt;Plazo,0,INDEX('Utilidad y Otros costos'!$E$6:$I$63,MATCH('Calcula Tarifa'!$K$2,'Utilidad y Otros costos'!$E$6:$E$63),MATCH(Plazo,'Utilidad y Otros costos'!$E$6:$I$6)))</f>
        <v>9.4E-2</v>
      </c>
      <c r="O14" s="139">
        <f>IF($C14&gt;Plazo,0,VLOOKUP(Plazo,'Utilidad y Otros costos'!$B$7:$C$10,2,FALSE))</f>
        <v>0</v>
      </c>
      <c r="P14" s="131">
        <f>IF($C14&gt;Plazo,0,INDEX('Gasto Adquisicion'!$B$13:$F$33,MATCH('Calcula Tarifa'!C15,'Gasto Adquisicion'!$B$13:$B$33),MATCH(Plazo,'Gasto Adquisicion'!$B$13:$F$13)))</f>
        <v>0.3125</v>
      </c>
      <c r="Q14" s="131">
        <f t="shared" ref="Q14:Q33" si="2">+IF($C14&gt;Plazo,0,VLOOKUP(Plazo,GastosAdmon,3,FALSE)*POWER(1+Inflacion,(C14-1)))</f>
        <v>0.04</v>
      </c>
      <c r="R14" s="142">
        <f>+H14*(1-N14-O14-P14-Q14)</f>
        <v>0.55349999999999999</v>
      </c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</row>
    <row r="15" spans="1:34">
      <c r="C15" s="99">
        <v>2</v>
      </c>
      <c r="D15" s="140">
        <f>+IF($C15&gt;Plazo,0,VLOOKUP('Calcula Tarifa'!$K$2+$C15-1,TablaConExtraprima,2,FALSE))</f>
        <v>0</v>
      </c>
      <c r="E15" s="139">
        <f>+IF($C15&gt;Plazo,0,INDEX('Factores seleccion'!$B$40:$F$60,MATCH($C15,'Factores seleccion'!$B$40:$B$60),MATCH(Plazo,'Factores seleccion'!$B$40:$F$40)))</f>
        <v>0</v>
      </c>
      <c r="F15" s="140">
        <f t="shared" ref="F15:F33" si="3">+D15*E15</f>
        <v>0</v>
      </c>
      <c r="G15" s="134">
        <f>+IF($C15&gt;Plazo,0,VLOOKUP($C15,IF('Calcula Tarifa'!$B$5="Dólares",CaducidadDolares,CaducidadPesos),2,FALSE))</f>
        <v>0</v>
      </c>
      <c r="H15" s="138">
        <f t="shared" ref="H15:H33" si="4">IF($C15&gt;Plazo,0,H14*(1-F14-G14)/(1+Tasa))</f>
        <v>0</v>
      </c>
      <c r="I15" s="141">
        <f t="shared" si="0"/>
        <v>0</v>
      </c>
      <c r="J15" s="135">
        <v>0</v>
      </c>
      <c r="K15" s="135">
        <f t="shared" si="1"/>
        <v>0</v>
      </c>
      <c r="L15" s="142">
        <f t="shared" ref="L15:L33" si="5">+H15*(I15+J15+K15)</f>
        <v>0</v>
      </c>
      <c r="M15" s="133"/>
      <c r="N15" s="139">
        <f>IF($C15&gt;Plazo,0,INDEX('Utilidad y Otros costos'!$E$6:$I$63,MATCH('Calcula Tarifa'!$K$2,'Utilidad y Otros costos'!$E$6:$E$63),MATCH(Plazo,'Utilidad y Otros costos'!$E$6:$I$6)))</f>
        <v>0</v>
      </c>
      <c r="O15" s="139">
        <f>IF($C15&gt;Plazo,0,VLOOKUP(Plazo,'Utilidad y Otros costos'!$B$7:$C$10,2,FALSE))</f>
        <v>0</v>
      </c>
      <c r="P15" s="131">
        <f>IF($C15&gt;Plazo,0,INDEX('Gasto Adquisicion'!$B$13:$F$33,MATCH('Calcula Tarifa'!C16,'Gasto Adquisicion'!$B$13:$B$33),MATCH(Plazo,'Gasto Adquisicion'!$B$13:$F$13)))</f>
        <v>0</v>
      </c>
      <c r="Q15" s="131">
        <f t="shared" si="2"/>
        <v>0</v>
      </c>
      <c r="R15" s="142">
        <f t="shared" ref="R15:R33" si="6">+H15*(1-N15-O15-P15-Q15)</f>
        <v>0</v>
      </c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</row>
    <row r="16" spans="1:34">
      <c r="C16" s="99">
        <v>3</v>
      </c>
      <c r="D16" s="140">
        <f>+IF($C16&gt;Plazo,0,VLOOKUP('Calcula Tarifa'!$K$2+$C16-1,TablaConExtraprima,2,FALSE))</f>
        <v>0</v>
      </c>
      <c r="E16" s="139">
        <f>+IF($C16&gt;Plazo,0,INDEX('Factores seleccion'!$B$40:$F$60,MATCH($C16,'Factores seleccion'!$B$40:$B$60),MATCH(Plazo,'Factores seleccion'!$B$40:$F$40)))</f>
        <v>0</v>
      </c>
      <c r="F16" s="140">
        <f t="shared" si="3"/>
        <v>0</v>
      </c>
      <c r="G16" s="134">
        <f>+IF($C16&gt;Plazo,0,VLOOKUP($C16,IF('Calcula Tarifa'!$B$5="Dólares",CaducidadDolares,CaducidadPesos),2,FALSE))</f>
        <v>0</v>
      </c>
      <c r="H16" s="138">
        <f t="shared" si="4"/>
        <v>0</v>
      </c>
      <c r="I16" s="141">
        <f t="shared" si="0"/>
        <v>0</v>
      </c>
      <c r="J16" s="135">
        <v>0</v>
      </c>
      <c r="K16" s="135">
        <f t="shared" si="1"/>
        <v>0</v>
      </c>
      <c r="L16" s="142">
        <f t="shared" si="5"/>
        <v>0</v>
      </c>
      <c r="M16" s="133"/>
      <c r="N16" s="139">
        <f>IF($C16&gt;Plazo,0,INDEX('Utilidad y Otros costos'!$E$6:$I$63,MATCH('Calcula Tarifa'!$K$2,'Utilidad y Otros costos'!$E$6:$E$63),MATCH(Plazo,'Utilidad y Otros costos'!$E$6:$I$6)))</f>
        <v>0</v>
      </c>
      <c r="O16" s="139">
        <f>IF($C16&gt;Plazo,0,VLOOKUP(Plazo,'Utilidad y Otros costos'!$B$7:$C$10,2,FALSE))</f>
        <v>0</v>
      </c>
      <c r="P16" s="131">
        <f>IF($C16&gt;Plazo,0,INDEX('Gasto Adquisicion'!$B$13:$F$33,MATCH('Calcula Tarifa'!C17,'Gasto Adquisicion'!$B$13:$B$33),MATCH(Plazo,'Gasto Adquisicion'!$B$13:$F$13)))</f>
        <v>0</v>
      </c>
      <c r="Q16" s="131">
        <f t="shared" si="2"/>
        <v>0</v>
      </c>
      <c r="R16" s="142">
        <f t="shared" si="6"/>
        <v>0</v>
      </c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</row>
    <row r="17" spans="3:34">
      <c r="C17" s="99">
        <v>4</v>
      </c>
      <c r="D17" s="140">
        <f>+IF($C17&gt;Plazo,0,VLOOKUP('Calcula Tarifa'!$K$2+$C17-1,TablaConExtraprima,2,FALSE))</f>
        <v>0</v>
      </c>
      <c r="E17" s="139">
        <f>+IF($C17&gt;Plazo,0,INDEX('Factores seleccion'!$B$40:$F$60,MATCH($C17,'Factores seleccion'!$B$40:$B$60),MATCH(Plazo,'Factores seleccion'!$B$40:$F$40)))</f>
        <v>0</v>
      </c>
      <c r="F17" s="140">
        <f t="shared" si="3"/>
        <v>0</v>
      </c>
      <c r="G17" s="134">
        <f>+IF($C17&gt;Plazo,0,VLOOKUP($C17,IF('Calcula Tarifa'!$B$5="Dólares",CaducidadDolares,CaducidadPesos),2,FALSE))</f>
        <v>0</v>
      </c>
      <c r="H17" s="138">
        <f t="shared" si="4"/>
        <v>0</v>
      </c>
      <c r="I17" s="141">
        <f t="shared" si="0"/>
        <v>0</v>
      </c>
      <c r="J17" s="135">
        <v>0</v>
      </c>
      <c r="K17" s="135">
        <f t="shared" si="1"/>
        <v>0</v>
      </c>
      <c r="L17" s="142">
        <f t="shared" si="5"/>
        <v>0</v>
      </c>
      <c r="M17" s="133"/>
      <c r="N17" s="139">
        <f>IF($C17&gt;Plazo,0,INDEX('Utilidad y Otros costos'!$E$6:$I$63,MATCH('Calcula Tarifa'!$K$2,'Utilidad y Otros costos'!$E$6:$E$63),MATCH(Plazo,'Utilidad y Otros costos'!$E$6:$I$6)))</f>
        <v>0</v>
      </c>
      <c r="O17" s="139">
        <f>IF($C17&gt;Plazo,0,VLOOKUP(Plazo,'Utilidad y Otros costos'!$B$7:$C$10,2,FALSE))</f>
        <v>0</v>
      </c>
      <c r="P17" s="131">
        <f>IF($C17&gt;Plazo,0,INDEX('Gasto Adquisicion'!$B$13:$F$33,MATCH('Calcula Tarifa'!C18,'Gasto Adquisicion'!$B$13:$B$33),MATCH(Plazo,'Gasto Adquisicion'!$B$13:$F$13)))</f>
        <v>0</v>
      </c>
      <c r="Q17" s="131">
        <f t="shared" si="2"/>
        <v>0</v>
      </c>
      <c r="R17" s="142">
        <f t="shared" si="6"/>
        <v>0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</row>
    <row r="18" spans="3:34">
      <c r="C18" s="99">
        <v>5</v>
      </c>
      <c r="D18" s="140">
        <f>+IF($C18&gt;Plazo,0,VLOOKUP('Calcula Tarifa'!$K$2+$C18-1,TablaConExtraprima,2,FALSE))</f>
        <v>0</v>
      </c>
      <c r="E18" s="139">
        <f>+IF($C18&gt;Plazo,0,INDEX('Factores seleccion'!$B$40:$F$60,MATCH($C18,'Factores seleccion'!$B$40:$B$60),MATCH(Plazo,'Factores seleccion'!$B$40:$F$40)))</f>
        <v>0</v>
      </c>
      <c r="F18" s="140">
        <f t="shared" si="3"/>
        <v>0</v>
      </c>
      <c r="G18" s="134">
        <f>+IF($C18&gt;Plazo,0,VLOOKUP($C18,IF('Calcula Tarifa'!$B$5="Dólares",CaducidadDolares,CaducidadPesos),2,FALSE))</f>
        <v>0</v>
      </c>
      <c r="H18" s="138">
        <f t="shared" si="4"/>
        <v>0</v>
      </c>
      <c r="I18" s="141">
        <f t="shared" si="0"/>
        <v>0</v>
      </c>
      <c r="J18" s="135">
        <v>0</v>
      </c>
      <c r="K18" s="135">
        <f t="shared" si="1"/>
        <v>0</v>
      </c>
      <c r="L18" s="142">
        <f t="shared" si="5"/>
        <v>0</v>
      </c>
      <c r="M18" s="133"/>
      <c r="N18" s="139">
        <f>IF($C18&gt;Plazo,0,INDEX('Utilidad y Otros costos'!$E$6:$I$63,MATCH('Calcula Tarifa'!$K$2,'Utilidad y Otros costos'!$E$6:$E$63),MATCH(Plazo,'Utilidad y Otros costos'!$E$6:$I$6)))</f>
        <v>0</v>
      </c>
      <c r="O18" s="139">
        <f>IF($C18&gt;Plazo,0,VLOOKUP(Plazo,'Utilidad y Otros costos'!$B$7:$C$10,2,FALSE))</f>
        <v>0</v>
      </c>
      <c r="P18" s="131">
        <f>IF($C18&gt;Plazo,0,INDEX('Gasto Adquisicion'!$B$13:$F$33,MATCH('Calcula Tarifa'!C19,'Gasto Adquisicion'!$B$13:$B$33),MATCH(Plazo,'Gasto Adquisicion'!$B$13:$F$13)))</f>
        <v>0</v>
      </c>
      <c r="Q18" s="131">
        <f t="shared" si="2"/>
        <v>0</v>
      </c>
      <c r="R18" s="142">
        <f t="shared" si="6"/>
        <v>0</v>
      </c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</row>
    <row r="19" spans="3:34">
      <c r="C19" s="99">
        <v>6</v>
      </c>
      <c r="D19" s="140">
        <f>+IF($C19&gt;Plazo,0,VLOOKUP('Calcula Tarifa'!$K$2+$C19-1,TablaConExtraprima,2,FALSE))</f>
        <v>0</v>
      </c>
      <c r="E19" s="139">
        <f>+IF($C19&gt;Plazo,0,INDEX('Factores seleccion'!$B$40:$F$60,MATCH($C19,'Factores seleccion'!$B$40:$B$60),MATCH(Plazo,'Factores seleccion'!$B$40:$F$40)))</f>
        <v>0</v>
      </c>
      <c r="F19" s="140">
        <f t="shared" si="3"/>
        <v>0</v>
      </c>
      <c r="G19" s="134">
        <f>+IF($C19&gt;Plazo,0,VLOOKUP($C19,IF('Calcula Tarifa'!$B$5="Dólares",CaducidadDolares,CaducidadPesos),2,FALSE))</f>
        <v>0</v>
      </c>
      <c r="H19" s="138">
        <f t="shared" si="4"/>
        <v>0</v>
      </c>
      <c r="I19" s="141">
        <f t="shared" si="0"/>
        <v>0</v>
      </c>
      <c r="J19" s="135">
        <v>0</v>
      </c>
      <c r="K19" s="135">
        <f t="shared" si="1"/>
        <v>0</v>
      </c>
      <c r="L19" s="142">
        <f t="shared" si="5"/>
        <v>0</v>
      </c>
      <c r="M19" s="133"/>
      <c r="N19" s="139">
        <f>IF($C19&gt;Plazo,0,INDEX('Utilidad y Otros costos'!$E$6:$I$63,MATCH('Calcula Tarifa'!$K$2,'Utilidad y Otros costos'!$E$6:$E$63),MATCH(Plazo,'Utilidad y Otros costos'!$E$6:$I$6)))</f>
        <v>0</v>
      </c>
      <c r="O19" s="139">
        <f>IF($C19&gt;Plazo,0,VLOOKUP(Plazo,'Utilidad y Otros costos'!$B$7:$C$10,2,FALSE))</f>
        <v>0</v>
      </c>
      <c r="P19" s="131">
        <f>IF($C19&gt;Plazo,0,INDEX('Gasto Adquisicion'!$B$13:$F$33,MATCH('Calcula Tarifa'!C20,'Gasto Adquisicion'!$B$13:$B$33),MATCH(Plazo,'Gasto Adquisicion'!$B$13:$F$13)))</f>
        <v>0</v>
      </c>
      <c r="Q19" s="131">
        <f t="shared" si="2"/>
        <v>0</v>
      </c>
      <c r="R19" s="142">
        <f t="shared" si="6"/>
        <v>0</v>
      </c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</row>
    <row r="20" spans="3:34">
      <c r="C20" s="99">
        <v>7</v>
      </c>
      <c r="D20" s="140">
        <f>+IF($C20&gt;Plazo,0,VLOOKUP('Calcula Tarifa'!$K$2+$C20-1,TablaConExtraprima,2,FALSE))</f>
        <v>0</v>
      </c>
      <c r="E20" s="139">
        <f>+IF($C20&gt;Plazo,0,INDEX('Factores seleccion'!$B$40:$F$60,MATCH($C20,'Factores seleccion'!$B$40:$B$60),MATCH(Plazo,'Factores seleccion'!$B$40:$F$40)))</f>
        <v>0</v>
      </c>
      <c r="F20" s="140">
        <f t="shared" si="3"/>
        <v>0</v>
      </c>
      <c r="G20" s="134">
        <f>+IF($C20&gt;Plazo,0,VLOOKUP($C20,IF('Calcula Tarifa'!$B$5="Dólares",CaducidadDolares,CaducidadPesos),2,FALSE))</f>
        <v>0</v>
      </c>
      <c r="H20" s="138">
        <f t="shared" si="4"/>
        <v>0</v>
      </c>
      <c r="I20" s="141">
        <f t="shared" si="0"/>
        <v>0</v>
      </c>
      <c r="J20" s="135">
        <v>0</v>
      </c>
      <c r="K20" s="135">
        <f t="shared" si="1"/>
        <v>0</v>
      </c>
      <c r="L20" s="142">
        <f t="shared" si="5"/>
        <v>0</v>
      </c>
      <c r="M20" s="133"/>
      <c r="N20" s="139">
        <f>IF($C20&gt;Plazo,0,INDEX('Utilidad y Otros costos'!$E$6:$I$63,MATCH('Calcula Tarifa'!$K$2,'Utilidad y Otros costos'!$E$6:$E$63),MATCH(Plazo,'Utilidad y Otros costos'!$E$6:$I$6)))</f>
        <v>0</v>
      </c>
      <c r="O20" s="139">
        <f>IF($C20&gt;Plazo,0,VLOOKUP(Plazo,'Utilidad y Otros costos'!$B$7:$C$10,2,FALSE))</f>
        <v>0</v>
      </c>
      <c r="P20" s="131">
        <f>IF($C20&gt;Plazo,0,INDEX('Gasto Adquisicion'!$B$13:$F$33,MATCH('Calcula Tarifa'!C21,'Gasto Adquisicion'!$B$13:$B$33),MATCH(Plazo,'Gasto Adquisicion'!$B$13:$F$13)))</f>
        <v>0</v>
      </c>
      <c r="Q20" s="131">
        <f t="shared" si="2"/>
        <v>0</v>
      </c>
      <c r="R20" s="142">
        <f t="shared" si="6"/>
        <v>0</v>
      </c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</row>
    <row r="21" spans="3:34">
      <c r="C21" s="99">
        <v>8</v>
      </c>
      <c r="D21" s="140">
        <f>+IF($C21&gt;Plazo,0,VLOOKUP('Calcula Tarifa'!$K$2+$C21-1,TablaConExtraprima,2,FALSE))</f>
        <v>0</v>
      </c>
      <c r="E21" s="139">
        <f>+IF($C21&gt;Plazo,0,INDEX('Factores seleccion'!$B$40:$F$60,MATCH($C21,'Factores seleccion'!$B$40:$B$60),MATCH(Plazo,'Factores seleccion'!$B$40:$F$40)))</f>
        <v>0</v>
      </c>
      <c r="F21" s="140">
        <f t="shared" si="3"/>
        <v>0</v>
      </c>
      <c r="G21" s="134">
        <f>+IF($C21&gt;Plazo,0,VLOOKUP($C21,IF('Calcula Tarifa'!$B$5="Dólares",CaducidadDolares,CaducidadPesos),2,FALSE))</f>
        <v>0</v>
      </c>
      <c r="H21" s="138">
        <f t="shared" si="4"/>
        <v>0</v>
      </c>
      <c r="I21" s="141">
        <f t="shared" si="0"/>
        <v>0</v>
      </c>
      <c r="J21" s="135">
        <v>0</v>
      </c>
      <c r="K21" s="135">
        <f t="shared" si="1"/>
        <v>0</v>
      </c>
      <c r="L21" s="142">
        <f t="shared" si="5"/>
        <v>0</v>
      </c>
      <c r="M21" s="133"/>
      <c r="N21" s="139">
        <f>IF($C21&gt;Plazo,0,INDEX('Utilidad y Otros costos'!$E$6:$I$63,MATCH('Calcula Tarifa'!$K$2,'Utilidad y Otros costos'!$E$6:$E$63),MATCH(Plazo,'Utilidad y Otros costos'!$E$6:$I$6)))</f>
        <v>0</v>
      </c>
      <c r="O21" s="139">
        <f>IF($C21&gt;Plazo,0,VLOOKUP(Plazo,'Utilidad y Otros costos'!$B$7:$C$10,2,FALSE))</f>
        <v>0</v>
      </c>
      <c r="P21" s="131">
        <f>IF($C21&gt;Plazo,0,INDEX('Gasto Adquisicion'!$B$13:$F$33,MATCH('Calcula Tarifa'!C22,'Gasto Adquisicion'!$B$13:$B$33),MATCH(Plazo,'Gasto Adquisicion'!$B$13:$F$13)))</f>
        <v>0</v>
      </c>
      <c r="Q21" s="131">
        <f t="shared" si="2"/>
        <v>0</v>
      </c>
      <c r="R21" s="142">
        <f t="shared" si="6"/>
        <v>0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</row>
    <row r="22" spans="3:34">
      <c r="C22" s="99">
        <v>9</v>
      </c>
      <c r="D22" s="140">
        <f>+IF($C22&gt;Plazo,0,VLOOKUP('Calcula Tarifa'!$K$2+$C22-1,TablaConExtraprima,2,FALSE))</f>
        <v>0</v>
      </c>
      <c r="E22" s="139">
        <f>+IF($C22&gt;Plazo,0,INDEX('Factores seleccion'!$B$40:$F$60,MATCH($C22,'Factores seleccion'!$B$40:$B$60),MATCH(Plazo,'Factores seleccion'!$B$40:$F$40)))</f>
        <v>0</v>
      </c>
      <c r="F22" s="140">
        <f t="shared" si="3"/>
        <v>0</v>
      </c>
      <c r="G22" s="134">
        <f>+IF($C22&gt;Plazo,0,VLOOKUP($C22,IF('Calcula Tarifa'!$B$5="Dólares",CaducidadDolares,CaducidadPesos),2,FALSE))</f>
        <v>0</v>
      </c>
      <c r="H22" s="138">
        <f t="shared" si="4"/>
        <v>0</v>
      </c>
      <c r="I22" s="141">
        <f t="shared" si="0"/>
        <v>0</v>
      </c>
      <c r="J22" s="135">
        <v>0</v>
      </c>
      <c r="K22" s="135">
        <f t="shared" si="1"/>
        <v>0</v>
      </c>
      <c r="L22" s="142">
        <f t="shared" si="5"/>
        <v>0</v>
      </c>
      <c r="M22" s="133"/>
      <c r="N22" s="139">
        <f>IF($C22&gt;Plazo,0,INDEX('Utilidad y Otros costos'!$E$6:$I$63,MATCH('Calcula Tarifa'!$K$2,'Utilidad y Otros costos'!$E$6:$E$63),MATCH(Plazo,'Utilidad y Otros costos'!$E$6:$I$6)))</f>
        <v>0</v>
      </c>
      <c r="O22" s="139">
        <f>IF($C22&gt;Plazo,0,VLOOKUP(Plazo,'Utilidad y Otros costos'!$B$7:$C$10,2,FALSE))</f>
        <v>0</v>
      </c>
      <c r="P22" s="131">
        <f>IF($C22&gt;Plazo,0,INDEX('Gasto Adquisicion'!$B$13:$F$33,MATCH('Calcula Tarifa'!C23,'Gasto Adquisicion'!$B$13:$B$33),MATCH(Plazo,'Gasto Adquisicion'!$B$13:$F$13)))</f>
        <v>0</v>
      </c>
      <c r="Q22" s="131">
        <f t="shared" si="2"/>
        <v>0</v>
      </c>
      <c r="R22" s="142">
        <f t="shared" si="6"/>
        <v>0</v>
      </c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</row>
    <row r="23" spans="3:34">
      <c r="C23" s="99">
        <v>10</v>
      </c>
      <c r="D23" s="140">
        <f>+IF($C23&gt;Plazo,0,VLOOKUP('Calcula Tarifa'!$K$2+$C23-1,TablaConExtraprima,2,FALSE))</f>
        <v>0</v>
      </c>
      <c r="E23" s="139">
        <f>+IF($C23&gt;Plazo,0,INDEX('Factores seleccion'!$B$40:$F$60,MATCH($C23,'Factores seleccion'!$B$40:$B$60),MATCH(Plazo,'Factores seleccion'!$B$40:$F$40)))</f>
        <v>0</v>
      </c>
      <c r="F23" s="140">
        <f t="shared" si="3"/>
        <v>0</v>
      </c>
      <c r="G23" s="134">
        <f>+IF($C23&gt;Plazo,0,VLOOKUP($C23,IF('Calcula Tarifa'!$B$5="Dólares",CaducidadDolares,CaducidadPesos),2,FALSE))</f>
        <v>0</v>
      </c>
      <c r="H23" s="138">
        <f t="shared" si="4"/>
        <v>0</v>
      </c>
      <c r="I23" s="141">
        <f t="shared" si="0"/>
        <v>0</v>
      </c>
      <c r="J23" s="135">
        <v>0</v>
      </c>
      <c r="K23" s="135">
        <f t="shared" si="1"/>
        <v>0</v>
      </c>
      <c r="L23" s="142">
        <f t="shared" si="5"/>
        <v>0</v>
      </c>
      <c r="M23" s="133"/>
      <c r="N23" s="139">
        <f>IF($C23&gt;Plazo,0,INDEX('Utilidad y Otros costos'!$E$6:$I$63,MATCH('Calcula Tarifa'!$K$2,'Utilidad y Otros costos'!$E$6:$E$63),MATCH(Plazo,'Utilidad y Otros costos'!$E$6:$I$6)))</f>
        <v>0</v>
      </c>
      <c r="O23" s="139">
        <f>IF($C23&gt;Plazo,0,VLOOKUP(Plazo,'Utilidad y Otros costos'!$B$7:$C$10,2,FALSE))</f>
        <v>0</v>
      </c>
      <c r="P23" s="131">
        <f>IF($C23&gt;Plazo,0,INDEX('Gasto Adquisicion'!$B$13:$F$33,MATCH('Calcula Tarifa'!C24,'Gasto Adquisicion'!$B$13:$B$33),MATCH(Plazo,'Gasto Adquisicion'!$B$13:$F$13)))</f>
        <v>0</v>
      </c>
      <c r="Q23" s="131">
        <f t="shared" si="2"/>
        <v>0</v>
      </c>
      <c r="R23" s="142">
        <f t="shared" si="6"/>
        <v>0</v>
      </c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</row>
    <row r="24" spans="3:34">
      <c r="C24" s="99">
        <v>11</v>
      </c>
      <c r="D24" s="140">
        <f>+IF($C24&gt;Plazo,0,VLOOKUP('Calcula Tarifa'!$K$2+$C24-1,TablaConExtraprima,2,FALSE))</f>
        <v>0</v>
      </c>
      <c r="E24" s="139">
        <f>+IF($C24&gt;Plazo,0,INDEX('Factores seleccion'!$B$40:$F$60,MATCH($C24,'Factores seleccion'!$B$40:$B$60),MATCH(Plazo,'Factores seleccion'!$B$40:$F$40)))</f>
        <v>0</v>
      </c>
      <c r="F24" s="140">
        <f t="shared" si="3"/>
        <v>0</v>
      </c>
      <c r="G24" s="134">
        <f>+IF($C24&gt;Plazo,0,VLOOKUP($C24,IF('Calcula Tarifa'!$B$5="Dólares",CaducidadDolares,CaducidadPesos),2,FALSE))</f>
        <v>0</v>
      </c>
      <c r="H24" s="138">
        <f t="shared" si="4"/>
        <v>0</v>
      </c>
      <c r="I24" s="141">
        <f t="shared" si="0"/>
        <v>0</v>
      </c>
      <c r="J24" s="135">
        <v>0</v>
      </c>
      <c r="K24" s="135">
        <f t="shared" si="1"/>
        <v>0</v>
      </c>
      <c r="L24" s="142">
        <f t="shared" si="5"/>
        <v>0</v>
      </c>
      <c r="M24" s="97"/>
      <c r="N24" s="139">
        <f>IF($C24&gt;Plazo,0,INDEX('Utilidad y Otros costos'!$E$6:$I$63,MATCH('Calcula Tarifa'!$K$2,'Utilidad y Otros costos'!$E$6:$E$63),MATCH(Plazo,'Utilidad y Otros costos'!$E$6:$I$6)))</f>
        <v>0</v>
      </c>
      <c r="O24" s="139">
        <f>IF($C24&gt;Plazo,0,VLOOKUP(Plazo,'Utilidad y Otros costos'!$B$7:$C$10,2,FALSE))</f>
        <v>0</v>
      </c>
      <c r="P24" s="131">
        <f>IF($C24&gt;Plazo,0,INDEX('Gasto Adquisicion'!$B$13:$F$33,MATCH('Calcula Tarifa'!C25,'Gasto Adquisicion'!$B$13:$B$33),MATCH(Plazo,'Gasto Adquisicion'!$B$13:$F$13)))</f>
        <v>0</v>
      </c>
      <c r="Q24" s="131">
        <f t="shared" si="2"/>
        <v>0</v>
      </c>
      <c r="R24" s="142">
        <f t="shared" si="6"/>
        <v>0</v>
      </c>
    </row>
    <row r="25" spans="3:34">
      <c r="C25" s="99">
        <v>12</v>
      </c>
      <c r="D25" s="140">
        <f>+IF($C25&gt;Plazo,0,VLOOKUP('Calcula Tarifa'!$K$2+$C25-1,TablaConExtraprima,2,FALSE))</f>
        <v>0</v>
      </c>
      <c r="E25" s="139">
        <f>+IF($C25&gt;Plazo,0,INDEX('Factores seleccion'!$B$40:$F$60,MATCH($C25,'Factores seleccion'!$B$40:$B$60),MATCH(Plazo,'Factores seleccion'!$B$40:$F$40)))</f>
        <v>0</v>
      </c>
      <c r="F25" s="140">
        <f t="shared" si="3"/>
        <v>0</v>
      </c>
      <c r="G25" s="134">
        <f>+IF($C25&gt;Plazo,0,VLOOKUP($C25,IF('Calcula Tarifa'!$B$5="Dólares",CaducidadDolares,CaducidadPesos),2,FALSE))</f>
        <v>0</v>
      </c>
      <c r="H25" s="138">
        <f t="shared" si="4"/>
        <v>0</v>
      </c>
      <c r="I25" s="141">
        <f t="shared" si="0"/>
        <v>0</v>
      </c>
      <c r="J25" s="135">
        <v>0</v>
      </c>
      <c r="K25" s="135">
        <f t="shared" si="1"/>
        <v>0</v>
      </c>
      <c r="L25" s="142">
        <f t="shared" si="5"/>
        <v>0</v>
      </c>
      <c r="M25" s="97"/>
      <c r="N25" s="139">
        <f>IF($C25&gt;Plazo,0,INDEX('Utilidad y Otros costos'!$E$6:$I$63,MATCH('Calcula Tarifa'!$K$2,'Utilidad y Otros costos'!$E$6:$E$63),MATCH(Plazo,'Utilidad y Otros costos'!$E$6:$I$6)))</f>
        <v>0</v>
      </c>
      <c r="O25" s="139">
        <f>IF($C25&gt;Plazo,0,VLOOKUP(Plazo,'Utilidad y Otros costos'!$B$7:$C$10,2,FALSE))</f>
        <v>0</v>
      </c>
      <c r="P25" s="131">
        <f>IF($C25&gt;Plazo,0,INDEX('Gasto Adquisicion'!$B$13:$F$33,MATCH('Calcula Tarifa'!C26,'Gasto Adquisicion'!$B$13:$B$33),MATCH(Plazo,'Gasto Adquisicion'!$B$13:$F$13)))</f>
        <v>0</v>
      </c>
      <c r="Q25" s="131">
        <f t="shared" si="2"/>
        <v>0</v>
      </c>
      <c r="R25" s="142">
        <f t="shared" si="6"/>
        <v>0</v>
      </c>
    </row>
    <row r="26" spans="3:34">
      <c r="C26" s="99">
        <v>13</v>
      </c>
      <c r="D26" s="140">
        <f>+IF($C26&gt;Plazo,0,VLOOKUP('Calcula Tarifa'!$K$2+$C26-1,TablaConExtraprima,2,FALSE))</f>
        <v>0</v>
      </c>
      <c r="E26" s="139">
        <f>+IF($C26&gt;Plazo,0,INDEX('Factores seleccion'!$B$40:$F$60,MATCH($C26,'Factores seleccion'!$B$40:$B$60),MATCH(Plazo,'Factores seleccion'!$B$40:$F$40)))</f>
        <v>0</v>
      </c>
      <c r="F26" s="140">
        <f t="shared" si="3"/>
        <v>0</v>
      </c>
      <c r="G26" s="134">
        <f>+IF($C26&gt;Plazo,0,VLOOKUP($C26,IF('Calcula Tarifa'!$B$5="Dólares",CaducidadDolares,CaducidadPesos),2,FALSE))</f>
        <v>0</v>
      </c>
      <c r="H26" s="138">
        <f t="shared" si="4"/>
        <v>0</v>
      </c>
      <c r="I26" s="141">
        <f t="shared" si="0"/>
        <v>0</v>
      </c>
      <c r="J26" s="135">
        <v>0</v>
      </c>
      <c r="K26" s="135">
        <f t="shared" si="1"/>
        <v>0</v>
      </c>
      <c r="L26" s="142">
        <f t="shared" si="5"/>
        <v>0</v>
      </c>
      <c r="M26" s="97"/>
      <c r="N26" s="139">
        <f>IF($C26&gt;Plazo,0,INDEX('Utilidad y Otros costos'!$E$6:$I$63,MATCH('Calcula Tarifa'!$K$2,'Utilidad y Otros costos'!$E$6:$E$63),MATCH(Plazo,'Utilidad y Otros costos'!$E$6:$I$6)))</f>
        <v>0</v>
      </c>
      <c r="O26" s="139">
        <f>IF($C26&gt;Plazo,0,VLOOKUP(Plazo,'Utilidad y Otros costos'!$B$7:$C$10,2,FALSE))</f>
        <v>0</v>
      </c>
      <c r="P26" s="131">
        <f>IF($C26&gt;Plazo,0,INDEX('Gasto Adquisicion'!$B$13:$F$33,MATCH('Calcula Tarifa'!C27,'Gasto Adquisicion'!$B$13:$B$33),MATCH(Plazo,'Gasto Adquisicion'!$B$13:$F$13)))</f>
        <v>0</v>
      </c>
      <c r="Q26" s="131">
        <f t="shared" si="2"/>
        <v>0</v>
      </c>
      <c r="R26" s="142">
        <f t="shared" si="6"/>
        <v>0</v>
      </c>
    </row>
    <row r="27" spans="3:34">
      <c r="C27" s="99">
        <v>14</v>
      </c>
      <c r="D27" s="140">
        <f>+IF($C27&gt;Plazo,0,VLOOKUP('Calcula Tarifa'!$K$2+$C27-1,TablaConExtraprima,2,FALSE))</f>
        <v>0</v>
      </c>
      <c r="E27" s="139">
        <f>+IF($C27&gt;Plazo,0,INDEX('Factores seleccion'!$B$40:$F$60,MATCH($C27,'Factores seleccion'!$B$40:$B$60),MATCH(Plazo,'Factores seleccion'!$B$40:$F$40)))</f>
        <v>0</v>
      </c>
      <c r="F27" s="140">
        <f t="shared" si="3"/>
        <v>0</v>
      </c>
      <c r="G27" s="134">
        <f>+IF($C27&gt;Plazo,0,VLOOKUP($C27,IF('Calcula Tarifa'!$B$5="Dólares",CaducidadDolares,CaducidadPesos),2,FALSE))</f>
        <v>0</v>
      </c>
      <c r="H27" s="138">
        <f t="shared" si="4"/>
        <v>0</v>
      </c>
      <c r="I27" s="141">
        <f t="shared" si="0"/>
        <v>0</v>
      </c>
      <c r="J27" s="135">
        <v>0</v>
      </c>
      <c r="K27" s="135">
        <f t="shared" si="1"/>
        <v>0</v>
      </c>
      <c r="L27" s="142">
        <f t="shared" si="5"/>
        <v>0</v>
      </c>
      <c r="M27" s="97"/>
      <c r="N27" s="139">
        <f>IF($C27&gt;Plazo,0,INDEX('Utilidad y Otros costos'!$E$6:$I$63,MATCH('Calcula Tarifa'!$K$2,'Utilidad y Otros costos'!$E$6:$E$63),MATCH(Plazo,'Utilidad y Otros costos'!$E$6:$I$6)))</f>
        <v>0</v>
      </c>
      <c r="O27" s="139">
        <f>IF($C27&gt;Plazo,0,VLOOKUP(Plazo,'Utilidad y Otros costos'!$B$7:$C$10,2,FALSE))</f>
        <v>0</v>
      </c>
      <c r="P27" s="131">
        <f>IF($C27&gt;Plazo,0,INDEX('Gasto Adquisicion'!$B$13:$F$33,MATCH('Calcula Tarifa'!C28,'Gasto Adquisicion'!$B$13:$B$33),MATCH(Plazo,'Gasto Adquisicion'!$B$13:$F$13)))</f>
        <v>0</v>
      </c>
      <c r="Q27" s="131">
        <f t="shared" si="2"/>
        <v>0</v>
      </c>
      <c r="R27" s="142">
        <f t="shared" si="6"/>
        <v>0</v>
      </c>
    </row>
    <row r="28" spans="3:34">
      <c r="C28" s="99">
        <v>15</v>
      </c>
      <c r="D28" s="140">
        <f>+IF($C28&gt;Plazo,0,VLOOKUP('Calcula Tarifa'!$K$2+$C28-1,TablaConExtraprima,2,FALSE))</f>
        <v>0</v>
      </c>
      <c r="E28" s="139">
        <f>+IF($C28&gt;Plazo,0,INDEX('Factores seleccion'!$B$40:$F$60,MATCH($C28,'Factores seleccion'!$B$40:$B$60),MATCH(Plazo,'Factores seleccion'!$B$40:$F$40)))</f>
        <v>0</v>
      </c>
      <c r="F28" s="140">
        <f t="shared" si="3"/>
        <v>0</v>
      </c>
      <c r="G28" s="134">
        <f>+IF($C28&gt;Plazo,0,VLOOKUP($C28,IF('Calcula Tarifa'!$B$5="Dólares",CaducidadDolares,CaducidadPesos),2,FALSE))</f>
        <v>0</v>
      </c>
      <c r="H28" s="138">
        <f t="shared" si="4"/>
        <v>0</v>
      </c>
      <c r="I28" s="141">
        <f t="shared" si="0"/>
        <v>0</v>
      </c>
      <c r="J28" s="135">
        <v>0</v>
      </c>
      <c r="K28" s="135">
        <f t="shared" si="1"/>
        <v>0</v>
      </c>
      <c r="L28" s="142">
        <f t="shared" si="5"/>
        <v>0</v>
      </c>
      <c r="M28" s="97"/>
      <c r="N28" s="139">
        <f>IF($C28&gt;Plazo,0,INDEX('Utilidad y Otros costos'!$E$6:$I$63,MATCH('Calcula Tarifa'!$K$2,'Utilidad y Otros costos'!$E$6:$E$63),MATCH(Plazo,'Utilidad y Otros costos'!$E$6:$I$6)))</f>
        <v>0</v>
      </c>
      <c r="O28" s="139">
        <f>IF($C28&gt;Plazo,0,VLOOKUP(Plazo,'Utilidad y Otros costos'!$B$7:$C$10,2,FALSE))</f>
        <v>0</v>
      </c>
      <c r="P28" s="131">
        <f>IF($C28&gt;Plazo,0,INDEX('Gasto Adquisicion'!$B$13:$F$33,MATCH('Calcula Tarifa'!C29,'Gasto Adquisicion'!$B$13:$B$33),MATCH(Plazo,'Gasto Adquisicion'!$B$13:$F$13)))</f>
        <v>0</v>
      </c>
      <c r="Q28" s="131">
        <f t="shared" si="2"/>
        <v>0</v>
      </c>
      <c r="R28" s="142">
        <f t="shared" si="6"/>
        <v>0</v>
      </c>
    </row>
    <row r="29" spans="3:34">
      <c r="C29" s="99">
        <v>16</v>
      </c>
      <c r="D29" s="140">
        <f>+IF($C29&gt;Plazo,0,VLOOKUP('Calcula Tarifa'!$K$2+$C29-1,TablaConExtraprima,2,FALSE))</f>
        <v>0</v>
      </c>
      <c r="E29" s="139">
        <f>+IF($C29&gt;Plazo,0,INDEX('Factores seleccion'!$B$40:$F$60,MATCH($C29,'Factores seleccion'!$B$40:$B$60),MATCH(Plazo,'Factores seleccion'!$B$40:$F$40)))</f>
        <v>0</v>
      </c>
      <c r="F29" s="140">
        <f t="shared" si="3"/>
        <v>0</v>
      </c>
      <c r="G29" s="134">
        <f>+IF($C29&gt;Plazo,0,VLOOKUP($C29,IF('Calcula Tarifa'!$B$5="Dólares",CaducidadDolares,CaducidadPesos),2,FALSE))</f>
        <v>0</v>
      </c>
      <c r="H29" s="138">
        <f t="shared" si="4"/>
        <v>0</v>
      </c>
      <c r="I29" s="141">
        <f t="shared" si="0"/>
        <v>0</v>
      </c>
      <c r="J29" s="135">
        <v>0</v>
      </c>
      <c r="K29" s="135">
        <f t="shared" si="1"/>
        <v>0</v>
      </c>
      <c r="L29" s="142">
        <f t="shared" si="5"/>
        <v>0</v>
      </c>
      <c r="M29" s="97"/>
      <c r="N29" s="139">
        <f>IF($C29&gt;Plazo,0,INDEX('Utilidad y Otros costos'!$E$6:$I$63,MATCH('Calcula Tarifa'!$K$2,'Utilidad y Otros costos'!$E$6:$E$63),MATCH(Plazo,'Utilidad y Otros costos'!$E$6:$I$6)))</f>
        <v>0</v>
      </c>
      <c r="O29" s="139">
        <f>IF($C29&gt;Plazo,0,VLOOKUP(Plazo,'Utilidad y Otros costos'!$B$7:$C$10,2,FALSE))</f>
        <v>0</v>
      </c>
      <c r="P29" s="131">
        <f>IF($C29&gt;Plazo,0,INDEX('Gasto Adquisicion'!$B$13:$F$33,MATCH('Calcula Tarifa'!C30,'Gasto Adquisicion'!$B$13:$B$33),MATCH(Plazo,'Gasto Adquisicion'!$B$13:$F$13)))</f>
        <v>0</v>
      </c>
      <c r="Q29" s="131">
        <f t="shared" si="2"/>
        <v>0</v>
      </c>
      <c r="R29" s="142">
        <f t="shared" si="6"/>
        <v>0</v>
      </c>
    </row>
    <row r="30" spans="3:34">
      <c r="C30" s="99">
        <v>17</v>
      </c>
      <c r="D30" s="140">
        <f>+IF($C30&gt;Plazo,0,VLOOKUP('Calcula Tarifa'!$K$2+$C30-1,TablaConExtraprima,2,FALSE))</f>
        <v>0</v>
      </c>
      <c r="E30" s="139">
        <f>+IF($C30&gt;Plazo,0,INDEX('Factores seleccion'!$B$40:$F$60,MATCH($C30,'Factores seleccion'!$B$40:$B$60),MATCH(Plazo,'Factores seleccion'!$B$40:$F$40)))</f>
        <v>0</v>
      </c>
      <c r="F30" s="140">
        <f t="shared" si="3"/>
        <v>0</v>
      </c>
      <c r="G30" s="134">
        <f>+IF($C30&gt;Plazo,0,VLOOKUP($C30,IF('Calcula Tarifa'!$B$5="Dólares",CaducidadDolares,CaducidadPesos),2,FALSE))</f>
        <v>0</v>
      </c>
      <c r="H30" s="138">
        <f t="shared" si="4"/>
        <v>0</v>
      </c>
      <c r="I30" s="141">
        <f t="shared" si="0"/>
        <v>0</v>
      </c>
      <c r="J30" s="135">
        <v>0</v>
      </c>
      <c r="K30" s="135">
        <f t="shared" si="1"/>
        <v>0</v>
      </c>
      <c r="L30" s="142">
        <f t="shared" si="5"/>
        <v>0</v>
      </c>
      <c r="M30" s="97"/>
      <c r="N30" s="139">
        <f>IF($C30&gt;Plazo,0,INDEX('Utilidad y Otros costos'!$E$6:$I$63,MATCH('Calcula Tarifa'!$K$2,'Utilidad y Otros costos'!$E$6:$E$63),MATCH(Plazo,'Utilidad y Otros costos'!$E$6:$I$6)))</f>
        <v>0</v>
      </c>
      <c r="O30" s="139">
        <f>IF($C30&gt;Plazo,0,VLOOKUP(Plazo,'Utilidad y Otros costos'!$B$7:$C$10,2,FALSE))</f>
        <v>0</v>
      </c>
      <c r="P30" s="131">
        <f>IF($C30&gt;Plazo,0,INDEX('Gasto Adquisicion'!$B$13:$F$33,MATCH('Calcula Tarifa'!C31,'Gasto Adquisicion'!$B$13:$B$33),MATCH(Plazo,'Gasto Adquisicion'!$B$13:$F$13)))</f>
        <v>0</v>
      </c>
      <c r="Q30" s="131">
        <f t="shared" si="2"/>
        <v>0</v>
      </c>
      <c r="R30" s="142">
        <f t="shared" si="6"/>
        <v>0</v>
      </c>
    </row>
    <row r="31" spans="3:34">
      <c r="C31" s="99">
        <v>18</v>
      </c>
      <c r="D31" s="140">
        <f>+IF($C31&gt;Plazo,0,VLOOKUP('Calcula Tarifa'!$K$2+$C31-1,TablaConExtraprima,2,FALSE))</f>
        <v>0</v>
      </c>
      <c r="E31" s="139">
        <f>+IF($C31&gt;Plazo,0,INDEX('Factores seleccion'!$B$40:$F$60,MATCH($C31,'Factores seleccion'!$B$40:$B$60),MATCH(Plazo,'Factores seleccion'!$B$40:$F$40)))</f>
        <v>0</v>
      </c>
      <c r="F31" s="140">
        <f t="shared" si="3"/>
        <v>0</v>
      </c>
      <c r="G31" s="134">
        <f>+IF($C31&gt;Plazo,0,VLOOKUP($C31,IF('Calcula Tarifa'!$B$5="Dólares",CaducidadDolares,CaducidadPesos),2,FALSE))</f>
        <v>0</v>
      </c>
      <c r="H31" s="138">
        <f t="shared" si="4"/>
        <v>0</v>
      </c>
      <c r="I31" s="141">
        <f t="shared" si="0"/>
        <v>0</v>
      </c>
      <c r="J31" s="135">
        <v>0</v>
      </c>
      <c r="K31" s="135">
        <f t="shared" si="1"/>
        <v>0</v>
      </c>
      <c r="L31" s="142">
        <f t="shared" si="5"/>
        <v>0</v>
      </c>
      <c r="M31" s="97"/>
      <c r="N31" s="139">
        <f>IF($C31&gt;Plazo,0,INDEX('Utilidad y Otros costos'!$E$6:$I$63,MATCH('Calcula Tarifa'!$K$2,'Utilidad y Otros costos'!$E$6:$E$63),MATCH(Plazo,'Utilidad y Otros costos'!$E$6:$I$6)))</f>
        <v>0</v>
      </c>
      <c r="O31" s="139">
        <f>IF($C31&gt;Plazo,0,VLOOKUP(Plazo,'Utilidad y Otros costos'!$B$7:$C$10,2,FALSE))</f>
        <v>0</v>
      </c>
      <c r="P31" s="131">
        <f>IF($C31&gt;Plazo,0,INDEX('Gasto Adquisicion'!$B$13:$F$33,MATCH('Calcula Tarifa'!C32,'Gasto Adquisicion'!$B$13:$B$33),MATCH(Plazo,'Gasto Adquisicion'!$B$13:$F$13)))</f>
        <v>0</v>
      </c>
      <c r="Q31" s="131">
        <f t="shared" si="2"/>
        <v>0</v>
      </c>
      <c r="R31" s="142">
        <f t="shared" si="6"/>
        <v>0</v>
      </c>
    </row>
    <row r="32" spans="3:34">
      <c r="C32" s="99">
        <v>19</v>
      </c>
      <c r="D32" s="140">
        <f>+IF($C32&gt;Plazo,0,VLOOKUP('Calcula Tarifa'!$K$2+$C32-1,TablaConExtraprima,2,FALSE))</f>
        <v>0</v>
      </c>
      <c r="E32" s="139">
        <f>+IF($C32&gt;Plazo,0,INDEX('Factores seleccion'!$B$40:$F$60,MATCH($C32,'Factores seleccion'!$B$40:$B$60),MATCH(Plazo,'Factores seleccion'!$B$40:$F$40)))</f>
        <v>0</v>
      </c>
      <c r="F32" s="140">
        <f t="shared" si="3"/>
        <v>0</v>
      </c>
      <c r="G32" s="134">
        <f>+IF($C32&gt;Plazo,0,VLOOKUP($C32,IF('Calcula Tarifa'!$B$5="Dólares",CaducidadDolares,CaducidadPesos),2,FALSE))</f>
        <v>0</v>
      </c>
      <c r="H32" s="138">
        <f t="shared" si="4"/>
        <v>0</v>
      </c>
      <c r="I32" s="141">
        <f t="shared" si="0"/>
        <v>0</v>
      </c>
      <c r="J32" s="135">
        <v>0</v>
      </c>
      <c r="K32" s="135">
        <f t="shared" si="1"/>
        <v>0</v>
      </c>
      <c r="L32" s="142">
        <f t="shared" si="5"/>
        <v>0</v>
      </c>
      <c r="M32" s="97"/>
      <c r="N32" s="139">
        <f>IF($C32&gt;Plazo,0,INDEX('Utilidad y Otros costos'!$E$6:$I$63,MATCH('Calcula Tarifa'!$K$2,'Utilidad y Otros costos'!$E$6:$E$63),MATCH(Plazo,'Utilidad y Otros costos'!$E$6:$I$6)))</f>
        <v>0</v>
      </c>
      <c r="O32" s="139">
        <f>IF($C32&gt;Plazo,0,VLOOKUP(Plazo,'Utilidad y Otros costos'!$B$7:$C$10,2,FALSE))</f>
        <v>0</v>
      </c>
      <c r="P32" s="131">
        <f>IF($C32&gt;Plazo,0,INDEX('Gasto Adquisicion'!$B$13:$F$33,MATCH('Calcula Tarifa'!C33,'Gasto Adquisicion'!$B$13:$B$33),MATCH(Plazo,'Gasto Adquisicion'!$B$13:$F$13)))</f>
        <v>0</v>
      </c>
      <c r="Q32" s="131">
        <f t="shared" si="2"/>
        <v>0</v>
      </c>
      <c r="R32" s="142">
        <f t="shared" si="6"/>
        <v>0</v>
      </c>
    </row>
    <row r="33" spans="3:18">
      <c r="C33" s="99">
        <v>20</v>
      </c>
      <c r="D33" s="140">
        <f>+IF($C33&gt;Plazo,0,VLOOKUP('Calcula Tarifa'!$K$2+$C33-1,TablaConExtraprima,2,FALSE))</f>
        <v>0</v>
      </c>
      <c r="E33" s="139">
        <f>+IF($C33&gt;Plazo,0,INDEX('Factores seleccion'!$B$40:$F$60,MATCH($C33,'Factores seleccion'!$B$40:$B$60),MATCH(Plazo,'Factores seleccion'!$B$40:$F$40)))</f>
        <v>0</v>
      </c>
      <c r="F33" s="140">
        <f t="shared" si="3"/>
        <v>0</v>
      </c>
      <c r="G33" s="134">
        <f>+IF($C33&gt;Plazo,0,VLOOKUP($C33,IF('Calcula Tarifa'!$B$5="Dólares",CaducidadDolares,CaducidadPesos),2,FALSE))</f>
        <v>0</v>
      </c>
      <c r="H33" s="138">
        <f t="shared" si="4"/>
        <v>0</v>
      </c>
      <c r="I33" s="141">
        <f t="shared" si="0"/>
        <v>0</v>
      </c>
      <c r="J33" s="135">
        <v>0</v>
      </c>
      <c r="K33" s="135">
        <f t="shared" si="1"/>
        <v>0</v>
      </c>
      <c r="L33" s="142">
        <f t="shared" si="5"/>
        <v>0</v>
      </c>
      <c r="M33" s="97"/>
      <c r="N33" s="139">
        <f>IF($C33&gt;Plazo,0,INDEX('Utilidad y Otros costos'!$E$6:$I$63,MATCH('Calcula Tarifa'!$K$2,'Utilidad y Otros costos'!$E$6:$E$63),MATCH(Plazo,'Utilidad y Otros costos'!$E$6:$I$6)))</f>
        <v>0</v>
      </c>
      <c r="O33" s="139">
        <f>IF($C33&gt;Plazo,0,VLOOKUP(Plazo,'Utilidad y Otros costos'!$B$7:$C$10,2,FALSE))</f>
        <v>0</v>
      </c>
      <c r="P33" s="131">
        <f>IF($C33&gt;Plazo,0,INDEX('Gasto Adquisicion'!$B$13:$F$33,MATCH('Calcula Tarifa'!C34,'Gasto Adquisicion'!$B$13:$B$33),MATCH(Plazo,'Gasto Adquisicion'!$B$13:$F$13)))</f>
        <v>0</v>
      </c>
      <c r="Q33" s="131">
        <f t="shared" si="2"/>
        <v>0</v>
      </c>
      <c r="R33" s="142">
        <f t="shared" si="6"/>
        <v>0</v>
      </c>
    </row>
  </sheetData>
  <mergeCells count="1">
    <mergeCell ref="O2:Q2"/>
  </mergeCells>
  <phoneticPr fontId="0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W104"/>
  <sheetViews>
    <sheetView workbookViewId="0">
      <selection activeCell="A10" sqref="A10"/>
    </sheetView>
  </sheetViews>
  <sheetFormatPr baseColWidth="10" defaultColWidth="10.85546875" defaultRowHeight="12.75"/>
  <cols>
    <col min="1" max="9" width="10.85546875" style="1"/>
    <col min="10" max="10" width="10.85546875" style="41"/>
    <col min="11" max="11" width="10.85546875" style="3"/>
    <col min="12" max="16384" width="10.85546875" style="1"/>
  </cols>
  <sheetData>
    <row r="1" spans="2:23">
      <c r="B1" s="40" t="s">
        <v>146</v>
      </c>
      <c r="F1" s="40" t="s">
        <v>147</v>
      </c>
      <c r="N1" s="1" t="str">
        <f>+'Calcula Tarifa'!$B$5</f>
        <v>Pesos</v>
      </c>
    </row>
    <row r="2" spans="2:23">
      <c r="B2" s="577" t="s">
        <v>148</v>
      </c>
      <c r="C2" s="578"/>
      <c r="F2" s="577" t="s">
        <v>148</v>
      </c>
      <c r="G2" s="578"/>
      <c r="M2" s="42"/>
      <c r="N2" s="575" t="s">
        <v>149</v>
      </c>
      <c r="O2" s="576"/>
      <c r="Q2" s="42"/>
      <c r="R2" s="575" t="s">
        <v>250</v>
      </c>
      <c r="S2" s="576"/>
      <c r="T2" s="204"/>
      <c r="V2" s="575" t="s">
        <v>251</v>
      </c>
      <c r="W2" s="576"/>
    </row>
    <row r="3" spans="2:23" s="46" customFormat="1">
      <c r="B3" s="43" t="s">
        <v>150</v>
      </c>
      <c r="C3" s="44" t="s">
        <v>151</v>
      </c>
      <c r="D3" s="45"/>
      <c r="F3" s="43" t="s">
        <v>150</v>
      </c>
      <c r="G3" s="44" t="s">
        <v>151</v>
      </c>
      <c r="J3" s="47"/>
      <c r="K3" s="45"/>
      <c r="N3" s="49" t="s">
        <v>109</v>
      </c>
      <c r="O3" s="49" t="s">
        <v>110</v>
      </c>
      <c r="Q3" s="48" t="s">
        <v>150</v>
      </c>
      <c r="R3" s="200" t="s">
        <v>109</v>
      </c>
      <c r="S3" s="200" t="s">
        <v>110</v>
      </c>
      <c r="T3" s="200"/>
      <c r="U3" s="48" t="s">
        <v>150</v>
      </c>
      <c r="V3" s="49" t="s">
        <v>109</v>
      </c>
      <c r="W3" s="49" t="s">
        <v>110</v>
      </c>
    </row>
    <row r="4" spans="2:23">
      <c r="B4" s="50">
        <v>0</v>
      </c>
      <c r="C4" s="51">
        <f>+IF('Calcula Tarifa'!$B$6="M",N4,O4)/1000</f>
        <v>6.9661365384615388E-3</v>
      </c>
      <c r="D4" s="52"/>
      <c r="F4" s="50">
        <v>0</v>
      </c>
      <c r="G4" s="51">
        <f>+(IF('Calcula Tarifa'!$B$6="M",N4,O4)/1000)*ExtraprimaMedica</f>
        <v>6.9661365384615388E-3</v>
      </c>
      <c r="H4" s="53"/>
      <c r="N4" s="55">
        <f>+IF(Condicion="Fumador",R4,V4)</f>
        <v>6.966136538461539</v>
      </c>
      <c r="O4" s="55">
        <f t="shared" ref="O4:O35" si="0">+IF(Condicion="Fumador",S4,W4)</f>
        <v>4.8160807692307692</v>
      </c>
      <c r="Q4" s="54">
        <v>0</v>
      </c>
      <c r="R4" s="201">
        <v>8.8351000000000006</v>
      </c>
      <c r="S4" s="201">
        <v>6.1082000000000001</v>
      </c>
      <c r="T4" s="201"/>
      <c r="U4" s="54">
        <v>0</v>
      </c>
      <c r="V4" s="201">
        <v>6.966136538461539</v>
      </c>
      <c r="W4" s="201">
        <v>4.8160807692307692</v>
      </c>
    </row>
    <row r="5" spans="2:23">
      <c r="B5" s="50">
        <v>1</v>
      </c>
      <c r="C5" s="51">
        <f>+IF('Calcula Tarifa'!$B$6="M",N5,O5)/1000</f>
        <v>3.6899999999999997E-4</v>
      </c>
      <c r="D5" s="52"/>
      <c r="F5" s="50">
        <v>1</v>
      </c>
      <c r="G5" s="51">
        <f>+(IF('Calcula Tarifa'!$B$6="M",N5,O5)/1000)*ExtraprimaMedica</f>
        <v>3.6899999999999997E-4</v>
      </c>
      <c r="H5" s="53"/>
      <c r="N5" s="55">
        <f t="shared" ref="N5:N35" si="1">+IF(Condicion="Fumador",R5,V5)</f>
        <v>0.36899999999999999</v>
      </c>
      <c r="O5" s="55">
        <f t="shared" si="0"/>
        <v>0.20295000000000002</v>
      </c>
      <c r="Q5" s="54">
        <v>1</v>
      </c>
      <c r="R5" s="201">
        <v>0.46799999999999997</v>
      </c>
      <c r="S5" s="201">
        <v>0.25740000000000002</v>
      </c>
      <c r="T5" s="201"/>
      <c r="U5" s="54">
        <v>1</v>
      </c>
      <c r="V5" s="201">
        <v>0.36899999999999999</v>
      </c>
      <c r="W5" s="201">
        <v>0.20295000000000002</v>
      </c>
    </row>
    <row r="6" spans="2:23">
      <c r="B6" s="50">
        <v>2</v>
      </c>
      <c r="C6" s="51">
        <f>+IF('Calcula Tarifa'!$B$6="M",N6,O6)/1000</f>
        <v>3.321E-4</v>
      </c>
      <c r="D6" s="52"/>
      <c r="F6" s="50">
        <v>2</v>
      </c>
      <c r="G6" s="51">
        <f>+(IF('Calcula Tarifa'!$B$6="M",N6,O6)/1000)*ExtraprimaMedica</f>
        <v>3.321E-4</v>
      </c>
      <c r="H6" s="53"/>
      <c r="N6" s="55">
        <f t="shared" si="1"/>
        <v>0.33210000000000001</v>
      </c>
      <c r="O6" s="55">
        <f t="shared" si="0"/>
        <v>0.20421153846153844</v>
      </c>
      <c r="Q6" s="54">
        <v>2</v>
      </c>
      <c r="R6" s="201">
        <v>0.42120000000000002</v>
      </c>
      <c r="S6" s="201">
        <v>0.25900000000000001</v>
      </c>
      <c r="T6" s="201"/>
      <c r="U6" s="54">
        <v>2</v>
      </c>
      <c r="V6" s="201">
        <v>0.33210000000000001</v>
      </c>
      <c r="W6" s="201">
        <v>0.20421153846153844</v>
      </c>
    </row>
    <row r="7" spans="2:23">
      <c r="B7" s="50">
        <v>3</v>
      </c>
      <c r="C7" s="51">
        <f>+IF('Calcula Tarifa'!$B$6="M",N7,O7)/1000</f>
        <v>3.0134999999999993E-4</v>
      </c>
      <c r="D7" s="52"/>
      <c r="F7" s="50">
        <v>3</v>
      </c>
      <c r="G7" s="51">
        <f>+(IF('Calcula Tarifa'!$B$6="M",N7,O7)/1000)*ExtraprimaMedica</f>
        <v>3.0134999999999993E-4</v>
      </c>
      <c r="H7" s="53"/>
      <c r="N7" s="55">
        <f t="shared" si="1"/>
        <v>0.30134999999999995</v>
      </c>
      <c r="O7" s="55">
        <f t="shared" si="0"/>
        <v>0.20539423076923075</v>
      </c>
      <c r="Q7" s="54">
        <v>3</v>
      </c>
      <c r="R7" s="201">
        <v>0.38219999999999998</v>
      </c>
      <c r="S7" s="201">
        <v>0.26050000000000001</v>
      </c>
      <c r="T7" s="201"/>
      <c r="U7" s="54">
        <v>3</v>
      </c>
      <c r="V7" s="201">
        <v>0.30134999999999995</v>
      </c>
      <c r="W7" s="201">
        <v>0.20539423076923075</v>
      </c>
    </row>
    <row r="8" spans="2:23">
      <c r="B8" s="50">
        <v>4</v>
      </c>
      <c r="C8" s="51">
        <f>+IF('Calcula Tarifa'!$B$6="M",N8,O8)/1000</f>
        <v>2.8289999999999999E-4</v>
      </c>
      <c r="D8" s="52"/>
      <c r="F8" s="50">
        <v>4</v>
      </c>
      <c r="G8" s="51">
        <f>+(IF('Calcula Tarifa'!$B$6="M",N8,O8)/1000)*ExtraprimaMedica</f>
        <v>2.8289999999999999E-4</v>
      </c>
      <c r="H8" s="53"/>
      <c r="N8" s="55">
        <f t="shared" si="1"/>
        <v>0.28289999999999998</v>
      </c>
      <c r="O8" s="55">
        <f t="shared" si="0"/>
        <v>0.20665576923076923</v>
      </c>
      <c r="Q8" s="54">
        <v>4</v>
      </c>
      <c r="R8" s="201">
        <v>0.35880000000000001</v>
      </c>
      <c r="S8" s="201">
        <v>0.2621</v>
      </c>
      <c r="T8" s="201"/>
      <c r="U8" s="54">
        <v>4</v>
      </c>
      <c r="V8" s="201">
        <v>0.28289999999999998</v>
      </c>
      <c r="W8" s="201">
        <v>0.20665576923076923</v>
      </c>
    </row>
    <row r="9" spans="2:23">
      <c r="B9" s="50">
        <v>5</v>
      </c>
      <c r="C9" s="51">
        <f>+IF('Calcula Tarifa'!$B$6="M",N9,O9)/1000</f>
        <v>2.6444999999999995E-4</v>
      </c>
      <c r="D9" s="52"/>
      <c r="F9" s="50">
        <v>5</v>
      </c>
      <c r="G9" s="51">
        <f>+(IF('Calcula Tarifa'!$B$6="M",N9,O9)/1000)*ExtraprimaMedica</f>
        <v>2.6444999999999995E-4</v>
      </c>
      <c r="H9" s="53"/>
      <c r="N9" s="55">
        <f t="shared" si="1"/>
        <v>0.26444999999999996</v>
      </c>
      <c r="O9" s="55">
        <f t="shared" si="0"/>
        <v>0.20783846153846153</v>
      </c>
      <c r="Q9" s="54">
        <v>5</v>
      </c>
      <c r="R9" s="201">
        <v>0.33539999999999998</v>
      </c>
      <c r="S9" s="201">
        <v>0.2636</v>
      </c>
      <c r="T9" s="201"/>
      <c r="U9" s="54">
        <v>5</v>
      </c>
      <c r="V9" s="201">
        <v>0.26444999999999996</v>
      </c>
      <c r="W9" s="201">
        <v>0.20783846153846153</v>
      </c>
    </row>
    <row r="10" spans="2:23">
      <c r="B10" s="50">
        <v>6</v>
      </c>
      <c r="C10" s="51">
        <f>+IF('Calcula Tarifa'!$B$6="M",N10,O10)/1000</f>
        <v>2.5214999999999998E-4</v>
      </c>
      <c r="D10" s="52"/>
      <c r="F10" s="50">
        <v>6</v>
      </c>
      <c r="G10" s="51">
        <f>+(IF('Calcula Tarifa'!$B$6="M",N10,O10)/1000)*ExtraprimaMedica</f>
        <v>2.5214999999999998E-4</v>
      </c>
      <c r="H10" s="53"/>
      <c r="N10" s="55">
        <f t="shared" si="1"/>
        <v>0.25214999999999999</v>
      </c>
      <c r="O10" s="55">
        <f t="shared" si="0"/>
        <v>0.20973076923076922</v>
      </c>
      <c r="Q10" s="54">
        <v>6</v>
      </c>
      <c r="R10" s="201">
        <v>0.31979999999999997</v>
      </c>
      <c r="S10" s="201">
        <v>0.26600000000000001</v>
      </c>
      <c r="T10" s="201"/>
      <c r="U10" s="54">
        <v>6</v>
      </c>
      <c r="V10" s="201">
        <v>0.25214999999999999</v>
      </c>
      <c r="W10" s="201">
        <v>0.20973076923076922</v>
      </c>
    </row>
    <row r="11" spans="2:23">
      <c r="B11" s="50">
        <v>7</v>
      </c>
      <c r="C11" s="51">
        <f>+IF('Calcula Tarifa'!$B$6="M",N11,O11)/1000</f>
        <v>2.4599999999999996E-4</v>
      </c>
      <c r="D11" s="52"/>
      <c r="F11" s="50">
        <v>7</v>
      </c>
      <c r="G11" s="51">
        <f>+(IF('Calcula Tarifa'!$B$6="M",N11,O11)/1000)*ExtraprimaMedica</f>
        <v>2.4599999999999996E-4</v>
      </c>
      <c r="H11" s="53"/>
      <c r="N11" s="55">
        <f t="shared" si="1"/>
        <v>0.24599999999999997</v>
      </c>
      <c r="O11" s="55">
        <f t="shared" si="0"/>
        <v>0.21154423076923076</v>
      </c>
      <c r="Q11" s="54">
        <v>7</v>
      </c>
      <c r="R11" s="201">
        <v>0.312</v>
      </c>
      <c r="S11" s="201">
        <v>0.26829999999999998</v>
      </c>
      <c r="T11" s="201"/>
      <c r="U11" s="54">
        <v>7</v>
      </c>
      <c r="V11" s="201">
        <v>0.24599999999999997</v>
      </c>
      <c r="W11" s="201">
        <v>0.21154423076923076</v>
      </c>
    </row>
    <row r="12" spans="2:23">
      <c r="B12" s="50">
        <v>8</v>
      </c>
      <c r="C12" s="51">
        <f>+IF('Calcula Tarifa'!$B$6="M",N12,O12)/1000</f>
        <v>2.3985E-4</v>
      </c>
      <c r="D12" s="52"/>
      <c r="F12" s="50">
        <v>8</v>
      </c>
      <c r="G12" s="51">
        <f>+(IF('Calcula Tarifa'!$B$6="M",N12,O12)/1000)*ExtraprimaMedica</f>
        <v>2.3985E-4</v>
      </c>
      <c r="H12" s="53"/>
      <c r="N12" s="55">
        <f t="shared" si="1"/>
        <v>0.23985000000000001</v>
      </c>
      <c r="O12" s="55">
        <f t="shared" si="0"/>
        <v>0.21398846153846152</v>
      </c>
      <c r="Q12" s="54">
        <v>8</v>
      </c>
      <c r="R12" s="201">
        <v>0.30420000000000003</v>
      </c>
      <c r="S12" s="201">
        <v>0.27139999999999997</v>
      </c>
      <c r="T12" s="201"/>
      <c r="U12" s="54">
        <v>8</v>
      </c>
      <c r="V12" s="201">
        <v>0.23985000000000001</v>
      </c>
      <c r="W12" s="201">
        <v>0.21398846153846152</v>
      </c>
    </row>
    <row r="13" spans="2:23">
      <c r="B13" s="50">
        <v>9</v>
      </c>
      <c r="C13" s="51">
        <f>+IF('Calcula Tarifa'!$B$6="M",N13,O13)/1000</f>
        <v>2.3369999999999999E-4</v>
      </c>
      <c r="D13" s="52"/>
      <c r="F13" s="50">
        <v>9</v>
      </c>
      <c r="G13" s="51">
        <f>+(IF('Calcula Tarifa'!$B$6="M",N13,O13)/1000)*ExtraprimaMedica</f>
        <v>2.3369999999999999E-4</v>
      </c>
      <c r="H13" s="53"/>
      <c r="N13" s="55">
        <f t="shared" si="1"/>
        <v>0.23369999999999999</v>
      </c>
      <c r="O13" s="55">
        <f t="shared" si="0"/>
        <v>0.21588076923076921</v>
      </c>
      <c r="Q13" s="54">
        <v>9</v>
      </c>
      <c r="R13" s="201">
        <v>0.2964</v>
      </c>
      <c r="S13" s="201">
        <v>0.27379999999999999</v>
      </c>
      <c r="T13" s="201"/>
      <c r="U13" s="54">
        <v>9</v>
      </c>
      <c r="V13" s="201">
        <v>0.23369999999999999</v>
      </c>
      <c r="W13" s="201">
        <v>0.21588076923076921</v>
      </c>
    </row>
    <row r="14" spans="2:23">
      <c r="B14" s="50">
        <v>10</v>
      </c>
      <c r="C14" s="51">
        <f>+IF('Calcula Tarifa'!$B$6="M",N14,O14)/1000</f>
        <v>2.2755E-4</v>
      </c>
      <c r="D14" s="52"/>
      <c r="F14" s="50">
        <v>10</v>
      </c>
      <c r="G14" s="51">
        <f>+(IF('Calcula Tarifa'!$B$6="M",N14,O14)/1000)*ExtraprimaMedica</f>
        <v>2.2755E-4</v>
      </c>
      <c r="H14" s="53"/>
      <c r="N14" s="55">
        <f t="shared" si="1"/>
        <v>0.22755</v>
      </c>
      <c r="O14" s="55">
        <f t="shared" si="0"/>
        <v>0.21832499999999999</v>
      </c>
      <c r="Q14" s="54">
        <v>10</v>
      </c>
      <c r="R14" s="201">
        <v>0.28860000000000002</v>
      </c>
      <c r="S14" s="201">
        <v>0.27689999999999998</v>
      </c>
      <c r="T14" s="201"/>
      <c r="U14" s="54">
        <v>10</v>
      </c>
      <c r="V14" s="201">
        <v>0.22755</v>
      </c>
      <c r="W14" s="201">
        <v>0.21832499999999999</v>
      </c>
    </row>
    <row r="15" spans="2:23">
      <c r="B15" s="50">
        <v>11</v>
      </c>
      <c r="C15" s="51">
        <f>+IF('Calcula Tarifa'!$B$6="M",N15,O15)/1000</f>
        <v>2.2755E-4</v>
      </c>
      <c r="D15" s="52"/>
      <c r="F15" s="50">
        <v>11</v>
      </c>
      <c r="G15" s="51">
        <f>+(IF('Calcula Tarifa'!$B$6="M",N15,O15)/1000)*ExtraprimaMedica</f>
        <v>2.2755E-4</v>
      </c>
      <c r="H15" s="53"/>
      <c r="N15" s="55">
        <f t="shared" si="1"/>
        <v>0.22755</v>
      </c>
      <c r="O15" s="55">
        <f t="shared" si="0"/>
        <v>0.22139999999999999</v>
      </c>
      <c r="Q15" s="54">
        <v>11</v>
      </c>
      <c r="R15" s="201">
        <v>0.28860000000000002</v>
      </c>
      <c r="S15" s="201">
        <v>0.28079999999999999</v>
      </c>
      <c r="T15" s="201"/>
      <c r="U15" s="54">
        <v>11</v>
      </c>
      <c r="V15" s="201">
        <v>0.22755</v>
      </c>
      <c r="W15" s="201">
        <v>0.22139999999999999</v>
      </c>
    </row>
    <row r="16" spans="2:23">
      <c r="B16" s="50">
        <v>12</v>
      </c>
      <c r="C16" s="51">
        <f>+IF('Calcula Tarifa'!$B$6="M",N16,O16)/1000</f>
        <v>2.1525000000000003E-4</v>
      </c>
      <c r="D16" s="52"/>
      <c r="F16" s="50">
        <v>12</v>
      </c>
      <c r="G16" s="51">
        <f>+(IF('Calcula Tarifa'!$B$6="M",N16,O16)/1000)*ExtraprimaMedica</f>
        <v>2.1525000000000003E-4</v>
      </c>
      <c r="H16" s="53"/>
      <c r="N16" s="55">
        <f t="shared" si="1"/>
        <v>0.21525000000000002</v>
      </c>
      <c r="O16" s="55">
        <f t="shared" si="0"/>
        <v>0.22447499999999998</v>
      </c>
      <c r="Q16" s="54">
        <v>12</v>
      </c>
      <c r="R16" s="201">
        <v>0.27300000000000002</v>
      </c>
      <c r="S16" s="201">
        <v>0.28470000000000001</v>
      </c>
      <c r="T16" s="201"/>
      <c r="U16" s="54">
        <v>12</v>
      </c>
      <c r="V16" s="201">
        <v>0.21525000000000002</v>
      </c>
      <c r="W16" s="201">
        <v>0.22447499999999998</v>
      </c>
    </row>
    <row r="17" spans="2:23">
      <c r="B17" s="50">
        <v>13</v>
      </c>
      <c r="C17" s="51">
        <f>+IF('Calcula Tarifa'!$B$6="M",N17,O17)/1000</f>
        <v>2.6200576923076925E-4</v>
      </c>
      <c r="D17" s="52"/>
      <c r="F17" s="50">
        <v>13</v>
      </c>
      <c r="G17" s="51">
        <f>+(IF('Calcula Tarifa'!$B$6="M",N17,O17)/1000)*ExtraprimaMedica</f>
        <v>2.6200576923076925E-4</v>
      </c>
      <c r="H17" s="53"/>
      <c r="N17" s="55">
        <f t="shared" si="1"/>
        <v>0.26200576923076924</v>
      </c>
      <c r="O17" s="55">
        <f t="shared" si="0"/>
        <v>0.22818076923076921</v>
      </c>
      <c r="Q17" s="54">
        <v>13</v>
      </c>
      <c r="R17" s="201">
        <v>0.33229999999999998</v>
      </c>
      <c r="S17" s="201">
        <v>0.28939999999999999</v>
      </c>
      <c r="T17" s="201"/>
      <c r="U17" s="54">
        <v>13</v>
      </c>
      <c r="V17" s="201">
        <v>0.26200576923076924</v>
      </c>
      <c r="W17" s="201">
        <v>0.22818076923076921</v>
      </c>
    </row>
    <row r="18" spans="2:23">
      <c r="B18" s="50">
        <v>14</v>
      </c>
      <c r="C18" s="51">
        <f>+IF('Calcula Tarifa'!$B$6="M",N18,O18)/1000</f>
        <v>3.1853846153846157E-4</v>
      </c>
      <c r="D18" s="52"/>
      <c r="F18" s="50">
        <v>14</v>
      </c>
      <c r="G18" s="51">
        <f>+(IF('Calcula Tarifa'!$B$6="M",N18,O18)/1000)*ExtraprimaMedica</f>
        <v>3.1853846153846157E-4</v>
      </c>
      <c r="H18" s="53"/>
      <c r="N18" s="55">
        <f t="shared" si="1"/>
        <v>0.31853846153846155</v>
      </c>
      <c r="O18" s="55">
        <f t="shared" si="0"/>
        <v>0.23188653846153845</v>
      </c>
      <c r="Q18" s="54">
        <v>14</v>
      </c>
      <c r="R18" s="201">
        <v>0.40400000000000003</v>
      </c>
      <c r="S18" s="201">
        <v>0.29409999999999997</v>
      </c>
      <c r="T18" s="201"/>
      <c r="U18" s="54">
        <v>14</v>
      </c>
      <c r="V18" s="201">
        <v>0.31853846153846155</v>
      </c>
      <c r="W18" s="201">
        <v>0.23188653846153845</v>
      </c>
    </row>
    <row r="19" spans="2:23">
      <c r="B19" s="50">
        <v>15</v>
      </c>
      <c r="C19" s="51">
        <f>+IF('Calcula Tarifa'!$B$6="M",N19,O19)/1000</f>
        <v>3.6773846153846152E-4</v>
      </c>
      <c r="D19" s="52"/>
      <c r="F19" s="50">
        <v>15</v>
      </c>
      <c r="G19" s="51">
        <f>+(IF('Calcula Tarifa'!$B$6="M",N19,O19)/1000)*ExtraprimaMedica</f>
        <v>3.6773846153846152E-4</v>
      </c>
      <c r="H19" s="53"/>
      <c r="N19" s="55">
        <f t="shared" si="1"/>
        <v>0.36773846153846151</v>
      </c>
      <c r="O19" s="55">
        <f t="shared" si="0"/>
        <v>0.23677500000000001</v>
      </c>
      <c r="Q19" s="54">
        <v>15</v>
      </c>
      <c r="R19" s="201">
        <v>0.46640000000000004</v>
      </c>
      <c r="S19" s="201">
        <v>0.30030000000000001</v>
      </c>
      <c r="T19" s="201"/>
      <c r="U19" s="54">
        <v>15</v>
      </c>
      <c r="V19" s="201">
        <v>0.36773846153846151</v>
      </c>
      <c r="W19" s="201">
        <v>0.23677500000000001</v>
      </c>
    </row>
    <row r="20" spans="2:23">
      <c r="B20" s="50">
        <v>16</v>
      </c>
      <c r="C20" s="51">
        <f>+IF('Calcula Tarifa'!$B$6="M",N20,O20)/1000</f>
        <v>4.1078846153846151E-4</v>
      </c>
      <c r="D20" s="52"/>
      <c r="F20" s="50">
        <v>16</v>
      </c>
      <c r="G20" s="51">
        <f>+(IF('Calcula Tarifa'!$B$6="M",N20,O20)/1000)*ExtraprimaMedica</f>
        <v>4.1078846153846151E-4</v>
      </c>
      <c r="H20" s="53"/>
      <c r="N20" s="55">
        <f t="shared" si="1"/>
        <v>0.41078846153846149</v>
      </c>
      <c r="O20" s="55">
        <f t="shared" si="0"/>
        <v>0.24111153846153846</v>
      </c>
      <c r="Q20" s="54">
        <v>16</v>
      </c>
      <c r="R20" s="201">
        <v>0.52100000000000002</v>
      </c>
      <c r="S20" s="201">
        <v>0.30580000000000002</v>
      </c>
      <c r="T20" s="201"/>
      <c r="U20" s="54">
        <v>16</v>
      </c>
      <c r="V20" s="201">
        <v>0.41078846153846149</v>
      </c>
      <c r="W20" s="201">
        <v>0.24111153846153846</v>
      </c>
    </row>
    <row r="21" spans="2:23">
      <c r="B21" s="50">
        <v>17</v>
      </c>
      <c r="C21" s="51">
        <f>+IF('Calcula Tarifa'!$B$6="M",N21,O21)/1000</f>
        <v>4.4894999999999994E-4</v>
      </c>
      <c r="D21" s="52"/>
      <c r="F21" s="50">
        <v>17</v>
      </c>
      <c r="G21" s="51">
        <f>+(IF('Calcula Tarifa'!$B$6="M",N21,O21)/1000)*ExtraprimaMedica</f>
        <v>4.4894999999999994E-4</v>
      </c>
      <c r="H21" s="53"/>
      <c r="N21" s="55">
        <f t="shared" si="1"/>
        <v>0.44894999999999996</v>
      </c>
      <c r="O21" s="55">
        <f t="shared" si="0"/>
        <v>0.24663076923076924</v>
      </c>
      <c r="Q21" s="54">
        <v>17</v>
      </c>
      <c r="R21" s="201">
        <v>0.56940000000000002</v>
      </c>
      <c r="S21" s="201">
        <v>0.31280000000000002</v>
      </c>
      <c r="T21" s="201"/>
      <c r="U21" s="54">
        <v>17</v>
      </c>
      <c r="V21" s="201">
        <v>0.44894999999999996</v>
      </c>
      <c r="W21" s="201">
        <v>0.24663076923076924</v>
      </c>
    </row>
    <row r="22" spans="2:23">
      <c r="B22" s="50">
        <v>18</v>
      </c>
      <c r="C22" s="51">
        <f>+IF('Calcula Tarifa'!$B$6="M",N22,O22)/1000</f>
        <v>4.6369423076923072E-4</v>
      </c>
      <c r="D22" s="52"/>
      <c r="F22" s="50">
        <v>18</v>
      </c>
      <c r="G22" s="51">
        <f>+(IF('Calcula Tarifa'!$B$6="M",N22,O22)/1000)*ExtraprimaMedica</f>
        <v>4.6369423076923072E-4</v>
      </c>
      <c r="H22" s="53"/>
      <c r="N22" s="55">
        <f t="shared" si="1"/>
        <v>0.46369423076923072</v>
      </c>
      <c r="O22" s="55">
        <f t="shared" si="0"/>
        <v>0.2527807692307692</v>
      </c>
      <c r="Q22" s="54">
        <v>18</v>
      </c>
      <c r="R22" s="201">
        <v>0.58809999999999996</v>
      </c>
      <c r="S22" s="201">
        <v>0.3206</v>
      </c>
      <c r="T22" s="201"/>
      <c r="U22" s="54">
        <v>18</v>
      </c>
      <c r="V22" s="201">
        <v>0.46369423076923072</v>
      </c>
      <c r="W22" s="201">
        <v>0.2527807692307692</v>
      </c>
    </row>
    <row r="23" spans="2:23">
      <c r="B23" s="50">
        <v>19</v>
      </c>
      <c r="C23" s="51">
        <f>+IF('Calcula Tarifa'!$B$6="M",N23,O23)/1000</f>
        <v>4.6558653846153842E-4</v>
      </c>
      <c r="D23" s="52"/>
      <c r="F23" s="50">
        <v>19</v>
      </c>
      <c r="G23" s="51">
        <f>+(IF('Calcula Tarifa'!$B$6="M",N23,O23)/1000)*ExtraprimaMedica</f>
        <v>4.6558653846153842E-4</v>
      </c>
      <c r="H23" s="53"/>
      <c r="N23" s="55">
        <f t="shared" si="1"/>
        <v>0.46558653846153841</v>
      </c>
      <c r="O23" s="55">
        <f t="shared" si="0"/>
        <v>0.25956153846153845</v>
      </c>
      <c r="Q23" s="54">
        <v>19</v>
      </c>
      <c r="R23" s="201">
        <v>0.59050000000000002</v>
      </c>
      <c r="S23" s="202">
        <v>0.32919999999999999</v>
      </c>
      <c r="T23" s="202"/>
      <c r="U23" s="54">
        <v>19</v>
      </c>
      <c r="V23" s="201">
        <v>0.46558653846153841</v>
      </c>
      <c r="W23" s="201">
        <v>0.25956153846153845</v>
      </c>
    </row>
    <row r="24" spans="2:23">
      <c r="B24" s="50">
        <v>20</v>
      </c>
      <c r="C24" s="51">
        <f>+IF('Calcula Tarifa'!$B$6="M",N24,O24)/1000</f>
        <v>4.6558653846153842E-4</v>
      </c>
      <c r="D24" s="52"/>
      <c r="F24" s="50">
        <v>20</v>
      </c>
      <c r="G24" s="51">
        <f>+(IF('Calcula Tarifa'!$B$6="M",N24,O24)/1000)*ExtraprimaMedica</f>
        <v>4.6558653846153842E-4</v>
      </c>
      <c r="H24" s="53"/>
      <c r="N24" s="55">
        <f t="shared" si="1"/>
        <v>0.46558653846153841</v>
      </c>
      <c r="O24" s="55">
        <f t="shared" si="0"/>
        <v>0.2668942307692308</v>
      </c>
      <c r="Q24" s="54">
        <v>20</v>
      </c>
      <c r="R24" s="201">
        <v>0.59050000000000002</v>
      </c>
      <c r="S24" s="202">
        <v>0.33850000000000002</v>
      </c>
      <c r="T24" s="202"/>
      <c r="U24" s="54">
        <v>20</v>
      </c>
      <c r="V24" s="201">
        <v>0.46558653846153841</v>
      </c>
      <c r="W24" s="201">
        <v>0.2668942307692308</v>
      </c>
    </row>
    <row r="25" spans="2:23">
      <c r="B25" s="50">
        <v>21</v>
      </c>
      <c r="C25" s="51">
        <f>+IF('Calcula Tarifa'!$B$6="M",N25,O25)/1000</f>
        <v>4.7481153846153838E-4</v>
      </c>
      <c r="D25" s="52"/>
      <c r="F25" s="50">
        <v>21</v>
      </c>
      <c r="G25" s="51">
        <f>+(IF('Calcula Tarifa'!$B$6="M",N25,O25)/1000)*ExtraprimaMedica</f>
        <v>4.7481153846153838E-4</v>
      </c>
      <c r="H25" s="53"/>
      <c r="N25" s="55">
        <f t="shared" si="1"/>
        <v>0.4748115384615384</v>
      </c>
      <c r="O25" s="55">
        <f t="shared" si="0"/>
        <v>0.27548846153846152</v>
      </c>
      <c r="Q25" s="54">
        <v>21</v>
      </c>
      <c r="R25" s="201">
        <v>0.60219999999999996</v>
      </c>
      <c r="S25" s="202">
        <v>0.34939999999999999</v>
      </c>
      <c r="T25" s="202"/>
      <c r="U25" s="54">
        <v>21</v>
      </c>
      <c r="V25" s="201">
        <v>0.4748115384615384</v>
      </c>
      <c r="W25" s="201">
        <v>0.27548846153846152</v>
      </c>
    </row>
    <row r="26" spans="2:23">
      <c r="B26" s="50">
        <v>22</v>
      </c>
      <c r="C26" s="51">
        <f>+IF('Calcula Tarifa'!$B$6="M",N26,O26)/1000</f>
        <v>5.0429999999999995E-4</v>
      </c>
      <c r="D26" s="52"/>
      <c r="F26" s="50">
        <v>22</v>
      </c>
      <c r="G26" s="51">
        <f>+(IF('Calcula Tarifa'!$B$6="M",N26,O26)/1000)*ExtraprimaMedica</f>
        <v>5.0429999999999995E-4</v>
      </c>
      <c r="H26" s="53"/>
      <c r="N26" s="55">
        <f t="shared" si="1"/>
        <v>0.50429999999999997</v>
      </c>
      <c r="O26" s="55">
        <f t="shared" si="0"/>
        <v>0.2847134615384615</v>
      </c>
      <c r="Q26" s="54">
        <v>22</v>
      </c>
      <c r="R26" s="201">
        <v>0.63959999999999995</v>
      </c>
      <c r="S26" s="202">
        <v>0.36109999999999998</v>
      </c>
      <c r="T26" s="202"/>
      <c r="U26" s="54">
        <v>22</v>
      </c>
      <c r="V26" s="201">
        <v>0.50429999999999997</v>
      </c>
      <c r="W26" s="201">
        <v>0.2847134615384615</v>
      </c>
    </row>
    <row r="27" spans="2:23">
      <c r="B27" s="50">
        <v>23</v>
      </c>
      <c r="C27" s="51">
        <f>+IF('Calcula Tarifa'!$B$6="M",N27,O27)/1000</f>
        <v>4.6921346153846148E-4</v>
      </c>
      <c r="D27" s="52"/>
      <c r="F27" s="50">
        <v>23</v>
      </c>
      <c r="G27" s="51">
        <f>+(IF('Calcula Tarifa'!$B$6="M",N27,O27)/1000)*ExtraprimaMedica</f>
        <v>4.6921346153846148E-4</v>
      </c>
      <c r="H27" s="53"/>
      <c r="N27" s="55">
        <f t="shared" si="1"/>
        <v>0.4692134615384615</v>
      </c>
      <c r="O27" s="55">
        <f t="shared" si="0"/>
        <v>0.29456923076923075</v>
      </c>
      <c r="Q27" s="54">
        <v>23</v>
      </c>
      <c r="R27" s="201">
        <v>0.59509999999999996</v>
      </c>
      <c r="S27" s="201">
        <v>0.37359999999999999</v>
      </c>
      <c r="T27" s="201"/>
      <c r="U27" s="54">
        <v>23</v>
      </c>
      <c r="V27" s="201">
        <v>0.4692134615384615</v>
      </c>
      <c r="W27" s="201">
        <v>0.29456923076923075</v>
      </c>
    </row>
    <row r="28" spans="2:23">
      <c r="B28" s="50">
        <v>24</v>
      </c>
      <c r="C28" s="51">
        <f>+IF('Calcula Tarifa'!$B$6="M",N28,O28)/1000</f>
        <v>4.5573076923076915E-4</v>
      </c>
      <c r="D28" s="52"/>
      <c r="F28" s="50">
        <v>24</v>
      </c>
      <c r="G28" s="51">
        <f>+(IF('Calcula Tarifa'!$B$6="M",N28,O28)/1000)*ExtraprimaMedica</f>
        <v>4.5573076923076915E-4</v>
      </c>
      <c r="H28" s="53"/>
      <c r="N28" s="55">
        <f t="shared" si="1"/>
        <v>0.45573076923076916</v>
      </c>
      <c r="O28" s="55">
        <f t="shared" si="0"/>
        <v>0.30623846153846157</v>
      </c>
      <c r="Q28" s="54">
        <v>24</v>
      </c>
      <c r="R28" s="201">
        <v>0.57799999999999996</v>
      </c>
      <c r="S28" s="201">
        <v>0.38840000000000002</v>
      </c>
      <c r="T28" s="201"/>
      <c r="U28" s="54">
        <v>24</v>
      </c>
      <c r="V28" s="201">
        <v>0.45573076923076916</v>
      </c>
      <c r="W28" s="201">
        <v>0.30623846153846157</v>
      </c>
    </row>
    <row r="29" spans="2:23">
      <c r="B29" s="50">
        <v>25</v>
      </c>
      <c r="C29" s="51">
        <f>+IF('Calcula Tarifa'!$B$6="M",N29,O29)/1000</f>
        <v>4.5139423076923075E-4</v>
      </c>
      <c r="D29" s="52"/>
      <c r="F29" s="50">
        <v>25</v>
      </c>
      <c r="G29" s="51">
        <f>+(IF('Calcula Tarifa'!$B$6="M",N29,O29)/1000)*ExtraprimaMedica</f>
        <v>4.5139423076923075E-4</v>
      </c>
      <c r="H29" s="53"/>
      <c r="N29" s="55">
        <f t="shared" si="1"/>
        <v>0.45139423076923074</v>
      </c>
      <c r="O29" s="55">
        <f t="shared" si="0"/>
        <v>0.31916923076923076</v>
      </c>
      <c r="Q29" s="54">
        <v>25</v>
      </c>
      <c r="R29" s="201">
        <v>0.57250000000000001</v>
      </c>
      <c r="S29" s="201">
        <v>0.40479999999999999</v>
      </c>
      <c r="T29" s="201"/>
      <c r="U29" s="54">
        <v>25</v>
      </c>
      <c r="V29" s="201">
        <v>0.45139423076923074</v>
      </c>
      <c r="W29" s="201">
        <v>0.31916923076923076</v>
      </c>
    </row>
    <row r="30" spans="2:23">
      <c r="B30" s="50">
        <v>26</v>
      </c>
      <c r="C30" s="51">
        <f>+IF('Calcula Tarifa'!$B$6="M",N30,O30)/1000</f>
        <v>4.4279999999999998E-4</v>
      </c>
      <c r="D30" s="52"/>
      <c r="F30" s="50">
        <v>26</v>
      </c>
      <c r="G30" s="51">
        <f>+(IF('Calcula Tarifa'!$B$6="M",N30,O30)/1000)*ExtraprimaMedica</f>
        <v>4.4279999999999998E-4</v>
      </c>
      <c r="H30" s="53"/>
      <c r="N30" s="55">
        <f t="shared" si="1"/>
        <v>0.44279999999999997</v>
      </c>
      <c r="O30" s="55">
        <f t="shared" si="0"/>
        <v>0.33336153846153849</v>
      </c>
      <c r="Q30" s="54">
        <v>26</v>
      </c>
      <c r="R30" s="201">
        <v>0.56159999999999999</v>
      </c>
      <c r="S30" s="201">
        <v>0.42280000000000001</v>
      </c>
      <c r="T30" s="201"/>
      <c r="U30" s="54">
        <v>26</v>
      </c>
      <c r="V30" s="201">
        <v>0.44279999999999997</v>
      </c>
      <c r="W30" s="201">
        <v>0.33336153846153849</v>
      </c>
    </row>
    <row r="31" spans="2:23">
      <c r="B31" s="50">
        <v>27</v>
      </c>
      <c r="C31" s="51">
        <f>+IF('Calcula Tarifa'!$B$6="M",N31,O31)/1000</f>
        <v>4.1819999999999997E-4</v>
      </c>
      <c r="D31" s="52"/>
      <c r="F31" s="50">
        <v>27</v>
      </c>
      <c r="G31" s="51">
        <f>+(IF('Calcula Tarifa'!$B$6="M",N31,O31)/1000)*ExtraprimaMedica</f>
        <v>4.1819999999999997E-4</v>
      </c>
      <c r="H31" s="53"/>
      <c r="N31" s="55">
        <f t="shared" si="1"/>
        <v>0.41819999999999996</v>
      </c>
      <c r="O31" s="55">
        <f t="shared" si="0"/>
        <v>0.34928846153846155</v>
      </c>
      <c r="Q31" s="54">
        <v>27</v>
      </c>
      <c r="R31" s="201">
        <v>0.53039999999999998</v>
      </c>
      <c r="S31" s="201">
        <v>0.443</v>
      </c>
      <c r="T31" s="201"/>
      <c r="U31" s="54">
        <v>27</v>
      </c>
      <c r="V31" s="201">
        <v>0.41819999999999996</v>
      </c>
      <c r="W31" s="201">
        <v>0.34928846153846155</v>
      </c>
    </row>
    <row r="32" spans="2:23">
      <c r="B32" s="50">
        <v>28</v>
      </c>
      <c r="C32" s="51">
        <f>+IF('Calcula Tarifa'!$B$6="M",N32,O32)/1000</f>
        <v>4.6984423076923079E-4</v>
      </c>
      <c r="D32" s="52"/>
      <c r="F32" s="50">
        <v>28</v>
      </c>
      <c r="G32" s="51">
        <f>+(IF('Calcula Tarifa'!$B$6="M",N32,O32)/1000)*ExtraprimaMedica</f>
        <v>4.6984423076923079E-4</v>
      </c>
      <c r="H32" s="53"/>
      <c r="N32" s="55">
        <f t="shared" si="1"/>
        <v>0.46984423076923076</v>
      </c>
      <c r="O32" s="55">
        <f t="shared" si="0"/>
        <v>0.36655576923076916</v>
      </c>
      <c r="Q32" s="54">
        <v>28</v>
      </c>
      <c r="R32" s="201">
        <v>0.59589999999999999</v>
      </c>
      <c r="S32" s="201">
        <v>0.46489999999999992</v>
      </c>
      <c r="T32" s="201"/>
      <c r="U32" s="54">
        <v>28</v>
      </c>
      <c r="V32" s="201">
        <v>0.46984423076923076</v>
      </c>
      <c r="W32" s="201">
        <v>0.36655576923076916</v>
      </c>
    </row>
    <row r="33" spans="2:23">
      <c r="B33" s="50">
        <v>29</v>
      </c>
      <c r="C33" s="51">
        <f>+IF('Calcula Tarifa'!$B$6="M",N33,O33)/1000</f>
        <v>5.01225E-4</v>
      </c>
      <c r="D33" s="52"/>
      <c r="F33" s="50">
        <v>29</v>
      </c>
      <c r="G33" s="51">
        <f>+(IF('Calcula Tarifa'!$B$6="M",N33,O33)/1000)*ExtraprimaMedica</f>
        <v>5.01225E-4</v>
      </c>
      <c r="H33" s="53"/>
      <c r="N33" s="55">
        <f t="shared" si="1"/>
        <v>0.50122500000000003</v>
      </c>
      <c r="O33" s="55">
        <f t="shared" si="0"/>
        <v>0.38618846153846154</v>
      </c>
      <c r="Q33" s="54">
        <v>29</v>
      </c>
      <c r="R33" s="201">
        <v>0.63570000000000004</v>
      </c>
      <c r="S33" s="201">
        <v>0.48980000000000007</v>
      </c>
      <c r="T33" s="201"/>
      <c r="U33" s="54">
        <v>29</v>
      </c>
      <c r="V33" s="201">
        <v>0.50122500000000003</v>
      </c>
      <c r="W33" s="201">
        <v>0.38618846153846154</v>
      </c>
    </row>
    <row r="34" spans="2:23">
      <c r="B34" s="50">
        <v>30</v>
      </c>
      <c r="C34" s="51">
        <f>+IF('Calcula Tarifa'!$B$6="M",N34,O34)/1000</f>
        <v>5.3134423076923076E-4</v>
      </c>
      <c r="D34" s="52"/>
      <c r="F34" s="50">
        <v>30</v>
      </c>
      <c r="G34" s="51">
        <f>+(IF('Calcula Tarifa'!$B$6="M",N34,O34)/1000)*ExtraprimaMedica</f>
        <v>5.3134423076923076E-4</v>
      </c>
      <c r="H34" s="53"/>
      <c r="N34" s="55">
        <f t="shared" si="1"/>
        <v>0.53134423076923076</v>
      </c>
      <c r="O34" s="55">
        <f t="shared" si="0"/>
        <v>0.4077134615384615</v>
      </c>
      <c r="Q34" s="54">
        <v>30</v>
      </c>
      <c r="R34" s="201">
        <v>0.67390000000000005</v>
      </c>
      <c r="S34" s="201">
        <v>0.5171</v>
      </c>
      <c r="T34" s="201"/>
      <c r="U34" s="54">
        <v>30</v>
      </c>
      <c r="V34" s="201">
        <v>0.53134423076923076</v>
      </c>
      <c r="W34" s="201">
        <v>0.4077134615384615</v>
      </c>
    </row>
    <row r="35" spans="2:23">
      <c r="B35" s="50">
        <v>31</v>
      </c>
      <c r="C35" s="51">
        <f>+IF('Calcula Tarifa'!$B$6="M",N35,O35)/1000</f>
        <v>5.7746923076923071E-4</v>
      </c>
      <c r="D35" s="52"/>
      <c r="F35" s="50">
        <v>31</v>
      </c>
      <c r="G35" s="51">
        <f>+(IF('Calcula Tarifa'!$B$6="M",N35,O35)/1000)*ExtraprimaMedica</f>
        <v>5.7746923076923071E-4</v>
      </c>
      <c r="H35" s="53"/>
      <c r="N35" s="55">
        <f t="shared" si="1"/>
        <v>0.57746923076923073</v>
      </c>
      <c r="O35" s="55">
        <f t="shared" si="0"/>
        <v>0.43231346153846151</v>
      </c>
      <c r="Q35" s="54">
        <v>31</v>
      </c>
      <c r="R35" s="201">
        <v>0.73240000000000005</v>
      </c>
      <c r="S35" s="201">
        <v>0.54830000000000001</v>
      </c>
      <c r="T35" s="201"/>
      <c r="U35" s="54">
        <v>31</v>
      </c>
      <c r="V35" s="201">
        <v>0.57746923076923073</v>
      </c>
      <c r="W35" s="201">
        <v>0.43231346153846151</v>
      </c>
    </row>
    <row r="36" spans="2:23">
      <c r="B36" s="50">
        <v>32</v>
      </c>
      <c r="C36" s="51">
        <f>+IF('Calcula Tarifa'!$B$6="M",N36,O36)/1000</f>
        <v>6.5804999999999998E-4</v>
      </c>
      <c r="D36" s="52"/>
      <c r="F36" s="50">
        <v>32</v>
      </c>
      <c r="G36" s="51">
        <f>+(IF('Calcula Tarifa'!$B$6="M",N36,O36)/1000)*ExtraprimaMedica</f>
        <v>6.5804999999999998E-4</v>
      </c>
      <c r="H36" s="53"/>
      <c r="N36" s="55">
        <f t="shared" ref="N36:N67" si="2">+IF(Condicion="Fumador",R36,V36)</f>
        <v>0.65805000000000002</v>
      </c>
      <c r="O36" s="55">
        <f t="shared" ref="O36:O67" si="3">+IF(Condicion="Fumador",S36,W36)</f>
        <v>0.45943653846153842</v>
      </c>
      <c r="Q36" s="54">
        <v>32</v>
      </c>
      <c r="R36" s="203">
        <v>0.83460000000000012</v>
      </c>
      <c r="S36" s="201">
        <v>0.5827</v>
      </c>
      <c r="T36" s="201"/>
      <c r="U36" s="54">
        <v>32</v>
      </c>
      <c r="V36" s="201">
        <v>0.65805000000000002</v>
      </c>
      <c r="W36" s="201">
        <v>0.45943653846153842</v>
      </c>
    </row>
    <row r="37" spans="2:23">
      <c r="B37" s="50">
        <v>33</v>
      </c>
      <c r="C37" s="51">
        <f>+IF('Calcula Tarifa'!$B$6="M",N37,O37)/1000</f>
        <v>6.6664423076923075E-4</v>
      </c>
      <c r="D37" s="52"/>
      <c r="F37" s="50">
        <v>33</v>
      </c>
      <c r="G37" s="51">
        <f>+(IF('Calcula Tarifa'!$B$6="M",N37,O37)/1000)*ExtraprimaMedica</f>
        <v>6.6664423076923075E-4</v>
      </c>
      <c r="H37" s="53"/>
      <c r="N37" s="55">
        <f t="shared" si="2"/>
        <v>0.66664423076923074</v>
      </c>
      <c r="O37" s="55">
        <f t="shared" si="3"/>
        <v>0.48892499999999994</v>
      </c>
      <c r="Q37" s="54">
        <v>33</v>
      </c>
      <c r="R37" s="203">
        <v>0.84549999999999992</v>
      </c>
      <c r="S37" s="201">
        <v>0.62009999999999998</v>
      </c>
      <c r="T37" s="201"/>
      <c r="U37" s="54">
        <v>33</v>
      </c>
      <c r="V37" s="201">
        <v>0.66664423076923074</v>
      </c>
      <c r="W37" s="201">
        <v>0.48892499999999994</v>
      </c>
    </row>
    <row r="38" spans="2:23">
      <c r="B38" s="50">
        <v>34</v>
      </c>
      <c r="C38" s="51">
        <f>+IF('Calcula Tarifa'!$B$6="M",N38,O38)/1000</f>
        <v>6.7523846153846152E-4</v>
      </c>
      <c r="D38" s="52"/>
      <c r="F38" s="50">
        <v>34</v>
      </c>
      <c r="G38" s="51">
        <f>+(IF('Calcula Tarifa'!$B$6="M",N38,O38)/1000)*ExtraprimaMedica</f>
        <v>6.7523846153846152E-4</v>
      </c>
      <c r="H38" s="53"/>
      <c r="N38" s="55">
        <f t="shared" si="2"/>
        <v>0.67523846153846157</v>
      </c>
      <c r="O38" s="55">
        <f t="shared" si="3"/>
        <v>0.52274999999999994</v>
      </c>
      <c r="Q38" s="54">
        <v>34</v>
      </c>
      <c r="R38" s="203">
        <v>0.85640000000000005</v>
      </c>
      <c r="S38" s="203">
        <v>0.66300000000000003</v>
      </c>
      <c r="T38" s="203"/>
      <c r="U38" s="54">
        <v>34</v>
      </c>
      <c r="V38" s="201">
        <v>0.67523846153846157</v>
      </c>
      <c r="W38" s="201">
        <v>0.52274999999999994</v>
      </c>
    </row>
    <row r="39" spans="2:23">
      <c r="B39" s="50">
        <v>35</v>
      </c>
      <c r="C39" s="51">
        <f>+IF('Calcula Tarifa'!$B$6="M",N39,O39)/1000</f>
        <v>6.8391153846153842E-4</v>
      </c>
      <c r="D39" s="52"/>
      <c r="F39" s="50">
        <v>35</v>
      </c>
      <c r="G39" s="51">
        <f>+(IF('Calcula Tarifa'!$B$6="M",N39,O39)/1000)*ExtraprimaMedica</f>
        <v>6.8391153846153842E-4</v>
      </c>
      <c r="H39" s="53"/>
      <c r="N39" s="55">
        <f t="shared" si="2"/>
        <v>0.6839115384615384</v>
      </c>
      <c r="O39" s="55">
        <f t="shared" si="3"/>
        <v>0.55964999999999998</v>
      </c>
      <c r="Q39" s="54">
        <v>35</v>
      </c>
      <c r="R39" s="203">
        <v>0.86739999999999995</v>
      </c>
      <c r="S39" s="203">
        <v>0.70979999999999999</v>
      </c>
      <c r="T39" s="203"/>
      <c r="U39" s="54">
        <v>35</v>
      </c>
      <c r="V39" s="201">
        <v>0.6839115384615384</v>
      </c>
      <c r="W39" s="201">
        <v>0.55964999999999998</v>
      </c>
    </row>
    <row r="40" spans="2:23">
      <c r="B40" s="50">
        <v>36</v>
      </c>
      <c r="C40" s="51">
        <f>+IF('Calcula Tarifa'!$B$6="M",N40,O40)/1000</f>
        <v>6.9250576923076909E-4</v>
      </c>
      <c r="D40" s="52"/>
      <c r="F40" s="50">
        <v>36</v>
      </c>
      <c r="G40" s="51">
        <f>+(IF('Calcula Tarifa'!$B$6="M",N40,O40)/1000)*ExtraprimaMedica</f>
        <v>6.9250576923076909E-4</v>
      </c>
      <c r="H40" s="53"/>
      <c r="N40" s="55">
        <f t="shared" si="2"/>
        <v>0.69250576923076912</v>
      </c>
      <c r="O40" s="55">
        <f t="shared" si="3"/>
        <v>0.60088653846153839</v>
      </c>
      <c r="Q40" s="54">
        <v>36</v>
      </c>
      <c r="R40" s="201">
        <v>0.87829999999999986</v>
      </c>
      <c r="S40" s="201">
        <v>0.7621</v>
      </c>
      <c r="T40" s="201"/>
      <c r="U40" s="54">
        <v>36</v>
      </c>
      <c r="V40" s="201">
        <v>0.69250576923076912</v>
      </c>
      <c r="W40" s="201">
        <v>0.60088653846153839</v>
      </c>
    </row>
    <row r="41" spans="2:23">
      <c r="B41" s="50">
        <v>37</v>
      </c>
      <c r="C41" s="51">
        <f>+IF('Calcula Tarifa'!$B$6="M",N41,O41)/1000</f>
        <v>7.0109999999999997E-4</v>
      </c>
      <c r="D41" s="52"/>
      <c r="F41" s="50">
        <v>37</v>
      </c>
      <c r="G41" s="51">
        <f>+(IF('Calcula Tarifa'!$B$6="M",N41,O41)/1000)*ExtraprimaMedica</f>
        <v>7.0109999999999997E-4</v>
      </c>
      <c r="H41" s="53"/>
      <c r="N41" s="55">
        <f t="shared" si="2"/>
        <v>0.70109999999999995</v>
      </c>
      <c r="O41" s="55">
        <f t="shared" si="3"/>
        <v>0.64701153846153836</v>
      </c>
      <c r="Q41" s="54">
        <v>37</v>
      </c>
      <c r="R41" s="201">
        <v>0.88919999999999999</v>
      </c>
      <c r="S41" s="201">
        <v>0.8206</v>
      </c>
      <c r="T41" s="201"/>
      <c r="U41" s="54">
        <v>37</v>
      </c>
      <c r="V41" s="201">
        <v>0.70109999999999995</v>
      </c>
      <c r="W41" s="201">
        <v>0.64701153846153836</v>
      </c>
    </row>
    <row r="42" spans="2:23">
      <c r="B42" s="50">
        <v>38</v>
      </c>
      <c r="C42" s="51">
        <f>+IF('Calcula Tarifa'!$B$6="M",N42,O42)/1000</f>
        <v>8.1613653846153834E-4</v>
      </c>
      <c r="D42" s="52"/>
      <c r="F42" s="50">
        <v>38</v>
      </c>
      <c r="G42" s="51">
        <f>+(IF('Calcula Tarifa'!$B$6="M",N42,O42)/1000)*ExtraprimaMedica</f>
        <v>8.1613653846153834E-4</v>
      </c>
      <c r="H42" s="53"/>
      <c r="N42" s="55">
        <f t="shared" si="2"/>
        <v>0.81613653846153833</v>
      </c>
      <c r="O42" s="55">
        <f t="shared" si="3"/>
        <v>0.69865576923076922</v>
      </c>
      <c r="Q42" s="54">
        <v>38</v>
      </c>
      <c r="R42" s="201">
        <v>1.0350999999999999</v>
      </c>
      <c r="S42" s="201">
        <v>0.88610000000000011</v>
      </c>
      <c r="T42" s="201"/>
      <c r="U42" s="54">
        <v>38</v>
      </c>
      <c r="V42" s="201">
        <v>0.81613653846153833</v>
      </c>
      <c r="W42" s="201">
        <v>0.69865576923076922</v>
      </c>
    </row>
    <row r="43" spans="2:23">
      <c r="B43" s="50">
        <v>39</v>
      </c>
      <c r="C43" s="51">
        <f>+IF('Calcula Tarifa'!$B$6="M",N43,O43)/1000</f>
        <v>9.2738846153846144E-4</v>
      </c>
      <c r="D43" s="52"/>
      <c r="F43" s="50">
        <v>39</v>
      </c>
      <c r="G43" s="51">
        <f>+(IF('Calcula Tarifa'!$B$6="M",N43,O43)/1000)*ExtraprimaMedica</f>
        <v>9.2738846153846144E-4</v>
      </c>
      <c r="H43" s="53"/>
      <c r="N43" s="55">
        <f t="shared" si="2"/>
        <v>0.92738846153846144</v>
      </c>
      <c r="O43" s="55">
        <f t="shared" si="3"/>
        <v>0.75518846153846142</v>
      </c>
      <c r="Q43" s="54">
        <v>39</v>
      </c>
      <c r="R43" s="201">
        <v>1.1761999999999999</v>
      </c>
      <c r="S43" s="201">
        <v>0.95779999999999998</v>
      </c>
      <c r="T43" s="201"/>
      <c r="U43" s="54">
        <v>39</v>
      </c>
      <c r="V43" s="201">
        <v>0.92738846153846144</v>
      </c>
      <c r="W43" s="201">
        <v>0.75518846153846142</v>
      </c>
    </row>
    <row r="44" spans="2:23">
      <c r="B44" s="50">
        <v>40</v>
      </c>
      <c r="C44" s="51">
        <f>+IF('Calcula Tarifa'!$B$6="M",N44,O44)/1000</f>
        <v>1.0411634615384614E-3</v>
      </c>
      <c r="D44" s="52"/>
      <c r="F44" s="50">
        <v>40</v>
      </c>
      <c r="G44" s="51">
        <f>+(IF('Calcula Tarifa'!$B$6="M",N44,O44)/1000)*ExtraprimaMedica</f>
        <v>1.0411634615384614E-3</v>
      </c>
      <c r="H44" s="53"/>
      <c r="N44" s="55">
        <f t="shared" si="2"/>
        <v>1.0411634615384615</v>
      </c>
      <c r="O44" s="55">
        <f t="shared" si="3"/>
        <v>0.81858076923076917</v>
      </c>
      <c r="Q44" s="54">
        <v>40</v>
      </c>
      <c r="R44" s="201">
        <v>1.3205</v>
      </c>
      <c r="S44" s="201">
        <v>1.0382</v>
      </c>
      <c r="T44" s="201"/>
      <c r="U44" s="54">
        <v>40</v>
      </c>
      <c r="V44" s="201">
        <v>1.0411634615384615</v>
      </c>
      <c r="W44" s="201">
        <v>0.81858076923076917</v>
      </c>
    </row>
    <row r="45" spans="2:23">
      <c r="B45" s="50">
        <v>41</v>
      </c>
      <c r="C45" s="51">
        <f>+IF('Calcula Tarifa'!$B$6="M",N45,O45)/1000</f>
        <v>1.1641634615384615E-3</v>
      </c>
      <c r="D45" s="52"/>
      <c r="F45" s="50">
        <v>41</v>
      </c>
      <c r="G45" s="51">
        <f>+(IF('Calcula Tarifa'!$B$6="M",N45,O45)/1000)*ExtraprimaMedica</f>
        <v>1.1641634615384615E-3</v>
      </c>
      <c r="H45" s="53"/>
      <c r="N45" s="55">
        <f t="shared" si="2"/>
        <v>1.1641634615384615</v>
      </c>
      <c r="O45" s="55">
        <f t="shared" si="3"/>
        <v>0.88930576923076909</v>
      </c>
      <c r="Q45" s="54">
        <v>41</v>
      </c>
      <c r="R45" s="201">
        <v>1.4764999999999999</v>
      </c>
      <c r="S45" s="201">
        <v>1.1278999999999999</v>
      </c>
      <c r="T45" s="201"/>
      <c r="U45" s="54">
        <v>41</v>
      </c>
      <c r="V45" s="201">
        <v>1.1641634615384615</v>
      </c>
      <c r="W45" s="201">
        <v>0.88930576923076909</v>
      </c>
    </row>
    <row r="46" spans="2:23">
      <c r="B46" s="50">
        <v>42</v>
      </c>
      <c r="C46" s="51">
        <f>+IF('Calcula Tarifa'!$B$6="M",N46,O46)/1000</f>
        <v>1.3037999999999999E-3</v>
      </c>
      <c r="D46" s="52"/>
      <c r="F46" s="50">
        <v>42</v>
      </c>
      <c r="G46" s="51">
        <f>+(IF('Calcula Tarifa'!$B$6="M",N46,O46)/1000)*ExtraprimaMedica</f>
        <v>1.3037999999999999E-3</v>
      </c>
      <c r="H46" s="53"/>
      <c r="N46" s="55">
        <f t="shared" si="2"/>
        <v>1.3037999999999998</v>
      </c>
      <c r="O46" s="55">
        <f t="shared" si="3"/>
        <v>0.96799423076923075</v>
      </c>
      <c r="Q46" s="54">
        <v>42</v>
      </c>
      <c r="R46" s="201">
        <v>1.6535999999999997</v>
      </c>
      <c r="S46" s="201">
        <v>1.2277</v>
      </c>
      <c r="T46" s="201"/>
      <c r="U46" s="54">
        <v>42</v>
      </c>
      <c r="V46" s="201">
        <v>1.3037999999999998</v>
      </c>
      <c r="W46" s="201">
        <v>0.96799423076923075</v>
      </c>
    </row>
    <row r="47" spans="2:23">
      <c r="B47" s="50">
        <v>43</v>
      </c>
      <c r="C47" s="51">
        <f>+IF('Calcula Tarifa'!$B$6="M",N47,O47)/1000</f>
        <v>1.386825E-3</v>
      </c>
      <c r="D47" s="52"/>
      <c r="F47" s="50">
        <v>43</v>
      </c>
      <c r="G47" s="51">
        <f>+(IF('Calcula Tarifa'!$B$6="M",N47,O47)/1000)*ExtraprimaMedica</f>
        <v>1.386825E-3</v>
      </c>
      <c r="H47" s="53"/>
      <c r="N47" s="55">
        <f t="shared" si="2"/>
        <v>1.386825</v>
      </c>
      <c r="O47" s="55">
        <f t="shared" si="3"/>
        <v>1.0553557692307691</v>
      </c>
      <c r="Q47" s="54">
        <v>43</v>
      </c>
      <c r="R47" s="201">
        <v>1.7588999999999999</v>
      </c>
      <c r="S47" s="201">
        <v>1.3385</v>
      </c>
      <c r="T47" s="201"/>
      <c r="U47" s="54">
        <v>43</v>
      </c>
      <c r="V47" s="201">
        <v>1.386825</v>
      </c>
      <c r="W47" s="201">
        <v>1.0553557692307691</v>
      </c>
    </row>
    <row r="48" spans="2:23">
      <c r="B48" s="50">
        <v>44</v>
      </c>
      <c r="C48" s="51">
        <f>+IF('Calcula Tarifa'!$B$6="M",N48,O48)/1000</f>
        <v>1.4655134615384614E-3</v>
      </c>
      <c r="D48" s="52"/>
      <c r="F48" s="50">
        <v>44</v>
      </c>
      <c r="G48" s="51">
        <f>+(IF('Calcula Tarifa'!$B$6="M",N48,O48)/1000)*ExtraprimaMedica</f>
        <v>1.4655134615384614E-3</v>
      </c>
      <c r="H48" s="53"/>
      <c r="N48" s="55">
        <f t="shared" si="2"/>
        <v>1.4655134615384615</v>
      </c>
      <c r="O48" s="55">
        <f t="shared" si="3"/>
        <v>1.1524942307692307</v>
      </c>
      <c r="Q48" s="54">
        <v>44</v>
      </c>
      <c r="R48" s="201">
        <v>1.8587000000000002</v>
      </c>
      <c r="S48" s="201">
        <v>1.4617</v>
      </c>
      <c r="T48" s="201"/>
      <c r="U48" s="54">
        <v>44</v>
      </c>
      <c r="V48" s="201">
        <v>1.4655134615384615</v>
      </c>
      <c r="W48" s="201">
        <v>1.1524942307692307</v>
      </c>
    </row>
    <row r="49" spans="2:23">
      <c r="B49" s="50">
        <v>45</v>
      </c>
      <c r="C49" s="51">
        <f>+IF('Calcula Tarifa'!$B$6="M",N49,O49)/1000</f>
        <v>1.5639134615384614E-3</v>
      </c>
      <c r="D49" s="52"/>
      <c r="F49" s="50">
        <v>45</v>
      </c>
      <c r="G49" s="51">
        <f>+(IF('Calcula Tarifa'!$B$6="M",N49,O49)/1000)*ExtraprimaMedica</f>
        <v>1.5639134615384614E-3</v>
      </c>
      <c r="H49" s="53"/>
      <c r="N49" s="55">
        <f t="shared" si="2"/>
        <v>1.5639134615384613</v>
      </c>
      <c r="O49" s="55">
        <f t="shared" si="3"/>
        <v>1.2607499999999998</v>
      </c>
      <c r="Q49" s="54">
        <v>45</v>
      </c>
      <c r="R49" s="201">
        <v>1.9835</v>
      </c>
      <c r="S49" s="201">
        <v>1.599</v>
      </c>
      <c r="T49" s="201"/>
      <c r="U49" s="54">
        <v>45</v>
      </c>
      <c r="V49" s="201">
        <v>1.5639134615384613</v>
      </c>
      <c r="W49" s="201">
        <v>1.2607499999999998</v>
      </c>
    </row>
    <row r="50" spans="2:23">
      <c r="B50" s="50">
        <v>46</v>
      </c>
      <c r="C50" s="51">
        <f>+IF('Calcula Tarifa'!$B$6="M",N50,O50)/1000</f>
        <v>1.7066249999999998E-3</v>
      </c>
      <c r="D50" s="52"/>
      <c r="F50" s="50">
        <v>46</v>
      </c>
      <c r="G50" s="51">
        <f>+(IF('Calcula Tarifa'!$B$6="M",N50,O50)/1000)*ExtraprimaMedica</f>
        <v>1.7066249999999998E-3</v>
      </c>
      <c r="H50" s="53"/>
      <c r="N50" s="55">
        <f t="shared" si="2"/>
        <v>1.7066249999999998</v>
      </c>
      <c r="O50" s="55">
        <f t="shared" si="3"/>
        <v>1.3813057692307691</v>
      </c>
      <c r="Q50" s="54">
        <v>46</v>
      </c>
      <c r="R50" s="201">
        <v>2.1644999999999999</v>
      </c>
      <c r="S50" s="201">
        <v>1.7519</v>
      </c>
      <c r="T50" s="201"/>
      <c r="U50" s="54">
        <v>46</v>
      </c>
      <c r="V50" s="201">
        <v>1.7066249999999998</v>
      </c>
      <c r="W50" s="201">
        <v>1.3813057692307691</v>
      </c>
    </row>
    <row r="51" spans="2:23">
      <c r="B51" s="50">
        <v>47</v>
      </c>
      <c r="C51" s="51">
        <f>+IF('Calcula Tarifa'!$B$6="M",N51,O51)/1000</f>
        <v>1.9188E-3</v>
      </c>
      <c r="D51" s="52"/>
      <c r="F51" s="50">
        <v>47</v>
      </c>
      <c r="G51" s="51">
        <f>+(IF('Calcula Tarifa'!$B$6="M",N51,O51)/1000)*ExtraprimaMedica</f>
        <v>1.9188E-3</v>
      </c>
      <c r="H51" s="53"/>
      <c r="N51" s="55">
        <f t="shared" si="2"/>
        <v>1.9188000000000001</v>
      </c>
      <c r="O51" s="55">
        <f t="shared" si="3"/>
        <v>1.5147134615384614</v>
      </c>
      <c r="Q51" s="54">
        <v>47</v>
      </c>
      <c r="R51" s="201">
        <v>2.4336000000000002</v>
      </c>
      <c r="S51" s="201">
        <v>1.9210999999999998</v>
      </c>
      <c r="T51" s="201"/>
      <c r="U51" s="54">
        <v>47</v>
      </c>
      <c r="V51" s="201">
        <v>1.9188000000000001</v>
      </c>
      <c r="W51" s="201">
        <v>1.5147134615384614</v>
      </c>
    </row>
    <row r="52" spans="2:23">
      <c r="B52" s="50">
        <v>48</v>
      </c>
      <c r="C52" s="51">
        <f>+IF('Calcula Tarifa'!$B$6="M",N52,O52)/1000</f>
        <v>1.9544384615384617E-3</v>
      </c>
      <c r="D52" s="52"/>
      <c r="F52" s="50">
        <v>48</v>
      </c>
      <c r="G52" s="51">
        <f>+(IF('Calcula Tarifa'!$B$6="M",N52,O52)/1000)*ExtraprimaMedica</f>
        <v>1.9544384615384617E-3</v>
      </c>
      <c r="H52" s="53"/>
      <c r="N52" s="55">
        <f t="shared" si="2"/>
        <v>1.9544384615384616</v>
      </c>
      <c r="O52" s="55">
        <f t="shared" si="3"/>
        <v>1.6642057692307692</v>
      </c>
      <c r="Q52" s="54">
        <v>48</v>
      </c>
      <c r="R52" s="201">
        <v>2.4788000000000001</v>
      </c>
      <c r="S52" s="201">
        <v>2.1107</v>
      </c>
      <c r="T52" s="201"/>
      <c r="U52" s="54">
        <v>48</v>
      </c>
      <c r="V52" s="201">
        <v>1.9544384615384616</v>
      </c>
      <c r="W52" s="201">
        <v>1.6642057692307692</v>
      </c>
    </row>
    <row r="53" spans="2:23">
      <c r="B53" s="50">
        <v>49</v>
      </c>
      <c r="C53" s="51">
        <f>+IF('Calcula Tarifa'!$B$6="M",N53,O53)/1000</f>
        <v>2.0018249999999996E-3</v>
      </c>
      <c r="D53" s="52"/>
      <c r="F53" s="50">
        <v>49</v>
      </c>
      <c r="G53" s="51">
        <f>+(IF('Calcula Tarifa'!$B$6="M",N53,O53)/1000)*ExtraprimaMedica</f>
        <v>2.0018249999999996E-3</v>
      </c>
      <c r="H53" s="53"/>
      <c r="N53" s="55">
        <f t="shared" si="2"/>
        <v>2.0018249999999997</v>
      </c>
      <c r="O53" s="55">
        <f t="shared" si="3"/>
        <v>1.8296250000000001</v>
      </c>
      <c r="Q53" s="54">
        <v>49</v>
      </c>
      <c r="R53" s="201">
        <v>2.5388999999999999</v>
      </c>
      <c r="S53" s="201">
        <v>2.3205</v>
      </c>
      <c r="T53" s="201"/>
      <c r="U53" s="54">
        <v>49</v>
      </c>
      <c r="V53" s="201">
        <v>2.0018249999999997</v>
      </c>
      <c r="W53" s="201">
        <v>1.8296250000000001</v>
      </c>
    </row>
    <row r="54" spans="2:23">
      <c r="B54" s="50">
        <v>50</v>
      </c>
      <c r="C54" s="51">
        <f>+IF('Calcula Tarifa'!$B$6="M",N54,O54)/1000</f>
        <v>2.122380769230769E-3</v>
      </c>
      <c r="D54" s="52"/>
      <c r="F54" s="50">
        <v>50</v>
      </c>
      <c r="G54" s="51">
        <f>+(IF('Calcula Tarifa'!$B$6="M",N54,O54)/1000)*ExtraprimaMedica</f>
        <v>2.122380769230769E-3</v>
      </c>
      <c r="H54" s="53"/>
      <c r="N54" s="55">
        <f t="shared" si="2"/>
        <v>2.122380769230769</v>
      </c>
      <c r="O54" s="55">
        <f t="shared" si="3"/>
        <v>2.0141249999999999</v>
      </c>
      <c r="Q54" s="54">
        <v>50</v>
      </c>
      <c r="R54" s="201">
        <v>2.6918000000000002</v>
      </c>
      <c r="S54" s="201">
        <v>2.5545</v>
      </c>
      <c r="T54" s="201"/>
      <c r="U54" s="54">
        <v>50</v>
      </c>
      <c r="V54" s="201">
        <v>2.122380769230769</v>
      </c>
      <c r="W54" s="201">
        <v>2.0141249999999999</v>
      </c>
    </row>
    <row r="55" spans="2:23">
      <c r="B55" s="50">
        <v>51</v>
      </c>
      <c r="C55" s="51">
        <f>+IF('Calcula Tarifa'!$B$6="M",N55,O55)/1000</f>
        <v>2.3769749999999999E-3</v>
      </c>
      <c r="D55" s="52"/>
      <c r="F55" s="50">
        <v>51</v>
      </c>
      <c r="G55" s="51">
        <f>+(IF('Calcula Tarifa'!$B$6="M",N55,O55)/1000)*ExtraprimaMedica</f>
        <v>2.3769749999999999E-3</v>
      </c>
      <c r="H55" s="53"/>
      <c r="N55" s="55">
        <f t="shared" si="2"/>
        <v>2.3769749999999998</v>
      </c>
      <c r="O55" s="55">
        <f t="shared" si="3"/>
        <v>2.2195192307692304</v>
      </c>
      <c r="Q55" s="54">
        <v>51</v>
      </c>
      <c r="R55" s="201">
        <v>3.0146999999999999</v>
      </c>
      <c r="S55" s="201">
        <v>2.8149999999999999</v>
      </c>
      <c r="T55" s="201"/>
      <c r="U55" s="54">
        <v>51</v>
      </c>
      <c r="V55" s="201">
        <v>2.3769749999999998</v>
      </c>
      <c r="W55" s="201">
        <v>2.2195192307692304</v>
      </c>
    </row>
    <row r="56" spans="2:23">
      <c r="B56" s="50">
        <v>52</v>
      </c>
      <c r="C56" s="51">
        <f>+IF('Calcula Tarifa'!$B$6="M",N56,O56)/1000</f>
        <v>2.7835057692307693E-3</v>
      </c>
      <c r="D56" s="52"/>
      <c r="F56" s="50">
        <v>52</v>
      </c>
      <c r="G56" s="51">
        <f>+(IF('Calcula Tarifa'!$B$6="M",N56,O56)/1000)*ExtraprimaMedica</f>
        <v>2.7835057692307693E-3</v>
      </c>
      <c r="H56" s="53"/>
      <c r="N56" s="55">
        <f t="shared" si="2"/>
        <v>2.7835057692307692</v>
      </c>
      <c r="O56" s="55">
        <f t="shared" si="3"/>
        <v>2.4655192307692309</v>
      </c>
      <c r="Q56" s="54">
        <v>52</v>
      </c>
      <c r="R56" s="201">
        <v>3.5303000000000004</v>
      </c>
      <c r="S56" s="201">
        <v>3.1270000000000002</v>
      </c>
      <c r="T56" s="201"/>
      <c r="U56" s="54">
        <v>52</v>
      </c>
      <c r="V56" s="201">
        <v>2.7835057692307692</v>
      </c>
      <c r="W56" s="201">
        <v>2.4655192307692309</v>
      </c>
    </row>
    <row r="57" spans="2:23">
      <c r="B57" s="50">
        <v>53</v>
      </c>
      <c r="C57" s="51">
        <f>+IF('Calcula Tarifa'!$B$6="M",N57,O57)/1000</f>
        <v>3.1303500000000001E-3</v>
      </c>
      <c r="D57" s="52"/>
      <c r="F57" s="50">
        <v>53</v>
      </c>
      <c r="G57" s="51">
        <f>+(IF('Calcula Tarifa'!$B$6="M",N57,O57)/1000)*ExtraprimaMedica</f>
        <v>3.1303500000000001E-3</v>
      </c>
      <c r="H57" s="53"/>
      <c r="N57" s="55">
        <f t="shared" si="2"/>
        <v>3.13035</v>
      </c>
      <c r="O57" s="55">
        <f t="shared" si="3"/>
        <v>2.6998499999999996</v>
      </c>
      <c r="Q57" s="54">
        <v>53</v>
      </c>
      <c r="R57" s="201">
        <v>3.9702000000000002</v>
      </c>
      <c r="S57" s="201">
        <v>3.4241999999999999</v>
      </c>
      <c r="T57" s="201"/>
      <c r="U57" s="54">
        <v>53</v>
      </c>
      <c r="V57" s="201">
        <v>3.13035</v>
      </c>
      <c r="W57" s="201">
        <v>2.6998499999999996</v>
      </c>
    </row>
    <row r="58" spans="2:23">
      <c r="B58" s="50">
        <v>54</v>
      </c>
      <c r="C58" s="51">
        <f>+IF('Calcula Tarifa'!$B$6="M",N58,O58)/1000</f>
        <v>3.5872634615384614E-3</v>
      </c>
      <c r="D58" s="52"/>
      <c r="F58" s="50">
        <v>54</v>
      </c>
      <c r="G58" s="51">
        <f>+(IF('Calcula Tarifa'!$B$6="M",N58,O58)/1000)*ExtraprimaMedica</f>
        <v>3.5872634615384614E-3</v>
      </c>
      <c r="H58" s="53"/>
      <c r="N58" s="55">
        <f t="shared" si="2"/>
        <v>3.5872634615384613</v>
      </c>
      <c r="O58" s="55">
        <f t="shared" si="3"/>
        <v>2.9538134615384615</v>
      </c>
      <c r="Q58" s="54">
        <v>54</v>
      </c>
      <c r="R58" s="201">
        <v>4.5496999999999996</v>
      </c>
      <c r="S58" s="201">
        <v>3.7463000000000002</v>
      </c>
      <c r="T58" s="201"/>
      <c r="U58" s="54">
        <v>54</v>
      </c>
      <c r="V58" s="201">
        <v>3.5872634615384613</v>
      </c>
      <c r="W58" s="201">
        <v>2.9538134615384615</v>
      </c>
    </row>
    <row r="59" spans="2:23">
      <c r="B59" s="50">
        <v>55</v>
      </c>
      <c r="C59" s="51">
        <f>+IF('Calcula Tarifa'!$B$6="M",N59,O59)/1000</f>
        <v>4.1211307692307691E-3</v>
      </c>
      <c r="D59" s="52"/>
      <c r="F59" s="50">
        <v>55</v>
      </c>
      <c r="G59" s="51">
        <f>+(IF('Calcula Tarifa'!$B$6="M",N59,O59)/1000)*ExtraprimaMedica</f>
        <v>4.1211307692307691E-3</v>
      </c>
      <c r="H59" s="53"/>
      <c r="N59" s="55">
        <f t="shared" si="2"/>
        <v>4.1211307692307688</v>
      </c>
      <c r="O59" s="55">
        <f t="shared" si="3"/>
        <v>3.2047807692307697</v>
      </c>
      <c r="Q59" s="54">
        <v>55</v>
      </c>
      <c r="R59" s="201">
        <v>5.2267999999999999</v>
      </c>
      <c r="S59" s="201">
        <v>4.0646000000000004</v>
      </c>
      <c r="T59" s="201"/>
      <c r="U59" s="54">
        <v>55</v>
      </c>
      <c r="V59" s="201">
        <v>4.1211307692307688</v>
      </c>
      <c r="W59" s="201">
        <v>3.2047807692307697</v>
      </c>
    </row>
    <row r="60" spans="2:23">
      <c r="B60" s="50">
        <v>56</v>
      </c>
      <c r="C60" s="51">
        <f>+IF('Calcula Tarifa'!$B$6="M",N60,O60)/1000</f>
        <v>4.6911884615384609E-3</v>
      </c>
      <c r="D60" s="52"/>
      <c r="F60" s="50">
        <v>56</v>
      </c>
      <c r="G60" s="51">
        <f>+(IF('Calcula Tarifa'!$B$6="M",N60,O60)/1000)*ExtraprimaMedica</f>
        <v>4.6911884615384609E-3</v>
      </c>
      <c r="H60" s="53"/>
      <c r="N60" s="55">
        <f t="shared" si="2"/>
        <v>4.6911884615384611</v>
      </c>
      <c r="O60" s="55">
        <f t="shared" si="3"/>
        <v>3.4611884615384616</v>
      </c>
      <c r="Q60" s="54">
        <v>56</v>
      </c>
      <c r="R60" s="201">
        <v>5.9497999999999998</v>
      </c>
      <c r="S60" s="201">
        <v>4.3898000000000001</v>
      </c>
      <c r="T60" s="201"/>
      <c r="U60" s="54">
        <v>56</v>
      </c>
      <c r="V60" s="201">
        <v>4.6911884615384611</v>
      </c>
      <c r="W60" s="201">
        <v>3.4611884615384616</v>
      </c>
    </row>
    <row r="61" spans="2:23">
      <c r="B61" s="50">
        <v>57</v>
      </c>
      <c r="C61" s="51">
        <f>+IF('Calcula Tarifa'!$B$6="M",N61,O61)/1000</f>
        <v>5.2822192307692296E-3</v>
      </c>
      <c r="D61" s="52"/>
      <c r="F61" s="50">
        <v>57</v>
      </c>
      <c r="G61" s="51">
        <f>+(IF('Calcula Tarifa'!$B$6="M",N61,O61)/1000)*ExtraprimaMedica</f>
        <v>5.2822192307692296E-3</v>
      </c>
      <c r="H61" s="53"/>
      <c r="N61" s="55">
        <f t="shared" si="2"/>
        <v>5.2822192307692299</v>
      </c>
      <c r="O61" s="55">
        <f t="shared" si="3"/>
        <v>3.69244423076923</v>
      </c>
      <c r="Q61" s="54">
        <v>57</v>
      </c>
      <c r="R61" s="201">
        <v>6.6993999999999998</v>
      </c>
      <c r="S61" s="201">
        <v>4.6830999999999996</v>
      </c>
      <c r="T61" s="201"/>
      <c r="U61" s="54">
        <v>57</v>
      </c>
      <c r="V61" s="201">
        <v>5.2822192307692299</v>
      </c>
      <c r="W61" s="201">
        <v>3.69244423076923</v>
      </c>
    </row>
    <row r="62" spans="2:23">
      <c r="B62" s="50">
        <v>58</v>
      </c>
      <c r="C62" s="51">
        <f>+IF('Calcula Tarifa'!$B$6="M",N62,O62)/1000</f>
        <v>6.4612057692307679E-3</v>
      </c>
      <c r="D62" s="52"/>
      <c r="F62" s="50">
        <v>58</v>
      </c>
      <c r="G62" s="51">
        <f>+(IF('Calcula Tarifa'!$B$6="M",N62,O62)/1000)*ExtraprimaMedica</f>
        <v>6.4612057692307679E-3</v>
      </c>
      <c r="H62" s="53"/>
      <c r="N62" s="55">
        <f t="shared" si="2"/>
        <v>6.4612057692307676</v>
      </c>
      <c r="O62" s="55">
        <f t="shared" si="3"/>
        <v>3.9735307692307691</v>
      </c>
      <c r="Q62" s="54">
        <v>58</v>
      </c>
      <c r="R62" s="201">
        <v>8.1946999999999992</v>
      </c>
      <c r="S62" s="201">
        <v>5.0396000000000001</v>
      </c>
      <c r="T62" s="201"/>
      <c r="U62" s="54">
        <v>58</v>
      </c>
      <c r="V62" s="201">
        <v>6.4612057692307676</v>
      </c>
      <c r="W62" s="201">
        <v>3.9735307692307691</v>
      </c>
    </row>
    <row r="63" spans="2:23">
      <c r="B63" s="50">
        <v>59</v>
      </c>
      <c r="C63" s="51">
        <f>+IF('Calcula Tarifa'!$B$6="M",N63,O63)/1000</f>
        <v>7.6130692307692311E-3</v>
      </c>
      <c r="D63" s="52"/>
      <c r="F63" s="50">
        <v>59</v>
      </c>
      <c r="G63" s="51">
        <f>+(IF('Calcula Tarifa'!$B$6="M",N63,O63)/1000)*ExtraprimaMedica</f>
        <v>7.6130692307692311E-3</v>
      </c>
      <c r="H63" s="53"/>
      <c r="N63" s="55">
        <f t="shared" si="2"/>
        <v>7.6130692307692307</v>
      </c>
      <c r="O63" s="55">
        <f t="shared" si="3"/>
        <v>4.2632115384615386</v>
      </c>
      <c r="Q63" s="54">
        <v>59</v>
      </c>
      <c r="R63" s="201">
        <v>9.6555999999999997</v>
      </c>
      <c r="S63" s="201">
        <v>5.407</v>
      </c>
      <c r="T63" s="201"/>
      <c r="U63" s="54">
        <v>59</v>
      </c>
      <c r="V63" s="201">
        <v>7.6130692307692307</v>
      </c>
      <c r="W63" s="201">
        <v>4.2632115384615386</v>
      </c>
    </row>
    <row r="64" spans="2:23">
      <c r="B64" s="50">
        <v>60</v>
      </c>
      <c r="C64" s="51">
        <f>+IF('Calcula Tarifa'!$B$6="M",N64,O64)/1000</f>
        <v>8.7360749999999994E-3</v>
      </c>
      <c r="D64" s="52"/>
      <c r="F64" s="50">
        <v>60</v>
      </c>
      <c r="G64" s="51">
        <f>+(IF('Calcula Tarifa'!$B$6="M",N64,O64)/1000)*ExtraprimaMedica</f>
        <v>8.7360749999999994E-3</v>
      </c>
      <c r="H64" s="53"/>
      <c r="N64" s="55">
        <f t="shared" si="2"/>
        <v>8.7360749999999996</v>
      </c>
      <c r="O64" s="55">
        <f t="shared" si="3"/>
        <v>4.5497384615384622</v>
      </c>
      <c r="Q64" s="54">
        <v>60</v>
      </c>
      <c r="R64" s="201">
        <v>11.0799</v>
      </c>
      <c r="S64" s="201">
        <v>5.7704000000000004</v>
      </c>
      <c r="T64" s="201"/>
      <c r="U64" s="54">
        <v>60</v>
      </c>
      <c r="V64" s="201">
        <v>8.7360749999999996</v>
      </c>
      <c r="W64" s="201">
        <v>4.5497384615384622</v>
      </c>
    </row>
    <row r="65" spans="2:23">
      <c r="B65" s="50">
        <v>61</v>
      </c>
      <c r="C65" s="51">
        <f>+IF('Calcula Tarifa'!$B$6="M",N65,O65)/1000</f>
        <v>9.8276999999999982E-3</v>
      </c>
      <c r="D65" s="52"/>
      <c r="F65" s="50">
        <v>61</v>
      </c>
      <c r="G65" s="51">
        <f>+(IF('Calcula Tarifa'!$B$6="M",N65,O65)/1000)*ExtraprimaMedica</f>
        <v>9.8276999999999982E-3</v>
      </c>
      <c r="H65" s="53"/>
      <c r="N65" s="55">
        <f t="shared" si="2"/>
        <v>9.8276999999999983</v>
      </c>
      <c r="O65" s="55">
        <f t="shared" si="3"/>
        <v>4.8510884615384606</v>
      </c>
      <c r="Q65" s="54">
        <v>61</v>
      </c>
      <c r="R65" s="201">
        <v>12.464399999999999</v>
      </c>
      <c r="S65" s="201">
        <v>6.1525999999999996</v>
      </c>
      <c r="T65" s="201"/>
      <c r="U65" s="54">
        <v>61</v>
      </c>
      <c r="V65" s="201">
        <v>9.8276999999999983</v>
      </c>
      <c r="W65" s="201">
        <v>4.8510884615384606</v>
      </c>
    </row>
    <row r="66" spans="2:23">
      <c r="B66" s="50">
        <v>62</v>
      </c>
      <c r="C66" s="51">
        <f>+IF('Calcula Tarifa'!$B$6="M",N66,O66)/1000</f>
        <v>1.0885499999999999E-2</v>
      </c>
      <c r="D66" s="52"/>
      <c r="F66" s="50">
        <v>62</v>
      </c>
      <c r="G66" s="51">
        <f>+(IF('Calcula Tarifa'!$B$6="M",N66,O66)/1000)*ExtraprimaMedica</f>
        <v>1.0885499999999999E-2</v>
      </c>
      <c r="H66" s="53"/>
      <c r="N66" s="55">
        <f t="shared" si="2"/>
        <v>10.885499999999999</v>
      </c>
      <c r="O66" s="55">
        <f t="shared" si="3"/>
        <v>5.1469192307692309</v>
      </c>
      <c r="Q66" s="54">
        <v>62</v>
      </c>
      <c r="R66" s="201">
        <v>13.805999999999999</v>
      </c>
      <c r="S66" s="201">
        <v>6.5278</v>
      </c>
      <c r="T66" s="201"/>
      <c r="U66" s="54">
        <v>62</v>
      </c>
      <c r="V66" s="201">
        <v>10.885499999999999</v>
      </c>
      <c r="W66" s="201">
        <v>5.1469192307692309</v>
      </c>
    </row>
    <row r="67" spans="2:23">
      <c r="B67" s="50">
        <v>63</v>
      </c>
      <c r="C67" s="51">
        <f>+IF('Calcula Tarifa'!$B$6="M",N67,O67)/1000</f>
        <v>1.1590305769230768E-2</v>
      </c>
      <c r="D67" s="52"/>
      <c r="F67" s="50">
        <v>63</v>
      </c>
      <c r="G67" s="51">
        <f>+(IF('Calcula Tarifa'!$B$6="M",N67,O67)/1000)*ExtraprimaMedica</f>
        <v>1.1590305769230768E-2</v>
      </c>
      <c r="H67" s="53"/>
      <c r="N67" s="55">
        <f t="shared" si="2"/>
        <v>11.590305769230769</v>
      </c>
      <c r="O67" s="55">
        <f t="shared" si="3"/>
        <v>5.8086749999999991</v>
      </c>
      <c r="Q67" s="54">
        <v>63</v>
      </c>
      <c r="R67" s="201">
        <v>14.6999</v>
      </c>
      <c r="S67" s="201">
        <v>7.3670999999999989</v>
      </c>
      <c r="T67" s="201"/>
      <c r="U67" s="54">
        <v>63</v>
      </c>
      <c r="V67" s="201">
        <v>11.590305769230769</v>
      </c>
      <c r="W67" s="201">
        <v>5.8086749999999991</v>
      </c>
    </row>
    <row r="68" spans="2:23">
      <c r="B68" s="50">
        <v>64</v>
      </c>
      <c r="C68" s="51">
        <f>+IF('Calcula Tarifa'!$B$6="M",N68,O68)/1000</f>
        <v>1.2565711538461538E-2</v>
      </c>
      <c r="D68" s="52"/>
      <c r="F68" s="50">
        <v>64</v>
      </c>
      <c r="G68" s="51">
        <f>+(IF('Calcula Tarifa'!$B$6="M",N68,O68)/1000)*ExtraprimaMedica</f>
        <v>1.2565711538461538E-2</v>
      </c>
      <c r="H68" s="53"/>
      <c r="N68" s="55">
        <f t="shared" ref="N68:N104" si="4">+IF(Condicion="Fumador",R68,V68)</f>
        <v>12.565711538461537</v>
      </c>
      <c r="O68" s="55">
        <f t="shared" ref="O68:O104" si="5">+IF(Condicion="Fumador",S68,W68)</f>
        <v>6.4931384615384617</v>
      </c>
      <c r="Q68" s="54">
        <v>64</v>
      </c>
      <c r="R68" s="201">
        <v>15.936999999999999</v>
      </c>
      <c r="S68" s="201">
        <v>8.2352000000000007</v>
      </c>
      <c r="T68" s="201"/>
      <c r="U68" s="54">
        <v>64</v>
      </c>
      <c r="V68" s="201">
        <v>12.565711538461537</v>
      </c>
      <c r="W68" s="201">
        <v>6.4931384615384617</v>
      </c>
    </row>
    <row r="69" spans="2:23">
      <c r="B69" s="50">
        <v>65</v>
      </c>
      <c r="C69" s="51">
        <f>+IF('Calcula Tarifa'!$B$6="M",N69,O69)/1000</f>
        <v>1.3502324999999999E-2</v>
      </c>
      <c r="D69" s="52"/>
      <c r="F69" s="50">
        <v>65</v>
      </c>
      <c r="G69" s="51">
        <f>+(IF('Calcula Tarifa'!$B$6="M",N69,O69)/1000)*ExtraprimaMedica</f>
        <v>1.3502324999999999E-2</v>
      </c>
      <c r="H69" s="53"/>
      <c r="N69" s="55">
        <f t="shared" si="4"/>
        <v>13.502324999999999</v>
      </c>
      <c r="O69" s="55">
        <f t="shared" si="5"/>
        <v>7.2040942307692308</v>
      </c>
      <c r="Q69" s="54">
        <v>65</v>
      </c>
      <c r="R69" s="201">
        <v>17.1249</v>
      </c>
      <c r="S69" s="201">
        <v>9.1369000000000007</v>
      </c>
      <c r="T69" s="201"/>
      <c r="U69" s="54">
        <v>65</v>
      </c>
      <c r="V69" s="201">
        <v>13.502324999999999</v>
      </c>
      <c r="W69" s="201">
        <v>7.2040942307692308</v>
      </c>
    </row>
    <row r="70" spans="2:23">
      <c r="B70" s="50">
        <v>66</v>
      </c>
      <c r="C70" s="51">
        <f>+IF('Calcula Tarifa'!$B$6="M",N70,O70)/1000</f>
        <v>1.4092094230769233E-2</v>
      </c>
      <c r="D70" s="52"/>
      <c r="F70" s="50">
        <v>66</v>
      </c>
      <c r="G70" s="51">
        <f>+(IF('Calcula Tarifa'!$B$6="M",N70,O70)/1000)*ExtraprimaMedica</f>
        <v>1.4092094230769233E-2</v>
      </c>
      <c r="H70" s="53"/>
      <c r="N70" s="55">
        <f t="shared" si="4"/>
        <v>14.092094230769233</v>
      </c>
      <c r="O70" s="55">
        <f t="shared" si="5"/>
        <v>7.9666942307692317</v>
      </c>
      <c r="Q70" s="54">
        <v>66</v>
      </c>
      <c r="R70" s="201">
        <v>17.872900000000001</v>
      </c>
      <c r="S70" s="201">
        <v>10.104100000000001</v>
      </c>
      <c r="T70" s="201"/>
      <c r="U70" s="54">
        <v>66</v>
      </c>
      <c r="V70" s="201">
        <v>14.092094230769233</v>
      </c>
      <c r="W70" s="201">
        <v>7.9666942307692317</v>
      </c>
    </row>
    <row r="71" spans="2:23">
      <c r="B71" s="50">
        <v>67</v>
      </c>
      <c r="C71" s="51">
        <f>+IF('Calcula Tarifa'!$B$6="M",N71,O71)/1000</f>
        <v>1.5171419230769232E-2</v>
      </c>
      <c r="D71" s="52"/>
      <c r="F71" s="50">
        <v>67</v>
      </c>
      <c r="G71" s="51">
        <f>+(IF('Calcula Tarifa'!$B$6="M",N71,O71)/1000)*ExtraprimaMedica</f>
        <v>1.5171419230769232E-2</v>
      </c>
      <c r="H71" s="53"/>
      <c r="N71" s="55">
        <f t="shared" si="4"/>
        <v>15.171419230769231</v>
      </c>
      <c r="O71" s="55">
        <f t="shared" si="5"/>
        <v>8.5491307692307679</v>
      </c>
      <c r="Q71" s="54">
        <v>67</v>
      </c>
      <c r="R71" s="201">
        <v>19.241800000000001</v>
      </c>
      <c r="S71" s="201">
        <v>10.8428</v>
      </c>
      <c r="T71" s="201"/>
      <c r="U71" s="54">
        <v>67</v>
      </c>
      <c r="V71" s="201">
        <v>15.171419230769231</v>
      </c>
      <c r="W71" s="201">
        <v>8.5491307692307679</v>
      </c>
    </row>
    <row r="72" spans="2:23">
      <c r="B72" s="50">
        <v>68</v>
      </c>
      <c r="C72" s="51">
        <f>+IF('Calcula Tarifa'!$B$6="M",N72,O72)/1000</f>
        <v>1.6002299999999997E-2</v>
      </c>
      <c r="D72" s="52"/>
      <c r="F72" s="50">
        <v>68</v>
      </c>
      <c r="G72" s="51">
        <f>+(IF('Calcula Tarifa'!$B$6="M",N72,O72)/1000)*ExtraprimaMedica</f>
        <v>1.6002299999999997E-2</v>
      </c>
      <c r="H72" s="53"/>
      <c r="N72" s="55">
        <f t="shared" si="4"/>
        <v>16.002299999999998</v>
      </c>
      <c r="O72" s="55">
        <f t="shared" si="5"/>
        <v>9.9715942307692309</v>
      </c>
      <c r="Q72" s="54">
        <v>68</v>
      </c>
      <c r="R72" s="201">
        <v>20.2956</v>
      </c>
      <c r="S72" s="201">
        <v>12.6469</v>
      </c>
      <c r="T72" s="201"/>
      <c r="U72" s="54">
        <v>68</v>
      </c>
      <c r="V72" s="201">
        <v>16.002299999999998</v>
      </c>
      <c r="W72" s="201">
        <v>9.9715942307692309</v>
      </c>
    </row>
    <row r="73" spans="2:23">
      <c r="B73" s="50">
        <v>69</v>
      </c>
      <c r="C73" s="51">
        <f>+IF('Calcula Tarifa'!$B$6="M",N73,O73)/1000</f>
        <v>1.6812286538461538E-2</v>
      </c>
      <c r="D73" s="52"/>
      <c r="F73" s="50">
        <v>69</v>
      </c>
      <c r="G73" s="51">
        <f>+(IF('Calcula Tarifa'!$B$6="M",N73,O73)/1000)*ExtraprimaMedica</f>
        <v>1.6812286538461538E-2</v>
      </c>
      <c r="H73" s="53"/>
      <c r="N73" s="55">
        <f t="shared" si="4"/>
        <v>16.812286538461539</v>
      </c>
      <c r="O73" s="55">
        <f t="shared" si="5"/>
        <v>11.499238461538463</v>
      </c>
      <c r="Q73" s="54">
        <v>69</v>
      </c>
      <c r="R73" s="201">
        <v>21.322900000000001</v>
      </c>
      <c r="S73" s="201">
        <v>14.584400000000002</v>
      </c>
      <c r="T73" s="201"/>
      <c r="U73" s="54">
        <v>69</v>
      </c>
      <c r="V73" s="201">
        <v>16.812286538461539</v>
      </c>
      <c r="W73" s="201">
        <v>11.499238461538463</v>
      </c>
    </row>
    <row r="74" spans="2:23">
      <c r="B74" s="50">
        <v>70</v>
      </c>
      <c r="C74" s="51">
        <f>+IF('Calcula Tarifa'!$B$6="M",N74,O74)/1000</f>
        <v>1.7663430769230767E-2</v>
      </c>
      <c r="D74" s="52"/>
      <c r="F74" s="50">
        <v>70</v>
      </c>
      <c r="G74" s="51">
        <f>+(IF('Calcula Tarifa'!$B$6="M",N74,O74)/1000)*ExtraprimaMedica</f>
        <v>1.7663430769230767E-2</v>
      </c>
      <c r="H74" s="53"/>
      <c r="N74" s="55">
        <f t="shared" si="4"/>
        <v>17.663430769230768</v>
      </c>
      <c r="O74" s="55">
        <f t="shared" si="5"/>
        <v>12.996211538461539</v>
      </c>
      <c r="Q74" s="54">
        <v>70</v>
      </c>
      <c r="R74" s="201">
        <v>22.4024</v>
      </c>
      <c r="S74" s="201">
        <v>16.483000000000001</v>
      </c>
      <c r="T74" s="201"/>
      <c r="U74" s="54">
        <v>70</v>
      </c>
      <c r="V74" s="201">
        <v>17.663430769230768</v>
      </c>
      <c r="W74" s="201">
        <v>12.996211538461539</v>
      </c>
    </row>
    <row r="75" spans="2:23">
      <c r="B75" s="50">
        <v>71</v>
      </c>
      <c r="C75" s="51">
        <f>+IF('Calcula Tarifa'!$B$6="M",N75,O75)/1000</f>
        <v>1.8614788461538464E-2</v>
      </c>
      <c r="D75" s="52"/>
      <c r="F75" s="50">
        <v>71</v>
      </c>
      <c r="G75" s="51">
        <f>+(IF('Calcula Tarifa'!$B$6="M",N75,O75)/1000)*ExtraprimaMedica</f>
        <v>1.8614788461538464E-2</v>
      </c>
      <c r="H75" s="53"/>
      <c r="N75" s="55">
        <f t="shared" si="4"/>
        <v>18.614788461538463</v>
      </c>
      <c r="O75" s="55">
        <f t="shared" si="5"/>
        <v>14.431605769230767</v>
      </c>
      <c r="Q75" s="54">
        <v>71</v>
      </c>
      <c r="R75" s="201">
        <v>23.609000000000002</v>
      </c>
      <c r="S75" s="201">
        <v>18.3035</v>
      </c>
      <c r="T75" s="201"/>
      <c r="U75" s="54">
        <v>71</v>
      </c>
      <c r="V75" s="201">
        <v>18.614788461538463</v>
      </c>
      <c r="W75" s="201">
        <v>14.431605769230767</v>
      </c>
    </row>
    <row r="76" spans="2:23">
      <c r="B76" s="50">
        <v>72</v>
      </c>
      <c r="C76" s="51">
        <f>+IF('Calcula Tarifa'!$B$6="M",N76,O76)/1000</f>
        <v>1.9727386538461539E-2</v>
      </c>
      <c r="D76" s="52"/>
      <c r="F76" s="50">
        <v>72</v>
      </c>
      <c r="G76" s="51">
        <f>+(IF('Calcula Tarifa'!$B$6="M",N76,O76)/1000)*ExtraprimaMedica</f>
        <v>1.9727386538461539E-2</v>
      </c>
      <c r="H76" s="53"/>
      <c r="N76" s="55">
        <f t="shared" si="4"/>
        <v>19.727386538461538</v>
      </c>
      <c r="O76" s="55">
        <f t="shared" si="5"/>
        <v>15.865186538461538</v>
      </c>
      <c r="Q76" s="54">
        <v>72</v>
      </c>
      <c r="R76" s="201">
        <v>25.020099999999999</v>
      </c>
      <c r="S76" s="201">
        <v>20.121700000000001</v>
      </c>
      <c r="T76" s="201"/>
      <c r="U76" s="54">
        <v>72</v>
      </c>
      <c r="V76" s="201">
        <v>19.727386538461538</v>
      </c>
      <c r="W76" s="201">
        <v>15.865186538461538</v>
      </c>
    </row>
    <row r="77" spans="2:23">
      <c r="B77" s="50">
        <v>73</v>
      </c>
      <c r="C77" s="51">
        <f>+IF('Calcula Tarifa'!$B$6="M",N77,O77)/1000</f>
        <v>2.2817761538461535E-2</v>
      </c>
      <c r="D77" s="52"/>
      <c r="F77" s="50">
        <v>73</v>
      </c>
      <c r="G77" s="51">
        <f>+(IF('Calcula Tarifa'!$B$6="M",N77,O77)/1000)*ExtraprimaMedica</f>
        <v>2.2817761538461535E-2</v>
      </c>
      <c r="H77" s="53"/>
      <c r="N77" s="55">
        <f t="shared" si="4"/>
        <v>22.817761538461536</v>
      </c>
      <c r="O77" s="55">
        <f t="shared" si="5"/>
        <v>17.640644230769229</v>
      </c>
      <c r="Q77" s="54">
        <v>73</v>
      </c>
      <c r="R77" s="201">
        <v>28.939599999999999</v>
      </c>
      <c r="S77" s="201">
        <v>22.3735</v>
      </c>
      <c r="T77" s="201"/>
      <c r="U77" s="54">
        <v>73</v>
      </c>
      <c r="V77" s="201">
        <v>22.817761538461536</v>
      </c>
      <c r="W77" s="201">
        <v>17.640644230769229</v>
      </c>
    </row>
    <row r="78" spans="2:23">
      <c r="B78" s="50">
        <v>74</v>
      </c>
      <c r="C78" s="51">
        <f>+IF('Calcula Tarifa'!$B$6="M",N78,O78)/1000</f>
        <v>2.5648574999999996E-2</v>
      </c>
      <c r="D78" s="52"/>
      <c r="F78" s="50">
        <v>74</v>
      </c>
      <c r="G78" s="51">
        <f>+(IF('Calcula Tarifa'!$B$6="M",N78,O78)/1000)*ExtraprimaMedica</f>
        <v>2.5648574999999996E-2</v>
      </c>
      <c r="H78" s="53"/>
      <c r="N78" s="55">
        <f t="shared" si="4"/>
        <v>25.648574999999997</v>
      </c>
      <c r="O78" s="55">
        <f t="shared" si="5"/>
        <v>19.537288461538459</v>
      </c>
      <c r="Q78" s="54">
        <v>74</v>
      </c>
      <c r="R78" s="201">
        <v>32.529899999999998</v>
      </c>
      <c r="S78" s="201">
        <v>24.779</v>
      </c>
      <c r="T78" s="201"/>
      <c r="U78" s="54">
        <v>74</v>
      </c>
      <c r="V78" s="201">
        <v>25.648574999999997</v>
      </c>
      <c r="W78" s="201">
        <v>19.537288461538459</v>
      </c>
    </row>
    <row r="79" spans="2:23">
      <c r="B79" s="50">
        <v>75</v>
      </c>
      <c r="C79" s="51">
        <f>+IF('Calcula Tarifa'!$B$6="M",N79,O79)/1000</f>
        <v>2.8082713461538462E-2</v>
      </c>
      <c r="D79" s="52"/>
      <c r="F79" s="50">
        <v>75</v>
      </c>
      <c r="G79" s="51">
        <f>+(IF('Calcula Tarifa'!$B$6="M",N79,O79)/1000)*ExtraprimaMedica</f>
        <v>2.8082713461538462E-2</v>
      </c>
      <c r="H79" s="53"/>
      <c r="N79" s="55">
        <f t="shared" si="4"/>
        <v>28.082713461538461</v>
      </c>
      <c r="O79" s="55">
        <f t="shared" si="5"/>
        <v>21.372511538461538</v>
      </c>
      <c r="Q79" s="54">
        <v>75</v>
      </c>
      <c r="R79" s="201">
        <v>35.617100000000001</v>
      </c>
      <c r="S79" s="201">
        <v>27.106600000000004</v>
      </c>
      <c r="T79" s="201"/>
      <c r="U79" s="54">
        <v>75</v>
      </c>
      <c r="V79" s="201">
        <v>28.082713461538461</v>
      </c>
      <c r="W79" s="201">
        <v>21.372511538461538</v>
      </c>
    </row>
    <row r="80" spans="2:23">
      <c r="B80" s="50">
        <v>76</v>
      </c>
      <c r="C80" s="51">
        <f>+IF('Calcula Tarifa'!$B$6="M",N80,O80)/1000</f>
        <v>3.0819463461538459E-2</v>
      </c>
      <c r="D80" s="52"/>
      <c r="F80" s="50">
        <v>76</v>
      </c>
      <c r="G80" s="51">
        <f>+(IF('Calcula Tarifa'!$B$6="M",N80,O80)/1000)*ExtraprimaMedica</f>
        <v>3.0819463461538459E-2</v>
      </c>
      <c r="H80" s="53"/>
      <c r="N80" s="55">
        <f t="shared" si="4"/>
        <v>30.819463461538458</v>
      </c>
      <c r="O80" s="55">
        <f t="shared" si="5"/>
        <v>23.269155769230771</v>
      </c>
      <c r="Q80" s="54">
        <v>76</v>
      </c>
      <c r="R80" s="201">
        <v>39.088099999999997</v>
      </c>
      <c r="S80" s="201">
        <v>29.512100000000004</v>
      </c>
      <c r="T80" s="201"/>
      <c r="U80" s="54">
        <v>76</v>
      </c>
      <c r="V80" s="201">
        <v>30.819463461538458</v>
      </c>
      <c r="W80" s="201">
        <v>23.269155769230771</v>
      </c>
    </row>
    <row r="81" spans="2:23">
      <c r="B81" s="50">
        <v>77</v>
      </c>
      <c r="C81" s="51">
        <f>+IF('Calcula Tarifa'!$B$6="M",N81,O81)/1000</f>
        <v>3.3896986538461543E-2</v>
      </c>
      <c r="D81" s="52"/>
      <c r="F81" s="50">
        <v>77</v>
      </c>
      <c r="G81" s="51">
        <f>+(IF('Calcula Tarifa'!$B$6="M",N81,O81)/1000)*ExtraprimaMedica</f>
        <v>3.3896986538461543E-2</v>
      </c>
      <c r="H81" s="53"/>
      <c r="N81" s="55">
        <f t="shared" si="4"/>
        <v>33.89698653846154</v>
      </c>
      <c r="O81" s="55">
        <f t="shared" si="5"/>
        <v>25.833074999999997</v>
      </c>
      <c r="Q81" s="54">
        <v>77</v>
      </c>
      <c r="R81" s="201">
        <v>42.991300000000003</v>
      </c>
      <c r="S81" s="201">
        <v>32.7639</v>
      </c>
      <c r="T81" s="201"/>
      <c r="U81" s="54">
        <v>77</v>
      </c>
      <c r="V81" s="201">
        <v>33.89698653846154</v>
      </c>
      <c r="W81" s="201">
        <v>25.833074999999997</v>
      </c>
    </row>
    <row r="82" spans="2:23">
      <c r="B82" s="50">
        <v>78</v>
      </c>
      <c r="C82" s="51">
        <f>+IF('Calcula Tarifa'!$B$6="M",N82,O82)/1000</f>
        <v>3.7353286538461532E-2</v>
      </c>
      <c r="D82" s="52"/>
      <c r="F82" s="50">
        <v>78</v>
      </c>
      <c r="G82" s="51">
        <f>+(IF('Calcula Tarifa'!$B$6="M",N82,O82)/1000)*ExtraprimaMedica</f>
        <v>3.7353286538461532E-2</v>
      </c>
      <c r="H82" s="53"/>
      <c r="N82" s="55">
        <f t="shared" si="4"/>
        <v>37.353286538461532</v>
      </c>
      <c r="O82" s="55">
        <f t="shared" si="5"/>
        <v>29.21376153846154</v>
      </c>
      <c r="Q82" s="54">
        <v>78</v>
      </c>
      <c r="R82" s="201">
        <v>47.374899999999997</v>
      </c>
      <c r="S82" s="201">
        <v>37.051600000000001</v>
      </c>
      <c r="T82" s="201"/>
      <c r="U82" s="54">
        <v>78</v>
      </c>
      <c r="V82" s="201">
        <v>37.353286538461532</v>
      </c>
      <c r="W82" s="201">
        <v>29.21376153846154</v>
      </c>
    </row>
    <row r="83" spans="2:23">
      <c r="B83" s="50">
        <v>79</v>
      </c>
      <c r="C83" s="51">
        <f>+IF('Calcula Tarifa'!$B$6="M",N83,O83)/1000</f>
        <v>4.1233936538461545E-2</v>
      </c>
      <c r="D83" s="52"/>
      <c r="F83" s="50">
        <v>79</v>
      </c>
      <c r="G83" s="51">
        <f>+(IF('Calcula Tarifa'!$B$6="M",N83,O83)/1000)*ExtraprimaMedica</f>
        <v>4.1233936538461545E-2</v>
      </c>
      <c r="H83" s="53"/>
      <c r="N83" s="55">
        <f t="shared" si="4"/>
        <v>41.233936538461542</v>
      </c>
      <c r="O83" s="55">
        <f t="shared" si="5"/>
        <v>32.543355769230772</v>
      </c>
      <c r="Q83" s="54">
        <v>79</v>
      </c>
      <c r="R83" s="201">
        <v>52.296700000000001</v>
      </c>
      <c r="S83" s="201">
        <v>41.274500000000003</v>
      </c>
      <c r="T83" s="201"/>
      <c r="U83" s="54">
        <v>79</v>
      </c>
      <c r="V83" s="201">
        <v>41.233936538461542</v>
      </c>
      <c r="W83" s="201">
        <v>32.543355769230772</v>
      </c>
    </row>
    <row r="84" spans="2:23">
      <c r="B84" s="50">
        <v>80</v>
      </c>
      <c r="C84" s="51">
        <f>+IF('Calcula Tarifa'!$B$6="M",N84,O84)/1000</f>
        <v>4.5586874999999999E-2</v>
      </c>
      <c r="D84" s="52"/>
      <c r="F84" s="50">
        <v>80</v>
      </c>
      <c r="G84" s="51">
        <f>+(IF('Calcula Tarifa'!$B$6="M",N84,O84)/1000)*ExtraprimaMedica</f>
        <v>4.5586874999999999E-2</v>
      </c>
      <c r="H84" s="53"/>
      <c r="N84" s="55">
        <f t="shared" si="4"/>
        <v>45.586874999999999</v>
      </c>
      <c r="O84" s="55">
        <f t="shared" si="5"/>
        <v>36.29359423076923</v>
      </c>
      <c r="Q84" s="54">
        <v>80</v>
      </c>
      <c r="R84" s="201">
        <v>57.817500000000003</v>
      </c>
      <c r="S84" s="201">
        <v>46.030900000000003</v>
      </c>
      <c r="T84" s="201"/>
      <c r="U84" s="54">
        <v>80</v>
      </c>
      <c r="V84" s="201">
        <v>45.586874999999999</v>
      </c>
      <c r="W84" s="201">
        <v>36.29359423076923</v>
      </c>
    </row>
    <row r="85" spans="2:23">
      <c r="B85" s="50">
        <v>81</v>
      </c>
      <c r="C85" s="51">
        <f>+IF('Calcula Tarifa'!$B$6="M",N85,O85)/1000</f>
        <v>5.0464455769230761E-2</v>
      </c>
      <c r="D85" s="52"/>
      <c r="F85" s="50">
        <v>81</v>
      </c>
      <c r="G85" s="51">
        <f>+(IF('Calcula Tarifa'!$B$6="M",N85,O85)/1000)*ExtraprimaMedica</f>
        <v>5.0464455769230761E-2</v>
      </c>
      <c r="H85" s="53"/>
      <c r="N85" s="55">
        <f t="shared" si="4"/>
        <v>50.46445576923076</v>
      </c>
      <c r="O85" s="55">
        <f t="shared" si="5"/>
        <v>40.102888461538463</v>
      </c>
      <c r="Q85" s="54">
        <v>81</v>
      </c>
      <c r="R85" s="201">
        <v>64.003699999999995</v>
      </c>
      <c r="S85" s="201">
        <v>50.862200000000009</v>
      </c>
      <c r="T85" s="201"/>
      <c r="U85" s="54">
        <v>81</v>
      </c>
      <c r="V85" s="201">
        <v>50.46445576923076</v>
      </c>
      <c r="W85" s="201">
        <v>40.102888461538463</v>
      </c>
    </row>
    <row r="86" spans="2:23">
      <c r="B86" s="50">
        <v>82</v>
      </c>
      <c r="C86" s="51">
        <f>+IF('Calcula Tarifa'!$B$6="M",N86,O86)/1000</f>
        <v>5.5924394230769225E-2</v>
      </c>
      <c r="D86" s="52"/>
      <c r="F86" s="50">
        <v>82</v>
      </c>
      <c r="G86" s="51">
        <f>+(IF('Calcula Tarifa'!$B$6="M",N86,O86)/1000)*ExtraprimaMedica</f>
        <v>5.5924394230769225E-2</v>
      </c>
      <c r="H86" s="53"/>
      <c r="N86" s="55">
        <f t="shared" si="4"/>
        <v>55.924394230769224</v>
      </c>
      <c r="O86" s="55">
        <f t="shared" si="5"/>
        <v>44.799675000000001</v>
      </c>
      <c r="Q86" s="54">
        <v>82</v>
      </c>
      <c r="R86" s="201">
        <v>70.9285</v>
      </c>
      <c r="S86" s="201">
        <v>56.819099999999999</v>
      </c>
      <c r="T86" s="201"/>
      <c r="U86" s="54">
        <v>82</v>
      </c>
      <c r="V86" s="201">
        <v>55.924394230769224</v>
      </c>
      <c r="W86" s="201">
        <v>44.799675000000001</v>
      </c>
    </row>
    <row r="87" spans="2:23">
      <c r="B87" s="50">
        <v>83</v>
      </c>
      <c r="C87" s="51">
        <f>+IF('Calcula Tarifa'!$B$6="M",N87,O87)/1000</f>
        <v>6.2029530769230769E-2</v>
      </c>
      <c r="D87" s="52"/>
      <c r="F87" s="50">
        <v>83</v>
      </c>
      <c r="G87" s="51">
        <f>+(IF('Calcula Tarifa'!$B$6="M",N87,O87)/1000)*ExtraprimaMedica</f>
        <v>6.2029530769230769E-2</v>
      </c>
      <c r="H87" s="53"/>
      <c r="N87" s="55">
        <f t="shared" si="4"/>
        <v>62.029530769230767</v>
      </c>
      <c r="O87" s="55">
        <f t="shared" si="5"/>
        <v>51.640288461538461</v>
      </c>
      <c r="Q87" s="54">
        <v>83</v>
      </c>
      <c r="R87" s="201">
        <v>78.671599999999998</v>
      </c>
      <c r="S87" s="201">
        <v>65.495000000000005</v>
      </c>
      <c r="T87" s="201"/>
      <c r="U87" s="54">
        <v>83</v>
      </c>
      <c r="V87" s="201">
        <v>62.029530769230767</v>
      </c>
      <c r="W87" s="201">
        <v>51.640288461538461</v>
      </c>
    </row>
    <row r="88" spans="2:23">
      <c r="B88" s="50">
        <v>84</v>
      </c>
      <c r="C88" s="51">
        <f>+IF('Calcula Tarifa'!$B$6="M",N88,O88)/1000</f>
        <v>6.8846805769230759E-2</v>
      </c>
      <c r="D88" s="52"/>
      <c r="F88" s="50">
        <v>84</v>
      </c>
      <c r="G88" s="51">
        <f>+(IF('Calcula Tarifa'!$B$6="M",N88,O88)/1000)*ExtraprimaMedica</f>
        <v>6.8846805769230759E-2</v>
      </c>
      <c r="H88" s="53"/>
      <c r="N88" s="55">
        <f t="shared" si="4"/>
        <v>68.846805769230755</v>
      </c>
      <c r="O88" s="55">
        <f t="shared" si="5"/>
        <v>57.703005769230757</v>
      </c>
      <c r="Q88" s="54">
        <v>84</v>
      </c>
      <c r="R88" s="201">
        <v>87.317899999999995</v>
      </c>
      <c r="S88" s="201">
        <v>73.184299999999993</v>
      </c>
      <c r="T88" s="201"/>
      <c r="U88" s="54">
        <v>84</v>
      </c>
      <c r="V88" s="201">
        <v>68.846805769230755</v>
      </c>
      <c r="W88" s="201">
        <v>57.703005769230757</v>
      </c>
    </row>
    <row r="89" spans="2:23">
      <c r="B89" s="50">
        <v>85</v>
      </c>
      <c r="C89" s="51">
        <f>+IF('Calcula Tarifa'!$B$6="M",N89,O89)/1000</f>
        <v>7.6446944230769226E-2</v>
      </c>
      <c r="D89" s="52"/>
      <c r="F89" s="50">
        <v>85</v>
      </c>
      <c r="G89" s="51">
        <f>+(IF('Calcula Tarifa'!$B$6="M",N89,O89)/1000)*ExtraprimaMedica</f>
        <v>7.6446944230769226E-2</v>
      </c>
      <c r="H89" s="53"/>
      <c r="N89" s="55">
        <f t="shared" si="4"/>
        <v>76.446944230769219</v>
      </c>
      <c r="O89" s="55">
        <f t="shared" si="5"/>
        <v>64.26623846153845</v>
      </c>
      <c r="Q89" s="54">
        <v>85</v>
      </c>
      <c r="R89" s="201">
        <v>96.957099999999997</v>
      </c>
      <c r="S89" s="201">
        <v>81.508399999999995</v>
      </c>
      <c r="T89" s="201"/>
      <c r="U89" s="54">
        <v>85</v>
      </c>
      <c r="V89" s="201">
        <v>76.446944230769219</v>
      </c>
      <c r="W89" s="201">
        <v>64.26623846153845</v>
      </c>
    </row>
    <row r="90" spans="2:23">
      <c r="B90" s="50">
        <v>86</v>
      </c>
      <c r="C90" s="51">
        <f>+IF('Calcula Tarifa'!$B$6="M",N90,O90)/1000</f>
        <v>8.490626923076923E-2</v>
      </c>
      <c r="D90" s="52"/>
      <c r="F90" s="50">
        <v>86</v>
      </c>
      <c r="G90" s="51">
        <f>+(IF('Calcula Tarifa'!$B$6="M",N90,O90)/1000)*ExtraprimaMedica</f>
        <v>8.490626923076923E-2</v>
      </c>
      <c r="H90" s="53"/>
      <c r="N90" s="55">
        <f t="shared" si="4"/>
        <v>84.906269230769226</v>
      </c>
      <c r="O90" s="55">
        <f t="shared" si="5"/>
        <v>71.36586153846153</v>
      </c>
      <c r="Q90" s="54">
        <v>86</v>
      </c>
      <c r="R90" s="201">
        <v>107.68599999999999</v>
      </c>
      <c r="S90" s="201">
        <v>90.512799999999999</v>
      </c>
      <c r="T90" s="201"/>
      <c r="U90" s="54">
        <v>86</v>
      </c>
      <c r="V90" s="201">
        <v>84.906269230769226</v>
      </c>
      <c r="W90" s="201">
        <v>71.36586153846153</v>
      </c>
    </row>
    <row r="91" spans="2:23">
      <c r="B91" s="50">
        <v>87</v>
      </c>
      <c r="C91" s="51">
        <f>+IF('Calcula Tarifa'!$B$6="M",N91,O91)/1000</f>
        <v>9.4303469230769224E-2</v>
      </c>
      <c r="D91" s="52"/>
      <c r="F91" s="50">
        <v>87</v>
      </c>
      <c r="G91" s="51">
        <f>+(IF('Calcula Tarifa'!$B$6="M",N91,O91)/1000)*ExtraprimaMedica</f>
        <v>9.4303469230769224E-2</v>
      </c>
      <c r="H91" s="53"/>
      <c r="N91" s="55">
        <f t="shared" si="4"/>
        <v>94.303469230769224</v>
      </c>
      <c r="O91" s="55">
        <f t="shared" si="5"/>
        <v>78.917430769230762</v>
      </c>
      <c r="Q91" s="54">
        <v>87</v>
      </c>
      <c r="R91" s="201">
        <v>119.6044</v>
      </c>
      <c r="S91" s="201">
        <v>100.0904</v>
      </c>
      <c r="T91" s="201"/>
      <c r="U91" s="54">
        <v>87</v>
      </c>
      <c r="V91" s="201">
        <v>94.303469230769224</v>
      </c>
      <c r="W91" s="201">
        <v>78.917430769230762</v>
      </c>
    </row>
    <row r="92" spans="2:23">
      <c r="B92" s="50">
        <v>88</v>
      </c>
      <c r="C92" s="51">
        <f>+IF('Calcula Tarifa'!$B$6="M",N92,O92)/1000</f>
        <v>0.10471423653846154</v>
      </c>
      <c r="D92" s="52"/>
      <c r="F92" s="50">
        <v>88</v>
      </c>
      <c r="G92" s="51">
        <f>+(IF('Calcula Tarifa'!$B$6="M",N92,O92)/1000)*ExtraprimaMedica</f>
        <v>0.10471423653846154</v>
      </c>
      <c r="H92" s="53"/>
      <c r="N92" s="55">
        <f t="shared" si="4"/>
        <v>104.71423653846153</v>
      </c>
      <c r="O92" s="55">
        <f t="shared" si="5"/>
        <v>86.714369230769222</v>
      </c>
      <c r="Q92" s="54">
        <v>88</v>
      </c>
      <c r="R92" s="201">
        <v>132.8083</v>
      </c>
      <c r="S92" s="201">
        <v>109.97919999999999</v>
      </c>
      <c r="T92" s="201"/>
      <c r="U92" s="54">
        <v>88</v>
      </c>
      <c r="V92" s="201">
        <v>104.71423653846153</v>
      </c>
      <c r="W92" s="201">
        <v>86.714369230769222</v>
      </c>
    </row>
    <row r="93" spans="2:23">
      <c r="B93" s="50">
        <v>89</v>
      </c>
      <c r="C93" s="51">
        <f>+IF('Calcula Tarifa'!$B$6="M",N93,O93)/1000</f>
        <v>0.11623681346153845</v>
      </c>
      <c r="D93" s="52"/>
      <c r="F93" s="50">
        <v>89</v>
      </c>
      <c r="G93" s="51">
        <f>+(IF('Calcula Tarifa'!$B$6="M",N93,O93)/1000)*ExtraprimaMedica</f>
        <v>0.11623681346153845</v>
      </c>
      <c r="H93" s="53"/>
      <c r="N93" s="55">
        <f t="shared" si="4"/>
        <v>116.23681346153846</v>
      </c>
      <c r="O93" s="55">
        <f t="shared" si="5"/>
        <v>95.665063461538452</v>
      </c>
      <c r="Q93" s="54">
        <v>89</v>
      </c>
      <c r="R93" s="201">
        <v>147.42230000000001</v>
      </c>
      <c r="S93" s="201">
        <v>121.3313</v>
      </c>
      <c r="T93" s="201"/>
      <c r="U93" s="54">
        <v>89</v>
      </c>
      <c r="V93" s="201">
        <v>116.23681346153846</v>
      </c>
      <c r="W93" s="201">
        <v>95.665063461538452</v>
      </c>
    </row>
    <row r="94" spans="2:23">
      <c r="B94" s="50">
        <v>90</v>
      </c>
      <c r="C94" s="51">
        <f>+IF('Calcula Tarifa'!$B$6="M",N94,O94)/1000</f>
        <v>0.12893538076923078</v>
      </c>
      <c r="D94" s="52"/>
      <c r="F94" s="50">
        <v>90</v>
      </c>
      <c r="G94" s="51">
        <f>+(IF('Calcula Tarifa'!$B$6="M",N94,O94)/1000)*ExtraprimaMedica</f>
        <v>0.12893538076923078</v>
      </c>
      <c r="H94" s="53"/>
      <c r="N94" s="55">
        <f t="shared" si="4"/>
        <v>128.93538076923079</v>
      </c>
      <c r="O94" s="55">
        <f t="shared" si="5"/>
        <v>104.44726346153845</v>
      </c>
      <c r="Q94" s="54">
        <v>90</v>
      </c>
      <c r="R94" s="201">
        <v>163.52780000000001</v>
      </c>
      <c r="S94" s="201">
        <v>132.46969999999999</v>
      </c>
      <c r="T94" s="201"/>
      <c r="U94" s="54">
        <v>90</v>
      </c>
      <c r="V94" s="201">
        <v>128.93538076923079</v>
      </c>
      <c r="W94" s="201">
        <v>104.44726346153845</v>
      </c>
    </row>
    <row r="95" spans="2:23">
      <c r="B95" s="50">
        <v>91</v>
      </c>
      <c r="C95" s="51">
        <f>+IF('Calcula Tarifa'!$B$6="M",N95,O95)/1000</f>
        <v>0.14289343653846154</v>
      </c>
      <c r="D95" s="52"/>
      <c r="F95" s="50">
        <v>91</v>
      </c>
      <c r="G95" s="51">
        <f>+(IF('Calcula Tarifa'!$B$6="M",N95,O95)/1000)*ExtraprimaMedica</f>
        <v>0.14289343653846154</v>
      </c>
      <c r="H95" s="53"/>
      <c r="N95" s="55">
        <f t="shared" si="4"/>
        <v>142.89343653846154</v>
      </c>
      <c r="O95" s="55">
        <f t="shared" si="5"/>
        <v>113.76948076923075</v>
      </c>
      <c r="Q95" s="54">
        <v>91</v>
      </c>
      <c r="R95" s="201">
        <v>181.23070000000001</v>
      </c>
      <c r="S95" s="201">
        <v>144.29300000000001</v>
      </c>
      <c r="T95" s="201"/>
      <c r="U95" s="54">
        <v>91</v>
      </c>
      <c r="V95" s="201">
        <v>142.89343653846154</v>
      </c>
      <c r="W95" s="201">
        <v>113.76948076923075</v>
      </c>
    </row>
    <row r="96" spans="2:23">
      <c r="B96" s="50">
        <v>92</v>
      </c>
      <c r="C96" s="51">
        <f>+IF('Calcula Tarifa'!$B$6="M",N96,O96)/1000</f>
        <v>0.15818044423076921</v>
      </c>
      <c r="D96" s="52"/>
      <c r="F96" s="50">
        <v>92</v>
      </c>
      <c r="G96" s="51">
        <f>+(IF('Calcula Tarifa'!$B$6="M",N96,O96)/1000)*ExtraprimaMedica</f>
        <v>0.15818044423076921</v>
      </c>
      <c r="H96" s="53"/>
      <c r="N96" s="55">
        <f t="shared" si="4"/>
        <v>158.18044423076921</v>
      </c>
      <c r="O96" s="55">
        <f t="shared" si="5"/>
        <v>123.89419423076922</v>
      </c>
      <c r="Q96" s="54">
        <v>92</v>
      </c>
      <c r="R96" s="201">
        <v>200.61909999999997</v>
      </c>
      <c r="S96" s="201">
        <v>157.13409999999999</v>
      </c>
      <c r="T96" s="201"/>
      <c r="U96" s="54">
        <v>92</v>
      </c>
      <c r="V96" s="201">
        <v>158.18044423076921</v>
      </c>
      <c r="W96" s="201">
        <v>123.89419423076922</v>
      </c>
    </row>
    <row r="97" spans="2:23">
      <c r="B97" s="50">
        <v>93</v>
      </c>
      <c r="C97" s="51">
        <f>+IF('Calcula Tarifa'!$B$6="M",N97,O97)/1000</f>
        <v>0.17485679999999998</v>
      </c>
      <c r="D97" s="52"/>
      <c r="F97" s="50">
        <v>93</v>
      </c>
      <c r="G97" s="51">
        <f>+(IF('Calcula Tarifa'!$B$6="M",N97,O97)/1000)*ExtraprimaMedica</f>
        <v>0.17485679999999998</v>
      </c>
      <c r="H97" s="53"/>
      <c r="N97" s="55">
        <f t="shared" si="4"/>
        <v>174.85679999999999</v>
      </c>
      <c r="O97" s="55">
        <f t="shared" si="5"/>
        <v>135.36331346153844</v>
      </c>
      <c r="Q97" s="54">
        <v>93</v>
      </c>
      <c r="R97" s="201">
        <v>221.7696</v>
      </c>
      <c r="S97" s="201">
        <v>171.68029999999999</v>
      </c>
      <c r="T97" s="201"/>
      <c r="U97" s="54">
        <v>93</v>
      </c>
      <c r="V97" s="201">
        <v>174.85679999999999</v>
      </c>
      <c r="W97" s="201">
        <v>135.36331346153844</v>
      </c>
    </row>
    <row r="98" spans="2:23">
      <c r="B98" s="50">
        <v>94</v>
      </c>
      <c r="C98" s="51">
        <f>+IF('Calcula Tarifa'!$B$6="M",N98,O98)/1000</f>
        <v>0.19296484423076921</v>
      </c>
      <c r="D98" s="52"/>
      <c r="F98" s="50">
        <v>94</v>
      </c>
      <c r="G98" s="51">
        <f>+(IF('Calcula Tarifa'!$B$6="M",N98,O98)/1000)*ExtraprimaMedica</f>
        <v>0.19296484423076921</v>
      </c>
      <c r="H98" s="53"/>
      <c r="N98" s="55">
        <f t="shared" si="4"/>
        <v>192.96484423076922</v>
      </c>
      <c r="O98" s="55">
        <f t="shared" si="5"/>
        <v>148.34541153846152</v>
      </c>
      <c r="Q98" s="54">
        <v>94</v>
      </c>
      <c r="R98" s="201">
        <v>244.73589999999999</v>
      </c>
      <c r="S98" s="201">
        <v>188.1454</v>
      </c>
      <c r="T98" s="201"/>
      <c r="U98" s="54">
        <v>94</v>
      </c>
      <c r="V98" s="201">
        <v>192.96484423076922</v>
      </c>
      <c r="W98" s="201">
        <v>148.34541153846152</v>
      </c>
    </row>
    <row r="99" spans="2:23">
      <c r="B99" s="50">
        <v>95</v>
      </c>
      <c r="C99" s="51">
        <f>+IF('Calcula Tarifa'!$B$6="M",N99,O99)/1000</f>
        <v>0.21252799423076926</v>
      </c>
      <c r="D99" s="52"/>
      <c r="F99" s="50">
        <v>95</v>
      </c>
      <c r="G99" s="51">
        <f>+(IF('Calcula Tarifa'!$B$6="M",N99,O99)/1000)*ExtraprimaMedica</f>
        <v>0.21252799423076926</v>
      </c>
      <c r="H99" s="53"/>
      <c r="N99" s="55">
        <f t="shared" si="4"/>
        <v>212.52799423076925</v>
      </c>
      <c r="O99" s="55">
        <f t="shared" si="5"/>
        <v>165.16928846153846</v>
      </c>
      <c r="Q99" s="54">
        <v>95</v>
      </c>
      <c r="R99" s="201">
        <v>269.54770000000002</v>
      </c>
      <c r="S99" s="201">
        <v>209.48299999999998</v>
      </c>
      <c r="T99" s="201"/>
      <c r="U99" s="54">
        <v>95</v>
      </c>
      <c r="V99" s="201">
        <v>212.52799423076925</v>
      </c>
      <c r="W99" s="201">
        <v>165.16928846153846</v>
      </c>
    </row>
    <row r="100" spans="2:23">
      <c r="B100" s="50">
        <v>96</v>
      </c>
      <c r="C100" s="51">
        <f>+IF('Calcula Tarifa'!$B$6="M",N100,O100)/1000</f>
        <v>0.23354073076923074</v>
      </c>
      <c r="D100" s="52"/>
      <c r="F100" s="50">
        <v>96</v>
      </c>
      <c r="G100" s="51">
        <f>+(IF('Calcula Tarifa'!$B$6="M",N100,O100)/1000)*ExtraprimaMedica</f>
        <v>0.23354073076923074</v>
      </c>
      <c r="H100" s="53"/>
      <c r="N100" s="55">
        <f t="shared" si="4"/>
        <v>233.54073076923075</v>
      </c>
      <c r="O100" s="55">
        <f t="shared" si="5"/>
        <v>187.83574423076922</v>
      </c>
      <c r="Q100" s="54">
        <v>96</v>
      </c>
      <c r="R100" s="201">
        <v>296.19799999999998</v>
      </c>
      <c r="S100" s="201">
        <v>238.23070000000001</v>
      </c>
      <c r="T100" s="201"/>
      <c r="U100" s="54">
        <v>96</v>
      </c>
      <c r="V100" s="201">
        <v>233.54073076923075</v>
      </c>
      <c r="W100" s="201">
        <v>187.83574423076922</v>
      </c>
    </row>
    <row r="101" spans="2:23">
      <c r="B101" s="50">
        <v>97</v>
      </c>
      <c r="C101" s="51">
        <f>+IF('Calcula Tarifa'!$B$6="M",N101,O101)/1000</f>
        <v>0.2559623692307692</v>
      </c>
      <c r="D101" s="52"/>
      <c r="F101" s="50">
        <v>97</v>
      </c>
      <c r="G101" s="51">
        <f>+(IF('Calcula Tarifa'!$B$6="M",N101,O101)/1000)*ExtraprimaMedica</f>
        <v>0.2559623692307692</v>
      </c>
      <c r="H101" s="53"/>
      <c r="N101" s="55">
        <f t="shared" si="4"/>
        <v>255.96236923076921</v>
      </c>
      <c r="O101" s="55">
        <f t="shared" si="5"/>
        <v>161.91719999999998</v>
      </c>
      <c r="Q101" s="54">
        <v>97</v>
      </c>
      <c r="R101" s="201">
        <v>324.6352</v>
      </c>
      <c r="S101" s="201">
        <v>205.35839999999999</v>
      </c>
      <c r="T101" s="201"/>
      <c r="U101" s="54">
        <v>97</v>
      </c>
      <c r="V101" s="201">
        <v>255.96236923076921</v>
      </c>
      <c r="W101" s="201">
        <v>161.91719999999998</v>
      </c>
    </row>
    <row r="102" spans="2:23">
      <c r="B102" s="50">
        <v>98</v>
      </c>
      <c r="C102" s="51">
        <f>+IF('Calcula Tarifa'!$B$6="M",N102,O102)/1000</f>
        <v>0.2797118557692308</v>
      </c>
      <c r="D102" s="52"/>
      <c r="F102" s="50">
        <v>98</v>
      </c>
      <c r="G102" s="51">
        <f>+(IF('Calcula Tarifa'!$B$6="M",N102,O102)/1000)*ExtraprimaMedica</f>
        <v>0.2797118557692308</v>
      </c>
      <c r="H102" s="53"/>
      <c r="N102" s="55">
        <f t="shared" si="4"/>
        <v>279.71185576923079</v>
      </c>
      <c r="O102" s="55">
        <f t="shared" si="5"/>
        <v>286.73389423076924</v>
      </c>
      <c r="Q102" s="54">
        <v>98</v>
      </c>
      <c r="R102" s="201">
        <v>354.75650000000002</v>
      </c>
      <c r="S102" s="201">
        <v>363.66250000000002</v>
      </c>
      <c r="T102" s="201"/>
      <c r="U102" s="54">
        <v>98</v>
      </c>
      <c r="V102" s="201">
        <v>279.71185576923079</v>
      </c>
      <c r="W102" s="201">
        <v>286.73389423076924</v>
      </c>
    </row>
    <row r="103" spans="2:23">
      <c r="B103" s="50">
        <v>99</v>
      </c>
      <c r="C103" s="51">
        <f>+IF('Calcula Tarifa'!$B$6="M",N103,O103)/1000</f>
        <v>0.30465806923076921</v>
      </c>
      <c r="D103" s="52"/>
      <c r="F103" s="50">
        <v>99</v>
      </c>
      <c r="G103" s="51">
        <f>+(IF('Calcula Tarifa'!$B$6="M",N103,O103)/1000)*ExtraprimaMedica</f>
        <v>0.30465806923076921</v>
      </c>
      <c r="H103" s="53"/>
      <c r="N103" s="55">
        <f t="shared" si="4"/>
        <v>304.65806923076923</v>
      </c>
      <c r="O103" s="55">
        <f t="shared" si="5"/>
        <v>400.20691346153848</v>
      </c>
      <c r="Q103" s="54">
        <v>99</v>
      </c>
      <c r="R103" s="201">
        <v>386.3956</v>
      </c>
      <c r="S103" s="201">
        <v>507.5795</v>
      </c>
      <c r="T103" s="201"/>
      <c r="U103" s="54">
        <v>99</v>
      </c>
      <c r="V103" s="201">
        <v>304.65806923076923</v>
      </c>
      <c r="W103" s="201">
        <v>400.20691346153848</v>
      </c>
    </row>
    <row r="104" spans="2:23">
      <c r="B104" s="50">
        <v>100</v>
      </c>
      <c r="C104" s="51">
        <f>+IF('Calcula Tarifa'!$B$6="M",N104,O104)/1000</f>
        <v>1</v>
      </c>
      <c r="D104" s="52"/>
      <c r="F104" s="50">
        <v>100</v>
      </c>
      <c r="G104" s="51">
        <f>+(IF('Calcula Tarifa'!$B$6="M",N104,O104)/1000)*ExtraprimaMedica</f>
        <v>1</v>
      </c>
      <c r="H104" s="53"/>
      <c r="N104" s="55">
        <f t="shared" si="4"/>
        <v>1000</v>
      </c>
      <c r="O104" s="55">
        <f t="shared" si="5"/>
        <v>1000</v>
      </c>
      <c r="Q104" s="54">
        <v>100</v>
      </c>
      <c r="R104" s="201">
        <v>1000</v>
      </c>
      <c r="S104" s="201">
        <v>1000</v>
      </c>
      <c r="T104" s="201"/>
      <c r="U104" s="54">
        <v>100</v>
      </c>
      <c r="V104" s="201">
        <v>1000</v>
      </c>
      <c r="W104" s="201">
        <v>1000</v>
      </c>
    </row>
  </sheetData>
  <mergeCells count="5">
    <mergeCell ref="V2:W2"/>
    <mergeCell ref="B2:C2"/>
    <mergeCell ref="F2:G2"/>
    <mergeCell ref="N2:O2"/>
    <mergeCell ref="R2:S2"/>
  </mergeCells>
  <phoneticPr fontId="0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BR60"/>
  <sheetViews>
    <sheetView workbookViewId="0">
      <selection activeCell="A19" sqref="A19"/>
    </sheetView>
  </sheetViews>
  <sheetFormatPr baseColWidth="10" defaultColWidth="10.85546875" defaultRowHeight="12.75"/>
  <cols>
    <col min="1" max="8" width="10.85546875" style="1"/>
    <col min="9" max="9" width="10.85546875" style="58"/>
    <col min="10" max="11" width="10.85546875" style="3"/>
    <col min="12" max="17" width="10.85546875" style="1"/>
    <col min="18" max="18" width="3" style="1" bestFit="1" customWidth="1"/>
    <col min="19" max="19" width="5.28515625" style="1" bestFit="1" customWidth="1"/>
    <col min="20" max="20" width="7.42578125" style="1" bestFit="1" customWidth="1"/>
    <col min="21" max="21" width="2.140625" style="1" customWidth="1"/>
    <col min="22" max="22" width="3" style="1" bestFit="1" customWidth="1"/>
    <col min="23" max="23" width="5.28515625" style="1" bestFit="1" customWidth="1"/>
    <col min="24" max="24" width="7.42578125" style="1" bestFit="1" customWidth="1"/>
    <col min="25" max="25" width="3.42578125" style="1" customWidth="1"/>
    <col min="26" max="26" width="6.28515625" style="1" customWidth="1"/>
    <col min="27" max="27" width="6.7109375" style="1" bestFit="1" customWidth="1"/>
    <col min="28" max="28" width="6.7109375" style="3" customWidth="1"/>
    <col min="29" max="29" width="4.42578125" style="1" customWidth="1"/>
    <col min="30" max="30" width="3" style="1" bestFit="1" customWidth="1"/>
    <col min="31" max="31" width="5.140625" style="1" bestFit="1" customWidth="1"/>
    <col min="32" max="32" width="7.42578125" style="1" bestFit="1" customWidth="1"/>
    <col min="33" max="33" width="2.28515625" style="1" customWidth="1"/>
    <col min="34" max="34" width="3" style="1" bestFit="1" customWidth="1"/>
    <col min="35" max="35" width="5.28515625" style="1" bestFit="1" customWidth="1"/>
    <col min="36" max="36" width="7.42578125" style="1" bestFit="1" customWidth="1"/>
    <col min="37" max="37" width="2.28515625" style="1" customWidth="1"/>
    <col min="38" max="38" width="3" style="1" bestFit="1" customWidth="1"/>
    <col min="39" max="39" width="5.140625" style="1" bestFit="1" customWidth="1"/>
    <col min="40" max="40" width="7.42578125" style="1" bestFit="1" customWidth="1"/>
    <col min="41" max="41" width="2.28515625" style="1" customWidth="1"/>
    <col min="42" max="42" width="3" style="1" bestFit="1" customWidth="1"/>
    <col min="43" max="43" width="5.140625" style="1" bestFit="1" customWidth="1"/>
    <col min="44" max="44" width="7.42578125" style="1" bestFit="1" customWidth="1"/>
    <col min="45" max="45" width="3.42578125" style="1" customWidth="1"/>
    <col min="46" max="46" width="6.28515625" style="1" customWidth="1"/>
    <col min="47" max="47" width="6.7109375" style="1" bestFit="1" customWidth="1"/>
    <col min="48" max="48" width="10.85546875" style="1"/>
    <col min="49" max="49" width="8.140625" style="1" bestFit="1" customWidth="1"/>
    <col min="50" max="70" width="7.42578125" style="1" bestFit="1" customWidth="1"/>
    <col min="71" max="16384" width="10.85546875" style="1"/>
  </cols>
  <sheetData>
    <row r="1" spans="2:70">
      <c r="M1" s="1" t="s">
        <v>1</v>
      </c>
      <c r="N1" s="59" t="str">
        <f>+'Calcula Tarifa'!$B$5</f>
        <v>Pesos</v>
      </c>
    </row>
    <row r="2" spans="2:70">
      <c r="M2" s="1" t="s">
        <v>152</v>
      </c>
      <c r="N2" s="32">
        <f>+'Calcula Tarifa'!K2</f>
        <v>47</v>
      </c>
      <c r="R2" s="579" t="s">
        <v>153</v>
      </c>
      <c r="S2" s="580"/>
      <c r="T2" s="580"/>
      <c r="U2" s="580"/>
      <c r="V2" s="580"/>
      <c r="W2" s="580"/>
      <c r="X2" s="580"/>
      <c r="Y2" s="580"/>
      <c r="Z2" s="580"/>
      <c r="AA2" s="581"/>
      <c r="AB2" s="60"/>
      <c r="AD2" s="579" t="s">
        <v>154</v>
      </c>
      <c r="AE2" s="580"/>
      <c r="AF2" s="580"/>
      <c r="AG2" s="580"/>
      <c r="AH2" s="580"/>
      <c r="AI2" s="580"/>
      <c r="AJ2" s="580"/>
      <c r="AK2" s="580"/>
      <c r="AL2" s="580"/>
      <c r="AM2" s="580"/>
      <c r="AN2" s="580"/>
      <c r="AO2" s="580"/>
      <c r="AP2" s="580"/>
      <c r="AQ2" s="580"/>
      <c r="AR2" s="580"/>
      <c r="AS2" s="580"/>
      <c r="AT2" s="580"/>
      <c r="AU2" s="581"/>
      <c r="AW2" s="582" t="s">
        <v>155</v>
      </c>
      <c r="AX2" s="583"/>
      <c r="AY2" s="583"/>
      <c r="AZ2" s="583"/>
      <c r="BA2" s="583"/>
      <c r="BB2" s="583"/>
      <c r="BC2" s="583"/>
      <c r="BD2" s="583"/>
      <c r="BE2" s="583"/>
      <c r="BF2" s="583"/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4"/>
    </row>
    <row r="3" spans="2:70">
      <c r="M3" s="1" t="s">
        <v>0</v>
      </c>
      <c r="N3" s="32" t="s">
        <v>2</v>
      </c>
      <c r="Z3" s="61"/>
      <c r="AA3" s="61"/>
    </row>
    <row r="4" spans="2:70" ht="19.5" customHeight="1">
      <c r="B4" s="589" t="s">
        <v>156</v>
      </c>
      <c r="C4" s="589"/>
      <c r="D4" s="589"/>
      <c r="E4" s="589"/>
      <c r="F4" s="589"/>
      <c r="R4" s="586" t="s">
        <v>157</v>
      </c>
      <c r="S4" s="587"/>
      <c r="T4" s="588"/>
      <c r="V4" s="586" t="s">
        <v>158</v>
      </c>
      <c r="W4" s="587"/>
      <c r="X4" s="588"/>
      <c r="Z4" s="61"/>
      <c r="AA4" s="61"/>
      <c r="AD4" s="586" t="s">
        <v>157</v>
      </c>
      <c r="AE4" s="587"/>
      <c r="AF4" s="588"/>
      <c r="AH4" s="586" t="s">
        <v>158</v>
      </c>
      <c r="AI4" s="587"/>
      <c r="AJ4" s="588"/>
      <c r="AL4" s="586" t="s">
        <v>159</v>
      </c>
      <c r="AM4" s="587"/>
      <c r="AN4" s="588"/>
      <c r="AP4" s="586" t="s">
        <v>160</v>
      </c>
      <c r="AQ4" s="587"/>
      <c r="AR4" s="588"/>
    </row>
    <row r="5" spans="2:70" s="46" customFormat="1" ht="25.5">
      <c r="B5" s="62" t="s">
        <v>161</v>
      </c>
      <c r="C5" s="62">
        <v>1</v>
      </c>
      <c r="D5" s="62">
        <v>5</v>
      </c>
      <c r="E5" s="62">
        <v>10</v>
      </c>
      <c r="F5" s="62">
        <v>20</v>
      </c>
      <c r="I5" s="63"/>
      <c r="K5" s="46" t="s">
        <v>162</v>
      </c>
      <c r="M5" s="46" t="s">
        <v>163</v>
      </c>
      <c r="N5" s="46" t="s">
        <v>164</v>
      </c>
      <c r="O5" s="46" t="s">
        <v>165</v>
      </c>
      <c r="P5" s="46" t="s">
        <v>166</v>
      </c>
      <c r="R5" s="46" t="s">
        <v>167</v>
      </c>
      <c r="S5" s="46" t="s">
        <v>168</v>
      </c>
      <c r="T5" s="46" t="s">
        <v>169</v>
      </c>
      <c r="V5" s="46" t="s">
        <v>167</v>
      </c>
      <c r="W5" s="46" t="s">
        <v>168</v>
      </c>
      <c r="X5" s="46" t="s">
        <v>169</v>
      </c>
      <c r="Z5" s="64" t="s">
        <v>161</v>
      </c>
      <c r="AA5" s="64" t="s">
        <v>170</v>
      </c>
      <c r="AB5" s="45"/>
      <c r="AD5" s="46" t="s">
        <v>167</v>
      </c>
      <c r="AE5" s="46" t="s">
        <v>168</v>
      </c>
      <c r="AF5" s="46" t="s">
        <v>169</v>
      </c>
      <c r="AH5" s="46" t="s">
        <v>167</v>
      </c>
      <c r="AI5" s="46" t="s">
        <v>168</v>
      </c>
      <c r="AJ5" s="46" t="s">
        <v>169</v>
      </c>
      <c r="AL5" s="46" t="s">
        <v>167</v>
      </c>
      <c r="AM5" s="46" t="s">
        <v>168</v>
      </c>
      <c r="AN5" s="46" t="s">
        <v>169</v>
      </c>
      <c r="AP5" s="46" t="s">
        <v>167</v>
      </c>
      <c r="AQ5" s="46" t="s">
        <v>168</v>
      </c>
      <c r="AR5" s="46" t="s">
        <v>169</v>
      </c>
      <c r="AT5" s="64" t="s">
        <v>161</v>
      </c>
      <c r="AU5" s="64" t="s">
        <v>170</v>
      </c>
      <c r="AW5" s="46" t="s">
        <v>167</v>
      </c>
      <c r="AX5" s="46">
        <v>1</v>
      </c>
      <c r="AY5" s="46">
        <v>2</v>
      </c>
      <c r="AZ5" s="46">
        <v>3</v>
      </c>
      <c r="BA5" s="46">
        <v>4</v>
      </c>
      <c r="BB5" s="46">
        <v>5</v>
      </c>
      <c r="BC5" s="46">
        <v>6</v>
      </c>
      <c r="BD5" s="46">
        <v>7</v>
      </c>
      <c r="BE5" s="46">
        <v>8</v>
      </c>
      <c r="BF5" s="46">
        <v>9</v>
      </c>
      <c r="BG5" s="46">
        <v>10</v>
      </c>
      <c r="BH5" s="46">
        <v>11</v>
      </c>
      <c r="BI5" s="46">
        <v>12</v>
      </c>
      <c r="BJ5" s="46">
        <v>13</v>
      </c>
      <c r="BK5" s="46">
        <v>14</v>
      </c>
      <c r="BL5" s="46">
        <v>15</v>
      </c>
      <c r="BM5" s="46">
        <v>16</v>
      </c>
      <c r="BN5" s="46">
        <v>17</v>
      </c>
      <c r="BO5" s="46">
        <v>18</v>
      </c>
      <c r="BP5" s="46">
        <v>19</v>
      </c>
      <c r="BQ5" s="46">
        <v>20</v>
      </c>
      <c r="BR5" s="64" t="s">
        <v>170</v>
      </c>
    </row>
    <row r="6" spans="2:70">
      <c r="B6" s="62">
        <v>1</v>
      </c>
      <c r="C6" s="65">
        <f>+BR8</f>
        <v>0.83962576513086573</v>
      </c>
      <c r="D6" s="65">
        <f>+AU6</f>
        <v>0.71045481476474215</v>
      </c>
      <c r="E6" s="65">
        <f t="shared" ref="E6:E15" si="0">+AA6</f>
        <v>0.59594040639551815</v>
      </c>
      <c r="F6" s="65">
        <f t="shared" ref="F6:F25" si="1">+K6</f>
        <v>0.5</v>
      </c>
      <c r="J6" s="33">
        <v>1</v>
      </c>
      <c r="K6" s="66">
        <v>0.5</v>
      </c>
      <c r="L6" s="67"/>
      <c r="M6" s="33">
        <v>1</v>
      </c>
      <c r="N6" s="66">
        <f t="shared" ref="N6:N25" si="2">+VLOOKUP(M6,IF($N$1="Dólares",CaducidadDolares,CaducidadPesos),2,FALSE)</f>
        <v>0.35</v>
      </c>
      <c r="O6" s="68">
        <f>+VLOOKUP('Calcula Tarifa'!$K$2+M6-1,TablaMort,2,FALSE)</f>
        <v>1.9188E-3</v>
      </c>
      <c r="P6" s="69">
        <v>1</v>
      </c>
      <c r="R6" s="33">
        <v>1</v>
      </c>
      <c r="S6" s="70">
        <f>+VLOOKUP(R6,$J$6:$K$25,2,FALSE)</f>
        <v>0.5</v>
      </c>
      <c r="T6" s="69">
        <f>+VLOOKUP(R6,$M$6:$P$25,4,FALSE)</f>
        <v>1</v>
      </c>
      <c r="V6" s="33">
        <v>11</v>
      </c>
      <c r="W6" s="70">
        <f>+VLOOKUP(V6,$J$6:$K$25,2,FALSE)</f>
        <v>1</v>
      </c>
      <c r="X6" s="69">
        <f>+VLOOKUP(V6,$M$6:$P$25,4,FALSE)</f>
        <v>0.23744122875456444</v>
      </c>
      <c r="Z6" s="71">
        <v>1</v>
      </c>
      <c r="AA6" s="72">
        <f>+(S6*T6+W6*X6)/(T6+X6)</f>
        <v>0.59594040639551815</v>
      </c>
      <c r="AB6" s="73"/>
      <c r="AC6" s="2"/>
      <c r="AD6" s="33">
        <v>1</v>
      </c>
      <c r="AE6" s="70">
        <f>+VLOOKUP(AD6,$J$6:$K$25,2,FALSE)</f>
        <v>0.5</v>
      </c>
      <c r="AF6" s="69">
        <f>+VLOOKUP(AD6,$M$6:$P$25,4,FALSE)</f>
        <v>1</v>
      </c>
      <c r="AH6" s="33">
        <v>6</v>
      </c>
      <c r="AI6" s="70">
        <f>+VLOOKUP(AH6,$J$6:$K$25,2,FALSE)</f>
        <v>1</v>
      </c>
      <c r="AJ6" s="69">
        <f>+VLOOKUP(AH6,$M$6:$P$25,4,FALSE)</f>
        <v>0.31254074335278337</v>
      </c>
      <c r="AL6" s="33">
        <v>11</v>
      </c>
      <c r="AM6" s="70">
        <f>+VLOOKUP(AL6,$J$6:$K$25,2,FALSE)</f>
        <v>1</v>
      </c>
      <c r="AN6" s="69">
        <f>+VLOOKUP(AL6,$M$6:$P$25,4,FALSE)</f>
        <v>0.23744122875456444</v>
      </c>
      <c r="AP6" s="33">
        <v>16</v>
      </c>
      <c r="AQ6" s="70">
        <f>+VLOOKUP(AP6,$J$6:$K$25,2,FALSE)</f>
        <v>1</v>
      </c>
      <c r="AR6" s="69">
        <f>+VLOOKUP(AP6,$M$6:$P$25,4,FALSE)</f>
        <v>0.17686421804340854</v>
      </c>
      <c r="AT6" s="71">
        <v>1</v>
      </c>
      <c r="AU6" s="72">
        <f>+(AE6*AF6+AI6*AJ6+AM6*AN6+AQ6*AR6)/(AF6+AJ6+AN6+AR6)</f>
        <v>0.71045481476474215</v>
      </c>
      <c r="AW6" s="46" t="s">
        <v>168</v>
      </c>
      <c r="AX6" s="74">
        <f>+VLOOKUP(AX5,$J$6:$K$25,2,FALSE)</f>
        <v>0.5</v>
      </c>
      <c r="AY6" s="74">
        <f t="shared" ref="AY6:BQ6" si="3">+VLOOKUP(AY5,$J$6:$K$25,2,FALSE)</f>
        <v>0.6</v>
      </c>
      <c r="AZ6" s="74">
        <f t="shared" si="3"/>
        <v>0.7</v>
      </c>
      <c r="BA6" s="74">
        <f t="shared" si="3"/>
        <v>0.8</v>
      </c>
      <c r="BB6" s="74">
        <f t="shared" si="3"/>
        <v>1</v>
      </c>
      <c r="BC6" s="74">
        <f t="shared" si="3"/>
        <v>1</v>
      </c>
      <c r="BD6" s="74">
        <f t="shared" si="3"/>
        <v>1</v>
      </c>
      <c r="BE6" s="74">
        <f t="shared" si="3"/>
        <v>1</v>
      </c>
      <c r="BF6" s="74">
        <f t="shared" si="3"/>
        <v>1</v>
      </c>
      <c r="BG6" s="74">
        <f t="shared" si="3"/>
        <v>1</v>
      </c>
      <c r="BH6" s="74">
        <f t="shared" si="3"/>
        <v>1</v>
      </c>
      <c r="BI6" s="74">
        <f t="shared" si="3"/>
        <v>1</v>
      </c>
      <c r="BJ6" s="74">
        <f t="shared" si="3"/>
        <v>1</v>
      </c>
      <c r="BK6" s="74">
        <f t="shared" si="3"/>
        <v>1</v>
      </c>
      <c r="BL6" s="74">
        <f t="shared" si="3"/>
        <v>1</v>
      </c>
      <c r="BM6" s="74">
        <f t="shared" si="3"/>
        <v>1</v>
      </c>
      <c r="BN6" s="74">
        <f t="shared" si="3"/>
        <v>1</v>
      </c>
      <c r="BO6" s="74">
        <f t="shared" si="3"/>
        <v>1</v>
      </c>
      <c r="BP6" s="74">
        <f t="shared" si="3"/>
        <v>1</v>
      </c>
      <c r="BQ6" s="74">
        <f t="shared" si="3"/>
        <v>1</v>
      </c>
      <c r="BR6" s="61"/>
    </row>
    <row r="7" spans="2:70">
      <c r="B7" s="62">
        <v>2</v>
      </c>
      <c r="C7" s="65"/>
      <c r="D7" s="65">
        <f>+AU7</f>
        <v>0.80567678086049388</v>
      </c>
      <c r="E7" s="65">
        <f t="shared" si="0"/>
        <v>0.70279227517569565</v>
      </c>
      <c r="F7" s="65">
        <f t="shared" si="1"/>
        <v>0.6</v>
      </c>
      <c r="J7" s="33">
        <v>2</v>
      </c>
      <c r="K7" s="66">
        <v>0.6</v>
      </c>
      <c r="L7" s="67"/>
      <c r="M7" s="33">
        <v>2</v>
      </c>
      <c r="N7" s="66">
        <f t="shared" si="2"/>
        <v>0.27</v>
      </c>
      <c r="O7" s="68">
        <f>+VLOOKUP('Calcula Tarifa'!$K$2+M7-1,TablaMort,2,FALSE)</f>
        <v>1.9544384615384617E-3</v>
      </c>
      <c r="P7" s="69">
        <f>+P6*(1-N6)*(1-O6)</f>
        <v>0.64875278000000003</v>
      </c>
      <c r="R7" s="33">
        <v>2</v>
      </c>
      <c r="S7" s="70">
        <f t="shared" ref="S7:S15" si="4">+VLOOKUP(R7,$J$6:$K$25,2,FALSE)</f>
        <v>0.6</v>
      </c>
      <c r="T7" s="69">
        <f t="shared" ref="T7:T15" si="5">+VLOOKUP(R7,$M$6:$P$25,4,FALSE)</f>
        <v>0.64875278000000003</v>
      </c>
      <c r="V7" s="33">
        <v>12</v>
      </c>
      <c r="W7" s="70">
        <f t="shared" ref="W7:W15" si="6">+VLOOKUP(V7,$J$6:$K$25,2,FALSE)</f>
        <v>1</v>
      </c>
      <c r="X7" s="69">
        <f t="shared" ref="X7:X15" si="7">+VLOOKUP(V7,$M$6:$P$25,4,FALSE)</f>
        <v>0.22437766152336663</v>
      </c>
      <c r="Z7" s="71">
        <v>2</v>
      </c>
      <c r="AA7" s="72">
        <f t="shared" ref="AA7:AA15" si="8">+(S7*T7+W7*X7)/(T7+X7)</f>
        <v>0.70279227517569565</v>
      </c>
      <c r="AB7" s="73"/>
      <c r="AC7" s="2"/>
      <c r="AD7" s="33">
        <v>2</v>
      </c>
      <c r="AE7" s="70">
        <f>+VLOOKUP(AD7,$J$6:$K$25,2,FALSE)</f>
        <v>0.6</v>
      </c>
      <c r="AF7" s="69">
        <f>+VLOOKUP(AD7,$M$6:$P$25,4,FALSE)</f>
        <v>0.64875278000000003</v>
      </c>
      <c r="AH7" s="33">
        <v>7</v>
      </c>
      <c r="AI7" s="70">
        <f>+VLOOKUP(AH7,$J$6:$K$25,2,FALSE)</f>
        <v>1</v>
      </c>
      <c r="AJ7" s="69">
        <f>+VLOOKUP(AH7,$M$6:$P$25,4,FALSE)</f>
        <v>0.29608724517101415</v>
      </c>
      <c r="AL7" s="33">
        <v>12</v>
      </c>
      <c r="AM7" s="70">
        <f>+VLOOKUP(AL7,$J$6:$K$25,2,FALSE)</f>
        <v>1</v>
      </c>
      <c r="AN7" s="69">
        <f>+VLOOKUP(AL7,$M$6:$P$25,4,FALSE)</f>
        <v>0.22437766152336663</v>
      </c>
      <c r="AP7" s="33">
        <v>17</v>
      </c>
      <c r="AQ7" s="70">
        <f>+VLOOKUP(AP7,$J$6:$K$25,2,FALSE)</f>
        <v>1</v>
      </c>
      <c r="AR7" s="69">
        <f>+VLOOKUP(AP7,$M$6:$P$25,4,FALSE)</f>
        <v>0.16619201446800216</v>
      </c>
      <c r="AT7" s="71">
        <v>2</v>
      </c>
      <c r="AU7" s="72">
        <f>+(AE7*AF7+AI7*AJ7+AM7*AN7+AQ7*AR7)/(AF7+AJ7+AN7+AR7)</f>
        <v>0.80567678086049388</v>
      </c>
      <c r="AW7" s="46" t="s">
        <v>169</v>
      </c>
      <c r="AX7" s="69">
        <f>+VLOOKUP(AX5,$M$6:$P$25,4,FALSE)</f>
        <v>1</v>
      </c>
      <c r="AY7" s="69">
        <f>+VLOOKUP(AY5,$M$6:$P$25,4,FALSE)</f>
        <v>0.64875278000000003</v>
      </c>
      <c r="AZ7" s="69">
        <f t="shared" ref="AZ7:BQ7" si="9">+VLOOKUP(AZ5,$M$6:$P$25,4,FALSE)</f>
        <v>0.47266392780875877</v>
      </c>
      <c r="BA7" s="69">
        <f t="shared" si="9"/>
        <v>0.40096007674025202</v>
      </c>
      <c r="BB7" s="69">
        <f t="shared" si="9"/>
        <v>0.34809490550220984</v>
      </c>
      <c r="BC7" s="69">
        <f t="shared" si="9"/>
        <v>0.31254074335278337</v>
      </c>
      <c r="BD7" s="69">
        <f t="shared" si="9"/>
        <v>0.29608724517101415</v>
      </c>
      <c r="BE7" s="69">
        <f t="shared" si="9"/>
        <v>0.28040236903993843</v>
      </c>
      <c r="BF7" s="69">
        <f t="shared" si="9"/>
        <v>0.26542666727360503</v>
      </c>
      <c r="BG7" s="69">
        <f t="shared" si="9"/>
        <v>0.25111616880472293</v>
      </c>
      <c r="BH7" s="69">
        <f t="shared" si="9"/>
        <v>0.23744122875456444</v>
      </c>
      <c r="BI7" s="69">
        <f t="shared" si="9"/>
        <v>0.22437766152336663</v>
      </c>
      <c r="BJ7" s="69">
        <f t="shared" si="9"/>
        <v>0.21178151571813306</v>
      </c>
      <c r="BK7" s="69">
        <f t="shared" si="9"/>
        <v>0.19966074795831498</v>
      </c>
      <c r="BL7" s="69">
        <f t="shared" si="9"/>
        <v>0.18802067185511528</v>
      </c>
      <c r="BM7" s="69">
        <f t="shared" si="9"/>
        <v>0.17686421804340854</v>
      </c>
      <c r="BN7" s="69">
        <f t="shared" si="9"/>
        <v>0.16619201446800216</v>
      </c>
      <c r="BO7" s="69">
        <f t="shared" si="9"/>
        <v>0.15605250829371789</v>
      </c>
      <c r="BP7" s="69">
        <f t="shared" si="9"/>
        <v>0.14638701761516337</v>
      </c>
      <c r="BQ7" s="69">
        <f t="shared" si="9"/>
        <v>0.13718992990116557</v>
      </c>
      <c r="BR7" s="61"/>
    </row>
    <row r="8" spans="2:70">
      <c r="B8" s="62">
        <v>3</v>
      </c>
      <c r="C8" s="65"/>
      <c r="D8" s="65">
        <f>+AU8</f>
        <v>0.87349528258341091</v>
      </c>
      <c r="E8" s="65">
        <f t="shared" si="0"/>
        <v>0.79282617820940116</v>
      </c>
      <c r="F8" s="65">
        <f t="shared" si="1"/>
        <v>0.7</v>
      </c>
      <c r="J8" s="33">
        <v>3</v>
      </c>
      <c r="K8" s="66">
        <v>0.7</v>
      </c>
      <c r="L8" s="67"/>
      <c r="M8" s="33">
        <v>3</v>
      </c>
      <c r="N8" s="66">
        <f t="shared" si="2"/>
        <v>0.15</v>
      </c>
      <c r="O8" s="68">
        <f>+VLOOKUP('Calcula Tarifa'!$K$2+M8-1,TablaMort,2,FALSE)</f>
        <v>2.0018249999999996E-3</v>
      </c>
      <c r="P8" s="69">
        <f t="shared" ref="P8:P25" si="10">+P7*(1-N7)*(1-O7)</f>
        <v>0.47266392780875877</v>
      </c>
      <c r="R8" s="33">
        <v>3</v>
      </c>
      <c r="S8" s="70">
        <f t="shared" si="4"/>
        <v>0.7</v>
      </c>
      <c r="T8" s="69">
        <f t="shared" si="5"/>
        <v>0.47266392780875877</v>
      </c>
      <c r="V8" s="33">
        <v>13</v>
      </c>
      <c r="W8" s="70">
        <f t="shared" si="6"/>
        <v>1</v>
      </c>
      <c r="X8" s="69">
        <f t="shared" si="7"/>
        <v>0.21178151571813306</v>
      </c>
      <c r="Z8" s="71">
        <v>3</v>
      </c>
      <c r="AA8" s="72">
        <f t="shared" si="8"/>
        <v>0.79282617820940116</v>
      </c>
      <c r="AB8" s="73"/>
      <c r="AC8" s="2"/>
      <c r="AD8" s="33">
        <v>3</v>
      </c>
      <c r="AE8" s="70">
        <f>+VLOOKUP(AD8,$J$6:$K$25,2,FALSE)</f>
        <v>0.7</v>
      </c>
      <c r="AF8" s="69">
        <f>+VLOOKUP(AD8,$M$6:$P$25,4,FALSE)</f>
        <v>0.47266392780875877</v>
      </c>
      <c r="AH8" s="33">
        <v>8</v>
      </c>
      <c r="AI8" s="70">
        <f>+VLOOKUP(AH8,$J$6:$K$25,2,FALSE)</f>
        <v>1</v>
      </c>
      <c r="AJ8" s="69">
        <f>+VLOOKUP(AH8,$M$6:$P$25,4,FALSE)</f>
        <v>0.28040236903993843</v>
      </c>
      <c r="AL8" s="33">
        <v>13</v>
      </c>
      <c r="AM8" s="70">
        <f>+VLOOKUP(AL8,$J$6:$K$25,2,FALSE)</f>
        <v>1</v>
      </c>
      <c r="AN8" s="69">
        <f>+VLOOKUP(AL8,$M$6:$P$25,4,FALSE)</f>
        <v>0.21178151571813306</v>
      </c>
      <c r="AP8" s="33">
        <v>18</v>
      </c>
      <c r="AQ8" s="70">
        <f>+VLOOKUP(AP8,$J$6:$K$25,2,FALSE)</f>
        <v>1</v>
      </c>
      <c r="AR8" s="69">
        <f>+VLOOKUP(AP8,$M$6:$P$25,4,FALSE)</f>
        <v>0.15605250829371789</v>
      </c>
      <c r="AT8" s="71">
        <v>3</v>
      </c>
      <c r="AU8" s="72">
        <f>+(AE8*AF8+AI8*AJ8+AM8*AN8+AQ8*AR8)/(AF8+AJ8+AN8+AR8)</f>
        <v>0.87349528258341091</v>
      </c>
      <c r="AW8" s="1" t="s">
        <v>171</v>
      </c>
      <c r="AX8" s="75">
        <f>+AX6*AX7</f>
        <v>0.5</v>
      </c>
      <c r="AY8" s="75">
        <f t="shared" ref="AY8:BQ8" si="11">+AY6*AY7</f>
        <v>0.389251668</v>
      </c>
      <c r="AZ8" s="75">
        <f t="shared" si="11"/>
        <v>0.33086474946613109</v>
      </c>
      <c r="BA8" s="75">
        <f t="shared" si="11"/>
        <v>0.32076806139220165</v>
      </c>
      <c r="BB8" s="75">
        <f t="shared" si="11"/>
        <v>0.34809490550220984</v>
      </c>
      <c r="BC8" s="75">
        <f t="shared" si="11"/>
        <v>0.31254074335278337</v>
      </c>
      <c r="BD8" s="75">
        <f t="shared" si="11"/>
        <v>0.29608724517101415</v>
      </c>
      <c r="BE8" s="75">
        <f t="shared" si="11"/>
        <v>0.28040236903993843</v>
      </c>
      <c r="BF8" s="75">
        <f t="shared" si="11"/>
        <v>0.26542666727360503</v>
      </c>
      <c r="BG8" s="75">
        <f t="shared" si="11"/>
        <v>0.25111616880472293</v>
      </c>
      <c r="BH8" s="75">
        <f t="shared" si="11"/>
        <v>0.23744122875456444</v>
      </c>
      <c r="BI8" s="75">
        <f t="shared" si="11"/>
        <v>0.22437766152336663</v>
      </c>
      <c r="BJ8" s="75">
        <f t="shared" si="11"/>
        <v>0.21178151571813306</v>
      </c>
      <c r="BK8" s="75">
        <f t="shared" si="11"/>
        <v>0.19966074795831498</v>
      </c>
      <c r="BL8" s="75">
        <f t="shared" si="11"/>
        <v>0.18802067185511528</v>
      </c>
      <c r="BM8" s="75">
        <f t="shared" si="11"/>
        <v>0.17686421804340854</v>
      </c>
      <c r="BN8" s="75">
        <f t="shared" si="11"/>
        <v>0.16619201446800216</v>
      </c>
      <c r="BO8" s="75">
        <f t="shared" si="11"/>
        <v>0.15605250829371789</v>
      </c>
      <c r="BP8" s="75">
        <f t="shared" si="11"/>
        <v>0.14638701761516337</v>
      </c>
      <c r="BQ8" s="75">
        <f t="shared" si="11"/>
        <v>0.13718992990116557</v>
      </c>
      <c r="BR8" s="76">
        <f>+SUM(AX8:BQ8)/SUM(AX7:BQ7)</f>
        <v>0.83962576513086573</v>
      </c>
    </row>
    <row r="9" spans="2:70">
      <c r="B9" s="62">
        <v>4</v>
      </c>
      <c r="C9" s="65"/>
      <c r="D9" s="65">
        <f>+AU9</f>
        <v>0.92079288626704714</v>
      </c>
      <c r="E9" s="65">
        <f t="shared" si="0"/>
        <v>0.86648479031958925</v>
      </c>
      <c r="F9" s="65">
        <f t="shared" si="1"/>
        <v>0.8</v>
      </c>
      <c r="J9" s="33">
        <v>4</v>
      </c>
      <c r="K9" s="66">
        <v>0.8</v>
      </c>
      <c r="L9" s="67"/>
      <c r="M9" s="33">
        <v>4</v>
      </c>
      <c r="N9" s="66">
        <f t="shared" si="2"/>
        <v>0.13</v>
      </c>
      <c r="O9" s="68">
        <f>+VLOOKUP('Calcula Tarifa'!$K$2+M9-1,TablaMort,2,FALSE)</f>
        <v>2.122380769230769E-3</v>
      </c>
      <c r="P9" s="69">
        <f t="shared" si="10"/>
        <v>0.40096007674025202</v>
      </c>
      <c r="R9" s="33">
        <v>4</v>
      </c>
      <c r="S9" s="70">
        <f t="shared" si="4"/>
        <v>0.8</v>
      </c>
      <c r="T9" s="69">
        <f t="shared" si="5"/>
        <v>0.40096007674025202</v>
      </c>
      <c r="V9" s="33">
        <v>14</v>
      </c>
      <c r="W9" s="70">
        <f t="shared" si="6"/>
        <v>1</v>
      </c>
      <c r="X9" s="69">
        <f t="shared" si="7"/>
        <v>0.19966074795831498</v>
      </c>
      <c r="Z9" s="71">
        <v>4</v>
      </c>
      <c r="AA9" s="72">
        <f t="shared" si="8"/>
        <v>0.86648479031958925</v>
      </c>
      <c r="AB9" s="73"/>
      <c r="AC9" s="2"/>
      <c r="AD9" s="33">
        <v>4</v>
      </c>
      <c r="AE9" s="70">
        <f>+VLOOKUP(AD9,$J$6:$K$25,2,FALSE)</f>
        <v>0.8</v>
      </c>
      <c r="AF9" s="69">
        <f>+VLOOKUP(AD9,$M$6:$P$25,4,FALSE)</f>
        <v>0.40096007674025202</v>
      </c>
      <c r="AH9" s="33">
        <v>9</v>
      </c>
      <c r="AI9" s="70">
        <f>+VLOOKUP(AH9,$J$6:$K$25,2,FALSE)</f>
        <v>1</v>
      </c>
      <c r="AJ9" s="69">
        <f>+VLOOKUP(AH9,$M$6:$P$25,4,FALSE)</f>
        <v>0.26542666727360503</v>
      </c>
      <c r="AL9" s="33">
        <v>14</v>
      </c>
      <c r="AM9" s="70">
        <f>+VLOOKUP(AL9,$J$6:$K$25,2,FALSE)</f>
        <v>1</v>
      </c>
      <c r="AN9" s="69">
        <f>+VLOOKUP(AL9,$M$6:$P$25,4,FALSE)</f>
        <v>0.19966074795831498</v>
      </c>
      <c r="AP9" s="33">
        <v>19</v>
      </c>
      <c r="AQ9" s="70">
        <f>+VLOOKUP(AP9,$J$6:$K$25,2,FALSE)</f>
        <v>1</v>
      </c>
      <c r="AR9" s="69">
        <f>+VLOOKUP(AP9,$M$6:$P$25,4,FALSE)</f>
        <v>0.14638701761516337</v>
      </c>
      <c r="AT9" s="71">
        <v>4</v>
      </c>
      <c r="AU9" s="72">
        <f>+(AE9*AF9+AI9*AJ9+AM9*AN9+AQ9*AR9)/(AF9+AJ9+AN9+AR9)</f>
        <v>0.92079288626704714</v>
      </c>
    </row>
    <row r="10" spans="2:70">
      <c r="B10" s="62">
        <v>5</v>
      </c>
      <c r="C10" s="65"/>
      <c r="D10" s="65">
        <f>+AU10</f>
        <v>1</v>
      </c>
      <c r="E10" s="65">
        <f t="shared" si="0"/>
        <v>1</v>
      </c>
      <c r="F10" s="65">
        <f t="shared" si="1"/>
        <v>1</v>
      </c>
      <c r="J10" s="33">
        <v>5</v>
      </c>
      <c r="K10" s="66">
        <v>1</v>
      </c>
      <c r="L10" s="67"/>
      <c r="M10" s="33">
        <v>5</v>
      </c>
      <c r="N10" s="66">
        <f t="shared" si="2"/>
        <v>0.1</v>
      </c>
      <c r="O10" s="68">
        <f>+VLOOKUP('Calcula Tarifa'!$K$2+M10-1,TablaMort,2,FALSE)</f>
        <v>2.3769749999999999E-3</v>
      </c>
      <c r="P10" s="69">
        <f t="shared" si="10"/>
        <v>0.34809490550220984</v>
      </c>
      <c r="R10" s="33">
        <v>5</v>
      </c>
      <c r="S10" s="70">
        <f t="shared" si="4"/>
        <v>1</v>
      </c>
      <c r="T10" s="69">
        <f t="shared" si="5"/>
        <v>0.34809490550220984</v>
      </c>
      <c r="V10" s="33">
        <v>15</v>
      </c>
      <c r="W10" s="70">
        <f t="shared" si="6"/>
        <v>1</v>
      </c>
      <c r="X10" s="69">
        <f t="shared" si="7"/>
        <v>0.18802067185511528</v>
      </c>
      <c r="Z10" s="71">
        <v>5</v>
      </c>
      <c r="AA10" s="72">
        <f t="shared" si="8"/>
        <v>1</v>
      </c>
      <c r="AB10" s="73"/>
      <c r="AC10" s="2"/>
      <c r="AD10" s="33">
        <v>5</v>
      </c>
      <c r="AE10" s="70">
        <f>+VLOOKUP(AD10,$J$6:$K$25,2,FALSE)</f>
        <v>1</v>
      </c>
      <c r="AF10" s="69">
        <f>+VLOOKUP(AD10,$M$6:$P$25,4,FALSE)</f>
        <v>0.34809490550220984</v>
      </c>
      <c r="AH10" s="33">
        <v>10</v>
      </c>
      <c r="AI10" s="70">
        <f>+VLOOKUP(AH10,$J$6:$K$25,2,FALSE)</f>
        <v>1</v>
      </c>
      <c r="AJ10" s="69">
        <f>+VLOOKUP(AH10,$M$6:$P$25,4,FALSE)</f>
        <v>0.25111616880472293</v>
      </c>
      <c r="AL10" s="33">
        <v>15</v>
      </c>
      <c r="AM10" s="70">
        <f>+VLOOKUP(AL10,$J$6:$K$25,2,FALSE)</f>
        <v>1</v>
      </c>
      <c r="AN10" s="69">
        <f>+VLOOKUP(AL10,$M$6:$P$25,4,FALSE)</f>
        <v>0.18802067185511528</v>
      </c>
      <c r="AP10" s="33">
        <v>20</v>
      </c>
      <c r="AQ10" s="70">
        <f>+VLOOKUP(AP10,$J$6:$K$25,2,FALSE)</f>
        <v>1</v>
      </c>
      <c r="AR10" s="69">
        <f>+VLOOKUP(AP10,$M$6:$P$25,4,FALSE)</f>
        <v>0.13718992990116557</v>
      </c>
      <c r="AT10" s="71">
        <v>5</v>
      </c>
      <c r="AU10" s="72">
        <f>+(AE10*AF10+AI10*AJ10+AM10*AN10+AQ10*AR10)/(AF10+AJ10+AN10+AR10)</f>
        <v>1</v>
      </c>
    </row>
    <row r="11" spans="2:70">
      <c r="B11" s="62">
        <v>6</v>
      </c>
      <c r="C11" s="65"/>
      <c r="D11" s="65"/>
      <c r="E11" s="65">
        <f t="shared" si="0"/>
        <v>1</v>
      </c>
      <c r="F11" s="65">
        <f t="shared" si="1"/>
        <v>1</v>
      </c>
      <c r="J11" s="33">
        <v>6</v>
      </c>
      <c r="K11" s="66">
        <v>1</v>
      </c>
      <c r="L11" s="67"/>
      <c r="M11" s="33">
        <v>6</v>
      </c>
      <c r="N11" s="66">
        <f t="shared" si="2"/>
        <v>0.05</v>
      </c>
      <c r="O11" s="68">
        <f>+VLOOKUP('Calcula Tarifa'!$K$2+M11-1,TablaMort,2,FALSE)</f>
        <v>2.7835057692307693E-3</v>
      </c>
      <c r="P11" s="69">
        <f t="shared" si="10"/>
        <v>0.31254074335278337</v>
      </c>
      <c r="R11" s="33">
        <v>6</v>
      </c>
      <c r="S11" s="70">
        <f t="shared" si="4"/>
        <v>1</v>
      </c>
      <c r="T11" s="69">
        <f t="shared" si="5"/>
        <v>0.31254074335278337</v>
      </c>
      <c r="V11" s="33">
        <v>16</v>
      </c>
      <c r="W11" s="70">
        <f t="shared" si="6"/>
        <v>1</v>
      </c>
      <c r="X11" s="69">
        <f t="shared" si="7"/>
        <v>0.17686421804340854</v>
      </c>
      <c r="Z11" s="71">
        <v>6</v>
      </c>
      <c r="AA11" s="72">
        <f t="shared" si="8"/>
        <v>1</v>
      </c>
      <c r="AB11" s="73"/>
      <c r="AC11" s="2"/>
      <c r="AD11" s="33"/>
      <c r="AE11" s="70"/>
      <c r="AF11" s="69"/>
      <c r="AH11" s="33"/>
      <c r="AI11" s="70"/>
      <c r="AJ11" s="69"/>
      <c r="AL11" s="33"/>
      <c r="AM11" s="70"/>
      <c r="AN11" s="69"/>
      <c r="AP11" s="33"/>
      <c r="AQ11" s="70"/>
      <c r="AR11" s="69"/>
    </row>
    <row r="12" spans="2:70">
      <c r="B12" s="62">
        <v>7</v>
      </c>
      <c r="C12" s="65"/>
      <c r="D12" s="65"/>
      <c r="E12" s="65">
        <f t="shared" si="0"/>
        <v>1</v>
      </c>
      <c r="F12" s="65">
        <f t="shared" si="1"/>
        <v>1</v>
      </c>
      <c r="J12" s="33">
        <v>7</v>
      </c>
      <c r="K12" s="66">
        <v>1</v>
      </c>
      <c r="L12" s="67"/>
      <c r="M12" s="33">
        <v>7</v>
      </c>
      <c r="N12" s="66">
        <f t="shared" si="2"/>
        <v>0.05</v>
      </c>
      <c r="O12" s="68">
        <f>+VLOOKUP('Calcula Tarifa'!$K$2+M12-1,TablaMort,2,FALSE)</f>
        <v>3.1303500000000001E-3</v>
      </c>
      <c r="P12" s="69">
        <f t="shared" si="10"/>
        <v>0.29608724517101415</v>
      </c>
      <c r="R12" s="33">
        <v>7</v>
      </c>
      <c r="S12" s="70">
        <f t="shared" si="4"/>
        <v>1</v>
      </c>
      <c r="T12" s="69">
        <f t="shared" si="5"/>
        <v>0.29608724517101415</v>
      </c>
      <c r="V12" s="33">
        <v>17</v>
      </c>
      <c r="W12" s="70">
        <f t="shared" si="6"/>
        <v>1</v>
      </c>
      <c r="X12" s="69">
        <f t="shared" si="7"/>
        <v>0.16619201446800216</v>
      </c>
      <c r="Z12" s="71">
        <v>7</v>
      </c>
      <c r="AA12" s="72">
        <f t="shared" si="8"/>
        <v>1</v>
      </c>
      <c r="AB12" s="73"/>
      <c r="AC12" s="2"/>
      <c r="AD12" s="33"/>
      <c r="AE12" s="70"/>
      <c r="AF12" s="69"/>
      <c r="AH12" s="33"/>
      <c r="AI12" s="70"/>
      <c r="AJ12" s="69"/>
      <c r="AL12" s="33"/>
      <c r="AM12" s="70"/>
      <c r="AN12" s="69"/>
      <c r="AP12" s="33"/>
      <c r="AQ12" s="70"/>
      <c r="AR12" s="69"/>
    </row>
    <row r="13" spans="2:70">
      <c r="B13" s="62">
        <v>8</v>
      </c>
      <c r="C13" s="65"/>
      <c r="D13" s="65"/>
      <c r="E13" s="65">
        <f t="shared" si="0"/>
        <v>1</v>
      </c>
      <c r="F13" s="65">
        <f t="shared" si="1"/>
        <v>1</v>
      </c>
      <c r="J13" s="33">
        <v>8</v>
      </c>
      <c r="K13" s="66">
        <v>1</v>
      </c>
      <c r="L13" s="67"/>
      <c r="M13" s="33">
        <v>8</v>
      </c>
      <c r="N13" s="66">
        <f t="shared" si="2"/>
        <v>0.05</v>
      </c>
      <c r="O13" s="68">
        <f>+VLOOKUP('Calcula Tarifa'!$K$2+M13-1,TablaMort,2,FALSE)</f>
        <v>3.5872634615384614E-3</v>
      </c>
      <c r="P13" s="69">
        <f t="shared" si="10"/>
        <v>0.28040236903993843</v>
      </c>
      <c r="R13" s="33">
        <v>8</v>
      </c>
      <c r="S13" s="70">
        <f t="shared" si="4"/>
        <v>1</v>
      </c>
      <c r="T13" s="69">
        <f t="shared" si="5"/>
        <v>0.28040236903993843</v>
      </c>
      <c r="V13" s="33">
        <v>18</v>
      </c>
      <c r="W13" s="70">
        <f t="shared" si="6"/>
        <v>1</v>
      </c>
      <c r="X13" s="69">
        <f t="shared" si="7"/>
        <v>0.15605250829371789</v>
      </c>
      <c r="Z13" s="71">
        <v>8</v>
      </c>
      <c r="AA13" s="72">
        <f t="shared" si="8"/>
        <v>1</v>
      </c>
      <c r="AB13" s="73"/>
      <c r="AC13" s="2"/>
      <c r="AD13" s="33"/>
      <c r="AE13" s="70"/>
      <c r="AF13" s="69"/>
      <c r="AH13" s="33"/>
      <c r="AI13" s="70"/>
      <c r="AJ13" s="69"/>
      <c r="AL13" s="33"/>
      <c r="AM13" s="70"/>
      <c r="AN13" s="69"/>
      <c r="AP13" s="33"/>
      <c r="AQ13" s="70"/>
      <c r="AR13" s="69"/>
    </row>
    <row r="14" spans="2:70">
      <c r="B14" s="62">
        <v>9</v>
      </c>
      <c r="C14" s="65"/>
      <c r="D14" s="65"/>
      <c r="E14" s="65">
        <f t="shared" si="0"/>
        <v>1</v>
      </c>
      <c r="F14" s="65">
        <f t="shared" si="1"/>
        <v>1</v>
      </c>
      <c r="J14" s="33">
        <v>9</v>
      </c>
      <c r="K14" s="66">
        <v>1</v>
      </c>
      <c r="L14" s="67"/>
      <c r="M14" s="33">
        <v>9</v>
      </c>
      <c r="N14" s="66">
        <f t="shared" si="2"/>
        <v>0.05</v>
      </c>
      <c r="O14" s="68">
        <f>+VLOOKUP('Calcula Tarifa'!$K$2+M14-1,TablaMort,2,FALSE)</f>
        <v>4.1211307692307691E-3</v>
      </c>
      <c r="P14" s="69">
        <f t="shared" si="10"/>
        <v>0.26542666727360503</v>
      </c>
      <c r="R14" s="33">
        <v>9</v>
      </c>
      <c r="S14" s="70">
        <f t="shared" si="4"/>
        <v>1</v>
      </c>
      <c r="T14" s="69">
        <f t="shared" si="5"/>
        <v>0.26542666727360503</v>
      </c>
      <c r="V14" s="33">
        <v>19</v>
      </c>
      <c r="W14" s="70">
        <f t="shared" si="6"/>
        <v>1</v>
      </c>
      <c r="X14" s="69">
        <f t="shared" si="7"/>
        <v>0.14638701761516337</v>
      </c>
      <c r="Z14" s="71">
        <v>9</v>
      </c>
      <c r="AA14" s="72">
        <f t="shared" si="8"/>
        <v>1</v>
      </c>
      <c r="AB14" s="73"/>
      <c r="AC14" s="2"/>
      <c r="AD14" s="33"/>
      <c r="AE14" s="70"/>
      <c r="AF14" s="69"/>
      <c r="AH14" s="33"/>
      <c r="AI14" s="70"/>
      <c r="AJ14" s="69"/>
      <c r="AL14" s="33"/>
      <c r="AM14" s="70"/>
      <c r="AN14" s="69"/>
      <c r="AP14" s="33"/>
      <c r="AQ14" s="70"/>
      <c r="AR14" s="69"/>
    </row>
    <row r="15" spans="2:70">
      <c r="B15" s="62">
        <v>10</v>
      </c>
      <c r="C15" s="65"/>
      <c r="D15" s="65"/>
      <c r="E15" s="65">
        <f t="shared" si="0"/>
        <v>1</v>
      </c>
      <c r="F15" s="65">
        <f t="shared" si="1"/>
        <v>1</v>
      </c>
      <c r="J15" s="33">
        <v>10</v>
      </c>
      <c r="K15" s="66">
        <v>1</v>
      </c>
      <c r="L15" s="67"/>
      <c r="M15" s="33">
        <v>10</v>
      </c>
      <c r="N15" s="66">
        <f t="shared" si="2"/>
        <v>0.05</v>
      </c>
      <c r="O15" s="68">
        <f>+VLOOKUP('Calcula Tarifa'!$K$2+M15-1,TablaMort,2,FALSE)</f>
        <v>4.6911884615384609E-3</v>
      </c>
      <c r="P15" s="69">
        <f t="shared" si="10"/>
        <v>0.25111616880472293</v>
      </c>
      <c r="R15" s="33">
        <v>10</v>
      </c>
      <c r="S15" s="70">
        <f t="shared" si="4"/>
        <v>1</v>
      </c>
      <c r="T15" s="69">
        <f t="shared" si="5"/>
        <v>0.25111616880472293</v>
      </c>
      <c r="V15" s="33">
        <v>20</v>
      </c>
      <c r="W15" s="70">
        <f t="shared" si="6"/>
        <v>1</v>
      </c>
      <c r="X15" s="69">
        <f t="shared" si="7"/>
        <v>0.13718992990116557</v>
      </c>
      <c r="Z15" s="71">
        <v>10</v>
      </c>
      <c r="AA15" s="72">
        <f t="shared" si="8"/>
        <v>1</v>
      </c>
      <c r="AB15" s="73"/>
      <c r="AC15" s="2"/>
      <c r="AD15" s="33"/>
      <c r="AE15" s="70"/>
      <c r="AF15" s="69"/>
      <c r="AH15" s="33"/>
      <c r="AI15" s="70"/>
      <c r="AJ15" s="69"/>
      <c r="AL15" s="33"/>
      <c r="AM15" s="70"/>
      <c r="AN15" s="69"/>
      <c r="AP15" s="33"/>
      <c r="AQ15" s="70"/>
      <c r="AR15" s="69"/>
    </row>
    <row r="16" spans="2:70">
      <c r="B16" s="62">
        <v>11</v>
      </c>
      <c r="C16" s="65"/>
      <c r="D16" s="65"/>
      <c r="E16" s="65"/>
      <c r="F16" s="65">
        <f t="shared" si="1"/>
        <v>1</v>
      </c>
      <c r="J16" s="33">
        <v>11</v>
      </c>
      <c r="K16" s="66">
        <v>1</v>
      </c>
      <c r="L16" s="67"/>
      <c r="M16" s="33">
        <v>11</v>
      </c>
      <c r="N16" s="66">
        <f t="shared" si="2"/>
        <v>0.05</v>
      </c>
      <c r="O16" s="68">
        <f>+VLOOKUP('Calcula Tarifa'!$K$2+M16-1,TablaMort,2,FALSE)</f>
        <v>5.2822192307692296E-3</v>
      </c>
      <c r="P16" s="69">
        <f t="shared" si="10"/>
        <v>0.23744122875456444</v>
      </c>
    </row>
    <row r="17" spans="2:16">
      <c r="B17" s="62">
        <v>12</v>
      </c>
      <c r="C17" s="65"/>
      <c r="D17" s="65"/>
      <c r="E17" s="65"/>
      <c r="F17" s="65">
        <f t="shared" si="1"/>
        <v>1</v>
      </c>
      <c r="J17" s="33">
        <v>12</v>
      </c>
      <c r="K17" s="66">
        <v>1</v>
      </c>
      <c r="L17" s="67"/>
      <c r="M17" s="33">
        <v>12</v>
      </c>
      <c r="N17" s="66">
        <f t="shared" si="2"/>
        <v>0.05</v>
      </c>
      <c r="O17" s="68">
        <f>+VLOOKUP('Calcula Tarifa'!$K$2+M17-1,TablaMort,2,FALSE)</f>
        <v>6.4612057692307679E-3</v>
      </c>
      <c r="P17" s="69">
        <f t="shared" si="10"/>
        <v>0.22437766152336663</v>
      </c>
    </row>
    <row r="18" spans="2:16">
      <c r="B18" s="62">
        <v>13</v>
      </c>
      <c r="C18" s="65"/>
      <c r="D18" s="65"/>
      <c r="E18" s="65"/>
      <c r="F18" s="65">
        <f t="shared" si="1"/>
        <v>1</v>
      </c>
      <c r="J18" s="33">
        <v>13</v>
      </c>
      <c r="K18" s="66">
        <v>1</v>
      </c>
      <c r="L18" s="67"/>
      <c r="M18" s="33">
        <v>13</v>
      </c>
      <c r="N18" s="66">
        <f t="shared" si="2"/>
        <v>0.05</v>
      </c>
      <c r="O18" s="68">
        <f>+VLOOKUP('Calcula Tarifa'!$K$2+M18-1,TablaMort,2,FALSE)</f>
        <v>7.6130692307692311E-3</v>
      </c>
      <c r="P18" s="69">
        <f t="shared" si="10"/>
        <v>0.21178151571813306</v>
      </c>
    </row>
    <row r="19" spans="2:16">
      <c r="B19" s="62">
        <v>14</v>
      </c>
      <c r="C19" s="65"/>
      <c r="D19" s="65"/>
      <c r="E19" s="65"/>
      <c r="F19" s="65">
        <f t="shared" si="1"/>
        <v>1</v>
      </c>
      <c r="J19" s="33">
        <v>14</v>
      </c>
      <c r="K19" s="66">
        <v>1</v>
      </c>
      <c r="L19" s="67"/>
      <c r="M19" s="33">
        <v>14</v>
      </c>
      <c r="N19" s="66">
        <f t="shared" si="2"/>
        <v>0.05</v>
      </c>
      <c r="O19" s="68">
        <f>+VLOOKUP('Calcula Tarifa'!$K$2+M19-1,TablaMort,2,FALSE)</f>
        <v>8.7360749999999994E-3</v>
      </c>
      <c r="P19" s="69">
        <f t="shared" si="10"/>
        <v>0.19966074795831498</v>
      </c>
    </row>
    <row r="20" spans="2:16">
      <c r="B20" s="62">
        <v>15</v>
      </c>
      <c r="C20" s="65"/>
      <c r="D20" s="65"/>
      <c r="E20" s="65"/>
      <c r="F20" s="65">
        <f t="shared" si="1"/>
        <v>1</v>
      </c>
      <c r="J20" s="33">
        <v>15</v>
      </c>
      <c r="K20" s="66">
        <v>1</v>
      </c>
      <c r="L20" s="67"/>
      <c r="M20" s="33">
        <v>15</v>
      </c>
      <c r="N20" s="66">
        <f t="shared" si="2"/>
        <v>0.05</v>
      </c>
      <c r="O20" s="68">
        <f>+VLOOKUP('Calcula Tarifa'!$K$2+M20-1,TablaMort,2,FALSE)</f>
        <v>9.8276999999999982E-3</v>
      </c>
      <c r="P20" s="69">
        <f t="shared" si="10"/>
        <v>0.18802067185511528</v>
      </c>
    </row>
    <row r="21" spans="2:16">
      <c r="B21" s="62">
        <v>16</v>
      </c>
      <c r="C21" s="65"/>
      <c r="D21" s="65"/>
      <c r="E21" s="65"/>
      <c r="F21" s="65">
        <f t="shared" si="1"/>
        <v>1</v>
      </c>
      <c r="J21" s="33">
        <v>16</v>
      </c>
      <c r="K21" s="66">
        <v>1</v>
      </c>
      <c r="L21" s="67"/>
      <c r="M21" s="33">
        <v>16</v>
      </c>
      <c r="N21" s="66">
        <f t="shared" si="2"/>
        <v>0.05</v>
      </c>
      <c r="O21" s="68">
        <f>+VLOOKUP('Calcula Tarifa'!$K$2+M21-1,TablaMort,2,FALSE)</f>
        <v>1.0885499999999999E-2</v>
      </c>
      <c r="P21" s="69">
        <f t="shared" si="10"/>
        <v>0.17686421804340854</v>
      </c>
    </row>
    <row r="22" spans="2:16">
      <c r="B22" s="62">
        <v>17</v>
      </c>
      <c r="C22" s="65"/>
      <c r="D22" s="65"/>
      <c r="E22" s="65"/>
      <c r="F22" s="65">
        <f t="shared" si="1"/>
        <v>1</v>
      </c>
      <c r="J22" s="33">
        <v>17</v>
      </c>
      <c r="K22" s="66">
        <v>1</v>
      </c>
      <c r="L22" s="67"/>
      <c r="M22" s="33">
        <v>17</v>
      </c>
      <c r="N22" s="66">
        <f t="shared" si="2"/>
        <v>0.05</v>
      </c>
      <c r="O22" s="68">
        <f>+VLOOKUP('Calcula Tarifa'!$K$2+M22-1,TablaMort,2,FALSE)</f>
        <v>1.1590305769230768E-2</v>
      </c>
      <c r="P22" s="69">
        <f t="shared" si="10"/>
        <v>0.16619201446800216</v>
      </c>
    </row>
    <row r="23" spans="2:16">
      <c r="B23" s="62">
        <v>18</v>
      </c>
      <c r="C23" s="65"/>
      <c r="D23" s="65"/>
      <c r="E23" s="65"/>
      <c r="F23" s="65">
        <f t="shared" si="1"/>
        <v>1</v>
      </c>
      <c r="J23" s="33">
        <v>18</v>
      </c>
      <c r="K23" s="66">
        <v>1</v>
      </c>
      <c r="L23" s="67"/>
      <c r="M23" s="33">
        <v>18</v>
      </c>
      <c r="N23" s="66">
        <f t="shared" si="2"/>
        <v>0.05</v>
      </c>
      <c r="O23" s="68">
        <f>+VLOOKUP('Calcula Tarifa'!$K$2+M23-1,TablaMort,2,FALSE)</f>
        <v>1.2565711538461538E-2</v>
      </c>
      <c r="P23" s="69">
        <f t="shared" si="10"/>
        <v>0.15605250829371789</v>
      </c>
    </row>
    <row r="24" spans="2:16">
      <c r="B24" s="62">
        <v>19</v>
      </c>
      <c r="C24" s="65"/>
      <c r="D24" s="65"/>
      <c r="E24" s="65"/>
      <c r="F24" s="65">
        <f t="shared" si="1"/>
        <v>1</v>
      </c>
      <c r="J24" s="33">
        <v>19</v>
      </c>
      <c r="K24" s="66">
        <v>1</v>
      </c>
      <c r="L24" s="67"/>
      <c r="M24" s="33">
        <v>19</v>
      </c>
      <c r="N24" s="66">
        <f t="shared" si="2"/>
        <v>0.05</v>
      </c>
      <c r="O24" s="68">
        <f>+VLOOKUP('Calcula Tarifa'!$K$2+M24-1,TablaMort,2,FALSE)</f>
        <v>1.3502324999999999E-2</v>
      </c>
      <c r="P24" s="69">
        <f t="shared" si="10"/>
        <v>0.14638701761516337</v>
      </c>
    </row>
    <row r="25" spans="2:16">
      <c r="B25" s="62">
        <v>20</v>
      </c>
      <c r="C25" s="65"/>
      <c r="D25" s="65"/>
      <c r="E25" s="65"/>
      <c r="F25" s="65">
        <f t="shared" si="1"/>
        <v>1</v>
      </c>
      <c r="J25" s="33">
        <v>20</v>
      </c>
      <c r="K25" s="66">
        <v>1</v>
      </c>
      <c r="L25" s="67"/>
      <c r="M25" s="33">
        <v>20</v>
      </c>
      <c r="N25" s="66">
        <f t="shared" si="2"/>
        <v>0.05</v>
      </c>
      <c r="O25" s="68">
        <f>+VLOOKUP('Calcula Tarifa'!$K$2+M25-1,TablaMort,2,FALSE)</f>
        <v>1.4092094230769233E-2</v>
      </c>
      <c r="P25" s="69">
        <f t="shared" si="10"/>
        <v>0.13718992990116557</v>
      </c>
    </row>
    <row r="29" spans="2:16" s="77" customFormat="1">
      <c r="C29" s="78"/>
      <c r="D29" s="78"/>
      <c r="E29" s="78"/>
      <c r="F29" s="78"/>
    </row>
    <row r="30" spans="2:16" s="77" customFormat="1">
      <c r="C30" s="78"/>
      <c r="D30" s="78"/>
      <c r="E30" s="78"/>
      <c r="F30" s="78"/>
    </row>
    <row r="31" spans="2:16">
      <c r="C31" s="79"/>
      <c r="D31" s="79"/>
      <c r="E31" s="79"/>
      <c r="F31" s="79"/>
    </row>
    <row r="32" spans="2:16">
      <c r="C32" s="79"/>
      <c r="D32" s="79"/>
      <c r="E32" s="79"/>
      <c r="F32" s="79"/>
    </row>
    <row r="33" spans="1:70" ht="15.75">
      <c r="A33" s="80" t="s">
        <v>172</v>
      </c>
      <c r="C33" s="79"/>
      <c r="D33" s="79"/>
      <c r="E33" s="79"/>
      <c r="F33" s="79"/>
    </row>
    <row r="34" spans="1:70">
      <c r="C34" s="79"/>
      <c r="D34" s="79"/>
      <c r="E34" s="79"/>
      <c r="F34" s="79"/>
    </row>
    <row r="35" spans="1:70">
      <c r="C35" s="79"/>
      <c r="D35" s="79"/>
      <c r="E35" s="79"/>
      <c r="F35" s="79"/>
    </row>
    <row r="36" spans="1:70">
      <c r="C36" s="79"/>
      <c r="D36" s="79"/>
      <c r="E36" s="79"/>
      <c r="F36" s="79"/>
      <c r="M36" s="1" t="s">
        <v>1</v>
      </c>
      <c r="N36" s="59" t="str">
        <f>+N1</f>
        <v>Pesos</v>
      </c>
    </row>
    <row r="37" spans="1:70">
      <c r="C37" s="79"/>
      <c r="D37" s="79"/>
      <c r="E37" s="79"/>
      <c r="F37" s="79"/>
      <c r="M37" s="1" t="s">
        <v>152</v>
      </c>
      <c r="N37" s="32">
        <f>+'Calcula Tarifa'!$K$2</f>
        <v>47</v>
      </c>
      <c r="R37" s="579" t="s">
        <v>153</v>
      </c>
      <c r="S37" s="580"/>
      <c r="T37" s="580"/>
      <c r="U37" s="580"/>
      <c r="V37" s="580"/>
      <c r="W37" s="580"/>
      <c r="X37" s="580"/>
      <c r="Y37" s="580"/>
      <c r="Z37" s="580"/>
      <c r="AA37" s="581"/>
      <c r="AD37" s="579" t="s">
        <v>154</v>
      </c>
      <c r="AE37" s="580"/>
      <c r="AF37" s="580"/>
      <c r="AG37" s="580"/>
      <c r="AH37" s="580"/>
      <c r="AI37" s="580"/>
      <c r="AJ37" s="580"/>
      <c r="AK37" s="580"/>
      <c r="AL37" s="580"/>
      <c r="AM37" s="580"/>
      <c r="AN37" s="580"/>
      <c r="AO37" s="580"/>
      <c r="AP37" s="580"/>
      <c r="AQ37" s="580"/>
      <c r="AR37" s="580"/>
      <c r="AS37" s="580"/>
      <c r="AT37" s="580"/>
      <c r="AU37" s="581"/>
      <c r="AW37" s="582" t="s">
        <v>155</v>
      </c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4"/>
    </row>
    <row r="38" spans="1:70">
      <c r="C38" s="79"/>
      <c r="D38" s="79"/>
      <c r="E38" s="79"/>
      <c r="F38" s="79"/>
      <c r="M38" s="1" t="s">
        <v>0</v>
      </c>
      <c r="N38" s="32" t="s">
        <v>2</v>
      </c>
      <c r="Z38" s="61"/>
      <c r="AA38" s="61"/>
    </row>
    <row r="39" spans="1:70" ht="17.25" customHeight="1">
      <c r="B39" s="585" t="s">
        <v>173</v>
      </c>
      <c r="C39" s="585"/>
      <c r="D39" s="585"/>
      <c r="E39" s="585"/>
      <c r="F39" s="585"/>
      <c r="R39" s="586" t="s">
        <v>157</v>
      </c>
      <c r="S39" s="587"/>
      <c r="T39" s="588"/>
      <c r="V39" s="586" t="s">
        <v>158</v>
      </c>
      <c r="W39" s="587"/>
      <c r="X39" s="588"/>
      <c r="Z39" s="61"/>
      <c r="AA39" s="61"/>
      <c r="AD39" s="586" t="s">
        <v>157</v>
      </c>
      <c r="AE39" s="587"/>
      <c r="AF39" s="588"/>
      <c r="AH39" s="586" t="s">
        <v>158</v>
      </c>
      <c r="AI39" s="587"/>
      <c r="AJ39" s="588"/>
      <c r="AL39" s="586" t="s">
        <v>159</v>
      </c>
      <c r="AM39" s="587"/>
      <c r="AN39" s="588"/>
      <c r="AP39" s="586" t="s">
        <v>160</v>
      </c>
      <c r="AQ39" s="587"/>
      <c r="AR39" s="588"/>
    </row>
    <row r="40" spans="1:70" ht="25.5">
      <c r="B40" s="81" t="s">
        <v>161</v>
      </c>
      <c r="C40" s="81">
        <v>1</v>
      </c>
      <c r="D40" s="81">
        <v>5</v>
      </c>
      <c r="E40" s="81">
        <v>10</v>
      </c>
      <c r="F40" s="81">
        <v>20</v>
      </c>
      <c r="M40" s="46" t="s">
        <v>163</v>
      </c>
      <c r="N40" s="46" t="s">
        <v>164</v>
      </c>
      <c r="O40" s="46" t="s">
        <v>165</v>
      </c>
      <c r="P40" s="46" t="s">
        <v>166</v>
      </c>
      <c r="R40" s="46" t="s">
        <v>167</v>
      </c>
      <c r="S40" s="46" t="s">
        <v>168</v>
      </c>
      <c r="T40" s="46" t="s">
        <v>169</v>
      </c>
      <c r="U40" s="46"/>
      <c r="V40" s="46" t="s">
        <v>167</v>
      </c>
      <c r="W40" s="46" t="s">
        <v>168</v>
      </c>
      <c r="X40" s="46" t="s">
        <v>169</v>
      </c>
      <c r="Y40" s="46"/>
      <c r="Z40" s="64" t="s">
        <v>161</v>
      </c>
      <c r="AA40" s="64" t="s">
        <v>170</v>
      </c>
      <c r="AD40" s="46" t="s">
        <v>167</v>
      </c>
      <c r="AE40" s="46" t="s">
        <v>168</v>
      </c>
      <c r="AF40" s="46" t="s">
        <v>169</v>
      </c>
      <c r="AG40" s="46"/>
      <c r="AH40" s="46" t="s">
        <v>167</v>
      </c>
      <c r="AI40" s="46" t="s">
        <v>168</v>
      </c>
      <c r="AJ40" s="46" t="s">
        <v>169</v>
      </c>
      <c r="AK40" s="46"/>
      <c r="AL40" s="46" t="s">
        <v>167</v>
      </c>
      <c r="AM40" s="46" t="s">
        <v>168</v>
      </c>
      <c r="AN40" s="46" t="s">
        <v>169</v>
      </c>
      <c r="AO40" s="46"/>
      <c r="AP40" s="46" t="s">
        <v>167</v>
      </c>
      <c r="AQ40" s="46" t="s">
        <v>168</v>
      </c>
      <c r="AR40" s="46" t="s">
        <v>169</v>
      </c>
      <c r="AS40" s="46"/>
      <c r="AT40" s="64" t="s">
        <v>161</v>
      </c>
      <c r="AU40" s="64" t="s">
        <v>170</v>
      </c>
      <c r="AW40" s="46" t="s">
        <v>167</v>
      </c>
      <c r="AX40" s="46">
        <v>1</v>
      </c>
      <c r="AY40" s="46">
        <v>2</v>
      </c>
      <c r="AZ40" s="46">
        <v>3</v>
      </c>
      <c r="BA40" s="46">
        <v>4</v>
      </c>
      <c r="BB40" s="46">
        <v>5</v>
      </c>
      <c r="BC40" s="46">
        <v>6</v>
      </c>
      <c r="BD40" s="46">
        <v>7</v>
      </c>
      <c r="BE40" s="46">
        <v>8</v>
      </c>
      <c r="BF40" s="46">
        <v>9</v>
      </c>
      <c r="BG40" s="46">
        <v>10</v>
      </c>
      <c r="BH40" s="46">
        <v>11</v>
      </c>
      <c r="BI40" s="46">
        <v>12</v>
      </c>
      <c r="BJ40" s="46">
        <v>13</v>
      </c>
      <c r="BK40" s="46">
        <v>14</v>
      </c>
      <c r="BL40" s="46">
        <v>15</v>
      </c>
      <c r="BM40" s="46">
        <v>16</v>
      </c>
      <c r="BN40" s="46">
        <v>17</v>
      </c>
      <c r="BO40" s="46">
        <v>18</v>
      </c>
      <c r="BP40" s="46">
        <v>19</v>
      </c>
      <c r="BQ40" s="46">
        <v>20</v>
      </c>
      <c r="BR40" s="64" t="s">
        <v>170</v>
      </c>
    </row>
    <row r="41" spans="1:70">
      <c r="B41" s="81">
        <v>1</v>
      </c>
      <c r="C41" s="82">
        <f>+BR43</f>
        <v>0.83962576513086573</v>
      </c>
      <c r="D41" s="82">
        <f>+AU41</f>
        <v>0.71045481476474215</v>
      </c>
      <c r="E41" s="82">
        <f>+AA41</f>
        <v>0.59594040639551815</v>
      </c>
      <c r="F41" s="82">
        <f>+K6</f>
        <v>0.5</v>
      </c>
      <c r="M41" s="33">
        <v>1</v>
      </c>
      <c r="N41" s="66">
        <f t="shared" ref="N41:N60" si="12">+VLOOKUP(M41,IF($N$36="Dólares",CaducidadDolares,CaducidadPesos),2,FALSE)</f>
        <v>0.35</v>
      </c>
      <c r="O41" s="68">
        <f>+VLOOKUP('Calcula Tarifa'!$K$2+M41-1,TablaConExtraprima,2,FALSE)</f>
        <v>1.9188E-3</v>
      </c>
      <c r="P41" s="69">
        <v>1</v>
      </c>
      <c r="R41" s="33">
        <v>1</v>
      </c>
      <c r="S41" s="70">
        <f t="shared" ref="S41:S50" si="13">+VLOOKUP(R41,$J$6:$K$25,2,FALSE)</f>
        <v>0.5</v>
      </c>
      <c r="T41" s="69">
        <f>+VLOOKUP(R41,$M$41:$P$60,4,FALSE)</f>
        <v>1</v>
      </c>
      <c r="V41" s="33">
        <v>11</v>
      </c>
      <c r="W41" s="70">
        <f t="shared" ref="W41:W50" si="14">+VLOOKUP(V41,$J$6:$K$25,2,FALSE)</f>
        <v>1</v>
      </c>
      <c r="X41" s="69">
        <f>+VLOOKUP(V41,$M$41:$P$60,4,FALSE)</f>
        <v>0.23744122875456444</v>
      </c>
      <c r="Z41" s="71">
        <v>1</v>
      </c>
      <c r="AA41" s="72">
        <f>+(S41*T41+W41*X41)/(T41+X41)</f>
        <v>0.59594040639551815</v>
      </c>
      <c r="AD41" s="33">
        <v>1</v>
      </c>
      <c r="AE41" s="70">
        <f>+VLOOKUP(AD41,$J$6:$K$25,2,FALSE)</f>
        <v>0.5</v>
      </c>
      <c r="AF41" s="69">
        <f>+VLOOKUP(AD41,$M$41:$P$60,4,FALSE)</f>
        <v>1</v>
      </c>
      <c r="AH41" s="33">
        <v>6</v>
      </c>
      <c r="AI41" s="70">
        <f>+VLOOKUP(AH41,$J$6:$K$25,2,FALSE)</f>
        <v>1</v>
      </c>
      <c r="AJ41" s="69">
        <f>+VLOOKUP(AH41,$M$41:$P$60,4,FALSE)</f>
        <v>0.31254074335278337</v>
      </c>
      <c r="AL41" s="33">
        <v>11</v>
      </c>
      <c r="AM41" s="70">
        <f>+VLOOKUP(AL41,$J$6:$K$25,2,FALSE)</f>
        <v>1</v>
      </c>
      <c r="AN41" s="69">
        <f>+VLOOKUP(AL41,$M$41:$P$60,4,FALSE)</f>
        <v>0.23744122875456444</v>
      </c>
      <c r="AP41" s="33">
        <v>16</v>
      </c>
      <c r="AQ41" s="70">
        <f>+VLOOKUP(AP41,$J$6:$K$25,2,FALSE)</f>
        <v>1</v>
      </c>
      <c r="AR41" s="69">
        <f>+VLOOKUP(AP41,$M$41:$P$60,4,FALSE)</f>
        <v>0.17686421804340854</v>
      </c>
      <c r="AT41" s="71">
        <v>1</v>
      </c>
      <c r="AU41" s="72">
        <f>+(AE41*AF41+AI41*AJ41+AM41*AN41+AQ41*AR41)/(AF41+AJ41+AN41+AR41)</f>
        <v>0.71045481476474215</v>
      </c>
      <c r="AW41" s="46" t="s">
        <v>168</v>
      </c>
      <c r="AX41" s="74">
        <f>+VLOOKUP(AX40,$J$6:$K$25,2,FALSE)</f>
        <v>0.5</v>
      </c>
      <c r="AY41" s="74">
        <f t="shared" ref="AY41:BQ41" si="15">+VLOOKUP(AY40,$J$6:$K$25,2,FALSE)</f>
        <v>0.6</v>
      </c>
      <c r="AZ41" s="74">
        <f t="shared" si="15"/>
        <v>0.7</v>
      </c>
      <c r="BA41" s="74">
        <f t="shared" si="15"/>
        <v>0.8</v>
      </c>
      <c r="BB41" s="74">
        <f t="shared" si="15"/>
        <v>1</v>
      </c>
      <c r="BC41" s="74">
        <f t="shared" si="15"/>
        <v>1</v>
      </c>
      <c r="BD41" s="74">
        <f t="shared" si="15"/>
        <v>1</v>
      </c>
      <c r="BE41" s="74">
        <f t="shared" si="15"/>
        <v>1</v>
      </c>
      <c r="BF41" s="74">
        <f t="shared" si="15"/>
        <v>1</v>
      </c>
      <c r="BG41" s="74">
        <f t="shared" si="15"/>
        <v>1</v>
      </c>
      <c r="BH41" s="74">
        <f t="shared" si="15"/>
        <v>1</v>
      </c>
      <c r="BI41" s="74">
        <f t="shared" si="15"/>
        <v>1</v>
      </c>
      <c r="BJ41" s="74">
        <f t="shared" si="15"/>
        <v>1</v>
      </c>
      <c r="BK41" s="74">
        <f t="shared" si="15"/>
        <v>1</v>
      </c>
      <c r="BL41" s="74">
        <f t="shared" si="15"/>
        <v>1</v>
      </c>
      <c r="BM41" s="74">
        <f t="shared" si="15"/>
        <v>1</v>
      </c>
      <c r="BN41" s="74">
        <f t="shared" si="15"/>
        <v>1</v>
      </c>
      <c r="BO41" s="74">
        <f t="shared" si="15"/>
        <v>1</v>
      </c>
      <c r="BP41" s="74">
        <f t="shared" si="15"/>
        <v>1</v>
      </c>
      <c r="BQ41" s="74">
        <f t="shared" si="15"/>
        <v>1</v>
      </c>
      <c r="BR41" s="61"/>
    </row>
    <row r="42" spans="1:70">
      <c r="B42" s="81">
        <v>2</v>
      </c>
      <c r="C42" s="82"/>
      <c r="D42" s="82">
        <f>+AU42</f>
        <v>0.80567678086049388</v>
      </c>
      <c r="E42" s="82">
        <f t="shared" ref="E42:E50" si="16">+AA42</f>
        <v>0.70279227517569565</v>
      </c>
      <c r="F42" s="82">
        <f t="shared" ref="F42:F60" si="17">+K7</f>
        <v>0.6</v>
      </c>
      <c r="L42" s="2"/>
      <c r="M42" s="33">
        <v>2</v>
      </c>
      <c r="N42" s="66">
        <f t="shared" si="12"/>
        <v>0.27</v>
      </c>
      <c r="O42" s="68">
        <f>+VLOOKUP('Calcula Tarifa'!$K$2+M42-1,TablaConExtraprima,2,FALSE)</f>
        <v>1.9544384615384617E-3</v>
      </c>
      <c r="P42" s="69">
        <f>+P41*(1-N41)*(1-O41)</f>
        <v>0.64875278000000003</v>
      </c>
      <c r="R42" s="33">
        <v>2</v>
      </c>
      <c r="S42" s="70">
        <f t="shared" si="13"/>
        <v>0.6</v>
      </c>
      <c r="T42" s="69">
        <f t="shared" ref="T42:T50" si="18">+VLOOKUP(R42,$M$41:$P$60,4,FALSE)</f>
        <v>0.64875278000000003</v>
      </c>
      <c r="V42" s="33">
        <v>12</v>
      </c>
      <c r="W42" s="70">
        <f t="shared" si="14"/>
        <v>1</v>
      </c>
      <c r="X42" s="69">
        <f>+VLOOKUP(V42,$M$41:$P$60,4,FALSE)</f>
        <v>0.22437766152336663</v>
      </c>
      <c r="Z42" s="71">
        <v>2</v>
      </c>
      <c r="AA42" s="72">
        <f t="shared" ref="AA42:AA50" si="19">+(S42*T42+W42*X42)/(T42+X42)</f>
        <v>0.70279227517569565</v>
      </c>
      <c r="AD42" s="33">
        <v>2</v>
      </c>
      <c r="AE42" s="70">
        <f>+VLOOKUP(AD42,$J$6:$K$25,2,FALSE)</f>
        <v>0.6</v>
      </c>
      <c r="AF42" s="69">
        <f>+VLOOKUP(AD42,$M$41:$P$60,4,FALSE)</f>
        <v>0.64875278000000003</v>
      </c>
      <c r="AH42" s="33">
        <v>7</v>
      </c>
      <c r="AI42" s="70">
        <f>+VLOOKUP(AH42,$J$6:$K$25,2,FALSE)</f>
        <v>1</v>
      </c>
      <c r="AJ42" s="69">
        <f>+VLOOKUP(AH42,$M$41:$P$60,4,FALSE)</f>
        <v>0.29608724517101415</v>
      </c>
      <c r="AL42" s="33">
        <v>12</v>
      </c>
      <c r="AM42" s="70">
        <f>+VLOOKUP(AL42,$J$6:$K$25,2,FALSE)</f>
        <v>1</v>
      </c>
      <c r="AN42" s="69">
        <f>+VLOOKUP(AL42,$M$41:$P$60,4,FALSE)</f>
        <v>0.22437766152336663</v>
      </c>
      <c r="AP42" s="33">
        <v>17</v>
      </c>
      <c r="AQ42" s="70">
        <f>+VLOOKUP(AP42,$J$6:$K$25,2,FALSE)</f>
        <v>1</v>
      </c>
      <c r="AR42" s="69">
        <f>+VLOOKUP(AP42,$M$41:$P$60,4,FALSE)</f>
        <v>0.16619201446800216</v>
      </c>
      <c r="AT42" s="71">
        <v>2</v>
      </c>
      <c r="AU42" s="72">
        <f>+(AE42*AF42+AI42*AJ42+AM42*AN42+AQ42*AR42)/(AF42+AJ42+AN42+AR42)</f>
        <v>0.80567678086049388</v>
      </c>
      <c r="AW42" s="46" t="s">
        <v>169</v>
      </c>
      <c r="AX42" s="69">
        <f>+VLOOKUP(AX40,$M$41:$P$60,4,FALSE)</f>
        <v>1</v>
      </c>
      <c r="AY42" s="69">
        <f t="shared" ref="AY42:BQ42" si="20">+VLOOKUP(AY40,$M$41:$P$60,4,FALSE)</f>
        <v>0.64875278000000003</v>
      </c>
      <c r="AZ42" s="69">
        <f t="shared" si="20"/>
        <v>0.47266392780875877</v>
      </c>
      <c r="BA42" s="69">
        <f t="shared" si="20"/>
        <v>0.40096007674025202</v>
      </c>
      <c r="BB42" s="69">
        <f t="shared" si="20"/>
        <v>0.34809490550220984</v>
      </c>
      <c r="BC42" s="69">
        <f t="shared" si="20"/>
        <v>0.31254074335278337</v>
      </c>
      <c r="BD42" s="69">
        <f t="shared" si="20"/>
        <v>0.29608724517101415</v>
      </c>
      <c r="BE42" s="69">
        <f t="shared" si="20"/>
        <v>0.28040236903993843</v>
      </c>
      <c r="BF42" s="69">
        <f t="shared" si="20"/>
        <v>0.26542666727360503</v>
      </c>
      <c r="BG42" s="69">
        <f t="shared" si="20"/>
        <v>0.25111616880472293</v>
      </c>
      <c r="BH42" s="69">
        <f t="shared" si="20"/>
        <v>0.23744122875456444</v>
      </c>
      <c r="BI42" s="69">
        <f t="shared" si="20"/>
        <v>0.22437766152336663</v>
      </c>
      <c r="BJ42" s="69">
        <f t="shared" si="20"/>
        <v>0.21178151571813306</v>
      </c>
      <c r="BK42" s="69">
        <f t="shared" si="20"/>
        <v>0.19966074795831498</v>
      </c>
      <c r="BL42" s="69">
        <f t="shared" si="20"/>
        <v>0.18802067185511528</v>
      </c>
      <c r="BM42" s="69">
        <f t="shared" si="20"/>
        <v>0.17686421804340854</v>
      </c>
      <c r="BN42" s="69">
        <f t="shared" si="20"/>
        <v>0.16619201446800216</v>
      </c>
      <c r="BO42" s="69">
        <f t="shared" si="20"/>
        <v>0.15605250829371789</v>
      </c>
      <c r="BP42" s="69">
        <f t="shared" si="20"/>
        <v>0.14638701761516337</v>
      </c>
      <c r="BQ42" s="69">
        <f t="shared" si="20"/>
        <v>0.13718992990116557</v>
      </c>
      <c r="BR42" s="61"/>
    </row>
    <row r="43" spans="1:70">
      <c r="B43" s="81">
        <v>3</v>
      </c>
      <c r="C43" s="82"/>
      <c r="D43" s="82">
        <f>+AU43</f>
        <v>0.87349528258341091</v>
      </c>
      <c r="E43" s="82">
        <f t="shared" si="16"/>
        <v>0.79282617820940116</v>
      </c>
      <c r="F43" s="82">
        <f t="shared" si="17"/>
        <v>0.7</v>
      </c>
      <c r="L43" s="2"/>
      <c r="M43" s="33">
        <v>3</v>
      </c>
      <c r="N43" s="66">
        <f t="shared" si="12"/>
        <v>0.15</v>
      </c>
      <c r="O43" s="68">
        <f>+VLOOKUP('Calcula Tarifa'!$K$2+M43-1,TablaConExtraprima,2,FALSE)</f>
        <v>2.0018249999999996E-3</v>
      </c>
      <c r="P43" s="69">
        <f>+P42*(1-N42)*(1-O42)</f>
        <v>0.47266392780875877</v>
      </c>
      <c r="R43" s="33">
        <v>3</v>
      </c>
      <c r="S43" s="70">
        <f t="shared" si="13"/>
        <v>0.7</v>
      </c>
      <c r="T43" s="69">
        <f t="shared" si="18"/>
        <v>0.47266392780875877</v>
      </c>
      <c r="V43" s="33">
        <v>13</v>
      </c>
      <c r="W43" s="70">
        <f t="shared" si="14"/>
        <v>1</v>
      </c>
      <c r="X43" s="69">
        <f>+VLOOKUP(V43,$M$41:$P$60,4,FALSE)</f>
        <v>0.21178151571813306</v>
      </c>
      <c r="Z43" s="71">
        <v>3</v>
      </c>
      <c r="AA43" s="72">
        <f t="shared" si="19"/>
        <v>0.79282617820940116</v>
      </c>
      <c r="AD43" s="33">
        <v>3</v>
      </c>
      <c r="AE43" s="70">
        <f>+VLOOKUP(AD43,$J$6:$K$25,2,FALSE)</f>
        <v>0.7</v>
      </c>
      <c r="AF43" s="69">
        <f>+VLOOKUP(AD43,$M$41:$P$60,4,FALSE)</f>
        <v>0.47266392780875877</v>
      </c>
      <c r="AH43" s="33">
        <v>8</v>
      </c>
      <c r="AI43" s="70">
        <f>+VLOOKUP(AH43,$J$6:$K$25,2,FALSE)</f>
        <v>1</v>
      </c>
      <c r="AJ43" s="69">
        <f>+VLOOKUP(AH43,$M$41:$P$60,4,FALSE)</f>
        <v>0.28040236903993843</v>
      </c>
      <c r="AL43" s="33">
        <v>13</v>
      </c>
      <c r="AM43" s="70">
        <f>+VLOOKUP(AL43,$J$6:$K$25,2,FALSE)</f>
        <v>1</v>
      </c>
      <c r="AN43" s="69">
        <f>+VLOOKUP(AL43,$M$41:$P$60,4,FALSE)</f>
        <v>0.21178151571813306</v>
      </c>
      <c r="AP43" s="33">
        <v>18</v>
      </c>
      <c r="AQ43" s="70">
        <f>+VLOOKUP(AP43,$J$6:$K$25,2,FALSE)</f>
        <v>1</v>
      </c>
      <c r="AR43" s="69">
        <f>+VLOOKUP(AP43,$M$41:$P$60,4,FALSE)</f>
        <v>0.15605250829371789</v>
      </c>
      <c r="AT43" s="71">
        <v>3</v>
      </c>
      <c r="AU43" s="72">
        <f>+(AE43*AF43+AI43*AJ43+AM43*AN43+AQ43*AR43)/(AF43+AJ43+AN43+AR43)</f>
        <v>0.87349528258341091</v>
      </c>
      <c r="AW43" s="1" t="s">
        <v>171</v>
      </c>
      <c r="AX43" s="75">
        <f>+AX41*AX42</f>
        <v>0.5</v>
      </c>
      <c r="AY43" s="75">
        <f t="shared" ref="AY43:BQ43" si="21">+AY41*AY42</f>
        <v>0.389251668</v>
      </c>
      <c r="AZ43" s="75">
        <f t="shared" si="21"/>
        <v>0.33086474946613109</v>
      </c>
      <c r="BA43" s="75">
        <f t="shared" si="21"/>
        <v>0.32076806139220165</v>
      </c>
      <c r="BB43" s="75">
        <f t="shared" si="21"/>
        <v>0.34809490550220984</v>
      </c>
      <c r="BC43" s="75">
        <f t="shared" si="21"/>
        <v>0.31254074335278337</v>
      </c>
      <c r="BD43" s="75">
        <f t="shared" si="21"/>
        <v>0.29608724517101415</v>
      </c>
      <c r="BE43" s="75">
        <f t="shared" si="21"/>
        <v>0.28040236903993843</v>
      </c>
      <c r="BF43" s="75">
        <f t="shared" si="21"/>
        <v>0.26542666727360503</v>
      </c>
      <c r="BG43" s="75">
        <f t="shared" si="21"/>
        <v>0.25111616880472293</v>
      </c>
      <c r="BH43" s="75">
        <f t="shared" si="21"/>
        <v>0.23744122875456444</v>
      </c>
      <c r="BI43" s="75">
        <f t="shared" si="21"/>
        <v>0.22437766152336663</v>
      </c>
      <c r="BJ43" s="75">
        <f t="shared" si="21"/>
        <v>0.21178151571813306</v>
      </c>
      <c r="BK43" s="75">
        <f t="shared" si="21"/>
        <v>0.19966074795831498</v>
      </c>
      <c r="BL43" s="75">
        <f t="shared" si="21"/>
        <v>0.18802067185511528</v>
      </c>
      <c r="BM43" s="75">
        <f t="shared" si="21"/>
        <v>0.17686421804340854</v>
      </c>
      <c r="BN43" s="75">
        <f t="shared" si="21"/>
        <v>0.16619201446800216</v>
      </c>
      <c r="BO43" s="75">
        <f t="shared" si="21"/>
        <v>0.15605250829371789</v>
      </c>
      <c r="BP43" s="75">
        <f t="shared" si="21"/>
        <v>0.14638701761516337</v>
      </c>
      <c r="BQ43" s="75">
        <f t="shared" si="21"/>
        <v>0.13718992990116557</v>
      </c>
      <c r="BR43" s="76">
        <f>+SUM(AX43:BQ43)/SUM(AX42:BQ42)</f>
        <v>0.83962576513086573</v>
      </c>
    </row>
    <row r="44" spans="1:70">
      <c r="B44" s="81">
        <v>4</v>
      </c>
      <c r="C44" s="82"/>
      <c r="D44" s="82">
        <f>+AU44</f>
        <v>0.92079288626704714</v>
      </c>
      <c r="E44" s="82">
        <f t="shared" si="16"/>
        <v>0.86648479031958925</v>
      </c>
      <c r="F44" s="82">
        <f t="shared" si="17"/>
        <v>0.8</v>
      </c>
      <c r="L44" s="2"/>
      <c r="M44" s="33">
        <v>4</v>
      </c>
      <c r="N44" s="66">
        <f t="shared" si="12"/>
        <v>0.13</v>
      </c>
      <c r="O44" s="68">
        <f>+VLOOKUP('Calcula Tarifa'!$K$2+M44-1,TablaConExtraprima,2,FALSE)</f>
        <v>2.122380769230769E-3</v>
      </c>
      <c r="P44" s="69">
        <f t="shared" ref="P44:P60" si="22">+P43*(1-N43)*(1-O43)</f>
        <v>0.40096007674025202</v>
      </c>
      <c r="R44" s="33">
        <v>4</v>
      </c>
      <c r="S44" s="70">
        <f t="shared" si="13"/>
        <v>0.8</v>
      </c>
      <c r="T44" s="69">
        <f t="shared" si="18"/>
        <v>0.40096007674025202</v>
      </c>
      <c r="V44" s="33">
        <v>14</v>
      </c>
      <c r="W44" s="70">
        <f t="shared" si="14"/>
        <v>1</v>
      </c>
      <c r="X44" s="69">
        <f t="shared" ref="X44:X50" si="23">+VLOOKUP(V44,$M$41:$P$60,4,FALSE)</f>
        <v>0.19966074795831498</v>
      </c>
      <c r="Z44" s="71">
        <v>4</v>
      </c>
      <c r="AA44" s="72">
        <f t="shared" si="19"/>
        <v>0.86648479031958925</v>
      </c>
      <c r="AD44" s="33">
        <v>4</v>
      </c>
      <c r="AE44" s="70">
        <f>+VLOOKUP(AD44,$J$6:$K$25,2,FALSE)</f>
        <v>0.8</v>
      </c>
      <c r="AF44" s="69">
        <f>+VLOOKUP(AD44,$M$41:$P$60,4,FALSE)</f>
        <v>0.40096007674025202</v>
      </c>
      <c r="AH44" s="33">
        <v>9</v>
      </c>
      <c r="AI44" s="70">
        <f>+VLOOKUP(AH44,$J$6:$K$25,2,FALSE)</f>
        <v>1</v>
      </c>
      <c r="AJ44" s="69">
        <f>+VLOOKUP(AH44,$M$41:$P$60,4,FALSE)</f>
        <v>0.26542666727360503</v>
      </c>
      <c r="AL44" s="33">
        <v>14</v>
      </c>
      <c r="AM44" s="70">
        <f>+VLOOKUP(AL44,$J$6:$K$25,2,FALSE)</f>
        <v>1</v>
      </c>
      <c r="AN44" s="69">
        <f>+VLOOKUP(AL44,$M$41:$P$60,4,FALSE)</f>
        <v>0.19966074795831498</v>
      </c>
      <c r="AP44" s="33">
        <v>19</v>
      </c>
      <c r="AQ44" s="70">
        <f>+VLOOKUP(AP44,$J$6:$K$25,2,FALSE)</f>
        <v>1</v>
      </c>
      <c r="AR44" s="69">
        <f>+VLOOKUP(AP44,$M$41:$P$60,4,FALSE)</f>
        <v>0.14638701761516337</v>
      </c>
      <c r="AT44" s="71">
        <v>4</v>
      </c>
      <c r="AU44" s="72">
        <f>+(AE44*AF44+AI44*AJ44+AM44*AN44+AQ44*AR44)/(AF44+AJ44+AN44+AR44)</f>
        <v>0.92079288626704714</v>
      </c>
    </row>
    <row r="45" spans="1:70">
      <c r="B45" s="81">
        <v>5</v>
      </c>
      <c r="C45" s="82"/>
      <c r="D45" s="82">
        <f>+AU45</f>
        <v>1</v>
      </c>
      <c r="E45" s="82">
        <f t="shared" si="16"/>
        <v>1</v>
      </c>
      <c r="F45" s="82">
        <f t="shared" si="17"/>
        <v>1</v>
      </c>
      <c r="L45" s="2"/>
      <c r="M45" s="33">
        <v>5</v>
      </c>
      <c r="N45" s="66">
        <f t="shared" si="12"/>
        <v>0.1</v>
      </c>
      <c r="O45" s="68">
        <f>+VLOOKUP('Calcula Tarifa'!$K$2+M45-1,TablaConExtraprima,2,FALSE)</f>
        <v>2.3769749999999999E-3</v>
      </c>
      <c r="P45" s="69">
        <f t="shared" si="22"/>
        <v>0.34809490550220984</v>
      </c>
      <c r="R45" s="33">
        <v>5</v>
      </c>
      <c r="S45" s="70">
        <f t="shared" si="13"/>
        <v>1</v>
      </c>
      <c r="T45" s="69">
        <f t="shared" si="18"/>
        <v>0.34809490550220984</v>
      </c>
      <c r="V45" s="33">
        <v>15</v>
      </c>
      <c r="W45" s="70">
        <f t="shared" si="14"/>
        <v>1</v>
      </c>
      <c r="X45" s="69">
        <f t="shared" si="23"/>
        <v>0.18802067185511528</v>
      </c>
      <c r="Z45" s="71">
        <v>5</v>
      </c>
      <c r="AA45" s="72">
        <f t="shared" si="19"/>
        <v>1</v>
      </c>
      <c r="AD45" s="33">
        <v>5</v>
      </c>
      <c r="AE45" s="70">
        <f>+VLOOKUP(AD45,$J$6:$K$25,2,FALSE)</f>
        <v>1</v>
      </c>
      <c r="AF45" s="69">
        <f>+VLOOKUP(AD45,$M$41:$P$60,4,FALSE)</f>
        <v>0.34809490550220984</v>
      </c>
      <c r="AH45" s="33">
        <v>10</v>
      </c>
      <c r="AI45" s="70">
        <f>+VLOOKUP(AH45,$J$6:$K$25,2,FALSE)</f>
        <v>1</v>
      </c>
      <c r="AJ45" s="69">
        <f>+VLOOKUP(AH45,$M$41:$P$60,4,FALSE)</f>
        <v>0.25111616880472293</v>
      </c>
      <c r="AL45" s="33">
        <v>15</v>
      </c>
      <c r="AM45" s="70">
        <f>+VLOOKUP(AL45,$J$6:$K$25,2,FALSE)</f>
        <v>1</v>
      </c>
      <c r="AN45" s="69">
        <f>+VLOOKUP(AL45,$M$41:$P$60,4,FALSE)</f>
        <v>0.18802067185511528</v>
      </c>
      <c r="AP45" s="33">
        <v>20</v>
      </c>
      <c r="AQ45" s="70">
        <f>+VLOOKUP(AP45,$J$6:$K$25,2,FALSE)</f>
        <v>1</v>
      </c>
      <c r="AR45" s="69">
        <f>+VLOOKUP(AP45,$M$41:$P$60,4,FALSE)</f>
        <v>0.13718992990116557</v>
      </c>
      <c r="AT45" s="71">
        <v>5</v>
      </c>
      <c r="AU45" s="72">
        <f>+(AE45*AF45+AI45*AJ45+AM45*AN45+AQ45*AR45)/(AF45+AJ45+AN45+AR45)</f>
        <v>1</v>
      </c>
    </row>
    <row r="46" spans="1:70">
      <c r="B46" s="81">
        <v>6</v>
      </c>
      <c r="C46" s="82"/>
      <c r="D46" s="82"/>
      <c r="E46" s="82">
        <f t="shared" si="16"/>
        <v>1</v>
      </c>
      <c r="F46" s="82">
        <f t="shared" si="17"/>
        <v>1</v>
      </c>
      <c r="L46" s="2"/>
      <c r="M46" s="33">
        <v>6</v>
      </c>
      <c r="N46" s="66">
        <f t="shared" si="12"/>
        <v>0.05</v>
      </c>
      <c r="O46" s="68">
        <f>+VLOOKUP('Calcula Tarifa'!$K$2+M46-1,TablaConExtraprima,2,FALSE)</f>
        <v>2.7835057692307693E-3</v>
      </c>
      <c r="P46" s="69">
        <f t="shared" si="22"/>
        <v>0.31254074335278337</v>
      </c>
      <c r="R46" s="33">
        <v>6</v>
      </c>
      <c r="S46" s="70">
        <f t="shared" si="13"/>
        <v>1</v>
      </c>
      <c r="T46" s="69">
        <f t="shared" si="18"/>
        <v>0.31254074335278337</v>
      </c>
      <c r="V46" s="33">
        <v>16</v>
      </c>
      <c r="W46" s="70">
        <f t="shared" si="14"/>
        <v>1</v>
      </c>
      <c r="X46" s="69">
        <f t="shared" si="23"/>
        <v>0.17686421804340854</v>
      </c>
      <c r="Z46" s="71">
        <v>6</v>
      </c>
      <c r="AA46" s="72">
        <f t="shared" si="19"/>
        <v>1</v>
      </c>
    </row>
    <row r="47" spans="1:70">
      <c r="B47" s="81">
        <v>7</v>
      </c>
      <c r="C47" s="82"/>
      <c r="D47" s="82"/>
      <c r="E47" s="82">
        <f t="shared" si="16"/>
        <v>1</v>
      </c>
      <c r="F47" s="82">
        <f t="shared" si="17"/>
        <v>1</v>
      </c>
      <c r="L47" s="2"/>
      <c r="M47" s="33">
        <v>7</v>
      </c>
      <c r="N47" s="66">
        <f t="shared" si="12"/>
        <v>0.05</v>
      </c>
      <c r="O47" s="68">
        <f>+VLOOKUP('Calcula Tarifa'!$K$2+M47-1,TablaConExtraprima,2,FALSE)</f>
        <v>3.1303500000000001E-3</v>
      </c>
      <c r="P47" s="69">
        <f t="shared" si="22"/>
        <v>0.29608724517101415</v>
      </c>
      <c r="R47" s="33">
        <v>7</v>
      </c>
      <c r="S47" s="70">
        <f t="shared" si="13"/>
        <v>1</v>
      </c>
      <c r="T47" s="69">
        <f t="shared" si="18"/>
        <v>0.29608724517101415</v>
      </c>
      <c r="V47" s="33">
        <v>17</v>
      </c>
      <c r="W47" s="70">
        <f t="shared" si="14"/>
        <v>1</v>
      </c>
      <c r="X47" s="69">
        <f t="shared" si="23"/>
        <v>0.16619201446800216</v>
      </c>
      <c r="Z47" s="71">
        <v>7</v>
      </c>
      <c r="AA47" s="72">
        <f t="shared" si="19"/>
        <v>1</v>
      </c>
    </row>
    <row r="48" spans="1:70">
      <c r="B48" s="81">
        <v>8</v>
      </c>
      <c r="C48" s="82"/>
      <c r="D48" s="82"/>
      <c r="E48" s="82">
        <f t="shared" si="16"/>
        <v>1</v>
      </c>
      <c r="F48" s="82">
        <f t="shared" si="17"/>
        <v>1</v>
      </c>
      <c r="L48" s="2"/>
      <c r="M48" s="33">
        <v>8</v>
      </c>
      <c r="N48" s="66">
        <f t="shared" si="12"/>
        <v>0.05</v>
      </c>
      <c r="O48" s="68">
        <f>+VLOOKUP('Calcula Tarifa'!$K$2+M48-1,TablaConExtraprima,2,FALSE)</f>
        <v>3.5872634615384614E-3</v>
      </c>
      <c r="P48" s="69">
        <f t="shared" si="22"/>
        <v>0.28040236903993843</v>
      </c>
      <c r="R48" s="33">
        <v>8</v>
      </c>
      <c r="S48" s="70">
        <f t="shared" si="13"/>
        <v>1</v>
      </c>
      <c r="T48" s="69">
        <f t="shared" si="18"/>
        <v>0.28040236903993843</v>
      </c>
      <c r="V48" s="33">
        <v>18</v>
      </c>
      <c r="W48" s="70">
        <f t="shared" si="14"/>
        <v>1</v>
      </c>
      <c r="X48" s="69">
        <f t="shared" si="23"/>
        <v>0.15605250829371789</v>
      </c>
      <c r="Z48" s="71">
        <v>8</v>
      </c>
      <c r="AA48" s="72">
        <f t="shared" si="19"/>
        <v>1</v>
      </c>
    </row>
    <row r="49" spans="2:27">
      <c r="B49" s="81">
        <v>9</v>
      </c>
      <c r="C49" s="82"/>
      <c r="D49" s="82"/>
      <c r="E49" s="82">
        <f t="shared" si="16"/>
        <v>1</v>
      </c>
      <c r="F49" s="82">
        <f t="shared" si="17"/>
        <v>1</v>
      </c>
      <c r="L49" s="2"/>
      <c r="M49" s="33">
        <v>9</v>
      </c>
      <c r="N49" s="66">
        <f t="shared" si="12"/>
        <v>0.05</v>
      </c>
      <c r="O49" s="68">
        <f>+VLOOKUP('Calcula Tarifa'!$K$2+M49-1,TablaConExtraprima,2,FALSE)</f>
        <v>4.1211307692307691E-3</v>
      </c>
      <c r="P49" s="69">
        <f t="shared" si="22"/>
        <v>0.26542666727360503</v>
      </c>
      <c r="R49" s="33">
        <v>9</v>
      </c>
      <c r="S49" s="70">
        <f t="shared" si="13"/>
        <v>1</v>
      </c>
      <c r="T49" s="69">
        <f t="shared" si="18"/>
        <v>0.26542666727360503</v>
      </c>
      <c r="V49" s="33">
        <v>19</v>
      </c>
      <c r="W49" s="70">
        <f t="shared" si="14"/>
        <v>1</v>
      </c>
      <c r="X49" s="69">
        <f t="shared" si="23"/>
        <v>0.14638701761516337</v>
      </c>
      <c r="Z49" s="71">
        <v>9</v>
      </c>
      <c r="AA49" s="72">
        <f t="shared" si="19"/>
        <v>1</v>
      </c>
    </row>
    <row r="50" spans="2:27">
      <c r="B50" s="81">
        <v>10</v>
      </c>
      <c r="C50" s="82"/>
      <c r="D50" s="82"/>
      <c r="E50" s="82">
        <f t="shared" si="16"/>
        <v>1</v>
      </c>
      <c r="F50" s="82">
        <f t="shared" si="17"/>
        <v>1</v>
      </c>
      <c r="L50" s="2"/>
      <c r="M50" s="33">
        <v>10</v>
      </c>
      <c r="N50" s="66">
        <f t="shared" si="12"/>
        <v>0.05</v>
      </c>
      <c r="O50" s="68">
        <f>+VLOOKUP('Calcula Tarifa'!$K$2+M50-1,TablaConExtraprima,2,FALSE)</f>
        <v>4.6911884615384609E-3</v>
      </c>
      <c r="P50" s="69">
        <f t="shared" si="22"/>
        <v>0.25111616880472293</v>
      </c>
      <c r="R50" s="33">
        <v>10</v>
      </c>
      <c r="S50" s="70">
        <f t="shared" si="13"/>
        <v>1</v>
      </c>
      <c r="T50" s="69">
        <f t="shared" si="18"/>
        <v>0.25111616880472293</v>
      </c>
      <c r="V50" s="33">
        <v>20</v>
      </c>
      <c r="W50" s="70">
        <f t="shared" si="14"/>
        <v>1</v>
      </c>
      <c r="X50" s="69">
        <f t="shared" si="23"/>
        <v>0.13718992990116557</v>
      </c>
      <c r="Z50" s="71">
        <v>10</v>
      </c>
      <c r="AA50" s="72">
        <f t="shared" si="19"/>
        <v>1</v>
      </c>
    </row>
    <row r="51" spans="2:27">
      <c r="B51" s="81">
        <v>11</v>
      </c>
      <c r="C51" s="82"/>
      <c r="D51" s="82"/>
      <c r="E51" s="82"/>
      <c r="F51" s="82">
        <f t="shared" si="17"/>
        <v>1</v>
      </c>
      <c r="L51" s="2"/>
      <c r="M51" s="33">
        <v>11</v>
      </c>
      <c r="N51" s="66">
        <f t="shared" si="12"/>
        <v>0.05</v>
      </c>
      <c r="O51" s="68">
        <f>+VLOOKUP('Calcula Tarifa'!$K$2+M51-1,TablaConExtraprima,2,FALSE)</f>
        <v>5.2822192307692296E-3</v>
      </c>
      <c r="P51" s="69">
        <f t="shared" si="22"/>
        <v>0.23744122875456444</v>
      </c>
    </row>
    <row r="52" spans="2:27">
      <c r="B52" s="81">
        <v>12</v>
      </c>
      <c r="C52" s="82"/>
      <c r="D52" s="82"/>
      <c r="E52" s="82"/>
      <c r="F52" s="82">
        <f t="shared" si="17"/>
        <v>1</v>
      </c>
      <c r="L52" s="2"/>
      <c r="M52" s="33">
        <v>12</v>
      </c>
      <c r="N52" s="66">
        <f t="shared" si="12"/>
        <v>0.05</v>
      </c>
      <c r="O52" s="68">
        <f>+VLOOKUP('Calcula Tarifa'!$K$2+M52-1,TablaConExtraprima,2,FALSE)</f>
        <v>6.4612057692307679E-3</v>
      </c>
      <c r="P52" s="69">
        <f t="shared" si="22"/>
        <v>0.22437766152336663</v>
      </c>
    </row>
    <row r="53" spans="2:27">
      <c r="B53" s="81">
        <v>13</v>
      </c>
      <c r="C53" s="82"/>
      <c r="D53" s="82"/>
      <c r="E53" s="82"/>
      <c r="F53" s="82">
        <f t="shared" si="17"/>
        <v>1</v>
      </c>
      <c r="L53" s="2"/>
      <c r="M53" s="33">
        <v>13</v>
      </c>
      <c r="N53" s="66">
        <f t="shared" si="12"/>
        <v>0.05</v>
      </c>
      <c r="O53" s="68">
        <f>+VLOOKUP('Calcula Tarifa'!$K$2+M53-1,TablaConExtraprima,2,FALSE)</f>
        <v>7.6130692307692311E-3</v>
      </c>
      <c r="P53" s="69">
        <f t="shared" si="22"/>
        <v>0.21178151571813306</v>
      </c>
    </row>
    <row r="54" spans="2:27">
      <c r="B54" s="81">
        <v>14</v>
      </c>
      <c r="C54" s="82"/>
      <c r="D54" s="82"/>
      <c r="E54" s="82"/>
      <c r="F54" s="82">
        <f t="shared" si="17"/>
        <v>1</v>
      </c>
      <c r="L54" s="2"/>
      <c r="M54" s="33">
        <v>14</v>
      </c>
      <c r="N54" s="66">
        <f t="shared" si="12"/>
        <v>0.05</v>
      </c>
      <c r="O54" s="68">
        <f>+VLOOKUP('Calcula Tarifa'!$K$2+M54-1,TablaConExtraprima,2,FALSE)</f>
        <v>8.7360749999999994E-3</v>
      </c>
      <c r="P54" s="69">
        <f t="shared" si="22"/>
        <v>0.19966074795831498</v>
      </c>
    </row>
    <row r="55" spans="2:27">
      <c r="B55" s="81">
        <v>15</v>
      </c>
      <c r="C55" s="82"/>
      <c r="D55" s="82"/>
      <c r="E55" s="82"/>
      <c r="F55" s="82">
        <f t="shared" si="17"/>
        <v>1</v>
      </c>
      <c r="L55" s="2"/>
      <c r="M55" s="33">
        <v>15</v>
      </c>
      <c r="N55" s="66">
        <f t="shared" si="12"/>
        <v>0.05</v>
      </c>
      <c r="O55" s="68">
        <f>+VLOOKUP('Calcula Tarifa'!$K$2+M55-1,TablaConExtraprima,2,FALSE)</f>
        <v>9.8276999999999982E-3</v>
      </c>
      <c r="P55" s="69">
        <f t="shared" si="22"/>
        <v>0.18802067185511528</v>
      </c>
    </row>
    <row r="56" spans="2:27">
      <c r="B56" s="81">
        <v>16</v>
      </c>
      <c r="C56" s="82"/>
      <c r="D56" s="82"/>
      <c r="E56" s="82"/>
      <c r="F56" s="82">
        <f t="shared" si="17"/>
        <v>1</v>
      </c>
      <c r="L56" s="2"/>
      <c r="M56" s="33">
        <v>16</v>
      </c>
      <c r="N56" s="66">
        <f t="shared" si="12"/>
        <v>0.05</v>
      </c>
      <c r="O56" s="68">
        <f>+VLOOKUP('Calcula Tarifa'!$K$2+M56-1,TablaConExtraprima,2,FALSE)</f>
        <v>1.0885499999999999E-2</v>
      </c>
      <c r="P56" s="69">
        <f t="shared" si="22"/>
        <v>0.17686421804340854</v>
      </c>
    </row>
    <row r="57" spans="2:27">
      <c r="B57" s="81">
        <v>17</v>
      </c>
      <c r="C57" s="82"/>
      <c r="D57" s="82"/>
      <c r="E57" s="82"/>
      <c r="F57" s="82">
        <f t="shared" si="17"/>
        <v>1</v>
      </c>
      <c r="L57" s="2"/>
      <c r="M57" s="33">
        <v>17</v>
      </c>
      <c r="N57" s="66">
        <f t="shared" si="12"/>
        <v>0.05</v>
      </c>
      <c r="O57" s="68">
        <f>+VLOOKUP('Calcula Tarifa'!$K$2+M57-1,TablaConExtraprima,2,FALSE)</f>
        <v>1.1590305769230768E-2</v>
      </c>
      <c r="P57" s="69">
        <f t="shared" si="22"/>
        <v>0.16619201446800216</v>
      </c>
    </row>
    <row r="58" spans="2:27">
      <c r="B58" s="81">
        <v>18</v>
      </c>
      <c r="C58" s="82"/>
      <c r="D58" s="82"/>
      <c r="E58" s="82"/>
      <c r="F58" s="82">
        <f t="shared" si="17"/>
        <v>1</v>
      </c>
      <c r="L58" s="2"/>
      <c r="M58" s="33">
        <v>18</v>
      </c>
      <c r="N58" s="66">
        <f t="shared" si="12"/>
        <v>0.05</v>
      </c>
      <c r="O58" s="68">
        <f>+VLOOKUP('Calcula Tarifa'!$K$2+M58-1,TablaConExtraprima,2,FALSE)</f>
        <v>1.2565711538461538E-2</v>
      </c>
      <c r="P58" s="69">
        <f t="shared" si="22"/>
        <v>0.15605250829371789</v>
      </c>
    </row>
    <row r="59" spans="2:27">
      <c r="B59" s="81">
        <v>19</v>
      </c>
      <c r="C59" s="82"/>
      <c r="D59" s="82"/>
      <c r="E59" s="82"/>
      <c r="F59" s="82">
        <f t="shared" si="17"/>
        <v>1</v>
      </c>
      <c r="L59" s="2"/>
      <c r="M59" s="33">
        <v>19</v>
      </c>
      <c r="N59" s="66">
        <f t="shared" si="12"/>
        <v>0.05</v>
      </c>
      <c r="O59" s="68">
        <f>+VLOOKUP('Calcula Tarifa'!$K$2+M59-1,TablaConExtraprima,2,FALSE)</f>
        <v>1.3502324999999999E-2</v>
      </c>
      <c r="P59" s="69">
        <f t="shared" si="22"/>
        <v>0.14638701761516337</v>
      </c>
    </row>
    <row r="60" spans="2:27">
      <c r="B60" s="81">
        <v>20</v>
      </c>
      <c r="C60" s="82"/>
      <c r="D60" s="82"/>
      <c r="E60" s="82"/>
      <c r="F60" s="82">
        <f t="shared" si="17"/>
        <v>1</v>
      </c>
      <c r="L60" s="2"/>
      <c r="M60" s="33">
        <v>20</v>
      </c>
      <c r="N60" s="66">
        <f t="shared" si="12"/>
        <v>0.05</v>
      </c>
      <c r="O60" s="68">
        <f>+VLOOKUP('Calcula Tarifa'!$K$2+M60-1,TablaConExtraprima,2,FALSE)</f>
        <v>1.4092094230769233E-2</v>
      </c>
      <c r="P60" s="69">
        <f t="shared" si="22"/>
        <v>0.13718992990116557</v>
      </c>
    </row>
  </sheetData>
  <mergeCells count="20">
    <mergeCell ref="R2:AA2"/>
    <mergeCell ref="AD2:AU2"/>
    <mergeCell ref="AW2:BR2"/>
    <mergeCell ref="B4:F4"/>
    <mergeCell ref="R4:T4"/>
    <mergeCell ref="V4:X4"/>
    <mergeCell ref="AD4:AF4"/>
    <mergeCell ref="AH4:AJ4"/>
    <mergeCell ref="AL4:AN4"/>
    <mergeCell ref="AP4:AR4"/>
    <mergeCell ref="R37:AA37"/>
    <mergeCell ref="AD37:AU37"/>
    <mergeCell ref="AW37:BR37"/>
    <mergeCell ref="B39:F39"/>
    <mergeCell ref="R39:T39"/>
    <mergeCell ref="V39:X39"/>
    <mergeCell ref="AD39:AF39"/>
    <mergeCell ref="AH39:AJ39"/>
    <mergeCell ref="AL39:AN39"/>
    <mergeCell ref="AP39:AR39"/>
  </mergeCells>
  <phoneticPr fontId="0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AI104"/>
  <sheetViews>
    <sheetView topLeftCell="O1" workbookViewId="0">
      <selection activeCell="O7" sqref="O5:P7"/>
    </sheetView>
  </sheetViews>
  <sheetFormatPr baseColWidth="10" defaultColWidth="10.85546875" defaultRowHeight="15"/>
  <cols>
    <col min="1" max="9" width="10.85546875" style="1"/>
    <col min="10" max="10" width="10.85546875" style="41"/>
    <col min="11" max="11" width="10.85546875" style="3"/>
    <col min="12" max="25" width="10.85546875" style="1"/>
    <col min="26" max="27" width="11.42578125" customWidth="1"/>
    <col min="28" max="16384" width="10.85546875" style="1"/>
  </cols>
  <sheetData>
    <row r="1" spans="2:35">
      <c r="B1" s="40" t="s">
        <v>146</v>
      </c>
      <c r="F1" s="40" t="s">
        <v>147</v>
      </c>
    </row>
    <row r="2" spans="2:35">
      <c r="B2" s="577" t="s">
        <v>148</v>
      </c>
      <c r="C2" s="578"/>
      <c r="F2" s="577" t="s">
        <v>148</v>
      </c>
      <c r="G2" s="578"/>
      <c r="M2" s="42"/>
      <c r="N2" s="575" t="s">
        <v>149</v>
      </c>
      <c r="O2" s="576"/>
      <c r="Q2" s="575" t="s">
        <v>267</v>
      </c>
      <c r="R2" s="576"/>
      <c r="AH2" s="575" t="s">
        <v>252</v>
      </c>
      <c r="AI2" s="576"/>
    </row>
    <row r="3" spans="2:35" s="46" customFormat="1" ht="12.75">
      <c r="B3" s="43" t="s">
        <v>150</v>
      </c>
      <c r="C3" s="44" t="s">
        <v>151</v>
      </c>
      <c r="D3" s="45"/>
      <c r="F3" s="43" t="s">
        <v>150</v>
      </c>
      <c r="G3" s="44" t="s">
        <v>151</v>
      </c>
      <c r="J3" s="47"/>
      <c r="K3" s="45"/>
      <c r="M3" s="48" t="s">
        <v>150</v>
      </c>
      <c r="N3" s="49" t="s">
        <v>109</v>
      </c>
      <c r="O3" s="49" t="s">
        <v>110</v>
      </c>
      <c r="Q3" s="48" t="s">
        <v>150</v>
      </c>
      <c r="R3" s="204" t="s">
        <v>253</v>
      </c>
      <c r="T3" s="46" t="s">
        <v>150</v>
      </c>
      <c r="U3" s="46" t="s">
        <v>254</v>
      </c>
      <c r="V3" s="46" t="s">
        <v>255</v>
      </c>
      <c r="W3" s="46" t="s">
        <v>256</v>
      </c>
      <c r="X3" s="46" t="s">
        <v>253</v>
      </c>
      <c r="Z3" s="46" t="s">
        <v>150</v>
      </c>
      <c r="AA3" s="46" t="s">
        <v>254</v>
      </c>
      <c r="AB3" s="46" t="s">
        <v>255</v>
      </c>
      <c r="AC3" s="46" t="s">
        <v>256</v>
      </c>
      <c r="AD3" s="46" t="s">
        <v>253</v>
      </c>
      <c r="AH3" s="48" t="s">
        <v>150</v>
      </c>
      <c r="AI3" s="200" t="s">
        <v>257</v>
      </c>
    </row>
    <row r="4" spans="2:35" ht="12.75">
      <c r="B4" s="50">
        <v>0</v>
      </c>
      <c r="C4" s="51">
        <f>+IF('Calcula Tarifa (BIT)'!$B$6="M",N4,O4)/1000</f>
        <v>6.9661365384615388E-3</v>
      </c>
      <c r="D4" s="52"/>
      <c r="F4" s="50">
        <v>0</v>
      </c>
      <c r="G4" s="51">
        <f>+(IF('Calcula Tarifa (BIT)'!$B$6="M",N4,O4)/1000)*'Calcula Tarifa (BIT)'!$C$9</f>
        <v>6.9661365384615388E-3</v>
      </c>
      <c r="H4" s="53"/>
      <c r="M4" s="54">
        <v>0</v>
      </c>
      <c r="N4" s="55">
        <f>+Tabla!N4</f>
        <v>6.966136538461539</v>
      </c>
      <c r="O4" s="55">
        <f>+Tabla!O4</f>
        <v>4.8160807692307692</v>
      </c>
      <c r="Q4" s="48">
        <v>0</v>
      </c>
      <c r="R4" s="205">
        <v>0</v>
      </c>
      <c r="T4" s="54">
        <f>+M4</f>
        <v>0</v>
      </c>
      <c r="U4" s="205">
        <f>+G4</f>
        <v>6.9661365384615388E-3</v>
      </c>
      <c r="V4" s="205">
        <f>+R4</f>
        <v>0</v>
      </c>
      <c r="W4" s="205">
        <f>1-(1-U4)*(1-V4)</f>
        <v>6.9661365384615648E-3</v>
      </c>
      <c r="X4" s="205">
        <f>+(V4*(1-0.5*U4))/(1-0.25*V4*U4)</f>
        <v>0</v>
      </c>
      <c r="Z4" s="54">
        <f>+T4</f>
        <v>0</v>
      </c>
      <c r="AA4" s="205">
        <f>+U4</f>
        <v>6.9661365384615388E-3</v>
      </c>
      <c r="AB4" s="205">
        <f>+V4*'Calcula Tarifa (BIT)'!$C$12</f>
        <v>0</v>
      </c>
      <c r="AC4" s="205">
        <f>1-(1-AA4)*(1-AB4)</f>
        <v>6.9661365384615648E-3</v>
      </c>
      <c r="AD4" s="205">
        <f>+(AB4*(1-0.5*AA4))/(1-0.25*AB4*AA4)</f>
        <v>0</v>
      </c>
      <c r="AE4" s="207"/>
      <c r="AH4" s="54">
        <v>0</v>
      </c>
      <c r="AI4" s="206">
        <v>0</v>
      </c>
    </row>
    <row r="5" spans="2:35" ht="12.75">
      <c r="B5" s="50">
        <v>1</v>
      </c>
      <c r="C5" s="51">
        <f>+IF('Calcula Tarifa (BIT)'!$B$6="M",N5,O5)/1000</f>
        <v>3.6899999999999997E-4</v>
      </c>
      <c r="D5" s="52"/>
      <c r="F5" s="50">
        <v>1</v>
      </c>
      <c r="G5" s="51">
        <f>+(IF('Calcula Tarifa (BIT)'!$B$6="M",N5,O5)/1000)*'Calcula Tarifa (BIT)'!$C$9</f>
        <v>3.6899999999999997E-4</v>
      </c>
      <c r="H5" s="53"/>
      <c r="M5" s="54">
        <v>1</v>
      </c>
      <c r="N5" s="55">
        <f>+Tabla!N5</f>
        <v>0.36899999999999999</v>
      </c>
      <c r="O5" s="55">
        <f>+Tabla!O5</f>
        <v>0.20295000000000002</v>
      </c>
      <c r="Q5" s="208">
        <v>1</v>
      </c>
      <c r="R5" s="205">
        <v>0</v>
      </c>
      <c r="T5" s="54">
        <f t="shared" ref="T5:T68" si="0">+M5</f>
        <v>1</v>
      </c>
      <c r="U5" s="205">
        <f t="shared" ref="U5:U68" si="1">+G5</f>
        <v>3.6899999999999997E-4</v>
      </c>
      <c r="V5" s="205">
        <f t="shared" ref="V5:V68" si="2">+R5</f>
        <v>0</v>
      </c>
      <c r="W5" s="205">
        <f t="shared" ref="W5:W68" si="3">1-(1-U5)*(1-V5)</f>
        <v>3.689999999999527E-4</v>
      </c>
      <c r="X5" s="205">
        <f t="shared" ref="X5:X68" si="4">+(V5*(1-0.5*U5))/(1-0.25*V5*U5)</f>
        <v>0</v>
      </c>
      <c r="Z5" s="54">
        <f t="shared" ref="Z5:Z68" si="5">+T5</f>
        <v>1</v>
      </c>
      <c r="AA5" s="205">
        <f t="shared" ref="AA5:AA68" si="6">+U5</f>
        <v>3.6899999999999997E-4</v>
      </c>
      <c r="AB5" s="205">
        <f>+V5*'Calcula Tarifa (BIT)'!$C$12</f>
        <v>0</v>
      </c>
      <c r="AC5" s="205">
        <f t="shared" ref="AC5:AC68" si="7">1-(1-AA5)*(1-AB5)</f>
        <v>3.689999999999527E-4</v>
      </c>
      <c r="AD5" s="205">
        <f t="shared" ref="AD5:AD68" si="8">+(AB5*(1-0.5*AA5))/(1-0.25*AB5*AA5)</f>
        <v>0</v>
      </c>
      <c r="AE5" s="207"/>
      <c r="AH5" s="54">
        <v>1</v>
      </c>
      <c r="AI5" s="206">
        <v>0</v>
      </c>
    </row>
    <row r="6" spans="2:35" ht="12.75">
      <c r="B6" s="50">
        <v>2</v>
      </c>
      <c r="C6" s="51">
        <f>+IF('Calcula Tarifa (BIT)'!$B$6="M",N6,O6)/1000</f>
        <v>3.321E-4</v>
      </c>
      <c r="D6" s="52"/>
      <c r="F6" s="50">
        <v>2</v>
      </c>
      <c r="G6" s="51">
        <f>+(IF('Calcula Tarifa (BIT)'!$B$6="M",N6,O6)/1000)*'Calcula Tarifa (BIT)'!$C$9</f>
        <v>3.321E-4</v>
      </c>
      <c r="H6" s="53"/>
      <c r="M6" s="54">
        <v>2</v>
      </c>
      <c r="N6" s="55">
        <f>+Tabla!N6</f>
        <v>0.33210000000000001</v>
      </c>
      <c r="O6" s="55">
        <f>+Tabla!O6</f>
        <v>0.20421153846153844</v>
      </c>
      <c r="Q6" s="208">
        <v>2</v>
      </c>
      <c r="R6" s="205">
        <v>0</v>
      </c>
      <c r="T6" s="54">
        <f t="shared" si="0"/>
        <v>2</v>
      </c>
      <c r="U6" s="205">
        <f t="shared" si="1"/>
        <v>3.321E-4</v>
      </c>
      <c r="V6" s="205">
        <f>+R6</f>
        <v>0</v>
      </c>
      <c r="W6" s="205">
        <f t="shared" si="3"/>
        <v>3.3209999999994633E-4</v>
      </c>
      <c r="X6" s="205">
        <f t="shared" si="4"/>
        <v>0</v>
      </c>
      <c r="Z6" s="54">
        <f t="shared" si="5"/>
        <v>2</v>
      </c>
      <c r="AA6" s="205">
        <f t="shared" si="6"/>
        <v>3.321E-4</v>
      </c>
      <c r="AB6" s="205">
        <f>+V6*'Calcula Tarifa (BIT)'!$C$12</f>
        <v>0</v>
      </c>
      <c r="AC6" s="205">
        <f t="shared" si="7"/>
        <v>3.3209999999994633E-4</v>
      </c>
      <c r="AD6" s="205">
        <f t="shared" si="8"/>
        <v>0</v>
      </c>
      <c r="AE6" s="207"/>
      <c r="AH6" s="54">
        <v>2</v>
      </c>
      <c r="AI6" s="206">
        <v>0</v>
      </c>
    </row>
    <row r="7" spans="2:35" ht="12.75">
      <c r="B7" s="50">
        <v>3</v>
      </c>
      <c r="C7" s="51">
        <f>+IF('Calcula Tarifa (BIT)'!$B$6="M",N7,O7)/1000</f>
        <v>3.0134999999999993E-4</v>
      </c>
      <c r="D7" s="52"/>
      <c r="F7" s="50">
        <v>3</v>
      </c>
      <c r="G7" s="51">
        <f>+(IF('Calcula Tarifa (BIT)'!$B$6="M",N7,O7)/1000)*'Calcula Tarifa (BIT)'!$C$9</f>
        <v>3.0134999999999993E-4</v>
      </c>
      <c r="H7" s="53"/>
      <c r="M7" s="54">
        <v>3</v>
      </c>
      <c r="N7" s="55">
        <f>+Tabla!N7</f>
        <v>0.30134999999999995</v>
      </c>
      <c r="O7" s="55">
        <f>+Tabla!O7</f>
        <v>0.20539423076923075</v>
      </c>
      <c r="Q7" s="208">
        <v>3</v>
      </c>
      <c r="R7" s="205">
        <v>0</v>
      </c>
      <c r="T7" s="54">
        <f t="shared" si="0"/>
        <v>3</v>
      </c>
      <c r="U7" s="205">
        <f t="shared" si="1"/>
        <v>3.0134999999999993E-4</v>
      </c>
      <c r="V7" s="205">
        <f t="shared" si="2"/>
        <v>0</v>
      </c>
      <c r="W7" s="205">
        <f t="shared" si="3"/>
        <v>3.0134999999997802E-4</v>
      </c>
      <c r="X7" s="205">
        <f t="shared" si="4"/>
        <v>0</v>
      </c>
      <c r="Z7" s="54">
        <f t="shared" si="5"/>
        <v>3</v>
      </c>
      <c r="AA7" s="205">
        <f t="shared" si="6"/>
        <v>3.0134999999999993E-4</v>
      </c>
      <c r="AB7" s="205">
        <f>+V7*'Calcula Tarifa (BIT)'!$C$12</f>
        <v>0</v>
      </c>
      <c r="AC7" s="205">
        <f t="shared" si="7"/>
        <v>3.0134999999997802E-4</v>
      </c>
      <c r="AD7" s="205">
        <f t="shared" si="8"/>
        <v>0</v>
      </c>
      <c r="AE7" s="207"/>
      <c r="AH7" s="54">
        <v>3</v>
      </c>
      <c r="AI7" s="206">
        <v>0</v>
      </c>
    </row>
    <row r="8" spans="2:35" ht="12.75">
      <c r="B8" s="50">
        <v>4</v>
      </c>
      <c r="C8" s="51">
        <f>+IF('Calcula Tarifa (BIT)'!$B$6="M",N8,O8)/1000</f>
        <v>2.8289999999999999E-4</v>
      </c>
      <c r="D8" s="52"/>
      <c r="F8" s="50">
        <v>4</v>
      </c>
      <c r="G8" s="51">
        <f>+(IF('Calcula Tarifa (BIT)'!$B$6="M",N8,O8)/1000)*'Calcula Tarifa (BIT)'!$C$9</f>
        <v>2.8289999999999999E-4</v>
      </c>
      <c r="H8" s="53"/>
      <c r="M8" s="54">
        <v>4</v>
      </c>
      <c r="N8" s="55">
        <f>+Tabla!N8</f>
        <v>0.28289999999999998</v>
      </c>
      <c r="O8" s="55">
        <f>+Tabla!O8</f>
        <v>0.20665576923076923</v>
      </c>
      <c r="Q8" s="208">
        <v>4</v>
      </c>
      <c r="R8" s="205">
        <v>0</v>
      </c>
      <c r="T8" s="54">
        <f t="shared" si="0"/>
        <v>4</v>
      </c>
      <c r="U8" s="205">
        <f t="shared" si="1"/>
        <v>2.8289999999999999E-4</v>
      </c>
      <c r="V8" s="205">
        <f t="shared" si="2"/>
        <v>0</v>
      </c>
      <c r="W8" s="205">
        <f t="shared" si="3"/>
        <v>2.8289999999997484E-4</v>
      </c>
      <c r="X8" s="205">
        <f t="shared" si="4"/>
        <v>0</v>
      </c>
      <c r="Z8" s="54">
        <f t="shared" si="5"/>
        <v>4</v>
      </c>
      <c r="AA8" s="205">
        <f t="shared" si="6"/>
        <v>2.8289999999999999E-4</v>
      </c>
      <c r="AB8" s="205">
        <f>+V8*'Calcula Tarifa (BIT)'!$C$12</f>
        <v>0</v>
      </c>
      <c r="AC8" s="205">
        <f t="shared" si="7"/>
        <v>2.8289999999997484E-4</v>
      </c>
      <c r="AD8" s="205">
        <f t="shared" si="8"/>
        <v>0</v>
      </c>
      <c r="AE8" s="207"/>
      <c r="AH8" s="54">
        <v>4</v>
      </c>
      <c r="AI8" s="206">
        <v>0</v>
      </c>
    </row>
    <row r="9" spans="2:35" ht="12.75">
      <c r="B9" s="50">
        <v>5</v>
      </c>
      <c r="C9" s="51">
        <f>+IF('Calcula Tarifa (BIT)'!$B$6="M",N9,O9)/1000</f>
        <v>2.6444999999999995E-4</v>
      </c>
      <c r="D9" s="52"/>
      <c r="F9" s="50">
        <v>5</v>
      </c>
      <c r="G9" s="51">
        <f>+(IF('Calcula Tarifa (BIT)'!$B$6="M",N9,O9)/1000)*'Calcula Tarifa (BIT)'!$C$9</f>
        <v>2.6444999999999995E-4</v>
      </c>
      <c r="H9" s="53"/>
      <c r="M9" s="54">
        <v>5</v>
      </c>
      <c r="N9" s="55">
        <f>+Tabla!N9</f>
        <v>0.26444999999999996</v>
      </c>
      <c r="O9" s="55">
        <f>+Tabla!O9</f>
        <v>0.20783846153846153</v>
      </c>
      <c r="Q9" s="208">
        <v>5</v>
      </c>
      <c r="R9" s="205">
        <v>0</v>
      </c>
      <c r="T9" s="54">
        <f t="shared" si="0"/>
        <v>5</v>
      </c>
      <c r="U9" s="205">
        <f t="shared" si="1"/>
        <v>2.6444999999999995E-4</v>
      </c>
      <c r="V9" s="205">
        <f t="shared" si="2"/>
        <v>0</v>
      </c>
      <c r="W9" s="205">
        <f t="shared" si="3"/>
        <v>2.6444999999997165E-4</v>
      </c>
      <c r="X9" s="205">
        <f t="shared" si="4"/>
        <v>0</v>
      </c>
      <c r="Z9" s="54">
        <f t="shared" si="5"/>
        <v>5</v>
      </c>
      <c r="AA9" s="205">
        <f t="shared" si="6"/>
        <v>2.6444999999999995E-4</v>
      </c>
      <c r="AB9" s="205">
        <f>+V9*'Calcula Tarifa (BIT)'!$C$12</f>
        <v>0</v>
      </c>
      <c r="AC9" s="205">
        <f t="shared" si="7"/>
        <v>2.6444999999997165E-4</v>
      </c>
      <c r="AD9" s="205">
        <f t="shared" si="8"/>
        <v>0</v>
      </c>
      <c r="AE9" s="207"/>
      <c r="AH9" s="54">
        <v>5</v>
      </c>
      <c r="AI9" s="206">
        <v>0</v>
      </c>
    </row>
    <row r="10" spans="2:35" ht="12.75">
      <c r="B10" s="50">
        <v>6</v>
      </c>
      <c r="C10" s="51">
        <f>+IF('Calcula Tarifa (BIT)'!$B$6="M",N10,O10)/1000</f>
        <v>2.5214999999999998E-4</v>
      </c>
      <c r="D10" s="52"/>
      <c r="F10" s="50">
        <v>6</v>
      </c>
      <c r="G10" s="51">
        <f>+(IF('Calcula Tarifa (BIT)'!$B$6="M",N10,O10)/1000)*'Calcula Tarifa (BIT)'!$C$9</f>
        <v>2.5214999999999998E-4</v>
      </c>
      <c r="H10" s="53"/>
      <c r="M10" s="54">
        <v>6</v>
      </c>
      <c r="N10" s="55">
        <f>+Tabla!N10</f>
        <v>0.25214999999999999</v>
      </c>
      <c r="O10" s="55">
        <f>+Tabla!O10</f>
        <v>0.20973076923076922</v>
      </c>
      <c r="Q10" s="208">
        <v>6</v>
      </c>
      <c r="R10" s="205">
        <v>0</v>
      </c>
      <c r="T10" s="54">
        <f t="shared" si="0"/>
        <v>6</v>
      </c>
      <c r="U10" s="205">
        <f t="shared" si="1"/>
        <v>2.5214999999999998E-4</v>
      </c>
      <c r="V10" s="205">
        <f t="shared" si="2"/>
        <v>0</v>
      </c>
      <c r="W10" s="205">
        <f t="shared" si="3"/>
        <v>2.5215000000000654E-4</v>
      </c>
      <c r="X10" s="205">
        <f t="shared" si="4"/>
        <v>0</v>
      </c>
      <c r="Z10" s="54">
        <f t="shared" si="5"/>
        <v>6</v>
      </c>
      <c r="AA10" s="205">
        <f t="shared" si="6"/>
        <v>2.5214999999999998E-4</v>
      </c>
      <c r="AB10" s="205">
        <f>+V10*'Calcula Tarifa (BIT)'!$C$12</f>
        <v>0</v>
      </c>
      <c r="AC10" s="205">
        <f t="shared" si="7"/>
        <v>2.5215000000000654E-4</v>
      </c>
      <c r="AD10" s="205">
        <f t="shared" si="8"/>
        <v>0</v>
      </c>
      <c r="AE10" s="207"/>
      <c r="AH10" s="54">
        <v>6</v>
      </c>
      <c r="AI10" s="206">
        <v>0</v>
      </c>
    </row>
    <row r="11" spans="2:35" ht="12.75">
      <c r="B11" s="50">
        <v>7</v>
      </c>
      <c r="C11" s="51">
        <f>+IF('Calcula Tarifa (BIT)'!$B$6="M",N11,O11)/1000</f>
        <v>2.4599999999999996E-4</v>
      </c>
      <c r="D11" s="52"/>
      <c r="F11" s="50">
        <v>7</v>
      </c>
      <c r="G11" s="51">
        <f>+(IF('Calcula Tarifa (BIT)'!$B$6="M",N11,O11)/1000)*'Calcula Tarifa (BIT)'!$C$9</f>
        <v>2.4599999999999996E-4</v>
      </c>
      <c r="H11" s="53"/>
      <c r="M11" s="54">
        <v>7</v>
      </c>
      <c r="N11" s="55">
        <f>+Tabla!N11</f>
        <v>0.24599999999999997</v>
      </c>
      <c r="O11" s="55">
        <f>+Tabla!O11</f>
        <v>0.21154423076923076</v>
      </c>
      <c r="Q11" s="208">
        <v>7</v>
      </c>
      <c r="R11" s="205">
        <v>0</v>
      </c>
      <c r="T11" s="54">
        <f t="shared" si="0"/>
        <v>7</v>
      </c>
      <c r="U11" s="205">
        <f t="shared" si="1"/>
        <v>2.4599999999999996E-4</v>
      </c>
      <c r="V11" s="205">
        <f t="shared" si="2"/>
        <v>0</v>
      </c>
      <c r="W11" s="205">
        <f t="shared" si="3"/>
        <v>2.4599999999996847E-4</v>
      </c>
      <c r="X11" s="205">
        <f t="shared" si="4"/>
        <v>0</v>
      </c>
      <c r="Z11" s="54">
        <f t="shared" si="5"/>
        <v>7</v>
      </c>
      <c r="AA11" s="205">
        <f t="shared" si="6"/>
        <v>2.4599999999999996E-4</v>
      </c>
      <c r="AB11" s="205">
        <f>+V11*'Calcula Tarifa (BIT)'!$C$12</f>
        <v>0</v>
      </c>
      <c r="AC11" s="205">
        <f t="shared" si="7"/>
        <v>2.4599999999996847E-4</v>
      </c>
      <c r="AD11" s="205">
        <f t="shared" si="8"/>
        <v>0</v>
      </c>
      <c r="AE11" s="207"/>
      <c r="AH11" s="54">
        <v>7</v>
      </c>
      <c r="AI11" s="206">
        <v>0</v>
      </c>
    </row>
    <row r="12" spans="2:35" ht="12.75">
      <c r="B12" s="50">
        <v>8</v>
      </c>
      <c r="C12" s="51">
        <f>+IF('Calcula Tarifa (BIT)'!$B$6="M",N12,O12)/1000</f>
        <v>2.3985E-4</v>
      </c>
      <c r="D12" s="52"/>
      <c r="F12" s="50">
        <v>8</v>
      </c>
      <c r="G12" s="51">
        <f>+(IF('Calcula Tarifa (BIT)'!$B$6="M",N12,O12)/1000)*'Calcula Tarifa (BIT)'!$C$9</f>
        <v>2.3985E-4</v>
      </c>
      <c r="H12" s="53"/>
      <c r="M12" s="54">
        <v>8</v>
      </c>
      <c r="N12" s="55">
        <f>+Tabla!N12</f>
        <v>0.23985000000000001</v>
      </c>
      <c r="O12" s="55">
        <f>+Tabla!O12</f>
        <v>0.21398846153846152</v>
      </c>
      <c r="Q12" s="208">
        <v>8</v>
      </c>
      <c r="R12" s="205">
        <v>0</v>
      </c>
      <c r="T12" s="54">
        <f t="shared" si="0"/>
        <v>8</v>
      </c>
      <c r="U12" s="205">
        <f t="shared" si="1"/>
        <v>2.3985E-4</v>
      </c>
      <c r="V12" s="205">
        <f t="shared" si="2"/>
        <v>0</v>
      </c>
      <c r="W12" s="205">
        <f t="shared" si="3"/>
        <v>2.3985000000004142E-4</v>
      </c>
      <c r="X12" s="205">
        <f t="shared" si="4"/>
        <v>0</v>
      </c>
      <c r="Z12" s="54">
        <f t="shared" si="5"/>
        <v>8</v>
      </c>
      <c r="AA12" s="205">
        <f t="shared" si="6"/>
        <v>2.3985E-4</v>
      </c>
      <c r="AB12" s="205">
        <f>+V12*'Calcula Tarifa (BIT)'!$C$12</f>
        <v>0</v>
      </c>
      <c r="AC12" s="205">
        <f t="shared" si="7"/>
        <v>2.3985000000004142E-4</v>
      </c>
      <c r="AD12" s="205">
        <f t="shared" si="8"/>
        <v>0</v>
      </c>
      <c r="AE12" s="207"/>
      <c r="AH12" s="54">
        <v>8</v>
      </c>
      <c r="AI12" s="206">
        <v>0</v>
      </c>
    </row>
    <row r="13" spans="2:35" ht="12.75">
      <c r="B13" s="50">
        <v>9</v>
      </c>
      <c r="C13" s="51">
        <f>+IF('Calcula Tarifa (BIT)'!$B$6="M",N13,O13)/1000</f>
        <v>2.3369999999999999E-4</v>
      </c>
      <c r="D13" s="52"/>
      <c r="F13" s="50">
        <v>9</v>
      </c>
      <c r="G13" s="51">
        <f>+(IF('Calcula Tarifa (BIT)'!$B$6="M",N13,O13)/1000)*'Calcula Tarifa (BIT)'!$C$9</f>
        <v>2.3369999999999999E-4</v>
      </c>
      <c r="H13" s="53"/>
      <c r="M13" s="54">
        <v>9</v>
      </c>
      <c r="N13" s="55">
        <f>+Tabla!N13</f>
        <v>0.23369999999999999</v>
      </c>
      <c r="O13" s="55">
        <f>+Tabla!O13</f>
        <v>0.21588076923076921</v>
      </c>
      <c r="Q13" s="208">
        <v>9</v>
      </c>
      <c r="R13" s="205">
        <v>0</v>
      </c>
      <c r="T13" s="54">
        <f t="shared" si="0"/>
        <v>9</v>
      </c>
      <c r="U13" s="205">
        <f t="shared" si="1"/>
        <v>2.3369999999999999E-4</v>
      </c>
      <c r="V13" s="205">
        <f t="shared" si="2"/>
        <v>0</v>
      </c>
      <c r="W13" s="205">
        <f t="shared" si="3"/>
        <v>2.3370000000000335E-4</v>
      </c>
      <c r="X13" s="205">
        <f t="shared" si="4"/>
        <v>0</v>
      </c>
      <c r="Z13" s="54">
        <f t="shared" si="5"/>
        <v>9</v>
      </c>
      <c r="AA13" s="205">
        <f t="shared" si="6"/>
        <v>2.3369999999999999E-4</v>
      </c>
      <c r="AB13" s="205">
        <f>+V13*'Calcula Tarifa (BIT)'!$C$12</f>
        <v>0</v>
      </c>
      <c r="AC13" s="205">
        <f t="shared" si="7"/>
        <v>2.3370000000000335E-4</v>
      </c>
      <c r="AD13" s="205">
        <f t="shared" si="8"/>
        <v>0</v>
      </c>
      <c r="AE13" s="207"/>
      <c r="AH13" s="54">
        <v>9</v>
      </c>
      <c r="AI13" s="206">
        <v>0</v>
      </c>
    </row>
    <row r="14" spans="2:35" ht="12.75">
      <c r="B14" s="50">
        <v>10</v>
      </c>
      <c r="C14" s="51">
        <f>+IF('Calcula Tarifa (BIT)'!$B$6="M",N14,O14)/1000</f>
        <v>2.2755E-4</v>
      </c>
      <c r="D14" s="52"/>
      <c r="F14" s="50">
        <v>10</v>
      </c>
      <c r="G14" s="51">
        <f>+(IF('Calcula Tarifa (BIT)'!$B$6="M",N14,O14)/1000)*'Calcula Tarifa (BIT)'!$C$9</f>
        <v>2.2755E-4</v>
      </c>
      <c r="H14" s="53"/>
      <c r="M14" s="54">
        <v>10</v>
      </c>
      <c r="N14" s="55">
        <f>+Tabla!N14</f>
        <v>0.22755</v>
      </c>
      <c r="O14" s="55">
        <f>+Tabla!O14</f>
        <v>0.21832499999999999</v>
      </c>
      <c r="Q14" s="208">
        <v>10</v>
      </c>
      <c r="R14" s="205">
        <v>0</v>
      </c>
      <c r="T14" s="54">
        <f t="shared" si="0"/>
        <v>10</v>
      </c>
      <c r="U14" s="205">
        <f t="shared" si="1"/>
        <v>2.2755E-4</v>
      </c>
      <c r="V14" s="205">
        <f t="shared" si="2"/>
        <v>0</v>
      </c>
      <c r="W14" s="205">
        <f t="shared" si="3"/>
        <v>2.2754999999996528E-4</v>
      </c>
      <c r="X14" s="205">
        <f t="shared" si="4"/>
        <v>0</v>
      </c>
      <c r="Z14" s="54">
        <f t="shared" si="5"/>
        <v>10</v>
      </c>
      <c r="AA14" s="205">
        <f t="shared" si="6"/>
        <v>2.2755E-4</v>
      </c>
      <c r="AB14" s="205">
        <f>+V14*'Calcula Tarifa (BIT)'!$C$12</f>
        <v>0</v>
      </c>
      <c r="AC14" s="205">
        <f t="shared" si="7"/>
        <v>2.2754999999996528E-4</v>
      </c>
      <c r="AD14" s="205">
        <f t="shared" si="8"/>
        <v>0</v>
      </c>
      <c r="AE14" s="207"/>
      <c r="AH14" s="54">
        <v>10</v>
      </c>
      <c r="AI14" s="206">
        <v>0</v>
      </c>
    </row>
    <row r="15" spans="2:35" ht="12.75">
      <c r="B15" s="50">
        <v>11</v>
      </c>
      <c r="C15" s="51">
        <f>+IF('Calcula Tarifa (BIT)'!$B$6="M",N15,O15)/1000</f>
        <v>2.2755E-4</v>
      </c>
      <c r="D15" s="52"/>
      <c r="F15" s="50">
        <v>11</v>
      </c>
      <c r="G15" s="51">
        <f>+(IF('Calcula Tarifa (BIT)'!$B$6="M",N15,O15)/1000)*'Calcula Tarifa (BIT)'!$C$9</f>
        <v>2.2755E-4</v>
      </c>
      <c r="H15" s="53"/>
      <c r="M15" s="54">
        <v>11</v>
      </c>
      <c r="N15" s="55">
        <f>+Tabla!N15</f>
        <v>0.22755</v>
      </c>
      <c r="O15" s="55">
        <f>+Tabla!O15</f>
        <v>0.22139999999999999</v>
      </c>
      <c r="Q15" s="208">
        <v>11</v>
      </c>
      <c r="R15" s="205">
        <v>0</v>
      </c>
      <c r="T15" s="54">
        <f t="shared" si="0"/>
        <v>11</v>
      </c>
      <c r="U15" s="205">
        <f t="shared" si="1"/>
        <v>2.2755E-4</v>
      </c>
      <c r="V15" s="205">
        <f t="shared" si="2"/>
        <v>0</v>
      </c>
      <c r="W15" s="205">
        <f t="shared" si="3"/>
        <v>2.2754999999996528E-4</v>
      </c>
      <c r="X15" s="205">
        <f t="shared" si="4"/>
        <v>0</v>
      </c>
      <c r="Z15" s="54">
        <f t="shared" si="5"/>
        <v>11</v>
      </c>
      <c r="AA15" s="205">
        <f t="shared" si="6"/>
        <v>2.2755E-4</v>
      </c>
      <c r="AB15" s="205">
        <f>+V15*'Calcula Tarifa (BIT)'!$C$12</f>
        <v>0</v>
      </c>
      <c r="AC15" s="205">
        <f t="shared" si="7"/>
        <v>2.2754999999996528E-4</v>
      </c>
      <c r="AD15" s="205">
        <f t="shared" si="8"/>
        <v>0</v>
      </c>
      <c r="AE15" s="207"/>
      <c r="AH15" s="54">
        <v>11</v>
      </c>
      <c r="AI15" s="206">
        <v>0</v>
      </c>
    </row>
    <row r="16" spans="2:35" ht="12.75">
      <c r="B16" s="50">
        <v>12</v>
      </c>
      <c r="C16" s="51">
        <f>+IF('Calcula Tarifa (BIT)'!$B$6="M",N16,O16)/1000</f>
        <v>2.1525000000000003E-4</v>
      </c>
      <c r="D16" s="52"/>
      <c r="F16" s="50">
        <v>12</v>
      </c>
      <c r="G16" s="51">
        <f>+(IF('Calcula Tarifa (BIT)'!$B$6="M",N16,O16)/1000)*'Calcula Tarifa (BIT)'!$C$9</f>
        <v>2.1525000000000003E-4</v>
      </c>
      <c r="H16" s="53"/>
      <c r="M16" s="54">
        <v>12</v>
      </c>
      <c r="N16" s="55">
        <f>+Tabla!N16</f>
        <v>0.21525000000000002</v>
      </c>
      <c r="O16" s="55">
        <f>+Tabla!O16</f>
        <v>0.22447499999999998</v>
      </c>
      <c r="Q16" s="208">
        <v>12</v>
      </c>
      <c r="R16" s="205">
        <v>0</v>
      </c>
      <c r="T16" s="54">
        <f t="shared" si="0"/>
        <v>12</v>
      </c>
      <c r="U16" s="205">
        <f t="shared" si="1"/>
        <v>2.1525000000000003E-4</v>
      </c>
      <c r="V16" s="205">
        <f t="shared" si="2"/>
        <v>0</v>
      </c>
      <c r="W16" s="205">
        <f t="shared" si="3"/>
        <v>2.1525000000000016E-4</v>
      </c>
      <c r="X16" s="205">
        <f t="shared" si="4"/>
        <v>0</v>
      </c>
      <c r="Z16" s="54">
        <f t="shared" si="5"/>
        <v>12</v>
      </c>
      <c r="AA16" s="205">
        <f t="shared" si="6"/>
        <v>2.1525000000000003E-4</v>
      </c>
      <c r="AB16" s="205">
        <f>+V16*'Calcula Tarifa (BIT)'!$C$12</f>
        <v>0</v>
      </c>
      <c r="AC16" s="205">
        <f t="shared" si="7"/>
        <v>2.1525000000000016E-4</v>
      </c>
      <c r="AD16" s="205">
        <f t="shared" si="8"/>
        <v>0</v>
      </c>
      <c r="AE16" s="207"/>
      <c r="AH16" s="54">
        <v>12</v>
      </c>
      <c r="AI16" s="206">
        <v>3.7848E-2</v>
      </c>
    </row>
    <row r="17" spans="2:35" ht="12.75">
      <c r="B17" s="50">
        <v>13</v>
      </c>
      <c r="C17" s="51">
        <f>+IF('Calcula Tarifa (BIT)'!$B$6="M",N17,O17)/1000</f>
        <v>2.6200576923076925E-4</v>
      </c>
      <c r="D17" s="52"/>
      <c r="F17" s="50">
        <v>13</v>
      </c>
      <c r="G17" s="51">
        <f>+(IF('Calcula Tarifa (BIT)'!$B$6="M",N17,O17)/1000)*'Calcula Tarifa (BIT)'!$C$9</f>
        <v>2.6200576923076925E-4</v>
      </c>
      <c r="H17" s="53"/>
      <c r="M17" s="54">
        <v>13</v>
      </c>
      <c r="N17" s="55">
        <f>+Tabla!N17</f>
        <v>0.26200576923076924</v>
      </c>
      <c r="O17" s="55">
        <f>+Tabla!O17</f>
        <v>0.22818076923076921</v>
      </c>
      <c r="Q17" s="208">
        <v>13</v>
      </c>
      <c r="R17" s="205">
        <v>0</v>
      </c>
      <c r="T17" s="54">
        <f t="shared" si="0"/>
        <v>13</v>
      </c>
      <c r="U17" s="205">
        <f t="shared" si="1"/>
        <v>2.6200576923076925E-4</v>
      </c>
      <c r="V17" s="205">
        <f t="shared" si="2"/>
        <v>0</v>
      </c>
      <c r="W17" s="205">
        <f t="shared" si="3"/>
        <v>2.6200576923074426E-4</v>
      </c>
      <c r="X17" s="205">
        <f t="shared" si="4"/>
        <v>0</v>
      </c>
      <c r="Z17" s="54">
        <f t="shared" si="5"/>
        <v>13</v>
      </c>
      <c r="AA17" s="205">
        <f t="shared" si="6"/>
        <v>2.6200576923076925E-4</v>
      </c>
      <c r="AB17" s="205">
        <f>+V17*'Calcula Tarifa (BIT)'!$C$12</f>
        <v>0</v>
      </c>
      <c r="AC17" s="205">
        <f t="shared" si="7"/>
        <v>2.6200576923074426E-4</v>
      </c>
      <c r="AD17" s="205">
        <f t="shared" si="8"/>
        <v>0</v>
      </c>
      <c r="AE17" s="207"/>
      <c r="AH17" s="54">
        <v>13</v>
      </c>
      <c r="AI17" s="206">
        <v>3.7848E-2</v>
      </c>
    </row>
    <row r="18" spans="2:35" ht="12.75">
      <c r="B18" s="50">
        <v>14</v>
      </c>
      <c r="C18" s="51">
        <f>+IF('Calcula Tarifa (BIT)'!$B$6="M",N18,O18)/1000</f>
        <v>3.1853846153846157E-4</v>
      </c>
      <c r="D18" s="52"/>
      <c r="F18" s="50">
        <v>14</v>
      </c>
      <c r="G18" s="51">
        <f>+(IF('Calcula Tarifa (BIT)'!$B$6="M",N18,O18)/1000)*'Calcula Tarifa (BIT)'!$C$9</f>
        <v>3.1853846153846157E-4</v>
      </c>
      <c r="H18" s="53"/>
      <c r="M18" s="54">
        <v>14</v>
      </c>
      <c r="N18" s="55">
        <f>+Tabla!N18</f>
        <v>0.31853846153846155</v>
      </c>
      <c r="O18" s="55">
        <f>+Tabla!O18</f>
        <v>0.23188653846153845</v>
      </c>
      <c r="Q18" s="208">
        <v>14</v>
      </c>
      <c r="R18" s="205">
        <v>0</v>
      </c>
      <c r="T18" s="54">
        <f t="shared" si="0"/>
        <v>14</v>
      </c>
      <c r="U18" s="205">
        <f t="shared" si="1"/>
        <v>3.1853846153846157E-4</v>
      </c>
      <c r="V18" s="205">
        <f t="shared" si="2"/>
        <v>0</v>
      </c>
      <c r="W18" s="205">
        <f t="shared" si="3"/>
        <v>3.1853846153850895E-4</v>
      </c>
      <c r="X18" s="205">
        <f t="shared" si="4"/>
        <v>0</v>
      </c>
      <c r="Z18" s="54">
        <f t="shared" si="5"/>
        <v>14</v>
      </c>
      <c r="AA18" s="205">
        <f t="shared" si="6"/>
        <v>3.1853846153846157E-4</v>
      </c>
      <c r="AB18" s="205">
        <f>+V18*'Calcula Tarifa (BIT)'!$C$12</f>
        <v>0</v>
      </c>
      <c r="AC18" s="205">
        <f t="shared" si="7"/>
        <v>3.1853846153850895E-4</v>
      </c>
      <c r="AD18" s="205">
        <f t="shared" si="8"/>
        <v>0</v>
      </c>
      <c r="AE18" s="207"/>
      <c r="AH18" s="54">
        <v>14</v>
      </c>
      <c r="AI18" s="206">
        <v>3.7848E-2</v>
      </c>
    </row>
    <row r="19" spans="2:35" ht="12.75">
      <c r="B19" s="50">
        <v>15</v>
      </c>
      <c r="C19" s="51">
        <f>+IF('Calcula Tarifa (BIT)'!$B$6="M",N19,O19)/1000</f>
        <v>3.6773846153846152E-4</v>
      </c>
      <c r="D19" s="52"/>
      <c r="F19" s="50">
        <v>15</v>
      </c>
      <c r="G19" s="51">
        <f>+(IF('Calcula Tarifa (BIT)'!$B$6="M",N19,O19)/1000)*'Calcula Tarifa (BIT)'!$C$9</f>
        <v>3.6773846153846152E-4</v>
      </c>
      <c r="H19" s="53"/>
      <c r="M19" s="54">
        <v>15</v>
      </c>
      <c r="N19" s="55">
        <f>+Tabla!N19</f>
        <v>0.36773846153846151</v>
      </c>
      <c r="O19" s="55">
        <f>+Tabla!O19</f>
        <v>0.23677500000000001</v>
      </c>
      <c r="Q19" s="208">
        <v>15</v>
      </c>
      <c r="R19" s="205">
        <v>1.92E-4</v>
      </c>
      <c r="T19" s="54">
        <f t="shared" si="0"/>
        <v>15</v>
      </c>
      <c r="U19" s="205">
        <f t="shared" si="1"/>
        <v>3.6773846153846152E-4</v>
      </c>
      <c r="V19" s="205">
        <f t="shared" si="2"/>
        <v>1.92E-4</v>
      </c>
      <c r="W19" s="205">
        <f t="shared" si="3"/>
        <v>5.5966785575378708E-4</v>
      </c>
      <c r="X19" s="205">
        <f t="shared" si="4"/>
        <v>1.9196470049614691E-4</v>
      </c>
      <c r="Z19" s="54">
        <f t="shared" si="5"/>
        <v>15</v>
      </c>
      <c r="AA19" s="205">
        <f t="shared" si="6"/>
        <v>3.6773846153846152E-4</v>
      </c>
      <c r="AB19" s="205">
        <f>+V19*'Calcula Tarifa (BIT)'!$C$12</f>
        <v>1.92E-4</v>
      </c>
      <c r="AC19" s="205">
        <f t="shared" si="7"/>
        <v>5.5966785575378708E-4</v>
      </c>
      <c r="AD19" s="205">
        <f t="shared" si="8"/>
        <v>1.9196470049614691E-4</v>
      </c>
      <c r="AE19" s="207"/>
      <c r="AH19" s="54">
        <v>15</v>
      </c>
      <c r="AI19" s="206">
        <v>3.7848E-2</v>
      </c>
    </row>
    <row r="20" spans="2:35" ht="12.75">
      <c r="B20" s="50">
        <v>16</v>
      </c>
      <c r="C20" s="51">
        <f>+IF('Calcula Tarifa (BIT)'!$B$6="M",N20,O20)/1000</f>
        <v>4.1078846153846151E-4</v>
      </c>
      <c r="D20" s="52"/>
      <c r="F20" s="50">
        <v>16</v>
      </c>
      <c r="G20" s="51">
        <f>+(IF('Calcula Tarifa (BIT)'!$B$6="M",N20,O20)/1000)*'Calcula Tarifa (BIT)'!$C$9</f>
        <v>4.1078846153846151E-4</v>
      </c>
      <c r="H20" s="53"/>
      <c r="M20" s="54">
        <v>16</v>
      </c>
      <c r="N20" s="55">
        <f>+Tabla!N20</f>
        <v>0.41078846153846149</v>
      </c>
      <c r="O20" s="55">
        <f>+Tabla!O20</f>
        <v>0.24111153846153846</v>
      </c>
      <c r="Q20" s="208">
        <v>16</v>
      </c>
      <c r="R20" s="205">
        <v>1.92E-4</v>
      </c>
      <c r="T20" s="54">
        <f t="shared" si="0"/>
        <v>16</v>
      </c>
      <c r="U20" s="205">
        <f t="shared" si="1"/>
        <v>4.1078846153846151E-4</v>
      </c>
      <c r="V20" s="205">
        <f t="shared" si="2"/>
        <v>1.92E-4</v>
      </c>
      <c r="W20" s="205">
        <f t="shared" si="3"/>
        <v>6.0270959015373826E-4</v>
      </c>
      <c r="X20" s="205">
        <f t="shared" si="4"/>
        <v>1.9196056809274125E-4</v>
      </c>
      <c r="Z20" s="54">
        <f t="shared" si="5"/>
        <v>16</v>
      </c>
      <c r="AA20" s="205">
        <f t="shared" si="6"/>
        <v>4.1078846153846151E-4</v>
      </c>
      <c r="AB20" s="205">
        <f>+V20*'Calcula Tarifa (BIT)'!$C$12</f>
        <v>1.92E-4</v>
      </c>
      <c r="AC20" s="205">
        <f t="shared" si="7"/>
        <v>6.0270959015373826E-4</v>
      </c>
      <c r="AD20" s="205">
        <f t="shared" si="8"/>
        <v>1.9196056809274125E-4</v>
      </c>
      <c r="AE20" s="207"/>
      <c r="AH20" s="54">
        <v>16</v>
      </c>
      <c r="AI20" s="206">
        <v>3.7848E-2</v>
      </c>
    </row>
    <row r="21" spans="2:35" ht="12.75">
      <c r="B21" s="50">
        <v>17</v>
      </c>
      <c r="C21" s="51">
        <f>+IF('Calcula Tarifa (BIT)'!$B$6="M",N21,O21)/1000</f>
        <v>4.4894999999999994E-4</v>
      </c>
      <c r="D21" s="52"/>
      <c r="F21" s="50">
        <v>17</v>
      </c>
      <c r="G21" s="51">
        <f>+(IF('Calcula Tarifa (BIT)'!$B$6="M",N21,O21)/1000)*'Calcula Tarifa (BIT)'!$C$9</f>
        <v>4.4894999999999994E-4</v>
      </c>
      <c r="H21" s="53"/>
      <c r="M21" s="54">
        <v>17</v>
      </c>
      <c r="N21" s="55">
        <f>+Tabla!N21</f>
        <v>0.44894999999999996</v>
      </c>
      <c r="O21" s="55">
        <f>+Tabla!O21</f>
        <v>0.24663076923076924</v>
      </c>
      <c r="Q21" s="208">
        <v>17</v>
      </c>
      <c r="R21" s="205">
        <v>1.92E-4</v>
      </c>
      <c r="T21" s="54">
        <f t="shared" si="0"/>
        <v>17</v>
      </c>
      <c r="U21" s="205">
        <f t="shared" si="1"/>
        <v>4.4894999999999994E-4</v>
      </c>
      <c r="V21" s="205">
        <f t="shared" si="2"/>
        <v>1.92E-4</v>
      </c>
      <c r="W21" s="205">
        <f t="shared" si="3"/>
        <v>6.4086380160000012E-4</v>
      </c>
      <c r="X21" s="205">
        <f t="shared" si="4"/>
        <v>1.9195690493659453E-4</v>
      </c>
      <c r="Z21" s="54">
        <f t="shared" si="5"/>
        <v>17</v>
      </c>
      <c r="AA21" s="205">
        <f t="shared" si="6"/>
        <v>4.4894999999999994E-4</v>
      </c>
      <c r="AB21" s="205">
        <f>+V21*'Calcula Tarifa (BIT)'!$C$12</f>
        <v>1.92E-4</v>
      </c>
      <c r="AC21" s="205">
        <f t="shared" si="7"/>
        <v>6.4086380160000012E-4</v>
      </c>
      <c r="AD21" s="205">
        <f t="shared" si="8"/>
        <v>1.9195690493659453E-4</v>
      </c>
      <c r="AE21" s="207"/>
      <c r="AH21" s="54">
        <v>17</v>
      </c>
      <c r="AI21" s="206">
        <v>3.7848E-2</v>
      </c>
    </row>
    <row r="22" spans="2:35" ht="12.75">
      <c r="B22" s="50">
        <v>18</v>
      </c>
      <c r="C22" s="51">
        <f>+IF('Calcula Tarifa (BIT)'!$B$6="M",N22,O22)/1000</f>
        <v>4.6369423076923072E-4</v>
      </c>
      <c r="D22" s="52"/>
      <c r="F22" s="50">
        <v>18</v>
      </c>
      <c r="G22" s="51">
        <f>+(IF('Calcula Tarifa (BIT)'!$B$6="M",N22,O22)/1000)*'Calcula Tarifa (BIT)'!$C$9</f>
        <v>4.6369423076923072E-4</v>
      </c>
      <c r="H22" s="53"/>
      <c r="M22" s="54">
        <v>18</v>
      </c>
      <c r="N22" s="55">
        <f>+Tabla!N22</f>
        <v>0.46369423076923072</v>
      </c>
      <c r="O22" s="55">
        <f>+Tabla!O22</f>
        <v>0.2527807692307692</v>
      </c>
      <c r="Q22" s="208">
        <v>18</v>
      </c>
      <c r="R22" s="205">
        <v>1.92E-4</v>
      </c>
      <c r="T22" s="54">
        <f t="shared" si="0"/>
        <v>18</v>
      </c>
      <c r="U22" s="205">
        <f t="shared" si="1"/>
        <v>4.6369423076923072E-4</v>
      </c>
      <c r="V22" s="205">
        <f t="shared" si="2"/>
        <v>1.92E-4</v>
      </c>
      <c r="W22" s="205">
        <f t="shared" si="3"/>
        <v>6.5560520147689427E-4</v>
      </c>
      <c r="X22" s="205">
        <f t="shared" si="4"/>
        <v>1.9195548962626152E-4</v>
      </c>
      <c r="Z22" s="54">
        <f t="shared" si="5"/>
        <v>18</v>
      </c>
      <c r="AA22" s="205">
        <f t="shared" si="6"/>
        <v>4.6369423076923072E-4</v>
      </c>
      <c r="AB22" s="205">
        <f>+V22*'Calcula Tarifa (BIT)'!$C$12</f>
        <v>1.92E-4</v>
      </c>
      <c r="AC22" s="205">
        <f t="shared" si="7"/>
        <v>6.5560520147689427E-4</v>
      </c>
      <c r="AD22" s="205">
        <f t="shared" si="8"/>
        <v>1.9195548962626152E-4</v>
      </c>
      <c r="AE22" s="207"/>
      <c r="AH22" s="54">
        <v>18</v>
      </c>
      <c r="AI22" s="206">
        <v>3.7848E-2</v>
      </c>
    </row>
    <row r="23" spans="2:35" ht="12.75">
      <c r="B23" s="50">
        <v>19</v>
      </c>
      <c r="C23" s="51">
        <f>+IF('Calcula Tarifa (BIT)'!$B$6="M",N23,O23)/1000</f>
        <v>4.6558653846153842E-4</v>
      </c>
      <c r="D23" s="52"/>
      <c r="F23" s="50">
        <v>19</v>
      </c>
      <c r="G23" s="51">
        <f>+(IF('Calcula Tarifa (BIT)'!$B$6="M",N23,O23)/1000)*'Calcula Tarifa (BIT)'!$C$9</f>
        <v>4.6558653846153842E-4</v>
      </c>
      <c r="H23" s="53"/>
      <c r="M23" s="54">
        <v>19</v>
      </c>
      <c r="N23" s="55">
        <f>+Tabla!N23</f>
        <v>0.46558653846153841</v>
      </c>
      <c r="O23" s="56">
        <f>+Tabla!O23</f>
        <v>0.25956153846153845</v>
      </c>
      <c r="Q23" s="208">
        <v>19</v>
      </c>
      <c r="R23" s="205">
        <v>2.0400000000000003E-4</v>
      </c>
      <c r="T23" s="54">
        <f t="shared" si="0"/>
        <v>19</v>
      </c>
      <c r="U23" s="205">
        <f t="shared" si="1"/>
        <v>4.6558653846153842E-4</v>
      </c>
      <c r="V23" s="205">
        <f t="shared" si="2"/>
        <v>2.0400000000000003E-4</v>
      </c>
      <c r="W23" s="205">
        <f t="shared" si="3"/>
        <v>6.6949155880768885E-4</v>
      </c>
      <c r="X23" s="205">
        <f t="shared" si="4"/>
        <v>2.0395251501591178E-4</v>
      </c>
      <c r="Z23" s="54">
        <f t="shared" si="5"/>
        <v>19</v>
      </c>
      <c r="AA23" s="205">
        <f t="shared" si="6"/>
        <v>4.6558653846153842E-4</v>
      </c>
      <c r="AB23" s="205">
        <f>+V23*'Calcula Tarifa (BIT)'!$C$12</f>
        <v>2.0400000000000003E-4</v>
      </c>
      <c r="AC23" s="205">
        <f t="shared" si="7"/>
        <v>6.6949155880768885E-4</v>
      </c>
      <c r="AD23" s="205">
        <f t="shared" si="8"/>
        <v>2.0395251501591178E-4</v>
      </c>
      <c r="AE23" s="207"/>
      <c r="AH23" s="54">
        <v>19</v>
      </c>
      <c r="AI23" s="206">
        <v>3.7848E-2</v>
      </c>
    </row>
    <row r="24" spans="2:35" ht="12.75">
      <c r="B24" s="50">
        <v>20</v>
      </c>
      <c r="C24" s="51">
        <f>+IF('Calcula Tarifa (BIT)'!$B$6="M",N24,O24)/1000</f>
        <v>4.6558653846153842E-4</v>
      </c>
      <c r="D24" s="52"/>
      <c r="F24" s="50">
        <v>20</v>
      </c>
      <c r="G24" s="51">
        <f>+(IF('Calcula Tarifa (BIT)'!$B$6="M",N24,O24)/1000)*'Calcula Tarifa (BIT)'!$C$9</f>
        <v>4.6558653846153842E-4</v>
      </c>
      <c r="H24" s="53"/>
      <c r="M24" s="54">
        <v>20</v>
      </c>
      <c r="N24" s="55">
        <f>+Tabla!N24</f>
        <v>0.46558653846153841</v>
      </c>
      <c r="O24" s="56">
        <f>+Tabla!O24</f>
        <v>0.2668942307692308</v>
      </c>
      <c r="Q24" s="208">
        <v>20</v>
      </c>
      <c r="R24" s="205">
        <v>2.1600000000000002E-4</v>
      </c>
      <c r="T24" s="54">
        <f t="shared" si="0"/>
        <v>20</v>
      </c>
      <c r="U24" s="205">
        <f t="shared" si="1"/>
        <v>4.6558653846153842E-4</v>
      </c>
      <c r="V24" s="205">
        <f t="shared" si="2"/>
        <v>2.1600000000000002E-4</v>
      </c>
      <c r="W24" s="205">
        <f t="shared" si="3"/>
        <v>6.8148597176920234E-4</v>
      </c>
      <c r="X24" s="205">
        <f t="shared" si="4"/>
        <v>2.159497220831835E-4</v>
      </c>
      <c r="Z24" s="54">
        <f t="shared" si="5"/>
        <v>20</v>
      </c>
      <c r="AA24" s="205">
        <f t="shared" si="6"/>
        <v>4.6558653846153842E-4</v>
      </c>
      <c r="AB24" s="205">
        <f>+V24*'Calcula Tarifa (BIT)'!$C$12</f>
        <v>2.1600000000000002E-4</v>
      </c>
      <c r="AC24" s="205">
        <f t="shared" si="7"/>
        <v>6.8148597176920234E-4</v>
      </c>
      <c r="AD24" s="205">
        <f t="shared" si="8"/>
        <v>2.159497220831835E-4</v>
      </c>
      <c r="AE24" s="207"/>
      <c r="AH24" s="54">
        <v>20</v>
      </c>
      <c r="AI24" s="206">
        <v>3.7848E-2</v>
      </c>
    </row>
    <row r="25" spans="2:35" ht="12.75">
      <c r="B25" s="50">
        <v>21</v>
      </c>
      <c r="C25" s="51">
        <f>+IF('Calcula Tarifa (BIT)'!$B$6="M",N25,O25)/1000</f>
        <v>4.7481153846153838E-4</v>
      </c>
      <c r="D25" s="52"/>
      <c r="F25" s="50">
        <v>21</v>
      </c>
      <c r="G25" s="51">
        <f>+(IF('Calcula Tarifa (BIT)'!$B$6="M",N25,O25)/1000)*'Calcula Tarifa (BIT)'!$C$9</f>
        <v>4.7481153846153838E-4</v>
      </c>
      <c r="H25" s="53"/>
      <c r="M25" s="54">
        <v>21</v>
      </c>
      <c r="N25" s="55">
        <f>+Tabla!N25</f>
        <v>0.4748115384615384</v>
      </c>
      <c r="O25" s="56">
        <f>+Tabla!O25</f>
        <v>0.27548846153846152</v>
      </c>
      <c r="Q25" s="208">
        <v>21</v>
      </c>
      <c r="R25" s="205">
        <v>2.2400000000000002E-4</v>
      </c>
      <c r="T25" s="54">
        <f t="shared" si="0"/>
        <v>21</v>
      </c>
      <c r="U25" s="205">
        <f t="shared" si="1"/>
        <v>4.7481153846153838E-4</v>
      </c>
      <c r="V25" s="205">
        <f t="shared" si="2"/>
        <v>2.2400000000000002E-4</v>
      </c>
      <c r="W25" s="205">
        <f t="shared" si="3"/>
        <v>6.9870518067693954E-4</v>
      </c>
      <c r="X25" s="205">
        <f t="shared" si="4"/>
        <v>2.2394682706231443E-4</v>
      </c>
      <c r="Z25" s="54">
        <f t="shared" si="5"/>
        <v>21</v>
      </c>
      <c r="AA25" s="205">
        <f t="shared" si="6"/>
        <v>4.7481153846153838E-4</v>
      </c>
      <c r="AB25" s="205">
        <f>+V25*'Calcula Tarifa (BIT)'!$C$12</f>
        <v>2.2400000000000002E-4</v>
      </c>
      <c r="AC25" s="205">
        <f t="shared" si="7"/>
        <v>6.9870518067693954E-4</v>
      </c>
      <c r="AD25" s="205">
        <f t="shared" si="8"/>
        <v>2.2394682706231443E-4</v>
      </c>
      <c r="AE25" s="207"/>
      <c r="AH25" s="54">
        <v>21</v>
      </c>
      <c r="AI25" s="206">
        <v>3.7848E-2</v>
      </c>
    </row>
    <row r="26" spans="2:35" ht="12.75">
      <c r="B26" s="50">
        <v>22</v>
      </c>
      <c r="C26" s="51">
        <f>+IF('Calcula Tarifa (BIT)'!$B$6="M",N26,O26)/1000</f>
        <v>5.0429999999999995E-4</v>
      </c>
      <c r="D26" s="52"/>
      <c r="F26" s="50">
        <v>22</v>
      </c>
      <c r="G26" s="51">
        <f>+(IF('Calcula Tarifa (BIT)'!$B$6="M",N26,O26)/1000)*'Calcula Tarifa (BIT)'!$C$9</f>
        <v>5.0429999999999995E-4</v>
      </c>
      <c r="H26" s="53"/>
      <c r="M26" s="54">
        <v>22</v>
      </c>
      <c r="N26" s="55">
        <f>+Tabla!N26</f>
        <v>0.50429999999999997</v>
      </c>
      <c r="O26" s="56">
        <f>+Tabla!O26</f>
        <v>0.2847134615384615</v>
      </c>
      <c r="Q26" s="208">
        <v>22</v>
      </c>
      <c r="R26" s="205">
        <v>2.3599999999999999E-4</v>
      </c>
      <c r="T26" s="54">
        <f t="shared" si="0"/>
        <v>22</v>
      </c>
      <c r="U26" s="205">
        <f t="shared" si="1"/>
        <v>5.0429999999999995E-4</v>
      </c>
      <c r="V26" s="205">
        <f t="shared" si="2"/>
        <v>2.3599999999999999E-4</v>
      </c>
      <c r="W26" s="205">
        <f t="shared" si="3"/>
        <v>7.4018098520001185E-4</v>
      </c>
      <c r="X26" s="205">
        <f t="shared" si="4"/>
        <v>2.3594049962010282E-4</v>
      </c>
      <c r="Z26" s="54">
        <f t="shared" si="5"/>
        <v>22</v>
      </c>
      <c r="AA26" s="205">
        <f t="shared" si="6"/>
        <v>5.0429999999999995E-4</v>
      </c>
      <c r="AB26" s="205">
        <f>+V26*'Calcula Tarifa (BIT)'!$C$12</f>
        <v>2.3599999999999999E-4</v>
      </c>
      <c r="AC26" s="205">
        <f t="shared" si="7"/>
        <v>7.4018098520001185E-4</v>
      </c>
      <c r="AD26" s="205">
        <f t="shared" si="8"/>
        <v>2.3594049962010282E-4</v>
      </c>
      <c r="AE26" s="207"/>
      <c r="AH26" s="54">
        <v>22</v>
      </c>
      <c r="AI26" s="206">
        <v>3.7848E-2</v>
      </c>
    </row>
    <row r="27" spans="2:35" ht="12.75">
      <c r="B27" s="50">
        <v>23</v>
      </c>
      <c r="C27" s="51">
        <f>+IF('Calcula Tarifa (BIT)'!$B$6="M",N27,O27)/1000</f>
        <v>4.6921346153846148E-4</v>
      </c>
      <c r="D27" s="52"/>
      <c r="F27" s="50">
        <v>23</v>
      </c>
      <c r="G27" s="51">
        <f>+(IF('Calcula Tarifa (BIT)'!$B$6="M",N27,O27)/1000)*'Calcula Tarifa (BIT)'!$C$9</f>
        <v>4.6921346153846148E-4</v>
      </c>
      <c r="H27" s="53"/>
      <c r="M27" s="54">
        <v>23</v>
      </c>
      <c r="N27" s="55">
        <f>+Tabla!N27</f>
        <v>0.4692134615384615</v>
      </c>
      <c r="O27" s="55">
        <f>+Tabla!O27</f>
        <v>0.29456923076923075</v>
      </c>
      <c r="Q27" s="208">
        <v>23</v>
      </c>
      <c r="R27" s="205">
        <v>2.3999999999999998E-4</v>
      </c>
      <c r="T27" s="54">
        <f t="shared" si="0"/>
        <v>23</v>
      </c>
      <c r="U27" s="205">
        <f t="shared" si="1"/>
        <v>4.6921346153846148E-4</v>
      </c>
      <c r="V27" s="205">
        <f t="shared" si="2"/>
        <v>2.3999999999999998E-4</v>
      </c>
      <c r="W27" s="205">
        <f t="shared" si="3"/>
        <v>7.0910085030773118E-4</v>
      </c>
      <c r="X27" s="205">
        <f t="shared" si="4"/>
        <v>2.3994370113970421E-4</v>
      </c>
      <c r="Z27" s="54">
        <f t="shared" si="5"/>
        <v>23</v>
      </c>
      <c r="AA27" s="205">
        <f t="shared" si="6"/>
        <v>4.6921346153846148E-4</v>
      </c>
      <c r="AB27" s="205">
        <f>+V27*'Calcula Tarifa (BIT)'!$C$12</f>
        <v>2.3999999999999998E-4</v>
      </c>
      <c r="AC27" s="205">
        <f t="shared" si="7"/>
        <v>7.0910085030773118E-4</v>
      </c>
      <c r="AD27" s="205">
        <f t="shared" si="8"/>
        <v>2.3994370113970421E-4</v>
      </c>
      <c r="AE27" s="207"/>
      <c r="AH27" s="54">
        <v>23</v>
      </c>
      <c r="AI27" s="206">
        <v>3.7848E-2</v>
      </c>
    </row>
    <row r="28" spans="2:35" ht="12.75">
      <c r="B28" s="50">
        <v>24</v>
      </c>
      <c r="C28" s="51">
        <f>+IF('Calcula Tarifa (BIT)'!$B$6="M",N28,O28)/1000</f>
        <v>4.5573076923076915E-4</v>
      </c>
      <c r="D28" s="52"/>
      <c r="F28" s="50">
        <v>24</v>
      </c>
      <c r="G28" s="51">
        <f>+(IF('Calcula Tarifa (BIT)'!$B$6="M",N28,O28)/1000)*'Calcula Tarifa (BIT)'!$C$9</f>
        <v>4.5573076923076915E-4</v>
      </c>
      <c r="H28" s="53"/>
      <c r="M28" s="54">
        <v>24</v>
      </c>
      <c r="N28" s="55">
        <f>+Tabla!N28</f>
        <v>0.45573076923076916</v>
      </c>
      <c r="O28" s="55">
        <f>+Tabla!O28</f>
        <v>0.30623846153846157</v>
      </c>
      <c r="Q28" s="208">
        <v>24</v>
      </c>
      <c r="R28" s="205">
        <v>2.4800000000000001E-4</v>
      </c>
      <c r="T28" s="54">
        <f t="shared" si="0"/>
        <v>24</v>
      </c>
      <c r="U28" s="205">
        <f t="shared" si="1"/>
        <v>4.5573076923076915E-4</v>
      </c>
      <c r="V28" s="205">
        <f t="shared" si="2"/>
        <v>2.4800000000000001E-4</v>
      </c>
      <c r="W28" s="205">
        <f t="shared" si="3"/>
        <v>7.03617747999985E-4</v>
      </c>
      <c r="X28" s="205">
        <f t="shared" si="4"/>
        <v>2.4794349639033518E-4</v>
      </c>
      <c r="Z28" s="54">
        <f t="shared" si="5"/>
        <v>24</v>
      </c>
      <c r="AA28" s="205">
        <f t="shared" si="6"/>
        <v>4.5573076923076915E-4</v>
      </c>
      <c r="AB28" s="205">
        <f>+V28*'Calcula Tarifa (BIT)'!$C$12</f>
        <v>2.4800000000000001E-4</v>
      </c>
      <c r="AC28" s="205">
        <f t="shared" si="7"/>
        <v>7.03617747999985E-4</v>
      </c>
      <c r="AD28" s="205">
        <f t="shared" si="8"/>
        <v>2.4794349639033518E-4</v>
      </c>
      <c r="AE28" s="207"/>
      <c r="AH28" s="54">
        <v>24</v>
      </c>
      <c r="AI28" s="206">
        <v>3.7848E-2</v>
      </c>
    </row>
    <row r="29" spans="2:35" ht="12.75">
      <c r="B29" s="50">
        <v>25</v>
      </c>
      <c r="C29" s="51">
        <f>+IF('Calcula Tarifa (BIT)'!$B$6="M",N29,O29)/1000</f>
        <v>4.5139423076923075E-4</v>
      </c>
      <c r="D29" s="52"/>
      <c r="F29" s="50">
        <v>25</v>
      </c>
      <c r="G29" s="51">
        <f>+(IF('Calcula Tarifa (BIT)'!$B$6="M",N29,O29)/1000)*'Calcula Tarifa (BIT)'!$C$9</f>
        <v>4.5139423076923075E-4</v>
      </c>
      <c r="H29" s="53"/>
      <c r="M29" s="54">
        <v>25</v>
      </c>
      <c r="N29" s="55">
        <f>+Tabla!N29</f>
        <v>0.45139423076923074</v>
      </c>
      <c r="O29" s="55">
        <f>+Tabla!O29</f>
        <v>0.31916923076923076</v>
      </c>
      <c r="Q29" s="208">
        <v>25</v>
      </c>
      <c r="R29" s="205">
        <v>2.52E-4</v>
      </c>
      <c r="T29" s="54">
        <f t="shared" si="0"/>
        <v>25</v>
      </c>
      <c r="U29" s="205">
        <f t="shared" si="1"/>
        <v>4.5139423076923075E-4</v>
      </c>
      <c r="V29" s="205">
        <f t="shared" si="2"/>
        <v>2.52E-4</v>
      </c>
      <c r="W29" s="205">
        <f t="shared" si="3"/>
        <v>7.0328047942314065E-4</v>
      </c>
      <c r="X29" s="205">
        <f t="shared" si="4"/>
        <v>2.5194313149164068E-4</v>
      </c>
      <c r="Z29" s="54">
        <f t="shared" si="5"/>
        <v>25</v>
      </c>
      <c r="AA29" s="205">
        <f t="shared" si="6"/>
        <v>4.5139423076923075E-4</v>
      </c>
      <c r="AB29" s="205">
        <f>+V29*'Calcula Tarifa (BIT)'!$C$12</f>
        <v>2.52E-4</v>
      </c>
      <c r="AC29" s="205">
        <f t="shared" si="7"/>
        <v>7.0328047942314065E-4</v>
      </c>
      <c r="AD29" s="205">
        <f t="shared" si="8"/>
        <v>2.5194313149164068E-4</v>
      </c>
      <c r="AE29" s="207"/>
      <c r="AH29" s="54">
        <v>25</v>
      </c>
      <c r="AI29" s="206">
        <v>3.7848E-2</v>
      </c>
    </row>
    <row r="30" spans="2:35" ht="12.75">
      <c r="B30" s="50">
        <v>26</v>
      </c>
      <c r="C30" s="51">
        <f>+IF('Calcula Tarifa (BIT)'!$B$6="M",N30,O30)/1000</f>
        <v>4.4279999999999998E-4</v>
      </c>
      <c r="D30" s="52"/>
      <c r="F30" s="50">
        <v>26</v>
      </c>
      <c r="G30" s="51">
        <f>+(IF('Calcula Tarifa (BIT)'!$B$6="M",N30,O30)/1000)*'Calcula Tarifa (BIT)'!$C$9</f>
        <v>4.4279999999999998E-4</v>
      </c>
      <c r="H30" s="53"/>
      <c r="M30" s="54">
        <v>26</v>
      </c>
      <c r="N30" s="55">
        <f>+Tabla!N30</f>
        <v>0.44279999999999997</v>
      </c>
      <c r="O30" s="55">
        <f>+Tabla!O30</f>
        <v>0.33336153846153849</v>
      </c>
      <c r="Q30" s="208">
        <v>26</v>
      </c>
      <c r="R30" s="205">
        <v>2.52E-4</v>
      </c>
      <c r="T30" s="54">
        <f t="shared" si="0"/>
        <v>26</v>
      </c>
      <c r="U30" s="205">
        <f t="shared" si="1"/>
        <v>4.4279999999999998E-4</v>
      </c>
      <c r="V30" s="205">
        <f t="shared" si="2"/>
        <v>2.52E-4</v>
      </c>
      <c r="W30" s="205">
        <f t="shared" si="3"/>
        <v>6.9468841440001317E-4</v>
      </c>
      <c r="X30" s="205">
        <f t="shared" si="4"/>
        <v>2.5194421422833655E-4</v>
      </c>
      <c r="Z30" s="54">
        <f t="shared" si="5"/>
        <v>26</v>
      </c>
      <c r="AA30" s="205">
        <f t="shared" si="6"/>
        <v>4.4279999999999998E-4</v>
      </c>
      <c r="AB30" s="205">
        <f>+V30*'Calcula Tarifa (BIT)'!$C$12</f>
        <v>2.52E-4</v>
      </c>
      <c r="AC30" s="205">
        <f t="shared" si="7"/>
        <v>6.9468841440001317E-4</v>
      </c>
      <c r="AD30" s="205">
        <f t="shared" si="8"/>
        <v>2.5194421422833655E-4</v>
      </c>
      <c r="AE30" s="207"/>
      <c r="AH30" s="54">
        <v>26</v>
      </c>
      <c r="AI30" s="206">
        <v>3.7848E-2</v>
      </c>
    </row>
    <row r="31" spans="2:35" ht="12.75">
      <c r="B31" s="50">
        <v>27</v>
      </c>
      <c r="C31" s="51">
        <f>+IF('Calcula Tarifa (BIT)'!$B$6="M",N31,O31)/1000</f>
        <v>4.1819999999999997E-4</v>
      </c>
      <c r="D31" s="52"/>
      <c r="F31" s="50">
        <v>27</v>
      </c>
      <c r="G31" s="51">
        <f>+(IF('Calcula Tarifa (BIT)'!$B$6="M",N31,O31)/1000)*'Calcula Tarifa (BIT)'!$C$9</f>
        <v>4.1819999999999997E-4</v>
      </c>
      <c r="H31" s="53"/>
      <c r="M31" s="54">
        <v>27</v>
      </c>
      <c r="N31" s="55">
        <f>+Tabla!N31</f>
        <v>0.41819999999999996</v>
      </c>
      <c r="O31" s="55">
        <f>+Tabla!O31</f>
        <v>0.34928846153846155</v>
      </c>
      <c r="Q31" s="208">
        <v>27</v>
      </c>
      <c r="R31" s="205">
        <v>2.52E-4</v>
      </c>
      <c r="T31" s="54">
        <f t="shared" si="0"/>
        <v>27</v>
      </c>
      <c r="U31" s="205">
        <f t="shared" si="1"/>
        <v>4.1819999999999997E-4</v>
      </c>
      <c r="V31" s="205">
        <f t="shared" si="2"/>
        <v>2.52E-4</v>
      </c>
      <c r="W31" s="205">
        <f t="shared" si="3"/>
        <v>6.700946136000141E-4</v>
      </c>
      <c r="X31" s="205">
        <f t="shared" si="4"/>
        <v>2.5194731343795509E-4</v>
      </c>
      <c r="Z31" s="54">
        <f t="shared" si="5"/>
        <v>27</v>
      </c>
      <c r="AA31" s="205">
        <f t="shared" si="6"/>
        <v>4.1819999999999997E-4</v>
      </c>
      <c r="AB31" s="205">
        <f>+V31*'Calcula Tarifa (BIT)'!$C$12</f>
        <v>2.52E-4</v>
      </c>
      <c r="AC31" s="205">
        <f t="shared" si="7"/>
        <v>6.700946136000141E-4</v>
      </c>
      <c r="AD31" s="205">
        <f t="shared" si="8"/>
        <v>2.5194731343795509E-4</v>
      </c>
      <c r="AE31" s="207"/>
      <c r="AH31" s="54">
        <v>27</v>
      </c>
      <c r="AI31" s="206">
        <v>3.7848999999999994E-2</v>
      </c>
    </row>
    <row r="32" spans="2:35" ht="12.75">
      <c r="B32" s="50">
        <v>28</v>
      </c>
      <c r="C32" s="51">
        <f>+IF('Calcula Tarifa (BIT)'!$B$6="M",N32,O32)/1000</f>
        <v>4.6984423076923079E-4</v>
      </c>
      <c r="D32" s="52"/>
      <c r="F32" s="50">
        <v>28</v>
      </c>
      <c r="G32" s="51">
        <f>+(IF('Calcula Tarifa (BIT)'!$B$6="M",N32,O32)/1000)*'Calcula Tarifa (BIT)'!$C$9</f>
        <v>4.6984423076923079E-4</v>
      </c>
      <c r="H32" s="53"/>
      <c r="M32" s="54">
        <v>28</v>
      </c>
      <c r="N32" s="55">
        <f>+Tabla!N32</f>
        <v>0.46984423076923076</v>
      </c>
      <c r="O32" s="55">
        <f>+Tabla!O32</f>
        <v>0.36655576923076916</v>
      </c>
      <c r="Q32" s="208">
        <v>28</v>
      </c>
      <c r="R32" s="205">
        <v>2.52E-4</v>
      </c>
      <c r="T32" s="54">
        <f t="shared" si="0"/>
        <v>28</v>
      </c>
      <c r="U32" s="205">
        <f t="shared" si="1"/>
        <v>4.6984423076923079E-4</v>
      </c>
      <c r="V32" s="205">
        <f t="shared" si="2"/>
        <v>2.52E-4</v>
      </c>
      <c r="W32" s="205">
        <f t="shared" si="3"/>
        <v>7.2172583002305668E-4</v>
      </c>
      <c r="X32" s="205">
        <f t="shared" si="4"/>
        <v>2.5194080708441799E-4</v>
      </c>
      <c r="Z32" s="54">
        <f t="shared" si="5"/>
        <v>28</v>
      </c>
      <c r="AA32" s="205">
        <f t="shared" si="6"/>
        <v>4.6984423076923079E-4</v>
      </c>
      <c r="AB32" s="205">
        <f>+V32*'Calcula Tarifa (BIT)'!$C$12</f>
        <v>2.52E-4</v>
      </c>
      <c r="AC32" s="205">
        <f t="shared" si="7"/>
        <v>7.2172583002305668E-4</v>
      </c>
      <c r="AD32" s="205">
        <f t="shared" si="8"/>
        <v>2.5194080708441799E-4</v>
      </c>
      <c r="AE32" s="207"/>
      <c r="AH32" s="54">
        <v>28</v>
      </c>
      <c r="AI32" s="206">
        <v>3.7848999999999994E-2</v>
      </c>
    </row>
    <row r="33" spans="2:35" ht="12.75">
      <c r="B33" s="50">
        <v>29</v>
      </c>
      <c r="C33" s="51">
        <f>+IF('Calcula Tarifa (BIT)'!$B$6="M",N33,O33)/1000</f>
        <v>5.01225E-4</v>
      </c>
      <c r="D33" s="52"/>
      <c r="F33" s="50">
        <v>29</v>
      </c>
      <c r="G33" s="51">
        <f>+(IF('Calcula Tarifa (BIT)'!$B$6="M",N33,O33)/1000)*'Calcula Tarifa (BIT)'!$C$9</f>
        <v>5.01225E-4</v>
      </c>
      <c r="H33" s="53"/>
      <c r="M33" s="54">
        <v>29</v>
      </c>
      <c r="N33" s="55">
        <f>+Tabla!N33</f>
        <v>0.50122500000000003</v>
      </c>
      <c r="O33" s="55">
        <f>+Tabla!O33</f>
        <v>0.38618846153846154</v>
      </c>
      <c r="Q33" s="208">
        <v>29</v>
      </c>
      <c r="R33" s="205">
        <v>2.52E-4</v>
      </c>
      <c r="T33" s="54">
        <f t="shared" si="0"/>
        <v>29</v>
      </c>
      <c r="U33" s="205">
        <f t="shared" si="1"/>
        <v>5.01225E-4</v>
      </c>
      <c r="V33" s="205">
        <f t="shared" si="2"/>
        <v>2.52E-4</v>
      </c>
      <c r="W33" s="205">
        <f t="shared" si="3"/>
        <v>7.5309869130002483E-4</v>
      </c>
      <c r="X33" s="205">
        <f t="shared" si="4"/>
        <v>2.5193685360545408E-4</v>
      </c>
      <c r="Z33" s="54">
        <f t="shared" si="5"/>
        <v>29</v>
      </c>
      <c r="AA33" s="205">
        <f t="shared" si="6"/>
        <v>5.01225E-4</v>
      </c>
      <c r="AB33" s="205">
        <f>+V33*'Calcula Tarifa (BIT)'!$C$12</f>
        <v>2.52E-4</v>
      </c>
      <c r="AC33" s="205">
        <f t="shared" si="7"/>
        <v>7.5309869130002483E-4</v>
      </c>
      <c r="AD33" s="205">
        <f t="shared" si="8"/>
        <v>2.5193685360545408E-4</v>
      </c>
      <c r="AE33" s="207"/>
      <c r="AH33" s="54">
        <v>29</v>
      </c>
      <c r="AI33" s="206">
        <v>3.7848999999999994E-2</v>
      </c>
    </row>
    <row r="34" spans="2:35" ht="12.75">
      <c r="B34" s="50">
        <v>30</v>
      </c>
      <c r="C34" s="51">
        <f>+IF('Calcula Tarifa (BIT)'!$B$6="M",N34,O34)/1000</f>
        <v>5.3134423076923076E-4</v>
      </c>
      <c r="D34" s="52"/>
      <c r="F34" s="50">
        <v>30</v>
      </c>
      <c r="G34" s="51">
        <f>+(IF('Calcula Tarifa (BIT)'!$B$6="M",N34,O34)/1000)*'Calcula Tarifa (BIT)'!$C$9</f>
        <v>5.3134423076923076E-4</v>
      </c>
      <c r="H34" s="53"/>
      <c r="M34" s="54">
        <v>30</v>
      </c>
      <c r="N34" s="55">
        <f>+Tabla!N34</f>
        <v>0.53134423076923076</v>
      </c>
      <c r="O34" s="55">
        <f>+Tabla!O34</f>
        <v>0.4077134615384615</v>
      </c>
      <c r="Q34" s="208">
        <v>30</v>
      </c>
      <c r="R34" s="205">
        <v>2.4800000000000001E-4</v>
      </c>
      <c r="T34" s="54">
        <f t="shared" si="0"/>
        <v>30</v>
      </c>
      <c r="U34" s="205">
        <f t="shared" si="1"/>
        <v>5.3134423076923076E-4</v>
      </c>
      <c r="V34" s="205">
        <f t="shared" si="2"/>
        <v>2.4800000000000001E-4</v>
      </c>
      <c r="W34" s="205">
        <f t="shared" si="3"/>
        <v>7.7921245740009137E-4</v>
      </c>
      <c r="X34" s="205">
        <f t="shared" si="4"/>
        <v>2.4793412148316327E-4</v>
      </c>
      <c r="Z34" s="54">
        <f t="shared" si="5"/>
        <v>30</v>
      </c>
      <c r="AA34" s="205">
        <f t="shared" si="6"/>
        <v>5.3134423076923076E-4</v>
      </c>
      <c r="AB34" s="205">
        <f>+V34*'Calcula Tarifa (BIT)'!$C$12</f>
        <v>2.4800000000000001E-4</v>
      </c>
      <c r="AC34" s="205">
        <f t="shared" si="7"/>
        <v>7.7921245740009137E-4</v>
      </c>
      <c r="AD34" s="205">
        <f t="shared" si="8"/>
        <v>2.4793412148316327E-4</v>
      </c>
      <c r="AE34" s="207"/>
      <c r="AH34" s="54">
        <v>30</v>
      </c>
      <c r="AI34" s="206">
        <v>3.7848999999999994E-2</v>
      </c>
    </row>
    <row r="35" spans="2:35" ht="12.75">
      <c r="B35" s="50">
        <v>31</v>
      </c>
      <c r="C35" s="51">
        <f>+IF('Calcula Tarifa (BIT)'!$B$6="M",N35,O35)/1000</f>
        <v>5.7746923076923071E-4</v>
      </c>
      <c r="D35" s="52"/>
      <c r="F35" s="50">
        <v>31</v>
      </c>
      <c r="G35" s="51">
        <f>+(IF('Calcula Tarifa (BIT)'!$B$6="M",N35,O35)/1000)*'Calcula Tarifa (BIT)'!$C$9</f>
        <v>5.7746923076923071E-4</v>
      </c>
      <c r="H35" s="53"/>
      <c r="M35" s="54">
        <v>31</v>
      </c>
      <c r="N35" s="55">
        <f>+Tabla!N35</f>
        <v>0.57746923076923073</v>
      </c>
      <c r="O35" s="55">
        <f>+Tabla!O35</f>
        <v>0.43231346153846151</v>
      </c>
      <c r="Q35" s="208">
        <v>31</v>
      </c>
      <c r="R35" s="205">
        <v>2.4800000000000001E-4</v>
      </c>
      <c r="T35" s="54">
        <f t="shared" si="0"/>
        <v>31</v>
      </c>
      <c r="U35" s="205">
        <f t="shared" si="1"/>
        <v>5.7746923076923071E-4</v>
      </c>
      <c r="V35" s="205">
        <f t="shared" si="2"/>
        <v>2.4800000000000001E-4</v>
      </c>
      <c r="W35" s="205">
        <f t="shared" si="3"/>
        <v>8.2532601840001885E-4</v>
      </c>
      <c r="X35" s="205">
        <f t="shared" si="4"/>
        <v>2.4792840269198811E-4</v>
      </c>
      <c r="Z35" s="54">
        <f t="shared" si="5"/>
        <v>31</v>
      </c>
      <c r="AA35" s="205">
        <f t="shared" si="6"/>
        <v>5.7746923076923071E-4</v>
      </c>
      <c r="AB35" s="205">
        <f>+V35*'Calcula Tarifa (BIT)'!$C$12</f>
        <v>2.4800000000000001E-4</v>
      </c>
      <c r="AC35" s="205">
        <f t="shared" si="7"/>
        <v>8.2532601840001885E-4</v>
      </c>
      <c r="AD35" s="205">
        <f t="shared" si="8"/>
        <v>2.4792840269198811E-4</v>
      </c>
      <c r="AH35" s="54">
        <v>31</v>
      </c>
      <c r="AI35" s="206">
        <v>3.7848999999999994E-2</v>
      </c>
    </row>
    <row r="36" spans="2:35" ht="12.75">
      <c r="B36" s="50">
        <v>32</v>
      </c>
      <c r="C36" s="51">
        <f>+IF('Calcula Tarifa (BIT)'!$B$6="M",N36,O36)/1000</f>
        <v>6.5804999999999998E-4</v>
      </c>
      <c r="D36" s="52"/>
      <c r="F36" s="50">
        <v>32</v>
      </c>
      <c r="G36" s="51">
        <f>+(IF('Calcula Tarifa (BIT)'!$B$6="M",N36,O36)/1000)*'Calcula Tarifa (BIT)'!$C$9</f>
        <v>6.5804999999999998E-4</v>
      </c>
      <c r="H36" s="53"/>
      <c r="M36" s="54">
        <v>32</v>
      </c>
      <c r="N36" s="57">
        <f>+Tabla!N36</f>
        <v>0.65805000000000002</v>
      </c>
      <c r="O36" s="55">
        <f>+Tabla!O36</f>
        <v>0.45943653846153842</v>
      </c>
      <c r="Q36" s="208">
        <v>32</v>
      </c>
      <c r="R36" s="205">
        <v>2.52E-4</v>
      </c>
      <c r="T36" s="54">
        <f t="shared" si="0"/>
        <v>32</v>
      </c>
      <c r="U36" s="205">
        <f t="shared" si="1"/>
        <v>6.5804999999999998E-4</v>
      </c>
      <c r="V36" s="205">
        <f t="shared" si="2"/>
        <v>2.52E-4</v>
      </c>
      <c r="W36" s="205">
        <f t="shared" si="3"/>
        <v>9.0988417140003275E-4</v>
      </c>
      <c r="X36" s="205">
        <f t="shared" si="4"/>
        <v>2.5191709614376482E-4</v>
      </c>
      <c r="Z36" s="54">
        <f t="shared" si="5"/>
        <v>32</v>
      </c>
      <c r="AA36" s="205">
        <f t="shared" si="6"/>
        <v>6.5804999999999998E-4</v>
      </c>
      <c r="AB36" s="205">
        <f>+V36*'Calcula Tarifa (BIT)'!$C$12</f>
        <v>2.52E-4</v>
      </c>
      <c r="AC36" s="205">
        <f t="shared" si="7"/>
        <v>9.0988417140003275E-4</v>
      </c>
      <c r="AD36" s="205">
        <f t="shared" si="8"/>
        <v>2.5191709614376482E-4</v>
      </c>
      <c r="AH36" s="54">
        <v>32</v>
      </c>
      <c r="AI36" s="206">
        <v>3.7850000000000002E-2</v>
      </c>
    </row>
    <row r="37" spans="2:35" ht="12.75">
      <c r="B37" s="50">
        <v>33</v>
      </c>
      <c r="C37" s="51">
        <f>+IF('Calcula Tarifa (BIT)'!$B$6="M",N37,O37)/1000</f>
        <v>6.6664423076923075E-4</v>
      </c>
      <c r="D37" s="52"/>
      <c r="F37" s="50">
        <v>33</v>
      </c>
      <c r="G37" s="51">
        <f>+(IF('Calcula Tarifa (BIT)'!$B$6="M",N37,O37)/1000)*'Calcula Tarifa (BIT)'!$C$9</f>
        <v>6.6664423076923075E-4</v>
      </c>
      <c r="H37" s="53"/>
      <c r="M37" s="54">
        <v>33</v>
      </c>
      <c r="N37" s="57">
        <f>+Tabla!N37</f>
        <v>0.66664423076923074</v>
      </c>
      <c r="O37" s="55">
        <f>+Tabla!O37</f>
        <v>0.48892499999999994</v>
      </c>
      <c r="Q37" s="208">
        <v>33</v>
      </c>
      <c r="R37" s="205">
        <v>2.5599999999999999E-4</v>
      </c>
      <c r="T37" s="54">
        <f t="shared" si="0"/>
        <v>33</v>
      </c>
      <c r="U37" s="205">
        <f t="shared" si="1"/>
        <v>6.6664423076923075E-4</v>
      </c>
      <c r="V37" s="205">
        <f t="shared" si="2"/>
        <v>2.5599999999999999E-4</v>
      </c>
      <c r="W37" s="205">
        <f t="shared" si="3"/>
        <v>9.2247356984620499E-4</v>
      </c>
      <c r="X37" s="205">
        <f t="shared" si="4"/>
        <v>2.5591468045712038E-4</v>
      </c>
      <c r="Z37" s="54">
        <f t="shared" si="5"/>
        <v>33</v>
      </c>
      <c r="AA37" s="205">
        <f t="shared" si="6"/>
        <v>6.6664423076923075E-4</v>
      </c>
      <c r="AB37" s="205">
        <f>+V37*'Calcula Tarifa (BIT)'!$C$12</f>
        <v>2.5599999999999999E-4</v>
      </c>
      <c r="AC37" s="205">
        <f t="shared" si="7"/>
        <v>9.2247356984620499E-4</v>
      </c>
      <c r="AD37" s="205">
        <f t="shared" si="8"/>
        <v>2.5591468045712038E-4</v>
      </c>
      <c r="AH37" s="54">
        <v>33</v>
      </c>
      <c r="AI37" s="206">
        <v>3.7850000000000002E-2</v>
      </c>
    </row>
    <row r="38" spans="2:35" ht="12.75">
      <c r="B38" s="50">
        <v>34</v>
      </c>
      <c r="C38" s="51">
        <f>+IF('Calcula Tarifa (BIT)'!$B$6="M",N38,O38)/1000</f>
        <v>6.7523846153846152E-4</v>
      </c>
      <c r="D38" s="52"/>
      <c r="F38" s="50">
        <v>34</v>
      </c>
      <c r="G38" s="51">
        <f>+(IF('Calcula Tarifa (BIT)'!$B$6="M",N38,O38)/1000)*'Calcula Tarifa (BIT)'!$C$9</f>
        <v>6.7523846153846152E-4</v>
      </c>
      <c r="H38" s="53"/>
      <c r="M38" s="54">
        <v>34</v>
      </c>
      <c r="N38" s="57">
        <f>+Tabla!N38</f>
        <v>0.67523846153846157</v>
      </c>
      <c r="O38" s="57">
        <f>+Tabla!O38</f>
        <v>0.52274999999999994</v>
      </c>
      <c r="Q38" s="208">
        <v>34</v>
      </c>
      <c r="R38" s="205">
        <v>2.6000000000000003E-4</v>
      </c>
      <c r="T38" s="54">
        <f t="shared" si="0"/>
        <v>34</v>
      </c>
      <c r="U38" s="205">
        <f t="shared" si="1"/>
        <v>6.7523846153846152E-4</v>
      </c>
      <c r="V38" s="205">
        <f t="shared" si="2"/>
        <v>2.6000000000000003E-4</v>
      </c>
      <c r="W38" s="205">
        <f t="shared" si="3"/>
        <v>9.3506289953848576E-4</v>
      </c>
      <c r="X38" s="205">
        <f t="shared" si="4"/>
        <v>2.599122304076778E-4</v>
      </c>
      <c r="Z38" s="54">
        <f t="shared" si="5"/>
        <v>34</v>
      </c>
      <c r="AA38" s="205">
        <f t="shared" si="6"/>
        <v>6.7523846153846152E-4</v>
      </c>
      <c r="AB38" s="205">
        <f>+V38*'Calcula Tarifa (BIT)'!$C$12</f>
        <v>2.6000000000000003E-4</v>
      </c>
      <c r="AC38" s="205">
        <f t="shared" si="7"/>
        <v>9.3506289953848576E-4</v>
      </c>
      <c r="AD38" s="205">
        <f t="shared" si="8"/>
        <v>2.599122304076778E-4</v>
      </c>
      <c r="AH38" s="54">
        <v>34</v>
      </c>
      <c r="AI38" s="206">
        <v>3.7850999999999996E-2</v>
      </c>
    </row>
    <row r="39" spans="2:35" ht="12.75">
      <c r="B39" s="50">
        <v>35</v>
      </c>
      <c r="C39" s="51">
        <f>+IF('Calcula Tarifa (BIT)'!$B$6="M",N39,O39)/1000</f>
        <v>6.8391153846153842E-4</v>
      </c>
      <c r="D39" s="52"/>
      <c r="F39" s="50">
        <v>35</v>
      </c>
      <c r="G39" s="51">
        <f>+(IF('Calcula Tarifa (BIT)'!$B$6="M",N39,O39)/1000)*'Calcula Tarifa (BIT)'!$C$9</f>
        <v>6.8391153846153842E-4</v>
      </c>
      <c r="H39" s="53"/>
      <c r="M39" s="54">
        <v>35</v>
      </c>
      <c r="N39" s="57">
        <f>+Tabla!N39</f>
        <v>0.6839115384615384</v>
      </c>
      <c r="O39" s="57">
        <f>+Tabla!O39</f>
        <v>0.55964999999999998</v>
      </c>
      <c r="Q39" s="208">
        <v>35</v>
      </c>
      <c r="R39" s="205">
        <v>2.72E-4</v>
      </c>
      <c r="T39" s="54">
        <f t="shared" si="0"/>
        <v>35</v>
      </c>
      <c r="U39" s="205">
        <f t="shared" si="1"/>
        <v>6.8391153846153842E-4</v>
      </c>
      <c r="V39" s="205">
        <f t="shared" si="2"/>
        <v>2.72E-4</v>
      </c>
      <c r="W39" s="205">
        <f t="shared" si="3"/>
        <v>9.5572551452316468E-4</v>
      </c>
      <c r="X39" s="205">
        <f t="shared" si="4"/>
        <v>2.7190700067607199E-4</v>
      </c>
      <c r="Z39" s="54">
        <f t="shared" si="5"/>
        <v>35</v>
      </c>
      <c r="AA39" s="205">
        <f t="shared" si="6"/>
        <v>6.8391153846153842E-4</v>
      </c>
      <c r="AB39" s="205">
        <f>+V39*'Calcula Tarifa (BIT)'!$C$12</f>
        <v>2.72E-4</v>
      </c>
      <c r="AC39" s="205">
        <f t="shared" si="7"/>
        <v>9.5572551452316468E-4</v>
      </c>
      <c r="AD39" s="205">
        <f t="shared" si="8"/>
        <v>2.7190700067607199E-4</v>
      </c>
      <c r="AH39" s="54">
        <v>35</v>
      </c>
      <c r="AI39" s="206">
        <v>3.7851999999999997E-2</v>
      </c>
    </row>
    <row r="40" spans="2:35" ht="12.75">
      <c r="B40" s="50">
        <v>36</v>
      </c>
      <c r="C40" s="51">
        <f>+IF('Calcula Tarifa (BIT)'!$B$6="M",N40,O40)/1000</f>
        <v>6.9250576923076909E-4</v>
      </c>
      <c r="D40" s="52"/>
      <c r="F40" s="50">
        <v>36</v>
      </c>
      <c r="G40" s="51">
        <f>+(IF('Calcula Tarifa (BIT)'!$B$6="M",N40,O40)/1000)*'Calcula Tarifa (BIT)'!$C$9</f>
        <v>6.9250576923076909E-4</v>
      </c>
      <c r="H40" s="53"/>
      <c r="M40" s="54">
        <v>36</v>
      </c>
      <c r="N40" s="55">
        <f>+Tabla!N40</f>
        <v>0.69250576923076912</v>
      </c>
      <c r="O40" s="55">
        <f>+Tabla!O40</f>
        <v>0.60088653846153839</v>
      </c>
      <c r="Q40" s="208">
        <v>36</v>
      </c>
      <c r="R40" s="205">
        <v>2.8799999999999995E-4</v>
      </c>
      <c r="T40" s="54">
        <f t="shared" si="0"/>
        <v>36</v>
      </c>
      <c r="U40" s="205">
        <f t="shared" si="1"/>
        <v>6.9250576923076909E-4</v>
      </c>
      <c r="V40" s="205">
        <f t="shared" si="2"/>
        <v>2.8799999999999995E-4</v>
      </c>
      <c r="W40" s="205">
        <f t="shared" si="3"/>
        <v>9.8030632756918035E-4</v>
      </c>
      <c r="X40" s="205">
        <f t="shared" si="4"/>
        <v>2.879002935240589E-4</v>
      </c>
      <c r="Z40" s="54">
        <f t="shared" si="5"/>
        <v>36</v>
      </c>
      <c r="AA40" s="205">
        <f t="shared" si="6"/>
        <v>6.9250576923076909E-4</v>
      </c>
      <c r="AB40" s="205">
        <f>+V40*'Calcula Tarifa (BIT)'!$C$12</f>
        <v>2.8799999999999995E-4</v>
      </c>
      <c r="AC40" s="205">
        <f t="shared" si="7"/>
        <v>9.8030632756918035E-4</v>
      </c>
      <c r="AD40" s="205">
        <f t="shared" si="8"/>
        <v>2.879002935240589E-4</v>
      </c>
      <c r="AH40" s="54">
        <v>36</v>
      </c>
      <c r="AI40" s="206">
        <v>3.7853000000000005E-2</v>
      </c>
    </row>
    <row r="41" spans="2:35" ht="12.75">
      <c r="B41" s="50">
        <v>37</v>
      </c>
      <c r="C41" s="51">
        <f>+IF('Calcula Tarifa (BIT)'!$B$6="M",N41,O41)/1000</f>
        <v>7.0109999999999997E-4</v>
      </c>
      <c r="D41" s="52"/>
      <c r="F41" s="50">
        <v>37</v>
      </c>
      <c r="G41" s="51">
        <f>+(IF('Calcula Tarifa (BIT)'!$B$6="M",N41,O41)/1000)*'Calcula Tarifa (BIT)'!$C$9</f>
        <v>7.0109999999999997E-4</v>
      </c>
      <c r="H41" s="53"/>
      <c r="M41" s="54">
        <v>37</v>
      </c>
      <c r="N41" s="55">
        <f>+Tabla!N41</f>
        <v>0.70109999999999995</v>
      </c>
      <c r="O41" s="55">
        <f>+Tabla!O41</f>
        <v>0.64701153846153836</v>
      </c>
      <c r="Q41" s="208">
        <v>37</v>
      </c>
      <c r="R41" s="205">
        <v>3.0800000000000001E-4</v>
      </c>
      <c r="T41" s="54">
        <f t="shared" si="0"/>
        <v>37</v>
      </c>
      <c r="U41" s="205">
        <f t="shared" si="1"/>
        <v>7.0109999999999997E-4</v>
      </c>
      <c r="V41" s="205">
        <f t="shared" si="2"/>
        <v>3.0800000000000001E-4</v>
      </c>
      <c r="W41" s="205">
        <f t="shared" si="3"/>
        <v>1.0088840612000327E-3</v>
      </c>
      <c r="X41" s="205">
        <f t="shared" si="4"/>
        <v>3.078920472214598E-4</v>
      </c>
      <c r="Z41" s="54">
        <f t="shared" si="5"/>
        <v>37</v>
      </c>
      <c r="AA41" s="205">
        <f t="shared" si="6"/>
        <v>7.0109999999999997E-4</v>
      </c>
      <c r="AB41" s="205">
        <f>+V41*'Calcula Tarifa (BIT)'!$C$12</f>
        <v>3.0800000000000001E-4</v>
      </c>
      <c r="AC41" s="205">
        <f t="shared" si="7"/>
        <v>1.0088840612000327E-3</v>
      </c>
      <c r="AD41" s="205">
        <f t="shared" si="8"/>
        <v>3.078920472214598E-4</v>
      </c>
      <c r="AH41" s="54">
        <v>37</v>
      </c>
      <c r="AI41" s="206">
        <v>3.7855E-2</v>
      </c>
    </row>
    <row r="42" spans="2:35" ht="12.75">
      <c r="B42" s="50">
        <v>38</v>
      </c>
      <c r="C42" s="51">
        <f>+IF('Calcula Tarifa (BIT)'!$B$6="M",N42,O42)/1000</f>
        <v>8.1613653846153834E-4</v>
      </c>
      <c r="D42" s="52"/>
      <c r="F42" s="50">
        <v>38</v>
      </c>
      <c r="G42" s="51">
        <f>+(IF('Calcula Tarifa (BIT)'!$B$6="M",N42,O42)/1000)*'Calcula Tarifa (BIT)'!$C$9</f>
        <v>8.1613653846153834E-4</v>
      </c>
      <c r="H42" s="53"/>
      <c r="M42" s="54">
        <v>38</v>
      </c>
      <c r="N42" s="55">
        <f>+Tabla!N42</f>
        <v>0.81613653846153833</v>
      </c>
      <c r="O42" s="55">
        <f>+Tabla!O42</f>
        <v>0.69865576923076922</v>
      </c>
      <c r="Q42" s="208">
        <v>38</v>
      </c>
      <c r="R42" s="205">
        <v>3.3199999999999994E-4</v>
      </c>
      <c r="T42" s="54">
        <f t="shared" si="0"/>
        <v>38</v>
      </c>
      <c r="U42" s="205">
        <f t="shared" si="1"/>
        <v>8.1613653846153834E-4</v>
      </c>
      <c r="V42" s="205">
        <f t="shared" si="2"/>
        <v>3.3199999999999994E-4</v>
      </c>
      <c r="W42" s="205">
        <f t="shared" si="3"/>
        <v>1.1478655811307803E-3</v>
      </c>
      <c r="X42" s="205">
        <f t="shared" si="4"/>
        <v>3.3186454381489803E-4</v>
      </c>
      <c r="Z42" s="54">
        <f t="shared" si="5"/>
        <v>38</v>
      </c>
      <c r="AA42" s="205">
        <f t="shared" si="6"/>
        <v>8.1613653846153834E-4</v>
      </c>
      <c r="AB42" s="205">
        <f>+V42*'Calcula Tarifa (BIT)'!$C$12</f>
        <v>3.3199999999999994E-4</v>
      </c>
      <c r="AC42" s="205">
        <f t="shared" si="7"/>
        <v>1.1478655811307803E-3</v>
      </c>
      <c r="AD42" s="205">
        <f t="shared" si="8"/>
        <v>3.3186454381489803E-4</v>
      </c>
      <c r="AH42" s="54">
        <v>38</v>
      </c>
      <c r="AI42" s="206">
        <v>3.7857000000000002E-2</v>
      </c>
    </row>
    <row r="43" spans="2:35" ht="12.75">
      <c r="B43" s="50">
        <v>39</v>
      </c>
      <c r="C43" s="51">
        <f>+IF('Calcula Tarifa (BIT)'!$B$6="M",N43,O43)/1000</f>
        <v>9.2738846153846144E-4</v>
      </c>
      <c r="D43" s="52"/>
      <c r="F43" s="50">
        <v>39</v>
      </c>
      <c r="G43" s="51">
        <f>+(IF('Calcula Tarifa (BIT)'!$B$6="M",N43,O43)/1000)*'Calcula Tarifa (BIT)'!$C$9</f>
        <v>9.2738846153846144E-4</v>
      </c>
      <c r="H43" s="53"/>
      <c r="M43" s="54">
        <v>39</v>
      </c>
      <c r="N43" s="55">
        <f>+Tabla!N43</f>
        <v>0.92738846153846144</v>
      </c>
      <c r="O43" s="55">
        <f>+Tabla!O43</f>
        <v>0.75518846153846142</v>
      </c>
      <c r="Q43" s="208">
        <v>39</v>
      </c>
      <c r="R43" s="205">
        <v>3.5999999999999997E-4</v>
      </c>
      <c r="T43" s="54">
        <f t="shared" si="0"/>
        <v>39</v>
      </c>
      <c r="U43" s="205">
        <f t="shared" si="1"/>
        <v>9.2738846153846144E-4</v>
      </c>
      <c r="V43" s="205">
        <f t="shared" si="2"/>
        <v>3.5999999999999997E-4</v>
      </c>
      <c r="W43" s="205">
        <f t="shared" si="3"/>
        <v>1.2870546016924278E-3</v>
      </c>
      <c r="X43" s="205">
        <f t="shared" si="4"/>
        <v>3.5983310011037891E-4</v>
      </c>
      <c r="Z43" s="54">
        <f t="shared" si="5"/>
        <v>39</v>
      </c>
      <c r="AA43" s="205">
        <f t="shared" si="6"/>
        <v>9.2738846153846144E-4</v>
      </c>
      <c r="AB43" s="205">
        <f>+V43*'Calcula Tarifa (BIT)'!$C$12</f>
        <v>3.5999999999999997E-4</v>
      </c>
      <c r="AC43" s="205">
        <f t="shared" si="7"/>
        <v>1.2870546016924278E-3</v>
      </c>
      <c r="AD43" s="205">
        <f t="shared" si="8"/>
        <v>3.5983310011037891E-4</v>
      </c>
      <c r="AH43" s="54">
        <v>39</v>
      </c>
      <c r="AI43" s="206">
        <v>3.7859000000000004E-2</v>
      </c>
    </row>
    <row r="44" spans="2:35" ht="12.75">
      <c r="B44" s="50">
        <v>40</v>
      </c>
      <c r="C44" s="51">
        <f>+IF('Calcula Tarifa (BIT)'!$B$6="M",N44,O44)/1000</f>
        <v>1.0411634615384614E-3</v>
      </c>
      <c r="D44" s="52"/>
      <c r="F44" s="50">
        <v>40</v>
      </c>
      <c r="G44" s="51">
        <f>+(IF('Calcula Tarifa (BIT)'!$B$6="M",N44,O44)/1000)*'Calcula Tarifa (BIT)'!$C$9</f>
        <v>1.0411634615384614E-3</v>
      </c>
      <c r="H44" s="53"/>
      <c r="M44" s="54">
        <v>40</v>
      </c>
      <c r="N44" s="55">
        <f>+Tabla!N44</f>
        <v>1.0411634615384615</v>
      </c>
      <c r="O44" s="55">
        <f>+Tabla!O44</f>
        <v>0.81858076923076917</v>
      </c>
      <c r="Q44" s="208">
        <v>40</v>
      </c>
      <c r="R44" s="205">
        <v>3.9200000000000004E-4</v>
      </c>
      <c r="T44" s="54">
        <f t="shared" si="0"/>
        <v>40</v>
      </c>
      <c r="U44" s="205">
        <f t="shared" si="1"/>
        <v>1.0411634615384614E-3</v>
      </c>
      <c r="V44" s="205">
        <f t="shared" si="2"/>
        <v>3.9200000000000004E-4</v>
      </c>
      <c r="W44" s="205">
        <f t="shared" si="3"/>
        <v>1.4327553254614989E-3</v>
      </c>
      <c r="X44" s="205">
        <f t="shared" si="4"/>
        <v>3.9179597193805625E-4</v>
      </c>
      <c r="Z44" s="54">
        <f t="shared" si="5"/>
        <v>40</v>
      </c>
      <c r="AA44" s="205">
        <f t="shared" si="6"/>
        <v>1.0411634615384614E-3</v>
      </c>
      <c r="AB44" s="205">
        <f>+V44*'Calcula Tarifa (BIT)'!$C$12</f>
        <v>3.9200000000000004E-4</v>
      </c>
      <c r="AC44" s="205">
        <f t="shared" si="7"/>
        <v>1.4327553254614989E-3</v>
      </c>
      <c r="AD44" s="205">
        <f t="shared" si="8"/>
        <v>3.9179597193805625E-4</v>
      </c>
      <c r="AH44" s="54">
        <v>40</v>
      </c>
      <c r="AI44" s="206">
        <v>3.7862E-2</v>
      </c>
    </row>
    <row r="45" spans="2:35" ht="12.75">
      <c r="B45" s="50">
        <v>41</v>
      </c>
      <c r="C45" s="51">
        <f>+IF('Calcula Tarifa (BIT)'!$B$6="M",N45,O45)/1000</f>
        <v>1.1641634615384615E-3</v>
      </c>
      <c r="D45" s="52"/>
      <c r="F45" s="50">
        <v>41</v>
      </c>
      <c r="G45" s="51">
        <f>+(IF('Calcula Tarifa (BIT)'!$B$6="M",N45,O45)/1000)*'Calcula Tarifa (BIT)'!$C$9</f>
        <v>1.1641634615384615E-3</v>
      </c>
      <c r="H45" s="53"/>
      <c r="M45" s="54">
        <v>41</v>
      </c>
      <c r="N45" s="55">
        <f>+Tabla!N45</f>
        <v>1.1641634615384615</v>
      </c>
      <c r="O45" s="55">
        <f>+Tabla!O45</f>
        <v>0.88930576923076909</v>
      </c>
      <c r="Q45" s="208">
        <v>41</v>
      </c>
      <c r="R45" s="205">
        <v>4.3600000000000008E-4</v>
      </c>
      <c r="T45" s="54">
        <f t="shared" si="0"/>
        <v>41</v>
      </c>
      <c r="U45" s="205">
        <f t="shared" si="1"/>
        <v>1.1641634615384615E-3</v>
      </c>
      <c r="V45" s="205">
        <f t="shared" si="2"/>
        <v>4.3600000000000008E-4</v>
      </c>
      <c r="W45" s="205">
        <f t="shared" si="3"/>
        <v>1.5996558862692023E-3</v>
      </c>
      <c r="X45" s="205">
        <f t="shared" si="4"/>
        <v>4.35746267658892E-4</v>
      </c>
      <c r="Z45" s="54">
        <f t="shared" si="5"/>
        <v>41</v>
      </c>
      <c r="AA45" s="205">
        <f t="shared" si="6"/>
        <v>1.1641634615384615E-3</v>
      </c>
      <c r="AB45" s="205">
        <f>+V45*'Calcula Tarifa (BIT)'!$C$12</f>
        <v>4.3600000000000008E-4</v>
      </c>
      <c r="AC45" s="205">
        <f t="shared" si="7"/>
        <v>1.5996558862692023E-3</v>
      </c>
      <c r="AD45" s="205">
        <f t="shared" si="8"/>
        <v>4.35746267658892E-4</v>
      </c>
      <c r="AH45" s="54">
        <v>41</v>
      </c>
      <c r="AI45" s="206">
        <v>3.7865999999999997E-2</v>
      </c>
    </row>
    <row r="46" spans="2:35" ht="12.75">
      <c r="B46" s="50">
        <v>42</v>
      </c>
      <c r="C46" s="51">
        <f>+IF('Calcula Tarifa (BIT)'!$B$6="M",N46,O46)/1000</f>
        <v>1.3037999999999999E-3</v>
      </c>
      <c r="D46" s="52"/>
      <c r="F46" s="50">
        <v>42</v>
      </c>
      <c r="G46" s="51">
        <f>+(IF('Calcula Tarifa (BIT)'!$B$6="M",N46,O46)/1000)*'Calcula Tarifa (BIT)'!$C$9</f>
        <v>1.3037999999999999E-3</v>
      </c>
      <c r="H46" s="53"/>
      <c r="M46" s="54">
        <v>42</v>
      </c>
      <c r="N46" s="55">
        <f>+Tabla!N46</f>
        <v>1.3037999999999998</v>
      </c>
      <c r="O46" s="55">
        <f>+Tabla!O46</f>
        <v>0.96799423076923075</v>
      </c>
      <c r="Q46" s="208">
        <v>42</v>
      </c>
      <c r="R46" s="205">
        <v>4.7999999999999996E-4</v>
      </c>
      <c r="T46" s="54">
        <f t="shared" si="0"/>
        <v>42</v>
      </c>
      <c r="U46" s="205">
        <f t="shared" si="1"/>
        <v>1.3037999999999999E-3</v>
      </c>
      <c r="V46" s="205">
        <f t="shared" si="2"/>
        <v>4.7999999999999996E-4</v>
      </c>
      <c r="W46" s="205">
        <f t="shared" si="3"/>
        <v>1.7831741760000464E-3</v>
      </c>
      <c r="X46" s="205">
        <f t="shared" si="4"/>
        <v>4.7968716304993474E-4</v>
      </c>
      <c r="Z46" s="54">
        <f t="shared" si="5"/>
        <v>42</v>
      </c>
      <c r="AA46" s="205">
        <f t="shared" si="6"/>
        <v>1.3037999999999999E-3</v>
      </c>
      <c r="AB46" s="205">
        <f>+V46*'Calcula Tarifa (BIT)'!$C$12</f>
        <v>4.7999999999999996E-4</v>
      </c>
      <c r="AC46" s="205">
        <f t="shared" si="7"/>
        <v>1.7831741760000464E-3</v>
      </c>
      <c r="AD46" s="205">
        <f t="shared" si="8"/>
        <v>4.7968716304993474E-4</v>
      </c>
      <c r="AH46" s="54">
        <v>42</v>
      </c>
      <c r="AI46" s="206">
        <v>3.7871000000000002E-2</v>
      </c>
    </row>
    <row r="47" spans="2:35" ht="12.75">
      <c r="B47" s="50">
        <v>43</v>
      </c>
      <c r="C47" s="51">
        <f>+IF('Calcula Tarifa (BIT)'!$B$6="M",N47,O47)/1000</f>
        <v>1.386825E-3</v>
      </c>
      <c r="D47" s="52"/>
      <c r="F47" s="50">
        <v>43</v>
      </c>
      <c r="G47" s="51">
        <f>+(IF('Calcula Tarifa (BIT)'!$B$6="M",N47,O47)/1000)*'Calcula Tarifa (BIT)'!$C$9</f>
        <v>1.386825E-3</v>
      </c>
      <c r="H47" s="53"/>
      <c r="M47" s="54">
        <v>43</v>
      </c>
      <c r="N47" s="55">
        <f>+Tabla!N47</f>
        <v>1.386825</v>
      </c>
      <c r="O47" s="55">
        <f>+Tabla!O47</f>
        <v>1.0553557692307691</v>
      </c>
      <c r="Q47" s="208">
        <v>43</v>
      </c>
      <c r="R47" s="205">
        <v>5.3200000000000003E-4</v>
      </c>
      <c r="T47" s="54">
        <f t="shared" si="0"/>
        <v>43</v>
      </c>
      <c r="U47" s="205">
        <f t="shared" si="1"/>
        <v>1.386825E-3</v>
      </c>
      <c r="V47" s="205">
        <f t="shared" si="2"/>
        <v>5.3200000000000003E-4</v>
      </c>
      <c r="W47" s="205">
        <f t="shared" si="3"/>
        <v>1.9180872090999168E-3</v>
      </c>
      <c r="X47" s="205">
        <f t="shared" si="4"/>
        <v>5.3163120260816589E-4</v>
      </c>
      <c r="Z47" s="54">
        <f t="shared" si="5"/>
        <v>43</v>
      </c>
      <c r="AA47" s="205">
        <f t="shared" si="6"/>
        <v>1.386825E-3</v>
      </c>
      <c r="AB47" s="205">
        <f>+V47*'Calcula Tarifa (BIT)'!$C$12</f>
        <v>5.3200000000000003E-4</v>
      </c>
      <c r="AC47" s="205">
        <f t="shared" si="7"/>
        <v>1.9180872090999168E-3</v>
      </c>
      <c r="AD47" s="205">
        <f t="shared" si="8"/>
        <v>5.3163120260816589E-4</v>
      </c>
      <c r="AH47" s="54">
        <v>43</v>
      </c>
      <c r="AI47" s="206">
        <v>3.7877000000000001E-2</v>
      </c>
    </row>
    <row r="48" spans="2:35" ht="12.75">
      <c r="B48" s="50">
        <v>44</v>
      </c>
      <c r="C48" s="51">
        <f>+IF('Calcula Tarifa (BIT)'!$B$6="M",N48,O48)/1000</f>
        <v>1.4655134615384614E-3</v>
      </c>
      <c r="D48" s="52"/>
      <c r="F48" s="50">
        <v>44</v>
      </c>
      <c r="G48" s="51">
        <f>+(IF('Calcula Tarifa (BIT)'!$B$6="M",N48,O48)/1000)*'Calcula Tarifa (BIT)'!$C$9</f>
        <v>1.4655134615384614E-3</v>
      </c>
      <c r="H48" s="53"/>
      <c r="M48" s="54">
        <v>44</v>
      </c>
      <c r="N48" s="55">
        <f>+Tabla!N48</f>
        <v>1.4655134615384615</v>
      </c>
      <c r="O48" s="55">
        <f>+Tabla!O48</f>
        <v>1.1524942307692307</v>
      </c>
      <c r="Q48" s="208">
        <v>44</v>
      </c>
      <c r="R48" s="205">
        <v>5.9199999999999997E-4</v>
      </c>
      <c r="T48" s="54">
        <f t="shared" si="0"/>
        <v>44</v>
      </c>
      <c r="U48" s="205">
        <f t="shared" si="1"/>
        <v>1.4655134615384614E-3</v>
      </c>
      <c r="V48" s="205">
        <f t="shared" si="2"/>
        <v>5.9199999999999997E-4</v>
      </c>
      <c r="W48" s="205">
        <f t="shared" si="3"/>
        <v>2.0566458775692631E-3</v>
      </c>
      <c r="X48" s="205">
        <f t="shared" si="4"/>
        <v>5.9156633632375213E-4</v>
      </c>
      <c r="Z48" s="54">
        <f t="shared" si="5"/>
        <v>44</v>
      </c>
      <c r="AA48" s="205">
        <f t="shared" si="6"/>
        <v>1.4655134615384614E-3</v>
      </c>
      <c r="AB48" s="205">
        <f>+V48*'Calcula Tarifa (BIT)'!$C$12</f>
        <v>5.9199999999999997E-4</v>
      </c>
      <c r="AC48" s="205">
        <f t="shared" si="7"/>
        <v>2.0566458775692631E-3</v>
      </c>
      <c r="AD48" s="205">
        <f t="shared" si="8"/>
        <v>5.9156633632375213E-4</v>
      </c>
      <c r="AH48" s="54">
        <v>44</v>
      </c>
      <c r="AI48" s="206">
        <v>3.7884000000000001E-2</v>
      </c>
    </row>
    <row r="49" spans="2:35" ht="12.75">
      <c r="B49" s="50">
        <v>45</v>
      </c>
      <c r="C49" s="51">
        <f>+IF('Calcula Tarifa (BIT)'!$B$6="M",N49,O49)/1000</f>
        <v>1.5639134615384614E-3</v>
      </c>
      <c r="D49" s="52"/>
      <c r="F49" s="50">
        <v>45</v>
      </c>
      <c r="G49" s="51">
        <f>+(IF('Calcula Tarifa (BIT)'!$B$6="M",N49,O49)/1000)*'Calcula Tarifa (BIT)'!$C$9</f>
        <v>1.5639134615384614E-3</v>
      </c>
      <c r="H49" s="53"/>
      <c r="M49" s="54">
        <v>45</v>
      </c>
      <c r="N49" s="55">
        <f>+Tabla!N49</f>
        <v>1.5639134615384613</v>
      </c>
      <c r="O49" s="55">
        <f>+Tabla!O49</f>
        <v>1.2607499999999998</v>
      </c>
      <c r="Q49" s="208">
        <v>45</v>
      </c>
      <c r="R49" s="205">
        <v>6.6399999999999988E-4</v>
      </c>
      <c r="T49" s="54">
        <f t="shared" si="0"/>
        <v>45</v>
      </c>
      <c r="U49" s="205">
        <f t="shared" si="1"/>
        <v>1.5639134615384614E-3</v>
      </c>
      <c r="V49" s="205">
        <f t="shared" si="2"/>
        <v>6.6399999999999988E-4</v>
      </c>
      <c r="W49" s="205">
        <f t="shared" si="3"/>
        <v>2.2268750230000078E-3</v>
      </c>
      <c r="X49" s="205">
        <f t="shared" si="4"/>
        <v>6.6348095297681685E-4</v>
      </c>
      <c r="Z49" s="54">
        <f t="shared" si="5"/>
        <v>45</v>
      </c>
      <c r="AA49" s="205">
        <f t="shared" si="6"/>
        <v>1.5639134615384614E-3</v>
      </c>
      <c r="AB49" s="205">
        <f>+V49*'Calcula Tarifa (BIT)'!$C$12</f>
        <v>6.6399999999999988E-4</v>
      </c>
      <c r="AC49" s="205">
        <f t="shared" si="7"/>
        <v>2.2268750230000078E-3</v>
      </c>
      <c r="AD49" s="205">
        <f t="shared" si="8"/>
        <v>6.6348095297681685E-4</v>
      </c>
      <c r="AH49" s="54">
        <v>45</v>
      </c>
      <c r="AI49" s="206">
        <v>3.7893000000000003E-2</v>
      </c>
    </row>
    <row r="50" spans="2:35" ht="12.75">
      <c r="B50" s="50">
        <v>46</v>
      </c>
      <c r="C50" s="51">
        <f>+IF('Calcula Tarifa (BIT)'!$B$6="M",N50,O50)/1000</f>
        <v>1.7066249999999998E-3</v>
      </c>
      <c r="D50" s="52"/>
      <c r="F50" s="50">
        <v>46</v>
      </c>
      <c r="G50" s="51">
        <f>+(IF('Calcula Tarifa (BIT)'!$B$6="M",N50,O50)/1000)*'Calcula Tarifa (BIT)'!$C$9</f>
        <v>1.7066249999999998E-3</v>
      </c>
      <c r="H50" s="53"/>
      <c r="M50" s="54">
        <v>46</v>
      </c>
      <c r="N50" s="55">
        <f>+Tabla!N50</f>
        <v>1.7066249999999998</v>
      </c>
      <c r="O50" s="55">
        <f>+Tabla!O50</f>
        <v>1.3813057692307691</v>
      </c>
      <c r="Q50" s="208">
        <v>46</v>
      </c>
      <c r="R50" s="205">
        <v>7.4399999999999998E-4</v>
      </c>
      <c r="T50" s="54">
        <f t="shared" si="0"/>
        <v>46</v>
      </c>
      <c r="U50" s="205">
        <f t="shared" si="1"/>
        <v>1.7066249999999998E-3</v>
      </c>
      <c r="V50" s="205">
        <f t="shared" si="2"/>
        <v>7.4399999999999998E-4</v>
      </c>
      <c r="W50" s="205">
        <f t="shared" si="3"/>
        <v>2.4493552709998756E-3</v>
      </c>
      <c r="X50" s="205">
        <f t="shared" si="4"/>
        <v>7.4336537146814244E-4</v>
      </c>
      <c r="Z50" s="54">
        <f t="shared" si="5"/>
        <v>46</v>
      </c>
      <c r="AA50" s="205">
        <f t="shared" si="6"/>
        <v>1.7066249999999998E-3</v>
      </c>
      <c r="AB50" s="205">
        <f>+V50*'Calcula Tarifa (BIT)'!$C$12</f>
        <v>7.4399999999999998E-4</v>
      </c>
      <c r="AC50" s="205">
        <f t="shared" si="7"/>
        <v>2.4493552709998756E-3</v>
      </c>
      <c r="AD50" s="205">
        <f t="shared" si="8"/>
        <v>7.4336537146814244E-4</v>
      </c>
      <c r="AH50" s="54">
        <v>46</v>
      </c>
      <c r="AI50" s="206">
        <v>3.7904E-2</v>
      </c>
    </row>
    <row r="51" spans="2:35" ht="12.75">
      <c r="B51" s="50">
        <v>47</v>
      </c>
      <c r="C51" s="51">
        <f>+IF('Calcula Tarifa (BIT)'!$B$6="M",N51,O51)/1000</f>
        <v>1.9188E-3</v>
      </c>
      <c r="D51" s="52"/>
      <c r="F51" s="50">
        <v>47</v>
      </c>
      <c r="G51" s="51">
        <f>+(IF('Calcula Tarifa (BIT)'!$B$6="M",N51,O51)/1000)*'Calcula Tarifa (BIT)'!$C$9</f>
        <v>1.9188E-3</v>
      </c>
      <c r="H51" s="53"/>
      <c r="M51" s="54">
        <v>47</v>
      </c>
      <c r="N51" s="55">
        <f>+Tabla!N51</f>
        <v>1.9188000000000001</v>
      </c>
      <c r="O51" s="55">
        <f>+Tabla!O51</f>
        <v>1.5147134615384614</v>
      </c>
      <c r="Q51" s="208">
        <v>47</v>
      </c>
      <c r="R51" s="205">
        <v>8.3599999999999994E-4</v>
      </c>
      <c r="T51" s="54">
        <f t="shared" si="0"/>
        <v>47</v>
      </c>
      <c r="U51" s="205">
        <f t="shared" si="1"/>
        <v>1.9188E-3</v>
      </c>
      <c r="V51" s="205">
        <f t="shared" si="2"/>
        <v>8.3599999999999994E-4</v>
      </c>
      <c r="W51" s="205">
        <f t="shared" si="3"/>
        <v>2.7531958831999992E-3</v>
      </c>
      <c r="X51" s="205">
        <f t="shared" si="4"/>
        <v>8.3519827653889649E-4</v>
      </c>
      <c r="Z51" s="54">
        <f t="shared" si="5"/>
        <v>47</v>
      </c>
      <c r="AA51" s="205">
        <f t="shared" si="6"/>
        <v>1.9188E-3</v>
      </c>
      <c r="AB51" s="205">
        <f>+V51*'Calcula Tarifa (BIT)'!$C$12</f>
        <v>8.3599999999999994E-4</v>
      </c>
      <c r="AC51" s="205">
        <f t="shared" si="7"/>
        <v>2.7531958831999992E-3</v>
      </c>
      <c r="AD51" s="205">
        <f t="shared" si="8"/>
        <v>8.3519827653889649E-4</v>
      </c>
      <c r="AH51" s="54">
        <v>47</v>
      </c>
      <c r="AI51" s="206">
        <v>3.7916999999999999E-2</v>
      </c>
    </row>
    <row r="52" spans="2:35" ht="12.75">
      <c r="B52" s="50">
        <v>48</v>
      </c>
      <c r="C52" s="51">
        <f>+IF('Calcula Tarifa (BIT)'!$B$6="M",N52,O52)/1000</f>
        <v>1.9544384615384617E-3</v>
      </c>
      <c r="D52" s="52"/>
      <c r="F52" s="50">
        <v>48</v>
      </c>
      <c r="G52" s="51">
        <f>+(IF('Calcula Tarifa (BIT)'!$B$6="M",N52,O52)/1000)*'Calcula Tarifa (BIT)'!$C$9</f>
        <v>1.9544384615384617E-3</v>
      </c>
      <c r="H52" s="53"/>
      <c r="M52" s="54">
        <v>48</v>
      </c>
      <c r="N52" s="55">
        <f>+Tabla!N52</f>
        <v>1.9544384615384616</v>
      </c>
      <c r="O52" s="55">
        <f>+Tabla!O52</f>
        <v>1.6642057692307692</v>
      </c>
      <c r="Q52" s="208">
        <v>48</v>
      </c>
      <c r="R52" s="205">
        <v>9.4000000000000008E-4</v>
      </c>
      <c r="T52" s="54">
        <f t="shared" si="0"/>
        <v>48</v>
      </c>
      <c r="U52" s="205">
        <f t="shared" si="1"/>
        <v>1.9544384615384617E-3</v>
      </c>
      <c r="V52" s="205">
        <f t="shared" si="2"/>
        <v>9.4000000000000008E-4</v>
      </c>
      <c r="W52" s="205">
        <f t="shared" si="3"/>
        <v>2.892601289384622E-3</v>
      </c>
      <c r="X52" s="205">
        <f t="shared" si="4"/>
        <v>9.3908184523683119E-4</v>
      </c>
      <c r="Z52" s="54">
        <f t="shared" si="5"/>
        <v>48</v>
      </c>
      <c r="AA52" s="205">
        <f t="shared" si="6"/>
        <v>1.9544384615384617E-3</v>
      </c>
      <c r="AB52" s="205">
        <f>+V52*'Calcula Tarifa (BIT)'!$C$12</f>
        <v>9.4000000000000008E-4</v>
      </c>
      <c r="AC52" s="205">
        <f t="shared" si="7"/>
        <v>2.892601289384622E-3</v>
      </c>
      <c r="AD52" s="205">
        <f t="shared" si="8"/>
        <v>9.3908184523683119E-4</v>
      </c>
      <c r="AH52" s="54">
        <v>48</v>
      </c>
      <c r="AI52" s="206">
        <v>3.7933000000000001E-2</v>
      </c>
    </row>
    <row r="53" spans="2:35" ht="12.75">
      <c r="B53" s="50">
        <v>49</v>
      </c>
      <c r="C53" s="51">
        <f>+IF('Calcula Tarifa (BIT)'!$B$6="M",N53,O53)/1000</f>
        <v>2.0018249999999996E-3</v>
      </c>
      <c r="D53" s="52"/>
      <c r="F53" s="50">
        <v>49</v>
      </c>
      <c r="G53" s="51">
        <f>+(IF('Calcula Tarifa (BIT)'!$B$6="M",N53,O53)/1000)*'Calcula Tarifa (BIT)'!$C$9</f>
        <v>2.0018249999999996E-3</v>
      </c>
      <c r="H53" s="53"/>
      <c r="M53" s="54">
        <v>49</v>
      </c>
      <c r="N53" s="55">
        <f>+Tabla!N53</f>
        <v>2.0018249999999997</v>
      </c>
      <c r="O53" s="55">
        <f>+Tabla!O53</f>
        <v>1.8296250000000001</v>
      </c>
      <c r="Q53" s="208">
        <v>49</v>
      </c>
      <c r="R53" s="205">
        <v>1.0640000000000001E-3</v>
      </c>
      <c r="T53" s="54">
        <f t="shared" si="0"/>
        <v>49</v>
      </c>
      <c r="U53" s="205">
        <f t="shared" si="1"/>
        <v>2.0018249999999996E-3</v>
      </c>
      <c r="V53" s="205">
        <f t="shared" si="2"/>
        <v>1.0640000000000001E-3</v>
      </c>
      <c r="W53" s="205">
        <f t="shared" si="3"/>
        <v>3.0636950581999223E-3</v>
      </c>
      <c r="X53" s="205">
        <f t="shared" si="4"/>
        <v>1.0629355950977388E-3</v>
      </c>
      <c r="Z53" s="54">
        <f t="shared" si="5"/>
        <v>49</v>
      </c>
      <c r="AA53" s="205">
        <f t="shared" si="6"/>
        <v>2.0018249999999996E-3</v>
      </c>
      <c r="AB53" s="205">
        <f>+V53*'Calcula Tarifa (BIT)'!$C$12</f>
        <v>1.0640000000000001E-3</v>
      </c>
      <c r="AC53" s="205">
        <f t="shared" si="7"/>
        <v>3.0636950581999223E-3</v>
      </c>
      <c r="AD53" s="205">
        <f t="shared" si="8"/>
        <v>1.0629355950977388E-3</v>
      </c>
      <c r="AH53" s="54">
        <v>49</v>
      </c>
      <c r="AI53" s="206">
        <v>3.7952E-2</v>
      </c>
    </row>
    <row r="54" spans="2:35" ht="12.75">
      <c r="B54" s="50">
        <v>50</v>
      </c>
      <c r="C54" s="51">
        <f>+IF('Calcula Tarifa (BIT)'!$B$6="M",N54,O54)/1000</f>
        <v>2.122380769230769E-3</v>
      </c>
      <c r="D54" s="52"/>
      <c r="F54" s="50">
        <v>50</v>
      </c>
      <c r="G54" s="51">
        <f>+(IF('Calcula Tarifa (BIT)'!$B$6="M",N54,O54)/1000)*'Calcula Tarifa (BIT)'!$C$9</f>
        <v>2.122380769230769E-3</v>
      </c>
      <c r="H54" s="53"/>
      <c r="M54" s="54">
        <v>50</v>
      </c>
      <c r="N54" s="55">
        <f>+Tabla!N54</f>
        <v>2.122380769230769</v>
      </c>
      <c r="O54" s="55">
        <f>+Tabla!O54</f>
        <v>2.0141249999999999</v>
      </c>
      <c r="Q54" s="208">
        <v>50</v>
      </c>
      <c r="R54" s="205">
        <v>1.1960000000000002E-3</v>
      </c>
      <c r="T54" s="54">
        <f t="shared" si="0"/>
        <v>50</v>
      </c>
      <c r="U54" s="205">
        <f t="shared" si="1"/>
        <v>2.122380769230769E-3</v>
      </c>
      <c r="V54" s="205">
        <f t="shared" si="2"/>
        <v>1.1960000000000002E-3</v>
      </c>
      <c r="W54" s="205">
        <f t="shared" si="3"/>
        <v>3.3158424018306931E-3</v>
      </c>
      <c r="X54" s="205">
        <f t="shared" si="4"/>
        <v>1.1947315744669203E-3</v>
      </c>
      <c r="Z54" s="54">
        <f t="shared" si="5"/>
        <v>50</v>
      </c>
      <c r="AA54" s="205">
        <f t="shared" si="6"/>
        <v>2.122380769230769E-3</v>
      </c>
      <c r="AB54" s="205">
        <f>+V54*'Calcula Tarifa (BIT)'!$C$12</f>
        <v>1.1960000000000002E-3</v>
      </c>
      <c r="AC54" s="205">
        <f t="shared" si="7"/>
        <v>3.3158424018306931E-3</v>
      </c>
      <c r="AD54" s="205">
        <f t="shared" si="8"/>
        <v>1.1947315744669203E-3</v>
      </c>
      <c r="AH54" s="54">
        <v>50</v>
      </c>
      <c r="AI54" s="206">
        <v>3.7975000000000002E-2</v>
      </c>
    </row>
    <row r="55" spans="2:35" ht="12.75">
      <c r="B55" s="50">
        <v>51</v>
      </c>
      <c r="C55" s="51">
        <f>+IF('Calcula Tarifa (BIT)'!$B$6="M",N55,O55)/1000</f>
        <v>2.3769749999999999E-3</v>
      </c>
      <c r="D55" s="52"/>
      <c r="F55" s="50">
        <v>51</v>
      </c>
      <c r="G55" s="51">
        <f>+(IF('Calcula Tarifa (BIT)'!$B$6="M",N55,O55)/1000)*'Calcula Tarifa (BIT)'!$C$9</f>
        <v>2.3769749999999999E-3</v>
      </c>
      <c r="H55" s="53"/>
      <c r="M55" s="54">
        <v>51</v>
      </c>
      <c r="N55" s="55">
        <f>+Tabla!N55</f>
        <v>2.3769749999999998</v>
      </c>
      <c r="O55" s="55">
        <f>+Tabla!O55</f>
        <v>2.2195192307692304</v>
      </c>
      <c r="Q55" s="208">
        <v>51</v>
      </c>
      <c r="R55" s="205">
        <v>1.356E-3</v>
      </c>
      <c r="T55" s="54">
        <f t="shared" si="0"/>
        <v>51</v>
      </c>
      <c r="U55" s="205">
        <f t="shared" si="1"/>
        <v>2.3769749999999999E-3</v>
      </c>
      <c r="V55" s="205">
        <f t="shared" si="2"/>
        <v>1.356E-3</v>
      </c>
      <c r="W55" s="205">
        <f t="shared" si="3"/>
        <v>3.7297518219000514E-3</v>
      </c>
      <c r="X55" s="205">
        <f t="shared" si="4"/>
        <v>1.3543895023096456E-3</v>
      </c>
      <c r="Z55" s="54">
        <f t="shared" si="5"/>
        <v>51</v>
      </c>
      <c r="AA55" s="205">
        <f t="shared" si="6"/>
        <v>2.3769749999999999E-3</v>
      </c>
      <c r="AB55" s="205">
        <f>+V55*'Calcula Tarifa (BIT)'!$C$12</f>
        <v>1.356E-3</v>
      </c>
      <c r="AC55" s="205">
        <f t="shared" si="7"/>
        <v>3.7297518219000514E-3</v>
      </c>
      <c r="AD55" s="205">
        <f t="shared" si="8"/>
        <v>1.3543895023096456E-3</v>
      </c>
      <c r="AH55" s="54">
        <v>51</v>
      </c>
      <c r="AI55" s="206">
        <v>3.8002000000000001E-2</v>
      </c>
    </row>
    <row r="56" spans="2:35" ht="12.75">
      <c r="B56" s="50">
        <v>52</v>
      </c>
      <c r="C56" s="51">
        <f>+IF('Calcula Tarifa (BIT)'!$B$6="M",N56,O56)/1000</f>
        <v>2.7835057692307693E-3</v>
      </c>
      <c r="D56" s="52"/>
      <c r="F56" s="50">
        <v>52</v>
      </c>
      <c r="G56" s="51">
        <f>+(IF('Calcula Tarifa (BIT)'!$B$6="M",N56,O56)/1000)*'Calcula Tarifa (BIT)'!$C$9</f>
        <v>2.7835057692307693E-3</v>
      </c>
      <c r="H56" s="53"/>
      <c r="M56" s="54">
        <v>52</v>
      </c>
      <c r="N56" s="55">
        <f>+Tabla!N56</f>
        <v>2.7835057692307692</v>
      </c>
      <c r="O56" s="55">
        <f>+Tabla!O56</f>
        <v>2.4655192307692309</v>
      </c>
      <c r="Q56" s="208">
        <v>52</v>
      </c>
      <c r="R56" s="205">
        <v>1.5280000000000001E-3</v>
      </c>
      <c r="T56" s="54">
        <f t="shared" si="0"/>
        <v>52</v>
      </c>
      <c r="U56" s="205">
        <f t="shared" si="1"/>
        <v>2.7835057692307693E-3</v>
      </c>
      <c r="V56" s="205">
        <f t="shared" si="2"/>
        <v>1.5280000000000001E-3</v>
      </c>
      <c r="W56" s="205">
        <f t="shared" si="3"/>
        <v>4.3072525724153765E-3</v>
      </c>
      <c r="X56" s="205">
        <f t="shared" si="4"/>
        <v>1.5258750240540061E-3</v>
      </c>
      <c r="Z56" s="54">
        <f t="shared" si="5"/>
        <v>52</v>
      </c>
      <c r="AA56" s="205">
        <f t="shared" si="6"/>
        <v>2.7835057692307693E-3</v>
      </c>
      <c r="AB56" s="205">
        <f>+V56*'Calcula Tarifa (BIT)'!$C$12</f>
        <v>1.5280000000000001E-3</v>
      </c>
      <c r="AC56" s="205">
        <f t="shared" si="7"/>
        <v>4.3072525724153765E-3</v>
      </c>
      <c r="AD56" s="205">
        <f t="shared" si="8"/>
        <v>1.5258750240540061E-3</v>
      </c>
      <c r="AH56" s="54">
        <v>52</v>
      </c>
      <c r="AI56" s="206">
        <v>3.8034999999999999E-2</v>
      </c>
    </row>
    <row r="57" spans="2:35" ht="12.75">
      <c r="B57" s="50">
        <v>53</v>
      </c>
      <c r="C57" s="51">
        <f>+IF('Calcula Tarifa (BIT)'!$B$6="M",N57,O57)/1000</f>
        <v>3.1303500000000001E-3</v>
      </c>
      <c r="D57" s="52"/>
      <c r="F57" s="50">
        <v>53</v>
      </c>
      <c r="G57" s="51">
        <f>+(IF('Calcula Tarifa (BIT)'!$B$6="M",N57,O57)/1000)*'Calcula Tarifa (BIT)'!$C$9</f>
        <v>3.1303500000000001E-3</v>
      </c>
      <c r="H57" s="53"/>
      <c r="M57" s="54">
        <v>53</v>
      </c>
      <c r="N57" s="55">
        <f>+Tabla!N57</f>
        <v>3.13035</v>
      </c>
      <c r="O57" s="55">
        <f>+Tabla!O57</f>
        <v>2.6998499999999996</v>
      </c>
      <c r="Q57" s="208">
        <v>53</v>
      </c>
      <c r="R57" s="205">
        <v>1.72E-3</v>
      </c>
      <c r="T57" s="54">
        <f t="shared" si="0"/>
        <v>53</v>
      </c>
      <c r="U57" s="205">
        <f t="shared" si="1"/>
        <v>3.1303500000000001E-3</v>
      </c>
      <c r="V57" s="205">
        <f t="shared" si="2"/>
        <v>1.72E-3</v>
      </c>
      <c r="W57" s="205">
        <f t="shared" si="3"/>
        <v>4.8449657979999783E-3</v>
      </c>
      <c r="X57" s="205">
        <f t="shared" si="4"/>
        <v>1.7173102105862675E-3</v>
      </c>
      <c r="Z57" s="54">
        <f t="shared" si="5"/>
        <v>53</v>
      </c>
      <c r="AA57" s="205">
        <f t="shared" si="6"/>
        <v>3.1303500000000001E-3</v>
      </c>
      <c r="AB57" s="205">
        <f>+V57*'Calcula Tarifa (BIT)'!$C$12</f>
        <v>1.72E-3</v>
      </c>
      <c r="AC57" s="205">
        <f t="shared" si="7"/>
        <v>4.8449657979999783E-3</v>
      </c>
      <c r="AD57" s="205">
        <f t="shared" si="8"/>
        <v>1.7173102105862675E-3</v>
      </c>
      <c r="AH57" s="54">
        <v>53</v>
      </c>
      <c r="AI57" s="206">
        <v>3.8073000000000003E-2</v>
      </c>
    </row>
    <row r="58" spans="2:35" ht="12.75">
      <c r="B58" s="50">
        <v>54</v>
      </c>
      <c r="C58" s="51">
        <f>+IF('Calcula Tarifa (BIT)'!$B$6="M",N58,O58)/1000</f>
        <v>3.5872634615384614E-3</v>
      </c>
      <c r="D58" s="52"/>
      <c r="F58" s="50">
        <v>54</v>
      </c>
      <c r="G58" s="51">
        <f>+(IF('Calcula Tarifa (BIT)'!$B$6="M",N58,O58)/1000)*'Calcula Tarifa (BIT)'!$C$9</f>
        <v>3.5872634615384614E-3</v>
      </c>
      <c r="H58" s="53"/>
      <c r="M58" s="54">
        <v>54</v>
      </c>
      <c r="N58" s="55">
        <f>+Tabla!N58</f>
        <v>3.5872634615384613</v>
      </c>
      <c r="O58" s="55">
        <f>+Tabla!O58</f>
        <v>2.9538134615384615</v>
      </c>
      <c r="Q58" s="208">
        <v>54</v>
      </c>
      <c r="R58" s="205">
        <v>1.936E-3</v>
      </c>
      <c r="T58" s="54">
        <f t="shared" si="0"/>
        <v>54</v>
      </c>
      <c r="U58" s="205">
        <f t="shared" si="1"/>
        <v>3.5872634615384614E-3</v>
      </c>
      <c r="V58" s="205">
        <f t="shared" si="2"/>
        <v>1.936E-3</v>
      </c>
      <c r="W58" s="205">
        <f t="shared" si="3"/>
        <v>5.5163185194769815E-3</v>
      </c>
      <c r="X58" s="205">
        <f t="shared" si="4"/>
        <v>1.9325308842979868E-3</v>
      </c>
      <c r="Z58" s="54">
        <f t="shared" si="5"/>
        <v>54</v>
      </c>
      <c r="AA58" s="205">
        <f t="shared" si="6"/>
        <v>3.5872634615384614E-3</v>
      </c>
      <c r="AB58" s="205">
        <f>+V58*'Calcula Tarifa (BIT)'!$C$12</f>
        <v>1.936E-3</v>
      </c>
      <c r="AC58" s="205">
        <f t="shared" si="7"/>
        <v>5.5163185194769815E-3</v>
      </c>
      <c r="AD58" s="205">
        <f t="shared" si="8"/>
        <v>1.9325308842979868E-3</v>
      </c>
      <c r="AH58" s="54">
        <v>54</v>
      </c>
      <c r="AI58" s="206">
        <v>3.8119E-2</v>
      </c>
    </row>
    <row r="59" spans="2:35" ht="12.75">
      <c r="B59" s="50">
        <v>55</v>
      </c>
      <c r="C59" s="51">
        <f>+IF('Calcula Tarifa (BIT)'!$B$6="M",N59,O59)/1000</f>
        <v>4.1211307692307691E-3</v>
      </c>
      <c r="D59" s="52"/>
      <c r="F59" s="50">
        <v>55</v>
      </c>
      <c r="G59" s="51">
        <f>+(IF('Calcula Tarifa (BIT)'!$B$6="M",N59,O59)/1000)*'Calcula Tarifa (BIT)'!$C$9</f>
        <v>4.1211307692307691E-3</v>
      </c>
      <c r="H59" s="53"/>
      <c r="M59" s="54">
        <v>55</v>
      </c>
      <c r="N59" s="55">
        <f>+Tabla!N59</f>
        <v>4.1211307692307688</v>
      </c>
      <c r="O59" s="55">
        <f>+Tabla!O59</f>
        <v>3.2047807692307697</v>
      </c>
      <c r="Q59" s="208">
        <v>55</v>
      </c>
      <c r="R59" s="205">
        <v>2.1719999999999999E-3</v>
      </c>
      <c r="T59" s="54">
        <f t="shared" si="0"/>
        <v>55</v>
      </c>
      <c r="U59" s="205">
        <f t="shared" si="1"/>
        <v>4.1211307692307691E-3</v>
      </c>
      <c r="V59" s="205">
        <f t="shared" si="2"/>
        <v>2.1719999999999999E-3</v>
      </c>
      <c r="W59" s="205">
        <f t="shared" si="3"/>
        <v>6.2841796732000521E-3</v>
      </c>
      <c r="X59" s="205">
        <f t="shared" si="4"/>
        <v>2.1675293024253492E-3</v>
      </c>
      <c r="Z59" s="54">
        <f t="shared" si="5"/>
        <v>55</v>
      </c>
      <c r="AA59" s="205">
        <f t="shared" si="6"/>
        <v>4.1211307692307691E-3</v>
      </c>
      <c r="AB59" s="205">
        <f>+V59*'Calcula Tarifa (BIT)'!$C$12</f>
        <v>2.1719999999999999E-3</v>
      </c>
      <c r="AC59" s="205">
        <f t="shared" si="7"/>
        <v>6.2841796732000521E-3</v>
      </c>
      <c r="AD59" s="205">
        <f t="shared" si="8"/>
        <v>2.1675293024253492E-3</v>
      </c>
      <c r="AH59" s="54">
        <v>55</v>
      </c>
      <c r="AI59" s="206">
        <v>3.8172999999999999E-2</v>
      </c>
    </row>
    <row r="60" spans="2:35" ht="12.75">
      <c r="B60" s="50">
        <v>56</v>
      </c>
      <c r="C60" s="51">
        <f>+IF('Calcula Tarifa (BIT)'!$B$6="M",N60,O60)/1000</f>
        <v>4.6911884615384609E-3</v>
      </c>
      <c r="D60" s="52"/>
      <c r="F60" s="50">
        <v>56</v>
      </c>
      <c r="G60" s="51">
        <f>+(IF('Calcula Tarifa (BIT)'!$B$6="M",N60,O60)/1000)*'Calcula Tarifa (BIT)'!$C$9</f>
        <v>4.6911884615384609E-3</v>
      </c>
      <c r="H60" s="53"/>
      <c r="M60" s="54">
        <v>56</v>
      </c>
      <c r="N60" s="55">
        <f>+Tabla!N60</f>
        <v>4.6911884615384611</v>
      </c>
      <c r="O60" s="55">
        <f>+Tabla!O60</f>
        <v>3.4611884615384616</v>
      </c>
      <c r="Q60" s="208">
        <v>56</v>
      </c>
      <c r="R60" s="205">
        <v>2.4239999999999999E-3</v>
      </c>
      <c r="T60" s="54">
        <f t="shared" si="0"/>
        <v>56</v>
      </c>
      <c r="U60" s="205">
        <f t="shared" si="1"/>
        <v>4.6911884615384609E-3</v>
      </c>
      <c r="V60" s="205">
        <f t="shared" si="2"/>
        <v>2.4239999999999999E-3</v>
      </c>
      <c r="W60" s="205">
        <f t="shared" si="3"/>
        <v>7.1038170207077256E-3</v>
      </c>
      <c r="X60" s="205">
        <f t="shared" si="4"/>
        <v>2.4183211545335949E-3</v>
      </c>
      <c r="Z60" s="54">
        <f t="shared" si="5"/>
        <v>56</v>
      </c>
      <c r="AA60" s="205">
        <f t="shared" si="6"/>
        <v>4.6911884615384609E-3</v>
      </c>
      <c r="AB60" s="205">
        <f>+V60*'Calcula Tarifa (BIT)'!$C$12</f>
        <v>2.4239999999999999E-3</v>
      </c>
      <c r="AC60" s="205">
        <f t="shared" si="7"/>
        <v>7.1038170207077256E-3</v>
      </c>
      <c r="AD60" s="205">
        <f t="shared" si="8"/>
        <v>2.4183211545335949E-3</v>
      </c>
      <c r="AH60" s="54">
        <v>56</v>
      </c>
      <c r="AI60" s="206">
        <v>3.8235999999999999E-2</v>
      </c>
    </row>
    <row r="61" spans="2:35" ht="12.75">
      <c r="B61" s="50">
        <v>57</v>
      </c>
      <c r="C61" s="51">
        <f>+IF('Calcula Tarifa (BIT)'!$B$6="M",N61,O61)/1000</f>
        <v>5.2822192307692296E-3</v>
      </c>
      <c r="D61" s="52"/>
      <c r="F61" s="50">
        <v>57</v>
      </c>
      <c r="G61" s="51">
        <f>+(IF('Calcula Tarifa (BIT)'!$B$6="M",N61,O61)/1000)*'Calcula Tarifa (BIT)'!$C$9</f>
        <v>5.2822192307692296E-3</v>
      </c>
      <c r="H61" s="53"/>
      <c r="M61" s="54">
        <v>57</v>
      </c>
      <c r="N61" s="55">
        <f>+Tabla!N61</f>
        <v>5.2822192307692299</v>
      </c>
      <c r="O61" s="55">
        <f>+Tabla!O61</f>
        <v>3.69244423076923</v>
      </c>
      <c r="Q61" s="208">
        <v>57</v>
      </c>
      <c r="R61" s="205">
        <v>2.7039999999999998E-3</v>
      </c>
      <c r="T61" s="54">
        <f t="shared" si="0"/>
        <v>57</v>
      </c>
      <c r="U61" s="205">
        <f t="shared" si="1"/>
        <v>5.2822192307692296E-3</v>
      </c>
      <c r="V61" s="205">
        <f t="shared" si="2"/>
        <v>2.7039999999999998E-3</v>
      </c>
      <c r="W61" s="205">
        <f t="shared" si="3"/>
        <v>7.9719361099692687E-3</v>
      </c>
      <c r="X61" s="205">
        <f t="shared" si="4"/>
        <v>2.6968680695231041E-3</v>
      </c>
      <c r="Z61" s="54">
        <f t="shared" si="5"/>
        <v>57</v>
      </c>
      <c r="AA61" s="205">
        <f t="shared" si="6"/>
        <v>5.2822192307692296E-3</v>
      </c>
      <c r="AB61" s="205">
        <f>+V61*'Calcula Tarifa (BIT)'!$C$12</f>
        <v>2.7039999999999998E-3</v>
      </c>
      <c r="AC61" s="205">
        <f t="shared" si="7"/>
        <v>7.9719361099692687E-3</v>
      </c>
      <c r="AD61" s="205">
        <f t="shared" si="8"/>
        <v>2.6968680695231041E-3</v>
      </c>
      <c r="AH61" s="54">
        <v>57</v>
      </c>
      <c r="AI61" s="206">
        <v>3.8310999999999998E-2</v>
      </c>
    </row>
    <row r="62" spans="2:35" ht="12.75">
      <c r="B62" s="50">
        <v>58</v>
      </c>
      <c r="C62" s="51">
        <f>+IF('Calcula Tarifa (BIT)'!$B$6="M",N62,O62)/1000</f>
        <v>6.4612057692307679E-3</v>
      </c>
      <c r="D62" s="52"/>
      <c r="F62" s="50">
        <v>58</v>
      </c>
      <c r="G62" s="51">
        <f>+(IF('Calcula Tarifa (BIT)'!$B$6="M",N62,O62)/1000)*'Calcula Tarifa (BIT)'!$C$9</f>
        <v>6.4612057692307679E-3</v>
      </c>
      <c r="H62" s="53"/>
      <c r="M62" s="54">
        <v>58</v>
      </c>
      <c r="N62" s="55">
        <f>+Tabla!N62</f>
        <v>6.4612057692307676</v>
      </c>
      <c r="O62" s="55">
        <f>+Tabla!O62</f>
        <v>3.9735307692307691</v>
      </c>
      <c r="Q62" s="208">
        <v>58</v>
      </c>
      <c r="R62" s="205">
        <v>3.0000000000000001E-6</v>
      </c>
      <c r="T62" s="54">
        <f t="shared" si="0"/>
        <v>58</v>
      </c>
      <c r="U62" s="205">
        <f t="shared" si="1"/>
        <v>6.4612057692307679E-3</v>
      </c>
      <c r="V62" s="205">
        <f t="shared" si="2"/>
        <v>3.0000000000000001E-6</v>
      </c>
      <c r="W62" s="205">
        <f t="shared" si="3"/>
        <v>6.464186385613524E-3</v>
      </c>
      <c r="X62" s="205">
        <f t="shared" si="4"/>
        <v>2.9903082058369012E-6</v>
      </c>
      <c r="Z62" s="54">
        <f t="shared" si="5"/>
        <v>58</v>
      </c>
      <c r="AA62" s="205">
        <f t="shared" si="6"/>
        <v>6.4612057692307679E-3</v>
      </c>
      <c r="AB62" s="205">
        <f>+V62*'Calcula Tarifa (BIT)'!$C$12</f>
        <v>3.0000000000000001E-6</v>
      </c>
      <c r="AC62" s="205">
        <f t="shared" si="7"/>
        <v>6.464186385613524E-3</v>
      </c>
      <c r="AD62" s="205">
        <f t="shared" si="8"/>
        <v>2.9903082058369012E-6</v>
      </c>
      <c r="AH62" s="54">
        <v>58</v>
      </c>
      <c r="AI62" s="206">
        <v>3.8398000000000002E-2</v>
      </c>
    </row>
    <row r="63" spans="2:35" ht="12.75">
      <c r="B63" s="50">
        <v>59</v>
      </c>
      <c r="C63" s="51">
        <f>+IF('Calcula Tarifa (BIT)'!$B$6="M",N63,O63)/1000</f>
        <v>7.6130692307692311E-3</v>
      </c>
      <c r="D63" s="52"/>
      <c r="F63" s="50">
        <v>59</v>
      </c>
      <c r="G63" s="51">
        <f>+(IF('Calcula Tarifa (BIT)'!$B$6="M",N63,O63)/1000)*'Calcula Tarifa (BIT)'!$C$9</f>
        <v>7.6130692307692311E-3</v>
      </c>
      <c r="H63" s="53"/>
      <c r="M63" s="54">
        <v>59</v>
      </c>
      <c r="N63" s="55">
        <f>+Tabla!N63</f>
        <v>7.6130692307692307</v>
      </c>
      <c r="O63" s="55">
        <f>+Tabla!O63</f>
        <v>4.2632115384615386</v>
      </c>
      <c r="Q63" s="208">
        <v>59</v>
      </c>
      <c r="R63" s="205">
        <v>3.3159999999999999E-3</v>
      </c>
      <c r="T63" s="54">
        <f t="shared" si="0"/>
        <v>59</v>
      </c>
      <c r="U63" s="205">
        <f t="shared" si="1"/>
        <v>7.6130692307692311E-3</v>
      </c>
      <c r="V63" s="205">
        <f t="shared" si="2"/>
        <v>3.3159999999999999E-3</v>
      </c>
      <c r="W63" s="205">
        <f t="shared" si="3"/>
        <v>1.0903824293199915E-2</v>
      </c>
      <c r="X63" s="205">
        <f t="shared" si="4"/>
        <v>3.3033983797368504E-3</v>
      </c>
      <c r="Z63" s="54">
        <f t="shared" si="5"/>
        <v>59</v>
      </c>
      <c r="AA63" s="205">
        <f t="shared" si="6"/>
        <v>7.6130692307692311E-3</v>
      </c>
      <c r="AB63" s="205">
        <f>+V63*'Calcula Tarifa (BIT)'!$C$12</f>
        <v>3.3159999999999999E-3</v>
      </c>
      <c r="AC63" s="205">
        <f t="shared" si="7"/>
        <v>1.0903824293199915E-2</v>
      </c>
      <c r="AD63" s="205">
        <f t="shared" si="8"/>
        <v>3.3033983797368504E-3</v>
      </c>
      <c r="AH63" s="54">
        <v>59</v>
      </c>
      <c r="AI63" s="206">
        <v>3.8499000000000005E-2</v>
      </c>
    </row>
    <row r="64" spans="2:35" ht="12.75">
      <c r="B64" s="50">
        <v>60</v>
      </c>
      <c r="C64" s="51">
        <f>+IF('Calcula Tarifa (BIT)'!$B$6="M",N64,O64)/1000</f>
        <v>8.7360749999999994E-3</v>
      </c>
      <c r="D64" s="52"/>
      <c r="F64" s="50">
        <v>60</v>
      </c>
      <c r="G64" s="51">
        <f>+(IF('Calcula Tarifa (BIT)'!$B$6="M",N64,O64)/1000)*'Calcula Tarifa (BIT)'!$C$9</f>
        <v>8.7360749999999994E-3</v>
      </c>
      <c r="H64" s="53"/>
      <c r="M64" s="54">
        <v>60</v>
      </c>
      <c r="N64" s="55">
        <f>+Tabla!N64</f>
        <v>8.7360749999999996</v>
      </c>
      <c r="O64" s="55">
        <f>+Tabla!O64</f>
        <v>4.5497384615384622</v>
      </c>
      <c r="Q64" s="208">
        <v>60</v>
      </c>
      <c r="R64" s="205">
        <v>3.6479999999999998E-3</v>
      </c>
      <c r="T64" s="54">
        <f t="shared" si="0"/>
        <v>60</v>
      </c>
      <c r="U64" s="205">
        <f t="shared" si="1"/>
        <v>8.7360749999999994E-3</v>
      </c>
      <c r="V64" s="205">
        <f t="shared" si="2"/>
        <v>3.6479999999999998E-3</v>
      </c>
      <c r="W64" s="205">
        <f t="shared" si="3"/>
        <v>1.2352205798399907E-2</v>
      </c>
      <c r="X64" s="205">
        <f t="shared" si="4"/>
        <v>3.6320943371866651E-3</v>
      </c>
      <c r="Z64" s="54">
        <f t="shared" si="5"/>
        <v>60</v>
      </c>
      <c r="AA64" s="205">
        <f t="shared" si="6"/>
        <v>8.7360749999999994E-3</v>
      </c>
      <c r="AB64" s="205">
        <f>+V64*'Calcula Tarifa (BIT)'!$C$12</f>
        <v>3.6479999999999998E-3</v>
      </c>
      <c r="AC64" s="205">
        <f t="shared" si="7"/>
        <v>1.2352205798399907E-2</v>
      </c>
      <c r="AD64" s="205">
        <f t="shared" si="8"/>
        <v>3.6320943371866651E-3</v>
      </c>
      <c r="AH64" s="54">
        <v>60</v>
      </c>
      <c r="AI64" s="206">
        <v>3.8616999999999999E-2</v>
      </c>
    </row>
    <row r="65" spans="2:35" ht="12.75">
      <c r="B65" s="50">
        <v>61</v>
      </c>
      <c r="C65" s="51">
        <f>+IF('Calcula Tarifa (BIT)'!$B$6="M",N65,O65)/1000</f>
        <v>9.8276999999999982E-3</v>
      </c>
      <c r="D65" s="52"/>
      <c r="F65" s="50">
        <v>61</v>
      </c>
      <c r="G65" s="51">
        <f>+(IF('Calcula Tarifa (BIT)'!$B$6="M",N65,O65)/1000)*'Calcula Tarifa (BIT)'!$C$9</f>
        <v>9.8276999999999982E-3</v>
      </c>
      <c r="H65" s="53"/>
      <c r="M65" s="54">
        <v>61</v>
      </c>
      <c r="N65" s="55">
        <f>+Tabla!N65</f>
        <v>9.8276999999999983</v>
      </c>
      <c r="O65" s="55">
        <f>+Tabla!O65</f>
        <v>4.8510884615384606</v>
      </c>
      <c r="Q65" s="208">
        <v>61</v>
      </c>
      <c r="R65" s="205">
        <v>4.0039999999999997E-3</v>
      </c>
      <c r="T65" s="54">
        <f t="shared" si="0"/>
        <v>61</v>
      </c>
      <c r="U65" s="205">
        <f t="shared" si="1"/>
        <v>9.8276999999999982E-3</v>
      </c>
      <c r="V65" s="205">
        <f t="shared" si="2"/>
        <v>4.0039999999999997E-3</v>
      </c>
      <c r="W65" s="205">
        <f t="shared" si="3"/>
        <v>1.3792349889199973E-2</v>
      </c>
      <c r="X65" s="205">
        <f t="shared" si="4"/>
        <v>3.9843641408926029E-3</v>
      </c>
      <c r="Z65" s="54">
        <f t="shared" si="5"/>
        <v>61</v>
      </c>
      <c r="AA65" s="205">
        <f t="shared" si="6"/>
        <v>9.8276999999999982E-3</v>
      </c>
      <c r="AB65" s="205">
        <f>+V65*'Calcula Tarifa (BIT)'!$C$12</f>
        <v>4.0039999999999997E-3</v>
      </c>
      <c r="AC65" s="205">
        <f t="shared" si="7"/>
        <v>1.3792349889199973E-2</v>
      </c>
      <c r="AD65" s="205">
        <f t="shared" si="8"/>
        <v>3.9843641408926029E-3</v>
      </c>
      <c r="AH65" s="54">
        <v>61</v>
      </c>
      <c r="AI65" s="206">
        <v>3.8755000000000005E-2</v>
      </c>
    </row>
    <row r="66" spans="2:35" ht="12.75">
      <c r="B66" s="50">
        <v>62</v>
      </c>
      <c r="C66" s="51">
        <f>+IF('Calcula Tarifa (BIT)'!$B$6="M",N66,O66)/1000</f>
        <v>1.0885499999999999E-2</v>
      </c>
      <c r="D66" s="52"/>
      <c r="F66" s="50">
        <v>62</v>
      </c>
      <c r="G66" s="51">
        <f>+(IF('Calcula Tarifa (BIT)'!$B$6="M",N66,O66)/1000)*'Calcula Tarifa (BIT)'!$C$9</f>
        <v>1.0885499999999999E-2</v>
      </c>
      <c r="H66" s="53"/>
      <c r="M66" s="54">
        <v>62</v>
      </c>
      <c r="N66" s="55">
        <f>+Tabla!N66</f>
        <v>10.885499999999999</v>
      </c>
      <c r="O66" s="55">
        <f>+Tabla!O66</f>
        <v>5.1469192307692309</v>
      </c>
      <c r="Q66" s="208">
        <v>62</v>
      </c>
      <c r="R66" s="205">
        <v>4.3759999999999997E-3</v>
      </c>
      <c r="T66" s="54">
        <f t="shared" si="0"/>
        <v>62</v>
      </c>
      <c r="U66" s="205">
        <f t="shared" si="1"/>
        <v>1.0885499999999999E-2</v>
      </c>
      <c r="V66" s="205">
        <f t="shared" si="2"/>
        <v>4.3759999999999997E-3</v>
      </c>
      <c r="W66" s="205">
        <f t="shared" si="3"/>
        <v>1.5213865052000064E-2</v>
      </c>
      <c r="X66" s="205">
        <f t="shared" si="4"/>
        <v>4.3522343556143027E-3</v>
      </c>
      <c r="Z66" s="54">
        <f t="shared" si="5"/>
        <v>62</v>
      </c>
      <c r="AA66" s="205">
        <f t="shared" si="6"/>
        <v>1.0885499999999999E-2</v>
      </c>
      <c r="AB66" s="205">
        <f>+V66*'Calcula Tarifa (BIT)'!$C$12</f>
        <v>4.3759999999999997E-3</v>
      </c>
      <c r="AC66" s="205">
        <f t="shared" si="7"/>
        <v>1.5213865052000064E-2</v>
      </c>
      <c r="AD66" s="205">
        <f t="shared" si="8"/>
        <v>4.3522343556143027E-3</v>
      </c>
      <c r="AH66" s="54">
        <v>62</v>
      </c>
      <c r="AI66" s="206">
        <v>3.8914000000000004E-2</v>
      </c>
    </row>
    <row r="67" spans="2:35" ht="12.75">
      <c r="B67" s="50">
        <v>63</v>
      </c>
      <c r="C67" s="51">
        <f>+IF('Calcula Tarifa (BIT)'!$B$6="M",N67,O67)/1000</f>
        <v>1.1590305769230768E-2</v>
      </c>
      <c r="D67" s="52"/>
      <c r="F67" s="50">
        <v>63</v>
      </c>
      <c r="G67" s="51">
        <f>+(IF('Calcula Tarifa (BIT)'!$B$6="M",N67,O67)/1000)*'Calcula Tarifa (BIT)'!$C$9</f>
        <v>1.1590305769230768E-2</v>
      </c>
      <c r="H67" s="53"/>
      <c r="M67" s="54">
        <v>63</v>
      </c>
      <c r="N67" s="55">
        <f>+Tabla!N67</f>
        <v>11.590305769230769</v>
      </c>
      <c r="O67" s="55">
        <f>+Tabla!O67</f>
        <v>5.8086749999999991</v>
      </c>
      <c r="Q67" s="208">
        <v>63</v>
      </c>
      <c r="R67" s="205">
        <v>4.7720000000000002E-3</v>
      </c>
      <c r="T67" s="54">
        <f t="shared" si="0"/>
        <v>63</v>
      </c>
      <c r="U67" s="205">
        <f t="shared" si="1"/>
        <v>1.1590305769230768E-2</v>
      </c>
      <c r="V67" s="205">
        <f t="shared" si="2"/>
        <v>4.7720000000000002E-3</v>
      </c>
      <c r="W67" s="205">
        <f t="shared" si="3"/>
        <v>1.6306996830100062E-2</v>
      </c>
      <c r="X67" s="205">
        <f t="shared" si="4"/>
        <v>4.7444111325212505E-3</v>
      </c>
      <c r="Z67" s="54">
        <f t="shared" si="5"/>
        <v>63</v>
      </c>
      <c r="AA67" s="205">
        <f t="shared" si="6"/>
        <v>1.1590305769230768E-2</v>
      </c>
      <c r="AB67" s="205">
        <f>+V67*'Calcula Tarifa (BIT)'!$C$12</f>
        <v>4.7720000000000002E-3</v>
      </c>
      <c r="AC67" s="205">
        <f t="shared" si="7"/>
        <v>1.6306996830100062E-2</v>
      </c>
      <c r="AD67" s="205">
        <f t="shared" si="8"/>
        <v>4.7444111325212505E-3</v>
      </c>
      <c r="AH67" s="54">
        <v>63</v>
      </c>
      <c r="AI67" s="206">
        <v>3.9098999999999995E-2</v>
      </c>
    </row>
    <row r="68" spans="2:35" ht="12.75">
      <c r="B68" s="50">
        <v>64</v>
      </c>
      <c r="C68" s="51">
        <f>+IF('Calcula Tarifa (BIT)'!$B$6="M",N68,O68)/1000</f>
        <v>1.2565711538461538E-2</v>
      </c>
      <c r="D68" s="52"/>
      <c r="F68" s="50">
        <v>64</v>
      </c>
      <c r="G68" s="51">
        <f>+(IF('Calcula Tarifa (BIT)'!$B$6="M",N68,O68)/1000)*'Calcula Tarifa (BIT)'!$C$9</f>
        <v>1.2565711538461538E-2</v>
      </c>
      <c r="H68" s="53"/>
      <c r="M68" s="54">
        <v>64</v>
      </c>
      <c r="N68" s="55">
        <f>+Tabla!N68</f>
        <v>12.565711538461537</v>
      </c>
      <c r="O68" s="55">
        <f>+Tabla!O68</f>
        <v>6.4931384615384617</v>
      </c>
      <c r="Q68" s="208">
        <v>64</v>
      </c>
      <c r="R68" s="205">
        <v>5.1840000000000002E-3</v>
      </c>
      <c r="T68" s="54">
        <f t="shared" si="0"/>
        <v>64</v>
      </c>
      <c r="U68" s="205">
        <f t="shared" si="1"/>
        <v>1.2565711538461538E-2</v>
      </c>
      <c r="V68" s="205">
        <f t="shared" si="2"/>
        <v>5.1840000000000002E-3</v>
      </c>
      <c r="W68" s="205">
        <f t="shared" si="3"/>
        <v>1.7684570889846096E-2</v>
      </c>
      <c r="X68" s="205">
        <f t="shared" si="4"/>
        <v>5.1515135689261153E-3</v>
      </c>
      <c r="Z68" s="54">
        <f t="shared" si="5"/>
        <v>64</v>
      </c>
      <c r="AA68" s="205">
        <f t="shared" si="6"/>
        <v>1.2565711538461538E-2</v>
      </c>
      <c r="AB68" s="205">
        <f>+V68*'Calcula Tarifa (BIT)'!$C$12</f>
        <v>5.1840000000000002E-3</v>
      </c>
      <c r="AC68" s="205">
        <f t="shared" si="7"/>
        <v>1.7684570889846096E-2</v>
      </c>
      <c r="AD68" s="205">
        <f t="shared" si="8"/>
        <v>5.1515135689261153E-3</v>
      </c>
      <c r="AH68" s="54">
        <v>64</v>
      </c>
      <c r="AI68" s="206">
        <v>3.9312E-2</v>
      </c>
    </row>
    <row r="69" spans="2:35" ht="12.75">
      <c r="B69" s="50">
        <v>65</v>
      </c>
      <c r="C69" s="51">
        <f>+IF('Calcula Tarifa (BIT)'!$B$6="M",N69,O69)/1000</f>
        <v>1.3502324999999999E-2</v>
      </c>
      <c r="D69" s="52"/>
      <c r="F69" s="50">
        <v>65</v>
      </c>
      <c r="G69" s="51">
        <f>+(IF('Calcula Tarifa (BIT)'!$B$6="M",N69,O69)/1000)*'Calcula Tarifa (BIT)'!$C$9</f>
        <v>1.3502324999999999E-2</v>
      </c>
      <c r="H69" s="53"/>
      <c r="M69" s="54">
        <v>65</v>
      </c>
      <c r="N69" s="55">
        <f>+Tabla!N69</f>
        <v>13.502324999999999</v>
      </c>
      <c r="O69" s="55">
        <f>+Tabla!O69</f>
        <v>7.2040942307692308</v>
      </c>
      <c r="T69" s="54">
        <f t="shared" ref="T69:T104" si="9">+M69</f>
        <v>65</v>
      </c>
      <c r="U69" s="205">
        <f t="shared" ref="U69:U104" si="10">+G69</f>
        <v>1.3502324999999999E-2</v>
      </c>
      <c r="V69" s="205">
        <f t="shared" ref="V69:V104" si="11">+R69</f>
        <v>0</v>
      </c>
      <c r="W69" s="205">
        <f t="shared" ref="W69:W104" si="12">1-(1-U69)*(1-V69)</f>
        <v>1.3502325000000037E-2</v>
      </c>
      <c r="X69" s="205">
        <f t="shared" ref="X69:X104" si="13">+(V69*(1-0.5*U69))/(1-0.25*V69*U69)</f>
        <v>0</v>
      </c>
      <c r="Z69" s="54">
        <f t="shared" ref="Z69:Z104" si="14">+T69</f>
        <v>65</v>
      </c>
      <c r="AA69" s="205">
        <f t="shared" ref="AA69:AA104" si="15">+U69</f>
        <v>1.3502324999999999E-2</v>
      </c>
      <c r="AB69" s="205">
        <f>+V69*'Calcula Tarifa (BIT)'!$C$12</f>
        <v>0</v>
      </c>
      <c r="AC69" s="205">
        <f t="shared" ref="AC69:AC104" si="16">1-(1-AA69)*(1-AB69)</f>
        <v>1.3502325000000037E-2</v>
      </c>
      <c r="AD69" s="205">
        <f t="shared" ref="AD69:AD104" si="17">+(AB69*(1-0.5*AA69))/(1-0.25*AB69*AA69)</f>
        <v>0</v>
      </c>
      <c r="AH69" s="54">
        <v>65</v>
      </c>
      <c r="AI69" s="206">
        <v>3.9558999999999997E-2</v>
      </c>
    </row>
    <row r="70" spans="2:35" ht="12.75">
      <c r="B70" s="50">
        <v>66</v>
      </c>
      <c r="C70" s="51">
        <f>+IF('Calcula Tarifa (BIT)'!$B$6="M",N70,O70)/1000</f>
        <v>1.4092094230769233E-2</v>
      </c>
      <c r="D70" s="52"/>
      <c r="F70" s="50">
        <v>66</v>
      </c>
      <c r="G70" s="51">
        <f>+(IF('Calcula Tarifa (BIT)'!$B$6="M",N70,O70)/1000)*'Calcula Tarifa (BIT)'!$C$9</f>
        <v>1.4092094230769233E-2</v>
      </c>
      <c r="H70" s="53"/>
      <c r="M70" s="54">
        <v>66</v>
      </c>
      <c r="N70" s="55">
        <f>+Tabla!N70</f>
        <v>14.092094230769233</v>
      </c>
      <c r="O70" s="55">
        <f>+Tabla!O70</f>
        <v>7.9666942307692317</v>
      </c>
      <c r="T70" s="54">
        <f t="shared" si="9"/>
        <v>66</v>
      </c>
      <c r="U70" s="205">
        <f t="shared" si="10"/>
        <v>1.4092094230769233E-2</v>
      </c>
      <c r="V70" s="205">
        <f t="shared" si="11"/>
        <v>0</v>
      </c>
      <c r="W70" s="205">
        <f t="shared" si="12"/>
        <v>1.4092094230769181E-2</v>
      </c>
      <c r="X70" s="205">
        <f t="shared" si="13"/>
        <v>0</v>
      </c>
      <c r="Z70" s="54">
        <f t="shared" si="14"/>
        <v>66</v>
      </c>
      <c r="AA70" s="205">
        <f t="shared" si="15"/>
        <v>1.4092094230769233E-2</v>
      </c>
      <c r="AB70" s="205">
        <f>+V70*'Calcula Tarifa (BIT)'!$C$12</f>
        <v>0</v>
      </c>
      <c r="AC70" s="205">
        <f t="shared" si="16"/>
        <v>1.4092094230769181E-2</v>
      </c>
      <c r="AD70" s="205">
        <f t="shared" si="17"/>
        <v>0</v>
      </c>
      <c r="AH70" s="54">
        <v>66</v>
      </c>
      <c r="AI70" s="206">
        <v>3.9843000000000003E-2</v>
      </c>
    </row>
    <row r="71" spans="2:35" ht="12.75">
      <c r="B71" s="50">
        <v>67</v>
      </c>
      <c r="C71" s="51">
        <f>+IF('Calcula Tarifa (BIT)'!$B$6="M",N71,O71)/1000</f>
        <v>1.5171419230769232E-2</v>
      </c>
      <c r="D71" s="52"/>
      <c r="F71" s="50">
        <v>67</v>
      </c>
      <c r="G71" s="51">
        <f>+(IF('Calcula Tarifa (BIT)'!$B$6="M",N71,O71)/1000)*'Calcula Tarifa (BIT)'!$C$9</f>
        <v>1.5171419230769232E-2</v>
      </c>
      <c r="H71" s="53"/>
      <c r="M71" s="54">
        <v>67</v>
      </c>
      <c r="N71" s="55">
        <f>+Tabla!N71</f>
        <v>15.171419230769231</v>
      </c>
      <c r="O71" s="55">
        <f>+Tabla!O71</f>
        <v>8.5491307692307679</v>
      </c>
      <c r="T71" s="54">
        <f t="shared" si="9"/>
        <v>67</v>
      </c>
      <c r="U71" s="205">
        <f t="shared" si="10"/>
        <v>1.5171419230769232E-2</v>
      </c>
      <c r="V71" s="205">
        <f t="shared" si="11"/>
        <v>0</v>
      </c>
      <c r="W71" s="205">
        <f t="shared" si="12"/>
        <v>1.5171419230769256E-2</v>
      </c>
      <c r="X71" s="205">
        <f t="shared" si="13"/>
        <v>0</v>
      </c>
      <c r="Z71" s="54">
        <f t="shared" si="14"/>
        <v>67</v>
      </c>
      <c r="AA71" s="205">
        <f t="shared" si="15"/>
        <v>1.5171419230769232E-2</v>
      </c>
      <c r="AB71" s="205">
        <f>+V71*'Calcula Tarifa (BIT)'!$C$12</f>
        <v>0</v>
      </c>
      <c r="AC71" s="205">
        <f t="shared" si="16"/>
        <v>1.5171419230769256E-2</v>
      </c>
      <c r="AD71" s="205">
        <f t="shared" si="17"/>
        <v>0</v>
      </c>
      <c r="AH71" s="54">
        <v>67</v>
      </c>
      <c r="AI71" s="206">
        <v>4.0170000000000004E-2</v>
      </c>
    </row>
    <row r="72" spans="2:35" ht="12.75">
      <c r="B72" s="50">
        <v>68</v>
      </c>
      <c r="C72" s="51">
        <f>+IF('Calcula Tarifa (BIT)'!$B$6="M",N72,O72)/1000</f>
        <v>1.6002299999999997E-2</v>
      </c>
      <c r="D72" s="52"/>
      <c r="F72" s="50">
        <v>68</v>
      </c>
      <c r="G72" s="51">
        <f>+(IF('Calcula Tarifa (BIT)'!$B$6="M",N72,O72)/1000)*'Calcula Tarifa (BIT)'!$C$9</f>
        <v>1.6002299999999997E-2</v>
      </c>
      <c r="H72" s="53"/>
      <c r="M72" s="54">
        <v>68</v>
      </c>
      <c r="N72" s="55">
        <f>+Tabla!N72</f>
        <v>16.002299999999998</v>
      </c>
      <c r="O72" s="55">
        <f>+Tabla!O72</f>
        <v>9.9715942307692309</v>
      </c>
      <c r="T72" s="54">
        <f t="shared" si="9"/>
        <v>68</v>
      </c>
      <c r="U72" s="205">
        <f t="shared" si="10"/>
        <v>1.6002299999999997E-2</v>
      </c>
      <c r="V72" s="205">
        <f t="shared" si="11"/>
        <v>0</v>
      </c>
      <c r="W72" s="205">
        <f t="shared" si="12"/>
        <v>1.6002300000000025E-2</v>
      </c>
      <c r="X72" s="205">
        <f t="shared" si="13"/>
        <v>0</v>
      </c>
      <c r="Z72" s="54">
        <f t="shared" si="14"/>
        <v>68</v>
      </c>
      <c r="AA72" s="205">
        <f t="shared" si="15"/>
        <v>1.6002299999999997E-2</v>
      </c>
      <c r="AB72" s="205">
        <f>+V72*'Calcula Tarifa (BIT)'!$C$12</f>
        <v>0</v>
      </c>
      <c r="AC72" s="205">
        <f t="shared" si="16"/>
        <v>1.6002300000000025E-2</v>
      </c>
      <c r="AD72" s="205">
        <f t="shared" si="17"/>
        <v>0</v>
      </c>
      <c r="AH72" s="54">
        <v>68</v>
      </c>
      <c r="AI72" s="206">
        <v>4.0547E-2</v>
      </c>
    </row>
    <row r="73" spans="2:35" ht="12.75">
      <c r="B73" s="50">
        <v>69</v>
      </c>
      <c r="C73" s="51">
        <f>+IF('Calcula Tarifa (BIT)'!$B$6="M",N73,O73)/1000</f>
        <v>1.6812286538461538E-2</v>
      </c>
      <c r="D73" s="52"/>
      <c r="F73" s="50">
        <v>69</v>
      </c>
      <c r="G73" s="51">
        <f>+(IF('Calcula Tarifa (BIT)'!$B$6="M",N73,O73)/1000)*'Calcula Tarifa (BIT)'!$C$9</f>
        <v>1.6812286538461538E-2</v>
      </c>
      <c r="H73" s="53"/>
      <c r="M73" s="54">
        <v>69</v>
      </c>
      <c r="N73" s="55">
        <f>+Tabla!N73</f>
        <v>16.812286538461539</v>
      </c>
      <c r="O73" s="55">
        <f>+Tabla!O73</f>
        <v>11.499238461538463</v>
      </c>
      <c r="T73" s="54">
        <f t="shared" si="9"/>
        <v>69</v>
      </c>
      <c r="U73" s="205">
        <f t="shared" si="10"/>
        <v>1.6812286538461538E-2</v>
      </c>
      <c r="V73" s="205">
        <f t="shared" si="11"/>
        <v>0</v>
      </c>
      <c r="W73" s="205">
        <f t="shared" si="12"/>
        <v>1.6812286538461563E-2</v>
      </c>
      <c r="X73" s="205">
        <f t="shared" si="13"/>
        <v>0</v>
      </c>
      <c r="Z73" s="54">
        <f t="shared" si="14"/>
        <v>69</v>
      </c>
      <c r="AA73" s="205">
        <f t="shared" si="15"/>
        <v>1.6812286538461538E-2</v>
      </c>
      <c r="AB73" s="205">
        <f>+V73*'Calcula Tarifa (BIT)'!$C$12</f>
        <v>0</v>
      </c>
      <c r="AC73" s="205">
        <f t="shared" si="16"/>
        <v>1.6812286538461563E-2</v>
      </c>
      <c r="AD73" s="205">
        <f t="shared" si="17"/>
        <v>0</v>
      </c>
      <c r="AH73" s="54">
        <v>69</v>
      </c>
      <c r="AI73" s="206">
        <v>4.0979999999999996E-2</v>
      </c>
    </row>
    <row r="74" spans="2:35" ht="12.75">
      <c r="B74" s="50">
        <v>70</v>
      </c>
      <c r="C74" s="51">
        <f>+IF('Calcula Tarifa (BIT)'!$B$6="M",N74,O74)/1000</f>
        <v>1.7663430769230767E-2</v>
      </c>
      <c r="D74" s="52"/>
      <c r="F74" s="50">
        <v>70</v>
      </c>
      <c r="G74" s="51">
        <f>+(IF('Calcula Tarifa (BIT)'!$B$6="M",N74,O74)/1000)*'Calcula Tarifa (BIT)'!$C$9</f>
        <v>1.7663430769230767E-2</v>
      </c>
      <c r="H74" s="53"/>
      <c r="M74" s="54">
        <v>70</v>
      </c>
      <c r="N74" s="55">
        <f>+Tabla!N74</f>
        <v>17.663430769230768</v>
      </c>
      <c r="O74" s="55">
        <f>+Tabla!O74</f>
        <v>12.996211538461539</v>
      </c>
      <c r="T74" s="54">
        <f t="shared" si="9"/>
        <v>70</v>
      </c>
      <c r="U74" s="205">
        <f t="shared" si="10"/>
        <v>1.7663430769230767E-2</v>
      </c>
      <c r="V74" s="205">
        <f t="shared" si="11"/>
        <v>0</v>
      </c>
      <c r="W74" s="205">
        <f t="shared" si="12"/>
        <v>1.7663430769230715E-2</v>
      </c>
      <c r="X74" s="205">
        <f t="shared" si="13"/>
        <v>0</v>
      </c>
      <c r="Z74" s="54">
        <f t="shared" si="14"/>
        <v>70</v>
      </c>
      <c r="AA74" s="205">
        <f t="shared" si="15"/>
        <v>1.7663430769230767E-2</v>
      </c>
      <c r="AB74" s="205">
        <f>+V74*'Calcula Tarifa (BIT)'!$C$12</f>
        <v>0</v>
      </c>
      <c r="AC74" s="205">
        <f t="shared" si="16"/>
        <v>1.7663430769230715E-2</v>
      </c>
      <c r="AD74" s="205">
        <f t="shared" si="17"/>
        <v>0</v>
      </c>
      <c r="AH74" s="54">
        <v>70</v>
      </c>
      <c r="AI74" s="206">
        <v>4.1478000000000001E-2</v>
      </c>
    </row>
    <row r="75" spans="2:35" ht="12.75">
      <c r="B75" s="50">
        <v>71</v>
      </c>
      <c r="C75" s="51">
        <f>+IF('Calcula Tarifa (BIT)'!$B$6="M",N75,O75)/1000</f>
        <v>1.8614788461538464E-2</v>
      </c>
      <c r="D75" s="52"/>
      <c r="F75" s="50">
        <v>71</v>
      </c>
      <c r="G75" s="51">
        <f>+(IF('Calcula Tarifa (BIT)'!$B$6="M",N75,O75)/1000)*'Calcula Tarifa (BIT)'!$C$9</f>
        <v>1.8614788461538464E-2</v>
      </c>
      <c r="H75" s="53"/>
      <c r="M75" s="54">
        <v>71</v>
      </c>
      <c r="N75" s="55">
        <f>+Tabla!N75</f>
        <v>18.614788461538463</v>
      </c>
      <c r="O75" s="55">
        <f>+Tabla!O75</f>
        <v>14.431605769230767</v>
      </c>
      <c r="T75" s="54">
        <f t="shared" si="9"/>
        <v>71</v>
      </c>
      <c r="U75" s="205">
        <f t="shared" si="10"/>
        <v>1.8614788461538464E-2</v>
      </c>
      <c r="V75" s="205">
        <f t="shared" si="11"/>
        <v>0</v>
      </c>
      <c r="W75" s="205">
        <f t="shared" si="12"/>
        <v>1.8614788461538412E-2</v>
      </c>
      <c r="X75" s="205">
        <f t="shared" si="13"/>
        <v>0</v>
      </c>
      <c r="Z75" s="54">
        <f t="shared" si="14"/>
        <v>71</v>
      </c>
      <c r="AA75" s="205">
        <f t="shared" si="15"/>
        <v>1.8614788461538464E-2</v>
      </c>
      <c r="AB75" s="205">
        <f>+V75*'Calcula Tarifa (BIT)'!$C$12</f>
        <v>0</v>
      </c>
      <c r="AC75" s="205">
        <f t="shared" si="16"/>
        <v>1.8614788461538412E-2</v>
      </c>
      <c r="AD75" s="205">
        <f t="shared" si="17"/>
        <v>0</v>
      </c>
      <c r="AH75" s="54">
        <v>71</v>
      </c>
      <c r="AI75" s="206">
        <v>4.2049999999999997E-2</v>
      </c>
    </row>
    <row r="76" spans="2:35" ht="12.75">
      <c r="B76" s="50">
        <v>72</v>
      </c>
      <c r="C76" s="51">
        <f>+IF('Calcula Tarifa (BIT)'!$B$6="M",N76,O76)/1000</f>
        <v>1.9727386538461539E-2</v>
      </c>
      <c r="D76" s="52"/>
      <c r="F76" s="50">
        <v>72</v>
      </c>
      <c r="G76" s="51">
        <f>+(IF('Calcula Tarifa (BIT)'!$B$6="M",N76,O76)/1000)*'Calcula Tarifa (BIT)'!$C$9</f>
        <v>1.9727386538461539E-2</v>
      </c>
      <c r="H76" s="53"/>
      <c r="M76" s="54">
        <v>72</v>
      </c>
      <c r="N76" s="55">
        <f>+Tabla!N76</f>
        <v>19.727386538461538</v>
      </c>
      <c r="O76" s="55">
        <f>+Tabla!O76</f>
        <v>15.865186538461538</v>
      </c>
      <c r="T76" s="54">
        <f t="shared" si="9"/>
        <v>72</v>
      </c>
      <c r="U76" s="205">
        <f t="shared" si="10"/>
        <v>1.9727386538461539E-2</v>
      </c>
      <c r="V76" s="205">
        <f t="shared" si="11"/>
        <v>0</v>
      </c>
      <c r="W76" s="205">
        <f t="shared" si="12"/>
        <v>1.9727386538461511E-2</v>
      </c>
      <c r="X76" s="205">
        <f t="shared" si="13"/>
        <v>0</v>
      </c>
      <c r="Z76" s="54">
        <f t="shared" si="14"/>
        <v>72</v>
      </c>
      <c r="AA76" s="205">
        <f t="shared" si="15"/>
        <v>1.9727386538461539E-2</v>
      </c>
      <c r="AB76" s="205">
        <f>+V76*'Calcula Tarifa (BIT)'!$C$12</f>
        <v>0</v>
      </c>
      <c r="AC76" s="205">
        <f t="shared" si="16"/>
        <v>1.9727386538461511E-2</v>
      </c>
      <c r="AD76" s="205">
        <f t="shared" si="17"/>
        <v>0</v>
      </c>
      <c r="AH76" s="54">
        <v>72</v>
      </c>
      <c r="AI76" s="206">
        <v>4.2706000000000001E-2</v>
      </c>
    </row>
    <row r="77" spans="2:35" ht="12.75">
      <c r="B77" s="50">
        <v>73</v>
      </c>
      <c r="C77" s="51">
        <f>+IF('Calcula Tarifa (BIT)'!$B$6="M",N77,O77)/1000</f>
        <v>2.2817761538461535E-2</v>
      </c>
      <c r="D77" s="52"/>
      <c r="F77" s="50">
        <v>73</v>
      </c>
      <c r="G77" s="51">
        <f>+(IF('Calcula Tarifa (BIT)'!$B$6="M",N77,O77)/1000)*'Calcula Tarifa (BIT)'!$C$9</f>
        <v>2.2817761538461535E-2</v>
      </c>
      <c r="H77" s="53"/>
      <c r="M77" s="54">
        <v>73</v>
      </c>
      <c r="N77" s="55">
        <f>+Tabla!N77</f>
        <v>22.817761538461536</v>
      </c>
      <c r="O77" s="55">
        <f>+Tabla!O77</f>
        <v>17.640644230769229</v>
      </c>
      <c r="T77" s="54">
        <f t="shared" si="9"/>
        <v>73</v>
      </c>
      <c r="U77" s="205">
        <f t="shared" si="10"/>
        <v>2.2817761538461535E-2</v>
      </c>
      <c r="V77" s="205">
        <f t="shared" si="11"/>
        <v>0</v>
      </c>
      <c r="W77" s="205">
        <f t="shared" si="12"/>
        <v>2.281776153846149E-2</v>
      </c>
      <c r="X77" s="205">
        <f t="shared" si="13"/>
        <v>0</v>
      </c>
      <c r="Z77" s="54">
        <f t="shared" si="14"/>
        <v>73</v>
      </c>
      <c r="AA77" s="205">
        <f t="shared" si="15"/>
        <v>2.2817761538461535E-2</v>
      </c>
      <c r="AB77" s="205">
        <f>+V77*'Calcula Tarifa (BIT)'!$C$12</f>
        <v>0</v>
      </c>
      <c r="AC77" s="205">
        <f t="shared" si="16"/>
        <v>2.281776153846149E-2</v>
      </c>
      <c r="AD77" s="205">
        <f t="shared" si="17"/>
        <v>0</v>
      </c>
      <c r="AH77" s="54">
        <v>73</v>
      </c>
      <c r="AI77" s="206">
        <v>4.3461E-2</v>
      </c>
    </row>
    <row r="78" spans="2:35" ht="12.75">
      <c r="B78" s="50">
        <v>74</v>
      </c>
      <c r="C78" s="51">
        <f>+IF('Calcula Tarifa (BIT)'!$B$6="M",N78,O78)/1000</f>
        <v>2.5648574999999996E-2</v>
      </c>
      <c r="D78" s="52"/>
      <c r="F78" s="50">
        <v>74</v>
      </c>
      <c r="G78" s="51">
        <f>+(IF('Calcula Tarifa (BIT)'!$B$6="M",N78,O78)/1000)*'Calcula Tarifa (BIT)'!$C$9</f>
        <v>2.5648574999999996E-2</v>
      </c>
      <c r="H78" s="53"/>
      <c r="M78" s="54">
        <v>74</v>
      </c>
      <c r="N78" s="55">
        <f>+Tabla!N78</f>
        <v>25.648574999999997</v>
      </c>
      <c r="O78" s="55">
        <f>+Tabla!O78</f>
        <v>19.537288461538459</v>
      </c>
      <c r="T78" s="54">
        <f t="shared" si="9"/>
        <v>74</v>
      </c>
      <c r="U78" s="205">
        <f t="shared" si="10"/>
        <v>2.5648574999999996E-2</v>
      </c>
      <c r="V78" s="205">
        <f t="shared" si="11"/>
        <v>0</v>
      </c>
      <c r="W78" s="205">
        <f t="shared" si="12"/>
        <v>2.5648574999999951E-2</v>
      </c>
      <c r="X78" s="205">
        <f t="shared" si="13"/>
        <v>0</v>
      </c>
      <c r="Z78" s="54">
        <f t="shared" si="14"/>
        <v>74</v>
      </c>
      <c r="AA78" s="205">
        <f t="shared" si="15"/>
        <v>2.5648574999999996E-2</v>
      </c>
      <c r="AB78" s="205">
        <f>+V78*'Calcula Tarifa (BIT)'!$C$12</f>
        <v>0</v>
      </c>
      <c r="AC78" s="205">
        <f t="shared" si="16"/>
        <v>2.5648574999999951E-2</v>
      </c>
      <c r="AD78" s="205">
        <f t="shared" si="17"/>
        <v>0</v>
      </c>
      <c r="AH78" s="54">
        <v>74</v>
      </c>
      <c r="AI78" s="206">
        <v>4.4326999999999998E-2</v>
      </c>
    </row>
    <row r="79" spans="2:35" ht="12.75">
      <c r="B79" s="50">
        <v>75</v>
      </c>
      <c r="C79" s="51">
        <f>+IF('Calcula Tarifa (BIT)'!$B$6="M",N79,O79)/1000</f>
        <v>2.8082713461538462E-2</v>
      </c>
      <c r="D79" s="52"/>
      <c r="F79" s="50">
        <v>75</v>
      </c>
      <c r="G79" s="51">
        <f>+(IF('Calcula Tarifa (BIT)'!$B$6="M",N79,O79)/1000)*'Calcula Tarifa (BIT)'!$C$9</f>
        <v>2.8082713461538462E-2</v>
      </c>
      <c r="H79" s="53"/>
      <c r="M79" s="54">
        <v>75</v>
      </c>
      <c r="N79" s="55">
        <f>+Tabla!N79</f>
        <v>28.082713461538461</v>
      </c>
      <c r="O79" s="55">
        <f>+Tabla!O79</f>
        <v>21.372511538461538</v>
      </c>
      <c r="T79" s="54">
        <f t="shared" si="9"/>
        <v>75</v>
      </c>
      <c r="U79" s="205">
        <f t="shared" si="10"/>
        <v>2.8082713461538462E-2</v>
      </c>
      <c r="V79" s="205">
        <f t="shared" si="11"/>
        <v>0</v>
      </c>
      <c r="W79" s="205">
        <f t="shared" si="12"/>
        <v>2.8082713461538455E-2</v>
      </c>
      <c r="X79" s="205">
        <f t="shared" si="13"/>
        <v>0</v>
      </c>
      <c r="Z79" s="54">
        <f t="shared" si="14"/>
        <v>75</v>
      </c>
      <c r="AA79" s="205">
        <f t="shared" si="15"/>
        <v>2.8082713461538462E-2</v>
      </c>
      <c r="AB79" s="205">
        <f>+V79*'Calcula Tarifa (BIT)'!$C$12</f>
        <v>0</v>
      </c>
      <c r="AC79" s="205">
        <f t="shared" si="16"/>
        <v>2.8082713461538455E-2</v>
      </c>
      <c r="AD79" s="205">
        <f t="shared" si="17"/>
        <v>0</v>
      </c>
      <c r="AH79" s="54">
        <v>75</v>
      </c>
      <c r="AI79" s="206">
        <v>4.5323000000000002E-2</v>
      </c>
    </row>
    <row r="80" spans="2:35" ht="12.75">
      <c r="B80" s="50">
        <v>76</v>
      </c>
      <c r="C80" s="51">
        <f>+IF('Calcula Tarifa (BIT)'!$B$6="M",N80,O80)/1000</f>
        <v>3.0819463461538459E-2</v>
      </c>
      <c r="D80" s="52"/>
      <c r="F80" s="50">
        <v>76</v>
      </c>
      <c r="G80" s="51">
        <f>+(IF('Calcula Tarifa (BIT)'!$B$6="M",N80,O80)/1000)*'Calcula Tarifa (BIT)'!$C$9</f>
        <v>3.0819463461538459E-2</v>
      </c>
      <c r="H80" s="53"/>
      <c r="M80" s="54">
        <v>76</v>
      </c>
      <c r="N80" s="55">
        <f>+Tabla!N80</f>
        <v>30.819463461538458</v>
      </c>
      <c r="O80" s="55">
        <f>+Tabla!O80</f>
        <v>23.269155769230771</v>
      </c>
      <c r="T80" s="54">
        <f t="shared" si="9"/>
        <v>76</v>
      </c>
      <c r="U80" s="205">
        <f t="shared" si="10"/>
        <v>3.0819463461538459E-2</v>
      </c>
      <c r="V80" s="205">
        <f t="shared" si="11"/>
        <v>0</v>
      </c>
      <c r="W80" s="205">
        <f t="shared" si="12"/>
        <v>3.081946346153841E-2</v>
      </c>
      <c r="X80" s="205">
        <f t="shared" si="13"/>
        <v>0</v>
      </c>
      <c r="Z80" s="54">
        <f t="shared" si="14"/>
        <v>76</v>
      </c>
      <c r="AA80" s="205">
        <f t="shared" si="15"/>
        <v>3.0819463461538459E-2</v>
      </c>
      <c r="AB80" s="205">
        <f>+V80*'Calcula Tarifa (BIT)'!$C$12</f>
        <v>0</v>
      </c>
      <c r="AC80" s="205">
        <f t="shared" si="16"/>
        <v>3.081946346153841E-2</v>
      </c>
      <c r="AD80" s="205">
        <f t="shared" si="17"/>
        <v>0</v>
      </c>
      <c r="AH80" s="54">
        <v>76</v>
      </c>
      <c r="AI80" s="206">
        <v>4.6469999999999997E-2</v>
      </c>
    </row>
    <row r="81" spans="2:35" ht="12.75">
      <c r="B81" s="50">
        <v>77</v>
      </c>
      <c r="C81" s="51">
        <f>+IF('Calcula Tarifa (BIT)'!$B$6="M",N81,O81)/1000</f>
        <v>3.3896986538461543E-2</v>
      </c>
      <c r="D81" s="52"/>
      <c r="F81" s="50">
        <v>77</v>
      </c>
      <c r="G81" s="51">
        <f>+(IF('Calcula Tarifa (BIT)'!$B$6="M",N81,O81)/1000)*'Calcula Tarifa (BIT)'!$C$9</f>
        <v>3.3896986538461543E-2</v>
      </c>
      <c r="H81" s="53"/>
      <c r="M81" s="54">
        <v>77</v>
      </c>
      <c r="N81" s="55">
        <f>+Tabla!N81</f>
        <v>33.89698653846154</v>
      </c>
      <c r="O81" s="55">
        <f>+Tabla!O81</f>
        <v>25.833074999999997</v>
      </c>
      <c r="T81" s="54">
        <f t="shared" si="9"/>
        <v>77</v>
      </c>
      <c r="U81" s="205">
        <f t="shared" si="10"/>
        <v>3.3896986538461543E-2</v>
      </c>
      <c r="V81" s="205">
        <f t="shared" si="11"/>
        <v>0</v>
      </c>
      <c r="W81" s="205">
        <f t="shared" si="12"/>
        <v>3.3896986538461515E-2</v>
      </c>
      <c r="X81" s="205">
        <f t="shared" si="13"/>
        <v>0</v>
      </c>
      <c r="Z81" s="54">
        <f t="shared" si="14"/>
        <v>77</v>
      </c>
      <c r="AA81" s="205">
        <f t="shared" si="15"/>
        <v>3.3896986538461543E-2</v>
      </c>
      <c r="AB81" s="205">
        <f>+V81*'Calcula Tarifa (BIT)'!$C$12</f>
        <v>0</v>
      </c>
      <c r="AC81" s="205">
        <f t="shared" si="16"/>
        <v>3.3896986538461515E-2</v>
      </c>
      <c r="AD81" s="205">
        <f t="shared" si="17"/>
        <v>0</v>
      </c>
      <c r="AH81" s="54">
        <v>77</v>
      </c>
      <c r="AI81" s="206">
        <v>4.7789999999999999E-2</v>
      </c>
    </row>
    <row r="82" spans="2:35" ht="12.75">
      <c r="B82" s="50">
        <v>78</v>
      </c>
      <c r="C82" s="51">
        <f>+IF('Calcula Tarifa (BIT)'!$B$6="M",N82,O82)/1000</f>
        <v>3.7353286538461532E-2</v>
      </c>
      <c r="D82" s="52"/>
      <c r="F82" s="50">
        <v>78</v>
      </c>
      <c r="G82" s="51">
        <f>+(IF('Calcula Tarifa (BIT)'!$B$6="M",N82,O82)/1000)*'Calcula Tarifa (BIT)'!$C$9</f>
        <v>3.7353286538461532E-2</v>
      </c>
      <c r="H82" s="53"/>
      <c r="M82" s="54">
        <v>78</v>
      </c>
      <c r="N82" s="55">
        <f>+Tabla!N82</f>
        <v>37.353286538461532</v>
      </c>
      <c r="O82" s="55">
        <f>+Tabla!O82</f>
        <v>29.21376153846154</v>
      </c>
      <c r="T82" s="54">
        <f t="shared" si="9"/>
        <v>78</v>
      </c>
      <c r="U82" s="205">
        <f t="shared" si="10"/>
        <v>3.7353286538461532E-2</v>
      </c>
      <c r="V82" s="205">
        <f t="shared" si="11"/>
        <v>0</v>
      </c>
      <c r="W82" s="205">
        <f t="shared" si="12"/>
        <v>3.7353286538461483E-2</v>
      </c>
      <c r="X82" s="205">
        <f t="shared" si="13"/>
        <v>0</v>
      </c>
      <c r="Z82" s="54">
        <f t="shared" si="14"/>
        <v>78</v>
      </c>
      <c r="AA82" s="205">
        <f t="shared" si="15"/>
        <v>3.7353286538461532E-2</v>
      </c>
      <c r="AB82" s="205">
        <f>+V82*'Calcula Tarifa (BIT)'!$C$12</f>
        <v>0</v>
      </c>
      <c r="AC82" s="205">
        <f t="shared" si="16"/>
        <v>3.7353286538461483E-2</v>
      </c>
      <c r="AD82" s="205">
        <f t="shared" si="17"/>
        <v>0</v>
      </c>
      <c r="AH82" s="54">
        <v>78</v>
      </c>
      <c r="AI82" s="206">
        <v>4.9313999999999997E-2</v>
      </c>
    </row>
    <row r="83" spans="2:35" ht="12.75">
      <c r="B83" s="50">
        <v>79</v>
      </c>
      <c r="C83" s="51">
        <f>+IF('Calcula Tarifa (BIT)'!$B$6="M",N83,O83)/1000</f>
        <v>4.1233936538461545E-2</v>
      </c>
      <c r="D83" s="52"/>
      <c r="F83" s="50">
        <v>79</v>
      </c>
      <c r="G83" s="51">
        <f>+(IF('Calcula Tarifa (BIT)'!$B$6="M",N83,O83)/1000)*'Calcula Tarifa (BIT)'!$C$9</f>
        <v>4.1233936538461545E-2</v>
      </c>
      <c r="H83" s="53"/>
      <c r="M83" s="54">
        <v>79</v>
      </c>
      <c r="N83" s="55">
        <f>+Tabla!N83</f>
        <v>41.233936538461542</v>
      </c>
      <c r="O83" s="55">
        <f>+Tabla!O83</f>
        <v>32.543355769230772</v>
      </c>
      <c r="T83" s="54">
        <f t="shared" si="9"/>
        <v>79</v>
      </c>
      <c r="U83" s="205">
        <f t="shared" si="10"/>
        <v>4.1233936538461545E-2</v>
      </c>
      <c r="V83" s="205">
        <f t="shared" si="11"/>
        <v>0</v>
      </c>
      <c r="W83" s="205">
        <f t="shared" si="12"/>
        <v>4.1233936538461524E-2</v>
      </c>
      <c r="X83" s="205">
        <f t="shared" si="13"/>
        <v>0</v>
      </c>
      <c r="Z83" s="54">
        <f t="shared" si="14"/>
        <v>79</v>
      </c>
      <c r="AA83" s="205">
        <f t="shared" si="15"/>
        <v>4.1233936538461545E-2</v>
      </c>
      <c r="AB83" s="205">
        <f>+V83*'Calcula Tarifa (BIT)'!$C$12</f>
        <v>0</v>
      </c>
      <c r="AC83" s="205">
        <f t="shared" si="16"/>
        <v>4.1233936538461524E-2</v>
      </c>
      <c r="AD83" s="205">
        <f t="shared" si="17"/>
        <v>0</v>
      </c>
      <c r="AH83" s="54">
        <v>79</v>
      </c>
      <c r="AI83" s="206">
        <v>5.1074000000000001E-2</v>
      </c>
    </row>
    <row r="84" spans="2:35" ht="12.75">
      <c r="B84" s="50">
        <v>80</v>
      </c>
      <c r="C84" s="51">
        <f>+IF('Calcula Tarifa (BIT)'!$B$6="M",N84,O84)/1000</f>
        <v>4.5586874999999999E-2</v>
      </c>
      <c r="D84" s="52"/>
      <c r="F84" s="50">
        <v>80</v>
      </c>
      <c r="G84" s="51">
        <f>+(IF('Calcula Tarifa (BIT)'!$B$6="M",N84,O84)/1000)*'Calcula Tarifa (BIT)'!$C$9</f>
        <v>4.5586874999999999E-2</v>
      </c>
      <c r="H84" s="53"/>
      <c r="M84" s="54">
        <v>80</v>
      </c>
      <c r="N84" s="55">
        <f>+Tabla!N84</f>
        <v>45.586874999999999</v>
      </c>
      <c r="O84" s="55">
        <f>+Tabla!O84</f>
        <v>36.29359423076923</v>
      </c>
      <c r="T84" s="54">
        <f t="shared" si="9"/>
        <v>80</v>
      </c>
      <c r="U84" s="205">
        <f t="shared" si="10"/>
        <v>4.5586874999999999E-2</v>
      </c>
      <c r="V84" s="205">
        <f t="shared" si="11"/>
        <v>0</v>
      </c>
      <c r="W84" s="205">
        <f t="shared" si="12"/>
        <v>4.5586875000000027E-2</v>
      </c>
      <c r="X84" s="205">
        <f t="shared" si="13"/>
        <v>0</v>
      </c>
      <c r="Z84" s="54">
        <f t="shared" si="14"/>
        <v>80</v>
      </c>
      <c r="AA84" s="205">
        <f t="shared" si="15"/>
        <v>4.5586874999999999E-2</v>
      </c>
      <c r="AB84" s="205">
        <f>+V84*'Calcula Tarifa (BIT)'!$C$12</f>
        <v>0</v>
      </c>
      <c r="AC84" s="205">
        <f t="shared" si="16"/>
        <v>4.5586875000000027E-2</v>
      </c>
      <c r="AD84" s="205">
        <f t="shared" si="17"/>
        <v>0</v>
      </c>
      <c r="AH84" s="54">
        <v>80</v>
      </c>
      <c r="AI84" s="206">
        <v>5.3113999999999995E-2</v>
      </c>
    </row>
    <row r="85" spans="2:35" ht="12.75">
      <c r="B85" s="50">
        <v>81</v>
      </c>
      <c r="C85" s="51">
        <f>+IF('Calcula Tarifa (BIT)'!$B$6="M",N85,O85)/1000</f>
        <v>5.0464455769230761E-2</v>
      </c>
      <c r="D85" s="52"/>
      <c r="F85" s="50">
        <v>81</v>
      </c>
      <c r="G85" s="51">
        <f>+(IF('Calcula Tarifa (BIT)'!$B$6="M",N85,O85)/1000)*'Calcula Tarifa (BIT)'!$C$9</f>
        <v>5.0464455769230761E-2</v>
      </c>
      <c r="H85" s="53"/>
      <c r="M85" s="54">
        <v>81</v>
      </c>
      <c r="N85" s="55">
        <f>+Tabla!N85</f>
        <v>50.46445576923076</v>
      </c>
      <c r="O85" s="55">
        <f>+Tabla!O85</f>
        <v>40.102888461538463</v>
      </c>
      <c r="T85" s="54">
        <f t="shared" si="9"/>
        <v>81</v>
      </c>
      <c r="U85" s="205">
        <f t="shared" si="10"/>
        <v>5.0464455769230761E-2</v>
      </c>
      <c r="V85" s="205">
        <f t="shared" si="11"/>
        <v>0</v>
      </c>
      <c r="W85" s="205">
        <f t="shared" si="12"/>
        <v>5.0464455769230754E-2</v>
      </c>
      <c r="X85" s="205">
        <f t="shared" si="13"/>
        <v>0</v>
      </c>
      <c r="Z85" s="54">
        <f t="shared" si="14"/>
        <v>81</v>
      </c>
      <c r="AA85" s="205">
        <f t="shared" si="15"/>
        <v>5.0464455769230761E-2</v>
      </c>
      <c r="AB85" s="205">
        <f>+V85*'Calcula Tarifa (BIT)'!$C$12</f>
        <v>0</v>
      </c>
      <c r="AC85" s="205">
        <f t="shared" si="16"/>
        <v>5.0464455769230754E-2</v>
      </c>
      <c r="AD85" s="205">
        <f t="shared" si="17"/>
        <v>0</v>
      </c>
      <c r="AH85" s="54">
        <v>81</v>
      </c>
      <c r="AI85" s="206">
        <v>5.5481999999999997E-2</v>
      </c>
    </row>
    <row r="86" spans="2:35" ht="12.75">
      <c r="B86" s="50">
        <v>82</v>
      </c>
      <c r="C86" s="51">
        <f>+IF('Calcula Tarifa (BIT)'!$B$6="M",N86,O86)/1000</f>
        <v>5.5924394230769225E-2</v>
      </c>
      <c r="D86" s="52"/>
      <c r="F86" s="50">
        <v>82</v>
      </c>
      <c r="G86" s="51">
        <f>+(IF('Calcula Tarifa (BIT)'!$B$6="M",N86,O86)/1000)*'Calcula Tarifa (BIT)'!$C$9</f>
        <v>5.5924394230769225E-2</v>
      </c>
      <c r="H86" s="53"/>
      <c r="M86" s="54">
        <v>82</v>
      </c>
      <c r="N86" s="55">
        <f>+Tabla!N86</f>
        <v>55.924394230769224</v>
      </c>
      <c r="O86" s="55">
        <f>+Tabla!O86</f>
        <v>44.799675000000001</v>
      </c>
      <c r="T86" s="54">
        <f t="shared" si="9"/>
        <v>82</v>
      </c>
      <c r="U86" s="205">
        <f t="shared" si="10"/>
        <v>5.5924394230769225E-2</v>
      </c>
      <c r="V86" s="205">
        <f t="shared" si="11"/>
        <v>0</v>
      </c>
      <c r="W86" s="205">
        <f t="shared" si="12"/>
        <v>5.5924394230769225E-2</v>
      </c>
      <c r="X86" s="205">
        <f t="shared" si="13"/>
        <v>0</v>
      </c>
      <c r="Z86" s="54">
        <f t="shared" si="14"/>
        <v>82</v>
      </c>
      <c r="AA86" s="205">
        <f t="shared" si="15"/>
        <v>5.5924394230769225E-2</v>
      </c>
      <c r="AB86" s="205">
        <f>+V86*'Calcula Tarifa (BIT)'!$C$12</f>
        <v>0</v>
      </c>
      <c r="AC86" s="205">
        <f t="shared" si="16"/>
        <v>5.5924394230769225E-2</v>
      </c>
      <c r="AD86" s="205">
        <f t="shared" si="17"/>
        <v>0</v>
      </c>
      <c r="AH86" s="54">
        <v>82</v>
      </c>
      <c r="AI86" s="206">
        <v>5.824E-2</v>
      </c>
    </row>
    <row r="87" spans="2:35" ht="12.75">
      <c r="B87" s="50">
        <v>83</v>
      </c>
      <c r="C87" s="51">
        <f>+IF('Calcula Tarifa (BIT)'!$B$6="M",N87,O87)/1000</f>
        <v>6.2029530769230769E-2</v>
      </c>
      <c r="D87" s="52"/>
      <c r="F87" s="50">
        <v>83</v>
      </c>
      <c r="G87" s="51">
        <f>+(IF('Calcula Tarifa (BIT)'!$B$6="M",N87,O87)/1000)*'Calcula Tarifa (BIT)'!$C$9</f>
        <v>6.2029530769230769E-2</v>
      </c>
      <c r="H87" s="53"/>
      <c r="M87" s="54">
        <v>83</v>
      </c>
      <c r="N87" s="55">
        <f>+Tabla!N87</f>
        <v>62.029530769230767</v>
      </c>
      <c r="O87" s="55">
        <f>+Tabla!O87</f>
        <v>51.640288461538461</v>
      </c>
      <c r="T87" s="54">
        <f t="shared" si="9"/>
        <v>83</v>
      </c>
      <c r="U87" s="205">
        <f t="shared" si="10"/>
        <v>6.2029530769230769E-2</v>
      </c>
      <c r="V87" s="205">
        <f t="shared" si="11"/>
        <v>0</v>
      </c>
      <c r="W87" s="205">
        <f t="shared" si="12"/>
        <v>6.202953076923079E-2</v>
      </c>
      <c r="X87" s="205">
        <f t="shared" si="13"/>
        <v>0</v>
      </c>
      <c r="Z87" s="54">
        <f t="shared" si="14"/>
        <v>83</v>
      </c>
      <c r="AA87" s="205">
        <f t="shared" si="15"/>
        <v>6.2029530769230769E-2</v>
      </c>
      <c r="AB87" s="205">
        <f>+V87*'Calcula Tarifa (BIT)'!$C$12</f>
        <v>0</v>
      </c>
      <c r="AC87" s="205">
        <f t="shared" si="16"/>
        <v>6.202953076923079E-2</v>
      </c>
      <c r="AD87" s="205">
        <f t="shared" si="17"/>
        <v>0</v>
      </c>
      <c r="AH87" s="54">
        <v>83</v>
      </c>
      <c r="AI87" s="206">
        <v>6.1463000000000004E-2</v>
      </c>
    </row>
    <row r="88" spans="2:35" ht="12.75">
      <c r="B88" s="50">
        <v>84</v>
      </c>
      <c r="C88" s="51">
        <f>+IF('Calcula Tarifa (BIT)'!$B$6="M",N88,O88)/1000</f>
        <v>6.8846805769230759E-2</v>
      </c>
      <c r="D88" s="52"/>
      <c r="F88" s="50">
        <v>84</v>
      </c>
      <c r="G88" s="51">
        <f>+(IF('Calcula Tarifa (BIT)'!$B$6="M",N88,O88)/1000)*'Calcula Tarifa (BIT)'!$C$9</f>
        <v>6.8846805769230759E-2</v>
      </c>
      <c r="H88" s="53"/>
      <c r="M88" s="54">
        <v>84</v>
      </c>
      <c r="N88" s="55">
        <f>+Tabla!N88</f>
        <v>68.846805769230755</v>
      </c>
      <c r="O88" s="55">
        <f>+Tabla!O88</f>
        <v>57.703005769230757</v>
      </c>
      <c r="T88" s="54">
        <f t="shared" si="9"/>
        <v>84</v>
      </c>
      <c r="U88" s="205">
        <f t="shared" si="10"/>
        <v>6.8846805769230759E-2</v>
      </c>
      <c r="V88" s="205">
        <f t="shared" si="11"/>
        <v>0</v>
      </c>
      <c r="W88" s="205">
        <f t="shared" si="12"/>
        <v>6.8846805769230746E-2</v>
      </c>
      <c r="X88" s="205">
        <f t="shared" si="13"/>
        <v>0</v>
      </c>
      <c r="Z88" s="54">
        <f t="shared" si="14"/>
        <v>84</v>
      </c>
      <c r="AA88" s="205">
        <f t="shared" si="15"/>
        <v>6.8846805769230759E-2</v>
      </c>
      <c r="AB88" s="205">
        <f>+V88*'Calcula Tarifa (BIT)'!$C$12</f>
        <v>0</v>
      </c>
      <c r="AC88" s="205">
        <f t="shared" si="16"/>
        <v>6.8846805769230746E-2</v>
      </c>
      <c r="AD88" s="205">
        <f t="shared" si="17"/>
        <v>0</v>
      </c>
      <c r="AH88" s="54">
        <v>84</v>
      </c>
      <c r="AI88" s="206">
        <v>6.5242999999999995E-2</v>
      </c>
    </row>
    <row r="89" spans="2:35" ht="12.75">
      <c r="B89" s="50">
        <v>85</v>
      </c>
      <c r="C89" s="51">
        <f>+IF('Calcula Tarifa (BIT)'!$B$6="M",N89,O89)/1000</f>
        <v>7.6446944230769226E-2</v>
      </c>
      <c r="D89" s="52"/>
      <c r="F89" s="50">
        <v>85</v>
      </c>
      <c r="G89" s="51">
        <f>+(IF('Calcula Tarifa (BIT)'!$B$6="M",N89,O89)/1000)*'Calcula Tarifa (BIT)'!$C$9</f>
        <v>7.6446944230769226E-2</v>
      </c>
      <c r="H89" s="53"/>
      <c r="M89" s="54">
        <v>85</v>
      </c>
      <c r="N89" s="55">
        <f>+Tabla!N89</f>
        <v>76.446944230769219</v>
      </c>
      <c r="O89" s="55">
        <f>+Tabla!O89</f>
        <v>64.26623846153845</v>
      </c>
      <c r="T89" s="54">
        <f t="shared" si="9"/>
        <v>85</v>
      </c>
      <c r="U89" s="205">
        <f t="shared" si="10"/>
        <v>7.6446944230769226E-2</v>
      </c>
      <c r="V89" s="205">
        <f t="shared" si="11"/>
        <v>0</v>
      </c>
      <c r="W89" s="205">
        <f t="shared" si="12"/>
        <v>7.6446944230769254E-2</v>
      </c>
      <c r="X89" s="205">
        <f t="shared" si="13"/>
        <v>0</v>
      </c>
      <c r="Z89" s="54">
        <f t="shared" si="14"/>
        <v>85</v>
      </c>
      <c r="AA89" s="205">
        <f t="shared" si="15"/>
        <v>7.6446944230769226E-2</v>
      </c>
      <c r="AB89" s="205">
        <f>+V89*'Calcula Tarifa (BIT)'!$C$12</f>
        <v>0</v>
      </c>
      <c r="AC89" s="205">
        <f t="shared" si="16"/>
        <v>7.6446944230769254E-2</v>
      </c>
      <c r="AD89" s="205">
        <f t="shared" si="17"/>
        <v>0</v>
      </c>
      <c r="AH89" s="54">
        <v>85</v>
      </c>
      <c r="AI89" s="206">
        <v>6.9694999999999993E-2</v>
      </c>
    </row>
    <row r="90" spans="2:35" ht="12.75">
      <c r="B90" s="50">
        <v>86</v>
      </c>
      <c r="C90" s="51">
        <f>+IF('Calcula Tarifa (BIT)'!$B$6="M",N90,O90)/1000</f>
        <v>8.490626923076923E-2</v>
      </c>
      <c r="D90" s="52"/>
      <c r="F90" s="50">
        <v>86</v>
      </c>
      <c r="G90" s="51">
        <f>+(IF('Calcula Tarifa (BIT)'!$B$6="M",N90,O90)/1000)*'Calcula Tarifa (BIT)'!$C$9</f>
        <v>8.490626923076923E-2</v>
      </c>
      <c r="H90" s="53"/>
      <c r="M90" s="54">
        <v>86</v>
      </c>
      <c r="N90" s="55">
        <f>+Tabla!N90</f>
        <v>84.906269230769226</v>
      </c>
      <c r="O90" s="55">
        <f>+Tabla!O90</f>
        <v>71.36586153846153</v>
      </c>
      <c r="T90" s="54">
        <f t="shared" si="9"/>
        <v>86</v>
      </c>
      <c r="U90" s="205">
        <f t="shared" si="10"/>
        <v>8.490626923076923E-2</v>
      </c>
      <c r="V90" s="205">
        <f t="shared" si="11"/>
        <v>0</v>
      </c>
      <c r="W90" s="205">
        <f t="shared" si="12"/>
        <v>8.4906269230769271E-2</v>
      </c>
      <c r="X90" s="205">
        <f t="shared" si="13"/>
        <v>0</v>
      </c>
      <c r="Z90" s="54">
        <f t="shared" si="14"/>
        <v>86</v>
      </c>
      <c r="AA90" s="205">
        <f t="shared" si="15"/>
        <v>8.490626923076923E-2</v>
      </c>
      <c r="AB90" s="205">
        <f>+V90*'Calcula Tarifa (BIT)'!$C$12</f>
        <v>0</v>
      </c>
      <c r="AC90" s="205">
        <f t="shared" si="16"/>
        <v>8.4906269230769271E-2</v>
      </c>
      <c r="AD90" s="205">
        <f t="shared" si="17"/>
        <v>0</v>
      </c>
      <c r="AH90" s="54">
        <v>86</v>
      </c>
      <c r="AI90" s="206">
        <v>7.4961E-2</v>
      </c>
    </row>
    <row r="91" spans="2:35" ht="12.75">
      <c r="B91" s="50">
        <v>87</v>
      </c>
      <c r="C91" s="51">
        <f>+IF('Calcula Tarifa (BIT)'!$B$6="M",N91,O91)/1000</f>
        <v>9.4303469230769224E-2</v>
      </c>
      <c r="D91" s="52"/>
      <c r="F91" s="50">
        <v>87</v>
      </c>
      <c r="G91" s="51">
        <f>+(IF('Calcula Tarifa (BIT)'!$B$6="M",N91,O91)/1000)*'Calcula Tarifa (BIT)'!$C$9</f>
        <v>9.4303469230769224E-2</v>
      </c>
      <c r="H91" s="53"/>
      <c r="M91" s="54">
        <v>87</v>
      </c>
      <c r="N91" s="55">
        <f>+Tabla!N91</f>
        <v>94.303469230769224</v>
      </c>
      <c r="O91" s="55">
        <f>+Tabla!O91</f>
        <v>78.917430769230762</v>
      </c>
      <c r="T91" s="54">
        <f t="shared" si="9"/>
        <v>87</v>
      </c>
      <c r="U91" s="205">
        <f t="shared" si="10"/>
        <v>9.4303469230769224E-2</v>
      </c>
      <c r="V91" s="205">
        <f t="shared" si="11"/>
        <v>0</v>
      </c>
      <c r="W91" s="205">
        <f t="shared" si="12"/>
        <v>9.4303469230769266E-2</v>
      </c>
      <c r="X91" s="205">
        <f t="shared" si="13"/>
        <v>0</v>
      </c>
      <c r="Z91" s="54">
        <f t="shared" si="14"/>
        <v>87</v>
      </c>
      <c r="AA91" s="205">
        <f t="shared" si="15"/>
        <v>9.4303469230769224E-2</v>
      </c>
      <c r="AB91" s="205">
        <f>+V91*'Calcula Tarifa (BIT)'!$C$12</f>
        <v>0</v>
      </c>
      <c r="AC91" s="205">
        <f t="shared" si="16"/>
        <v>9.4303469230769266E-2</v>
      </c>
      <c r="AD91" s="205">
        <f t="shared" si="17"/>
        <v>0</v>
      </c>
      <c r="AH91" s="54">
        <v>87</v>
      </c>
      <c r="AI91" s="206">
        <v>8.1221999999999989E-2</v>
      </c>
    </row>
    <row r="92" spans="2:35" ht="12.75">
      <c r="B92" s="50">
        <v>88</v>
      </c>
      <c r="C92" s="51">
        <f>+IF('Calcula Tarifa (BIT)'!$B$6="M",N92,O92)/1000</f>
        <v>0.10471423653846154</v>
      </c>
      <c r="D92" s="52"/>
      <c r="F92" s="50">
        <v>88</v>
      </c>
      <c r="G92" s="51">
        <f>+(IF('Calcula Tarifa (BIT)'!$B$6="M",N92,O92)/1000)*'Calcula Tarifa (BIT)'!$C$9</f>
        <v>0.10471423653846154</v>
      </c>
      <c r="H92" s="53"/>
      <c r="M92" s="54">
        <v>88</v>
      </c>
      <c r="N92" s="55">
        <f>+Tabla!N92</f>
        <v>104.71423653846153</v>
      </c>
      <c r="O92" s="55">
        <f>+Tabla!O92</f>
        <v>86.714369230769222</v>
      </c>
      <c r="T92" s="54">
        <f t="shared" si="9"/>
        <v>88</v>
      </c>
      <c r="U92" s="205">
        <f t="shared" si="10"/>
        <v>0.10471423653846154</v>
      </c>
      <c r="V92" s="205">
        <f t="shared" si="11"/>
        <v>0</v>
      </c>
      <c r="W92" s="205">
        <f t="shared" si="12"/>
        <v>0.10471423653846157</v>
      </c>
      <c r="X92" s="205">
        <f t="shared" si="13"/>
        <v>0</v>
      </c>
      <c r="Z92" s="54">
        <f t="shared" si="14"/>
        <v>88</v>
      </c>
      <c r="AA92" s="205">
        <f t="shared" si="15"/>
        <v>0.10471423653846154</v>
      </c>
      <c r="AB92" s="205">
        <f>+V92*'Calcula Tarifa (BIT)'!$C$12</f>
        <v>0</v>
      </c>
      <c r="AC92" s="205">
        <f t="shared" si="16"/>
        <v>0.10471423653846157</v>
      </c>
      <c r="AD92" s="205">
        <f t="shared" si="17"/>
        <v>0</v>
      </c>
      <c r="AH92" s="54">
        <v>88</v>
      </c>
      <c r="AI92" s="206">
        <v>8.8703000000000004E-2</v>
      </c>
    </row>
    <row r="93" spans="2:35" ht="12.75">
      <c r="B93" s="50">
        <v>89</v>
      </c>
      <c r="C93" s="51">
        <f>+IF('Calcula Tarifa (BIT)'!$B$6="M",N93,O93)/1000</f>
        <v>0.11623681346153845</v>
      </c>
      <c r="D93" s="52"/>
      <c r="F93" s="50">
        <v>89</v>
      </c>
      <c r="G93" s="51">
        <f>+(IF('Calcula Tarifa (BIT)'!$B$6="M",N93,O93)/1000)*'Calcula Tarifa (BIT)'!$C$9</f>
        <v>0.11623681346153845</v>
      </c>
      <c r="H93" s="53"/>
      <c r="M93" s="54">
        <v>89</v>
      </c>
      <c r="N93" s="55">
        <f>+Tabla!N93</f>
        <v>116.23681346153846</v>
      </c>
      <c r="O93" s="55">
        <f>+Tabla!O93</f>
        <v>95.665063461538452</v>
      </c>
      <c r="T93" s="54">
        <f t="shared" si="9"/>
        <v>89</v>
      </c>
      <c r="U93" s="205">
        <f t="shared" si="10"/>
        <v>0.11623681346153845</v>
      </c>
      <c r="V93" s="205">
        <f t="shared" si="11"/>
        <v>0</v>
      </c>
      <c r="W93" s="205">
        <f t="shared" si="12"/>
        <v>0.11623681346153847</v>
      </c>
      <c r="X93" s="205">
        <f t="shared" si="13"/>
        <v>0</v>
      </c>
      <c r="Z93" s="54">
        <f t="shared" si="14"/>
        <v>89</v>
      </c>
      <c r="AA93" s="205">
        <f t="shared" si="15"/>
        <v>0.11623681346153845</v>
      </c>
      <c r="AB93" s="205">
        <f>+V93*'Calcula Tarifa (BIT)'!$C$12</f>
        <v>0</v>
      </c>
      <c r="AC93" s="205">
        <f t="shared" si="16"/>
        <v>0.11623681346153847</v>
      </c>
      <c r="AD93" s="205">
        <f t="shared" si="17"/>
        <v>0</v>
      </c>
      <c r="AH93" s="54">
        <v>89</v>
      </c>
      <c r="AI93" s="206">
        <v>9.7691999999999987E-2</v>
      </c>
    </row>
    <row r="94" spans="2:35" ht="12.75">
      <c r="B94" s="50">
        <v>90</v>
      </c>
      <c r="C94" s="51">
        <f>+IF('Calcula Tarifa (BIT)'!$B$6="M",N94,O94)/1000</f>
        <v>0.12893538076923078</v>
      </c>
      <c r="D94" s="52"/>
      <c r="F94" s="50">
        <v>90</v>
      </c>
      <c r="G94" s="51">
        <f>+(IF('Calcula Tarifa (BIT)'!$B$6="M",N94,O94)/1000)*'Calcula Tarifa (BIT)'!$C$9</f>
        <v>0.12893538076923078</v>
      </c>
      <c r="H94" s="53"/>
      <c r="M94" s="54">
        <v>90</v>
      </c>
      <c r="N94" s="55">
        <f>+Tabla!N94</f>
        <v>128.93538076923079</v>
      </c>
      <c r="O94" s="55">
        <f>+Tabla!O94</f>
        <v>104.44726346153845</v>
      </c>
      <c r="T94" s="54">
        <f t="shared" si="9"/>
        <v>90</v>
      </c>
      <c r="U94" s="205">
        <f t="shared" si="10"/>
        <v>0.12893538076923078</v>
      </c>
      <c r="V94" s="205">
        <f t="shared" si="11"/>
        <v>0</v>
      </c>
      <c r="W94" s="205">
        <f t="shared" si="12"/>
        <v>0.12893538076923083</v>
      </c>
      <c r="X94" s="205">
        <f t="shared" si="13"/>
        <v>0</v>
      </c>
      <c r="Z94" s="54">
        <f t="shared" si="14"/>
        <v>90</v>
      </c>
      <c r="AA94" s="205">
        <f t="shared" si="15"/>
        <v>0.12893538076923078</v>
      </c>
      <c r="AB94" s="205">
        <f>+V94*'Calcula Tarifa (BIT)'!$C$12</f>
        <v>0</v>
      </c>
      <c r="AC94" s="205">
        <f t="shared" si="16"/>
        <v>0.12893538076923083</v>
      </c>
      <c r="AD94" s="205">
        <f t="shared" si="17"/>
        <v>0</v>
      </c>
      <c r="AH94" s="54">
        <v>90</v>
      </c>
      <c r="AI94" s="206">
        <v>0.10855100000000001</v>
      </c>
    </row>
    <row r="95" spans="2:35" ht="12.75">
      <c r="B95" s="50">
        <v>91</v>
      </c>
      <c r="C95" s="51">
        <f>+IF('Calcula Tarifa (BIT)'!$B$6="M",N95,O95)/1000</f>
        <v>0.14289343653846154</v>
      </c>
      <c r="D95" s="52"/>
      <c r="F95" s="50">
        <v>91</v>
      </c>
      <c r="G95" s="51">
        <f>+(IF('Calcula Tarifa (BIT)'!$B$6="M",N95,O95)/1000)*'Calcula Tarifa (BIT)'!$C$9</f>
        <v>0.14289343653846154</v>
      </c>
      <c r="H95" s="53"/>
      <c r="M95" s="54">
        <v>91</v>
      </c>
      <c r="N95" s="55">
        <f>+Tabla!N95</f>
        <v>142.89343653846154</v>
      </c>
      <c r="O95" s="55">
        <f>+Tabla!O95</f>
        <v>113.76948076923075</v>
      </c>
      <c r="T95" s="54">
        <f t="shared" si="9"/>
        <v>91</v>
      </c>
      <c r="U95" s="205">
        <f t="shared" si="10"/>
        <v>0.14289343653846154</v>
      </c>
      <c r="V95" s="205">
        <f t="shared" si="11"/>
        <v>0</v>
      </c>
      <c r="W95" s="205">
        <f t="shared" si="12"/>
        <v>0.14289343653846154</v>
      </c>
      <c r="X95" s="205">
        <f t="shared" si="13"/>
        <v>0</v>
      </c>
      <c r="Z95" s="54">
        <f t="shared" si="14"/>
        <v>91</v>
      </c>
      <c r="AA95" s="205">
        <f t="shared" si="15"/>
        <v>0.14289343653846154</v>
      </c>
      <c r="AB95" s="205">
        <f>+V95*'Calcula Tarifa (BIT)'!$C$12</f>
        <v>0</v>
      </c>
      <c r="AC95" s="205">
        <f t="shared" si="16"/>
        <v>0.14289343653846154</v>
      </c>
      <c r="AD95" s="205">
        <f t="shared" si="17"/>
        <v>0</v>
      </c>
      <c r="AH95" s="54">
        <v>91</v>
      </c>
      <c r="AI95" s="206">
        <v>0.12174299999999999</v>
      </c>
    </row>
    <row r="96" spans="2:35" ht="12.75">
      <c r="B96" s="50">
        <v>92</v>
      </c>
      <c r="C96" s="51">
        <f>+IF('Calcula Tarifa (BIT)'!$B$6="M",N96,O96)/1000</f>
        <v>0.15818044423076921</v>
      </c>
      <c r="D96" s="52"/>
      <c r="F96" s="50">
        <v>92</v>
      </c>
      <c r="G96" s="51">
        <f>+(IF('Calcula Tarifa (BIT)'!$B$6="M",N96,O96)/1000)*'Calcula Tarifa (BIT)'!$C$9</f>
        <v>0.15818044423076921</v>
      </c>
      <c r="H96" s="53"/>
      <c r="M96" s="54">
        <v>92</v>
      </c>
      <c r="N96" s="55">
        <f>+Tabla!N96</f>
        <v>158.18044423076921</v>
      </c>
      <c r="O96" s="55">
        <f>+Tabla!O96</f>
        <v>123.89419423076922</v>
      </c>
      <c r="T96" s="54">
        <f t="shared" si="9"/>
        <v>92</v>
      </c>
      <c r="U96" s="205">
        <f t="shared" si="10"/>
        <v>0.15818044423076921</v>
      </c>
      <c r="V96" s="205">
        <f t="shared" si="11"/>
        <v>0</v>
      </c>
      <c r="W96" s="205">
        <f t="shared" si="12"/>
        <v>0.15818044423076927</v>
      </c>
      <c r="X96" s="205">
        <f t="shared" si="13"/>
        <v>0</v>
      </c>
      <c r="Z96" s="54">
        <f t="shared" si="14"/>
        <v>92</v>
      </c>
      <c r="AA96" s="205">
        <f t="shared" si="15"/>
        <v>0.15818044423076921</v>
      </c>
      <c r="AB96" s="205">
        <f>+V96*'Calcula Tarifa (BIT)'!$C$12</f>
        <v>0</v>
      </c>
      <c r="AC96" s="205">
        <f t="shared" si="16"/>
        <v>0.15818044423076927</v>
      </c>
      <c r="AD96" s="205">
        <f t="shared" si="17"/>
        <v>0</v>
      </c>
      <c r="AH96" s="54">
        <v>92</v>
      </c>
      <c r="AI96" s="206">
        <v>0.13785</v>
      </c>
    </row>
    <row r="97" spans="2:35" ht="12.75">
      <c r="B97" s="50">
        <v>93</v>
      </c>
      <c r="C97" s="51">
        <f>+IF('Calcula Tarifa (BIT)'!$B$6="M",N97,O97)/1000</f>
        <v>0.17485679999999998</v>
      </c>
      <c r="D97" s="52"/>
      <c r="F97" s="50">
        <v>93</v>
      </c>
      <c r="G97" s="51">
        <f>+(IF('Calcula Tarifa (BIT)'!$B$6="M",N97,O97)/1000)*'Calcula Tarifa (BIT)'!$C$9</f>
        <v>0.17485679999999998</v>
      </c>
      <c r="H97" s="53"/>
      <c r="M97" s="54">
        <v>93</v>
      </c>
      <c r="N97" s="55">
        <f>+Tabla!N97</f>
        <v>174.85679999999999</v>
      </c>
      <c r="O97" s="55">
        <f>+Tabla!O97</f>
        <v>135.36331346153844</v>
      </c>
      <c r="T97" s="54">
        <f t="shared" si="9"/>
        <v>93</v>
      </c>
      <c r="U97" s="205">
        <f t="shared" si="10"/>
        <v>0.17485679999999998</v>
      </c>
      <c r="V97" s="205">
        <f t="shared" si="11"/>
        <v>0</v>
      </c>
      <c r="W97" s="205">
        <f t="shared" si="12"/>
        <v>0.17485679999999992</v>
      </c>
      <c r="X97" s="205">
        <f t="shared" si="13"/>
        <v>0</v>
      </c>
      <c r="Z97" s="54">
        <f t="shared" si="14"/>
        <v>93</v>
      </c>
      <c r="AA97" s="205">
        <f t="shared" si="15"/>
        <v>0.17485679999999998</v>
      </c>
      <c r="AB97" s="205">
        <f>+V97*'Calcula Tarifa (BIT)'!$C$12</f>
        <v>0</v>
      </c>
      <c r="AC97" s="205">
        <f t="shared" si="16"/>
        <v>0.17485679999999992</v>
      </c>
      <c r="AD97" s="205">
        <f t="shared" si="17"/>
        <v>0</v>
      </c>
      <c r="AH97" s="54">
        <v>93</v>
      </c>
      <c r="AI97" s="206">
        <v>0.157605</v>
      </c>
    </row>
    <row r="98" spans="2:35" ht="12.75">
      <c r="B98" s="50">
        <v>94</v>
      </c>
      <c r="C98" s="51">
        <f>+IF('Calcula Tarifa (BIT)'!$B$6="M",N98,O98)/1000</f>
        <v>0.19296484423076921</v>
      </c>
      <c r="D98" s="52"/>
      <c r="F98" s="50">
        <v>94</v>
      </c>
      <c r="G98" s="51">
        <f>+(IF('Calcula Tarifa (BIT)'!$B$6="M",N98,O98)/1000)*'Calcula Tarifa (BIT)'!$C$9</f>
        <v>0.19296484423076921</v>
      </c>
      <c r="H98" s="53"/>
      <c r="M98" s="54">
        <v>94</v>
      </c>
      <c r="N98" s="55">
        <f>+Tabla!N98</f>
        <v>192.96484423076922</v>
      </c>
      <c r="O98" s="55">
        <f>+Tabla!O98</f>
        <v>148.34541153846152</v>
      </c>
      <c r="T98" s="54">
        <f t="shared" si="9"/>
        <v>94</v>
      </c>
      <c r="U98" s="205">
        <f t="shared" si="10"/>
        <v>0.19296484423076921</v>
      </c>
      <c r="V98" s="205">
        <f t="shared" si="11"/>
        <v>0</v>
      </c>
      <c r="W98" s="205">
        <f t="shared" si="12"/>
        <v>0.19296484423076921</v>
      </c>
      <c r="X98" s="205">
        <f t="shared" si="13"/>
        <v>0</v>
      </c>
      <c r="Z98" s="54">
        <f t="shared" si="14"/>
        <v>94</v>
      </c>
      <c r="AA98" s="205">
        <f t="shared" si="15"/>
        <v>0.19296484423076921</v>
      </c>
      <c r="AB98" s="205">
        <f>+V98*'Calcula Tarifa (BIT)'!$C$12</f>
        <v>0</v>
      </c>
      <c r="AC98" s="205">
        <f t="shared" si="16"/>
        <v>0.19296484423076921</v>
      </c>
      <c r="AD98" s="205">
        <f t="shared" si="17"/>
        <v>0</v>
      </c>
      <c r="AH98" s="54">
        <v>94</v>
      </c>
      <c r="AI98" s="206">
        <v>0.18190899999999999</v>
      </c>
    </row>
    <row r="99" spans="2:35" ht="12.75">
      <c r="B99" s="50">
        <v>95</v>
      </c>
      <c r="C99" s="51">
        <f>+IF('Calcula Tarifa (BIT)'!$B$6="M",N99,O99)/1000</f>
        <v>0.21252799423076926</v>
      </c>
      <c r="D99" s="52"/>
      <c r="F99" s="50">
        <v>95</v>
      </c>
      <c r="G99" s="51">
        <f>+(IF('Calcula Tarifa (BIT)'!$B$6="M",N99,O99)/1000)*'Calcula Tarifa (BIT)'!$C$9</f>
        <v>0.21252799423076926</v>
      </c>
      <c r="H99" s="53"/>
      <c r="M99" s="54">
        <v>95</v>
      </c>
      <c r="N99" s="55">
        <f>+Tabla!N99</f>
        <v>212.52799423076925</v>
      </c>
      <c r="O99" s="55">
        <f>+Tabla!O99</f>
        <v>165.16928846153846</v>
      </c>
      <c r="T99" s="54">
        <f t="shared" si="9"/>
        <v>95</v>
      </c>
      <c r="U99" s="205">
        <f t="shared" si="10"/>
        <v>0.21252799423076926</v>
      </c>
      <c r="V99" s="205">
        <f t="shared" si="11"/>
        <v>0</v>
      </c>
      <c r="W99" s="205">
        <f t="shared" si="12"/>
        <v>0.21252799423076929</v>
      </c>
      <c r="X99" s="205">
        <f t="shared" si="13"/>
        <v>0</v>
      </c>
      <c r="Z99" s="54">
        <f t="shared" si="14"/>
        <v>95</v>
      </c>
      <c r="AA99" s="205">
        <f t="shared" si="15"/>
        <v>0.21252799423076926</v>
      </c>
      <c r="AB99" s="205">
        <f>+V99*'Calcula Tarifa (BIT)'!$C$12</f>
        <v>0</v>
      </c>
      <c r="AC99" s="205">
        <f t="shared" si="16"/>
        <v>0.21252799423076929</v>
      </c>
      <c r="AD99" s="205">
        <f t="shared" si="17"/>
        <v>0</v>
      </c>
      <c r="AH99" s="54">
        <v>95</v>
      </c>
      <c r="AI99" s="206">
        <v>0.21184600000000001</v>
      </c>
    </row>
    <row r="100" spans="2:35" ht="12.75">
      <c r="B100" s="50">
        <v>96</v>
      </c>
      <c r="C100" s="51">
        <f>+IF('Calcula Tarifa (BIT)'!$B$6="M",N100,O100)/1000</f>
        <v>0.23354073076923074</v>
      </c>
      <c r="D100" s="52"/>
      <c r="F100" s="50">
        <v>96</v>
      </c>
      <c r="G100" s="51">
        <f>+(IF('Calcula Tarifa (BIT)'!$B$6="M",N100,O100)/1000)*'Calcula Tarifa (BIT)'!$C$9</f>
        <v>0.23354073076923074</v>
      </c>
      <c r="H100" s="53"/>
      <c r="M100" s="54">
        <v>96</v>
      </c>
      <c r="N100" s="55">
        <f>+Tabla!N100</f>
        <v>233.54073076923075</v>
      </c>
      <c r="O100" s="55">
        <f>+Tabla!O100</f>
        <v>187.83574423076922</v>
      </c>
      <c r="T100" s="54">
        <f t="shared" si="9"/>
        <v>96</v>
      </c>
      <c r="U100" s="205">
        <f t="shared" si="10"/>
        <v>0.23354073076923074</v>
      </c>
      <c r="V100" s="205">
        <f t="shared" si="11"/>
        <v>0</v>
      </c>
      <c r="W100" s="205">
        <f t="shared" si="12"/>
        <v>0.23354073076923076</v>
      </c>
      <c r="X100" s="205">
        <f t="shared" si="13"/>
        <v>0</v>
      </c>
      <c r="Z100" s="54">
        <f t="shared" si="14"/>
        <v>96</v>
      </c>
      <c r="AA100" s="205">
        <f t="shared" si="15"/>
        <v>0.23354073076923074</v>
      </c>
      <c r="AB100" s="205">
        <f>+V100*'Calcula Tarifa (BIT)'!$C$12</f>
        <v>0</v>
      </c>
      <c r="AC100" s="205">
        <f t="shared" si="16"/>
        <v>0.23354073076923076</v>
      </c>
      <c r="AD100" s="205">
        <f t="shared" si="17"/>
        <v>0</v>
      </c>
      <c r="AH100" s="54">
        <v>96</v>
      </c>
      <c r="AI100" s="206">
        <v>0.24865100000000001</v>
      </c>
    </row>
    <row r="101" spans="2:35" ht="12.75">
      <c r="B101" s="50">
        <v>97</v>
      </c>
      <c r="C101" s="51">
        <f>+IF('Calcula Tarifa (BIT)'!$B$6="M",N101,O101)/1000</f>
        <v>0.2559623692307692</v>
      </c>
      <c r="D101" s="52"/>
      <c r="F101" s="50">
        <v>97</v>
      </c>
      <c r="G101" s="51">
        <f>+(IF('Calcula Tarifa (BIT)'!$B$6="M",N101,O101)/1000)*'Calcula Tarifa (BIT)'!$C$9</f>
        <v>0.2559623692307692</v>
      </c>
      <c r="H101" s="53"/>
      <c r="M101" s="54">
        <v>97</v>
      </c>
      <c r="N101" s="55">
        <f>+Tabla!N101</f>
        <v>255.96236923076921</v>
      </c>
      <c r="O101" s="55">
        <f>+Tabla!O101</f>
        <v>161.91719999999998</v>
      </c>
      <c r="T101" s="54">
        <f t="shared" si="9"/>
        <v>97</v>
      </c>
      <c r="U101" s="205">
        <f t="shared" si="10"/>
        <v>0.2559623692307692</v>
      </c>
      <c r="V101" s="205">
        <f t="shared" si="11"/>
        <v>0</v>
      </c>
      <c r="W101" s="205">
        <f t="shared" si="12"/>
        <v>0.2559623692307692</v>
      </c>
      <c r="X101" s="205">
        <f t="shared" si="13"/>
        <v>0</v>
      </c>
      <c r="Z101" s="54">
        <f t="shared" si="14"/>
        <v>97</v>
      </c>
      <c r="AA101" s="205">
        <f t="shared" si="15"/>
        <v>0.2559623692307692</v>
      </c>
      <c r="AB101" s="205">
        <f>+V101*'Calcula Tarifa (BIT)'!$C$12</f>
        <v>0</v>
      </c>
      <c r="AC101" s="205">
        <f t="shared" si="16"/>
        <v>0.2559623692307692</v>
      </c>
      <c r="AD101" s="205">
        <f t="shared" si="17"/>
        <v>0</v>
      </c>
      <c r="AH101" s="54">
        <v>97</v>
      </c>
      <c r="AI101" s="206">
        <v>0.29361900000000002</v>
      </c>
    </row>
    <row r="102" spans="2:35" ht="12.75">
      <c r="B102" s="50">
        <v>98</v>
      </c>
      <c r="C102" s="51">
        <f>+IF('Calcula Tarifa (BIT)'!$B$6="M",N102,O102)/1000</f>
        <v>0.2797118557692308</v>
      </c>
      <c r="D102" s="52"/>
      <c r="F102" s="50">
        <v>98</v>
      </c>
      <c r="G102" s="51">
        <f>+(IF('Calcula Tarifa (BIT)'!$B$6="M",N102,O102)/1000)*'Calcula Tarifa (BIT)'!$C$9</f>
        <v>0.2797118557692308</v>
      </c>
      <c r="H102" s="53"/>
      <c r="M102" s="54">
        <v>98</v>
      </c>
      <c r="N102" s="55">
        <f>+Tabla!N102</f>
        <v>279.71185576923079</v>
      </c>
      <c r="O102" s="55">
        <f>+Tabla!O102</f>
        <v>286.73389423076924</v>
      </c>
      <c r="T102" s="54">
        <f t="shared" si="9"/>
        <v>98</v>
      </c>
      <c r="U102" s="205">
        <f t="shared" si="10"/>
        <v>0.2797118557692308</v>
      </c>
      <c r="V102" s="205">
        <f t="shared" si="11"/>
        <v>0</v>
      </c>
      <c r="W102" s="205">
        <f t="shared" si="12"/>
        <v>0.27971185576923085</v>
      </c>
      <c r="X102" s="205">
        <f t="shared" si="13"/>
        <v>0</v>
      </c>
      <c r="Z102" s="54">
        <f t="shared" si="14"/>
        <v>98</v>
      </c>
      <c r="AA102" s="205">
        <f t="shared" si="15"/>
        <v>0.2797118557692308</v>
      </c>
      <c r="AB102" s="205">
        <f>+V102*'Calcula Tarifa (BIT)'!$C$12</f>
        <v>0</v>
      </c>
      <c r="AC102" s="205">
        <f t="shared" si="16"/>
        <v>0.27971185576923085</v>
      </c>
      <c r="AD102" s="205">
        <f t="shared" si="17"/>
        <v>0</v>
      </c>
      <c r="AH102" s="54">
        <v>98</v>
      </c>
      <c r="AI102" s="206">
        <v>0.347889</v>
      </c>
    </row>
    <row r="103" spans="2:35" ht="12.75">
      <c r="B103" s="50">
        <v>99</v>
      </c>
      <c r="C103" s="51">
        <f>+IF('Calcula Tarifa (BIT)'!$B$6="M",N103,O103)/1000</f>
        <v>0.30465806923076921</v>
      </c>
      <c r="D103" s="52"/>
      <c r="F103" s="50">
        <v>99</v>
      </c>
      <c r="G103" s="51">
        <f>+(IF('Calcula Tarifa (BIT)'!$B$6="M",N103,O103)/1000)*'Calcula Tarifa (BIT)'!$C$9</f>
        <v>0.30465806923076921</v>
      </c>
      <c r="H103" s="53"/>
      <c r="M103" s="54">
        <v>99</v>
      </c>
      <c r="N103" s="55">
        <f>+Tabla!N103</f>
        <v>304.65806923076923</v>
      </c>
      <c r="O103" s="55">
        <f>+Tabla!O103</f>
        <v>400.20691346153848</v>
      </c>
      <c r="T103" s="54">
        <f t="shared" si="9"/>
        <v>99</v>
      </c>
      <c r="U103" s="205">
        <f t="shared" si="10"/>
        <v>0.30465806923076921</v>
      </c>
      <c r="V103" s="205">
        <f t="shared" si="11"/>
        <v>0</v>
      </c>
      <c r="W103" s="205">
        <f t="shared" si="12"/>
        <v>0.30465806923076921</v>
      </c>
      <c r="X103" s="205">
        <f t="shared" si="13"/>
        <v>0</v>
      </c>
      <c r="Z103" s="54">
        <f t="shared" si="14"/>
        <v>99</v>
      </c>
      <c r="AA103" s="205">
        <f t="shared" si="15"/>
        <v>0.30465806923076921</v>
      </c>
      <c r="AB103" s="205">
        <f>+V103*'Calcula Tarifa (BIT)'!$C$12</f>
        <v>0</v>
      </c>
      <c r="AC103" s="205">
        <f t="shared" si="16"/>
        <v>0.30465806923076921</v>
      </c>
      <c r="AD103" s="205">
        <f t="shared" si="17"/>
        <v>0</v>
      </c>
      <c r="AH103" s="54">
        <v>99</v>
      </c>
      <c r="AI103" s="206">
        <v>0.41206999999999999</v>
      </c>
    </row>
    <row r="104" spans="2:35" ht="12.75">
      <c r="B104" s="50">
        <v>100</v>
      </c>
      <c r="C104" s="51">
        <f>+IF('Calcula Tarifa (BIT)'!$B$6="M",N104,O104)/1000</f>
        <v>1</v>
      </c>
      <c r="D104" s="52"/>
      <c r="F104" s="50">
        <v>100</v>
      </c>
      <c r="G104" s="51">
        <f>+(IF('Calcula Tarifa (BIT)'!$B$6="M",N104,O104)/1000)*'Calcula Tarifa (BIT)'!$C$9</f>
        <v>1</v>
      </c>
      <c r="H104" s="53"/>
      <c r="M104" s="54">
        <v>100</v>
      </c>
      <c r="N104" s="55">
        <f>+Tabla!N104</f>
        <v>1000</v>
      </c>
      <c r="O104" s="55">
        <f>+Tabla!O104</f>
        <v>1000</v>
      </c>
      <c r="T104" s="54">
        <f t="shared" si="9"/>
        <v>100</v>
      </c>
      <c r="U104" s="205">
        <f t="shared" si="10"/>
        <v>1</v>
      </c>
      <c r="V104" s="205">
        <f t="shared" si="11"/>
        <v>0</v>
      </c>
      <c r="W104" s="205">
        <f t="shared" si="12"/>
        <v>1</v>
      </c>
      <c r="X104" s="205">
        <f t="shared" si="13"/>
        <v>0</v>
      </c>
      <c r="Z104" s="54">
        <f t="shared" si="14"/>
        <v>100</v>
      </c>
      <c r="AA104" s="205">
        <f t="shared" si="15"/>
        <v>1</v>
      </c>
      <c r="AB104" s="205">
        <f>+V104*'Calcula Tarifa (BIT)'!$C$12</f>
        <v>0</v>
      </c>
      <c r="AC104" s="205">
        <f t="shared" si="16"/>
        <v>1</v>
      </c>
      <c r="AD104" s="205">
        <f t="shared" si="17"/>
        <v>0</v>
      </c>
      <c r="AH104" s="54">
        <v>100</v>
      </c>
      <c r="AI104" s="206">
        <v>0.48569899999999999</v>
      </c>
    </row>
  </sheetData>
  <mergeCells count="5">
    <mergeCell ref="AH2:AI2"/>
    <mergeCell ref="B2:C2"/>
    <mergeCell ref="F2:G2"/>
    <mergeCell ref="N2:O2"/>
    <mergeCell ref="Q2:R2"/>
  </mergeCells>
  <phoneticPr fontId="0" type="noConversion"/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AI104"/>
  <sheetViews>
    <sheetView topLeftCell="D1" workbookViewId="0">
      <selection activeCell="G5" sqref="G5"/>
    </sheetView>
  </sheetViews>
  <sheetFormatPr baseColWidth="10" defaultColWidth="10.85546875" defaultRowHeight="15"/>
  <cols>
    <col min="1" max="9" width="10.85546875" style="1"/>
    <col min="10" max="10" width="10.85546875" style="41"/>
    <col min="11" max="11" width="10.85546875" style="3"/>
    <col min="12" max="25" width="10.85546875" style="1"/>
    <col min="26" max="27" width="11.42578125" customWidth="1"/>
    <col min="28" max="16384" width="10.85546875" style="1"/>
  </cols>
  <sheetData>
    <row r="1" spans="2:35">
      <c r="B1" s="40" t="s">
        <v>146</v>
      </c>
      <c r="F1" s="40" t="s">
        <v>147</v>
      </c>
    </row>
    <row r="2" spans="2:35">
      <c r="B2" s="577" t="s">
        <v>148</v>
      </c>
      <c r="C2" s="578"/>
      <c r="F2" s="577" t="s">
        <v>148</v>
      </c>
      <c r="G2" s="578"/>
      <c r="M2" s="42"/>
      <c r="N2" s="575" t="s">
        <v>149</v>
      </c>
      <c r="O2" s="576"/>
      <c r="Q2" s="575" t="s">
        <v>267</v>
      </c>
      <c r="R2" s="576"/>
      <c r="AH2" s="575" t="s">
        <v>252</v>
      </c>
      <c r="AI2" s="576"/>
    </row>
    <row r="3" spans="2:35" s="46" customFormat="1" ht="12.75">
      <c r="B3" s="43" t="s">
        <v>150</v>
      </c>
      <c r="C3" s="44" t="s">
        <v>151</v>
      </c>
      <c r="D3" s="45"/>
      <c r="F3" s="43" t="s">
        <v>150</v>
      </c>
      <c r="G3" s="44" t="s">
        <v>151</v>
      </c>
      <c r="J3" s="47"/>
      <c r="K3" s="45"/>
      <c r="M3" s="48" t="s">
        <v>150</v>
      </c>
      <c r="N3" s="49" t="s">
        <v>109</v>
      </c>
      <c r="O3" s="49" t="s">
        <v>110</v>
      </c>
      <c r="Q3" s="48" t="s">
        <v>150</v>
      </c>
      <c r="R3" s="204" t="s">
        <v>253</v>
      </c>
      <c r="T3" s="46" t="s">
        <v>150</v>
      </c>
      <c r="U3" s="46" t="s">
        <v>254</v>
      </c>
      <c r="V3" s="46" t="s">
        <v>255</v>
      </c>
      <c r="W3" s="46" t="s">
        <v>256</v>
      </c>
      <c r="X3" s="46" t="s">
        <v>253</v>
      </c>
      <c r="Z3" s="46" t="s">
        <v>150</v>
      </c>
      <c r="AA3" s="46" t="s">
        <v>254</v>
      </c>
      <c r="AB3" s="46" t="s">
        <v>255</v>
      </c>
      <c r="AC3" s="46" t="s">
        <v>256</v>
      </c>
      <c r="AD3" s="46" t="s">
        <v>253</v>
      </c>
      <c r="AH3" s="48" t="s">
        <v>150</v>
      </c>
      <c r="AI3" s="200" t="s">
        <v>257</v>
      </c>
    </row>
    <row r="4" spans="2:35" ht="12.75">
      <c r="B4" s="50">
        <v>0</v>
      </c>
      <c r="C4" s="51">
        <f>+IF('Calcula Tarifa (BIPA)'!$B$6="M",N4,O4)/1000</f>
        <v>6.9661365384615388E-3</v>
      </c>
      <c r="D4" s="52"/>
      <c r="F4" s="50">
        <v>0</v>
      </c>
      <c r="G4" s="51">
        <f>+(IF('Calcula Tarifa (BIPA)'!$B$6="M",N4,O4)/1000)*'Calcula Tarifa (BIPA)'!$C$9</f>
        <v>6.9661365384615388E-3</v>
      </c>
      <c r="H4" s="53"/>
      <c r="M4" s="54">
        <v>0</v>
      </c>
      <c r="N4" s="55">
        <f>+Tabla!N4</f>
        <v>6.966136538461539</v>
      </c>
      <c r="O4" s="55">
        <f>+Tabla!O4</f>
        <v>4.8160807692307692</v>
      </c>
      <c r="Q4" s="48">
        <v>0</v>
      </c>
      <c r="R4" s="205">
        <v>0</v>
      </c>
      <c r="T4" s="54">
        <f>+M4</f>
        <v>0</v>
      </c>
      <c r="U4" s="205">
        <f>+G4</f>
        <v>6.9661365384615388E-3</v>
      </c>
      <c r="V4" s="205">
        <f>+R4</f>
        <v>0</v>
      </c>
      <c r="W4" s="205">
        <f>1-(1-U4)*(1-V4)</f>
        <v>6.9661365384615648E-3</v>
      </c>
      <c r="X4" s="205">
        <f>+(V4*(1-0.5*U4))/(1-0.25*V4*U4)</f>
        <v>0</v>
      </c>
      <c r="Z4" s="54">
        <f>+T4</f>
        <v>0</v>
      </c>
      <c r="AA4" s="205">
        <f>+U4</f>
        <v>6.9661365384615388E-3</v>
      </c>
      <c r="AB4" s="205">
        <f>+V4*'Calcula Tarifa (BIPA)'!$C$12</f>
        <v>0</v>
      </c>
      <c r="AC4" s="205">
        <f>1-(1-AA4)*(1-AB4)</f>
        <v>6.9661365384615648E-3</v>
      </c>
      <c r="AD4" s="205">
        <f>+(AB4*(1-0.5*AA4))/(1-0.25*AB4*AA4)</f>
        <v>0</v>
      </c>
      <c r="AE4" s="207"/>
      <c r="AH4" s="54">
        <v>0</v>
      </c>
      <c r="AI4" s="206">
        <v>0</v>
      </c>
    </row>
    <row r="5" spans="2:35" ht="12.75">
      <c r="B5" s="50">
        <v>1</v>
      </c>
      <c r="C5" s="51">
        <f>+IF('Calcula Tarifa (BIPA)'!$B$6="M",N5,O5)/1000</f>
        <v>3.6899999999999997E-4</v>
      </c>
      <c r="D5" s="52"/>
      <c r="F5" s="50">
        <v>1</v>
      </c>
      <c r="G5" s="51">
        <f>+(IF('Calcula Tarifa (BIPA)'!$B$6="M",N5,O5)/1000)*'Calcula Tarifa (BIPA)'!$C$9</f>
        <v>3.6899999999999997E-4</v>
      </c>
      <c r="H5" s="53"/>
      <c r="M5" s="54">
        <v>1</v>
      </c>
      <c r="N5" s="55">
        <f>+Tabla!N5</f>
        <v>0.36899999999999999</v>
      </c>
      <c r="O5" s="55">
        <f>+Tabla!O5</f>
        <v>0.20295000000000002</v>
      </c>
      <c r="Q5" s="208">
        <v>1</v>
      </c>
      <c r="R5" s="205">
        <v>0</v>
      </c>
      <c r="T5" s="54">
        <f t="shared" ref="T5:T68" si="0">+M5</f>
        <v>1</v>
      </c>
      <c r="U5" s="205">
        <f t="shared" ref="U5:U68" si="1">+G5</f>
        <v>3.6899999999999997E-4</v>
      </c>
      <c r="V5" s="205">
        <f t="shared" ref="V5:V68" si="2">+R5</f>
        <v>0</v>
      </c>
      <c r="W5" s="205">
        <f t="shared" ref="W5:W68" si="3">1-(1-U5)*(1-V5)</f>
        <v>3.689999999999527E-4</v>
      </c>
      <c r="X5" s="205">
        <f t="shared" ref="X5:X68" si="4">+(V5*(1-0.5*U5))/(1-0.25*V5*U5)</f>
        <v>0</v>
      </c>
      <c r="Z5" s="54">
        <f t="shared" ref="Z5:Z68" si="5">+T5</f>
        <v>1</v>
      </c>
      <c r="AA5" s="205">
        <f t="shared" ref="AA5:AA68" si="6">+U5</f>
        <v>3.6899999999999997E-4</v>
      </c>
      <c r="AB5" s="205">
        <f>+V5*'Calcula Tarifa (BIPA)'!$C$12</f>
        <v>0</v>
      </c>
      <c r="AC5" s="205">
        <f t="shared" ref="AC5:AC68" si="7">1-(1-AA5)*(1-AB5)</f>
        <v>3.689999999999527E-4</v>
      </c>
      <c r="AD5" s="205">
        <f t="shared" ref="AD5:AD68" si="8">+(AB5*(1-0.5*AA5))/(1-0.25*AB5*AA5)</f>
        <v>0</v>
      </c>
      <c r="AE5" s="207"/>
      <c r="AH5" s="54">
        <v>1</v>
      </c>
      <c r="AI5" s="206">
        <v>0</v>
      </c>
    </row>
    <row r="6" spans="2:35" ht="12.75">
      <c r="B6" s="50">
        <v>2</v>
      </c>
      <c r="C6" s="51">
        <f>+IF('Calcula Tarifa (BIPA)'!$B$6="M",N6,O6)/1000</f>
        <v>3.321E-4</v>
      </c>
      <c r="D6" s="52"/>
      <c r="F6" s="50">
        <v>2</v>
      </c>
      <c r="G6" s="51">
        <f>+(IF('Calcula Tarifa (BIPA)'!$B$6="M",N6,O6)/1000)*'Calcula Tarifa (BIPA)'!$C$9</f>
        <v>3.321E-4</v>
      </c>
      <c r="H6" s="53"/>
      <c r="M6" s="54">
        <v>2</v>
      </c>
      <c r="N6" s="55">
        <f>+Tabla!N6</f>
        <v>0.33210000000000001</v>
      </c>
      <c r="O6" s="55">
        <f>+Tabla!O6</f>
        <v>0.20421153846153844</v>
      </c>
      <c r="Q6" s="208">
        <v>2</v>
      </c>
      <c r="R6" s="205">
        <v>0</v>
      </c>
      <c r="T6" s="54">
        <f t="shared" si="0"/>
        <v>2</v>
      </c>
      <c r="U6" s="205">
        <f t="shared" si="1"/>
        <v>3.321E-4</v>
      </c>
      <c r="V6" s="205">
        <f>+R6</f>
        <v>0</v>
      </c>
      <c r="W6" s="205">
        <f t="shared" si="3"/>
        <v>3.3209999999994633E-4</v>
      </c>
      <c r="X6" s="205">
        <f t="shared" si="4"/>
        <v>0</v>
      </c>
      <c r="Z6" s="54">
        <f t="shared" si="5"/>
        <v>2</v>
      </c>
      <c r="AA6" s="205">
        <f t="shared" si="6"/>
        <v>3.321E-4</v>
      </c>
      <c r="AB6" s="205">
        <f>+V6*'Calcula Tarifa (BIPA)'!$C$12</f>
        <v>0</v>
      </c>
      <c r="AC6" s="205">
        <f t="shared" si="7"/>
        <v>3.3209999999994633E-4</v>
      </c>
      <c r="AD6" s="205">
        <f t="shared" si="8"/>
        <v>0</v>
      </c>
      <c r="AE6" s="207"/>
      <c r="AH6" s="54">
        <v>2</v>
      </c>
      <c r="AI6" s="206">
        <v>0</v>
      </c>
    </row>
    <row r="7" spans="2:35" ht="12.75">
      <c r="B7" s="50">
        <v>3</v>
      </c>
      <c r="C7" s="51">
        <f>+IF('Calcula Tarifa (BIPA)'!$B$6="M",N7,O7)/1000</f>
        <v>3.0134999999999993E-4</v>
      </c>
      <c r="D7" s="52"/>
      <c r="F7" s="50">
        <v>3</v>
      </c>
      <c r="G7" s="51">
        <f>+(IF('Calcula Tarifa (BIPA)'!$B$6="M",N7,O7)/1000)*'Calcula Tarifa (BIPA)'!$C$9</f>
        <v>3.0134999999999993E-4</v>
      </c>
      <c r="H7" s="53"/>
      <c r="M7" s="54">
        <v>3</v>
      </c>
      <c r="N7" s="55">
        <f>+Tabla!N7</f>
        <v>0.30134999999999995</v>
      </c>
      <c r="O7" s="55">
        <f>+Tabla!O7</f>
        <v>0.20539423076923075</v>
      </c>
      <c r="Q7" s="208">
        <v>3</v>
      </c>
      <c r="R7" s="205">
        <v>0</v>
      </c>
      <c r="T7" s="54">
        <f t="shared" si="0"/>
        <v>3</v>
      </c>
      <c r="U7" s="205">
        <f t="shared" si="1"/>
        <v>3.0134999999999993E-4</v>
      </c>
      <c r="V7" s="205">
        <f t="shared" si="2"/>
        <v>0</v>
      </c>
      <c r="W7" s="205">
        <f t="shared" si="3"/>
        <v>3.0134999999997802E-4</v>
      </c>
      <c r="X7" s="205">
        <f t="shared" si="4"/>
        <v>0</v>
      </c>
      <c r="Z7" s="54">
        <f t="shared" si="5"/>
        <v>3</v>
      </c>
      <c r="AA7" s="205">
        <f t="shared" si="6"/>
        <v>3.0134999999999993E-4</v>
      </c>
      <c r="AB7" s="205">
        <f>+V7*'Calcula Tarifa (BIPA)'!$C$12</f>
        <v>0</v>
      </c>
      <c r="AC7" s="205">
        <f t="shared" si="7"/>
        <v>3.0134999999997802E-4</v>
      </c>
      <c r="AD7" s="205">
        <f t="shared" si="8"/>
        <v>0</v>
      </c>
      <c r="AE7" s="207"/>
      <c r="AH7" s="54">
        <v>3</v>
      </c>
      <c r="AI7" s="206">
        <v>0</v>
      </c>
    </row>
    <row r="8" spans="2:35" ht="12.75">
      <c r="B8" s="50">
        <v>4</v>
      </c>
      <c r="C8" s="51">
        <f>+IF('Calcula Tarifa (BIPA)'!$B$6="M",N8,O8)/1000</f>
        <v>2.8289999999999999E-4</v>
      </c>
      <c r="D8" s="52"/>
      <c r="F8" s="50">
        <v>4</v>
      </c>
      <c r="G8" s="51">
        <f>+(IF('Calcula Tarifa (BIPA)'!$B$6="M",N8,O8)/1000)*'Calcula Tarifa (BIPA)'!$C$9</f>
        <v>2.8289999999999999E-4</v>
      </c>
      <c r="H8" s="53"/>
      <c r="M8" s="54">
        <v>4</v>
      </c>
      <c r="N8" s="55">
        <f>+Tabla!N8</f>
        <v>0.28289999999999998</v>
      </c>
      <c r="O8" s="55">
        <f>+Tabla!O8</f>
        <v>0.20665576923076923</v>
      </c>
      <c r="Q8" s="208">
        <v>4</v>
      </c>
      <c r="R8" s="205">
        <v>0</v>
      </c>
      <c r="T8" s="54">
        <f t="shared" si="0"/>
        <v>4</v>
      </c>
      <c r="U8" s="205">
        <f t="shared" si="1"/>
        <v>2.8289999999999999E-4</v>
      </c>
      <c r="V8" s="205">
        <f t="shared" si="2"/>
        <v>0</v>
      </c>
      <c r="W8" s="205">
        <f t="shared" si="3"/>
        <v>2.8289999999997484E-4</v>
      </c>
      <c r="X8" s="205">
        <f t="shared" si="4"/>
        <v>0</v>
      </c>
      <c r="Z8" s="54">
        <f t="shared" si="5"/>
        <v>4</v>
      </c>
      <c r="AA8" s="205">
        <f t="shared" si="6"/>
        <v>2.8289999999999999E-4</v>
      </c>
      <c r="AB8" s="205">
        <f>+V8*'Calcula Tarifa (BIPA)'!$C$12</f>
        <v>0</v>
      </c>
      <c r="AC8" s="205">
        <f t="shared" si="7"/>
        <v>2.8289999999997484E-4</v>
      </c>
      <c r="AD8" s="205">
        <f t="shared" si="8"/>
        <v>0</v>
      </c>
      <c r="AE8" s="207"/>
      <c r="AH8" s="54">
        <v>4</v>
      </c>
      <c r="AI8" s="206">
        <v>0</v>
      </c>
    </row>
    <row r="9" spans="2:35" ht="12.75">
      <c r="B9" s="50">
        <v>5</v>
      </c>
      <c r="C9" s="51">
        <f>+IF('Calcula Tarifa (BIPA)'!$B$6="M",N9,O9)/1000</f>
        <v>2.6444999999999995E-4</v>
      </c>
      <c r="D9" s="52"/>
      <c r="F9" s="50">
        <v>5</v>
      </c>
      <c r="G9" s="51">
        <f>+(IF('Calcula Tarifa (BIPA)'!$B$6="M",N9,O9)/1000)*'Calcula Tarifa (BIPA)'!$C$9</f>
        <v>2.6444999999999995E-4</v>
      </c>
      <c r="H9" s="53"/>
      <c r="M9" s="54">
        <v>5</v>
      </c>
      <c r="N9" s="55">
        <f>+Tabla!N9</f>
        <v>0.26444999999999996</v>
      </c>
      <c r="O9" s="55">
        <f>+Tabla!O9</f>
        <v>0.20783846153846153</v>
      </c>
      <c r="Q9" s="208">
        <v>5</v>
      </c>
      <c r="R9" s="205">
        <v>0</v>
      </c>
      <c r="T9" s="54">
        <f t="shared" si="0"/>
        <v>5</v>
      </c>
      <c r="U9" s="205">
        <f t="shared" si="1"/>
        <v>2.6444999999999995E-4</v>
      </c>
      <c r="V9" s="205">
        <f t="shared" si="2"/>
        <v>0</v>
      </c>
      <c r="W9" s="205">
        <f t="shared" si="3"/>
        <v>2.6444999999997165E-4</v>
      </c>
      <c r="X9" s="205">
        <f t="shared" si="4"/>
        <v>0</v>
      </c>
      <c r="Z9" s="54">
        <f t="shared" si="5"/>
        <v>5</v>
      </c>
      <c r="AA9" s="205">
        <f t="shared" si="6"/>
        <v>2.6444999999999995E-4</v>
      </c>
      <c r="AB9" s="205">
        <f>+V9*'Calcula Tarifa (BIPA)'!$C$12</f>
        <v>0</v>
      </c>
      <c r="AC9" s="205">
        <f t="shared" si="7"/>
        <v>2.6444999999997165E-4</v>
      </c>
      <c r="AD9" s="205">
        <f t="shared" si="8"/>
        <v>0</v>
      </c>
      <c r="AE9" s="207"/>
      <c r="AH9" s="54">
        <v>5</v>
      </c>
      <c r="AI9" s="206">
        <v>0</v>
      </c>
    </row>
    <row r="10" spans="2:35" ht="12.75">
      <c r="B10" s="50">
        <v>6</v>
      </c>
      <c r="C10" s="51">
        <f>+IF('Calcula Tarifa (BIPA)'!$B$6="M",N10,O10)/1000</f>
        <v>2.5214999999999998E-4</v>
      </c>
      <c r="D10" s="52"/>
      <c r="F10" s="50">
        <v>6</v>
      </c>
      <c r="G10" s="51">
        <f>+(IF('Calcula Tarifa (BIPA)'!$B$6="M",N10,O10)/1000)*'Calcula Tarifa (BIPA)'!$C$9</f>
        <v>2.5214999999999998E-4</v>
      </c>
      <c r="H10" s="53"/>
      <c r="M10" s="54">
        <v>6</v>
      </c>
      <c r="N10" s="55">
        <f>+Tabla!N10</f>
        <v>0.25214999999999999</v>
      </c>
      <c r="O10" s="55">
        <f>+Tabla!O10</f>
        <v>0.20973076923076922</v>
      </c>
      <c r="Q10" s="208">
        <v>6</v>
      </c>
      <c r="R10" s="205">
        <v>0</v>
      </c>
      <c r="T10" s="54">
        <f t="shared" si="0"/>
        <v>6</v>
      </c>
      <c r="U10" s="205">
        <f t="shared" si="1"/>
        <v>2.5214999999999998E-4</v>
      </c>
      <c r="V10" s="205">
        <f t="shared" si="2"/>
        <v>0</v>
      </c>
      <c r="W10" s="205">
        <f t="shared" si="3"/>
        <v>2.5215000000000654E-4</v>
      </c>
      <c r="X10" s="205">
        <f t="shared" si="4"/>
        <v>0</v>
      </c>
      <c r="Z10" s="54">
        <f t="shared" si="5"/>
        <v>6</v>
      </c>
      <c r="AA10" s="205">
        <f t="shared" si="6"/>
        <v>2.5214999999999998E-4</v>
      </c>
      <c r="AB10" s="205">
        <f>+V10*'Calcula Tarifa (BIPA)'!$C$12</f>
        <v>0</v>
      </c>
      <c r="AC10" s="205">
        <f t="shared" si="7"/>
        <v>2.5215000000000654E-4</v>
      </c>
      <c r="AD10" s="205">
        <f t="shared" si="8"/>
        <v>0</v>
      </c>
      <c r="AE10" s="207"/>
      <c r="AH10" s="54">
        <v>6</v>
      </c>
      <c r="AI10" s="206">
        <v>0</v>
      </c>
    </row>
    <row r="11" spans="2:35" ht="12.75">
      <c r="B11" s="50">
        <v>7</v>
      </c>
      <c r="C11" s="51">
        <f>+IF('Calcula Tarifa (BIPA)'!$B$6="M",N11,O11)/1000</f>
        <v>2.4599999999999996E-4</v>
      </c>
      <c r="D11" s="52"/>
      <c r="F11" s="50">
        <v>7</v>
      </c>
      <c r="G11" s="51">
        <f>+(IF('Calcula Tarifa (BIPA)'!$B$6="M",N11,O11)/1000)*'Calcula Tarifa (BIPA)'!$C$9</f>
        <v>2.4599999999999996E-4</v>
      </c>
      <c r="H11" s="53"/>
      <c r="M11" s="54">
        <v>7</v>
      </c>
      <c r="N11" s="55">
        <f>+Tabla!N11</f>
        <v>0.24599999999999997</v>
      </c>
      <c r="O11" s="55">
        <f>+Tabla!O11</f>
        <v>0.21154423076923076</v>
      </c>
      <c r="Q11" s="208">
        <v>7</v>
      </c>
      <c r="R11" s="205">
        <v>0</v>
      </c>
      <c r="T11" s="54">
        <f t="shared" si="0"/>
        <v>7</v>
      </c>
      <c r="U11" s="205">
        <f t="shared" si="1"/>
        <v>2.4599999999999996E-4</v>
      </c>
      <c r="V11" s="205">
        <f t="shared" si="2"/>
        <v>0</v>
      </c>
      <c r="W11" s="205">
        <f t="shared" si="3"/>
        <v>2.4599999999996847E-4</v>
      </c>
      <c r="X11" s="205">
        <f t="shared" si="4"/>
        <v>0</v>
      </c>
      <c r="Z11" s="54">
        <f t="shared" si="5"/>
        <v>7</v>
      </c>
      <c r="AA11" s="205">
        <f t="shared" si="6"/>
        <v>2.4599999999999996E-4</v>
      </c>
      <c r="AB11" s="205">
        <f>+V11*'Calcula Tarifa (BIPA)'!$C$12</f>
        <v>0</v>
      </c>
      <c r="AC11" s="205">
        <f t="shared" si="7"/>
        <v>2.4599999999996847E-4</v>
      </c>
      <c r="AD11" s="205">
        <f t="shared" si="8"/>
        <v>0</v>
      </c>
      <c r="AE11" s="207"/>
      <c r="AH11" s="54">
        <v>7</v>
      </c>
      <c r="AI11" s="206">
        <v>0</v>
      </c>
    </row>
    <row r="12" spans="2:35" ht="12.75">
      <c r="B12" s="50">
        <v>8</v>
      </c>
      <c r="C12" s="51">
        <f>+IF('Calcula Tarifa (BIPA)'!$B$6="M",N12,O12)/1000</f>
        <v>2.3985E-4</v>
      </c>
      <c r="D12" s="52"/>
      <c r="F12" s="50">
        <v>8</v>
      </c>
      <c r="G12" s="51">
        <f>+(IF('Calcula Tarifa (BIPA)'!$B$6="M",N12,O12)/1000)*'Calcula Tarifa (BIPA)'!$C$9</f>
        <v>2.3985E-4</v>
      </c>
      <c r="H12" s="53"/>
      <c r="M12" s="54">
        <v>8</v>
      </c>
      <c r="N12" s="55">
        <f>+Tabla!N12</f>
        <v>0.23985000000000001</v>
      </c>
      <c r="O12" s="55">
        <f>+Tabla!O12</f>
        <v>0.21398846153846152</v>
      </c>
      <c r="Q12" s="208">
        <v>8</v>
      </c>
      <c r="R12" s="205">
        <v>0</v>
      </c>
      <c r="T12" s="54">
        <f t="shared" si="0"/>
        <v>8</v>
      </c>
      <c r="U12" s="205">
        <f t="shared" si="1"/>
        <v>2.3985E-4</v>
      </c>
      <c r="V12" s="205">
        <f t="shared" si="2"/>
        <v>0</v>
      </c>
      <c r="W12" s="205">
        <f t="shared" si="3"/>
        <v>2.3985000000004142E-4</v>
      </c>
      <c r="X12" s="205">
        <f t="shared" si="4"/>
        <v>0</v>
      </c>
      <c r="Z12" s="54">
        <f t="shared" si="5"/>
        <v>8</v>
      </c>
      <c r="AA12" s="205">
        <f t="shared" si="6"/>
        <v>2.3985E-4</v>
      </c>
      <c r="AB12" s="205">
        <f>+V12*'Calcula Tarifa (BIPA)'!$C$12</f>
        <v>0</v>
      </c>
      <c r="AC12" s="205">
        <f t="shared" si="7"/>
        <v>2.3985000000004142E-4</v>
      </c>
      <c r="AD12" s="205">
        <f t="shared" si="8"/>
        <v>0</v>
      </c>
      <c r="AE12" s="207"/>
      <c r="AH12" s="54">
        <v>8</v>
      </c>
      <c r="AI12" s="206">
        <v>0</v>
      </c>
    </row>
    <row r="13" spans="2:35" ht="12.75">
      <c r="B13" s="50">
        <v>9</v>
      </c>
      <c r="C13" s="51">
        <f>+IF('Calcula Tarifa (BIPA)'!$B$6="M",N13,O13)/1000</f>
        <v>2.3369999999999999E-4</v>
      </c>
      <c r="D13" s="52"/>
      <c r="F13" s="50">
        <v>9</v>
      </c>
      <c r="G13" s="51">
        <f>+(IF('Calcula Tarifa (BIPA)'!$B$6="M",N13,O13)/1000)*'Calcula Tarifa (BIPA)'!$C$9</f>
        <v>2.3369999999999999E-4</v>
      </c>
      <c r="H13" s="53"/>
      <c r="M13" s="54">
        <v>9</v>
      </c>
      <c r="N13" s="55">
        <f>+Tabla!N13</f>
        <v>0.23369999999999999</v>
      </c>
      <c r="O13" s="55">
        <f>+Tabla!O13</f>
        <v>0.21588076923076921</v>
      </c>
      <c r="Q13" s="208">
        <v>9</v>
      </c>
      <c r="R13" s="205">
        <v>0</v>
      </c>
      <c r="T13" s="54">
        <f t="shared" si="0"/>
        <v>9</v>
      </c>
      <c r="U13" s="205">
        <f t="shared" si="1"/>
        <v>2.3369999999999999E-4</v>
      </c>
      <c r="V13" s="205">
        <f t="shared" si="2"/>
        <v>0</v>
      </c>
      <c r="W13" s="205">
        <f t="shared" si="3"/>
        <v>2.3370000000000335E-4</v>
      </c>
      <c r="X13" s="205">
        <f t="shared" si="4"/>
        <v>0</v>
      </c>
      <c r="Z13" s="54">
        <f t="shared" si="5"/>
        <v>9</v>
      </c>
      <c r="AA13" s="205">
        <f t="shared" si="6"/>
        <v>2.3369999999999999E-4</v>
      </c>
      <c r="AB13" s="205">
        <f>+V13*'Calcula Tarifa (BIPA)'!$C$12</f>
        <v>0</v>
      </c>
      <c r="AC13" s="205">
        <f t="shared" si="7"/>
        <v>2.3370000000000335E-4</v>
      </c>
      <c r="AD13" s="205">
        <f t="shared" si="8"/>
        <v>0</v>
      </c>
      <c r="AE13" s="207"/>
      <c r="AH13" s="54">
        <v>9</v>
      </c>
      <c r="AI13" s="206">
        <v>0</v>
      </c>
    </row>
    <row r="14" spans="2:35" ht="12.75">
      <c r="B14" s="50">
        <v>10</v>
      </c>
      <c r="C14" s="51">
        <f>+IF('Calcula Tarifa (BIPA)'!$B$6="M",N14,O14)/1000</f>
        <v>2.2755E-4</v>
      </c>
      <c r="D14" s="52"/>
      <c r="F14" s="50">
        <v>10</v>
      </c>
      <c r="G14" s="51">
        <f>+(IF('Calcula Tarifa (BIPA)'!$B$6="M",N14,O14)/1000)*'Calcula Tarifa (BIPA)'!$C$9</f>
        <v>2.2755E-4</v>
      </c>
      <c r="H14" s="53"/>
      <c r="M14" s="54">
        <v>10</v>
      </c>
      <c r="N14" s="55">
        <f>+Tabla!N14</f>
        <v>0.22755</v>
      </c>
      <c r="O14" s="55">
        <f>+Tabla!O14</f>
        <v>0.21832499999999999</v>
      </c>
      <c r="Q14" s="208">
        <v>10</v>
      </c>
      <c r="R14" s="205">
        <v>0</v>
      </c>
      <c r="T14" s="54">
        <f t="shared" si="0"/>
        <v>10</v>
      </c>
      <c r="U14" s="205">
        <f t="shared" si="1"/>
        <v>2.2755E-4</v>
      </c>
      <c r="V14" s="205">
        <f t="shared" si="2"/>
        <v>0</v>
      </c>
      <c r="W14" s="205">
        <f t="shared" si="3"/>
        <v>2.2754999999996528E-4</v>
      </c>
      <c r="X14" s="205">
        <f t="shared" si="4"/>
        <v>0</v>
      </c>
      <c r="Z14" s="54">
        <f t="shared" si="5"/>
        <v>10</v>
      </c>
      <c r="AA14" s="205">
        <f t="shared" si="6"/>
        <v>2.2755E-4</v>
      </c>
      <c r="AB14" s="205">
        <f>+V14*'Calcula Tarifa (BIPA)'!$C$12</f>
        <v>0</v>
      </c>
      <c r="AC14" s="205">
        <f t="shared" si="7"/>
        <v>2.2754999999996528E-4</v>
      </c>
      <c r="AD14" s="205">
        <f t="shared" si="8"/>
        <v>0</v>
      </c>
      <c r="AE14" s="207"/>
      <c r="AH14" s="54">
        <v>10</v>
      </c>
      <c r="AI14" s="206">
        <v>0</v>
      </c>
    </row>
    <row r="15" spans="2:35" ht="12.75">
      <c r="B15" s="50">
        <v>11</v>
      </c>
      <c r="C15" s="51">
        <f>+IF('Calcula Tarifa (BIPA)'!$B$6="M",N15,O15)/1000</f>
        <v>2.2755E-4</v>
      </c>
      <c r="D15" s="52"/>
      <c r="F15" s="50">
        <v>11</v>
      </c>
      <c r="G15" s="51">
        <f>+(IF('Calcula Tarifa (BIPA)'!$B$6="M",N15,O15)/1000)*'Calcula Tarifa (BIPA)'!$C$9</f>
        <v>2.2755E-4</v>
      </c>
      <c r="H15" s="53"/>
      <c r="M15" s="54">
        <v>11</v>
      </c>
      <c r="N15" s="55">
        <f>+Tabla!N15</f>
        <v>0.22755</v>
      </c>
      <c r="O15" s="55">
        <f>+Tabla!O15</f>
        <v>0.22139999999999999</v>
      </c>
      <c r="Q15" s="208">
        <v>11</v>
      </c>
      <c r="R15" s="205">
        <v>0</v>
      </c>
      <c r="T15" s="54">
        <f t="shared" si="0"/>
        <v>11</v>
      </c>
      <c r="U15" s="205">
        <f t="shared" si="1"/>
        <v>2.2755E-4</v>
      </c>
      <c r="V15" s="205">
        <f t="shared" si="2"/>
        <v>0</v>
      </c>
      <c r="W15" s="205">
        <f t="shared" si="3"/>
        <v>2.2754999999996528E-4</v>
      </c>
      <c r="X15" s="205">
        <f t="shared" si="4"/>
        <v>0</v>
      </c>
      <c r="Z15" s="54">
        <f t="shared" si="5"/>
        <v>11</v>
      </c>
      <c r="AA15" s="205">
        <f t="shared" si="6"/>
        <v>2.2755E-4</v>
      </c>
      <c r="AB15" s="205">
        <f>+V15*'Calcula Tarifa (BIPA)'!$C$12</f>
        <v>0</v>
      </c>
      <c r="AC15" s="205">
        <f t="shared" si="7"/>
        <v>2.2754999999996528E-4</v>
      </c>
      <c r="AD15" s="205">
        <f t="shared" si="8"/>
        <v>0</v>
      </c>
      <c r="AE15" s="207"/>
      <c r="AH15" s="54">
        <v>11</v>
      </c>
      <c r="AI15" s="206">
        <v>0</v>
      </c>
    </row>
    <row r="16" spans="2:35" ht="12.75">
      <c r="B16" s="50">
        <v>12</v>
      </c>
      <c r="C16" s="51">
        <f>+IF('Calcula Tarifa (BIPA)'!$B$6="M",N16,O16)/1000</f>
        <v>2.1525000000000003E-4</v>
      </c>
      <c r="D16" s="52"/>
      <c r="F16" s="50">
        <v>12</v>
      </c>
      <c r="G16" s="51">
        <f>+(IF('Calcula Tarifa (BIPA)'!$B$6="M",N16,O16)/1000)*'Calcula Tarifa (BIPA)'!$C$9</f>
        <v>2.1525000000000003E-4</v>
      </c>
      <c r="H16" s="53"/>
      <c r="M16" s="54">
        <v>12</v>
      </c>
      <c r="N16" s="55">
        <f>+Tabla!N16</f>
        <v>0.21525000000000002</v>
      </c>
      <c r="O16" s="55">
        <f>+Tabla!O16</f>
        <v>0.22447499999999998</v>
      </c>
      <c r="Q16" s="208">
        <v>12</v>
      </c>
      <c r="R16" s="205">
        <v>0</v>
      </c>
      <c r="T16" s="54">
        <f t="shared" si="0"/>
        <v>12</v>
      </c>
      <c r="U16" s="205">
        <f t="shared" si="1"/>
        <v>2.1525000000000003E-4</v>
      </c>
      <c r="V16" s="205">
        <f t="shared" si="2"/>
        <v>0</v>
      </c>
      <c r="W16" s="205">
        <f t="shared" si="3"/>
        <v>2.1525000000000016E-4</v>
      </c>
      <c r="X16" s="205">
        <f t="shared" si="4"/>
        <v>0</v>
      </c>
      <c r="Z16" s="54">
        <f t="shared" si="5"/>
        <v>12</v>
      </c>
      <c r="AA16" s="205">
        <f t="shared" si="6"/>
        <v>2.1525000000000003E-4</v>
      </c>
      <c r="AB16" s="205">
        <f>+V16*'Calcula Tarifa (BIPA)'!$C$12</f>
        <v>0</v>
      </c>
      <c r="AC16" s="205">
        <f t="shared" si="7"/>
        <v>2.1525000000000016E-4</v>
      </c>
      <c r="AD16" s="205">
        <f t="shared" si="8"/>
        <v>0</v>
      </c>
      <c r="AE16" s="207"/>
      <c r="AH16" s="54">
        <v>12</v>
      </c>
      <c r="AI16" s="206">
        <v>3.7848E-2</v>
      </c>
    </row>
    <row r="17" spans="2:35" ht="12.75">
      <c r="B17" s="50">
        <v>13</v>
      </c>
      <c r="C17" s="51">
        <f>+IF('Calcula Tarifa (BIPA)'!$B$6="M",N17,O17)/1000</f>
        <v>2.6200576923076925E-4</v>
      </c>
      <c r="D17" s="52"/>
      <c r="F17" s="50">
        <v>13</v>
      </c>
      <c r="G17" s="51">
        <f>+(IF('Calcula Tarifa (BIPA)'!$B$6="M",N17,O17)/1000)*'Calcula Tarifa (BIPA)'!$C$9</f>
        <v>2.6200576923076925E-4</v>
      </c>
      <c r="H17" s="53"/>
      <c r="M17" s="54">
        <v>13</v>
      </c>
      <c r="N17" s="55">
        <f>+Tabla!N17</f>
        <v>0.26200576923076924</v>
      </c>
      <c r="O17" s="55">
        <f>+Tabla!O17</f>
        <v>0.22818076923076921</v>
      </c>
      <c r="Q17" s="208">
        <v>13</v>
      </c>
      <c r="R17" s="205">
        <v>0</v>
      </c>
      <c r="T17" s="54">
        <f t="shared" si="0"/>
        <v>13</v>
      </c>
      <c r="U17" s="205">
        <f t="shared" si="1"/>
        <v>2.6200576923076925E-4</v>
      </c>
      <c r="V17" s="205">
        <f t="shared" si="2"/>
        <v>0</v>
      </c>
      <c r="W17" s="205">
        <f t="shared" si="3"/>
        <v>2.6200576923074426E-4</v>
      </c>
      <c r="X17" s="205">
        <f t="shared" si="4"/>
        <v>0</v>
      </c>
      <c r="Z17" s="54">
        <f t="shared" si="5"/>
        <v>13</v>
      </c>
      <c r="AA17" s="205">
        <f t="shared" si="6"/>
        <v>2.6200576923076925E-4</v>
      </c>
      <c r="AB17" s="205">
        <f>+V17*'Calcula Tarifa (BIPA)'!$C$12</f>
        <v>0</v>
      </c>
      <c r="AC17" s="205">
        <f t="shared" si="7"/>
        <v>2.6200576923074426E-4</v>
      </c>
      <c r="AD17" s="205">
        <f t="shared" si="8"/>
        <v>0</v>
      </c>
      <c r="AE17" s="207"/>
      <c r="AH17" s="54">
        <v>13</v>
      </c>
      <c r="AI17" s="206">
        <v>3.7848E-2</v>
      </c>
    </row>
    <row r="18" spans="2:35" ht="12.75">
      <c r="B18" s="50">
        <v>14</v>
      </c>
      <c r="C18" s="51">
        <f>+IF('Calcula Tarifa (BIPA)'!$B$6="M",N18,O18)/1000</f>
        <v>3.1853846153846157E-4</v>
      </c>
      <c r="D18" s="52"/>
      <c r="F18" s="50">
        <v>14</v>
      </c>
      <c r="G18" s="51">
        <f>+(IF('Calcula Tarifa (BIPA)'!$B$6="M",N18,O18)/1000)*'Calcula Tarifa (BIPA)'!$C$9</f>
        <v>3.1853846153846157E-4</v>
      </c>
      <c r="H18" s="53"/>
      <c r="M18" s="54">
        <v>14</v>
      </c>
      <c r="N18" s="55">
        <f>+Tabla!N18</f>
        <v>0.31853846153846155</v>
      </c>
      <c r="O18" s="55">
        <f>+Tabla!O18</f>
        <v>0.23188653846153845</v>
      </c>
      <c r="Q18" s="208">
        <v>14</v>
      </c>
      <c r="R18" s="205">
        <v>0</v>
      </c>
      <c r="T18" s="54">
        <f t="shared" si="0"/>
        <v>14</v>
      </c>
      <c r="U18" s="205">
        <f t="shared" si="1"/>
        <v>3.1853846153846157E-4</v>
      </c>
      <c r="V18" s="205">
        <f t="shared" si="2"/>
        <v>0</v>
      </c>
      <c r="W18" s="205">
        <f t="shared" si="3"/>
        <v>3.1853846153850895E-4</v>
      </c>
      <c r="X18" s="205">
        <f t="shared" si="4"/>
        <v>0</v>
      </c>
      <c r="Z18" s="54">
        <f t="shared" si="5"/>
        <v>14</v>
      </c>
      <c r="AA18" s="205">
        <f t="shared" si="6"/>
        <v>3.1853846153846157E-4</v>
      </c>
      <c r="AB18" s="205">
        <f>+V18*'Calcula Tarifa (BIPA)'!$C$12</f>
        <v>0</v>
      </c>
      <c r="AC18" s="205">
        <f t="shared" si="7"/>
        <v>3.1853846153850895E-4</v>
      </c>
      <c r="AD18" s="205">
        <f t="shared" si="8"/>
        <v>0</v>
      </c>
      <c r="AE18" s="207"/>
      <c r="AH18" s="54">
        <v>14</v>
      </c>
      <c r="AI18" s="206">
        <v>3.7848E-2</v>
      </c>
    </row>
    <row r="19" spans="2:35" ht="12.75">
      <c r="B19" s="50">
        <v>15</v>
      </c>
      <c r="C19" s="51">
        <f>+IF('Calcula Tarifa (BIPA)'!$B$6="M",N19,O19)/1000</f>
        <v>3.6773846153846152E-4</v>
      </c>
      <c r="D19" s="52"/>
      <c r="F19" s="50">
        <v>15</v>
      </c>
      <c r="G19" s="51">
        <f>+(IF('Calcula Tarifa (BIPA)'!$B$6="M",N19,O19)/1000)*'Calcula Tarifa (BIPA)'!$C$9</f>
        <v>3.6773846153846152E-4</v>
      </c>
      <c r="H19" s="53"/>
      <c r="M19" s="54">
        <v>15</v>
      </c>
      <c r="N19" s="55">
        <f>+Tabla!N19</f>
        <v>0.36773846153846151</v>
      </c>
      <c r="O19" s="55">
        <f>+Tabla!O19</f>
        <v>0.23677500000000001</v>
      </c>
      <c r="Q19" s="208">
        <v>15</v>
      </c>
      <c r="R19" s="205">
        <v>1.92E-4</v>
      </c>
      <c r="T19" s="54">
        <f t="shared" si="0"/>
        <v>15</v>
      </c>
      <c r="U19" s="205">
        <f t="shared" si="1"/>
        <v>3.6773846153846152E-4</v>
      </c>
      <c r="V19" s="205">
        <f t="shared" si="2"/>
        <v>1.92E-4</v>
      </c>
      <c r="W19" s="205">
        <f t="shared" si="3"/>
        <v>5.5966785575378708E-4</v>
      </c>
      <c r="X19" s="205">
        <f t="shared" si="4"/>
        <v>1.9196470049614691E-4</v>
      </c>
      <c r="Z19" s="54">
        <f t="shared" si="5"/>
        <v>15</v>
      </c>
      <c r="AA19" s="205">
        <f t="shared" si="6"/>
        <v>3.6773846153846152E-4</v>
      </c>
      <c r="AB19" s="205">
        <f>+V19*'Calcula Tarifa (BIPA)'!$C$12</f>
        <v>1.92E-4</v>
      </c>
      <c r="AC19" s="205">
        <f t="shared" si="7"/>
        <v>5.5966785575378708E-4</v>
      </c>
      <c r="AD19" s="205">
        <f t="shared" si="8"/>
        <v>1.9196470049614691E-4</v>
      </c>
      <c r="AE19" s="207"/>
      <c r="AH19" s="54">
        <v>15</v>
      </c>
      <c r="AI19" s="206">
        <v>3.7848E-2</v>
      </c>
    </row>
    <row r="20" spans="2:35" ht="12.75">
      <c r="B20" s="50">
        <v>16</v>
      </c>
      <c r="C20" s="51">
        <f>+IF('Calcula Tarifa (BIPA)'!$B$6="M",N20,O20)/1000</f>
        <v>4.1078846153846151E-4</v>
      </c>
      <c r="D20" s="52"/>
      <c r="F20" s="50">
        <v>16</v>
      </c>
      <c r="G20" s="51">
        <f>+(IF('Calcula Tarifa (BIPA)'!$B$6="M",N20,O20)/1000)*'Calcula Tarifa (BIPA)'!$C$9</f>
        <v>4.1078846153846151E-4</v>
      </c>
      <c r="H20" s="53"/>
      <c r="M20" s="54">
        <v>16</v>
      </c>
      <c r="N20" s="55">
        <f>+Tabla!N20</f>
        <v>0.41078846153846149</v>
      </c>
      <c r="O20" s="55">
        <f>+Tabla!O20</f>
        <v>0.24111153846153846</v>
      </c>
      <c r="Q20" s="208">
        <v>16</v>
      </c>
      <c r="R20" s="205">
        <v>1.92E-4</v>
      </c>
      <c r="T20" s="54">
        <f t="shared" si="0"/>
        <v>16</v>
      </c>
      <c r="U20" s="205">
        <f t="shared" si="1"/>
        <v>4.1078846153846151E-4</v>
      </c>
      <c r="V20" s="205">
        <f t="shared" si="2"/>
        <v>1.92E-4</v>
      </c>
      <c r="W20" s="205">
        <f t="shared" si="3"/>
        <v>6.0270959015373826E-4</v>
      </c>
      <c r="X20" s="205">
        <f t="shared" si="4"/>
        <v>1.9196056809274125E-4</v>
      </c>
      <c r="Z20" s="54">
        <f t="shared" si="5"/>
        <v>16</v>
      </c>
      <c r="AA20" s="205">
        <f t="shared" si="6"/>
        <v>4.1078846153846151E-4</v>
      </c>
      <c r="AB20" s="205">
        <f>+V20*'Calcula Tarifa (BIPA)'!$C$12</f>
        <v>1.92E-4</v>
      </c>
      <c r="AC20" s="205">
        <f t="shared" si="7"/>
        <v>6.0270959015373826E-4</v>
      </c>
      <c r="AD20" s="205">
        <f t="shared" si="8"/>
        <v>1.9196056809274125E-4</v>
      </c>
      <c r="AE20" s="207"/>
      <c r="AH20" s="54">
        <v>16</v>
      </c>
      <c r="AI20" s="206">
        <v>3.7848E-2</v>
      </c>
    </row>
    <row r="21" spans="2:35" ht="12.75">
      <c r="B21" s="50">
        <v>17</v>
      </c>
      <c r="C21" s="51">
        <f>+IF('Calcula Tarifa (BIPA)'!$B$6="M",N21,O21)/1000</f>
        <v>4.4894999999999994E-4</v>
      </c>
      <c r="D21" s="52"/>
      <c r="F21" s="50">
        <v>17</v>
      </c>
      <c r="G21" s="51">
        <f>+(IF('Calcula Tarifa (BIPA)'!$B$6="M",N21,O21)/1000)*'Calcula Tarifa (BIPA)'!$C$9</f>
        <v>4.4894999999999994E-4</v>
      </c>
      <c r="H21" s="53"/>
      <c r="M21" s="54">
        <v>17</v>
      </c>
      <c r="N21" s="55">
        <f>+Tabla!N21</f>
        <v>0.44894999999999996</v>
      </c>
      <c r="O21" s="55">
        <f>+Tabla!O21</f>
        <v>0.24663076923076924</v>
      </c>
      <c r="Q21" s="208">
        <v>17</v>
      </c>
      <c r="R21" s="205">
        <v>1.92E-4</v>
      </c>
      <c r="T21" s="54">
        <f t="shared" si="0"/>
        <v>17</v>
      </c>
      <c r="U21" s="205">
        <f t="shared" si="1"/>
        <v>4.4894999999999994E-4</v>
      </c>
      <c r="V21" s="205">
        <f t="shared" si="2"/>
        <v>1.92E-4</v>
      </c>
      <c r="W21" s="205">
        <f t="shared" si="3"/>
        <v>6.4086380160000012E-4</v>
      </c>
      <c r="X21" s="205">
        <f t="shared" si="4"/>
        <v>1.9195690493659453E-4</v>
      </c>
      <c r="Z21" s="54">
        <f t="shared" si="5"/>
        <v>17</v>
      </c>
      <c r="AA21" s="205">
        <f t="shared" si="6"/>
        <v>4.4894999999999994E-4</v>
      </c>
      <c r="AB21" s="205">
        <f>+V21*'Calcula Tarifa (BIPA)'!$C$12</f>
        <v>1.92E-4</v>
      </c>
      <c r="AC21" s="205">
        <f t="shared" si="7"/>
        <v>6.4086380160000012E-4</v>
      </c>
      <c r="AD21" s="205">
        <f t="shared" si="8"/>
        <v>1.9195690493659453E-4</v>
      </c>
      <c r="AE21" s="207"/>
      <c r="AH21" s="54">
        <v>17</v>
      </c>
      <c r="AI21" s="206">
        <v>3.7848E-2</v>
      </c>
    </row>
    <row r="22" spans="2:35" ht="12.75">
      <c r="B22" s="50">
        <v>18</v>
      </c>
      <c r="C22" s="51">
        <f>+IF('Calcula Tarifa (BIPA)'!$B$6="M",N22,O22)/1000</f>
        <v>4.6369423076923072E-4</v>
      </c>
      <c r="D22" s="52"/>
      <c r="F22" s="50">
        <v>18</v>
      </c>
      <c r="G22" s="51">
        <f>+(IF('Calcula Tarifa (BIPA)'!$B$6="M",N22,O22)/1000)*'Calcula Tarifa (BIPA)'!$C$9</f>
        <v>4.6369423076923072E-4</v>
      </c>
      <c r="H22" s="53"/>
      <c r="M22" s="54">
        <v>18</v>
      </c>
      <c r="N22" s="55">
        <f>+Tabla!N22</f>
        <v>0.46369423076923072</v>
      </c>
      <c r="O22" s="55">
        <f>+Tabla!O22</f>
        <v>0.2527807692307692</v>
      </c>
      <c r="Q22" s="208">
        <v>18</v>
      </c>
      <c r="R22" s="205">
        <v>1.92E-4</v>
      </c>
      <c r="T22" s="54">
        <f t="shared" si="0"/>
        <v>18</v>
      </c>
      <c r="U22" s="205">
        <f t="shared" si="1"/>
        <v>4.6369423076923072E-4</v>
      </c>
      <c r="V22" s="205">
        <f t="shared" si="2"/>
        <v>1.92E-4</v>
      </c>
      <c r="W22" s="205">
        <f t="shared" si="3"/>
        <v>6.5560520147689427E-4</v>
      </c>
      <c r="X22" s="205">
        <f t="shared" si="4"/>
        <v>1.9195548962626152E-4</v>
      </c>
      <c r="Z22" s="54">
        <f t="shared" si="5"/>
        <v>18</v>
      </c>
      <c r="AA22" s="205">
        <f t="shared" si="6"/>
        <v>4.6369423076923072E-4</v>
      </c>
      <c r="AB22" s="205">
        <f>+V22*'Calcula Tarifa (BIPA)'!$C$12</f>
        <v>1.92E-4</v>
      </c>
      <c r="AC22" s="205">
        <f t="shared" si="7"/>
        <v>6.5560520147689427E-4</v>
      </c>
      <c r="AD22" s="205">
        <f t="shared" si="8"/>
        <v>1.9195548962626152E-4</v>
      </c>
      <c r="AE22" s="207"/>
      <c r="AH22" s="54">
        <v>18</v>
      </c>
      <c r="AI22" s="206">
        <v>3.7848E-2</v>
      </c>
    </row>
    <row r="23" spans="2:35" ht="12.75">
      <c r="B23" s="50">
        <v>19</v>
      </c>
      <c r="C23" s="51">
        <f>+IF('Calcula Tarifa (BIPA)'!$B$6="M",N23,O23)/1000</f>
        <v>4.6558653846153842E-4</v>
      </c>
      <c r="D23" s="52"/>
      <c r="F23" s="50">
        <v>19</v>
      </c>
      <c r="G23" s="51">
        <f>+(IF('Calcula Tarifa (BIPA)'!$B$6="M",N23,O23)/1000)*'Calcula Tarifa (BIPA)'!$C$9</f>
        <v>4.6558653846153842E-4</v>
      </c>
      <c r="H23" s="53"/>
      <c r="M23" s="54">
        <v>19</v>
      </c>
      <c r="N23" s="55">
        <f>+Tabla!N23</f>
        <v>0.46558653846153841</v>
      </c>
      <c r="O23" s="56">
        <f>+Tabla!O23</f>
        <v>0.25956153846153845</v>
      </c>
      <c r="Q23" s="208">
        <v>19</v>
      </c>
      <c r="R23" s="205">
        <v>2.0400000000000003E-4</v>
      </c>
      <c r="T23" s="54">
        <f t="shared" si="0"/>
        <v>19</v>
      </c>
      <c r="U23" s="205">
        <f t="shared" si="1"/>
        <v>4.6558653846153842E-4</v>
      </c>
      <c r="V23" s="205">
        <f t="shared" si="2"/>
        <v>2.0400000000000003E-4</v>
      </c>
      <c r="W23" s="205">
        <f t="shared" si="3"/>
        <v>6.6949155880768885E-4</v>
      </c>
      <c r="X23" s="205">
        <f t="shared" si="4"/>
        <v>2.0395251501591178E-4</v>
      </c>
      <c r="Z23" s="54">
        <f t="shared" si="5"/>
        <v>19</v>
      </c>
      <c r="AA23" s="205">
        <f t="shared" si="6"/>
        <v>4.6558653846153842E-4</v>
      </c>
      <c r="AB23" s="205">
        <f>+V23*'Calcula Tarifa (BIPA)'!$C$12</f>
        <v>2.0400000000000003E-4</v>
      </c>
      <c r="AC23" s="205">
        <f t="shared" si="7"/>
        <v>6.6949155880768885E-4</v>
      </c>
      <c r="AD23" s="205">
        <f t="shared" si="8"/>
        <v>2.0395251501591178E-4</v>
      </c>
      <c r="AE23" s="207"/>
      <c r="AH23" s="54">
        <v>19</v>
      </c>
      <c r="AI23" s="206">
        <v>3.7848E-2</v>
      </c>
    </row>
    <row r="24" spans="2:35" ht="12.75">
      <c r="B24" s="50">
        <v>20</v>
      </c>
      <c r="C24" s="51">
        <f>+IF('Calcula Tarifa (BIPA)'!$B$6="M",N24,O24)/1000</f>
        <v>4.6558653846153842E-4</v>
      </c>
      <c r="D24" s="52"/>
      <c r="F24" s="50">
        <v>20</v>
      </c>
      <c r="G24" s="51">
        <f>+(IF('Calcula Tarifa (BIPA)'!$B$6="M",N24,O24)/1000)*'Calcula Tarifa (BIPA)'!$C$9</f>
        <v>4.6558653846153842E-4</v>
      </c>
      <c r="H24" s="53"/>
      <c r="M24" s="54">
        <v>20</v>
      </c>
      <c r="N24" s="55">
        <f>+Tabla!N24</f>
        <v>0.46558653846153841</v>
      </c>
      <c r="O24" s="56">
        <f>+Tabla!O24</f>
        <v>0.2668942307692308</v>
      </c>
      <c r="Q24" s="208">
        <v>20</v>
      </c>
      <c r="R24" s="205">
        <v>2.1600000000000002E-4</v>
      </c>
      <c r="T24" s="54">
        <f t="shared" si="0"/>
        <v>20</v>
      </c>
      <c r="U24" s="205">
        <f t="shared" si="1"/>
        <v>4.6558653846153842E-4</v>
      </c>
      <c r="V24" s="205">
        <f t="shared" si="2"/>
        <v>2.1600000000000002E-4</v>
      </c>
      <c r="W24" s="205">
        <f t="shared" si="3"/>
        <v>6.8148597176920234E-4</v>
      </c>
      <c r="X24" s="205">
        <f t="shared" si="4"/>
        <v>2.159497220831835E-4</v>
      </c>
      <c r="Z24" s="54">
        <f t="shared" si="5"/>
        <v>20</v>
      </c>
      <c r="AA24" s="205">
        <f t="shared" si="6"/>
        <v>4.6558653846153842E-4</v>
      </c>
      <c r="AB24" s="205">
        <f>+V24*'Calcula Tarifa (BIPA)'!$C$12</f>
        <v>2.1600000000000002E-4</v>
      </c>
      <c r="AC24" s="205">
        <f t="shared" si="7"/>
        <v>6.8148597176920234E-4</v>
      </c>
      <c r="AD24" s="205">
        <f t="shared" si="8"/>
        <v>2.159497220831835E-4</v>
      </c>
      <c r="AE24" s="207"/>
      <c r="AH24" s="54">
        <v>20</v>
      </c>
      <c r="AI24" s="206">
        <v>3.7848E-2</v>
      </c>
    </row>
    <row r="25" spans="2:35" ht="12.75">
      <c r="B25" s="50">
        <v>21</v>
      </c>
      <c r="C25" s="51">
        <f>+IF('Calcula Tarifa (BIPA)'!$B$6="M",N25,O25)/1000</f>
        <v>4.7481153846153838E-4</v>
      </c>
      <c r="D25" s="52"/>
      <c r="F25" s="50">
        <v>21</v>
      </c>
      <c r="G25" s="51">
        <f>+(IF('Calcula Tarifa (BIPA)'!$B$6="M",N25,O25)/1000)*'Calcula Tarifa (BIPA)'!$C$9</f>
        <v>4.7481153846153838E-4</v>
      </c>
      <c r="H25" s="53"/>
      <c r="M25" s="54">
        <v>21</v>
      </c>
      <c r="N25" s="55">
        <f>+Tabla!N25</f>
        <v>0.4748115384615384</v>
      </c>
      <c r="O25" s="56">
        <f>+Tabla!O25</f>
        <v>0.27548846153846152</v>
      </c>
      <c r="Q25" s="208">
        <v>21</v>
      </c>
      <c r="R25" s="205">
        <v>2.2400000000000002E-4</v>
      </c>
      <c r="T25" s="54">
        <f t="shared" si="0"/>
        <v>21</v>
      </c>
      <c r="U25" s="205">
        <f t="shared" si="1"/>
        <v>4.7481153846153838E-4</v>
      </c>
      <c r="V25" s="205">
        <f t="shared" si="2"/>
        <v>2.2400000000000002E-4</v>
      </c>
      <c r="W25" s="205">
        <f t="shared" si="3"/>
        <v>6.9870518067693954E-4</v>
      </c>
      <c r="X25" s="205">
        <f t="shared" si="4"/>
        <v>2.2394682706231443E-4</v>
      </c>
      <c r="Z25" s="54">
        <f t="shared" si="5"/>
        <v>21</v>
      </c>
      <c r="AA25" s="205">
        <f t="shared" si="6"/>
        <v>4.7481153846153838E-4</v>
      </c>
      <c r="AB25" s="205">
        <f>+V25*'Calcula Tarifa (BIPA)'!$C$12</f>
        <v>2.2400000000000002E-4</v>
      </c>
      <c r="AC25" s="205">
        <f t="shared" si="7"/>
        <v>6.9870518067693954E-4</v>
      </c>
      <c r="AD25" s="205">
        <f t="shared" si="8"/>
        <v>2.2394682706231443E-4</v>
      </c>
      <c r="AE25" s="207"/>
      <c r="AH25" s="54">
        <v>21</v>
      </c>
      <c r="AI25" s="206">
        <v>3.7848E-2</v>
      </c>
    </row>
    <row r="26" spans="2:35" ht="12.75">
      <c r="B26" s="50">
        <v>22</v>
      </c>
      <c r="C26" s="51">
        <f>+IF('Calcula Tarifa (BIPA)'!$B$6="M",N26,O26)/1000</f>
        <v>5.0429999999999995E-4</v>
      </c>
      <c r="D26" s="52"/>
      <c r="F26" s="50">
        <v>22</v>
      </c>
      <c r="G26" s="51">
        <f>+(IF('Calcula Tarifa (BIPA)'!$B$6="M",N26,O26)/1000)*'Calcula Tarifa (BIPA)'!$C$9</f>
        <v>5.0429999999999995E-4</v>
      </c>
      <c r="H26" s="53"/>
      <c r="M26" s="54">
        <v>22</v>
      </c>
      <c r="N26" s="55">
        <f>+Tabla!N26</f>
        <v>0.50429999999999997</v>
      </c>
      <c r="O26" s="56">
        <f>+Tabla!O26</f>
        <v>0.2847134615384615</v>
      </c>
      <c r="Q26" s="208">
        <v>22</v>
      </c>
      <c r="R26" s="205">
        <v>2.3599999999999999E-4</v>
      </c>
      <c r="T26" s="54">
        <f t="shared" si="0"/>
        <v>22</v>
      </c>
      <c r="U26" s="205">
        <f t="shared" si="1"/>
        <v>5.0429999999999995E-4</v>
      </c>
      <c r="V26" s="205">
        <f t="shared" si="2"/>
        <v>2.3599999999999999E-4</v>
      </c>
      <c r="W26" s="205">
        <f t="shared" si="3"/>
        <v>7.4018098520001185E-4</v>
      </c>
      <c r="X26" s="205">
        <f t="shared" si="4"/>
        <v>2.3594049962010282E-4</v>
      </c>
      <c r="Z26" s="54">
        <f t="shared" si="5"/>
        <v>22</v>
      </c>
      <c r="AA26" s="205">
        <f t="shared" si="6"/>
        <v>5.0429999999999995E-4</v>
      </c>
      <c r="AB26" s="205">
        <f>+V26*'Calcula Tarifa (BIPA)'!$C$12</f>
        <v>2.3599999999999999E-4</v>
      </c>
      <c r="AC26" s="205">
        <f t="shared" si="7"/>
        <v>7.4018098520001185E-4</v>
      </c>
      <c r="AD26" s="205">
        <f t="shared" si="8"/>
        <v>2.3594049962010282E-4</v>
      </c>
      <c r="AE26" s="207"/>
      <c r="AH26" s="54">
        <v>22</v>
      </c>
      <c r="AI26" s="206">
        <v>3.7848E-2</v>
      </c>
    </row>
    <row r="27" spans="2:35" ht="12.75">
      <c r="B27" s="50">
        <v>23</v>
      </c>
      <c r="C27" s="51">
        <f>+IF('Calcula Tarifa (BIPA)'!$B$6="M",N27,O27)/1000</f>
        <v>4.6921346153846148E-4</v>
      </c>
      <c r="D27" s="52"/>
      <c r="F27" s="50">
        <v>23</v>
      </c>
      <c r="G27" s="51">
        <f>+(IF('Calcula Tarifa (BIPA)'!$B$6="M",N27,O27)/1000)*'Calcula Tarifa (BIPA)'!$C$9</f>
        <v>4.6921346153846148E-4</v>
      </c>
      <c r="H27" s="53"/>
      <c r="M27" s="54">
        <v>23</v>
      </c>
      <c r="N27" s="55">
        <f>+Tabla!N27</f>
        <v>0.4692134615384615</v>
      </c>
      <c r="O27" s="55">
        <f>+Tabla!O27</f>
        <v>0.29456923076923075</v>
      </c>
      <c r="Q27" s="208">
        <v>23</v>
      </c>
      <c r="R27" s="205">
        <v>2.3999999999999998E-4</v>
      </c>
      <c r="T27" s="54">
        <f t="shared" si="0"/>
        <v>23</v>
      </c>
      <c r="U27" s="205">
        <f t="shared" si="1"/>
        <v>4.6921346153846148E-4</v>
      </c>
      <c r="V27" s="205">
        <f t="shared" si="2"/>
        <v>2.3999999999999998E-4</v>
      </c>
      <c r="W27" s="205">
        <f t="shared" si="3"/>
        <v>7.0910085030773118E-4</v>
      </c>
      <c r="X27" s="205">
        <f t="shared" si="4"/>
        <v>2.3994370113970421E-4</v>
      </c>
      <c r="Z27" s="54">
        <f t="shared" si="5"/>
        <v>23</v>
      </c>
      <c r="AA27" s="205">
        <f t="shared" si="6"/>
        <v>4.6921346153846148E-4</v>
      </c>
      <c r="AB27" s="205">
        <f>+V27*'Calcula Tarifa (BIPA)'!$C$12</f>
        <v>2.3999999999999998E-4</v>
      </c>
      <c r="AC27" s="205">
        <f t="shared" si="7"/>
        <v>7.0910085030773118E-4</v>
      </c>
      <c r="AD27" s="205">
        <f t="shared" si="8"/>
        <v>2.3994370113970421E-4</v>
      </c>
      <c r="AE27" s="207"/>
      <c r="AH27" s="54">
        <v>23</v>
      </c>
      <c r="AI27" s="206">
        <v>3.7848E-2</v>
      </c>
    </row>
    <row r="28" spans="2:35" ht="12.75">
      <c r="B28" s="50">
        <v>24</v>
      </c>
      <c r="C28" s="51">
        <f>+IF('Calcula Tarifa (BIPA)'!$B$6="M",N28,O28)/1000</f>
        <v>4.5573076923076915E-4</v>
      </c>
      <c r="D28" s="52"/>
      <c r="F28" s="50">
        <v>24</v>
      </c>
      <c r="G28" s="51">
        <f>+(IF('Calcula Tarifa (BIPA)'!$B$6="M",N28,O28)/1000)*'Calcula Tarifa (BIPA)'!$C$9</f>
        <v>4.5573076923076915E-4</v>
      </c>
      <c r="H28" s="53"/>
      <c r="M28" s="54">
        <v>24</v>
      </c>
      <c r="N28" s="55">
        <f>+Tabla!N28</f>
        <v>0.45573076923076916</v>
      </c>
      <c r="O28" s="55">
        <f>+Tabla!O28</f>
        <v>0.30623846153846157</v>
      </c>
      <c r="Q28" s="208">
        <v>24</v>
      </c>
      <c r="R28" s="205">
        <v>2.4800000000000001E-4</v>
      </c>
      <c r="T28" s="54">
        <f t="shared" si="0"/>
        <v>24</v>
      </c>
      <c r="U28" s="205">
        <f t="shared" si="1"/>
        <v>4.5573076923076915E-4</v>
      </c>
      <c r="V28" s="205">
        <f t="shared" si="2"/>
        <v>2.4800000000000001E-4</v>
      </c>
      <c r="W28" s="205">
        <f t="shared" si="3"/>
        <v>7.03617747999985E-4</v>
      </c>
      <c r="X28" s="205">
        <f t="shared" si="4"/>
        <v>2.4794349639033518E-4</v>
      </c>
      <c r="Z28" s="54">
        <f t="shared" si="5"/>
        <v>24</v>
      </c>
      <c r="AA28" s="205">
        <f t="shared" si="6"/>
        <v>4.5573076923076915E-4</v>
      </c>
      <c r="AB28" s="205">
        <f>+V28*'Calcula Tarifa (BIPA)'!$C$12</f>
        <v>2.4800000000000001E-4</v>
      </c>
      <c r="AC28" s="205">
        <f t="shared" si="7"/>
        <v>7.03617747999985E-4</v>
      </c>
      <c r="AD28" s="205">
        <f t="shared" si="8"/>
        <v>2.4794349639033518E-4</v>
      </c>
      <c r="AE28" s="207"/>
      <c r="AH28" s="54">
        <v>24</v>
      </c>
      <c r="AI28" s="206">
        <v>3.7848E-2</v>
      </c>
    </row>
    <row r="29" spans="2:35" ht="12.75">
      <c r="B29" s="50">
        <v>25</v>
      </c>
      <c r="C29" s="51">
        <f>+IF('Calcula Tarifa (BIPA)'!$B$6="M",N29,O29)/1000</f>
        <v>4.5139423076923075E-4</v>
      </c>
      <c r="D29" s="52"/>
      <c r="F29" s="50">
        <v>25</v>
      </c>
      <c r="G29" s="51">
        <f>+(IF('Calcula Tarifa (BIPA)'!$B$6="M",N29,O29)/1000)*'Calcula Tarifa (BIPA)'!$C$9</f>
        <v>4.5139423076923075E-4</v>
      </c>
      <c r="H29" s="53"/>
      <c r="M29" s="54">
        <v>25</v>
      </c>
      <c r="N29" s="55">
        <f>+Tabla!N29</f>
        <v>0.45139423076923074</v>
      </c>
      <c r="O29" s="55">
        <f>+Tabla!O29</f>
        <v>0.31916923076923076</v>
      </c>
      <c r="Q29" s="208">
        <v>25</v>
      </c>
      <c r="R29" s="205">
        <v>2.52E-4</v>
      </c>
      <c r="T29" s="54">
        <f t="shared" si="0"/>
        <v>25</v>
      </c>
      <c r="U29" s="205">
        <f t="shared" si="1"/>
        <v>4.5139423076923075E-4</v>
      </c>
      <c r="V29" s="205">
        <f t="shared" si="2"/>
        <v>2.52E-4</v>
      </c>
      <c r="W29" s="205">
        <f t="shared" si="3"/>
        <v>7.0328047942314065E-4</v>
      </c>
      <c r="X29" s="205">
        <f t="shared" si="4"/>
        <v>2.5194313149164068E-4</v>
      </c>
      <c r="Z29" s="54">
        <f t="shared" si="5"/>
        <v>25</v>
      </c>
      <c r="AA29" s="205">
        <f t="shared" si="6"/>
        <v>4.5139423076923075E-4</v>
      </c>
      <c r="AB29" s="205">
        <f>+V29*'Calcula Tarifa (BIPA)'!$C$12</f>
        <v>2.52E-4</v>
      </c>
      <c r="AC29" s="205">
        <f t="shared" si="7"/>
        <v>7.0328047942314065E-4</v>
      </c>
      <c r="AD29" s="205">
        <f t="shared" si="8"/>
        <v>2.5194313149164068E-4</v>
      </c>
      <c r="AE29" s="207"/>
      <c r="AH29" s="54">
        <v>25</v>
      </c>
      <c r="AI29" s="206">
        <v>3.7848E-2</v>
      </c>
    </row>
    <row r="30" spans="2:35" ht="12.75">
      <c r="B30" s="50">
        <v>26</v>
      </c>
      <c r="C30" s="51">
        <f>+IF('Calcula Tarifa (BIPA)'!$B$6="M",N30,O30)/1000</f>
        <v>4.4279999999999998E-4</v>
      </c>
      <c r="D30" s="52"/>
      <c r="F30" s="50">
        <v>26</v>
      </c>
      <c r="G30" s="51">
        <f>+(IF('Calcula Tarifa (BIPA)'!$B$6="M",N30,O30)/1000)*'Calcula Tarifa (BIPA)'!$C$9</f>
        <v>4.4279999999999998E-4</v>
      </c>
      <c r="H30" s="53"/>
      <c r="M30" s="54">
        <v>26</v>
      </c>
      <c r="N30" s="55">
        <f>+Tabla!N30</f>
        <v>0.44279999999999997</v>
      </c>
      <c r="O30" s="55">
        <f>+Tabla!O30</f>
        <v>0.33336153846153849</v>
      </c>
      <c r="Q30" s="208">
        <v>26</v>
      </c>
      <c r="R30" s="205">
        <v>2.52E-4</v>
      </c>
      <c r="T30" s="54">
        <f t="shared" si="0"/>
        <v>26</v>
      </c>
      <c r="U30" s="205">
        <f t="shared" si="1"/>
        <v>4.4279999999999998E-4</v>
      </c>
      <c r="V30" s="205">
        <f t="shared" si="2"/>
        <v>2.52E-4</v>
      </c>
      <c r="W30" s="205">
        <f t="shared" si="3"/>
        <v>6.9468841440001317E-4</v>
      </c>
      <c r="X30" s="205">
        <f t="shared" si="4"/>
        <v>2.5194421422833655E-4</v>
      </c>
      <c r="Z30" s="54">
        <f t="shared" si="5"/>
        <v>26</v>
      </c>
      <c r="AA30" s="205">
        <f t="shared" si="6"/>
        <v>4.4279999999999998E-4</v>
      </c>
      <c r="AB30" s="205">
        <f>+V30*'Calcula Tarifa (BIPA)'!$C$12</f>
        <v>2.52E-4</v>
      </c>
      <c r="AC30" s="205">
        <f t="shared" si="7"/>
        <v>6.9468841440001317E-4</v>
      </c>
      <c r="AD30" s="205">
        <f t="shared" si="8"/>
        <v>2.5194421422833655E-4</v>
      </c>
      <c r="AE30" s="207"/>
      <c r="AH30" s="54">
        <v>26</v>
      </c>
      <c r="AI30" s="206">
        <v>3.7848E-2</v>
      </c>
    </row>
    <row r="31" spans="2:35" ht="12.75">
      <c r="B31" s="50">
        <v>27</v>
      </c>
      <c r="C31" s="51">
        <f>+IF('Calcula Tarifa (BIPA)'!$B$6="M",N31,O31)/1000</f>
        <v>4.1819999999999997E-4</v>
      </c>
      <c r="D31" s="52"/>
      <c r="F31" s="50">
        <v>27</v>
      </c>
      <c r="G31" s="51">
        <f>+(IF('Calcula Tarifa (BIPA)'!$B$6="M",N31,O31)/1000)*'Calcula Tarifa (BIPA)'!$C$9</f>
        <v>4.1819999999999997E-4</v>
      </c>
      <c r="H31" s="53"/>
      <c r="M31" s="54">
        <v>27</v>
      </c>
      <c r="N31" s="55">
        <f>+Tabla!N31</f>
        <v>0.41819999999999996</v>
      </c>
      <c r="O31" s="55">
        <f>+Tabla!O31</f>
        <v>0.34928846153846155</v>
      </c>
      <c r="Q31" s="208">
        <v>27</v>
      </c>
      <c r="R31" s="205">
        <v>2.52E-4</v>
      </c>
      <c r="T31" s="54">
        <f t="shared" si="0"/>
        <v>27</v>
      </c>
      <c r="U31" s="205">
        <f t="shared" si="1"/>
        <v>4.1819999999999997E-4</v>
      </c>
      <c r="V31" s="205">
        <f t="shared" si="2"/>
        <v>2.52E-4</v>
      </c>
      <c r="W31" s="205">
        <f t="shared" si="3"/>
        <v>6.700946136000141E-4</v>
      </c>
      <c r="X31" s="205">
        <f t="shared" si="4"/>
        <v>2.5194731343795509E-4</v>
      </c>
      <c r="Z31" s="54">
        <f t="shared" si="5"/>
        <v>27</v>
      </c>
      <c r="AA31" s="205">
        <f t="shared" si="6"/>
        <v>4.1819999999999997E-4</v>
      </c>
      <c r="AB31" s="205">
        <f>+V31*'Calcula Tarifa (BIPA)'!$C$12</f>
        <v>2.52E-4</v>
      </c>
      <c r="AC31" s="205">
        <f t="shared" si="7"/>
        <v>6.700946136000141E-4</v>
      </c>
      <c r="AD31" s="205">
        <f t="shared" si="8"/>
        <v>2.5194731343795509E-4</v>
      </c>
      <c r="AE31" s="207"/>
      <c r="AH31" s="54">
        <v>27</v>
      </c>
      <c r="AI31" s="206">
        <v>3.7848999999999994E-2</v>
      </c>
    </row>
    <row r="32" spans="2:35" ht="12.75">
      <c r="B32" s="50">
        <v>28</v>
      </c>
      <c r="C32" s="51">
        <f>+IF('Calcula Tarifa (BIPA)'!$B$6="M",N32,O32)/1000</f>
        <v>4.6984423076923079E-4</v>
      </c>
      <c r="D32" s="52"/>
      <c r="F32" s="50">
        <v>28</v>
      </c>
      <c r="G32" s="51">
        <f>+(IF('Calcula Tarifa (BIPA)'!$B$6="M",N32,O32)/1000)*'Calcula Tarifa (BIPA)'!$C$9</f>
        <v>4.6984423076923079E-4</v>
      </c>
      <c r="H32" s="53"/>
      <c r="M32" s="54">
        <v>28</v>
      </c>
      <c r="N32" s="55">
        <f>+Tabla!N32</f>
        <v>0.46984423076923076</v>
      </c>
      <c r="O32" s="55">
        <f>+Tabla!O32</f>
        <v>0.36655576923076916</v>
      </c>
      <c r="Q32" s="208">
        <v>28</v>
      </c>
      <c r="R32" s="205">
        <v>2.52E-4</v>
      </c>
      <c r="T32" s="54">
        <f t="shared" si="0"/>
        <v>28</v>
      </c>
      <c r="U32" s="205">
        <f t="shared" si="1"/>
        <v>4.6984423076923079E-4</v>
      </c>
      <c r="V32" s="205">
        <f t="shared" si="2"/>
        <v>2.52E-4</v>
      </c>
      <c r="W32" s="205">
        <f t="shared" si="3"/>
        <v>7.2172583002305668E-4</v>
      </c>
      <c r="X32" s="205">
        <f t="shared" si="4"/>
        <v>2.5194080708441799E-4</v>
      </c>
      <c r="Z32" s="54">
        <f t="shared" si="5"/>
        <v>28</v>
      </c>
      <c r="AA32" s="205">
        <f t="shared" si="6"/>
        <v>4.6984423076923079E-4</v>
      </c>
      <c r="AB32" s="205">
        <f>+V32*'Calcula Tarifa (BIPA)'!$C$12</f>
        <v>2.52E-4</v>
      </c>
      <c r="AC32" s="205">
        <f t="shared" si="7"/>
        <v>7.2172583002305668E-4</v>
      </c>
      <c r="AD32" s="205">
        <f t="shared" si="8"/>
        <v>2.5194080708441799E-4</v>
      </c>
      <c r="AE32" s="207"/>
      <c r="AH32" s="54">
        <v>28</v>
      </c>
      <c r="AI32" s="206">
        <v>3.7848999999999994E-2</v>
      </c>
    </row>
    <row r="33" spans="2:35" ht="12.75">
      <c r="B33" s="50">
        <v>29</v>
      </c>
      <c r="C33" s="51">
        <f>+IF('Calcula Tarifa (BIPA)'!$B$6="M",N33,O33)/1000</f>
        <v>5.01225E-4</v>
      </c>
      <c r="D33" s="52"/>
      <c r="F33" s="50">
        <v>29</v>
      </c>
      <c r="G33" s="51">
        <f>+(IF('Calcula Tarifa (BIPA)'!$B$6="M",N33,O33)/1000)*'Calcula Tarifa (BIPA)'!$C$9</f>
        <v>5.01225E-4</v>
      </c>
      <c r="H33" s="53"/>
      <c r="M33" s="54">
        <v>29</v>
      </c>
      <c r="N33" s="55">
        <f>+Tabla!N33</f>
        <v>0.50122500000000003</v>
      </c>
      <c r="O33" s="55">
        <f>+Tabla!O33</f>
        <v>0.38618846153846154</v>
      </c>
      <c r="Q33" s="208">
        <v>29</v>
      </c>
      <c r="R33" s="205">
        <v>2.52E-4</v>
      </c>
      <c r="T33" s="54">
        <f t="shared" si="0"/>
        <v>29</v>
      </c>
      <c r="U33" s="205">
        <f t="shared" si="1"/>
        <v>5.01225E-4</v>
      </c>
      <c r="V33" s="205">
        <f t="shared" si="2"/>
        <v>2.52E-4</v>
      </c>
      <c r="W33" s="205">
        <f t="shared" si="3"/>
        <v>7.5309869130002483E-4</v>
      </c>
      <c r="X33" s="205">
        <f t="shared" si="4"/>
        <v>2.5193685360545408E-4</v>
      </c>
      <c r="Z33" s="54">
        <f t="shared" si="5"/>
        <v>29</v>
      </c>
      <c r="AA33" s="205">
        <f t="shared" si="6"/>
        <v>5.01225E-4</v>
      </c>
      <c r="AB33" s="205">
        <f>+V33*'Calcula Tarifa (BIPA)'!$C$12</f>
        <v>2.52E-4</v>
      </c>
      <c r="AC33" s="205">
        <f t="shared" si="7"/>
        <v>7.5309869130002483E-4</v>
      </c>
      <c r="AD33" s="205">
        <f t="shared" si="8"/>
        <v>2.5193685360545408E-4</v>
      </c>
      <c r="AE33" s="207"/>
      <c r="AH33" s="54">
        <v>29</v>
      </c>
      <c r="AI33" s="206">
        <v>3.7848999999999994E-2</v>
      </c>
    </row>
    <row r="34" spans="2:35" ht="12.75">
      <c r="B34" s="50">
        <v>30</v>
      </c>
      <c r="C34" s="51">
        <f>+IF('Calcula Tarifa (BIPA)'!$B$6="M",N34,O34)/1000</f>
        <v>5.3134423076923076E-4</v>
      </c>
      <c r="D34" s="52"/>
      <c r="F34" s="50">
        <v>30</v>
      </c>
      <c r="G34" s="51">
        <f>+(IF('Calcula Tarifa (BIPA)'!$B$6="M",N34,O34)/1000)*'Calcula Tarifa (BIPA)'!$C$9</f>
        <v>5.3134423076923076E-4</v>
      </c>
      <c r="H34" s="53"/>
      <c r="M34" s="54">
        <v>30</v>
      </c>
      <c r="N34" s="55">
        <f>+Tabla!N34</f>
        <v>0.53134423076923076</v>
      </c>
      <c r="O34" s="55">
        <f>+Tabla!O34</f>
        <v>0.4077134615384615</v>
      </c>
      <c r="Q34" s="208">
        <v>30</v>
      </c>
      <c r="R34" s="205">
        <v>2.4800000000000001E-4</v>
      </c>
      <c r="T34" s="54">
        <f t="shared" si="0"/>
        <v>30</v>
      </c>
      <c r="U34" s="205">
        <f t="shared" si="1"/>
        <v>5.3134423076923076E-4</v>
      </c>
      <c r="V34" s="205">
        <f t="shared" si="2"/>
        <v>2.4800000000000001E-4</v>
      </c>
      <c r="W34" s="205">
        <f t="shared" si="3"/>
        <v>7.7921245740009137E-4</v>
      </c>
      <c r="X34" s="205">
        <f t="shared" si="4"/>
        <v>2.4793412148316327E-4</v>
      </c>
      <c r="Z34" s="54">
        <f t="shared" si="5"/>
        <v>30</v>
      </c>
      <c r="AA34" s="205">
        <f t="shared" si="6"/>
        <v>5.3134423076923076E-4</v>
      </c>
      <c r="AB34" s="205">
        <f>+V34*'Calcula Tarifa (BIPA)'!$C$12</f>
        <v>2.4800000000000001E-4</v>
      </c>
      <c r="AC34" s="205">
        <f t="shared" si="7"/>
        <v>7.7921245740009137E-4</v>
      </c>
      <c r="AD34" s="205">
        <f t="shared" si="8"/>
        <v>2.4793412148316327E-4</v>
      </c>
      <c r="AE34" s="207"/>
      <c r="AH34" s="54">
        <v>30</v>
      </c>
      <c r="AI34" s="206">
        <v>3.7848999999999994E-2</v>
      </c>
    </row>
    <row r="35" spans="2:35" ht="12.75">
      <c r="B35" s="50">
        <v>31</v>
      </c>
      <c r="C35" s="51">
        <f>+IF('Calcula Tarifa (BIPA)'!$B$6="M",N35,O35)/1000</f>
        <v>5.7746923076923071E-4</v>
      </c>
      <c r="D35" s="52"/>
      <c r="F35" s="50">
        <v>31</v>
      </c>
      <c r="G35" s="51">
        <f>+(IF('Calcula Tarifa (BIPA)'!$B$6="M",N35,O35)/1000)*'Calcula Tarifa (BIPA)'!$C$9</f>
        <v>5.7746923076923071E-4</v>
      </c>
      <c r="H35" s="53"/>
      <c r="M35" s="54">
        <v>31</v>
      </c>
      <c r="N35" s="55">
        <f>+Tabla!N35</f>
        <v>0.57746923076923073</v>
      </c>
      <c r="O35" s="55">
        <f>+Tabla!O35</f>
        <v>0.43231346153846151</v>
      </c>
      <c r="Q35" s="208">
        <v>31</v>
      </c>
      <c r="R35" s="205">
        <v>2.4800000000000001E-4</v>
      </c>
      <c r="T35" s="54">
        <f t="shared" si="0"/>
        <v>31</v>
      </c>
      <c r="U35" s="205">
        <f t="shared" si="1"/>
        <v>5.7746923076923071E-4</v>
      </c>
      <c r="V35" s="205">
        <f t="shared" si="2"/>
        <v>2.4800000000000001E-4</v>
      </c>
      <c r="W35" s="205">
        <f t="shared" si="3"/>
        <v>8.2532601840001885E-4</v>
      </c>
      <c r="X35" s="205">
        <f t="shared" si="4"/>
        <v>2.4792840269198811E-4</v>
      </c>
      <c r="Z35" s="54">
        <f t="shared" si="5"/>
        <v>31</v>
      </c>
      <c r="AA35" s="205">
        <f t="shared" si="6"/>
        <v>5.7746923076923071E-4</v>
      </c>
      <c r="AB35" s="205">
        <f>+V35*'Calcula Tarifa (BIPA)'!$C$12</f>
        <v>2.4800000000000001E-4</v>
      </c>
      <c r="AC35" s="205">
        <f t="shared" si="7"/>
        <v>8.2532601840001885E-4</v>
      </c>
      <c r="AD35" s="205">
        <f t="shared" si="8"/>
        <v>2.4792840269198811E-4</v>
      </c>
      <c r="AH35" s="54">
        <v>31</v>
      </c>
      <c r="AI35" s="206">
        <v>3.7848999999999994E-2</v>
      </c>
    </row>
    <row r="36" spans="2:35" ht="12.75">
      <c r="B36" s="50">
        <v>32</v>
      </c>
      <c r="C36" s="51">
        <f>+IF('Calcula Tarifa (BIPA)'!$B$6="M",N36,O36)/1000</f>
        <v>6.5804999999999998E-4</v>
      </c>
      <c r="D36" s="52"/>
      <c r="F36" s="50">
        <v>32</v>
      </c>
      <c r="G36" s="51">
        <f>+(IF('Calcula Tarifa (BIPA)'!$B$6="M",N36,O36)/1000)*'Calcula Tarifa (BIPA)'!$C$9</f>
        <v>6.5804999999999998E-4</v>
      </c>
      <c r="H36" s="53"/>
      <c r="M36" s="54">
        <v>32</v>
      </c>
      <c r="N36" s="57">
        <f>+Tabla!N36</f>
        <v>0.65805000000000002</v>
      </c>
      <c r="O36" s="55">
        <f>+Tabla!O36</f>
        <v>0.45943653846153842</v>
      </c>
      <c r="Q36" s="208">
        <v>32</v>
      </c>
      <c r="R36" s="205">
        <v>2.52E-4</v>
      </c>
      <c r="T36" s="54">
        <f t="shared" si="0"/>
        <v>32</v>
      </c>
      <c r="U36" s="205">
        <f t="shared" si="1"/>
        <v>6.5804999999999998E-4</v>
      </c>
      <c r="V36" s="205">
        <f t="shared" si="2"/>
        <v>2.52E-4</v>
      </c>
      <c r="W36" s="205">
        <f t="shared" si="3"/>
        <v>9.0988417140003275E-4</v>
      </c>
      <c r="X36" s="205">
        <f t="shared" si="4"/>
        <v>2.5191709614376482E-4</v>
      </c>
      <c r="Z36" s="54">
        <f t="shared" si="5"/>
        <v>32</v>
      </c>
      <c r="AA36" s="205">
        <f t="shared" si="6"/>
        <v>6.5804999999999998E-4</v>
      </c>
      <c r="AB36" s="205">
        <f>+V36*'Calcula Tarifa (BIPA)'!$C$12</f>
        <v>2.52E-4</v>
      </c>
      <c r="AC36" s="205">
        <f t="shared" si="7"/>
        <v>9.0988417140003275E-4</v>
      </c>
      <c r="AD36" s="205">
        <f t="shared" si="8"/>
        <v>2.5191709614376482E-4</v>
      </c>
      <c r="AH36" s="54">
        <v>32</v>
      </c>
      <c r="AI36" s="206">
        <v>3.7850000000000002E-2</v>
      </c>
    </row>
    <row r="37" spans="2:35" ht="12.75">
      <c r="B37" s="50">
        <v>33</v>
      </c>
      <c r="C37" s="51">
        <f>+IF('Calcula Tarifa (BIPA)'!$B$6="M",N37,O37)/1000</f>
        <v>6.6664423076923075E-4</v>
      </c>
      <c r="D37" s="52"/>
      <c r="F37" s="50">
        <v>33</v>
      </c>
      <c r="G37" s="51">
        <f>+(IF('Calcula Tarifa (BIPA)'!$B$6="M",N37,O37)/1000)*'Calcula Tarifa (BIPA)'!$C$9</f>
        <v>6.6664423076923075E-4</v>
      </c>
      <c r="H37" s="53"/>
      <c r="M37" s="54">
        <v>33</v>
      </c>
      <c r="N37" s="57">
        <f>+Tabla!N37</f>
        <v>0.66664423076923074</v>
      </c>
      <c r="O37" s="55">
        <f>+Tabla!O37</f>
        <v>0.48892499999999994</v>
      </c>
      <c r="Q37" s="208">
        <v>33</v>
      </c>
      <c r="R37" s="205">
        <v>2.5599999999999999E-4</v>
      </c>
      <c r="T37" s="54">
        <f t="shared" si="0"/>
        <v>33</v>
      </c>
      <c r="U37" s="205">
        <f t="shared" si="1"/>
        <v>6.6664423076923075E-4</v>
      </c>
      <c r="V37" s="205">
        <f t="shared" si="2"/>
        <v>2.5599999999999999E-4</v>
      </c>
      <c r="W37" s="205">
        <f t="shared" si="3"/>
        <v>9.2247356984620499E-4</v>
      </c>
      <c r="X37" s="205">
        <f t="shared" si="4"/>
        <v>2.5591468045712038E-4</v>
      </c>
      <c r="Z37" s="54">
        <f t="shared" si="5"/>
        <v>33</v>
      </c>
      <c r="AA37" s="205">
        <f t="shared" si="6"/>
        <v>6.6664423076923075E-4</v>
      </c>
      <c r="AB37" s="205">
        <f>+V37*'Calcula Tarifa (BIPA)'!$C$12</f>
        <v>2.5599999999999999E-4</v>
      </c>
      <c r="AC37" s="205">
        <f t="shared" si="7"/>
        <v>9.2247356984620499E-4</v>
      </c>
      <c r="AD37" s="205">
        <f t="shared" si="8"/>
        <v>2.5591468045712038E-4</v>
      </c>
      <c r="AH37" s="54">
        <v>33</v>
      </c>
      <c r="AI37" s="206">
        <v>3.7850000000000002E-2</v>
      </c>
    </row>
    <row r="38" spans="2:35" ht="12.75">
      <c r="B38" s="50">
        <v>34</v>
      </c>
      <c r="C38" s="51">
        <f>+IF('Calcula Tarifa (BIPA)'!$B$6="M",N38,O38)/1000</f>
        <v>6.7523846153846152E-4</v>
      </c>
      <c r="D38" s="52"/>
      <c r="F38" s="50">
        <v>34</v>
      </c>
      <c r="G38" s="51">
        <f>+(IF('Calcula Tarifa (BIPA)'!$B$6="M",N38,O38)/1000)*'Calcula Tarifa (BIPA)'!$C$9</f>
        <v>6.7523846153846152E-4</v>
      </c>
      <c r="H38" s="53"/>
      <c r="M38" s="54">
        <v>34</v>
      </c>
      <c r="N38" s="57">
        <f>+Tabla!N38</f>
        <v>0.67523846153846157</v>
      </c>
      <c r="O38" s="57">
        <f>+Tabla!O38</f>
        <v>0.52274999999999994</v>
      </c>
      <c r="Q38" s="208">
        <v>34</v>
      </c>
      <c r="R38" s="205">
        <v>2.6000000000000003E-4</v>
      </c>
      <c r="T38" s="54">
        <f t="shared" si="0"/>
        <v>34</v>
      </c>
      <c r="U38" s="205">
        <f t="shared" si="1"/>
        <v>6.7523846153846152E-4</v>
      </c>
      <c r="V38" s="205">
        <f t="shared" si="2"/>
        <v>2.6000000000000003E-4</v>
      </c>
      <c r="W38" s="205">
        <f t="shared" si="3"/>
        <v>9.3506289953848576E-4</v>
      </c>
      <c r="X38" s="205">
        <f t="shared" si="4"/>
        <v>2.599122304076778E-4</v>
      </c>
      <c r="Z38" s="54">
        <f t="shared" si="5"/>
        <v>34</v>
      </c>
      <c r="AA38" s="205">
        <f t="shared" si="6"/>
        <v>6.7523846153846152E-4</v>
      </c>
      <c r="AB38" s="205">
        <f>+V38*'Calcula Tarifa (BIPA)'!$C$12</f>
        <v>2.6000000000000003E-4</v>
      </c>
      <c r="AC38" s="205">
        <f t="shared" si="7"/>
        <v>9.3506289953848576E-4</v>
      </c>
      <c r="AD38" s="205">
        <f t="shared" si="8"/>
        <v>2.599122304076778E-4</v>
      </c>
      <c r="AH38" s="54">
        <v>34</v>
      </c>
      <c r="AI38" s="206">
        <v>3.7850999999999996E-2</v>
      </c>
    </row>
    <row r="39" spans="2:35" ht="12.75">
      <c r="B39" s="50">
        <v>35</v>
      </c>
      <c r="C39" s="51">
        <f>+IF('Calcula Tarifa (BIPA)'!$B$6="M",N39,O39)/1000</f>
        <v>6.8391153846153842E-4</v>
      </c>
      <c r="D39" s="52"/>
      <c r="F39" s="50">
        <v>35</v>
      </c>
      <c r="G39" s="51">
        <f>+(IF('Calcula Tarifa (BIPA)'!$B$6="M",N39,O39)/1000)*'Calcula Tarifa (BIPA)'!$C$9</f>
        <v>6.8391153846153842E-4</v>
      </c>
      <c r="H39" s="53"/>
      <c r="M39" s="54">
        <v>35</v>
      </c>
      <c r="N39" s="57">
        <f>+Tabla!N39</f>
        <v>0.6839115384615384</v>
      </c>
      <c r="O39" s="57">
        <f>+Tabla!O39</f>
        <v>0.55964999999999998</v>
      </c>
      <c r="Q39" s="208">
        <v>35</v>
      </c>
      <c r="R39" s="205">
        <v>2.72E-4</v>
      </c>
      <c r="T39" s="54">
        <f t="shared" si="0"/>
        <v>35</v>
      </c>
      <c r="U39" s="205">
        <f t="shared" si="1"/>
        <v>6.8391153846153842E-4</v>
      </c>
      <c r="V39" s="205">
        <f t="shared" si="2"/>
        <v>2.72E-4</v>
      </c>
      <c r="W39" s="205">
        <f t="shared" si="3"/>
        <v>9.5572551452316468E-4</v>
      </c>
      <c r="X39" s="205">
        <f t="shared" si="4"/>
        <v>2.7190700067607199E-4</v>
      </c>
      <c r="Z39" s="54">
        <f t="shared" si="5"/>
        <v>35</v>
      </c>
      <c r="AA39" s="205">
        <f t="shared" si="6"/>
        <v>6.8391153846153842E-4</v>
      </c>
      <c r="AB39" s="205">
        <f>+V39*'Calcula Tarifa (BIPA)'!$C$12</f>
        <v>2.72E-4</v>
      </c>
      <c r="AC39" s="205">
        <f t="shared" si="7"/>
        <v>9.5572551452316468E-4</v>
      </c>
      <c r="AD39" s="205">
        <f t="shared" si="8"/>
        <v>2.7190700067607199E-4</v>
      </c>
      <c r="AH39" s="54">
        <v>35</v>
      </c>
      <c r="AI39" s="206">
        <v>3.7851999999999997E-2</v>
      </c>
    </row>
    <row r="40" spans="2:35" ht="12.75">
      <c r="B40" s="50">
        <v>36</v>
      </c>
      <c r="C40" s="51">
        <f>+IF('Calcula Tarifa (BIPA)'!$B$6="M",N40,O40)/1000</f>
        <v>6.9250576923076909E-4</v>
      </c>
      <c r="D40" s="52"/>
      <c r="F40" s="50">
        <v>36</v>
      </c>
      <c r="G40" s="51">
        <f>+(IF('Calcula Tarifa (BIPA)'!$B$6="M",N40,O40)/1000)*'Calcula Tarifa (BIPA)'!$C$9</f>
        <v>6.9250576923076909E-4</v>
      </c>
      <c r="H40" s="53"/>
      <c r="M40" s="54">
        <v>36</v>
      </c>
      <c r="N40" s="55">
        <f>+Tabla!N40</f>
        <v>0.69250576923076912</v>
      </c>
      <c r="O40" s="55">
        <f>+Tabla!O40</f>
        <v>0.60088653846153839</v>
      </c>
      <c r="Q40" s="208">
        <v>36</v>
      </c>
      <c r="R40" s="205">
        <v>2.8799999999999995E-4</v>
      </c>
      <c r="T40" s="54">
        <f t="shared" si="0"/>
        <v>36</v>
      </c>
      <c r="U40" s="205">
        <f t="shared" si="1"/>
        <v>6.9250576923076909E-4</v>
      </c>
      <c r="V40" s="205">
        <f t="shared" si="2"/>
        <v>2.8799999999999995E-4</v>
      </c>
      <c r="W40" s="205">
        <f t="shared" si="3"/>
        <v>9.8030632756918035E-4</v>
      </c>
      <c r="X40" s="205">
        <f t="shared" si="4"/>
        <v>2.879002935240589E-4</v>
      </c>
      <c r="Z40" s="54">
        <f t="shared" si="5"/>
        <v>36</v>
      </c>
      <c r="AA40" s="205">
        <f t="shared" si="6"/>
        <v>6.9250576923076909E-4</v>
      </c>
      <c r="AB40" s="205">
        <f>+V40*'Calcula Tarifa (BIPA)'!$C$12</f>
        <v>2.8799999999999995E-4</v>
      </c>
      <c r="AC40" s="205">
        <f t="shared" si="7"/>
        <v>9.8030632756918035E-4</v>
      </c>
      <c r="AD40" s="205">
        <f t="shared" si="8"/>
        <v>2.879002935240589E-4</v>
      </c>
      <c r="AH40" s="54">
        <v>36</v>
      </c>
      <c r="AI40" s="206">
        <v>3.7853000000000005E-2</v>
      </c>
    </row>
    <row r="41" spans="2:35" ht="12.75">
      <c r="B41" s="50">
        <v>37</v>
      </c>
      <c r="C41" s="51">
        <f>+IF('Calcula Tarifa (BIPA)'!$B$6="M",N41,O41)/1000</f>
        <v>7.0109999999999997E-4</v>
      </c>
      <c r="D41" s="52"/>
      <c r="F41" s="50">
        <v>37</v>
      </c>
      <c r="G41" s="51">
        <f>+(IF('Calcula Tarifa (BIPA)'!$B$6="M",N41,O41)/1000)*'Calcula Tarifa (BIPA)'!$C$9</f>
        <v>7.0109999999999997E-4</v>
      </c>
      <c r="H41" s="53"/>
      <c r="M41" s="54">
        <v>37</v>
      </c>
      <c r="N41" s="55">
        <f>+Tabla!N41</f>
        <v>0.70109999999999995</v>
      </c>
      <c r="O41" s="55">
        <f>+Tabla!O41</f>
        <v>0.64701153846153836</v>
      </c>
      <c r="Q41" s="208">
        <v>37</v>
      </c>
      <c r="R41" s="205">
        <v>3.0800000000000001E-4</v>
      </c>
      <c r="T41" s="54">
        <f t="shared" si="0"/>
        <v>37</v>
      </c>
      <c r="U41" s="205">
        <f t="shared" si="1"/>
        <v>7.0109999999999997E-4</v>
      </c>
      <c r="V41" s="205">
        <f t="shared" si="2"/>
        <v>3.0800000000000001E-4</v>
      </c>
      <c r="W41" s="205">
        <f t="shared" si="3"/>
        <v>1.0088840612000327E-3</v>
      </c>
      <c r="X41" s="205">
        <f t="shared" si="4"/>
        <v>3.078920472214598E-4</v>
      </c>
      <c r="Z41" s="54">
        <f t="shared" si="5"/>
        <v>37</v>
      </c>
      <c r="AA41" s="205">
        <f t="shared" si="6"/>
        <v>7.0109999999999997E-4</v>
      </c>
      <c r="AB41" s="205">
        <f>+V41*'Calcula Tarifa (BIPA)'!$C$12</f>
        <v>3.0800000000000001E-4</v>
      </c>
      <c r="AC41" s="205">
        <f t="shared" si="7"/>
        <v>1.0088840612000327E-3</v>
      </c>
      <c r="AD41" s="205">
        <f t="shared" si="8"/>
        <v>3.078920472214598E-4</v>
      </c>
      <c r="AH41" s="54">
        <v>37</v>
      </c>
      <c r="AI41" s="206">
        <v>3.7855E-2</v>
      </c>
    </row>
    <row r="42" spans="2:35" ht="12.75">
      <c r="B42" s="50">
        <v>38</v>
      </c>
      <c r="C42" s="51">
        <f>+IF('Calcula Tarifa (BIPA)'!$B$6="M",N42,O42)/1000</f>
        <v>8.1613653846153834E-4</v>
      </c>
      <c r="D42" s="52"/>
      <c r="F42" s="50">
        <v>38</v>
      </c>
      <c r="G42" s="51">
        <f>+(IF('Calcula Tarifa (BIPA)'!$B$6="M",N42,O42)/1000)*'Calcula Tarifa (BIPA)'!$C$9</f>
        <v>8.1613653846153834E-4</v>
      </c>
      <c r="H42" s="53"/>
      <c r="M42" s="54">
        <v>38</v>
      </c>
      <c r="N42" s="55">
        <f>+Tabla!N42</f>
        <v>0.81613653846153833</v>
      </c>
      <c r="O42" s="55">
        <f>+Tabla!O42</f>
        <v>0.69865576923076922</v>
      </c>
      <c r="Q42" s="208">
        <v>38</v>
      </c>
      <c r="R42" s="205">
        <v>3.3199999999999994E-4</v>
      </c>
      <c r="T42" s="54">
        <f t="shared" si="0"/>
        <v>38</v>
      </c>
      <c r="U42" s="205">
        <f t="shared" si="1"/>
        <v>8.1613653846153834E-4</v>
      </c>
      <c r="V42" s="205">
        <f t="shared" si="2"/>
        <v>3.3199999999999994E-4</v>
      </c>
      <c r="W42" s="205">
        <f t="shared" si="3"/>
        <v>1.1478655811307803E-3</v>
      </c>
      <c r="X42" s="205">
        <f t="shared" si="4"/>
        <v>3.3186454381489803E-4</v>
      </c>
      <c r="Z42" s="54">
        <f t="shared" si="5"/>
        <v>38</v>
      </c>
      <c r="AA42" s="205">
        <f t="shared" si="6"/>
        <v>8.1613653846153834E-4</v>
      </c>
      <c r="AB42" s="205">
        <f>+V42*'Calcula Tarifa (BIPA)'!$C$12</f>
        <v>3.3199999999999994E-4</v>
      </c>
      <c r="AC42" s="205">
        <f t="shared" si="7"/>
        <v>1.1478655811307803E-3</v>
      </c>
      <c r="AD42" s="205">
        <f t="shared" si="8"/>
        <v>3.3186454381489803E-4</v>
      </c>
      <c r="AH42" s="54">
        <v>38</v>
      </c>
      <c r="AI42" s="206">
        <v>3.7857000000000002E-2</v>
      </c>
    </row>
    <row r="43" spans="2:35" ht="12.75">
      <c r="B43" s="50">
        <v>39</v>
      </c>
      <c r="C43" s="51">
        <f>+IF('Calcula Tarifa (BIPA)'!$B$6="M",N43,O43)/1000</f>
        <v>9.2738846153846144E-4</v>
      </c>
      <c r="D43" s="52"/>
      <c r="F43" s="50">
        <v>39</v>
      </c>
      <c r="G43" s="51">
        <f>+(IF('Calcula Tarifa (BIPA)'!$B$6="M",N43,O43)/1000)*'Calcula Tarifa (BIPA)'!$C$9</f>
        <v>9.2738846153846144E-4</v>
      </c>
      <c r="H43" s="53"/>
      <c r="M43" s="54">
        <v>39</v>
      </c>
      <c r="N43" s="55">
        <f>+Tabla!N43</f>
        <v>0.92738846153846144</v>
      </c>
      <c r="O43" s="55">
        <f>+Tabla!O43</f>
        <v>0.75518846153846142</v>
      </c>
      <c r="Q43" s="208">
        <v>39</v>
      </c>
      <c r="R43" s="205">
        <v>3.5999999999999997E-4</v>
      </c>
      <c r="T43" s="54">
        <f t="shared" si="0"/>
        <v>39</v>
      </c>
      <c r="U43" s="205">
        <f t="shared" si="1"/>
        <v>9.2738846153846144E-4</v>
      </c>
      <c r="V43" s="205">
        <f t="shared" si="2"/>
        <v>3.5999999999999997E-4</v>
      </c>
      <c r="W43" s="205">
        <f t="shared" si="3"/>
        <v>1.2870546016924278E-3</v>
      </c>
      <c r="X43" s="205">
        <f t="shared" si="4"/>
        <v>3.5983310011037891E-4</v>
      </c>
      <c r="Z43" s="54">
        <f t="shared" si="5"/>
        <v>39</v>
      </c>
      <c r="AA43" s="205">
        <f t="shared" si="6"/>
        <v>9.2738846153846144E-4</v>
      </c>
      <c r="AB43" s="205">
        <f>+V43*'Calcula Tarifa (BIPA)'!$C$12</f>
        <v>3.5999999999999997E-4</v>
      </c>
      <c r="AC43" s="205">
        <f t="shared" si="7"/>
        <v>1.2870546016924278E-3</v>
      </c>
      <c r="AD43" s="205">
        <f t="shared" si="8"/>
        <v>3.5983310011037891E-4</v>
      </c>
      <c r="AH43" s="54">
        <v>39</v>
      </c>
      <c r="AI43" s="206">
        <v>3.7859000000000004E-2</v>
      </c>
    </row>
    <row r="44" spans="2:35" ht="12.75">
      <c r="B44" s="50">
        <v>40</v>
      </c>
      <c r="C44" s="51">
        <f>+IF('Calcula Tarifa (BIPA)'!$B$6="M",N44,O44)/1000</f>
        <v>1.0411634615384614E-3</v>
      </c>
      <c r="D44" s="52"/>
      <c r="F44" s="50">
        <v>40</v>
      </c>
      <c r="G44" s="51">
        <f>+(IF('Calcula Tarifa (BIPA)'!$B$6="M",N44,O44)/1000)*'Calcula Tarifa (BIPA)'!$C$9</f>
        <v>1.0411634615384614E-3</v>
      </c>
      <c r="H44" s="53"/>
      <c r="M44" s="54">
        <v>40</v>
      </c>
      <c r="N44" s="55">
        <f>+Tabla!N44</f>
        <v>1.0411634615384615</v>
      </c>
      <c r="O44" s="55">
        <f>+Tabla!O44</f>
        <v>0.81858076923076917</v>
      </c>
      <c r="Q44" s="208">
        <v>40</v>
      </c>
      <c r="R44" s="205">
        <v>3.9200000000000004E-4</v>
      </c>
      <c r="T44" s="54">
        <f t="shared" si="0"/>
        <v>40</v>
      </c>
      <c r="U44" s="205">
        <f t="shared" si="1"/>
        <v>1.0411634615384614E-3</v>
      </c>
      <c r="V44" s="205">
        <f t="shared" si="2"/>
        <v>3.9200000000000004E-4</v>
      </c>
      <c r="W44" s="205">
        <f t="shared" si="3"/>
        <v>1.4327553254614989E-3</v>
      </c>
      <c r="X44" s="205">
        <f t="shared" si="4"/>
        <v>3.9179597193805625E-4</v>
      </c>
      <c r="Z44" s="54">
        <f t="shared" si="5"/>
        <v>40</v>
      </c>
      <c r="AA44" s="205">
        <f t="shared" si="6"/>
        <v>1.0411634615384614E-3</v>
      </c>
      <c r="AB44" s="205">
        <f>+V44*'Calcula Tarifa (BIPA)'!$C$12</f>
        <v>3.9200000000000004E-4</v>
      </c>
      <c r="AC44" s="205">
        <f t="shared" si="7"/>
        <v>1.4327553254614989E-3</v>
      </c>
      <c r="AD44" s="205">
        <f t="shared" si="8"/>
        <v>3.9179597193805625E-4</v>
      </c>
      <c r="AH44" s="54">
        <v>40</v>
      </c>
      <c r="AI44" s="206">
        <v>3.7862E-2</v>
      </c>
    </row>
    <row r="45" spans="2:35" ht="12.75">
      <c r="B45" s="50">
        <v>41</v>
      </c>
      <c r="C45" s="51">
        <f>+IF('Calcula Tarifa (BIPA)'!$B$6="M",N45,O45)/1000</f>
        <v>1.1641634615384615E-3</v>
      </c>
      <c r="D45" s="52"/>
      <c r="F45" s="50">
        <v>41</v>
      </c>
      <c r="G45" s="51">
        <f>+(IF('Calcula Tarifa (BIPA)'!$B$6="M",N45,O45)/1000)*'Calcula Tarifa (BIPA)'!$C$9</f>
        <v>1.1641634615384615E-3</v>
      </c>
      <c r="H45" s="53"/>
      <c r="M45" s="54">
        <v>41</v>
      </c>
      <c r="N45" s="55">
        <f>+Tabla!N45</f>
        <v>1.1641634615384615</v>
      </c>
      <c r="O45" s="55">
        <f>+Tabla!O45</f>
        <v>0.88930576923076909</v>
      </c>
      <c r="Q45" s="208">
        <v>41</v>
      </c>
      <c r="R45" s="205">
        <v>4.3600000000000008E-4</v>
      </c>
      <c r="T45" s="54">
        <f t="shared" si="0"/>
        <v>41</v>
      </c>
      <c r="U45" s="205">
        <f t="shared" si="1"/>
        <v>1.1641634615384615E-3</v>
      </c>
      <c r="V45" s="205">
        <f t="shared" si="2"/>
        <v>4.3600000000000008E-4</v>
      </c>
      <c r="W45" s="205">
        <f t="shared" si="3"/>
        <v>1.5996558862692023E-3</v>
      </c>
      <c r="X45" s="205">
        <f t="shared" si="4"/>
        <v>4.35746267658892E-4</v>
      </c>
      <c r="Z45" s="54">
        <f t="shared" si="5"/>
        <v>41</v>
      </c>
      <c r="AA45" s="205">
        <f t="shared" si="6"/>
        <v>1.1641634615384615E-3</v>
      </c>
      <c r="AB45" s="205">
        <f>+V45*'Calcula Tarifa (BIPA)'!$C$12</f>
        <v>4.3600000000000008E-4</v>
      </c>
      <c r="AC45" s="205">
        <f t="shared" si="7"/>
        <v>1.5996558862692023E-3</v>
      </c>
      <c r="AD45" s="205">
        <f t="shared" si="8"/>
        <v>4.35746267658892E-4</v>
      </c>
      <c r="AH45" s="54">
        <v>41</v>
      </c>
      <c r="AI45" s="206">
        <v>3.7865999999999997E-2</v>
      </c>
    </row>
    <row r="46" spans="2:35" ht="12.75">
      <c r="B46" s="50">
        <v>42</v>
      </c>
      <c r="C46" s="51">
        <f>+IF('Calcula Tarifa (BIPA)'!$B$6="M",N46,O46)/1000</f>
        <v>1.3037999999999999E-3</v>
      </c>
      <c r="D46" s="52"/>
      <c r="F46" s="50">
        <v>42</v>
      </c>
      <c r="G46" s="51">
        <f>+(IF('Calcula Tarifa (BIPA)'!$B$6="M",N46,O46)/1000)*'Calcula Tarifa (BIPA)'!$C$9</f>
        <v>1.3037999999999999E-3</v>
      </c>
      <c r="H46" s="53"/>
      <c r="M46" s="54">
        <v>42</v>
      </c>
      <c r="N46" s="55">
        <f>+Tabla!N46</f>
        <v>1.3037999999999998</v>
      </c>
      <c r="O46" s="55">
        <f>+Tabla!O46</f>
        <v>0.96799423076923075</v>
      </c>
      <c r="Q46" s="208">
        <v>42</v>
      </c>
      <c r="R46" s="205">
        <v>4.7999999999999996E-4</v>
      </c>
      <c r="T46" s="54">
        <f t="shared" si="0"/>
        <v>42</v>
      </c>
      <c r="U46" s="205">
        <f t="shared" si="1"/>
        <v>1.3037999999999999E-3</v>
      </c>
      <c r="V46" s="205">
        <f t="shared" si="2"/>
        <v>4.7999999999999996E-4</v>
      </c>
      <c r="W46" s="205">
        <f t="shared" si="3"/>
        <v>1.7831741760000464E-3</v>
      </c>
      <c r="X46" s="205">
        <f t="shared" si="4"/>
        <v>4.7968716304993474E-4</v>
      </c>
      <c r="Z46" s="54">
        <f t="shared" si="5"/>
        <v>42</v>
      </c>
      <c r="AA46" s="205">
        <f t="shared" si="6"/>
        <v>1.3037999999999999E-3</v>
      </c>
      <c r="AB46" s="205">
        <f>+V46*'Calcula Tarifa (BIPA)'!$C$12</f>
        <v>4.7999999999999996E-4</v>
      </c>
      <c r="AC46" s="205">
        <f t="shared" si="7"/>
        <v>1.7831741760000464E-3</v>
      </c>
      <c r="AD46" s="205">
        <f t="shared" si="8"/>
        <v>4.7968716304993474E-4</v>
      </c>
      <c r="AH46" s="54">
        <v>42</v>
      </c>
      <c r="AI46" s="206">
        <v>3.7871000000000002E-2</v>
      </c>
    </row>
    <row r="47" spans="2:35" ht="12.75">
      <c r="B47" s="50">
        <v>43</v>
      </c>
      <c r="C47" s="51">
        <f>+IF('Calcula Tarifa (BIPA)'!$B$6="M",N47,O47)/1000</f>
        <v>1.386825E-3</v>
      </c>
      <c r="D47" s="52"/>
      <c r="F47" s="50">
        <v>43</v>
      </c>
      <c r="G47" s="51">
        <f>+(IF('Calcula Tarifa (BIPA)'!$B$6="M",N47,O47)/1000)*'Calcula Tarifa (BIPA)'!$C$9</f>
        <v>1.386825E-3</v>
      </c>
      <c r="H47" s="53"/>
      <c r="M47" s="54">
        <v>43</v>
      </c>
      <c r="N47" s="55">
        <f>+Tabla!N47</f>
        <v>1.386825</v>
      </c>
      <c r="O47" s="55">
        <f>+Tabla!O47</f>
        <v>1.0553557692307691</v>
      </c>
      <c r="Q47" s="208">
        <v>43</v>
      </c>
      <c r="R47" s="205">
        <v>5.3200000000000003E-4</v>
      </c>
      <c r="T47" s="54">
        <f t="shared" si="0"/>
        <v>43</v>
      </c>
      <c r="U47" s="205">
        <f t="shared" si="1"/>
        <v>1.386825E-3</v>
      </c>
      <c r="V47" s="205">
        <f t="shared" si="2"/>
        <v>5.3200000000000003E-4</v>
      </c>
      <c r="W47" s="205">
        <f t="shared" si="3"/>
        <v>1.9180872090999168E-3</v>
      </c>
      <c r="X47" s="205">
        <f t="shared" si="4"/>
        <v>5.3163120260816589E-4</v>
      </c>
      <c r="Z47" s="54">
        <f t="shared" si="5"/>
        <v>43</v>
      </c>
      <c r="AA47" s="205">
        <f t="shared" si="6"/>
        <v>1.386825E-3</v>
      </c>
      <c r="AB47" s="205">
        <f>+V47*'Calcula Tarifa (BIPA)'!$C$12</f>
        <v>5.3200000000000003E-4</v>
      </c>
      <c r="AC47" s="205">
        <f t="shared" si="7"/>
        <v>1.9180872090999168E-3</v>
      </c>
      <c r="AD47" s="205">
        <f t="shared" si="8"/>
        <v>5.3163120260816589E-4</v>
      </c>
      <c r="AH47" s="54">
        <v>43</v>
      </c>
      <c r="AI47" s="206">
        <v>3.7877000000000001E-2</v>
      </c>
    </row>
    <row r="48" spans="2:35" ht="12.75">
      <c r="B48" s="50">
        <v>44</v>
      </c>
      <c r="C48" s="51">
        <f>+IF('Calcula Tarifa (BIPA)'!$B$6="M",N48,O48)/1000</f>
        <v>1.4655134615384614E-3</v>
      </c>
      <c r="D48" s="52"/>
      <c r="F48" s="50">
        <v>44</v>
      </c>
      <c r="G48" s="51">
        <f>+(IF('Calcula Tarifa (BIPA)'!$B$6="M",N48,O48)/1000)*'Calcula Tarifa (BIPA)'!$C$9</f>
        <v>1.4655134615384614E-3</v>
      </c>
      <c r="H48" s="53"/>
      <c r="M48" s="54">
        <v>44</v>
      </c>
      <c r="N48" s="55">
        <f>+Tabla!N48</f>
        <v>1.4655134615384615</v>
      </c>
      <c r="O48" s="55">
        <f>+Tabla!O48</f>
        <v>1.1524942307692307</v>
      </c>
      <c r="Q48" s="208">
        <v>44</v>
      </c>
      <c r="R48" s="205">
        <v>5.9199999999999997E-4</v>
      </c>
      <c r="T48" s="54">
        <f t="shared" si="0"/>
        <v>44</v>
      </c>
      <c r="U48" s="205">
        <f t="shared" si="1"/>
        <v>1.4655134615384614E-3</v>
      </c>
      <c r="V48" s="205">
        <f t="shared" si="2"/>
        <v>5.9199999999999997E-4</v>
      </c>
      <c r="W48" s="205">
        <f t="shared" si="3"/>
        <v>2.0566458775692631E-3</v>
      </c>
      <c r="X48" s="205">
        <f t="shared" si="4"/>
        <v>5.9156633632375213E-4</v>
      </c>
      <c r="Z48" s="54">
        <f t="shared" si="5"/>
        <v>44</v>
      </c>
      <c r="AA48" s="205">
        <f t="shared" si="6"/>
        <v>1.4655134615384614E-3</v>
      </c>
      <c r="AB48" s="205">
        <f>+V48*'Calcula Tarifa (BIPA)'!$C$12</f>
        <v>5.9199999999999997E-4</v>
      </c>
      <c r="AC48" s="205">
        <f t="shared" si="7"/>
        <v>2.0566458775692631E-3</v>
      </c>
      <c r="AD48" s="205">
        <f t="shared" si="8"/>
        <v>5.9156633632375213E-4</v>
      </c>
      <c r="AH48" s="54">
        <v>44</v>
      </c>
      <c r="AI48" s="206">
        <v>3.7884000000000001E-2</v>
      </c>
    </row>
    <row r="49" spans="2:35" ht="12.75">
      <c r="B49" s="50">
        <v>45</v>
      </c>
      <c r="C49" s="51">
        <f>+IF('Calcula Tarifa (BIPA)'!$B$6="M",N49,O49)/1000</f>
        <v>1.5639134615384614E-3</v>
      </c>
      <c r="D49" s="52"/>
      <c r="F49" s="50">
        <v>45</v>
      </c>
      <c r="G49" s="51">
        <f>+(IF('Calcula Tarifa (BIPA)'!$B$6="M",N49,O49)/1000)*'Calcula Tarifa (BIPA)'!$C$9</f>
        <v>1.5639134615384614E-3</v>
      </c>
      <c r="H49" s="53"/>
      <c r="M49" s="54">
        <v>45</v>
      </c>
      <c r="N49" s="55">
        <f>+Tabla!N49</f>
        <v>1.5639134615384613</v>
      </c>
      <c r="O49" s="55">
        <f>+Tabla!O49</f>
        <v>1.2607499999999998</v>
      </c>
      <c r="Q49" s="208">
        <v>45</v>
      </c>
      <c r="R49" s="205">
        <v>6.6399999999999988E-4</v>
      </c>
      <c r="T49" s="54">
        <f t="shared" si="0"/>
        <v>45</v>
      </c>
      <c r="U49" s="205">
        <f t="shared" si="1"/>
        <v>1.5639134615384614E-3</v>
      </c>
      <c r="V49" s="205">
        <f t="shared" si="2"/>
        <v>6.6399999999999988E-4</v>
      </c>
      <c r="W49" s="205">
        <f t="shared" si="3"/>
        <v>2.2268750230000078E-3</v>
      </c>
      <c r="X49" s="205">
        <f t="shared" si="4"/>
        <v>6.6348095297681685E-4</v>
      </c>
      <c r="Z49" s="54">
        <f t="shared" si="5"/>
        <v>45</v>
      </c>
      <c r="AA49" s="205">
        <f t="shared" si="6"/>
        <v>1.5639134615384614E-3</v>
      </c>
      <c r="AB49" s="205">
        <f>+V49*'Calcula Tarifa (BIPA)'!$C$12</f>
        <v>6.6399999999999988E-4</v>
      </c>
      <c r="AC49" s="205">
        <f t="shared" si="7"/>
        <v>2.2268750230000078E-3</v>
      </c>
      <c r="AD49" s="205">
        <f t="shared" si="8"/>
        <v>6.6348095297681685E-4</v>
      </c>
      <c r="AH49" s="54">
        <v>45</v>
      </c>
      <c r="AI49" s="206">
        <v>3.7893000000000003E-2</v>
      </c>
    </row>
    <row r="50" spans="2:35" ht="12.75">
      <c r="B50" s="50">
        <v>46</v>
      </c>
      <c r="C50" s="51">
        <f>+IF('Calcula Tarifa (BIPA)'!$B$6="M",N50,O50)/1000</f>
        <v>1.7066249999999998E-3</v>
      </c>
      <c r="D50" s="52"/>
      <c r="F50" s="50">
        <v>46</v>
      </c>
      <c r="G50" s="51">
        <f>+(IF('Calcula Tarifa (BIPA)'!$B$6="M",N50,O50)/1000)*'Calcula Tarifa (BIPA)'!$C$9</f>
        <v>1.7066249999999998E-3</v>
      </c>
      <c r="H50" s="53"/>
      <c r="M50" s="54">
        <v>46</v>
      </c>
      <c r="N50" s="55">
        <f>+Tabla!N50</f>
        <v>1.7066249999999998</v>
      </c>
      <c r="O50" s="55">
        <f>+Tabla!O50</f>
        <v>1.3813057692307691</v>
      </c>
      <c r="Q50" s="208">
        <v>46</v>
      </c>
      <c r="R50" s="205">
        <v>7.4399999999999998E-4</v>
      </c>
      <c r="T50" s="54">
        <f t="shared" si="0"/>
        <v>46</v>
      </c>
      <c r="U50" s="205">
        <f t="shared" si="1"/>
        <v>1.7066249999999998E-3</v>
      </c>
      <c r="V50" s="205">
        <f t="shared" si="2"/>
        <v>7.4399999999999998E-4</v>
      </c>
      <c r="W50" s="205">
        <f t="shared" si="3"/>
        <v>2.4493552709998756E-3</v>
      </c>
      <c r="X50" s="205">
        <f t="shared" si="4"/>
        <v>7.4336537146814244E-4</v>
      </c>
      <c r="Z50" s="54">
        <f t="shared" si="5"/>
        <v>46</v>
      </c>
      <c r="AA50" s="205">
        <f t="shared" si="6"/>
        <v>1.7066249999999998E-3</v>
      </c>
      <c r="AB50" s="205">
        <f>+V50*'Calcula Tarifa (BIPA)'!$C$12</f>
        <v>7.4399999999999998E-4</v>
      </c>
      <c r="AC50" s="205">
        <f t="shared" si="7"/>
        <v>2.4493552709998756E-3</v>
      </c>
      <c r="AD50" s="205">
        <f t="shared" si="8"/>
        <v>7.4336537146814244E-4</v>
      </c>
      <c r="AH50" s="54">
        <v>46</v>
      </c>
      <c r="AI50" s="206">
        <v>3.7904E-2</v>
      </c>
    </row>
    <row r="51" spans="2:35" ht="12.75">
      <c r="B51" s="50">
        <v>47</v>
      </c>
      <c r="C51" s="51">
        <f>+IF('Calcula Tarifa (BIPA)'!$B$6="M",N51,O51)/1000</f>
        <v>1.9188E-3</v>
      </c>
      <c r="D51" s="52"/>
      <c r="F51" s="50">
        <v>47</v>
      </c>
      <c r="G51" s="51">
        <f>+(IF('Calcula Tarifa (BIPA)'!$B$6="M",N51,O51)/1000)*'Calcula Tarifa (BIPA)'!$C$9</f>
        <v>1.9188E-3</v>
      </c>
      <c r="H51" s="53"/>
      <c r="M51" s="54">
        <v>47</v>
      </c>
      <c r="N51" s="55">
        <f>+Tabla!N51</f>
        <v>1.9188000000000001</v>
      </c>
      <c r="O51" s="55">
        <f>+Tabla!O51</f>
        <v>1.5147134615384614</v>
      </c>
      <c r="Q51" s="208">
        <v>47</v>
      </c>
      <c r="R51" s="205">
        <v>8.3599999999999994E-4</v>
      </c>
      <c r="T51" s="54">
        <f t="shared" si="0"/>
        <v>47</v>
      </c>
      <c r="U51" s="205">
        <f t="shared" si="1"/>
        <v>1.9188E-3</v>
      </c>
      <c r="V51" s="205">
        <f t="shared" si="2"/>
        <v>8.3599999999999994E-4</v>
      </c>
      <c r="W51" s="205">
        <f t="shared" si="3"/>
        <v>2.7531958831999992E-3</v>
      </c>
      <c r="X51" s="205">
        <f t="shared" si="4"/>
        <v>8.3519827653889649E-4</v>
      </c>
      <c r="Z51" s="54">
        <f t="shared" si="5"/>
        <v>47</v>
      </c>
      <c r="AA51" s="205">
        <f t="shared" si="6"/>
        <v>1.9188E-3</v>
      </c>
      <c r="AB51" s="205">
        <f>+V51*'Calcula Tarifa (BIPA)'!$C$12</f>
        <v>8.3599999999999994E-4</v>
      </c>
      <c r="AC51" s="205">
        <f t="shared" si="7"/>
        <v>2.7531958831999992E-3</v>
      </c>
      <c r="AD51" s="205">
        <f t="shared" si="8"/>
        <v>8.3519827653889649E-4</v>
      </c>
      <c r="AH51" s="54">
        <v>47</v>
      </c>
      <c r="AI51" s="206">
        <v>3.7916999999999999E-2</v>
      </c>
    </row>
    <row r="52" spans="2:35" ht="12.75">
      <c r="B52" s="50">
        <v>48</v>
      </c>
      <c r="C52" s="51">
        <f>+IF('Calcula Tarifa (BIPA)'!$B$6="M",N52,O52)/1000</f>
        <v>1.9544384615384617E-3</v>
      </c>
      <c r="D52" s="52"/>
      <c r="F52" s="50">
        <v>48</v>
      </c>
      <c r="G52" s="51">
        <f>+(IF('Calcula Tarifa (BIPA)'!$B$6="M",N52,O52)/1000)*'Calcula Tarifa (BIPA)'!$C$9</f>
        <v>1.9544384615384617E-3</v>
      </c>
      <c r="H52" s="53"/>
      <c r="M52" s="54">
        <v>48</v>
      </c>
      <c r="N52" s="55">
        <f>+Tabla!N52</f>
        <v>1.9544384615384616</v>
      </c>
      <c r="O52" s="55">
        <f>+Tabla!O52</f>
        <v>1.6642057692307692</v>
      </c>
      <c r="Q52" s="208">
        <v>48</v>
      </c>
      <c r="R52" s="205">
        <v>9.4000000000000008E-4</v>
      </c>
      <c r="T52" s="54">
        <f t="shared" si="0"/>
        <v>48</v>
      </c>
      <c r="U52" s="205">
        <f t="shared" si="1"/>
        <v>1.9544384615384617E-3</v>
      </c>
      <c r="V52" s="205">
        <f t="shared" si="2"/>
        <v>9.4000000000000008E-4</v>
      </c>
      <c r="W52" s="205">
        <f t="shared" si="3"/>
        <v>2.892601289384622E-3</v>
      </c>
      <c r="X52" s="205">
        <f t="shared" si="4"/>
        <v>9.3908184523683119E-4</v>
      </c>
      <c r="Z52" s="54">
        <f t="shared" si="5"/>
        <v>48</v>
      </c>
      <c r="AA52" s="205">
        <f t="shared" si="6"/>
        <v>1.9544384615384617E-3</v>
      </c>
      <c r="AB52" s="205">
        <f>+V52*'Calcula Tarifa (BIPA)'!$C$12</f>
        <v>9.4000000000000008E-4</v>
      </c>
      <c r="AC52" s="205">
        <f t="shared" si="7"/>
        <v>2.892601289384622E-3</v>
      </c>
      <c r="AD52" s="205">
        <f t="shared" si="8"/>
        <v>9.3908184523683119E-4</v>
      </c>
      <c r="AH52" s="54">
        <v>48</v>
      </c>
      <c r="AI52" s="206">
        <v>3.7933000000000001E-2</v>
      </c>
    </row>
    <row r="53" spans="2:35" ht="12.75">
      <c r="B53" s="50">
        <v>49</v>
      </c>
      <c r="C53" s="51">
        <f>+IF('Calcula Tarifa (BIPA)'!$B$6="M",N53,O53)/1000</f>
        <v>2.0018249999999996E-3</v>
      </c>
      <c r="D53" s="52"/>
      <c r="F53" s="50">
        <v>49</v>
      </c>
      <c r="G53" s="51">
        <f>+(IF('Calcula Tarifa (BIPA)'!$B$6="M",N53,O53)/1000)*'Calcula Tarifa (BIPA)'!$C$9</f>
        <v>2.0018249999999996E-3</v>
      </c>
      <c r="H53" s="53"/>
      <c r="M53" s="54">
        <v>49</v>
      </c>
      <c r="N53" s="55">
        <f>+Tabla!N53</f>
        <v>2.0018249999999997</v>
      </c>
      <c r="O53" s="55">
        <f>+Tabla!O53</f>
        <v>1.8296250000000001</v>
      </c>
      <c r="Q53" s="208">
        <v>49</v>
      </c>
      <c r="R53" s="205">
        <v>1.0640000000000001E-3</v>
      </c>
      <c r="T53" s="54">
        <f t="shared" si="0"/>
        <v>49</v>
      </c>
      <c r="U53" s="205">
        <f t="shared" si="1"/>
        <v>2.0018249999999996E-3</v>
      </c>
      <c r="V53" s="205">
        <f t="shared" si="2"/>
        <v>1.0640000000000001E-3</v>
      </c>
      <c r="W53" s="205">
        <f t="shared" si="3"/>
        <v>3.0636950581999223E-3</v>
      </c>
      <c r="X53" s="205">
        <f t="shared" si="4"/>
        <v>1.0629355950977388E-3</v>
      </c>
      <c r="Z53" s="54">
        <f t="shared" si="5"/>
        <v>49</v>
      </c>
      <c r="AA53" s="205">
        <f t="shared" si="6"/>
        <v>2.0018249999999996E-3</v>
      </c>
      <c r="AB53" s="205">
        <f>+V53*'Calcula Tarifa (BIPA)'!$C$12</f>
        <v>1.0640000000000001E-3</v>
      </c>
      <c r="AC53" s="205">
        <f t="shared" si="7"/>
        <v>3.0636950581999223E-3</v>
      </c>
      <c r="AD53" s="205">
        <f t="shared" si="8"/>
        <v>1.0629355950977388E-3</v>
      </c>
      <c r="AH53" s="54">
        <v>49</v>
      </c>
      <c r="AI53" s="206">
        <v>3.7952E-2</v>
      </c>
    </row>
    <row r="54" spans="2:35" ht="12.75">
      <c r="B54" s="50">
        <v>50</v>
      </c>
      <c r="C54" s="51">
        <f>+IF('Calcula Tarifa (BIPA)'!$B$6="M",N54,O54)/1000</f>
        <v>2.122380769230769E-3</v>
      </c>
      <c r="D54" s="52"/>
      <c r="F54" s="50">
        <v>50</v>
      </c>
      <c r="G54" s="51">
        <f>+(IF('Calcula Tarifa (BIPA)'!$B$6="M",N54,O54)/1000)*'Calcula Tarifa (BIPA)'!$C$9</f>
        <v>2.122380769230769E-3</v>
      </c>
      <c r="H54" s="53"/>
      <c r="M54" s="54">
        <v>50</v>
      </c>
      <c r="N54" s="55">
        <f>+Tabla!N54</f>
        <v>2.122380769230769</v>
      </c>
      <c r="O54" s="55">
        <f>+Tabla!O54</f>
        <v>2.0141249999999999</v>
      </c>
      <c r="Q54" s="208">
        <v>50</v>
      </c>
      <c r="R54" s="205">
        <v>1.1960000000000002E-3</v>
      </c>
      <c r="T54" s="54">
        <f t="shared" si="0"/>
        <v>50</v>
      </c>
      <c r="U54" s="205">
        <f t="shared" si="1"/>
        <v>2.122380769230769E-3</v>
      </c>
      <c r="V54" s="205">
        <f t="shared" si="2"/>
        <v>1.1960000000000002E-3</v>
      </c>
      <c r="W54" s="205">
        <f t="shared" si="3"/>
        <v>3.3158424018306931E-3</v>
      </c>
      <c r="X54" s="205">
        <f t="shared" si="4"/>
        <v>1.1947315744669203E-3</v>
      </c>
      <c r="Z54" s="54">
        <f t="shared" si="5"/>
        <v>50</v>
      </c>
      <c r="AA54" s="205">
        <f t="shared" si="6"/>
        <v>2.122380769230769E-3</v>
      </c>
      <c r="AB54" s="205">
        <f>+V54*'Calcula Tarifa (BIPA)'!$C$12</f>
        <v>1.1960000000000002E-3</v>
      </c>
      <c r="AC54" s="205">
        <f t="shared" si="7"/>
        <v>3.3158424018306931E-3</v>
      </c>
      <c r="AD54" s="205">
        <f t="shared" si="8"/>
        <v>1.1947315744669203E-3</v>
      </c>
      <c r="AH54" s="54">
        <v>50</v>
      </c>
      <c r="AI54" s="206">
        <v>3.7975000000000002E-2</v>
      </c>
    </row>
    <row r="55" spans="2:35" ht="12.75">
      <c r="B55" s="50">
        <v>51</v>
      </c>
      <c r="C55" s="51">
        <f>+IF('Calcula Tarifa (BIPA)'!$B$6="M",N55,O55)/1000</f>
        <v>2.3769749999999999E-3</v>
      </c>
      <c r="D55" s="52"/>
      <c r="F55" s="50">
        <v>51</v>
      </c>
      <c r="G55" s="51">
        <f>+(IF('Calcula Tarifa (BIPA)'!$B$6="M",N55,O55)/1000)*'Calcula Tarifa (BIPA)'!$C$9</f>
        <v>2.3769749999999999E-3</v>
      </c>
      <c r="H55" s="53"/>
      <c r="M55" s="54">
        <v>51</v>
      </c>
      <c r="N55" s="55">
        <f>+Tabla!N55</f>
        <v>2.3769749999999998</v>
      </c>
      <c r="O55" s="55">
        <f>+Tabla!O55</f>
        <v>2.2195192307692304</v>
      </c>
      <c r="Q55" s="208">
        <v>51</v>
      </c>
      <c r="R55" s="205">
        <v>1.356E-3</v>
      </c>
      <c r="T55" s="54">
        <f t="shared" si="0"/>
        <v>51</v>
      </c>
      <c r="U55" s="205">
        <f t="shared" si="1"/>
        <v>2.3769749999999999E-3</v>
      </c>
      <c r="V55" s="205">
        <f t="shared" si="2"/>
        <v>1.356E-3</v>
      </c>
      <c r="W55" s="205">
        <f t="shared" si="3"/>
        <v>3.7297518219000514E-3</v>
      </c>
      <c r="X55" s="205">
        <f t="shared" si="4"/>
        <v>1.3543895023096456E-3</v>
      </c>
      <c r="Z55" s="54">
        <f t="shared" si="5"/>
        <v>51</v>
      </c>
      <c r="AA55" s="205">
        <f t="shared" si="6"/>
        <v>2.3769749999999999E-3</v>
      </c>
      <c r="AB55" s="205">
        <f>+V55*'Calcula Tarifa (BIPA)'!$C$12</f>
        <v>1.356E-3</v>
      </c>
      <c r="AC55" s="205">
        <f t="shared" si="7"/>
        <v>3.7297518219000514E-3</v>
      </c>
      <c r="AD55" s="205">
        <f t="shared" si="8"/>
        <v>1.3543895023096456E-3</v>
      </c>
      <c r="AH55" s="54">
        <v>51</v>
      </c>
      <c r="AI55" s="206">
        <v>3.8002000000000001E-2</v>
      </c>
    </row>
    <row r="56" spans="2:35" ht="12.75">
      <c r="B56" s="50">
        <v>52</v>
      </c>
      <c r="C56" s="51">
        <f>+IF('Calcula Tarifa (BIPA)'!$B$6="M",N56,O56)/1000</f>
        <v>2.7835057692307693E-3</v>
      </c>
      <c r="D56" s="52"/>
      <c r="F56" s="50">
        <v>52</v>
      </c>
      <c r="G56" s="51">
        <f>+(IF('Calcula Tarifa (BIPA)'!$B$6="M",N56,O56)/1000)*'Calcula Tarifa (BIPA)'!$C$9</f>
        <v>2.7835057692307693E-3</v>
      </c>
      <c r="H56" s="53"/>
      <c r="M56" s="54">
        <v>52</v>
      </c>
      <c r="N56" s="55">
        <f>+Tabla!N56</f>
        <v>2.7835057692307692</v>
      </c>
      <c r="O56" s="55">
        <f>+Tabla!O56</f>
        <v>2.4655192307692309</v>
      </c>
      <c r="Q56" s="208">
        <v>52</v>
      </c>
      <c r="R56" s="205">
        <v>1.5280000000000001E-3</v>
      </c>
      <c r="T56" s="54">
        <f t="shared" si="0"/>
        <v>52</v>
      </c>
      <c r="U56" s="205">
        <f t="shared" si="1"/>
        <v>2.7835057692307693E-3</v>
      </c>
      <c r="V56" s="205">
        <f t="shared" si="2"/>
        <v>1.5280000000000001E-3</v>
      </c>
      <c r="W56" s="205">
        <f t="shared" si="3"/>
        <v>4.3072525724153765E-3</v>
      </c>
      <c r="X56" s="205">
        <f t="shared" si="4"/>
        <v>1.5258750240540061E-3</v>
      </c>
      <c r="Z56" s="54">
        <f t="shared" si="5"/>
        <v>52</v>
      </c>
      <c r="AA56" s="205">
        <f t="shared" si="6"/>
        <v>2.7835057692307693E-3</v>
      </c>
      <c r="AB56" s="205">
        <f>+V56*'Calcula Tarifa (BIPA)'!$C$12</f>
        <v>1.5280000000000001E-3</v>
      </c>
      <c r="AC56" s="205">
        <f t="shared" si="7"/>
        <v>4.3072525724153765E-3</v>
      </c>
      <c r="AD56" s="205">
        <f t="shared" si="8"/>
        <v>1.5258750240540061E-3</v>
      </c>
      <c r="AH56" s="54">
        <v>52</v>
      </c>
      <c r="AI56" s="206">
        <v>3.8034999999999999E-2</v>
      </c>
    </row>
    <row r="57" spans="2:35" ht="12.75">
      <c r="B57" s="50">
        <v>53</v>
      </c>
      <c r="C57" s="51">
        <f>+IF('Calcula Tarifa (BIPA)'!$B$6="M",N57,O57)/1000</f>
        <v>3.1303500000000001E-3</v>
      </c>
      <c r="D57" s="52"/>
      <c r="F57" s="50">
        <v>53</v>
      </c>
      <c r="G57" s="51">
        <f>+(IF('Calcula Tarifa (BIPA)'!$B$6="M",N57,O57)/1000)*'Calcula Tarifa (BIPA)'!$C$9</f>
        <v>3.1303500000000001E-3</v>
      </c>
      <c r="H57" s="53"/>
      <c r="M57" s="54">
        <v>53</v>
      </c>
      <c r="N57" s="55">
        <f>+Tabla!N57</f>
        <v>3.13035</v>
      </c>
      <c r="O57" s="55">
        <f>+Tabla!O57</f>
        <v>2.6998499999999996</v>
      </c>
      <c r="Q57" s="208">
        <v>53</v>
      </c>
      <c r="R57" s="205">
        <v>1.72E-3</v>
      </c>
      <c r="T57" s="54">
        <f t="shared" si="0"/>
        <v>53</v>
      </c>
      <c r="U57" s="205">
        <f t="shared" si="1"/>
        <v>3.1303500000000001E-3</v>
      </c>
      <c r="V57" s="205">
        <f t="shared" si="2"/>
        <v>1.72E-3</v>
      </c>
      <c r="W57" s="205">
        <f t="shared" si="3"/>
        <v>4.8449657979999783E-3</v>
      </c>
      <c r="X57" s="205">
        <f t="shared" si="4"/>
        <v>1.7173102105862675E-3</v>
      </c>
      <c r="Z57" s="54">
        <f t="shared" si="5"/>
        <v>53</v>
      </c>
      <c r="AA57" s="205">
        <f t="shared" si="6"/>
        <v>3.1303500000000001E-3</v>
      </c>
      <c r="AB57" s="205">
        <f>+V57*'Calcula Tarifa (BIPA)'!$C$12</f>
        <v>1.72E-3</v>
      </c>
      <c r="AC57" s="205">
        <f t="shared" si="7"/>
        <v>4.8449657979999783E-3</v>
      </c>
      <c r="AD57" s="205">
        <f t="shared" si="8"/>
        <v>1.7173102105862675E-3</v>
      </c>
      <c r="AH57" s="54">
        <v>53</v>
      </c>
      <c r="AI57" s="206">
        <v>3.8073000000000003E-2</v>
      </c>
    </row>
    <row r="58" spans="2:35" ht="12.75">
      <c r="B58" s="50">
        <v>54</v>
      </c>
      <c r="C58" s="51">
        <f>+IF('Calcula Tarifa (BIPA)'!$B$6="M",N58,O58)/1000</f>
        <v>3.5872634615384614E-3</v>
      </c>
      <c r="D58" s="52"/>
      <c r="F58" s="50">
        <v>54</v>
      </c>
      <c r="G58" s="51">
        <f>+(IF('Calcula Tarifa (BIPA)'!$B$6="M",N58,O58)/1000)*'Calcula Tarifa (BIPA)'!$C$9</f>
        <v>3.5872634615384614E-3</v>
      </c>
      <c r="H58" s="53"/>
      <c r="M58" s="54">
        <v>54</v>
      </c>
      <c r="N58" s="55">
        <f>+Tabla!N58</f>
        <v>3.5872634615384613</v>
      </c>
      <c r="O58" s="55">
        <f>+Tabla!O58</f>
        <v>2.9538134615384615</v>
      </c>
      <c r="Q58" s="208">
        <v>54</v>
      </c>
      <c r="R58" s="205">
        <v>1.936E-3</v>
      </c>
      <c r="T58" s="54">
        <f t="shared" si="0"/>
        <v>54</v>
      </c>
      <c r="U58" s="205">
        <f t="shared" si="1"/>
        <v>3.5872634615384614E-3</v>
      </c>
      <c r="V58" s="205">
        <f t="shared" si="2"/>
        <v>1.936E-3</v>
      </c>
      <c r="W58" s="205">
        <f t="shared" si="3"/>
        <v>5.5163185194769815E-3</v>
      </c>
      <c r="X58" s="205">
        <f t="shared" si="4"/>
        <v>1.9325308842979868E-3</v>
      </c>
      <c r="Z58" s="54">
        <f t="shared" si="5"/>
        <v>54</v>
      </c>
      <c r="AA58" s="205">
        <f t="shared" si="6"/>
        <v>3.5872634615384614E-3</v>
      </c>
      <c r="AB58" s="205">
        <f>+V58*'Calcula Tarifa (BIPA)'!$C$12</f>
        <v>1.936E-3</v>
      </c>
      <c r="AC58" s="205">
        <f t="shared" si="7"/>
        <v>5.5163185194769815E-3</v>
      </c>
      <c r="AD58" s="205">
        <f t="shared" si="8"/>
        <v>1.9325308842979868E-3</v>
      </c>
      <c r="AH58" s="54">
        <v>54</v>
      </c>
      <c r="AI58" s="206">
        <v>3.8119E-2</v>
      </c>
    </row>
    <row r="59" spans="2:35" ht="12.75">
      <c r="B59" s="50">
        <v>55</v>
      </c>
      <c r="C59" s="51">
        <f>+IF('Calcula Tarifa (BIPA)'!$B$6="M",N59,O59)/1000</f>
        <v>4.1211307692307691E-3</v>
      </c>
      <c r="D59" s="52"/>
      <c r="F59" s="50">
        <v>55</v>
      </c>
      <c r="G59" s="51">
        <f>+(IF('Calcula Tarifa (BIPA)'!$B$6="M",N59,O59)/1000)*'Calcula Tarifa (BIPA)'!$C$9</f>
        <v>4.1211307692307691E-3</v>
      </c>
      <c r="H59" s="53"/>
      <c r="M59" s="54">
        <v>55</v>
      </c>
      <c r="N59" s="55">
        <f>+Tabla!N59</f>
        <v>4.1211307692307688</v>
      </c>
      <c r="O59" s="55">
        <f>+Tabla!O59</f>
        <v>3.2047807692307697</v>
      </c>
      <c r="Q59" s="208">
        <v>55</v>
      </c>
      <c r="R59" s="205">
        <v>2.1719999999999999E-3</v>
      </c>
      <c r="T59" s="54">
        <f t="shared" si="0"/>
        <v>55</v>
      </c>
      <c r="U59" s="205">
        <f t="shared" si="1"/>
        <v>4.1211307692307691E-3</v>
      </c>
      <c r="V59" s="205">
        <f t="shared" si="2"/>
        <v>2.1719999999999999E-3</v>
      </c>
      <c r="W59" s="205">
        <f t="shared" si="3"/>
        <v>6.2841796732000521E-3</v>
      </c>
      <c r="X59" s="205">
        <f t="shared" si="4"/>
        <v>2.1675293024253492E-3</v>
      </c>
      <c r="Z59" s="54">
        <f t="shared" si="5"/>
        <v>55</v>
      </c>
      <c r="AA59" s="205">
        <f t="shared" si="6"/>
        <v>4.1211307692307691E-3</v>
      </c>
      <c r="AB59" s="205">
        <f>+V59*'Calcula Tarifa (BIPA)'!$C$12</f>
        <v>2.1719999999999999E-3</v>
      </c>
      <c r="AC59" s="205">
        <f t="shared" si="7"/>
        <v>6.2841796732000521E-3</v>
      </c>
      <c r="AD59" s="205">
        <f t="shared" si="8"/>
        <v>2.1675293024253492E-3</v>
      </c>
      <c r="AH59" s="54">
        <v>55</v>
      </c>
      <c r="AI59" s="206">
        <v>3.8172999999999999E-2</v>
      </c>
    </row>
    <row r="60" spans="2:35" ht="12.75">
      <c r="B60" s="50">
        <v>56</v>
      </c>
      <c r="C60" s="51">
        <f>+IF('Calcula Tarifa (BIPA)'!$B$6="M",N60,O60)/1000</f>
        <v>4.6911884615384609E-3</v>
      </c>
      <c r="D60" s="52"/>
      <c r="F60" s="50">
        <v>56</v>
      </c>
      <c r="G60" s="51">
        <f>+(IF('Calcula Tarifa (BIPA)'!$B$6="M",N60,O60)/1000)*'Calcula Tarifa (BIPA)'!$C$9</f>
        <v>4.6911884615384609E-3</v>
      </c>
      <c r="H60" s="53"/>
      <c r="M60" s="54">
        <v>56</v>
      </c>
      <c r="N60" s="55">
        <f>+Tabla!N60</f>
        <v>4.6911884615384611</v>
      </c>
      <c r="O60" s="55">
        <f>+Tabla!O60</f>
        <v>3.4611884615384616</v>
      </c>
      <c r="Q60" s="208">
        <v>56</v>
      </c>
      <c r="R60" s="205">
        <v>2.4239999999999999E-3</v>
      </c>
      <c r="T60" s="54">
        <f t="shared" si="0"/>
        <v>56</v>
      </c>
      <c r="U60" s="205">
        <f t="shared" si="1"/>
        <v>4.6911884615384609E-3</v>
      </c>
      <c r="V60" s="205">
        <f t="shared" si="2"/>
        <v>2.4239999999999999E-3</v>
      </c>
      <c r="W60" s="205">
        <f t="shared" si="3"/>
        <v>7.1038170207077256E-3</v>
      </c>
      <c r="X60" s="205">
        <f t="shared" si="4"/>
        <v>2.4183211545335949E-3</v>
      </c>
      <c r="Z60" s="54">
        <f t="shared" si="5"/>
        <v>56</v>
      </c>
      <c r="AA60" s="205">
        <f t="shared" si="6"/>
        <v>4.6911884615384609E-3</v>
      </c>
      <c r="AB60" s="205">
        <f>+V60*'Calcula Tarifa (BIPA)'!$C$12</f>
        <v>2.4239999999999999E-3</v>
      </c>
      <c r="AC60" s="205">
        <f t="shared" si="7"/>
        <v>7.1038170207077256E-3</v>
      </c>
      <c r="AD60" s="205">
        <f t="shared" si="8"/>
        <v>2.4183211545335949E-3</v>
      </c>
      <c r="AH60" s="54">
        <v>56</v>
      </c>
      <c r="AI60" s="206">
        <v>3.8235999999999999E-2</v>
      </c>
    </row>
    <row r="61" spans="2:35" ht="12.75">
      <c r="B61" s="50">
        <v>57</v>
      </c>
      <c r="C61" s="51">
        <f>+IF('Calcula Tarifa (BIPA)'!$B$6="M",N61,O61)/1000</f>
        <v>5.2822192307692296E-3</v>
      </c>
      <c r="D61" s="52"/>
      <c r="F61" s="50">
        <v>57</v>
      </c>
      <c r="G61" s="51">
        <f>+(IF('Calcula Tarifa (BIPA)'!$B$6="M",N61,O61)/1000)*'Calcula Tarifa (BIPA)'!$C$9</f>
        <v>5.2822192307692296E-3</v>
      </c>
      <c r="H61" s="53"/>
      <c r="M61" s="54">
        <v>57</v>
      </c>
      <c r="N61" s="55">
        <f>+Tabla!N61</f>
        <v>5.2822192307692299</v>
      </c>
      <c r="O61" s="55">
        <f>+Tabla!O61</f>
        <v>3.69244423076923</v>
      </c>
      <c r="Q61" s="208">
        <v>57</v>
      </c>
      <c r="R61" s="205">
        <v>2.7039999999999998E-3</v>
      </c>
      <c r="T61" s="54">
        <f t="shared" si="0"/>
        <v>57</v>
      </c>
      <c r="U61" s="205">
        <f t="shared" si="1"/>
        <v>5.2822192307692296E-3</v>
      </c>
      <c r="V61" s="205">
        <f t="shared" si="2"/>
        <v>2.7039999999999998E-3</v>
      </c>
      <c r="W61" s="205">
        <f t="shared" si="3"/>
        <v>7.9719361099692687E-3</v>
      </c>
      <c r="X61" s="205">
        <f t="shared" si="4"/>
        <v>2.6968680695231041E-3</v>
      </c>
      <c r="Z61" s="54">
        <f t="shared" si="5"/>
        <v>57</v>
      </c>
      <c r="AA61" s="205">
        <f t="shared" si="6"/>
        <v>5.2822192307692296E-3</v>
      </c>
      <c r="AB61" s="205">
        <f>+V61*'Calcula Tarifa (BIPA)'!$C$12</f>
        <v>2.7039999999999998E-3</v>
      </c>
      <c r="AC61" s="205">
        <f t="shared" si="7"/>
        <v>7.9719361099692687E-3</v>
      </c>
      <c r="AD61" s="205">
        <f t="shared" si="8"/>
        <v>2.6968680695231041E-3</v>
      </c>
      <c r="AH61" s="54">
        <v>57</v>
      </c>
      <c r="AI61" s="206">
        <v>3.8310999999999998E-2</v>
      </c>
    </row>
    <row r="62" spans="2:35" ht="12.75">
      <c r="B62" s="50">
        <v>58</v>
      </c>
      <c r="C62" s="51">
        <f>+IF('Calcula Tarifa (BIPA)'!$B$6="M",N62,O62)/1000</f>
        <v>6.4612057692307679E-3</v>
      </c>
      <c r="D62" s="52"/>
      <c r="F62" s="50">
        <v>58</v>
      </c>
      <c r="G62" s="51">
        <f>+(IF('Calcula Tarifa (BIPA)'!$B$6="M",N62,O62)/1000)*'Calcula Tarifa (BIPA)'!$C$9</f>
        <v>6.4612057692307679E-3</v>
      </c>
      <c r="H62" s="53"/>
      <c r="M62" s="54">
        <v>58</v>
      </c>
      <c r="N62" s="55">
        <f>+Tabla!N62</f>
        <v>6.4612057692307676</v>
      </c>
      <c r="O62" s="55">
        <f>+Tabla!O62</f>
        <v>3.9735307692307691</v>
      </c>
      <c r="Q62" s="208">
        <v>58</v>
      </c>
      <c r="R62" s="205">
        <v>3.0000000000000001E-6</v>
      </c>
      <c r="T62" s="54">
        <f t="shared" si="0"/>
        <v>58</v>
      </c>
      <c r="U62" s="205">
        <f t="shared" si="1"/>
        <v>6.4612057692307679E-3</v>
      </c>
      <c r="V62" s="205">
        <f t="shared" si="2"/>
        <v>3.0000000000000001E-6</v>
      </c>
      <c r="W62" s="205">
        <f t="shared" si="3"/>
        <v>6.464186385613524E-3</v>
      </c>
      <c r="X62" s="205">
        <f t="shared" si="4"/>
        <v>2.9903082058369012E-6</v>
      </c>
      <c r="Z62" s="54">
        <f t="shared" si="5"/>
        <v>58</v>
      </c>
      <c r="AA62" s="205">
        <f t="shared" si="6"/>
        <v>6.4612057692307679E-3</v>
      </c>
      <c r="AB62" s="205">
        <f>+V62*'Calcula Tarifa (BIPA)'!$C$12</f>
        <v>3.0000000000000001E-6</v>
      </c>
      <c r="AC62" s="205">
        <f t="shared" si="7"/>
        <v>6.464186385613524E-3</v>
      </c>
      <c r="AD62" s="205">
        <f t="shared" si="8"/>
        <v>2.9903082058369012E-6</v>
      </c>
      <c r="AH62" s="54">
        <v>58</v>
      </c>
      <c r="AI62" s="206">
        <v>3.8398000000000002E-2</v>
      </c>
    </row>
    <row r="63" spans="2:35" ht="12.75">
      <c r="B63" s="50">
        <v>59</v>
      </c>
      <c r="C63" s="51">
        <f>+IF('Calcula Tarifa (BIPA)'!$B$6="M",N63,O63)/1000</f>
        <v>7.6130692307692311E-3</v>
      </c>
      <c r="D63" s="52"/>
      <c r="F63" s="50">
        <v>59</v>
      </c>
      <c r="G63" s="51">
        <f>+(IF('Calcula Tarifa (BIPA)'!$B$6="M",N63,O63)/1000)*'Calcula Tarifa (BIPA)'!$C$9</f>
        <v>7.6130692307692311E-3</v>
      </c>
      <c r="H63" s="53"/>
      <c r="M63" s="54">
        <v>59</v>
      </c>
      <c r="N63" s="55">
        <f>+Tabla!N63</f>
        <v>7.6130692307692307</v>
      </c>
      <c r="O63" s="55">
        <f>+Tabla!O63</f>
        <v>4.2632115384615386</v>
      </c>
      <c r="Q63" s="208">
        <v>59</v>
      </c>
      <c r="R63" s="205">
        <v>3.3159999999999999E-3</v>
      </c>
      <c r="T63" s="54">
        <f t="shared" si="0"/>
        <v>59</v>
      </c>
      <c r="U63" s="205">
        <f t="shared" si="1"/>
        <v>7.6130692307692311E-3</v>
      </c>
      <c r="V63" s="205">
        <f t="shared" si="2"/>
        <v>3.3159999999999999E-3</v>
      </c>
      <c r="W63" s="205">
        <f t="shared" si="3"/>
        <v>1.0903824293199915E-2</v>
      </c>
      <c r="X63" s="205">
        <f t="shared" si="4"/>
        <v>3.3033983797368504E-3</v>
      </c>
      <c r="Z63" s="54">
        <f t="shared" si="5"/>
        <v>59</v>
      </c>
      <c r="AA63" s="205">
        <f t="shared" si="6"/>
        <v>7.6130692307692311E-3</v>
      </c>
      <c r="AB63" s="205">
        <f>+V63*'Calcula Tarifa (BIPA)'!$C$12</f>
        <v>3.3159999999999999E-3</v>
      </c>
      <c r="AC63" s="205">
        <f t="shared" si="7"/>
        <v>1.0903824293199915E-2</v>
      </c>
      <c r="AD63" s="205">
        <f t="shared" si="8"/>
        <v>3.3033983797368504E-3</v>
      </c>
      <c r="AH63" s="54">
        <v>59</v>
      </c>
      <c r="AI63" s="206">
        <v>3.8499000000000005E-2</v>
      </c>
    </row>
    <row r="64" spans="2:35" ht="12.75">
      <c r="B64" s="50">
        <v>60</v>
      </c>
      <c r="C64" s="51">
        <f>+IF('Calcula Tarifa (BIPA)'!$B$6="M",N64,O64)/1000</f>
        <v>8.7360749999999994E-3</v>
      </c>
      <c r="D64" s="52"/>
      <c r="F64" s="50">
        <v>60</v>
      </c>
      <c r="G64" s="51">
        <f>+(IF('Calcula Tarifa (BIPA)'!$B$6="M",N64,O64)/1000)*'Calcula Tarifa (BIPA)'!$C$9</f>
        <v>8.7360749999999994E-3</v>
      </c>
      <c r="H64" s="53"/>
      <c r="M64" s="54">
        <v>60</v>
      </c>
      <c r="N64" s="55">
        <f>+Tabla!N64</f>
        <v>8.7360749999999996</v>
      </c>
      <c r="O64" s="55">
        <f>+Tabla!O64</f>
        <v>4.5497384615384622</v>
      </c>
      <c r="Q64" s="208">
        <v>60</v>
      </c>
      <c r="R64" s="205">
        <v>3.6479999999999998E-3</v>
      </c>
      <c r="T64" s="54">
        <f t="shared" si="0"/>
        <v>60</v>
      </c>
      <c r="U64" s="205">
        <f t="shared" si="1"/>
        <v>8.7360749999999994E-3</v>
      </c>
      <c r="V64" s="205">
        <f t="shared" si="2"/>
        <v>3.6479999999999998E-3</v>
      </c>
      <c r="W64" s="205">
        <f t="shared" si="3"/>
        <v>1.2352205798399907E-2</v>
      </c>
      <c r="X64" s="205">
        <f t="shared" si="4"/>
        <v>3.6320943371866651E-3</v>
      </c>
      <c r="Z64" s="54">
        <f t="shared" si="5"/>
        <v>60</v>
      </c>
      <c r="AA64" s="205">
        <f t="shared" si="6"/>
        <v>8.7360749999999994E-3</v>
      </c>
      <c r="AB64" s="205">
        <f>+V64*'Calcula Tarifa (BIPA)'!$C$12</f>
        <v>3.6479999999999998E-3</v>
      </c>
      <c r="AC64" s="205">
        <f t="shared" si="7"/>
        <v>1.2352205798399907E-2</v>
      </c>
      <c r="AD64" s="205">
        <f t="shared" si="8"/>
        <v>3.6320943371866651E-3</v>
      </c>
      <c r="AH64" s="54">
        <v>60</v>
      </c>
      <c r="AI64" s="206">
        <v>3.8616999999999999E-2</v>
      </c>
    </row>
    <row r="65" spans="2:35" ht="12.75">
      <c r="B65" s="50">
        <v>61</v>
      </c>
      <c r="C65" s="51">
        <f>+IF('Calcula Tarifa (BIPA)'!$B$6="M",N65,O65)/1000</f>
        <v>9.8276999999999982E-3</v>
      </c>
      <c r="D65" s="52"/>
      <c r="F65" s="50">
        <v>61</v>
      </c>
      <c r="G65" s="51">
        <f>+(IF('Calcula Tarifa (BIPA)'!$B$6="M",N65,O65)/1000)*'Calcula Tarifa (BIPA)'!$C$9</f>
        <v>9.8276999999999982E-3</v>
      </c>
      <c r="H65" s="53"/>
      <c r="M65" s="54">
        <v>61</v>
      </c>
      <c r="N65" s="55">
        <f>+Tabla!N65</f>
        <v>9.8276999999999983</v>
      </c>
      <c r="O65" s="55">
        <f>+Tabla!O65</f>
        <v>4.8510884615384606</v>
      </c>
      <c r="Q65" s="208">
        <v>61</v>
      </c>
      <c r="R65" s="205">
        <v>4.0039999999999997E-3</v>
      </c>
      <c r="T65" s="54">
        <f t="shared" si="0"/>
        <v>61</v>
      </c>
      <c r="U65" s="205">
        <f t="shared" si="1"/>
        <v>9.8276999999999982E-3</v>
      </c>
      <c r="V65" s="205">
        <f t="shared" si="2"/>
        <v>4.0039999999999997E-3</v>
      </c>
      <c r="W65" s="205">
        <f t="shared" si="3"/>
        <v>1.3792349889199973E-2</v>
      </c>
      <c r="X65" s="205">
        <f t="shared" si="4"/>
        <v>3.9843641408926029E-3</v>
      </c>
      <c r="Z65" s="54">
        <f t="shared" si="5"/>
        <v>61</v>
      </c>
      <c r="AA65" s="205">
        <f t="shared" si="6"/>
        <v>9.8276999999999982E-3</v>
      </c>
      <c r="AB65" s="205">
        <f>+V65*'Calcula Tarifa (BIPA)'!$C$12</f>
        <v>4.0039999999999997E-3</v>
      </c>
      <c r="AC65" s="205">
        <f t="shared" si="7"/>
        <v>1.3792349889199973E-2</v>
      </c>
      <c r="AD65" s="205">
        <f t="shared" si="8"/>
        <v>3.9843641408926029E-3</v>
      </c>
      <c r="AH65" s="54">
        <v>61</v>
      </c>
      <c r="AI65" s="206">
        <v>3.8755000000000005E-2</v>
      </c>
    </row>
    <row r="66" spans="2:35" ht="12.75">
      <c r="B66" s="50">
        <v>62</v>
      </c>
      <c r="C66" s="51">
        <f>+IF('Calcula Tarifa (BIPA)'!$B$6="M",N66,O66)/1000</f>
        <v>1.0885499999999999E-2</v>
      </c>
      <c r="D66" s="52"/>
      <c r="F66" s="50">
        <v>62</v>
      </c>
      <c r="G66" s="51">
        <f>+(IF('Calcula Tarifa (BIPA)'!$B$6="M",N66,O66)/1000)*'Calcula Tarifa (BIPA)'!$C$9</f>
        <v>1.0885499999999999E-2</v>
      </c>
      <c r="H66" s="53"/>
      <c r="M66" s="54">
        <v>62</v>
      </c>
      <c r="N66" s="55">
        <f>+Tabla!N66</f>
        <v>10.885499999999999</v>
      </c>
      <c r="O66" s="55">
        <f>+Tabla!O66</f>
        <v>5.1469192307692309</v>
      </c>
      <c r="Q66" s="208">
        <v>62</v>
      </c>
      <c r="R66" s="205">
        <v>4.3759999999999997E-3</v>
      </c>
      <c r="T66" s="54">
        <f t="shared" si="0"/>
        <v>62</v>
      </c>
      <c r="U66" s="205">
        <f t="shared" si="1"/>
        <v>1.0885499999999999E-2</v>
      </c>
      <c r="V66" s="205">
        <f t="shared" si="2"/>
        <v>4.3759999999999997E-3</v>
      </c>
      <c r="W66" s="205">
        <f t="shared" si="3"/>
        <v>1.5213865052000064E-2</v>
      </c>
      <c r="X66" s="205">
        <f t="shared" si="4"/>
        <v>4.3522343556143027E-3</v>
      </c>
      <c r="Z66" s="54">
        <f t="shared" si="5"/>
        <v>62</v>
      </c>
      <c r="AA66" s="205">
        <f t="shared" si="6"/>
        <v>1.0885499999999999E-2</v>
      </c>
      <c r="AB66" s="205">
        <f>+V66*'Calcula Tarifa (BIPA)'!$C$12</f>
        <v>4.3759999999999997E-3</v>
      </c>
      <c r="AC66" s="205">
        <f t="shared" si="7"/>
        <v>1.5213865052000064E-2</v>
      </c>
      <c r="AD66" s="205">
        <f t="shared" si="8"/>
        <v>4.3522343556143027E-3</v>
      </c>
      <c r="AH66" s="54">
        <v>62</v>
      </c>
      <c r="AI66" s="206">
        <v>3.8914000000000004E-2</v>
      </c>
    </row>
    <row r="67" spans="2:35" ht="12.75">
      <c r="B67" s="50">
        <v>63</v>
      </c>
      <c r="C67" s="51">
        <f>+IF('Calcula Tarifa (BIPA)'!$B$6="M",N67,O67)/1000</f>
        <v>1.1590305769230768E-2</v>
      </c>
      <c r="D67" s="52"/>
      <c r="F67" s="50">
        <v>63</v>
      </c>
      <c r="G67" s="51">
        <f>+(IF('Calcula Tarifa (BIPA)'!$B$6="M",N67,O67)/1000)*'Calcula Tarifa (BIPA)'!$C$9</f>
        <v>1.1590305769230768E-2</v>
      </c>
      <c r="H67" s="53"/>
      <c r="M67" s="54">
        <v>63</v>
      </c>
      <c r="N67" s="55">
        <f>+Tabla!N67</f>
        <v>11.590305769230769</v>
      </c>
      <c r="O67" s="55">
        <f>+Tabla!O67</f>
        <v>5.8086749999999991</v>
      </c>
      <c r="Q67" s="208">
        <v>63</v>
      </c>
      <c r="R67" s="205">
        <v>4.7720000000000002E-3</v>
      </c>
      <c r="T67" s="54">
        <f t="shared" si="0"/>
        <v>63</v>
      </c>
      <c r="U67" s="205">
        <f t="shared" si="1"/>
        <v>1.1590305769230768E-2</v>
      </c>
      <c r="V67" s="205">
        <f t="shared" si="2"/>
        <v>4.7720000000000002E-3</v>
      </c>
      <c r="W67" s="205">
        <f t="shared" si="3"/>
        <v>1.6306996830100062E-2</v>
      </c>
      <c r="X67" s="205">
        <f t="shared" si="4"/>
        <v>4.7444111325212505E-3</v>
      </c>
      <c r="Z67" s="54">
        <f t="shared" si="5"/>
        <v>63</v>
      </c>
      <c r="AA67" s="205">
        <f t="shared" si="6"/>
        <v>1.1590305769230768E-2</v>
      </c>
      <c r="AB67" s="205">
        <f>+V67*'Calcula Tarifa (BIPA)'!$C$12</f>
        <v>4.7720000000000002E-3</v>
      </c>
      <c r="AC67" s="205">
        <f t="shared" si="7"/>
        <v>1.6306996830100062E-2</v>
      </c>
      <c r="AD67" s="205">
        <f t="shared" si="8"/>
        <v>4.7444111325212505E-3</v>
      </c>
      <c r="AH67" s="54">
        <v>63</v>
      </c>
      <c r="AI67" s="206">
        <v>3.9098999999999995E-2</v>
      </c>
    </row>
    <row r="68" spans="2:35" ht="12.75">
      <c r="B68" s="50">
        <v>64</v>
      </c>
      <c r="C68" s="51">
        <f>+IF('Calcula Tarifa (BIPA)'!$B$6="M",N68,O68)/1000</f>
        <v>1.2565711538461538E-2</v>
      </c>
      <c r="D68" s="52"/>
      <c r="F68" s="50">
        <v>64</v>
      </c>
      <c r="G68" s="51">
        <f>+(IF('Calcula Tarifa (BIPA)'!$B$6="M",N68,O68)/1000)*'Calcula Tarifa (BIPA)'!$C$9</f>
        <v>1.2565711538461538E-2</v>
      </c>
      <c r="H68" s="53"/>
      <c r="M68" s="54">
        <v>64</v>
      </c>
      <c r="N68" s="55">
        <f>+Tabla!N68</f>
        <v>12.565711538461537</v>
      </c>
      <c r="O68" s="55">
        <f>+Tabla!O68</f>
        <v>6.4931384615384617</v>
      </c>
      <c r="Q68" s="208">
        <v>64</v>
      </c>
      <c r="R68" s="205">
        <v>5.1840000000000002E-3</v>
      </c>
      <c r="T68" s="54">
        <f t="shared" si="0"/>
        <v>64</v>
      </c>
      <c r="U68" s="205">
        <f t="shared" si="1"/>
        <v>1.2565711538461538E-2</v>
      </c>
      <c r="V68" s="205">
        <f t="shared" si="2"/>
        <v>5.1840000000000002E-3</v>
      </c>
      <c r="W68" s="205">
        <f t="shared" si="3"/>
        <v>1.7684570889846096E-2</v>
      </c>
      <c r="X68" s="205">
        <f t="shared" si="4"/>
        <v>5.1515135689261153E-3</v>
      </c>
      <c r="Z68" s="54">
        <f t="shared" si="5"/>
        <v>64</v>
      </c>
      <c r="AA68" s="205">
        <f t="shared" si="6"/>
        <v>1.2565711538461538E-2</v>
      </c>
      <c r="AB68" s="205">
        <f>+V68*'Calcula Tarifa (BIPA)'!$C$12</f>
        <v>5.1840000000000002E-3</v>
      </c>
      <c r="AC68" s="205">
        <f t="shared" si="7"/>
        <v>1.7684570889846096E-2</v>
      </c>
      <c r="AD68" s="205">
        <f t="shared" si="8"/>
        <v>5.1515135689261153E-3</v>
      </c>
      <c r="AH68" s="54">
        <v>64</v>
      </c>
      <c r="AI68" s="206">
        <v>3.9312E-2</v>
      </c>
    </row>
    <row r="69" spans="2:35" ht="12.75">
      <c r="B69" s="50">
        <v>65</v>
      </c>
      <c r="C69" s="51">
        <f>+IF('Calcula Tarifa (BIPA)'!$B$6="M",N69,O69)/1000</f>
        <v>1.3502324999999999E-2</v>
      </c>
      <c r="D69" s="52"/>
      <c r="F69" s="50">
        <v>65</v>
      </c>
      <c r="G69" s="51">
        <f>+(IF('Calcula Tarifa (BIPA)'!$B$6="M",N69,O69)/1000)*'Calcula Tarifa (BIPA)'!$C$9</f>
        <v>1.3502324999999999E-2</v>
      </c>
      <c r="H69" s="53"/>
      <c r="M69" s="54">
        <v>65</v>
      </c>
      <c r="N69" s="55">
        <f>+Tabla!N69</f>
        <v>13.502324999999999</v>
      </c>
      <c r="O69" s="55">
        <f>+Tabla!O69</f>
        <v>7.2040942307692308</v>
      </c>
      <c r="T69" s="54">
        <f t="shared" ref="T69:T104" si="9">+M69</f>
        <v>65</v>
      </c>
      <c r="U69" s="205">
        <f t="shared" ref="U69:U104" si="10">+G69</f>
        <v>1.3502324999999999E-2</v>
      </c>
      <c r="V69" s="205">
        <f t="shared" ref="V69:V104" si="11">+R69</f>
        <v>0</v>
      </c>
      <c r="W69" s="205">
        <f t="shared" ref="W69:W104" si="12">1-(1-U69)*(1-V69)</f>
        <v>1.3502325000000037E-2</v>
      </c>
      <c r="X69" s="205">
        <f t="shared" ref="X69:X104" si="13">+(V69*(1-0.5*U69))/(1-0.25*V69*U69)</f>
        <v>0</v>
      </c>
      <c r="Z69" s="54">
        <f t="shared" ref="Z69:Z104" si="14">+T69</f>
        <v>65</v>
      </c>
      <c r="AA69" s="205">
        <f t="shared" ref="AA69:AA104" si="15">+U69</f>
        <v>1.3502324999999999E-2</v>
      </c>
      <c r="AB69" s="205">
        <f>+V69*'Calcula Tarifa (BIPA)'!$C$12</f>
        <v>0</v>
      </c>
      <c r="AC69" s="205">
        <f t="shared" ref="AC69:AC104" si="16">1-(1-AA69)*(1-AB69)</f>
        <v>1.3502325000000037E-2</v>
      </c>
      <c r="AD69" s="205">
        <f t="shared" ref="AD69:AD104" si="17">+(AB69*(1-0.5*AA69))/(1-0.25*AB69*AA69)</f>
        <v>0</v>
      </c>
      <c r="AH69" s="54">
        <v>65</v>
      </c>
      <c r="AI69" s="206">
        <v>3.9558999999999997E-2</v>
      </c>
    </row>
    <row r="70" spans="2:35" ht="12.75">
      <c r="B70" s="50">
        <v>66</v>
      </c>
      <c r="C70" s="51">
        <f>+IF('Calcula Tarifa (BIPA)'!$B$6="M",N70,O70)/1000</f>
        <v>1.4092094230769233E-2</v>
      </c>
      <c r="D70" s="52"/>
      <c r="F70" s="50">
        <v>66</v>
      </c>
      <c r="G70" s="51">
        <f>+(IF('Calcula Tarifa (BIPA)'!$B$6="M",N70,O70)/1000)*'Calcula Tarifa (BIPA)'!$C$9</f>
        <v>1.4092094230769233E-2</v>
      </c>
      <c r="H70" s="53"/>
      <c r="M70" s="54">
        <v>66</v>
      </c>
      <c r="N70" s="55">
        <f>+Tabla!N70</f>
        <v>14.092094230769233</v>
      </c>
      <c r="O70" s="55">
        <f>+Tabla!O70</f>
        <v>7.9666942307692317</v>
      </c>
      <c r="T70" s="54">
        <f t="shared" si="9"/>
        <v>66</v>
      </c>
      <c r="U70" s="205">
        <f t="shared" si="10"/>
        <v>1.4092094230769233E-2</v>
      </c>
      <c r="V70" s="205">
        <f t="shared" si="11"/>
        <v>0</v>
      </c>
      <c r="W70" s="205">
        <f t="shared" si="12"/>
        <v>1.4092094230769181E-2</v>
      </c>
      <c r="X70" s="205">
        <f t="shared" si="13"/>
        <v>0</v>
      </c>
      <c r="Z70" s="54">
        <f t="shared" si="14"/>
        <v>66</v>
      </c>
      <c r="AA70" s="205">
        <f t="shared" si="15"/>
        <v>1.4092094230769233E-2</v>
      </c>
      <c r="AB70" s="205">
        <f>+V70*'Calcula Tarifa (BIPA)'!$C$12</f>
        <v>0</v>
      </c>
      <c r="AC70" s="205">
        <f t="shared" si="16"/>
        <v>1.4092094230769181E-2</v>
      </c>
      <c r="AD70" s="205">
        <f t="shared" si="17"/>
        <v>0</v>
      </c>
      <c r="AH70" s="54">
        <v>66</v>
      </c>
      <c r="AI70" s="206">
        <v>3.9843000000000003E-2</v>
      </c>
    </row>
    <row r="71" spans="2:35" ht="12.75">
      <c r="B71" s="50">
        <v>67</v>
      </c>
      <c r="C71" s="51">
        <f>+IF('Calcula Tarifa (BIPA)'!$B$6="M",N71,O71)/1000</f>
        <v>1.5171419230769232E-2</v>
      </c>
      <c r="D71" s="52"/>
      <c r="F71" s="50">
        <v>67</v>
      </c>
      <c r="G71" s="51">
        <f>+(IF('Calcula Tarifa (BIPA)'!$B$6="M",N71,O71)/1000)*'Calcula Tarifa (BIPA)'!$C$9</f>
        <v>1.5171419230769232E-2</v>
      </c>
      <c r="H71" s="53"/>
      <c r="M71" s="54">
        <v>67</v>
      </c>
      <c r="N71" s="55">
        <f>+Tabla!N71</f>
        <v>15.171419230769231</v>
      </c>
      <c r="O71" s="55">
        <f>+Tabla!O71</f>
        <v>8.5491307692307679</v>
      </c>
      <c r="T71" s="54">
        <f t="shared" si="9"/>
        <v>67</v>
      </c>
      <c r="U71" s="205">
        <f t="shared" si="10"/>
        <v>1.5171419230769232E-2</v>
      </c>
      <c r="V71" s="205">
        <f t="shared" si="11"/>
        <v>0</v>
      </c>
      <c r="W71" s="205">
        <f t="shared" si="12"/>
        <v>1.5171419230769256E-2</v>
      </c>
      <c r="X71" s="205">
        <f t="shared" si="13"/>
        <v>0</v>
      </c>
      <c r="Z71" s="54">
        <f t="shared" si="14"/>
        <v>67</v>
      </c>
      <c r="AA71" s="205">
        <f t="shared" si="15"/>
        <v>1.5171419230769232E-2</v>
      </c>
      <c r="AB71" s="205">
        <f>+V71*'Calcula Tarifa (BIPA)'!$C$12</f>
        <v>0</v>
      </c>
      <c r="AC71" s="205">
        <f t="shared" si="16"/>
        <v>1.5171419230769256E-2</v>
      </c>
      <c r="AD71" s="205">
        <f t="shared" si="17"/>
        <v>0</v>
      </c>
      <c r="AH71" s="54">
        <v>67</v>
      </c>
      <c r="AI71" s="206">
        <v>4.0170000000000004E-2</v>
      </c>
    </row>
    <row r="72" spans="2:35" ht="12.75">
      <c r="B72" s="50">
        <v>68</v>
      </c>
      <c r="C72" s="51">
        <f>+IF('Calcula Tarifa (BIPA)'!$B$6="M",N72,O72)/1000</f>
        <v>1.6002299999999997E-2</v>
      </c>
      <c r="D72" s="52"/>
      <c r="F72" s="50">
        <v>68</v>
      </c>
      <c r="G72" s="51">
        <f>+(IF('Calcula Tarifa (BIPA)'!$B$6="M",N72,O72)/1000)*'Calcula Tarifa (BIPA)'!$C$9</f>
        <v>1.6002299999999997E-2</v>
      </c>
      <c r="H72" s="53"/>
      <c r="M72" s="54">
        <v>68</v>
      </c>
      <c r="N72" s="55">
        <f>+Tabla!N72</f>
        <v>16.002299999999998</v>
      </c>
      <c r="O72" s="55">
        <f>+Tabla!O72</f>
        <v>9.9715942307692309</v>
      </c>
      <c r="T72" s="54">
        <f t="shared" si="9"/>
        <v>68</v>
      </c>
      <c r="U72" s="205">
        <f t="shared" si="10"/>
        <v>1.6002299999999997E-2</v>
      </c>
      <c r="V72" s="205">
        <f t="shared" si="11"/>
        <v>0</v>
      </c>
      <c r="W72" s="205">
        <f t="shared" si="12"/>
        <v>1.6002300000000025E-2</v>
      </c>
      <c r="X72" s="205">
        <f t="shared" si="13"/>
        <v>0</v>
      </c>
      <c r="Z72" s="54">
        <f t="shared" si="14"/>
        <v>68</v>
      </c>
      <c r="AA72" s="205">
        <f t="shared" si="15"/>
        <v>1.6002299999999997E-2</v>
      </c>
      <c r="AB72" s="205">
        <f>+V72*'Calcula Tarifa (BIPA)'!$C$12</f>
        <v>0</v>
      </c>
      <c r="AC72" s="205">
        <f t="shared" si="16"/>
        <v>1.6002300000000025E-2</v>
      </c>
      <c r="AD72" s="205">
        <f t="shared" si="17"/>
        <v>0</v>
      </c>
      <c r="AH72" s="54">
        <v>68</v>
      </c>
      <c r="AI72" s="206">
        <v>4.0547E-2</v>
      </c>
    </row>
    <row r="73" spans="2:35" ht="12.75">
      <c r="B73" s="50">
        <v>69</v>
      </c>
      <c r="C73" s="51">
        <f>+IF('Calcula Tarifa (BIPA)'!$B$6="M",N73,O73)/1000</f>
        <v>1.6812286538461538E-2</v>
      </c>
      <c r="D73" s="52"/>
      <c r="F73" s="50">
        <v>69</v>
      </c>
      <c r="G73" s="51">
        <f>+(IF('Calcula Tarifa (BIPA)'!$B$6="M",N73,O73)/1000)*'Calcula Tarifa (BIPA)'!$C$9</f>
        <v>1.6812286538461538E-2</v>
      </c>
      <c r="H73" s="53"/>
      <c r="M73" s="54">
        <v>69</v>
      </c>
      <c r="N73" s="55">
        <f>+Tabla!N73</f>
        <v>16.812286538461539</v>
      </c>
      <c r="O73" s="55">
        <f>+Tabla!O73</f>
        <v>11.499238461538463</v>
      </c>
      <c r="T73" s="54">
        <f t="shared" si="9"/>
        <v>69</v>
      </c>
      <c r="U73" s="205">
        <f t="shared" si="10"/>
        <v>1.6812286538461538E-2</v>
      </c>
      <c r="V73" s="205">
        <f t="shared" si="11"/>
        <v>0</v>
      </c>
      <c r="W73" s="205">
        <f t="shared" si="12"/>
        <v>1.6812286538461563E-2</v>
      </c>
      <c r="X73" s="205">
        <f t="shared" si="13"/>
        <v>0</v>
      </c>
      <c r="Z73" s="54">
        <f t="shared" si="14"/>
        <v>69</v>
      </c>
      <c r="AA73" s="205">
        <f t="shared" si="15"/>
        <v>1.6812286538461538E-2</v>
      </c>
      <c r="AB73" s="205">
        <f>+V73*'Calcula Tarifa (BIPA)'!$C$12</f>
        <v>0</v>
      </c>
      <c r="AC73" s="205">
        <f t="shared" si="16"/>
        <v>1.6812286538461563E-2</v>
      </c>
      <c r="AD73" s="205">
        <f t="shared" si="17"/>
        <v>0</v>
      </c>
      <c r="AH73" s="54">
        <v>69</v>
      </c>
      <c r="AI73" s="206">
        <v>4.0979999999999996E-2</v>
      </c>
    </row>
    <row r="74" spans="2:35" ht="12.75">
      <c r="B74" s="50">
        <v>70</v>
      </c>
      <c r="C74" s="51">
        <f>+IF('Calcula Tarifa (BIPA)'!$B$6="M",N74,O74)/1000</f>
        <v>1.7663430769230767E-2</v>
      </c>
      <c r="D74" s="52"/>
      <c r="F74" s="50">
        <v>70</v>
      </c>
      <c r="G74" s="51">
        <f>+(IF('Calcula Tarifa (BIPA)'!$B$6="M",N74,O74)/1000)*'Calcula Tarifa (BIPA)'!$C$9</f>
        <v>1.7663430769230767E-2</v>
      </c>
      <c r="H74" s="53"/>
      <c r="M74" s="54">
        <v>70</v>
      </c>
      <c r="N74" s="55">
        <f>+Tabla!N74</f>
        <v>17.663430769230768</v>
      </c>
      <c r="O74" s="55">
        <f>+Tabla!O74</f>
        <v>12.996211538461539</v>
      </c>
      <c r="T74" s="54">
        <f t="shared" si="9"/>
        <v>70</v>
      </c>
      <c r="U74" s="205">
        <f t="shared" si="10"/>
        <v>1.7663430769230767E-2</v>
      </c>
      <c r="V74" s="205">
        <f t="shared" si="11"/>
        <v>0</v>
      </c>
      <c r="W74" s="205">
        <f t="shared" si="12"/>
        <v>1.7663430769230715E-2</v>
      </c>
      <c r="X74" s="205">
        <f t="shared" si="13"/>
        <v>0</v>
      </c>
      <c r="Z74" s="54">
        <f t="shared" si="14"/>
        <v>70</v>
      </c>
      <c r="AA74" s="205">
        <f t="shared" si="15"/>
        <v>1.7663430769230767E-2</v>
      </c>
      <c r="AB74" s="205">
        <f>+V74*'Calcula Tarifa (BIPA)'!$C$12</f>
        <v>0</v>
      </c>
      <c r="AC74" s="205">
        <f t="shared" si="16"/>
        <v>1.7663430769230715E-2</v>
      </c>
      <c r="AD74" s="205">
        <f t="shared" si="17"/>
        <v>0</v>
      </c>
      <c r="AH74" s="54">
        <v>70</v>
      </c>
      <c r="AI74" s="206">
        <v>4.1478000000000001E-2</v>
      </c>
    </row>
    <row r="75" spans="2:35" ht="12.75">
      <c r="B75" s="50">
        <v>71</v>
      </c>
      <c r="C75" s="51">
        <f>+IF('Calcula Tarifa (BIPA)'!$B$6="M",N75,O75)/1000</f>
        <v>1.8614788461538464E-2</v>
      </c>
      <c r="D75" s="52"/>
      <c r="F75" s="50">
        <v>71</v>
      </c>
      <c r="G75" s="51">
        <f>+(IF('Calcula Tarifa (BIPA)'!$B$6="M",N75,O75)/1000)*'Calcula Tarifa (BIPA)'!$C$9</f>
        <v>1.8614788461538464E-2</v>
      </c>
      <c r="H75" s="53"/>
      <c r="M75" s="54">
        <v>71</v>
      </c>
      <c r="N75" s="55">
        <f>+Tabla!N75</f>
        <v>18.614788461538463</v>
      </c>
      <c r="O75" s="55">
        <f>+Tabla!O75</f>
        <v>14.431605769230767</v>
      </c>
      <c r="T75" s="54">
        <f t="shared" si="9"/>
        <v>71</v>
      </c>
      <c r="U75" s="205">
        <f t="shared" si="10"/>
        <v>1.8614788461538464E-2</v>
      </c>
      <c r="V75" s="205">
        <f t="shared" si="11"/>
        <v>0</v>
      </c>
      <c r="W75" s="205">
        <f t="shared" si="12"/>
        <v>1.8614788461538412E-2</v>
      </c>
      <c r="X75" s="205">
        <f t="shared" si="13"/>
        <v>0</v>
      </c>
      <c r="Z75" s="54">
        <f t="shared" si="14"/>
        <v>71</v>
      </c>
      <c r="AA75" s="205">
        <f t="shared" si="15"/>
        <v>1.8614788461538464E-2</v>
      </c>
      <c r="AB75" s="205">
        <f>+V75*'Calcula Tarifa (BIPA)'!$C$12</f>
        <v>0</v>
      </c>
      <c r="AC75" s="205">
        <f t="shared" si="16"/>
        <v>1.8614788461538412E-2</v>
      </c>
      <c r="AD75" s="205">
        <f t="shared" si="17"/>
        <v>0</v>
      </c>
      <c r="AH75" s="54">
        <v>71</v>
      </c>
      <c r="AI75" s="206">
        <v>4.2049999999999997E-2</v>
      </c>
    </row>
    <row r="76" spans="2:35" ht="12.75">
      <c r="B76" s="50">
        <v>72</v>
      </c>
      <c r="C76" s="51">
        <f>+IF('Calcula Tarifa (BIPA)'!$B$6="M",N76,O76)/1000</f>
        <v>1.9727386538461539E-2</v>
      </c>
      <c r="D76" s="52"/>
      <c r="F76" s="50">
        <v>72</v>
      </c>
      <c r="G76" s="51">
        <f>+(IF('Calcula Tarifa (BIPA)'!$B$6="M",N76,O76)/1000)*'Calcula Tarifa (BIPA)'!$C$9</f>
        <v>1.9727386538461539E-2</v>
      </c>
      <c r="H76" s="53"/>
      <c r="M76" s="54">
        <v>72</v>
      </c>
      <c r="N76" s="55">
        <f>+Tabla!N76</f>
        <v>19.727386538461538</v>
      </c>
      <c r="O76" s="55">
        <f>+Tabla!O76</f>
        <v>15.865186538461538</v>
      </c>
      <c r="T76" s="54">
        <f t="shared" si="9"/>
        <v>72</v>
      </c>
      <c r="U76" s="205">
        <f t="shared" si="10"/>
        <v>1.9727386538461539E-2</v>
      </c>
      <c r="V76" s="205">
        <f t="shared" si="11"/>
        <v>0</v>
      </c>
      <c r="W76" s="205">
        <f t="shared" si="12"/>
        <v>1.9727386538461511E-2</v>
      </c>
      <c r="X76" s="205">
        <f t="shared" si="13"/>
        <v>0</v>
      </c>
      <c r="Z76" s="54">
        <f t="shared" si="14"/>
        <v>72</v>
      </c>
      <c r="AA76" s="205">
        <f t="shared" si="15"/>
        <v>1.9727386538461539E-2</v>
      </c>
      <c r="AB76" s="205">
        <f>+V76*'Calcula Tarifa (BIPA)'!$C$12</f>
        <v>0</v>
      </c>
      <c r="AC76" s="205">
        <f t="shared" si="16"/>
        <v>1.9727386538461511E-2</v>
      </c>
      <c r="AD76" s="205">
        <f t="shared" si="17"/>
        <v>0</v>
      </c>
      <c r="AH76" s="54">
        <v>72</v>
      </c>
      <c r="AI76" s="206">
        <v>4.2706000000000001E-2</v>
      </c>
    </row>
    <row r="77" spans="2:35" ht="12.75">
      <c r="B77" s="50">
        <v>73</v>
      </c>
      <c r="C77" s="51">
        <f>+IF('Calcula Tarifa (BIPA)'!$B$6="M",N77,O77)/1000</f>
        <v>2.2817761538461535E-2</v>
      </c>
      <c r="D77" s="52"/>
      <c r="F77" s="50">
        <v>73</v>
      </c>
      <c r="G77" s="51">
        <f>+(IF('Calcula Tarifa (BIPA)'!$B$6="M",N77,O77)/1000)*'Calcula Tarifa (BIPA)'!$C$9</f>
        <v>2.2817761538461535E-2</v>
      </c>
      <c r="H77" s="53"/>
      <c r="M77" s="54">
        <v>73</v>
      </c>
      <c r="N77" s="55">
        <f>+Tabla!N77</f>
        <v>22.817761538461536</v>
      </c>
      <c r="O77" s="55">
        <f>+Tabla!O77</f>
        <v>17.640644230769229</v>
      </c>
      <c r="T77" s="54">
        <f t="shared" si="9"/>
        <v>73</v>
      </c>
      <c r="U77" s="205">
        <f t="shared" si="10"/>
        <v>2.2817761538461535E-2</v>
      </c>
      <c r="V77" s="205">
        <f t="shared" si="11"/>
        <v>0</v>
      </c>
      <c r="W77" s="205">
        <f t="shared" si="12"/>
        <v>2.281776153846149E-2</v>
      </c>
      <c r="X77" s="205">
        <f t="shared" si="13"/>
        <v>0</v>
      </c>
      <c r="Z77" s="54">
        <f t="shared" si="14"/>
        <v>73</v>
      </c>
      <c r="AA77" s="205">
        <f t="shared" si="15"/>
        <v>2.2817761538461535E-2</v>
      </c>
      <c r="AB77" s="205">
        <f>+V77*'Calcula Tarifa (BIPA)'!$C$12</f>
        <v>0</v>
      </c>
      <c r="AC77" s="205">
        <f t="shared" si="16"/>
        <v>2.281776153846149E-2</v>
      </c>
      <c r="AD77" s="205">
        <f t="shared" si="17"/>
        <v>0</v>
      </c>
      <c r="AH77" s="54">
        <v>73</v>
      </c>
      <c r="AI77" s="206">
        <v>4.3461E-2</v>
      </c>
    </row>
    <row r="78" spans="2:35" ht="12.75">
      <c r="B78" s="50">
        <v>74</v>
      </c>
      <c r="C78" s="51">
        <f>+IF('Calcula Tarifa (BIPA)'!$B$6="M",N78,O78)/1000</f>
        <v>2.5648574999999996E-2</v>
      </c>
      <c r="D78" s="52"/>
      <c r="F78" s="50">
        <v>74</v>
      </c>
      <c r="G78" s="51">
        <f>+(IF('Calcula Tarifa (BIPA)'!$B$6="M",N78,O78)/1000)*'Calcula Tarifa (BIPA)'!$C$9</f>
        <v>2.5648574999999996E-2</v>
      </c>
      <c r="H78" s="53"/>
      <c r="M78" s="54">
        <v>74</v>
      </c>
      <c r="N78" s="55">
        <f>+Tabla!N78</f>
        <v>25.648574999999997</v>
      </c>
      <c r="O78" s="55">
        <f>+Tabla!O78</f>
        <v>19.537288461538459</v>
      </c>
      <c r="T78" s="54">
        <f t="shared" si="9"/>
        <v>74</v>
      </c>
      <c r="U78" s="205">
        <f t="shared" si="10"/>
        <v>2.5648574999999996E-2</v>
      </c>
      <c r="V78" s="205">
        <f t="shared" si="11"/>
        <v>0</v>
      </c>
      <c r="W78" s="205">
        <f t="shared" si="12"/>
        <v>2.5648574999999951E-2</v>
      </c>
      <c r="X78" s="205">
        <f t="shared" si="13"/>
        <v>0</v>
      </c>
      <c r="Z78" s="54">
        <f t="shared" si="14"/>
        <v>74</v>
      </c>
      <c r="AA78" s="205">
        <f t="shared" si="15"/>
        <v>2.5648574999999996E-2</v>
      </c>
      <c r="AB78" s="205">
        <f>+V78*'Calcula Tarifa (BIPA)'!$C$12</f>
        <v>0</v>
      </c>
      <c r="AC78" s="205">
        <f t="shared" si="16"/>
        <v>2.5648574999999951E-2</v>
      </c>
      <c r="AD78" s="205">
        <f t="shared" si="17"/>
        <v>0</v>
      </c>
      <c r="AH78" s="54">
        <v>74</v>
      </c>
      <c r="AI78" s="206">
        <v>4.4326999999999998E-2</v>
      </c>
    </row>
    <row r="79" spans="2:35" ht="12.75">
      <c r="B79" s="50">
        <v>75</v>
      </c>
      <c r="C79" s="51">
        <f>+IF('Calcula Tarifa (BIPA)'!$B$6="M",N79,O79)/1000</f>
        <v>2.8082713461538462E-2</v>
      </c>
      <c r="D79" s="52"/>
      <c r="F79" s="50">
        <v>75</v>
      </c>
      <c r="G79" s="51">
        <f>+(IF('Calcula Tarifa (BIPA)'!$B$6="M",N79,O79)/1000)*'Calcula Tarifa (BIPA)'!$C$9</f>
        <v>2.8082713461538462E-2</v>
      </c>
      <c r="H79" s="53"/>
      <c r="M79" s="54">
        <v>75</v>
      </c>
      <c r="N79" s="55">
        <f>+Tabla!N79</f>
        <v>28.082713461538461</v>
      </c>
      <c r="O79" s="55">
        <f>+Tabla!O79</f>
        <v>21.372511538461538</v>
      </c>
      <c r="T79" s="54">
        <f t="shared" si="9"/>
        <v>75</v>
      </c>
      <c r="U79" s="205">
        <f t="shared" si="10"/>
        <v>2.8082713461538462E-2</v>
      </c>
      <c r="V79" s="205">
        <f t="shared" si="11"/>
        <v>0</v>
      </c>
      <c r="W79" s="205">
        <f t="shared" si="12"/>
        <v>2.8082713461538455E-2</v>
      </c>
      <c r="X79" s="205">
        <f t="shared" si="13"/>
        <v>0</v>
      </c>
      <c r="Z79" s="54">
        <f t="shared" si="14"/>
        <v>75</v>
      </c>
      <c r="AA79" s="205">
        <f t="shared" si="15"/>
        <v>2.8082713461538462E-2</v>
      </c>
      <c r="AB79" s="205">
        <f>+V79*'Calcula Tarifa (BIPA)'!$C$12</f>
        <v>0</v>
      </c>
      <c r="AC79" s="205">
        <f t="shared" si="16"/>
        <v>2.8082713461538455E-2</v>
      </c>
      <c r="AD79" s="205">
        <f t="shared" si="17"/>
        <v>0</v>
      </c>
      <c r="AH79" s="54">
        <v>75</v>
      </c>
      <c r="AI79" s="206">
        <v>4.5323000000000002E-2</v>
      </c>
    </row>
    <row r="80" spans="2:35" ht="12.75">
      <c r="B80" s="50">
        <v>76</v>
      </c>
      <c r="C80" s="51">
        <f>+IF('Calcula Tarifa (BIPA)'!$B$6="M",N80,O80)/1000</f>
        <v>3.0819463461538459E-2</v>
      </c>
      <c r="D80" s="52"/>
      <c r="F80" s="50">
        <v>76</v>
      </c>
      <c r="G80" s="51">
        <f>+(IF('Calcula Tarifa (BIPA)'!$B$6="M",N80,O80)/1000)*'Calcula Tarifa (BIPA)'!$C$9</f>
        <v>3.0819463461538459E-2</v>
      </c>
      <c r="H80" s="53"/>
      <c r="M80" s="54">
        <v>76</v>
      </c>
      <c r="N80" s="55">
        <f>+Tabla!N80</f>
        <v>30.819463461538458</v>
      </c>
      <c r="O80" s="55">
        <f>+Tabla!O80</f>
        <v>23.269155769230771</v>
      </c>
      <c r="T80" s="54">
        <f t="shared" si="9"/>
        <v>76</v>
      </c>
      <c r="U80" s="205">
        <f t="shared" si="10"/>
        <v>3.0819463461538459E-2</v>
      </c>
      <c r="V80" s="205">
        <f t="shared" si="11"/>
        <v>0</v>
      </c>
      <c r="W80" s="205">
        <f t="shared" si="12"/>
        <v>3.081946346153841E-2</v>
      </c>
      <c r="X80" s="205">
        <f t="shared" si="13"/>
        <v>0</v>
      </c>
      <c r="Z80" s="54">
        <f t="shared" si="14"/>
        <v>76</v>
      </c>
      <c r="AA80" s="205">
        <f t="shared" si="15"/>
        <v>3.0819463461538459E-2</v>
      </c>
      <c r="AB80" s="205">
        <f>+V80*'Calcula Tarifa (BIPA)'!$C$12</f>
        <v>0</v>
      </c>
      <c r="AC80" s="205">
        <f t="shared" si="16"/>
        <v>3.081946346153841E-2</v>
      </c>
      <c r="AD80" s="205">
        <f t="shared" si="17"/>
        <v>0</v>
      </c>
      <c r="AH80" s="54">
        <v>76</v>
      </c>
      <c r="AI80" s="206">
        <v>4.6469999999999997E-2</v>
      </c>
    </row>
    <row r="81" spans="2:35" ht="12.75">
      <c r="B81" s="50">
        <v>77</v>
      </c>
      <c r="C81" s="51">
        <f>+IF('Calcula Tarifa (BIPA)'!$B$6="M",N81,O81)/1000</f>
        <v>3.3896986538461543E-2</v>
      </c>
      <c r="D81" s="52"/>
      <c r="F81" s="50">
        <v>77</v>
      </c>
      <c r="G81" s="51">
        <f>+(IF('Calcula Tarifa (BIPA)'!$B$6="M",N81,O81)/1000)*'Calcula Tarifa (BIPA)'!$C$9</f>
        <v>3.3896986538461543E-2</v>
      </c>
      <c r="H81" s="53"/>
      <c r="M81" s="54">
        <v>77</v>
      </c>
      <c r="N81" s="55">
        <f>+Tabla!N81</f>
        <v>33.89698653846154</v>
      </c>
      <c r="O81" s="55">
        <f>+Tabla!O81</f>
        <v>25.833074999999997</v>
      </c>
      <c r="T81" s="54">
        <f t="shared" si="9"/>
        <v>77</v>
      </c>
      <c r="U81" s="205">
        <f t="shared" si="10"/>
        <v>3.3896986538461543E-2</v>
      </c>
      <c r="V81" s="205">
        <f t="shared" si="11"/>
        <v>0</v>
      </c>
      <c r="W81" s="205">
        <f t="shared" si="12"/>
        <v>3.3896986538461515E-2</v>
      </c>
      <c r="X81" s="205">
        <f t="shared" si="13"/>
        <v>0</v>
      </c>
      <c r="Z81" s="54">
        <f t="shared" si="14"/>
        <v>77</v>
      </c>
      <c r="AA81" s="205">
        <f t="shared" si="15"/>
        <v>3.3896986538461543E-2</v>
      </c>
      <c r="AB81" s="205">
        <f>+V81*'Calcula Tarifa (BIPA)'!$C$12</f>
        <v>0</v>
      </c>
      <c r="AC81" s="205">
        <f t="shared" si="16"/>
        <v>3.3896986538461515E-2</v>
      </c>
      <c r="AD81" s="205">
        <f t="shared" si="17"/>
        <v>0</v>
      </c>
      <c r="AH81" s="54">
        <v>77</v>
      </c>
      <c r="AI81" s="206">
        <v>4.7789999999999999E-2</v>
      </c>
    </row>
    <row r="82" spans="2:35" ht="12.75">
      <c r="B82" s="50">
        <v>78</v>
      </c>
      <c r="C82" s="51">
        <f>+IF('Calcula Tarifa (BIPA)'!$B$6="M",N82,O82)/1000</f>
        <v>3.7353286538461532E-2</v>
      </c>
      <c r="D82" s="52"/>
      <c r="F82" s="50">
        <v>78</v>
      </c>
      <c r="G82" s="51">
        <f>+(IF('Calcula Tarifa (BIPA)'!$B$6="M",N82,O82)/1000)*'Calcula Tarifa (BIPA)'!$C$9</f>
        <v>3.7353286538461532E-2</v>
      </c>
      <c r="H82" s="53"/>
      <c r="M82" s="54">
        <v>78</v>
      </c>
      <c r="N82" s="55">
        <f>+Tabla!N82</f>
        <v>37.353286538461532</v>
      </c>
      <c r="O82" s="55">
        <f>+Tabla!O82</f>
        <v>29.21376153846154</v>
      </c>
      <c r="T82" s="54">
        <f t="shared" si="9"/>
        <v>78</v>
      </c>
      <c r="U82" s="205">
        <f t="shared" si="10"/>
        <v>3.7353286538461532E-2</v>
      </c>
      <c r="V82" s="205">
        <f t="shared" si="11"/>
        <v>0</v>
      </c>
      <c r="W82" s="205">
        <f t="shared" si="12"/>
        <v>3.7353286538461483E-2</v>
      </c>
      <c r="X82" s="205">
        <f t="shared" si="13"/>
        <v>0</v>
      </c>
      <c r="Z82" s="54">
        <f t="shared" si="14"/>
        <v>78</v>
      </c>
      <c r="AA82" s="205">
        <f t="shared" si="15"/>
        <v>3.7353286538461532E-2</v>
      </c>
      <c r="AB82" s="205">
        <f>+V82*'Calcula Tarifa (BIPA)'!$C$12</f>
        <v>0</v>
      </c>
      <c r="AC82" s="205">
        <f t="shared" si="16"/>
        <v>3.7353286538461483E-2</v>
      </c>
      <c r="AD82" s="205">
        <f t="shared" si="17"/>
        <v>0</v>
      </c>
      <c r="AH82" s="54">
        <v>78</v>
      </c>
      <c r="AI82" s="206">
        <v>4.9313999999999997E-2</v>
      </c>
    </row>
    <row r="83" spans="2:35" ht="12.75">
      <c r="B83" s="50">
        <v>79</v>
      </c>
      <c r="C83" s="51">
        <f>+IF('Calcula Tarifa (BIPA)'!$B$6="M",N83,O83)/1000</f>
        <v>4.1233936538461545E-2</v>
      </c>
      <c r="D83" s="52"/>
      <c r="F83" s="50">
        <v>79</v>
      </c>
      <c r="G83" s="51">
        <f>+(IF('Calcula Tarifa (BIPA)'!$B$6="M",N83,O83)/1000)*'Calcula Tarifa (BIPA)'!$C$9</f>
        <v>4.1233936538461545E-2</v>
      </c>
      <c r="H83" s="53"/>
      <c r="M83" s="54">
        <v>79</v>
      </c>
      <c r="N83" s="55">
        <f>+Tabla!N83</f>
        <v>41.233936538461542</v>
      </c>
      <c r="O83" s="55">
        <f>+Tabla!O83</f>
        <v>32.543355769230772</v>
      </c>
      <c r="T83" s="54">
        <f t="shared" si="9"/>
        <v>79</v>
      </c>
      <c r="U83" s="205">
        <f t="shared" si="10"/>
        <v>4.1233936538461545E-2</v>
      </c>
      <c r="V83" s="205">
        <f t="shared" si="11"/>
        <v>0</v>
      </c>
      <c r="W83" s="205">
        <f t="shared" si="12"/>
        <v>4.1233936538461524E-2</v>
      </c>
      <c r="X83" s="205">
        <f t="shared" si="13"/>
        <v>0</v>
      </c>
      <c r="Z83" s="54">
        <f t="shared" si="14"/>
        <v>79</v>
      </c>
      <c r="AA83" s="205">
        <f t="shared" si="15"/>
        <v>4.1233936538461545E-2</v>
      </c>
      <c r="AB83" s="205">
        <f>+V83*'Calcula Tarifa (BIPA)'!$C$12</f>
        <v>0</v>
      </c>
      <c r="AC83" s="205">
        <f t="shared" si="16"/>
        <v>4.1233936538461524E-2</v>
      </c>
      <c r="AD83" s="205">
        <f t="shared" si="17"/>
        <v>0</v>
      </c>
      <c r="AH83" s="54">
        <v>79</v>
      </c>
      <c r="AI83" s="206">
        <v>5.1074000000000001E-2</v>
      </c>
    </row>
    <row r="84" spans="2:35" ht="12.75">
      <c r="B84" s="50">
        <v>80</v>
      </c>
      <c r="C84" s="51">
        <f>+IF('Calcula Tarifa (BIPA)'!$B$6="M",N84,O84)/1000</f>
        <v>4.5586874999999999E-2</v>
      </c>
      <c r="D84" s="52"/>
      <c r="F84" s="50">
        <v>80</v>
      </c>
      <c r="G84" s="51">
        <f>+(IF('Calcula Tarifa (BIPA)'!$B$6="M",N84,O84)/1000)*'Calcula Tarifa (BIPA)'!$C$9</f>
        <v>4.5586874999999999E-2</v>
      </c>
      <c r="H84" s="53"/>
      <c r="M84" s="54">
        <v>80</v>
      </c>
      <c r="N84" s="55">
        <f>+Tabla!N84</f>
        <v>45.586874999999999</v>
      </c>
      <c r="O84" s="55">
        <f>+Tabla!O84</f>
        <v>36.29359423076923</v>
      </c>
      <c r="T84" s="54">
        <f t="shared" si="9"/>
        <v>80</v>
      </c>
      <c r="U84" s="205">
        <f t="shared" si="10"/>
        <v>4.5586874999999999E-2</v>
      </c>
      <c r="V84" s="205">
        <f t="shared" si="11"/>
        <v>0</v>
      </c>
      <c r="W84" s="205">
        <f t="shared" si="12"/>
        <v>4.5586875000000027E-2</v>
      </c>
      <c r="X84" s="205">
        <f t="shared" si="13"/>
        <v>0</v>
      </c>
      <c r="Z84" s="54">
        <f t="shared" si="14"/>
        <v>80</v>
      </c>
      <c r="AA84" s="205">
        <f t="shared" si="15"/>
        <v>4.5586874999999999E-2</v>
      </c>
      <c r="AB84" s="205">
        <f>+V84*'Calcula Tarifa (BIPA)'!$C$12</f>
        <v>0</v>
      </c>
      <c r="AC84" s="205">
        <f t="shared" si="16"/>
        <v>4.5586875000000027E-2</v>
      </c>
      <c r="AD84" s="205">
        <f t="shared" si="17"/>
        <v>0</v>
      </c>
      <c r="AH84" s="54">
        <v>80</v>
      </c>
      <c r="AI84" s="206">
        <v>5.3113999999999995E-2</v>
      </c>
    </row>
    <row r="85" spans="2:35" ht="12.75">
      <c r="B85" s="50">
        <v>81</v>
      </c>
      <c r="C85" s="51">
        <f>+IF('Calcula Tarifa (BIPA)'!$B$6="M",N85,O85)/1000</f>
        <v>5.0464455769230761E-2</v>
      </c>
      <c r="D85" s="52"/>
      <c r="F85" s="50">
        <v>81</v>
      </c>
      <c r="G85" s="51">
        <f>+(IF('Calcula Tarifa (BIPA)'!$B$6="M",N85,O85)/1000)*'Calcula Tarifa (BIPA)'!$C$9</f>
        <v>5.0464455769230761E-2</v>
      </c>
      <c r="H85" s="53"/>
      <c r="M85" s="54">
        <v>81</v>
      </c>
      <c r="N85" s="55">
        <f>+Tabla!N85</f>
        <v>50.46445576923076</v>
      </c>
      <c r="O85" s="55">
        <f>+Tabla!O85</f>
        <v>40.102888461538463</v>
      </c>
      <c r="T85" s="54">
        <f t="shared" si="9"/>
        <v>81</v>
      </c>
      <c r="U85" s="205">
        <f t="shared" si="10"/>
        <v>5.0464455769230761E-2</v>
      </c>
      <c r="V85" s="205">
        <f t="shared" si="11"/>
        <v>0</v>
      </c>
      <c r="W85" s="205">
        <f t="shared" si="12"/>
        <v>5.0464455769230754E-2</v>
      </c>
      <c r="X85" s="205">
        <f t="shared" si="13"/>
        <v>0</v>
      </c>
      <c r="Z85" s="54">
        <f t="shared" si="14"/>
        <v>81</v>
      </c>
      <c r="AA85" s="205">
        <f t="shared" si="15"/>
        <v>5.0464455769230761E-2</v>
      </c>
      <c r="AB85" s="205">
        <f>+V85*'Calcula Tarifa (BIPA)'!$C$12</f>
        <v>0</v>
      </c>
      <c r="AC85" s="205">
        <f t="shared" si="16"/>
        <v>5.0464455769230754E-2</v>
      </c>
      <c r="AD85" s="205">
        <f t="shared" si="17"/>
        <v>0</v>
      </c>
      <c r="AH85" s="54">
        <v>81</v>
      </c>
      <c r="AI85" s="206">
        <v>5.5481999999999997E-2</v>
      </c>
    </row>
    <row r="86" spans="2:35" ht="12.75">
      <c r="B86" s="50">
        <v>82</v>
      </c>
      <c r="C86" s="51">
        <f>+IF('Calcula Tarifa (BIPA)'!$B$6="M",N86,O86)/1000</f>
        <v>5.5924394230769225E-2</v>
      </c>
      <c r="D86" s="52"/>
      <c r="F86" s="50">
        <v>82</v>
      </c>
      <c r="G86" s="51">
        <f>+(IF('Calcula Tarifa (BIPA)'!$B$6="M",N86,O86)/1000)*'Calcula Tarifa (BIPA)'!$C$9</f>
        <v>5.5924394230769225E-2</v>
      </c>
      <c r="H86" s="53"/>
      <c r="M86" s="54">
        <v>82</v>
      </c>
      <c r="N86" s="55">
        <f>+Tabla!N86</f>
        <v>55.924394230769224</v>
      </c>
      <c r="O86" s="55">
        <f>+Tabla!O86</f>
        <v>44.799675000000001</v>
      </c>
      <c r="T86" s="54">
        <f t="shared" si="9"/>
        <v>82</v>
      </c>
      <c r="U86" s="205">
        <f t="shared" si="10"/>
        <v>5.5924394230769225E-2</v>
      </c>
      <c r="V86" s="205">
        <f t="shared" si="11"/>
        <v>0</v>
      </c>
      <c r="W86" s="205">
        <f t="shared" si="12"/>
        <v>5.5924394230769225E-2</v>
      </c>
      <c r="X86" s="205">
        <f t="shared" si="13"/>
        <v>0</v>
      </c>
      <c r="Z86" s="54">
        <f t="shared" si="14"/>
        <v>82</v>
      </c>
      <c r="AA86" s="205">
        <f t="shared" si="15"/>
        <v>5.5924394230769225E-2</v>
      </c>
      <c r="AB86" s="205">
        <f>+V86*'Calcula Tarifa (BIPA)'!$C$12</f>
        <v>0</v>
      </c>
      <c r="AC86" s="205">
        <f t="shared" si="16"/>
        <v>5.5924394230769225E-2</v>
      </c>
      <c r="AD86" s="205">
        <f t="shared" si="17"/>
        <v>0</v>
      </c>
      <c r="AH86" s="54">
        <v>82</v>
      </c>
      <c r="AI86" s="206">
        <v>5.824E-2</v>
      </c>
    </row>
    <row r="87" spans="2:35" ht="12.75">
      <c r="B87" s="50">
        <v>83</v>
      </c>
      <c r="C87" s="51">
        <f>+IF('Calcula Tarifa (BIPA)'!$B$6="M",N87,O87)/1000</f>
        <v>6.2029530769230769E-2</v>
      </c>
      <c r="D87" s="52"/>
      <c r="F87" s="50">
        <v>83</v>
      </c>
      <c r="G87" s="51">
        <f>+(IF('Calcula Tarifa (BIPA)'!$B$6="M",N87,O87)/1000)*'Calcula Tarifa (BIPA)'!$C$9</f>
        <v>6.2029530769230769E-2</v>
      </c>
      <c r="H87" s="53"/>
      <c r="M87" s="54">
        <v>83</v>
      </c>
      <c r="N87" s="55">
        <f>+Tabla!N87</f>
        <v>62.029530769230767</v>
      </c>
      <c r="O87" s="55">
        <f>+Tabla!O87</f>
        <v>51.640288461538461</v>
      </c>
      <c r="T87" s="54">
        <f t="shared" si="9"/>
        <v>83</v>
      </c>
      <c r="U87" s="205">
        <f t="shared" si="10"/>
        <v>6.2029530769230769E-2</v>
      </c>
      <c r="V87" s="205">
        <f t="shared" si="11"/>
        <v>0</v>
      </c>
      <c r="W87" s="205">
        <f t="shared" si="12"/>
        <v>6.202953076923079E-2</v>
      </c>
      <c r="X87" s="205">
        <f t="shared" si="13"/>
        <v>0</v>
      </c>
      <c r="Z87" s="54">
        <f t="shared" si="14"/>
        <v>83</v>
      </c>
      <c r="AA87" s="205">
        <f t="shared" si="15"/>
        <v>6.2029530769230769E-2</v>
      </c>
      <c r="AB87" s="205">
        <f>+V87*'Calcula Tarifa (BIPA)'!$C$12</f>
        <v>0</v>
      </c>
      <c r="AC87" s="205">
        <f t="shared" si="16"/>
        <v>6.202953076923079E-2</v>
      </c>
      <c r="AD87" s="205">
        <f t="shared" si="17"/>
        <v>0</v>
      </c>
      <c r="AH87" s="54">
        <v>83</v>
      </c>
      <c r="AI87" s="206">
        <v>6.1463000000000004E-2</v>
      </c>
    </row>
    <row r="88" spans="2:35" ht="12.75">
      <c r="B88" s="50">
        <v>84</v>
      </c>
      <c r="C88" s="51">
        <f>+IF('Calcula Tarifa (BIPA)'!$B$6="M",N88,O88)/1000</f>
        <v>6.8846805769230759E-2</v>
      </c>
      <c r="D88" s="52"/>
      <c r="F88" s="50">
        <v>84</v>
      </c>
      <c r="G88" s="51">
        <f>+(IF('Calcula Tarifa (BIPA)'!$B$6="M",N88,O88)/1000)*'Calcula Tarifa (BIPA)'!$C$9</f>
        <v>6.8846805769230759E-2</v>
      </c>
      <c r="H88" s="53"/>
      <c r="M88" s="54">
        <v>84</v>
      </c>
      <c r="N88" s="55">
        <f>+Tabla!N88</f>
        <v>68.846805769230755</v>
      </c>
      <c r="O88" s="55">
        <f>+Tabla!O88</f>
        <v>57.703005769230757</v>
      </c>
      <c r="T88" s="54">
        <f t="shared" si="9"/>
        <v>84</v>
      </c>
      <c r="U88" s="205">
        <f t="shared" si="10"/>
        <v>6.8846805769230759E-2</v>
      </c>
      <c r="V88" s="205">
        <f t="shared" si="11"/>
        <v>0</v>
      </c>
      <c r="W88" s="205">
        <f t="shared" si="12"/>
        <v>6.8846805769230746E-2</v>
      </c>
      <c r="X88" s="205">
        <f t="shared" si="13"/>
        <v>0</v>
      </c>
      <c r="Z88" s="54">
        <f t="shared" si="14"/>
        <v>84</v>
      </c>
      <c r="AA88" s="205">
        <f t="shared" si="15"/>
        <v>6.8846805769230759E-2</v>
      </c>
      <c r="AB88" s="205">
        <f>+V88*'Calcula Tarifa (BIPA)'!$C$12</f>
        <v>0</v>
      </c>
      <c r="AC88" s="205">
        <f t="shared" si="16"/>
        <v>6.8846805769230746E-2</v>
      </c>
      <c r="AD88" s="205">
        <f t="shared" si="17"/>
        <v>0</v>
      </c>
      <c r="AH88" s="54">
        <v>84</v>
      </c>
      <c r="AI88" s="206">
        <v>6.5242999999999995E-2</v>
      </c>
    </row>
    <row r="89" spans="2:35" ht="12.75">
      <c r="B89" s="50">
        <v>85</v>
      </c>
      <c r="C89" s="51">
        <f>+IF('Calcula Tarifa (BIPA)'!$B$6="M",N89,O89)/1000</f>
        <v>7.6446944230769226E-2</v>
      </c>
      <c r="D89" s="52"/>
      <c r="F89" s="50">
        <v>85</v>
      </c>
      <c r="G89" s="51">
        <f>+(IF('Calcula Tarifa (BIPA)'!$B$6="M",N89,O89)/1000)*'Calcula Tarifa (BIPA)'!$C$9</f>
        <v>7.6446944230769226E-2</v>
      </c>
      <c r="H89" s="53"/>
      <c r="M89" s="54">
        <v>85</v>
      </c>
      <c r="N89" s="55">
        <f>+Tabla!N89</f>
        <v>76.446944230769219</v>
      </c>
      <c r="O89" s="55">
        <f>+Tabla!O89</f>
        <v>64.26623846153845</v>
      </c>
      <c r="T89" s="54">
        <f t="shared" si="9"/>
        <v>85</v>
      </c>
      <c r="U89" s="205">
        <f t="shared" si="10"/>
        <v>7.6446944230769226E-2</v>
      </c>
      <c r="V89" s="205">
        <f t="shared" si="11"/>
        <v>0</v>
      </c>
      <c r="W89" s="205">
        <f t="shared" si="12"/>
        <v>7.6446944230769254E-2</v>
      </c>
      <c r="X89" s="205">
        <f t="shared" si="13"/>
        <v>0</v>
      </c>
      <c r="Z89" s="54">
        <f t="shared" si="14"/>
        <v>85</v>
      </c>
      <c r="AA89" s="205">
        <f t="shared" si="15"/>
        <v>7.6446944230769226E-2</v>
      </c>
      <c r="AB89" s="205">
        <f>+V89*'Calcula Tarifa (BIPA)'!$C$12</f>
        <v>0</v>
      </c>
      <c r="AC89" s="205">
        <f t="shared" si="16"/>
        <v>7.6446944230769254E-2</v>
      </c>
      <c r="AD89" s="205">
        <f t="shared" si="17"/>
        <v>0</v>
      </c>
      <c r="AH89" s="54">
        <v>85</v>
      </c>
      <c r="AI89" s="206">
        <v>6.9694999999999993E-2</v>
      </c>
    </row>
    <row r="90" spans="2:35" ht="12.75">
      <c r="B90" s="50">
        <v>86</v>
      </c>
      <c r="C90" s="51">
        <f>+IF('Calcula Tarifa (BIPA)'!$B$6="M",N90,O90)/1000</f>
        <v>8.490626923076923E-2</v>
      </c>
      <c r="D90" s="52"/>
      <c r="F90" s="50">
        <v>86</v>
      </c>
      <c r="G90" s="51">
        <f>+(IF('Calcula Tarifa (BIPA)'!$B$6="M",N90,O90)/1000)*'Calcula Tarifa (BIPA)'!$C$9</f>
        <v>8.490626923076923E-2</v>
      </c>
      <c r="H90" s="53"/>
      <c r="M90" s="54">
        <v>86</v>
      </c>
      <c r="N90" s="55">
        <f>+Tabla!N90</f>
        <v>84.906269230769226</v>
      </c>
      <c r="O90" s="55">
        <f>+Tabla!O90</f>
        <v>71.36586153846153</v>
      </c>
      <c r="T90" s="54">
        <f t="shared" si="9"/>
        <v>86</v>
      </c>
      <c r="U90" s="205">
        <f t="shared" si="10"/>
        <v>8.490626923076923E-2</v>
      </c>
      <c r="V90" s="205">
        <f t="shared" si="11"/>
        <v>0</v>
      </c>
      <c r="W90" s="205">
        <f t="shared" si="12"/>
        <v>8.4906269230769271E-2</v>
      </c>
      <c r="X90" s="205">
        <f t="shared" si="13"/>
        <v>0</v>
      </c>
      <c r="Z90" s="54">
        <f t="shared" si="14"/>
        <v>86</v>
      </c>
      <c r="AA90" s="205">
        <f t="shared" si="15"/>
        <v>8.490626923076923E-2</v>
      </c>
      <c r="AB90" s="205">
        <f>+V90*'Calcula Tarifa (BIPA)'!$C$12</f>
        <v>0</v>
      </c>
      <c r="AC90" s="205">
        <f t="shared" si="16"/>
        <v>8.4906269230769271E-2</v>
      </c>
      <c r="AD90" s="205">
        <f t="shared" si="17"/>
        <v>0</v>
      </c>
      <c r="AH90" s="54">
        <v>86</v>
      </c>
      <c r="AI90" s="206">
        <v>7.4961E-2</v>
      </c>
    </row>
    <row r="91" spans="2:35" ht="12.75">
      <c r="B91" s="50">
        <v>87</v>
      </c>
      <c r="C91" s="51">
        <f>+IF('Calcula Tarifa (BIPA)'!$B$6="M",N91,O91)/1000</f>
        <v>9.4303469230769224E-2</v>
      </c>
      <c r="D91" s="52"/>
      <c r="F91" s="50">
        <v>87</v>
      </c>
      <c r="G91" s="51">
        <f>+(IF('Calcula Tarifa (BIPA)'!$B$6="M",N91,O91)/1000)*'Calcula Tarifa (BIPA)'!$C$9</f>
        <v>9.4303469230769224E-2</v>
      </c>
      <c r="H91" s="53"/>
      <c r="M91" s="54">
        <v>87</v>
      </c>
      <c r="N91" s="55">
        <f>+Tabla!N91</f>
        <v>94.303469230769224</v>
      </c>
      <c r="O91" s="55">
        <f>+Tabla!O91</f>
        <v>78.917430769230762</v>
      </c>
      <c r="T91" s="54">
        <f t="shared" si="9"/>
        <v>87</v>
      </c>
      <c r="U91" s="205">
        <f t="shared" si="10"/>
        <v>9.4303469230769224E-2</v>
      </c>
      <c r="V91" s="205">
        <f t="shared" si="11"/>
        <v>0</v>
      </c>
      <c r="W91" s="205">
        <f t="shared" si="12"/>
        <v>9.4303469230769266E-2</v>
      </c>
      <c r="X91" s="205">
        <f t="shared" si="13"/>
        <v>0</v>
      </c>
      <c r="Z91" s="54">
        <f t="shared" si="14"/>
        <v>87</v>
      </c>
      <c r="AA91" s="205">
        <f t="shared" si="15"/>
        <v>9.4303469230769224E-2</v>
      </c>
      <c r="AB91" s="205">
        <f>+V91*'Calcula Tarifa (BIPA)'!$C$12</f>
        <v>0</v>
      </c>
      <c r="AC91" s="205">
        <f t="shared" si="16"/>
        <v>9.4303469230769266E-2</v>
      </c>
      <c r="AD91" s="205">
        <f t="shared" si="17"/>
        <v>0</v>
      </c>
      <c r="AH91" s="54">
        <v>87</v>
      </c>
      <c r="AI91" s="206">
        <v>8.1221999999999989E-2</v>
      </c>
    </row>
    <row r="92" spans="2:35" ht="12.75">
      <c r="B92" s="50">
        <v>88</v>
      </c>
      <c r="C92" s="51">
        <f>+IF('Calcula Tarifa (BIPA)'!$B$6="M",N92,O92)/1000</f>
        <v>0.10471423653846154</v>
      </c>
      <c r="D92" s="52"/>
      <c r="F92" s="50">
        <v>88</v>
      </c>
      <c r="G92" s="51">
        <f>+(IF('Calcula Tarifa (BIPA)'!$B$6="M",N92,O92)/1000)*'Calcula Tarifa (BIPA)'!$C$9</f>
        <v>0.10471423653846154</v>
      </c>
      <c r="H92" s="53"/>
      <c r="M92" s="54">
        <v>88</v>
      </c>
      <c r="N92" s="55">
        <f>+Tabla!N92</f>
        <v>104.71423653846153</v>
      </c>
      <c r="O92" s="55">
        <f>+Tabla!O92</f>
        <v>86.714369230769222</v>
      </c>
      <c r="T92" s="54">
        <f t="shared" si="9"/>
        <v>88</v>
      </c>
      <c r="U92" s="205">
        <f t="shared" si="10"/>
        <v>0.10471423653846154</v>
      </c>
      <c r="V92" s="205">
        <f t="shared" si="11"/>
        <v>0</v>
      </c>
      <c r="W92" s="205">
        <f t="shared" si="12"/>
        <v>0.10471423653846157</v>
      </c>
      <c r="X92" s="205">
        <f t="shared" si="13"/>
        <v>0</v>
      </c>
      <c r="Z92" s="54">
        <f t="shared" si="14"/>
        <v>88</v>
      </c>
      <c r="AA92" s="205">
        <f t="shared" si="15"/>
        <v>0.10471423653846154</v>
      </c>
      <c r="AB92" s="205">
        <f>+V92*'Calcula Tarifa (BIPA)'!$C$12</f>
        <v>0</v>
      </c>
      <c r="AC92" s="205">
        <f t="shared" si="16"/>
        <v>0.10471423653846157</v>
      </c>
      <c r="AD92" s="205">
        <f t="shared" si="17"/>
        <v>0</v>
      </c>
      <c r="AH92" s="54">
        <v>88</v>
      </c>
      <c r="AI92" s="206">
        <v>8.8703000000000004E-2</v>
      </c>
    </row>
    <row r="93" spans="2:35" ht="12.75">
      <c r="B93" s="50">
        <v>89</v>
      </c>
      <c r="C93" s="51">
        <f>+IF('Calcula Tarifa (BIPA)'!$B$6="M",N93,O93)/1000</f>
        <v>0.11623681346153845</v>
      </c>
      <c r="D93" s="52"/>
      <c r="F93" s="50">
        <v>89</v>
      </c>
      <c r="G93" s="51">
        <f>+(IF('Calcula Tarifa (BIPA)'!$B$6="M",N93,O93)/1000)*'Calcula Tarifa (BIPA)'!$C$9</f>
        <v>0.11623681346153845</v>
      </c>
      <c r="H93" s="53"/>
      <c r="M93" s="54">
        <v>89</v>
      </c>
      <c r="N93" s="55">
        <f>+Tabla!N93</f>
        <v>116.23681346153846</v>
      </c>
      <c r="O93" s="55">
        <f>+Tabla!O93</f>
        <v>95.665063461538452</v>
      </c>
      <c r="T93" s="54">
        <f t="shared" si="9"/>
        <v>89</v>
      </c>
      <c r="U93" s="205">
        <f t="shared" si="10"/>
        <v>0.11623681346153845</v>
      </c>
      <c r="V93" s="205">
        <f t="shared" si="11"/>
        <v>0</v>
      </c>
      <c r="W93" s="205">
        <f t="shared" si="12"/>
        <v>0.11623681346153847</v>
      </c>
      <c r="X93" s="205">
        <f t="shared" si="13"/>
        <v>0</v>
      </c>
      <c r="Z93" s="54">
        <f t="shared" si="14"/>
        <v>89</v>
      </c>
      <c r="AA93" s="205">
        <f t="shared" si="15"/>
        <v>0.11623681346153845</v>
      </c>
      <c r="AB93" s="205">
        <f>+V93*'Calcula Tarifa (BIPA)'!$C$12</f>
        <v>0</v>
      </c>
      <c r="AC93" s="205">
        <f t="shared" si="16"/>
        <v>0.11623681346153847</v>
      </c>
      <c r="AD93" s="205">
        <f t="shared" si="17"/>
        <v>0</v>
      </c>
      <c r="AH93" s="54">
        <v>89</v>
      </c>
      <c r="AI93" s="206">
        <v>9.7691999999999987E-2</v>
      </c>
    </row>
    <row r="94" spans="2:35" ht="12.75">
      <c r="B94" s="50">
        <v>90</v>
      </c>
      <c r="C94" s="51">
        <f>+IF('Calcula Tarifa (BIPA)'!$B$6="M",N94,O94)/1000</f>
        <v>0.12893538076923078</v>
      </c>
      <c r="D94" s="52"/>
      <c r="F94" s="50">
        <v>90</v>
      </c>
      <c r="G94" s="51">
        <f>+(IF('Calcula Tarifa (BIPA)'!$B$6="M",N94,O94)/1000)*'Calcula Tarifa (BIPA)'!$C$9</f>
        <v>0.12893538076923078</v>
      </c>
      <c r="H94" s="53"/>
      <c r="M94" s="54">
        <v>90</v>
      </c>
      <c r="N94" s="55">
        <f>+Tabla!N94</f>
        <v>128.93538076923079</v>
      </c>
      <c r="O94" s="55">
        <f>+Tabla!O94</f>
        <v>104.44726346153845</v>
      </c>
      <c r="T94" s="54">
        <f t="shared" si="9"/>
        <v>90</v>
      </c>
      <c r="U94" s="205">
        <f t="shared" si="10"/>
        <v>0.12893538076923078</v>
      </c>
      <c r="V94" s="205">
        <f t="shared" si="11"/>
        <v>0</v>
      </c>
      <c r="W94" s="205">
        <f t="shared" si="12"/>
        <v>0.12893538076923083</v>
      </c>
      <c r="X94" s="205">
        <f t="shared" si="13"/>
        <v>0</v>
      </c>
      <c r="Z94" s="54">
        <f t="shared" si="14"/>
        <v>90</v>
      </c>
      <c r="AA94" s="205">
        <f t="shared" si="15"/>
        <v>0.12893538076923078</v>
      </c>
      <c r="AB94" s="205">
        <f>+V94*'Calcula Tarifa (BIPA)'!$C$12</f>
        <v>0</v>
      </c>
      <c r="AC94" s="205">
        <f t="shared" si="16"/>
        <v>0.12893538076923083</v>
      </c>
      <c r="AD94" s="205">
        <f t="shared" si="17"/>
        <v>0</v>
      </c>
      <c r="AH94" s="54">
        <v>90</v>
      </c>
      <c r="AI94" s="206">
        <v>0.10855100000000001</v>
      </c>
    </row>
    <row r="95" spans="2:35" ht="12.75">
      <c r="B95" s="50">
        <v>91</v>
      </c>
      <c r="C95" s="51">
        <f>+IF('Calcula Tarifa (BIPA)'!$B$6="M",N95,O95)/1000</f>
        <v>0.14289343653846154</v>
      </c>
      <c r="D95" s="52"/>
      <c r="F95" s="50">
        <v>91</v>
      </c>
      <c r="G95" s="51">
        <f>+(IF('Calcula Tarifa (BIPA)'!$B$6="M",N95,O95)/1000)*'Calcula Tarifa (BIPA)'!$C$9</f>
        <v>0.14289343653846154</v>
      </c>
      <c r="H95" s="53"/>
      <c r="M95" s="54">
        <v>91</v>
      </c>
      <c r="N95" s="55">
        <f>+Tabla!N95</f>
        <v>142.89343653846154</v>
      </c>
      <c r="O95" s="55">
        <f>+Tabla!O95</f>
        <v>113.76948076923075</v>
      </c>
      <c r="T95" s="54">
        <f t="shared" si="9"/>
        <v>91</v>
      </c>
      <c r="U95" s="205">
        <f t="shared" si="10"/>
        <v>0.14289343653846154</v>
      </c>
      <c r="V95" s="205">
        <f t="shared" si="11"/>
        <v>0</v>
      </c>
      <c r="W95" s="205">
        <f t="shared" si="12"/>
        <v>0.14289343653846154</v>
      </c>
      <c r="X95" s="205">
        <f t="shared" si="13"/>
        <v>0</v>
      </c>
      <c r="Z95" s="54">
        <f t="shared" si="14"/>
        <v>91</v>
      </c>
      <c r="AA95" s="205">
        <f t="shared" si="15"/>
        <v>0.14289343653846154</v>
      </c>
      <c r="AB95" s="205">
        <f>+V95*'Calcula Tarifa (BIPA)'!$C$12</f>
        <v>0</v>
      </c>
      <c r="AC95" s="205">
        <f t="shared" si="16"/>
        <v>0.14289343653846154</v>
      </c>
      <c r="AD95" s="205">
        <f t="shared" si="17"/>
        <v>0</v>
      </c>
      <c r="AH95" s="54">
        <v>91</v>
      </c>
      <c r="AI95" s="206">
        <v>0.12174299999999999</v>
      </c>
    </row>
    <row r="96" spans="2:35" ht="12.75">
      <c r="B96" s="50">
        <v>92</v>
      </c>
      <c r="C96" s="51">
        <f>+IF('Calcula Tarifa (BIPA)'!$B$6="M",N96,O96)/1000</f>
        <v>0.15818044423076921</v>
      </c>
      <c r="D96" s="52"/>
      <c r="F96" s="50">
        <v>92</v>
      </c>
      <c r="G96" s="51">
        <f>+(IF('Calcula Tarifa (BIPA)'!$B$6="M",N96,O96)/1000)*'Calcula Tarifa (BIPA)'!$C$9</f>
        <v>0.15818044423076921</v>
      </c>
      <c r="H96" s="53"/>
      <c r="M96" s="54">
        <v>92</v>
      </c>
      <c r="N96" s="55">
        <f>+Tabla!N96</f>
        <v>158.18044423076921</v>
      </c>
      <c r="O96" s="55">
        <f>+Tabla!O96</f>
        <v>123.89419423076922</v>
      </c>
      <c r="T96" s="54">
        <f t="shared" si="9"/>
        <v>92</v>
      </c>
      <c r="U96" s="205">
        <f t="shared" si="10"/>
        <v>0.15818044423076921</v>
      </c>
      <c r="V96" s="205">
        <f t="shared" si="11"/>
        <v>0</v>
      </c>
      <c r="W96" s="205">
        <f t="shared" si="12"/>
        <v>0.15818044423076927</v>
      </c>
      <c r="X96" s="205">
        <f t="shared" si="13"/>
        <v>0</v>
      </c>
      <c r="Z96" s="54">
        <f t="shared" si="14"/>
        <v>92</v>
      </c>
      <c r="AA96" s="205">
        <f t="shared" si="15"/>
        <v>0.15818044423076921</v>
      </c>
      <c r="AB96" s="205">
        <f>+V96*'Calcula Tarifa (BIPA)'!$C$12</f>
        <v>0</v>
      </c>
      <c r="AC96" s="205">
        <f t="shared" si="16"/>
        <v>0.15818044423076927</v>
      </c>
      <c r="AD96" s="205">
        <f t="shared" si="17"/>
        <v>0</v>
      </c>
      <c r="AH96" s="54">
        <v>92</v>
      </c>
      <c r="AI96" s="206">
        <v>0.13785</v>
      </c>
    </row>
    <row r="97" spans="2:35" ht="12.75">
      <c r="B97" s="50">
        <v>93</v>
      </c>
      <c r="C97" s="51">
        <f>+IF('Calcula Tarifa (BIPA)'!$B$6="M",N97,O97)/1000</f>
        <v>0.17485679999999998</v>
      </c>
      <c r="D97" s="52"/>
      <c r="F97" s="50">
        <v>93</v>
      </c>
      <c r="G97" s="51">
        <f>+(IF('Calcula Tarifa (BIPA)'!$B$6="M",N97,O97)/1000)*'Calcula Tarifa (BIPA)'!$C$9</f>
        <v>0.17485679999999998</v>
      </c>
      <c r="H97" s="53"/>
      <c r="M97" s="54">
        <v>93</v>
      </c>
      <c r="N97" s="55">
        <f>+Tabla!N97</f>
        <v>174.85679999999999</v>
      </c>
      <c r="O97" s="55">
        <f>+Tabla!O97</f>
        <v>135.36331346153844</v>
      </c>
      <c r="T97" s="54">
        <f t="shared" si="9"/>
        <v>93</v>
      </c>
      <c r="U97" s="205">
        <f t="shared" si="10"/>
        <v>0.17485679999999998</v>
      </c>
      <c r="V97" s="205">
        <f t="shared" si="11"/>
        <v>0</v>
      </c>
      <c r="W97" s="205">
        <f t="shared" si="12"/>
        <v>0.17485679999999992</v>
      </c>
      <c r="X97" s="205">
        <f t="shared" si="13"/>
        <v>0</v>
      </c>
      <c r="Z97" s="54">
        <f t="shared" si="14"/>
        <v>93</v>
      </c>
      <c r="AA97" s="205">
        <f t="shared" si="15"/>
        <v>0.17485679999999998</v>
      </c>
      <c r="AB97" s="205">
        <f>+V97*'Calcula Tarifa (BIPA)'!$C$12</f>
        <v>0</v>
      </c>
      <c r="AC97" s="205">
        <f t="shared" si="16"/>
        <v>0.17485679999999992</v>
      </c>
      <c r="AD97" s="205">
        <f t="shared" si="17"/>
        <v>0</v>
      </c>
      <c r="AH97" s="54">
        <v>93</v>
      </c>
      <c r="AI97" s="206">
        <v>0.157605</v>
      </c>
    </row>
    <row r="98" spans="2:35" ht="12.75">
      <c r="B98" s="50">
        <v>94</v>
      </c>
      <c r="C98" s="51">
        <f>+IF('Calcula Tarifa (BIPA)'!$B$6="M",N98,O98)/1000</f>
        <v>0.19296484423076921</v>
      </c>
      <c r="D98" s="52"/>
      <c r="F98" s="50">
        <v>94</v>
      </c>
      <c r="G98" s="51">
        <f>+(IF('Calcula Tarifa (BIPA)'!$B$6="M",N98,O98)/1000)*'Calcula Tarifa (BIPA)'!$C$9</f>
        <v>0.19296484423076921</v>
      </c>
      <c r="H98" s="53"/>
      <c r="M98" s="54">
        <v>94</v>
      </c>
      <c r="N98" s="55">
        <f>+Tabla!N98</f>
        <v>192.96484423076922</v>
      </c>
      <c r="O98" s="55">
        <f>+Tabla!O98</f>
        <v>148.34541153846152</v>
      </c>
      <c r="T98" s="54">
        <f t="shared" si="9"/>
        <v>94</v>
      </c>
      <c r="U98" s="205">
        <f t="shared" si="10"/>
        <v>0.19296484423076921</v>
      </c>
      <c r="V98" s="205">
        <f t="shared" si="11"/>
        <v>0</v>
      </c>
      <c r="W98" s="205">
        <f t="shared" si="12"/>
        <v>0.19296484423076921</v>
      </c>
      <c r="X98" s="205">
        <f t="shared" si="13"/>
        <v>0</v>
      </c>
      <c r="Z98" s="54">
        <f t="shared" si="14"/>
        <v>94</v>
      </c>
      <c r="AA98" s="205">
        <f t="shared" si="15"/>
        <v>0.19296484423076921</v>
      </c>
      <c r="AB98" s="205">
        <f>+V98*'Calcula Tarifa (BIPA)'!$C$12</f>
        <v>0</v>
      </c>
      <c r="AC98" s="205">
        <f t="shared" si="16"/>
        <v>0.19296484423076921</v>
      </c>
      <c r="AD98" s="205">
        <f t="shared" si="17"/>
        <v>0</v>
      </c>
      <c r="AH98" s="54">
        <v>94</v>
      </c>
      <c r="AI98" s="206">
        <v>0.18190899999999999</v>
      </c>
    </row>
    <row r="99" spans="2:35" ht="12.75">
      <c r="B99" s="50">
        <v>95</v>
      </c>
      <c r="C99" s="51">
        <f>+IF('Calcula Tarifa (BIPA)'!$B$6="M",N99,O99)/1000</f>
        <v>0.21252799423076926</v>
      </c>
      <c r="D99" s="52"/>
      <c r="F99" s="50">
        <v>95</v>
      </c>
      <c r="G99" s="51">
        <f>+(IF('Calcula Tarifa (BIPA)'!$B$6="M",N99,O99)/1000)*'Calcula Tarifa (BIPA)'!$C$9</f>
        <v>0.21252799423076926</v>
      </c>
      <c r="H99" s="53"/>
      <c r="M99" s="54">
        <v>95</v>
      </c>
      <c r="N99" s="55">
        <f>+Tabla!N99</f>
        <v>212.52799423076925</v>
      </c>
      <c r="O99" s="55">
        <f>+Tabla!O99</f>
        <v>165.16928846153846</v>
      </c>
      <c r="T99" s="54">
        <f t="shared" si="9"/>
        <v>95</v>
      </c>
      <c r="U99" s="205">
        <f t="shared" si="10"/>
        <v>0.21252799423076926</v>
      </c>
      <c r="V99" s="205">
        <f t="shared" si="11"/>
        <v>0</v>
      </c>
      <c r="W99" s="205">
        <f t="shared" si="12"/>
        <v>0.21252799423076929</v>
      </c>
      <c r="X99" s="205">
        <f t="shared" si="13"/>
        <v>0</v>
      </c>
      <c r="Z99" s="54">
        <f t="shared" si="14"/>
        <v>95</v>
      </c>
      <c r="AA99" s="205">
        <f t="shared" si="15"/>
        <v>0.21252799423076926</v>
      </c>
      <c r="AB99" s="205">
        <f>+V99*'Calcula Tarifa (BIPA)'!$C$12</f>
        <v>0</v>
      </c>
      <c r="AC99" s="205">
        <f t="shared" si="16"/>
        <v>0.21252799423076929</v>
      </c>
      <c r="AD99" s="205">
        <f t="shared" si="17"/>
        <v>0</v>
      </c>
      <c r="AH99" s="54">
        <v>95</v>
      </c>
      <c r="AI99" s="206">
        <v>0.21184600000000001</v>
      </c>
    </row>
    <row r="100" spans="2:35" ht="12.75">
      <c r="B100" s="50">
        <v>96</v>
      </c>
      <c r="C100" s="51">
        <f>+IF('Calcula Tarifa (BIPA)'!$B$6="M",N100,O100)/1000</f>
        <v>0.23354073076923074</v>
      </c>
      <c r="D100" s="52"/>
      <c r="F100" s="50">
        <v>96</v>
      </c>
      <c r="G100" s="51">
        <f>+(IF('Calcula Tarifa (BIPA)'!$B$6="M",N100,O100)/1000)*'Calcula Tarifa (BIPA)'!$C$9</f>
        <v>0.23354073076923074</v>
      </c>
      <c r="H100" s="53"/>
      <c r="M100" s="54">
        <v>96</v>
      </c>
      <c r="N100" s="55">
        <f>+Tabla!N100</f>
        <v>233.54073076923075</v>
      </c>
      <c r="O100" s="55">
        <f>+Tabla!O100</f>
        <v>187.83574423076922</v>
      </c>
      <c r="T100" s="54">
        <f t="shared" si="9"/>
        <v>96</v>
      </c>
      <c r="U100" s="205">
        <f t="shared" si="10"/>
        <v>0.23354073076923074</v>
      </c>
      <c r="V100" s="205">
        <f t="shared" si="11"/>
        <v>0</v>
      </c>
      <c r="W100" s="205">
        <f t="shared" si="12"/>
        <v>0.23354073076923076</v>
      </c>
      <c r="X100" s="205">
        <f t="shared" si="13"/>
        <v>0</v>
      </c>
      <c r="Z100" s="54">
        <f t="shared" si="14"/>
        <v>96</v>
      </c>
      <c r="AA100" s="205">
        <f t="shared" si="15"/>
        <v>0.23354073076923074</v>
      </c>
      <c r="AB100" s="205">
        <f>+V100*'Calcula Tarifa (BIPA)'!$C$12</f>
        <v>0</v>
      </c>
      <c r="AC100" s="205">
        <f t="shared" si="16"/>
        <v>0.23354073076923076</v>
      </c>
      <c r="AD100" s="205">
        <f t="shared" si="17"/>
        <v>0</v>
      </c>
      <c r="AH100" s="54">
        <v>96</v>
      </c>
      <c r="AI100" s="206">
        <v>0.24865100000000001</v>
      </c>
    </row>
    <row r="101" spans="2:35" ht="12.75">
      <c r="B101" s="50">
        <v>97</v>
      </c>
      <c r="C101" s="51">
        <f>+IF('Calcula Tarifa (BIPA)'!$B$6="M",N101,O101)/1000</f>
        <v>0.2559623692307692</v>
      </c>
      <c r="D101" s="52"/>
      <c r="F101" s="50">
        <v>97</v>
      </c>
      <c r="G101" s="51">
        <f>+(IF('Calcula Tarifa (BIPA)'!$B$6="M",N101,O101)/1000)*'Calcula Tarifa (BIPA)'!$C$9</f>
        <v>0.2559623692307692</v>
      </c>
      <c r="H101" s="53"/>
      <c r="M101" s="54">
        <v>97</v>
      </c>
      <c r="N101" s="55">
        <f>+Tabla!N101</f>
        <v>255.96236923076921</v>
      </c>
      <c r="O101" s="55">
        <f>+Tabla!O101</f>
        <v>161.91719999999998</v>
      </c>
      <c r="T101" s="54">
        <f t="shared" si="9"/>
        <v>97</v>
      </c>
      <c r="U101" s="205">
        <f t="shared" si="10"/>
        <v>0.2559623692307692</v>
      </c>
      <c r="V101" s="205">
        <f t="shared" si="11"/>
        <v>0</v>
      </c>
      <c r="W101" s="205">
        <f t="shared" si="12"/>
        <v>0.2559623692307692</v>
      </c>
      <c r="X101" s="205">
        <f t="shared" si="13"/>
        <v>0</v>
      </c>
      <c r="Z101" s="54">
        <f t="shared" si="14"/>
        <v>97</v>
      </c>
      <c r="AA101" s="205">
        <f t="shared" si="15"/>
        <v>0.2559623692307692</v>
      </c>
      <c r="AB101" s="205">
        <f>+V101*'Calcula Tarifa (BIPA)'!$C$12</f>
        <v>0</v>
      </c>
      <c r="AC101" s="205">
        <f t="shared" si="16"/>
        <v>0.2559623692307692</v>
      </c>
      <c r="AD101" s="205">
        <f t="shared" si="17"/>
        <v>0</v>
      </c>
      <c r="AH101" s="54">
        <v>97</v>
      </c>
      <c r="AI101" s="206">
        <v>0.29361900000000002</v>
      </c>
    </row>
    <row r="102" spans="2:35" ht="12.75">
      <c r="B102" s="50">
        <v>98</v>
      </c>
      <c r="C102" s="51">
        <f>+IF('Calcula Tarifa (BIPA)'!$B$6="M",N102,O102)/1000</f>
        <v>0.2797118557692308</v>
      </c>
      <c r="D102" s="52"/>
      <c r="F102" s="50">
        <v>98</v>
      </c>
      <c r="G102" s="51">
        <f>+(IF('Calcula Tarifa (BIPA)'!$B$6="M",N102,O102)/1000)*'Calcula Tarifa (BIPA)'!$C$9</f>
        <v>0.2797118557692308</v>
      </c>
      <c r="H102" s="53"/>
      <c r="M102" s="54">
        <v>98</v>
      </c>
      <c r="N102" s="55">
        <f>+Tabla!N102</f>
        <v>279.71185576923079</v>
      </c>
      <c r="O102" s="55">
        <f>+Tabla!O102</f>
        <v>286.73389423076924</v>
      </c>
      <c r="T102" s="54">
        <f t="shared" si="9"/>
        <v>98</v>
      </c>
      <c r="U102" s="205">
        <f t="shared" si="10"/>
        <v>0.2797118557692308</v>
      </c>
      <c r="V102" s="205">
        <f t="shared" si="11"/>
        <v>0</v>
      </c>
      <c r="W102" s="205">
        <f t="shared" si="12"/>
        <v>0.27971185576923085</v>
      </c>
      <c r="X102" s="205">
        <f t="shared" si="13"/>
        <v>0</v>
      </c>
      <c r="Z102" s="54">
        <f t="shared" si="14"/>
        <v>98</v>
      </c>
      <c r="AA102" s="205">
        <f t="shared" si="15"/>
        <v>0.2797118557692308</v>
      </c>
      <c r="AB102" s="205">
        <f>+V102*'Calcula Tarifa (BIPA)'!$C$12</f>
        <v>0</v>
      </c>
      <c r="AC102" s="205">
        <f t="shared" si="16"/>
        <v>0.27971185576923085</v>
      </c>
      <c r="AD102" s="205">
        <f t="shared" si="17"/>
        <v>0</v>
      </c>
      <c r="AH102" s="54">
        <v>98</v>
      </c>
      <c r="AI102" s="206">
        <v>0.347889</v>
      </c>
    </row>
    <row r="103" spans="2:35" ht="12.75">
      <c r="B103" s="50">
        <v>99</v>
      </c>
      <c r="C103" s="51">
        <f>+IF('Calcula Tarifa (BIPA)'!$B$6="M",N103,O103)/1000</f>
        <v>0.30465806923076921</v>
      </c>
      <c r="D103" s="52"/>
      <c r="F103" s="50">
        <v>99</v>
      </c>
      <c r="G103" s="51">
        <f>+(IF('Calcula Tarifa (BIPA)'!$B$6="M",N103,O103)/1000)*'Calcula Tarifa (BIPA)'!$C$9</f>
        <v>0.30465806923076921</v>
      </c>
      <c r="H103" s="53"/>
      <c r="M103" s="54">
        <v>99</v>
      </c>
      <c r="N103" s="55">
        <f>+Tabla!N103</f>
        <v>304.65806923076923</v>
      </c>
      <c r="O103" s="55">
        <f>+Tabla!O103</f>
        <v>400.20691346153848</v>
      </c>
      <c r="T103" s="54">
        <f t="shared" si="9"/>
        <v>99</v>
      </c>
      <c r="U103" s="205">
        <f t="shared" si="10"/>
        <v>0.30465806923076921</v>
      </c>
      <c r="V103" s="205">
        <f t="shared" si="11"/>
        <v>0</v>
      </c>
      <c r="W103" s="205">
        <f t="shared" si="12"/>
        <v>0.30465806923076921</v>
      </c>
      <c r="X103" s="205">
        <f t="shared" si="13"/>
        <v>0</v>
      </c>
      <c r="Z103" s="54">
        <f t="shared" si="14"/>
        <v>99</v>
      </c>
      <c r="AA103" s="205">
        <f t="shared" si="15"/>
        <v>0.30465806923076921</v>
      </c>
      <c r="AB103" s="205">
        <f>+V103*'Calcula Tarifa (BIPA)'!$C$12</f>
        <v>0</v>
      </c>
      <c r="AC103" s="205">
        <f t="shared" si="16"/>
        <v>0.30465806923076921</v>
      </c>
      <c r="AD103" s="205">
        <f t="shared" si="17"/>
        <v>0</v>
      </c>
      <c r="AH103" s="54">
        <v>99</v>
      </c>
      <c r="AI103" s="206">
        <v>0.41206999999999999</v>
      </c>
    </row>
    <row r="104" spans="2:35" ht="12.75">
      <c r="B104" s="50">
        <v>100</v>
      </c>
      <c r="C104" s="51">
        <f>+IF('Calcula Tarifa (BIPA)'!$B$6="M",N104,O104)/1000</f>
        <v>1</v>
      </c>
      <c r="D104" s="52"/>
      <c r="F104" s="50">
        <v>100</v>
      </c>
      <c r="G104" s="51">
        <f>+(IF('Calcula Tarifa (BIPA)'!$B$6="M",N104,O104)/1000)*'Calcula Tarifa (BIPA)'!$C$9</f>
        <v>1</v>
      </c>
      <c r="H104" s="53"/>
      <c r="M104" s="54">
        <v>100</v>
      </c>
      <c r="N104" s="55">
        <f>+Tabla!N104</f>
        <v>1000</v>
      </c>
      <c r="O104" s="55">
        <f>+Tabla!O104</f>
        <v>1000</v>
      </c>
      <c r="T104" s="54">
        <f t="shared" si="9"/>
        <v>100</v>
      </c>
      <c r="U104" s="205">
        <f t="shared" si="10"/>
        <v>1</v>
      </c>
      <c r="V104" s="205">
        <f t="shared" si="11"/>
        <v>0</v>
      </c>
      <c r="W104" s="205">
        <f t="shared" si="12"/>
        <v>1</v>
      </c>
      <c r="X104" s="205">
        <f t="shared" si="13"/>
        <v>0</v>
      </c>
      <c r="Z104" s="54">
        <f t="shared" si="14"/>
        <v>100</v>
      </c>
      <c r="AA104" s="205">
        <f t="shared" si="15"/>
        <v>1</v>
      </c>
      <c r="AB104" s="205">
        <f>+V104*'Calcula Tarifa (BIPA)'!$C$12</f>
        <v>0</v>
      </c>
      <c r="AC104" s="205">
        <f t="shared" si="16"/>
        <v>1</v>
      </c>
      <c r="AD104" s="205">
        <f t="shared" si="17"/>
        <v>0</v>
      </c>
      <c r="AH104" s="54">
        <v>100</v>
      </c>
      <c r="AI104" s="206">
        <v>0.48569899999999999</v>
      </c>
    </row>
  </sheetData>
  <mergeCells count="5">
    <mergeCell ref="AH2:AI2"/>
    <mergeCell ref="B2:C2"/>
    <mergeCell ref="F2:G2"/>
    <mergeCell ref="N2:O2"/>
    <mergeCell ref="Q2:R2"/>
  </mergeCells>
  <phoneticPr fontId="0" type="noConversion"/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BC87"/>
  <sheetViews>
    <sheetView topLeftCell="AK47"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12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2.2108276340603028E-2</v>
      </c>
      <c r="AF9" s="10">
        <v>0.19832292410463387</v>
      </c>
      <c r="AG9" s="10">
        <v>0.38405425770616369</v>
      </c>
      <c r="AH9" s="10">
        <v>0.57390845076772667</v>
      </c>
      <c r="AI9" s="10">
        <v>0.76359859575181321</v>
      </c>
      <c r="AJ9" s="10">
        <v>0.95086885093000062</v>
      </c>
      <c r="AK9" s="10">
        <v>1.1355089849681421</v>
      </c>
      <c r="AL9" s="10">
        <v>1.3192100210790287</v>
      </c>
      <c r="AM9" s="10">
        <v>1.5050730221081443</v>
      </c>
      <c r="AN9" s="10">
        <v>1.6958482908383394</v>
      </c>
      <c r="AO9" s="10">
        <v>1.8934788475465647</v>
      </c>
      <c r="AP9" s="10">
        <v>2.0999156572601012</v>
      </c>
      <c r="AQ9" s="10">
        <v>2.3206649166168103</v>
      </c>
      <c r="AR9" s="10">
        <v>2.5727787654775125</v>
      </c>
      <c r="AS9" s="10">
        <v>2.8625747302483964</v>
      </c>
      <c r="AT9" s="10">
        <v>3.1955181573016525</v>
      </c>
      <c r="AU9" s="10">
        <v>3.579738149348449</v>
      </c>
      <c r="AV9" s="10">
        <v>4.0320742575069008</v>
      </c>
      <c r="AW9" s="10">
        <v>4.5852577361487068</v>
      </c>
      <c r="AX9" s="10">
        <v>5.2713528391295785</v>
      </c>
      <c r="AY9" s="10">
        <v>6.126022781907853</v>
      </c>
      <c r="AZ9" s="10">
        <v>7.1732147399676265</v>
      </c>
      <c r="BA9" s="10">
        <v>8.3855278167047071</v>
      </c>
      <c r="BB9" s="10">
        <v>9.6334191744424924</v>
      </c>
      <c r="BC9" s="10">
        <v>10.763083295597609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7.0153658803778773E-2</v>
      </c>
      <c r="X10" s="10">
        <v>0.29449244796367346</v>
      </c>
      <c r="Y10" s="10">
        <v>0.53469900121289393</v>
      </c>
      <c r="Z10" s="10">
        <v>0.79714403625090469</v>
      </c>
      <c r="AA10" s="10">
        <v>1.0870933991410507</v>
      </c>
      <c r="AB10" s="10">
        <v>1.4083022095409612</v>
      </c>
      <c r="AC10" s="10">
        <v>1.7630715976692037</v>
      </c>
      <c r="AD10" s="10">
        <v>2.1530722606699428</v>
      </c>
      <c r="AE10" s="10">
        <v>2.5790286715416872</v>
      </c>
      <c r="AF10" s="10">
        <v>3.0387858458896662</v>
      </c>
      <c r="AG10" s="10">
        <v>3.5265977425168598</v>
      </c>
      <c r="AH10" s="10">
        <v>4.0341542710638087</v>
      </c>
      <c r="AI10" s="10">
        <v>4.5559034167418213</v>
      </c>
      <c r="AJ10" s="10">
        <v>5.0904502491471577</v>
      </c>
      <c r="AK10" s="10">
        <v>5.6404866438889147</v>
      </c>
      <c r="AL10" s="10">
        <v>6.2128282410136295</v>
      </c>
      <c r="AM10" s="10">
        <v>6.8174762530735098</v>
      </c>
      <c r="AN10" s="10">
        <v>7.4637918175287368</v>
      </c>
      <c r="AO10" s="10">
        <v>8.1604174944973344</v>
      </c>
      <c r="AP10" s="10">
        <v>8.9188968547932177</v>
      </c>
      <c r="AQ10" s="10">
        <v>9.7549597917859217</v>
      </c>
      <c r="AR10" s="10">
        <v>10.703787039303664</v>
      </c>
      <c r="AS10" s="10">
        <v>11.777471714826653</v>
      </c>
      <c r="AT10" s="10">
        <v>12.987775611889463</v>
      </c>
      <c r="AU10" s="10">
        <v>14.356358799613499</v>
      </c>
      <c r="AV10" s="10">
        <v>15.918008105187509</v>
      </c>
      <c r="AW10" s="10">
        <v>17.733540811225328</v>
      </c>
      <c r="AX10" s="10">
        <v>19.860978884331914</v>
      </c>
      <c r="AY10" s="10">
        <v>22.349822512414075</v>
      </c>
      <c r="AZ10" s="10">
        <v>25.175719021435615</v>
      </c>
      <c r="BA10" s="10">
        <v>28.265721013528811</v>
      </c>
      <c r="BB10" s="10">
        <v>31.416067425287185</v>
      </c>
      <c r="BC10" s="10">
        <v>34.389774457188274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6.0376708623664094E-2</v>
      </c>
      <c r="U11" s="10">
        <v>0.37789411940140211</v>
      </c>
      <c r="V11" s="10">
        <v>0.69498640196928929</v>
      </c>
      <c r="W11" s="10">
        <v>1.024944516227172</v>
      </c>
      <c r="X11" s="10">
        <v>1.3761395500615157</v>
      </c>
      <c r="Y11" s="10">
        <v>1.7579649540228683</v>
      </c>
      <c r="Z11" s="10">
        <v>2.178744119755764</v>
      </c>
      <c r="AA11" s="10">
        <v>2.645376467343266</v>
      </c>
      <c r="AB11" s="10">
        <v>3.1632247236727737</v>
      </c>
      <c r="AC11" s="10">
        <v>3.7361380308040397</v>
      </c>
      <c r="AD11" s="10">
        <v>4.3666066459340582</v>
      </c>
      <c r="AE11" s="10">
        <v>5.0537279193942144</v>
      </c>
      <c r="AF11" s="10">
        <v>5.7925454906104585</v>
      </c>
      <c r="AG11" s="10">
        <v>6.5737546361522705</v>
      </c>
      <c r="AH11" s="10">
        <v>7.3852302613574423</v>
      </c>
      <c r="AI11" s="10">
        <v>8.219449555026765</v>
      </c>
      <c r="AJ11" s="10">
        <v>9.0753207079360276</v>
      </c>
      <c r="AK11" s="10">
        <v>9.9583390628561617</v>
      </c>
      <c r="AL11" s="10">
        <v>10.880747945918312</v>
      </c>
      <c r="AM11" s="10">
        <v>11.860046800942381</v>
      </c>
      <c r="AN11" s="10">
        <v>12.913833492940425</v>
      </c>
      <c r="AO11" s="10">
        <v>14.062358879730244</v>
      </c>
      <c r="AP11" s="10">
        <v>15.329539351175606</v>
      </c>
      <c r="AQ11" s="10">
        <v>16.743352520576405</v>
      </c>
      <c r="AR11" s="10">
        <v>18.360443157952126</v>
      </c>
      <c r="AS11" s="10">
        <v>20.201754786500796</v>
      </c>
      <c r="AT11" s="10">
        <v>22.293479607952776</v>
      </c>
      <c r="AU11" s="10">
        <v>24.676109339102414</v>
      </c>
      <c r="AV11" s="10">
        <v>27.407046890953744</v>
      </c>
      <c r="AW11" s="10">
        <v>30.581584836319536</v>
      </c>
      <c r="AX11" s="10">
        <v>34.271743294182173</v>
      </c>
      <c r="AY11" s="10">
        <v>38.471154721917479</v>
      </c>
      <c r="AZ11" s="10">
        <v>43.074479365523558</v>
      </c>
      <c r="BA11" s="10">
        <v>47.947687808714555</v>
      </c>
      <c r="BB11" s="10">
        <v>52.792561709515908</v>
      </c>
      <c r="BC11" s="10">
        <v>57.287888703600963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9.308650633025467E-2</v>
      </c>
      <c r="S12" s="10">
        <v>0.46805999968341572</v>
      </c>
      <c r="T12" s="10">
        <v>0.86250193642109507</v>
      </c>
      <c r="U12" s="10">
        <v>1.2704721072115468</v>
      </c>
      <c r="V12" s="10">
        <v>1.6860352984750699</v>
      </c>
      <c r="W12" s="10">
        <v>2.1254155488725779</v>
      </c>
      <c r="X12" s="10">
        <v>2.6001024766000165</v>
      </c>
      <c r="Y12" s="10">
        <v>3.1212681092010337</v>
      </c>
      <c r="Z12" s="10">
        <v>3.6987290126601553</v>
      </c>
      <c r="AA12" s="10">
        <v>4.340962348102793</v>
      </c>
      <c r="AB12" s="10">
        <v>5.0550050357261522</v>
      </c>
      <c r="AC12" s="10">
        <v>5.8458098531539227</v>
      </c>
      <c r="AD12" s="10">
        <v>6.7142486914141193</v>
      </c>
      <c r="AE12" s="10">
        <v>7.6566571343794774</v>
      </c>
      <c r="AF12" s="10">
        <v>8.6647104277263747</v>
      </c>
      <c r="AG12" s="10">
        <v>9.7250962085560566</v>
      </c>
      <c r="AH12" s="10">
        <v>10.821510399677727</v>
      </c>
      <c r="AI12" s="10">
        <v>11.944114736802112</v>
      </c>
      <c r="AJ12" s="10">
        <v>13.092184241381213</v>
      </c>
      <c r="AK12" s="10">
        <v>14.274429185897789</v>
      </c>
      <c r="AL12" s="10">
        <v>15.509252987235032</v>
      </c>
      <c r="AM12" s="10">
        <v>16.823886559482538</v>
      </c>
      <c r="AN12" s="10">
        <v>18.250368676389751</v>
      </c>
      <c r="AO12" s="10">
        <v>19.824136204128415</v>
      </c>
      <c r="AP12" s="10">
        <v>21.583878327052037</v>
      </c>
      <c r="AQ12" s="10">
        <v>23.571924708807256</v>
      </c>
      <c r="AR12" s="10">
        <v>25.871160603621824</v>
      </c>
      <c r="AS12" s="10">
        <v>28.520625471931044</v>
      </c>
      <c r="AT12" s="10">
        <v>31.566194522575252</v>
      </c>
      <c r="AU12" s="10">
        <v>35.070964526969782</v>
      </c>
      <c r="AV12" s="10">
        <v>39.118665570159749</v>
      </c>
      <c r="AW12" s="10">
        <v>43.822473383734298</v>
      </c>
      <c r="AX12" s="10">
        <v>49.183427885950842</v>
      </c>
      <c r="AY12" s="10">
        <v>55.100980878819151</v>
      </c>
      <c r="AZ12" s="10">
        <v>61.371766808795194</v>
      </c>
      <c r="BA12" s="10">
        <v>67.793166393049447</v>
      </c>
      <c r="BB12" s="10">
        <v>73.991224679540665</v>
      </c>
      <c r="BC12" s="10">
        <v>79.657113112780792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0.30914924808737865</v>
      </c>
      <c r="R13" s="10">
        <v>0.73148577809815585</v>
      </c>
      <c r="S13" s="10">
        <v>1.1805767056252934</v>
      </c>
      <c r="T13" s="10">
        <v>1.6525469612120522</v>
      </c>
      <c r="U13" s="10">
        <v>2.1444616262552563</v>
      </c>
      <c r="V13" s="10">
        <v>2.6538421685969871</v>
      </c>
      <c r="W13" s="10">
        <v>3.1997093257396005</v>
      </c>
      <c r="X13" s="10">
        <v>3.7953695380968133</v>
      </c>
      <c r="Y13" s="10">
        <v>4.4535477061959616</v>
      </c>
      <c r="Z13" s="10">
        <v>5.1857024315564164</v>
      </c>
      <c r="AA13" s="10">
        <v>6.0020489046334333</v>
      </c>
      <c r="AB13" s="10">
        <v>6.9108509906346258</v>
      </c>
      <c r="AC13" s="10">
        <v>7.9158162591363714</v>
      </c>
      <c r="AD13" s="10">
        <v>9.0154897628104003</v>
      </c>
      <c r="AE13" s="10">
        <v>10.203265400264012</v>
      </c>
      <c r="AF13" s="10">
        <v>11.467221396991183</v>
      </c>
      <c r="AG13" s="10">
        <v>12.78968808969784</v>
      </c>
      <c r="AH13" s="10">
        <v>14.14961757421672</v>
      </c>
      <c r="AI13" s="10">
        <v>15.534658791759416</v>
      </c>
      <c r="AJ13" s="10">
        <v>16.944568565249245</v>
      </c>
      <c r="AK13" s="10">
        <v>18.391657198837621</v>
      </c>
      <c r="AL13" s="10">
        <v>19.902385727091147</v>
      </c>
      <c r="AM13" s="10">
        <v>21.519627898076919</v>
      </c>
      <c r="AN13" s="10">
        <v>23.292574389771463</v>
      </c>
      <c r="AO13" s="10">
        <v>25.273476179043115</v>
      </c>
      <c r="AP13" s="10">
        <v>27.517469820982036</v>
      </c>
      <c r="AQ13" s="10">
        <v>30.084824848555069</v>
      </c>
      <c r="AR13" s="10">
        <v>33.095085223547315</v>
      </c>
      <c r="AS13" s="10">
        <v>36.609428868472627</v>
      </c>
      <c r="AT13" s="10">
        <v>40.695798100790078</v>
      </c>
      <c r="AU13" s="10">
        <v>45.442627334048993</v>
      </c>
      <c r="AV13" s="10">
        <v>50.942027269448907</v>
      </c>
      <c r="AW13" s="10">
        <v>57.244071586934119</v>
      </c>
      <c r="AX13" s="10">
        <v>64.254626594418937</v>
      </c>
      <c r="AY13" s="10">
        <v>71.77443617227172</v>
      </c>
      <c r="AZ13" s="10">
        <v>79.497217720544043</v>
      </c>
      <c r="BA13" s="10">
        <v>87.174031350780723</v>
      </c>
      <c r="BB13" s="10">
        <v>94.447010985514112</v>
      </c>
      <c r="BC13" s="10">
        <v>101.04333346962491</v>
      </c>
    </row>
    <row r="14" spans="2:55" ht="18">
      <c r="B14" s="11" t="s">
        <v>20</v>
      </c>
      <c r="C14" s="10">
        <v>0.23789058039078159</v>
      </c>
      <c r="D14" s="10">
        <v>0.1183060089922465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7.5626737822236112E-3</v>
      </c>
      <c r="P14" s="10">
        <v>0.42030494639370974</v>
      </c>
      <c r="Q14" s="10">
        <v>0.87380134661450837</v>
      </c>
      <c r="R14" s="10">
        <v>1.3591508814117803</v>
      </c>
      <c r="S14" s="10">
        <v>1.8732906365223136</v>
      </c>
      <c r="T14" s="10">
        <v>2.4151762323990251</v>
      </c>
      <c r="U14" s="10">
        <v>2.9851383321988121</v>
      </c>
      <c r="V14" s="10">
        <v>3.5840606580418743</v>
      </c>
      <c r="W14" s="10">
        <v>4.232431696938491</v>
      </c>
      <c r="X14" s="10">
        <v>4.945151587270713</v>
      </c>
      <c r="Y14" s="10">
        <v>5.7366512914402703</v>
      </c>
      <c r="Z14" s="10">
        <v>6.6201964981549812</v>
      </c>
      <c r="AA14" s="10">
        <v>7.6072984344645809</v>
      </c>
      <c r="AB14" s="10">
        <v>8.7051111521214697</v>
      </c>
      <c r="AC14" s="10">
        <v>9.9154212064557914</v>
      </c>
      <c r="AD14" s="10">
        <v>11.234304851362529</v>
      </c>
      <c r="AE14" s="10">
        <v>12.652023563107468</v>
      </c>
      <c r="AF14" s="10">
        <v>14.152746318007212</v>
      </c>
      <c r="AG14" s="10">
        <v>15.713866874044705</v>
      </c>
      <c r="AH14" s="10">
        <v>17.309175852018672</v>
      </c>
      <c r="AI14" s="10">
        <v>18.923655433774993</v>
      </c>
      <c r="AJ14" s="10">
        <v>20.557663907422405</v>
      </c>
      <c r="AK14" s="10">
        <v>22.228745381159985</v>
      </c>
      <c r="AL14" s="10">
        <v>23.977127805899322</v>
      </c>
      <c r="AM14" s="10">
        <v>25.864111217907936</v>
      </c>
      <c r="AN14" s="10">
        <v>27.957818875223431</v>
      </c>
      <c r="AO14" s="10">
        <v>30.329157347071838</v>
      </c>
      <c r="AP14" s="10">
        <v>33.053473009594811</v>
      </c>
      <c r="AQ14" s="10">
        <v>36.218517139926519</v>
      </c>
      <c r="AR14" s="10">
        <v>39.986381142959772</v>
      </c>
      <c r="AS14" s="10">
        <v>44.443046427898317</v>
      </c>
      <c r="AT14" s="10">
        <v>49.681235027369375</v>
      </c>
      <c r="AU14" s="10">
        <v>55.796806849391729</v>
      </c>
      <c r="AV14" s="10">
        <v>62.808784862886405</v>
      </c>
      <c r="AW14" s="10">
        <v>70.681047529988987</v>
      </c>
      <c r="AX14" s="10">
        <v>79.219871369758081</v>
      </c>
      <c r="AY14" s="10">
        <v>88.122625505394268</v>
      </c>
      <c r="AZ14" s="10">
        <v>96.998354810514329</v>
      </c>
      <c r="BA14" s="10">
        <v>105.64609697686983</v>
      </c>
      <c r="BB14" s="10">
        <v>113.74768591075762</v>
      </c>
      <c r="BC14" s="10">
        <v>121.06692298354288</v>
      </c>
    </row>
    <row r="15" spans="2:55" ht="15.75">
      <c r="B15" s="11" t="s">
        <v>21</v>
      </c>
      <c r="C15" s="10">
        <v>0.41670878901312913</v>
      </c>
      <c r="D15" s="10">
        <v>0.24757482839409506</v>
      </c>
      <c r="E15" s="10">
        <v>3.2182550360505824E-2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3.4105424797495343E-2</v>
      </c>
      <c r="O15" s="10">
        <v>0.44873402814305308</v>
      </c>
      <c r="P15" s="10">
        <v>0.9155507048924163</v>
      </c>
      <c r="Q15" s="10">
        <v>1.421341200123192</v>
      </c>
      <c r="R15" s="10">
        <v>1.9596844263291071</v>
      </c>
      <c r="S15" s="10">
        <v>2.5301897363681145</v>
      </c>
      <c r="T15" s="10">
        <v>3.134888247765439</v>
      </c>
      <c r="U15" s="10">
        <v>3.7772649815887398</v>
      </c>
      <c r="V15" s="10">
        <v>4.4602825050742423</v>
      </c>
      <c r="W15" s="10">
        <v>5.205643547585483</v>
      </c>
      <c r="X15" s="10">
        <v>6.0299973951760819</v>
      </c>
      <c r="Y15" s="10">
        <v>6.9496504584564551</v>
      </c>
      <c r="Z15" s="10">
        <v>7.9792385435955566</v>
      </c>
      <c r="AA15" s="10">
        <v>9.1292380182457844</v>
      </c>
      <c r="AB15" s="10">
        <v>10.405028091701691</v>
      </c>
      <c r="AC15" s="10">
        <v>11.806366575178078</v>
      </c>
      <c r="AD15" s="10">
        <v>13.326710802260784</v>
      </c>
      <c r="AE15" s="10">
        <v>14.95291832124375</v>
      </c>
      <c r="AF15" s="10">
        <v>16.6647100952957</v>
      </c>
      <c r="AG15" s="10">
        <v>18.43410870259763</v>
      </c>
      <c r="AH15" s="10">
        <v>20.229344887353562</v>
      </c>
      <c r="AI15" s="10">
        <v>22.0325535820194</v>
      </c>
      <c r="AJ15" s="10">
        <v>23.846027313204065</v>
      </c>
      <c r="AK15" s="10">
        <v>25.697947864423934</v>
      </c>
      <c r="AL15" s="10">
        <v>27.644871894493203</v>
      </c>
      <c r="AM15" s="10">
        <v>29.768383275378422</v>
      </c>
      <c r="AN15" s="10">
        <v>32.157543031390055</v>
      </c>
      <c r="AO15" s="10">
        <v>34.905853272851324</v>
      </c>
      <c r="AP15" s="10">
        <v>38.118596183132503</v>
      </c>
      <c r="AQ15" s="10">
        <v>41.915935226414554</v>
      </c>
      <c r="AR15" s="10">
        <v>46.507257133419088</v>
      </c>
      <c r="AS15" s="10">
        <v>52.00638246659409</v>
      </c>
      <c r="AT15" s="10">
        <v>58.512944870101862</v>
      </c>
      <c r="AU15" s="10">
        <v>66.048980900116902</v>
      </c>
      <c r="AV15" s="10">
        <v>74.536384695459589</v>
      </c>
      <c r="AW15" s="10">
        <v>83.849510625962665</v>
      </c>
      <c r="AX15" s="10">
        <v>93.69048670646832</v>
      </c>
      <c r="AY15" s="10">
        <v>103.67161956934676</v>
      </c>
      <c r="AZ15" s="10">
        <v>113.40614882516564</v>
      </c>
      <c r="BA15" s="10">
        <v>122.76836377084388</v>
      </c>
      <c r="BB15" s="10">
        <v>131.48067848675899</v>
      </c>
      <c r="BC15" s="10">
        <v>139.3441681837177</v>
      </c>
    </row>
    <row r="16" spans="2:55" ht="18">
      <c r="B16" s="11" t="s">
        <v>22</v>
      </c>
      <c r="C16" s="10">
        <v>0.52043177004469643</v>
      </c>
      <c r="D16" s="10">
        <v>0.31225576011364131</v>
      </c>
      <c r="E16" s="10">
        <v>7.7066305442052493E-2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2.1872148247774337E-2</v>
      </c>
      <c r="N16" s="10">
        <v>0.41863158891456387</v>
      </c>
      <c r="O16" s="10">
        <v>0.87872354695890842</v>
      </c>
      <c r="P16" s="10">
        <v>1.3876687981602929</v>
      </c>
      <c r="Q16" s="10">
        <v>1.9348138164598967</v>
      </c>
      <c r="R16" s="10">
        <v>2.5164305318745237</v>
      </c>
      <c r="S16" s="10">
        <v>3.1350311243638873</v>
      </c>
      <c r="T16" s="10">
        <v>3.7955940356761873</v>
      </c>
      <c r="U16" s="10">
        <v>4.5034568045863868</v>
      </c>
      <c r="V16" s="10">
        <v>5.2634560576760547</v>
      </c>
      <c r="W16" s="10">
        <v>6.0986306828838304</v>
      </c>
      <c r="X16" s="10">
        <v>7.0275505300703109</v>
      </c>
      <c r="Y16" s="10">
        <v>8.0679648208679708</v>
      </c>
      <c r="Z16" s="10">
        <v>9.2335534841024511</v>
      </c>
      <c r="AA16" s="10">
        <v>10.533097283057749</v>
      </c>
      <c r="AB16" s="10">
        <v>11.970103167485007</v>
      </c>
      <c r="AC16" s="10">
        <v>13.542186398831889</v>
      </c>
      <c r="AD16" s="10">
        <v>15.239957311991557</v>
      </c>
      <c r="AE16" s="10">
        <v>17.046374495059574</v>
      </c>
      <c r="AF16" s="10">
        <v>18.936319730188313</v>
      </c>
      <c r="AG16" s="10">
        <v>20.876026332654117</v>
      </c>
      <c r="AH16" s="10">
        <v>22.827712879922121</v>
      </c>
      <c r="AI16" s="10">
        <v>24.771662671826984</v>
      </c>
      <c r="AJ16" s="10">
        <v>26.717163515330164</v>
      </c>
      <c r="AK16" s="10">
        <v>28.70525843907032</v>
      </c>
      <c r="AL16" s="10">
        <v>30.810438631043823</v>
      </c>
      <c r="AM16" s="10">
        <v>33.136654813305491</v>
      </c>
      <c r="AN16" s="10">
        <v>35.798019768100225</v>
      </c>
      <c r="AO16" s="10">
        <v>38.920549656369502</v>
      </c>
      <c r="AP16" s="10">
        <v>42.644619555216202</v>
      </c>
      <c r="AQ16" s="10">
        <v>47.126486277479756</v>
      </c>
      <c r="AR16" s="10">
        <v>52.628212197485006</v>
      </c>
      <c r="AS16" s="10">
        <v>59.273976866525722</v>
      </c>
      <c r="AT16" s="10">
        <v>67.089146049356586</v>
      </c>
      <c r="AU16" s="10">
        <v>75.997835235394632</v>
      </c>
      <c r="AV16" s="10">
        <v>85.820265348386656</v>
      </c>
      <c r="AW16" s="10">
        <v>96.337911146044817</v>
      </c>
      <c r="AX16" s="10">
        <v>107.16707177797343</v>
      </c>
      <c r="AY16" s="10">
        <v>117.92359605948977</v>
      </c>
      <c r="AZ16" s="10">
        <v>128.24623692140202</v>
      </c>
      <c r="BA16" s="10">
        <v>138.08995703135764</v>
      </c>
      <c r="BB16" s="10">
        <v>147.21869140569538</v>
      </c>
      <c r="BC16" s="10">
        <v>155.07799533047705</v>
      </c>
    </row>
    <row r="17" spans="2:55" ht="15.75">
      <c r="B17" s="11" t="s">
        <v>23</v>
      </c>
      <c r="C17" s="10">
        <v>0.55732656764705646</v>
      </c>
      <c r="D17" s="10">
        <v>0.3282064476450835</v>
      </c>
      <c r="E17" s="10">
        <v>9.0854161558091145E-2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0.35254575252561049</v>
      </c>
      <c r="N17" s="10">
        <v>0.78704904665358522</v>
      </c>
      <c r="O17" s="10">
        <v>1.2799178610452926</v>
      </c>
      <c r="P17" s="10">
        <v>1.8191768391468706</v>
      </c>
      <c r="Q17" s="10">
        <v>2.3969524363941126</v>
      </c>
      <c r="R17" s="10">
        <v>3.0124409137327786</v>
      </c>
      <c r="S17" s="10">
        <v>3.6709134417928571</v>
      </c>
      <c r="T17" s="10">
        <v>4.3789751327757944</v>
      </c>
      <c r="U17" s="10">
        <v>5.1435906849459787</v>
      </c>
      <c r="V17" s="10">
        <v>5.9716450720102321</v>
      </c>
      <c r="W17" s="10">
        <v>6.8876478141284663</v>
      </c>
      <c r="X17" s="10">
        <v>7.9116582970171248</v>
      </c>
      <c r="Y17" s="10">
        <v>9.0605460869048056</v>
      </c>
      <c r="Z17" s="10">
        <v>10.346377981413944</v>
      </c>
      <c r="AA17" s="10">
        <v>11.77614493827164</v>
      </c>
      <c r="AB17" s="10">
        <v>13.351377774784311</v>
      </c>
      <c r="AC17" s="10">
        <v>15.067359540741009</v>
      </c>
      <c r="AD17" s="10">
        <v>16.911404820793695</v>
      </c>
      <c r="AE17" s="10">
        <v>18.862228780276727</v>
      </c>
      <c r="AF17" s="10">
        <v>20.889502673575567</v>
      </c>
      <c r="AG17" s="10">
        <v>22.953195433414646</v>
      </c>
      <c r="AH17" s="10">
        <v>25.01020573027149</v>
      </c>
      <c r="AI17" s="10">
        <v>27.043647600641179</v>
      </c>
      <c r="AJ17" s="10">
        <v>29.071646744045282</v>
      </c>
      <c r="AK17" s="10">
        <v>31.149331686138996</v>
      </c>
      <c r="AL17" s="10">
        <v>33.370922053753219</v>
      </c>
      <c r="AM17" s="10">
        <v>35.866927428653604</v>
      </c>
      <c r="AN17" s="10">
        <v>38.78662345407524</v>
      </c>
      <c r="AO17" s="10">
        <v>42.293928529843136</v>
      </c>
      <c r="AP17" s="10">
        <v>46.568253996524092</v>
      </c>
      <c r="AQ17" s="10">
        <v>51.806137674859507</v>
      </c>
      <c r="AR17" s="10">
        <v>58.307457974500863</v>
      </c>
      <c r="AS17" s="10">
        <v>66.125880092106399</v>
      </c>
      <c r="AT17" s="10">
        <v>75.188247582391867</v>
      </c>
      <c r="AU17" s="10">
        <v>85.316052178621405</v>
      </c>
      <c r="AV17" s="10">
        <v>96.223021459560442</v>
      </c>
      <c r="AW17" s="10">
        <v>107.61739697770916</v>
      </c>
      <c r="AX17" s="10">
        <v>119.11819475574384</v>
      </c>
      <c r="AY17" s="10">
        <v>130.36618916031321</v>
      </c>
      <c r="AZ17" s="10">
        <v>141.02397689478093</v>
      </c>
      <c r="BA17" s="10">
        <v>151.13354795094438</v>
      </c>
      <c r="BB17" s="10">
        <v>160.11019612747228</v>
      </c>
      <c r="BC17" s="10">
        <v>167.99167135859514</v>
      </c>
    </row>
    <row r="18" spans="2:55" ht="18">
      <c r="B18" s="11" t="s">
        <v>24</v>
      </c>
      <c r="C18" s="10">
        <v>0.58385775701367582</v>
      </c>
      <c r="D18" s="10">
        <v>0.3525657130247547</v>
      </c>
      <c r="E18" s="10">
        <v>0.12916577627472386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1.4996454302631732E-2</v>
      </c>
      <c r="L18" s="10">
        <v>0.3234106221317451</v>
      </c>
      <c r="M18" s="10">
        <v>0.71586295271071876</v>
      </c>
      <c r="N18" s="10">
        <v>1.1760449615587019</v>
      </c>
      <c r="O18" s="10">
        <v>1.6905255964082648</v>
      </c>
      <c r="P18" s="10">
        <v>2.2501180199361817</v>
      </c>
      <c r="Q18" s="10">
        <v>2.8500357625274688</v>
      </c>
      <c r="R18" s="10">
        <v>3.4923132323519419</v>
      </c>
      <c r="S18" s="10">
        <v>4.1836911688315075</v>
      </c>
      <c r="T18" s="10">
        <v>4.9322103087237892</v>
      </c>
      <c r="U18" s="10">
        <v>5.7466789466669619</v>
      </c>
      <c r="V18" s="10">
        <v>6.6362986862797371</v>
      </c>
      <c r="W18" s="10">
        <v>7.6265959267633399</v>
      </c>
      <c r="X18" s="10">
        <v>8.7368430350573778</v>
      </c>
      <c r="Y18" s="10">
        <v>9.9824250507168788</v>
      </c>
      <c r="Z18" s="10">
        <v>11.373759471706599</v>
      </c>
      <c r="AA18" s="10">
        <v>12.916006940043163</v>
      </c>
      <c r="AB18" s="10">
        <v>14.608609413742426</v>
      </c>
      <c r="AC18" s="10">
        <v>16.444182143811041</v>
      </c>
      <c r="AD18" s="10">
        <v>18.406518326809422</v>
      </c>
      <c r="AE18" s="10">
        <v>20.469831724421759</v>
      </c>
      <c r="AF18" s="10">
        <v>22.598214828265927</v>
      </c>
      <c r="AG18" s="10">
        <v>24.746087942486234</v>
      </c>
      <c r="AH18" s="10">
        <v>26.869428480764547</v>
      </c>
      <c r="AI18" s="10">
        <v>28.95570262707276</v>
      </c>
      <c r="AJ18" s="10">
        <v>31.032829787941058</v>
      </c>
      <c r="AK18" s="10">
        <v>33.171607097330885</v>
      </c>
      <c r="AL18" s="10">
        <v>35.490129127541763</v>
      </c>
      <c r="AM18" s="10">
        <v>38.155997359668248</v>
      </c>
      <c r="AN18" s="10">
        <v>41.359590297335878</v>
      </c>
      <c r="AO18" s="10">
        <v>45.307239739769742</v>
      </c>
      <c r="AP18" s="10">
        <v>50.222159202223409</v>
      </c>
      <c r="AQ18" s="10">
        <v>56.325182231375294</v>
      </c>
      <c r="AR18" s="10">
        <v>63.876305959236475</v>
      </c>
      <c r="AS18" s="10">
        <v>72.834767865782354</v>
      </c>
      <c r="AT18" s="10">
        <v>83.024118453639602</v>
      </c>
      <c r="AU18" s="10">
        <v>94.158424220067516</v>
      </c>
      <c r="AV18" s="10">
        <v>105.86316548121536</v>
      </c>
      <c r="AW18" s="10">
        <v>117.86416714423575</v>
      </c>
      <c r="AX18" s="10">
        <v>129.80513647922047</v>
      </c>
      <c r="AY18" s="10">
        <v>141.35082117794769</v>
      </c>
      <c r="AZ18" s="10">
        <v>152.18605847006276</v>
      </c>
      <c r="BA18" s="10">
        <v>162.05866706148092</v>
      </c>
      <c r="BB18" s="10">
        <v>170.98191370634896</v>
      </c>
      <c r="BC18" s="10">
        <v>179.10772691021114</v>
      </c>
    </row>
    <row r="19" spans="2:55" ht="15.75">
      <c r="B19" s="11" t="s">
        <v>25</v>
      </c>
      <c r="C19" s="10">
        <v>0.57758094639274826</v>
      </c>
      <c r="D19" s="10">
        <v>0.35893920146862557</v>
      </c>
      <c r="E19" s="10">
        <v>0.1613802717010844</v>
      </c>
      <c r="F19" s="10">
        <v>8.3393487004812528E-5</v>
      </c>
      <c r="G19" s="10">
        <v>0</v>
      </c>
      <c r="H19" s="10">
        <v>0</v>
      </c>
      <c r="I19" s="10">
        <v>0</v>
      </c>
      <c r="J19" s="10">
        <v>5.0247133745644559E-2</v>
      </c>
      <c r="K19" s="10">
        <v>0.29830518242530274</v>
      </c>
      <c r="L19" s="10">
        <v>0.63360670023262722</v>
      </c>
      <c r="M19" s="10">
        <v>1.0445056001302644</v>
      </c>
      <c r="N19" s="10">
        <v>1.5171321080317892</v>
      </c>
      <c r="O19" s="10">
        <v>2.0407955628490519</v>
      </c>
      <c r="P19" s="10">
        <v>2.6093355935261267</v>
      </c>
      <c r="Q19" s="10">
        <v>3.2209223112006269</v>
      </c>
      <c r="R19" s="10">
        <v>3.8790951759032319</v>
      </c>
      <c r="S19" s="10">
        <v>4.5918033809830661</v>
      </c>
      <c r="T19" s="10">
        <v>5.3686568149307314</v>
      </c>
      <c r="U19" s="10">
        <v>6.2204789620740328</v>
      </c>
      <c r="V19" s="10">
        <v>7.1583838201210828</v>
      </c>
      <c r="W19" s="10">
        <v>8.2065482695507779</v>
      </c>
      <c r="X19" s="10">
        <v>9.3828066280023172</v>
      </c>
      <c r="Y19" s="10">
        <v>10.700974576762677</v>
      </c>
      <c r="Z19" s="10">
        <v>12.169726258806531</v>
      </c>
      <c r="AA19" s="10">
        <v>13.792219801480154</v>
      </c>
      <c r="AB19" s="10">
        <v>15.565416949435116</v>
      </c>
      <c r="AC19" s="10">
        <v>17.47902242474758</v>
      </c>
      <c r="AD19" s="10">
        <v>19.513049593921018</v>
      </c>
      <c r="AE19" s="10">
        <v>21.636850393725968</v>
      </c>
      <c r="AF19" s="10">
        <v>23.809671209740543</v>
      </c>
      <c r="AG19" s="10">
        <v>25.984713841137584</v>
      </c>
      <c r="AH19" s="10">
        <v>28.118091271679248</v>
      </c>
      <c r="AI19" s="10">
        <v>30.201960477657579</v>
      </c>
      <c r="AJ19" s="10">
        <v>32.274933771068305</v>
      </c>
      <c r="AK19" s="10">
        <v>34.426876531906338</v>
      </c>
      <c r="AL19" s="10">
        <v>36.809623046037004</v>
      </c>
      <c r="AM19" s="10">
        <v>39.633623340400675</v>
      </c>
      <c r="AN19" s="10">
        <v>43.134863262855163</v>
      </c>
      <c r="AO19" s="10">
        <v>47.56691604489037</v>
      </c>
      <c r="AP19" s="10">
        <v>53.18087253982884</v>
      </c>
      <c r="AQ19" s="10">
        <v>60.141855459546953</v>
      </c>
      <c r="AR19" s="10">
        <v>68.64889069909475</v>
      </c>
      <c r="AS19" s="10">
        <v>78.562094202532379</v>
      </c>
      <c r="AT19" s="10">
        <v>89.596494577503748</v>
      </c>
      <c r="AU19" s="10">
        <v>101.37664737792039</v>
      </c>
      <c r="AV19" s="10">
        <v>113.52855491139424</v>
      </c>
      <c r="AW19" s="10">
        <v>125.81940295087563</v>
      </c>
      <c r="AX19" s="10">
        <v>137.91640605331389</v>
      </c>
      <c r="AY19" s="10">
        <v>149.50638699020564</v>
      </c>
      <c r="AZ19" s="10">
        <v>159.90230695257108</v>
      </c>
      <c r="BA19" s="10">
        <v>169.51275262217118</v>
      </c>
      <c r="BB19" s="10">
        <v>178.47104618337247</v>
      </c>
      <c r="BC19" s="10">
        <v>186.97221641044672</v>
      </c>
    </row>
    <row r="20" spans="2:55" ht="18">
      <c r="B20" s="11" t="s">
        <v>26</v>
      </c>
      <c r="C20" s="10">
        <v>0.55062107612067335</v>
      </c>
      <c r="D20" s="10">
        <v>0.35640467973745843</v>
      </c>
      <c r="E20" s="10">
        <v>0.18953209950293287</v>
      </c>
      <c r="F20" s="10">
        <v>6.3511261371567221E-2</v>
      </c>
      <c r="G20" s="10">
        <v>0</v>
      </c>
      <c r="H20" s="10">
        <v>0</v>
      </c>
      <c r="I20" s="10">
        <v>9.8963450034735695E-2</v>
      </c>
      <c r="J20" s="10">
        <v>0.28584918873061915</v>
      </c>
      <c r="K20" s="10">
        <v>0.55659392782214134</v>
      </c>
      <c r="L20" s="10">
        <v>0.90449091289876093</v>
      </c>
      <c r="M20" s="10">
        <v>1.3199734451648897</v>
      </c>
      <c r="N20" s="10">
        <v>1.7918182687753619</v>
      </c>
      <c r="O20" s="10">
        <v>2.3123083225713161</v>
      </c>
      <c r="P20" s="10">
        <v>2.8781730199987972</v>
      </c>
      <c r="Q20" s="10">
        <v>3.4892140147695216</v>
      </c>
      <c r="R20" s="10">
        <v>4.150215468255456</v>
      </c>
      <c r="S20" s="10">
        <v>4.870446826002687</v>
      </c>
      <c r="T20" s="10">
        <v>5.6612325847610521</v>
      </c>
      <c r="U20" s="10">
        <v>6.5349779572854825</v>
      </c>
      <c r="V20" s="10">
        <v>7.5024119293279643</v>
      </c>
      <c r="W20" s="10">
        <v>8.5856564783576008</v>
      </c>
      <c r="X20" s="10">
        <v>9.801020122273977</v>
      </c>
      <c r="Y20" s="10">
        <v>11.160654455741396</v>
      </c>
      <c r="Z20" s="10">
        <v>12.671317199167888</v>
      </c>
      <c r="AA20" s="10">
        <v>14.333770799657703</v>
      </c>
      <c r="AB20" s="10">
        <v>16.142261065365787</v>
      </c>
      <c r="AC20" s="10">
        <v>18.083369535694729</v>
      </c>
      <c r="AD20" s="10">
        <v>20.133026675623825</v>
      </c>
      <c r="AE20" s="10">
        <v>22.256516293757219</v>
      </c>
      <c r="AF20" s="10">
        <v>24.412638067509832</v>
      </c>
      <c r="AG20" s="10">
        <v>26.55440371053766</v>
      </c>
      <c r="AH20" s="10">
        <v>28.637977424269629</v>
      </c>
      <c r="AI20" s="10">
        <v>30.660570703158488</v>
      </c>
      <c r="AJ20" s="10">
        <v>32.674340379750255</v>
      </c>
      <c r="AK20" s="10">
        <v>34.797539744688031</v>
      </c>
      <c r="AL20" s="10">
        <v>37.221086353796935</v>
      </c>
      <c r="AM20" s="10">
        <v>40.202905483172316</v>
      </c>
      <c r="AN20" s="10">
        <v>44.029718522304393</v>
      </c>
      <c r="AO20" s="10">
        <v>48.986678586587438</v>
      </c>
      <c r="AP20" s="10">
        <v>55.272636488179941</v>
      </c>
      <c r="AQ20" s="10">
        <v>62.973565723903668</v>
      </c>
      <c r="AR20" s="10">
        <v>72.22600661598797</v>
      </c>
      <c r="AS20" s="10">
        <v>82.785784524824123</v>
      </c>
      <c r="AT20" s="10">
        <v>94.277028438423201</v>
      </c>
      <c r="AU20" s="10">
        <v>106.32394461822558</v>
      </c>
      <c r="AV20" s="10">
        <v>118.57469354163737</v>
      </c>
      <c r="AW20" s="10">
        <v>130.83907487386116</v>
      </c>
      <c r="AX20" s="10">
        <v>142.80608927851347</v>
      </c>
      <c r="AY20" s="10">
        <v>153.78793406688811</v>
      </c>
      <c r="AZ20" s="10">
        <v>163.67274746341766</v>
      </c>
      <c r="BA20" s="10">
        <v>173.06024116426485</v>
      </c>
      <c r="BB20" s="10">
        <v>182.13307118303706</v>
      </c>
      <c r="BC20" s="10">
        <v>191.14371336653556</v>
      </c>
    </row>
    <row r="21" spans="2:55" ht="15.75">
      <c r="B21" s="11" t="s">
        <v>27</v>
      </c>
      <c r="C21" s="10">
        <v>0.51182144599428658</v>
      </c>
      <c r="D21" s="10">
        <v>0.34675436490053374</v>
      </c>
      <c r="E21" s="10">
        <v>0.21318296847928214</v>
      </c>
      <c r="F21" s="10">
        <v>0.12544530095960454</v>
      </c>
      <c r="G21" s="10">
        <v>9.9905755828006912E-2</v>
      </c>
      <c r="H21" s="10">
        <v>0.15513060032768325</v>
      </c>
      <c r="I21" s="10">
        <v>0.28593912038563268</v>
      </c>
      <c r="J21" s="10">
        <v>0.49226413164443417</v>
      </c>
      <c r="K21" s="10">
        <v>0.77103648670091662</v>
      </c>
      <c r="L21" s="10">
        <v>1.117154356458993</v>
      </c>
      <c r="M21" s="10">
        <v>1.5233075833372758</v>
      </c>
      <c r="N21" s="10">
        <v>1.9811441087078714</v>
      </c>
      <c r="O21" s="10">
        <v>2.4857782558911512</v>
      </c>
      <c r="P21" s="10">
        <v>3.0354965568292829</v>
      </c>
      <c r="Q21" s="10">
        <v>3.6314802894204576</v>
      </c>
      <c r="R21" s="10">
        <v>4.2798705308143745</v>
      </c>
      <c r="S21" s="10">
        <v>4.9913782140343574</v>
      </c>
      <c r="T21" s="10">
        <v>5.7785793886913801</v>
      </c>
      <c r="U21" s="10">
        <v>6.653128954467066</v>
      </c>
      <c r="V21" s="10">
        <v>7.6247393179552505</v>
      </c>
      <c r="W21" s="10">
        <v>8.7133288731443415</v>
      </c>
      <c r="X21" s="10">
        <v>9.9335803557061038</v>
      </c>
      <c r="Y21" s="10">
        <v>11.295805155458746</v>
      </c>
      <c r="Z21" s="10">
        <v>12.80444766248011</v>
      </c>
      <c r="AA21" s="10">
        <v>14.457634306504048</v>
      </c>
      <c r="AB21" s="10">
        <v>16.246687221711852</v>
      </c>
      <c r="AC21" s="10">
        <v>18.154809368780192</v>
      </c>
      <c r="AD21" s="10">
        <v>20.154705310529572</v>
      </c>
      <c r="AE21" s="10">
        <v>22.212065376934785</v>
      </c>
      <c r="AF21" s="10">
        <v>24.286345539333901</v>
      </c>
      <c r="AG21" s="10">
        <v>26.330249964691106</v>
      </c>
      <c r="AH21" s="10">
        <v>28.299883957759537</v>
      </c>
      <c r="AI21" s="10">
        <v>30.199766704047651</v>
      </c>
      <c r="AJ21" s="10">
        <v>32.104318012214634</v>
      </c>
      <c r="AK21" s="10">
        <v>34.164909094961637</v>
      </c>
      <c r="AL21" s="10">
        <v>36.615703814101067</v>
      </c>
      <c r="AM21" s="10">
        <v>39.767372663757882</v>
      </c>
      <c r="AN21" s="10">
        <v>43.941945891090455</v>
      </c>
      <c r="AO21" s="10">
        <v>49.375829522578591</v>
      </c>
      <c r="AP21" s="10">
        <v>56.191936439205463</v>
      </c>
      <c r="AQ21" s="10">
        <v>64.392722238018081</v>
      </c>
      <c r="AR21" s="10">
        <v>74.050532717572835</v>
      </c>
      <c r="AS21" s="10">
        <v>84.834710982464586</v>
      </c>
      <c r="AT21" s="10">
        <v>96.368139005149104</v>
      </c>
      <c r="AU21" s="10">
        <v>108.2965388513984</v>
      </c>
      <c r="AV21" s="10">
        <v>120.28872727717415</v>
      </c>
      <c r="AW21" s="10">
        <v>132.1983030275392</v>
      </c>
      <c r="AX21" s="10">
        <v>143.33475164255916</v>
      </c>
      <c r="AY21" s="10">
        <v>153.59296033717439</v>
      </c>
      <c r="AZ21" s="10">
        <v>162.94644880845723</v>
      </c>
      <c r="BA21" s="10">
        <v>172.12687044603942</v>
      </c>
      <c r="BB21" s="10">
        <v>181.38127471145256</v>
      </c>
      <c r="BC21" s="10">
        <v>190.67339720860468</v>
      </c>
    </row>
    <row r="22" spans="2:55" ht="18">
      <c r="B22" s="11" t="s">
        <v>28</v>
      </c>
      <c r="C22" s="10">
        <v>0.46272177886137916</v>
      </c>
      <c r="D22" s="10">
        <v>0.32928758995300589</v>
      </c>
      <c r="E22" s="10">
        <v>0.231855732021646</v>
      </c>
      <c r="F22" s="10">
        <v>0.18566544211125363</v>
      </c>
      <c r="G22" s="10">
        <v>0.20779841981840175</v>
      </c>
      <c r="H22" s="10">
        <v>0.2918448010171904</v>
      </c>
      <c r="I22" s="10">
        <v>0.43948162876934849</v>
      </c>
      <c r="J22" s="10">
        <v>0.65030124766807595</v>
      </c>
      <c r="K22" s="10">
        <v>0.92232438776288994</v>
      </c>
      <c r="L22" s="10">
        <v>1.2521906792402355</v>
      </c>
      <c r="M22" s="10">
        <v>1.635037700707189</v>
      </c>
      <c r="N22" s="10">
        <v>2.0652327049702248</v>
      </c>
      <c r="O22" s="10">
        <v>2.5393817390754383</v>
      </c>
      <c r="P22" s="10">
        <v>3.05706791605812</v>
      </c>
      <c r="Q22" s="10">
        <v>3.6209731139874268</v>
      </c>
      <c r="R22" s="10">
        <v>4.2387164329495999</v>
      </c>
      <c r="S22" s="10">
        <v>4.9219596640268595</v>
      </c>
      <c r="T22" s="10">
        <v>5.682163071893835</v>
      </c>
      <c r="U22" s="10">
        <v>6.5295607555548552</v>
      </c>
      <c r="V22" s="10">
        <v>7.472778596182474</v>
      </c>
      <c r="W22" s="10">
        <v>8.5293626779810658</v>
      </c>
      <c r="X22" s="10">
        <v>9.7121855356912903</v>
      </c>
      <c r="Y22" s="10">
        <v>11.029315023144717</v>
      </c>
      <c r="Z22" s="10">
        <v>12.482634881669716</v>
      </c>
      <c r="AA22" s="10">
        <v>14.067419565330519</v>
      </c>
      <c r="AB22" s="10">
        <v>15.771814166935519</v>
      </c>
      <c r="AC22" s="10">
        <v>17.576552542278776</v>
      </c>
      <c r="AD22" s="10">
        <v>19.455667306913899</v>
      </c>
      <c r="AE22" s="10">
        <v>21.376437737430336</v>
      </c>
      <c r="AF22" s="10">
        <v>23.298939530956975</v>
      </c>
      <c r="AG22" s="10">
        <v>25.175421866872998</v>
      </c>
      <c r="AH22" s="10">
        <v>26.963658595581933</v>
      </c>
      <c r="AI22" s="10">
        <v>28.683543656794097</v>
      </c>
      <c r="AJ22" s="10">
        <v>30.435809902717249</v>
      </c>
      <c r="AK22" s="10">
        <v>32.408419573023949</v>
      </c>
      <c r="AL22" s="10">
        <v>34.883536192382955</v>
      </c>
      <c r="AM22" s="10">
        <v>38.209190232209366</v>
      </c>
      <c r="AN22" s="10">
        <v>42.66209208192646</v>
      </c>
      <c r="AO22" s="10">
        <v>48.405850300011942</v>
      </c>
      <c r="AP22" s="10">
        <v>55.482630789045267</v>
      </c>
      <c r="AQ22" s="10">
        <v>63.806078565071822</v>
      </c>
      <c r="AR22" s="10">
        <v>73.406232029757319</v>
      </c>
      <c r="AS22" s="10">
        <v>83.956844850883243</v>
      </c>
      <c r="AT22" s="10">
        <v>95.101655177613395</v>
      </c>
      <c r="AU22" s="10">
        <v>106.50645726279284</v>
      </c>
      <c r="AV22" s="10">
        <v>117.85850080961282</v>
      </c>
      <c r="AW22" s="10">
        <v>128.65063001550351</v>
      </c>
      <c r="AX22" s="10">
        <v>138.78469309886304</v>
      </c>
      <c r="AY22" s="10">
        <v>148.24337981349257</v>
      </c>
      <c r="AZ22" s="10">
        <v>157.00500777152936</v>
      </c>
      <c r="BA22" s="10">
        <v>165.9630338455141</v>
      </c>
      <c r="BB22" s="10">
        <v>175.07662619816304</v>
      </c>
      <c r="BC22" s="10">
        <v>184.71958171933522</v>
      </c>
    </row>
    <row r="23" spans="2:55" ht="15.75">
      <c r="B23" s="11" t="s">
        <v>29</v>
      </c>
      <c r="C23" s="10">
        <v>0.40234779501279599</v>
      </c>
      <c r="D23" s="10">
        <v>0.30324236885688732</v>
      </c>
      <c r="E23" s="10">
        <v>0.24503104337160117</v>
      </c>
      <c r="F23" s="10">
        <v>0.24393140437054939</v>
      </c>
      <c r="G23" s="10">
        <v>0.29231136664983981</v>
      </c>
      <c r="H23" s="10">
        <v>0.3907393937095634</v>
      </c>
      <c r="I23" s="10">
        <v>0.54002906604690326</v>
      </c>
      <c r="J23" s="10">
        <v>0.74025291264289383</v>
      </c>
      <c r="K23" s="10">
        <v>0.99061377797046968</v>
      </c>
      <c r="L23" s="10">
        <v>1.2896396739572802</v>
      </c>
      <c r="M23" s="10">
        <v>1.6347272743138987</v>
      </c>
      <c r="N23" s="10">
        <v>2.0216119479968957</v>
      </c>
      <c r="O23" s="10">
        <v>2.4481229870068431</v>
      </c>
      <c r="P23" s="10">
        <v>2.9152512665963517</v>
      </c>
      <c r="Q23" s="10">
        <v>3.4273093115329192</v>
      </c>
      <c r="R23" s="10">
        <v>3.9929022274865189</v>
      </c>
      <c r="S23" s="10">
        <v>4.6222420482114366</v>
      </c>
      <c r="T23" s="10">
        <v>5.3249632275169798</v>
      </c>
      <c r="U23" s="10">
        <v>6.1097649614650917</v>
      </c>
      <c r="V23" s="10">
        <v>6.9841013640128624</v>
      </c>
      <c r="W23" s="10">
        <v>7.9628839075907552</v>
      </c>
      <c r="X23" s="10">
        <v>9.0567591158153533</v>
      </c>
      <c r="Y23" s="10">
        <v>10.271293811361733</v>
      </c>
      <c r="Z23" s="10">
        <v>11.605583988547998</v>
      </c>
      <c r="AA23" s="10">
        <v>13.051785876406077</v>
      </c>
      <c r="AB23" s="10">
        <v>14.595778837937065</v>
      </c>
      <c r="AC23" s="10">
        <v>16.220450070866381</v>
      </c>
      <c r="AD23" s="10">
        <v>17.902424936082493</v>
      </c>
      <c r="AE23" s="10">
        <v>19.610620304780586</v>
      </c>
      <c r="AF23" s="10">
        <v>21.305673904834308</v>
      </c>
      <c r="AG23" s="10">
        <v>22.941072719114221</v>
      </c>
      <c r="AH23" s="10">
        <v>24.483763314257732</v>
      </c>
      <c r="AI23" s="10">
        <v>25.972325351508108</v>
      </c>
      <c r="AJ23" s="10">
        <v>27.53651237464992</v>
      </c>
      <c r="AK23" s="10">
        <v>29.404860237336532</v>
      </c>
      <c r="AL23" s="10">
        <v>31.891435545372751</v>
      </c>
      <c r="AM23" s="10">
        <v>35.300436170140422</v>
      </c>
      <c r="AN23" s="10">
        <v>39.838765657256424</v>
      </c>
      <c r="AO23" s="10">
        <v>45.591862319548646</v>
      </c>
      <c r="AP23" s="10">
        <v>52.51507621338709</v>
      </c>
      <c r="AQ23" s="10">
        <v>60.450901161987204</v>
      </c>
      <c r="AR23" s="10">
        <v>69.483856574100329</v>
      </c>
      <c r="AS23" s="10">
        <v>79.315261084320298</v>
      </c>
      <c r="AT23" s="10">
        <v>89.608274932778315</v>
      </c>
      <c r="AU23" s="10">
        <v>100.04655263073627</v>
      </c>
      <c r="AV23" s="10">
        <v>109.91839237501023</v>
      </c>
      <c r="AW23" s="10">
        <v>119.35042837443031</v>
      </c>
      <c r="AX23" s="10">
        <v>128.33525861086858</v>
      </c>
      <c r="AY23" s="10">
        <v>136.86178837675814</v>
      </c>
      <c r="AZ23" s="10">
        <v>144.91770050599766</v>
      </c>
      <c r="BA23" s="10">
        <v>153.21435323146116</v>
      </c>
      <c r="BB23" s="10">
        <v>162.13730926673264</v>
      </c>
      <c r="BC23" s="10">
        <v>172.17445995269486</v>
      </c>
    </row>
    <row r="24" spans="2:55" ht="18">
      <c r="B24" s="11" t="s">
        <v>30</v>
      </c>
      <c r="C24" s="10">
        <v>0.32964047048209077</v>
      </c>
      <c r="D24" s="10">
        <v>0.26779012961241405</v>
      </c>
      <c r="E24" s="10">
        <v>0.2521437243732591</v>
      </c>
      <c r="F24" s="10">
        <v>0.27448790378710453</v>
      </c>
      <c r="G24" s="10">
        <v>0.33445118260485696</v>
      </c>
      <c r="H24" s="10">
        <v>0.43186912464811611</v>
      </c>
      <c r="I24" s="10">
        <v>0.56746731995116917</v>
      </c>
      <c r="J24" s="10">
        <v>0.74183821054257371</v>
      </c>
      <c r="K24" s="10">
        <v>0.95546544271873923</v>
      </c>
      <c r="L24" s="10">
        <v>1.2085283232336068</v>
      </c>
      <c r="M24" s="10">
        <v>1.4992904580371347</v>
      </c>
      <c r="N24" s="10">
        <v>1.8245739575918396</v>
      </c>
      <c r="O24" s="10">
        <v>2.1835334782378681</v>
      </c>
      <c r="P24" s="10">
        <v>2.578686423754136</v>
      </c>
      <c r="Q24" s="10">
        <v>3.0154923849036246</v>
      </c>
      <c r="R24" s="10">
        <v>3.5011369880715848</v>
      </c>
      <c r="S24" s="10">
        <v>4.0436352346789572</v>
      </c>
      <c r="T24" s="10">
        <v>4.6506368593702687</v>
      </c>
      <c r="U24" s="10">
        <v>5.329170206575796</v>
      </c>
      <c r="V24" s="10">
        <v>6.0853435325528933</v>
      </c>
      <c r="W24" s="10">
        <v>6.9309290141239996</v>
      </c>
      <c r="X24" s="10">
        <v>7.8740725618621603</v>
      </c>
      <c r="Y24" s="10">
        <v>8.9175978978457788</v>
      </c>
      <c r="Z24" s="10">
        <v>10.057530540131062</v>
      </c>
      <c r="AA24" s="10">
        <v>11.283805074738098</v>
      </c>
      <c r="AB24" s="10">
        <v>12.58467088913409</v>
      </c>
      <c r="AC24" s="10">
        <v>13.946501952672481</v>
      </c>
      <c r="AD24" s="10">
        <v>15.34865234191569</v>
      </c>
      <c r="AE24" s="10">
        <v>16.761712764544551</v>
      </c>
      <c r="AF24" s="10">
        <v>18.148684459962979</v>
      </c>
      <c r="AG24" s="10">
        <v>19.471790163381922</v>
      </c>
      <c r="AH24" s="10">
        <v>20.709818277527347</v>
      </c>
      <c r="AI24" s="10">
        <v>21.921909280190729</v>
      </c>
      <c r="AJ24" s="10">
        <v>23.269964555815928</v>
      </c>
      <c r="AK24" s="10">
        <v>25.005987390784536</v>
      </c>
      <c r="AL24" s="10">
        <v>27.393312564825511</v>
      </c>
      <c r="AM24" s="10">
        <v>30.667115583790778</v>
      </c>
      <c r="AN24" s="10">
        <v>34.958442927936169</v>
      </c>
      <c r="AO24" s="10">
        <v>40.267533741278065</v>
      </c>
      <c r="AP24" s="10">
        <v>46.479694346609719</v>
      </c>
      <c r="AQ24" s="10">
        <v>53.45911646181537</v>
      </c>
      <c r="AR24" s="10">
        <v>61.3744397873186</v>
      </c>
      <c r="AS24" s="10">
        <v>69.954046632054926</v>
      </c>
      <c r="AT24" s="10">
        <v>78.878236672020293</v>
      </c>
      <c r="AU24" s="10">
        <v>87.420761937587628</v>
      </c>
      <c r="AV24" s="10">
        <v>95.482479779236172</v>
      </c>
      <c r="AW24" s="10">
        <v>103.31897768687219</v>
      </c>
      <c r="AX24" s="10">
        <v>110.93064026440244</v>
      </c>
      <c r="AY24" s="10">
        <v>118.31754894286613</v>
      </c>
      <c r="AZ24" s="10">
        <v>125.08888559807346</v>
      </c>
      <c r="BA24" s="10">
        <v>132.52915296221556</v>
      </c>
      <c r="BB24" s="10">
        <v>141.14761335714755</v>
      </c>
      <c r="BC24" s="10">
        <v>151.58274165733283</v>
      </c>
    </row>
    <row r="25" spans="2:55" ht="15.75">
      <c r="B25" s="11" t="s">
        <v>31</v>
      </c>
      <c r="C25" s="10">
        <v>0.24344876565477511</v>
      </c>
      <c r="D25" s="10">
        <v>0.2220299963447917</v>
      </c>
      <c r="E25" s="10">
        <v>0.22708458900461309</v>
      </c>
      <c r="F25" s="10">
        <v>0.25796566128314474</v>
      </c>
      <c r="G25" s="10">
        <v>0.31387460836650477</v>
      </c>
      <c r="H25" s="10">
        <v>0.39470007950528907</v>
      </c>
      <c r="I25" s="10">
        <v>0.50107036289218698</v>
      </c>
      <c r="J25" s="10">
        <v>0.63413938371067924</v>
      </c>
      <c r="K25" s="10">
        <v>0.79538178973861517</v>
      </c>
      <c r="L25" s="10">
        <v>0.98518237805927211</v>
      </c>
      <c r="M25" s="10">
        <v>1.2023454034491106</v>
      </c>
      <c r="N25" s="10">
        <v>1.4448673830558703</v>
      </c>
      <c r="O25" s="10">
        <v>1.7133366147036806</v>
      </c>
      <c r="P25" s="10">
        <v>2.0112998187431943</v>
      </c>
      <c r="Q25" s="10">
        <v>2.3429639042646353</v>
      </c>
      <c r="R25" s="10">
        <v>2.7133415356177637</v>
      </c>
      <c r="S25" s="10">
        <v>3.1280494980287239</v>
      </c>
      <c r="T25" s="10">
        <v>3.5925654301235754</v>
      </c>
      <c r="U25" s="10">
        <v>4.1120141790888054</v>
      </c>
      <c r="V25" s="10">
        <v>4.6907460419954043</v>
      </c>
      <c r="W25" s="10">
        <v>5.3370182276641263</v>
      </c>
      <c r="X25" s="10">
        <v>6.0562110245266654</v>
      </c>
      <c r="Y25" s="10">
        <v>6.8481012429269112</v>
      </c>
      <c r="Z25" s="10">
        <v>7.7065216859620937</v>
      </c>
      <c r="AA25" s="10">
        <v>8.623816824390456</v>
      </c>
      <c r="AB25" s="10">
        <v>9.5919456457817081</v>
      </c>
      <c r="AC25" s="10">
        <v>10.600976088822135</v>
      </c>
      <c r="AD25" s="10">
        <v>11.633122757942441</v>
      </c>
      <c r="AE25" s="10">
        <v>12.662565645037891</v>
      </c>
      <c r="AF25" s="10">
        <v>13.662326741782598</v>
      </c>
      <c r="AG25" s="10">
        <v>14.606014542396824</v>
      </c>
      <c r="AH25" s="10">
        <v>15.485410680164856</v>
      </c>
      <c r="AI25" s="10">
        <v>16.382413192432693</v>
      </c>
      <c r="AJ25" s="10">
        <v>17.472846000079237</v>
      </c>
      <c r="AK25" s="10">
        <v>18.947740103419459</v>
      </c>
      <c r="AL25" s="10">
        <v>20.99286667968353</v>
      </c>
      <c r="AM25" s="10">
        <v>23.767335736247681</v>
      </c>
      <c r="AN25" s="10">
        <v>27.31817532499138</v>
      </c>
      <c r="AO25" s="10">
        <v>31.576067035624128</v>
      </c>
      <c r="AP25" s="10">
        <v>36.449265528662579</v>
      </c>
      <c r="AQ25" s="10">
        <v>41.84786395563134</v>
      </c>
      <c r="AR25" s="10">
        <v>48.031501401353545</v>
      </c>
      <c r="AS25" s="10">
        <v>54.754355263554253</v>
      </c>
      <c r="AT25" s="10">
        <v>61.273921345196882</v>
      </c>
      <c r="AU25" s="10">
        <v>67.491386619224997</v>
      </c>
      <c r="AV25" s="10">
        <v>73.398916497715433</v>
      </c>
      <c r="AW25" s="10">
        <v>79.302564699352089</v>
      </c>
      <c r="AX25" s="10">
        <v>85.215772978407628</v>
      </c>
      <c r="AY25" s="10">
        <v>90.74714468360385</v>
      </c>
      <c r="AZ25" s="10">
        <v>95.866285104304353</v>
      </c>
      <c r="BA25" s="10">
        <v>102.14553814167024</v>
      </c>
      <c r="BB25" s="10">
        <v>110.25516823237187</v>
      </c>
      <c r="BC25" s="10">
        <v>118.93142003762108</v>
      </c>
    </row>
    <row r="26" spans="2:55" ht="18">
      <c r="B26" s="11" t="s">
        <v>32</v>
      </c>
      <c r="C26" s="10">
        <v>0.14252173137323373</v>
      </c>
      <c r="D26" s="10">
        <v>0.13948614687069211</v>
      </c>
      <c r="E26" s="10">
        <v>0.15009651684640613</v>
      </c>
      <c r="F26" s="10">
        <v>0.17360984397201848</v>
      </c>
      <c r="G26" s="10">
        <v>0.2096118785364354</v>
      </c>
      <c r="H26" s="10">
        <v>0.25804653189582971</v>
      </c>
      <c r="I26" s="10">
        <v>0.31943306525152493</v>
      </c>
      <c r="J26" s="10">
        <v>0.39513476269451464</v>
      </c>
      <c r="K26" s="10">
        <v>0.48611324344639328</v>
      </c>
      <c r="L26" s="10">
        <v>0.59257382985750118</v>
      </c>
      <c r="M26" s="10">
        <v>0.71389981555732784</v>
      </c>
      <c r="N26" s="10">
        <v>0.84935404241185708</v>
      </c>
      <c r="O26" s="10">
        <v>1.0004484549703494</v>
      </c>
      <c r="P26" s="10">
        <v>1.1693409589870751</v>
      </c>
      <c r="Q26" s="10">
        <v>1.3582376658949074</v>
      </c>
      <c r="R26" s="10">
        <v>1.5697687229752513</v>
      </c>
      <c r="S26" s="10">
        <v>1.8069166695833032</v>
      </c>
      <c r="T26" s="10">
        <v>2.0726950517346725</v>
      </c>
      <c r="U26" s="10">
        <v>2.3698448789846958</v>
      </c>
      <c r="V26" s="10">
        <v>2.7006803441189233</v>
      </c>
      <c r="W26" s="10">
        <v>3.0695632646023814</v>
      </c>
      <c r="X26" s="10">
        <v>3.4787742223806322</v>
      </c>
      <c r="Y26" s="10">
        <v>3.9258967818512409</v>
      </c>
      <c r="Z26" s="10">
        <v>4.407194395224928</v>
      </c>
      <c r="AA26" s="10">
        <v>4.9187467194505663</v>
      </c>
      <c r="AB26" s="10">
        <v>5.4564301964120538</v>
      </c>
      <c r="AC26" s="10">
        <v>6.0142153940554621</v>
      </c>
      <c r="AD26" s="10">
        <v>6.5792090000470935</v>
      </c>
      <c r="AE26" s="10">
        <v>7.1370067087780216</v>
      </c>
      <c r="AF26" s="10">
        <v>7.6734658880114948</v>
      </c>
      <c r="AG26" s="10">
        <v>8.1747072573853252</v>
      </c>
      <c r="AH26" s="10">
        <v>8.6468948922207094</v>
      </c>
      <c r="AI26" s="10">
        <v>9.1752389732856425</v>
      </c>
      <c r="AJ26" s="10">
        <v>9.8630844679638159</v>
      </c>
      <c r="AK26" s="10">
        <v>10.811685708841473</v>
      </c>
      <c r="AL26" s="10">
        <v>12.120155603846037</v>
      </c>
      <c r="AM26" s="10">
        <v>13.861845364997251</v>
      </c>
      <c r="AN26" s="10">
        <v>16.014039397719493</v>
      </c>
      <c r="AO26" s="10">
        <v>18.530731084349785</v>
      </c>
      <c r="AP26" s="10">
        <v>21.366765978990813</v>
      </c>
      <c r="AQ26" s="10">
        <v>24.477916211128623</v>
      </c>
      <c r="AR26" s="10">
        <v>28.222288054211649</v>
      </c>
      <c r="AS26" s="10">
        <v>31.927541415565511</v>
      </c>
      <c r="AT26" s="10">
        <v>35.494481536970383</v>
      </c>
      <c r="AU26" s="10">
        <v>38.919472477360436</v>
      </c>
      <c r="AV26" s="10">
        <v>42.197132859711417</v>
      </c>
      <c r="AW26" s="10">
        <v>45.697061245904486</v>
      </c>
      <c r="AX26" s="10">
        <v>49.024902689080065</v>
      </c>
      <c r="AY26" s="10">
        <v>52.166023508240357</v>
      </c>
      <c r="AZ26" s="10">
        <v>55.102241499607352</v>
      </c>
      <c r="BA26" s="10">
        <v>59.76454069590342</v>
      </c>
      <c r="BB26" s="10">
        <v>64.805088442147465</v>
      </c>
      <c r="BC26" s="10">
        <v>70.254922398079117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0.16148963257365204</v>
      </c>
      <c r="AF29" s="13">
        <v>1.354942749559132</v>
      </c>
      <c r="AG29" s="13">
        <v>2.4554767706551575</v>
      </c>
      <c r="AH29" s="13">
        <v>3.4358617813158716</v>
      </c>
      <c r="AI29" s="13">
        <v>4.2832736664708566</v>
      </c>
      <c r="AJ29" s="13">
        <v>5.0007958614453321</v>
      </c>
      <c r="AK29" s="13">
        <v>5.603048484459447</v>
      </c>
      <c r="AL29" s="13">
        <v>6.1120790078266847</v>
      </c>
      <c r="AM29" s="13">
        <v>6.5527424738901923</v>
      </c>
      <c r="AN29" s="13">
        <v>6.9440436275099353</v>
      </c>
      <c r="AO29" s="13">
        <v>7.2986061479807853</v>
      </c>
      <c r="AP29" s="13">
        <v>7.6269616820784432</v>
      </c>
      <c r="AQ29" s="13">
        <v>7.9501295739201527</v>
      </c>
      <c r="AR29" s="13">
        <v>8.3222958957374598</v>
      </c>
      <c r="AS29" s="13">
        <v>8.7532572204494734</v>
      </c>
      <c r="AT29" s="13">
        <v>9.2479751135070938</v>
      </c>
      <c r="AU29" s="13">
        <v>9.817381985471858</v>
      </c>
      <c r="AV29" s="13">
        <v>10.492690631979228</v>
      </c>
      <c r="AW29" s="13">
        <v>11.338059163156821</v>
      </c>
      <c r="AX29" s="13">
        <v>12.403473284402457</v>
      </c>
      <c r="AY29" s="13">
        <v>13.737349956025678</v>
      </c>
      <c r="AZ29" s="13">
        <v>15.35409696753617</v>
      </c>
      <c r="BA29" s="13">
        <v>17.160736149886329</v>
      </c>
      <c r="BB29" s="13">
        <v>18.88049945774959</v>
      </c>
      <c r="BC29" s="13">
        <v>20.237280165367725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0.89511853851305812</v>
      </c>
      <c r="X30" s="13">
        <v>3.5027948538799625</v>
      </c>
      <c r="Y30" s="13">
        <v>5.9305346454328829</v>
      </c>
      <c r="Z30" s="13">
        <v>8.2472154026209914</v>
      </c>
      <c r="AA30" s="13">
        <v>10.494919712626963</v>
      </c>
      <c r="AB30" s="13">
        <v>12.6915107183416</v>
      </c>
      <c r="AC30" s="13">
        <v>14.837973997223845</v>
      </c>
      <c r="AD30" s="13">
        <v>16.929308518734604</v>
      </c>
      <c r="AE30" s="13">
        <v>18.954642495760844</v>
      </c>
      <c r="AF30" s="13">
        <v>20.88600326450597</v>
      </c>
      <c r="AG30" s="13">
        <v>22.679896482961283</v>
      </c>
      <c r="AH30" s="13">
        <v>24.289326811920617</v>
      </c>
      <c r="AI30" s="13">
        <v>25.696929984217576</v>
      </c>
      <c r="AJ30" s="13">
        <v>26.914772724211055</v>
      </c>
      <c r="AK30" s="13">
        <v>27.975639149682337</v>
      </c>
      <c r="AL30" s="13">
        <v>28.927034188520558</v>
      </c>
      <c r="AM30" s="13">
        <v>29.821677720349605</v>
      </c>
      <c r="AN30" s="13">
        <v>30.699139818490956</v>
      </c>
      <c r="AO30" s="13">
        <v>31.588187289633186</v>
      </c>
      <c r="AP30" s="13">
        <v>32.522145760337509</v>
      </c>
      <c r="AQ30" s="13">
        <v>33.541703845531735</v>
      </c>
      <c r="AR30" s="13">
        <v>34.741481728465722</v>
      </c>
      <c r="AS30" s="13">
        <v>36.124488758784544</v>
      </c>
      <c r="AT30" s="13">
        <v>37.690793954289624</v>
      </c>
      <c r="AU30" s="13">
        <v>39.467217840117847</v>
      </c>
      <c r="AV30" s="13">
        <v>41.508832608778363</v>
      </c>
      <c r="AW30" s="13">
        <v>43.924094158945685</v>
      </c>
      <c r="AX30" s="13">
        <v>46.793598640199775</v>
      </c>
      <c r="AY30" s="13">
        <v>50.163622621562382</v>
      </c>
      <c r="AZ30" s="13">
        <v>53.914263685188629</v>
      </c>
      <c r="BA30" s="13">
        <v>57.848470434165606</v>
      </c>
      <c r="BB30" s="13">
        <v>61.549095564084126</v>
      </c>
      <c r="BC30" s="13">
        <v>64.608335840513874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0.96254079555034644</v>
      </c>
      <c r="U31" s="13">
        <v>5.6110625850905915</v>
      </c>
      <c r="V31" s="13">
        <v>9.6135296539957338</v>
      </c>
      <c r="W31" s="13">
        <v>13.211563668705212</v>
      </c>
      <c r="X31" s="13">
        <v>16.534298275687139</v>
      </c>
      <c r="Y31" s="13">
        <v>19.693975625814982</v>
      </c>
      <c r="Z31" s="13">
        <v>22.765125658502331</v>
      </c>
      <c r="AA31" s="13">
        <v>25.789525596762104</v>
      </c>
      <c r="AB31" s="13">
        <v>28.78335438857804</v>
      </c>
      <c r="AC31" s="13">
        <v>31.744232740124982</v>
      </c>
      <c r="AD31" s="13">
        <v>34.657843447974415</v>
      </c>
      <c r="AE31" s="13">
        <v>37.487214217468065</v>
      </c>
      <c r="AF31" s="13">
        <v>40.17617531385892</v>
      </c>
      <c r="AG31" s="13">
        <v>42.654748081382337</v>
      </c>
      <c r="AH31" s="13">
        <v>44.855816537945095</v>
      </c>
      <c r="AI31" s="13">
        <v>46.758176391492761</v>
      </c>
      <c r="AJ31" s="13">
        <v>48.385376698158382</v>
      </c>
      <c r="AK31" s="13">
        <v>49.793603461017746</v>
      </c>
      <c r="AL31" s="13">
        <v>51.06166571101307</v>
      </c>
      <c r="AM31" s="13">
        <v>52.276868008559468</v>
      </c>
      <c r="AN31" s="13">
        <v>53.508434046913464</v>
      </c>
      <c r="AO31" s="13">
        <v>54.821364487227946</v>
      </c>
      <c r="AP31" s="13">
        <v>56.279317413422511</v>
      </c>
      <c r="AQ31" s="13">
        <v>57.945276964888279</v>
      </c>
      <c r="AR31" s="13">
        <v>59.960861004329821</v>
      </c>
      <c r="AS31" s="13">
        <v>62.324828678192212</v>
      </c>
      <c r="AT31" s="13">
        <v>65.049290465184342</v>
      </c>
      <c r="AU31" s="13">
        <v>68.181539774723589</v>
      </c>
      <c r="AV31" s="13">
        <v>71.80217795467604</v>
      </c>
      <c r="AW31" s="13">
        <v>76.069124192089944</v>
      </c>
      <c r="AX31" s="13">
        <v>81.053670395247636</v>
      </c>
      <c r="AY31" s="13">
        <v>86.637065373031675</v>
      </c>
      <c r="AZ31" s="13">
        <v>92.510426246654163</v>
      </c>
      <c r="BA31" s="13">
        <v>98.364196154143301</v>
      </c>
      <c r="BB31" s="13">
        <v>103.62466003017418</v>
      </c>
      <c r="BC31" s="13">
        <v>107.77548463788652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1.736403628652097</v>
      </c>
      <c r="S32" s="13">
        <v>8.1276953458750878</v>
      </c>
      <c r="T32" s="13">
        <v>13.945055093250019</v>
      </c>
      <c r="U32" s="13">
        <v>19.129941764072509</v>
      </c>
      <c r="V32" s="13">
        <v>23.648908960683507</v>
      </c>
      <c r="W32" s="13">
        <v>27.777510609366733</v>
      </c>
      <c r="X32" s="13">
        <v>31.67114764349185</v>
      </c>
      <c r="Y32" s="13">
        <v>35.44520137645106</v>
      </c>
      <c r="Z32" s="13">
        <v>39.171311042516081</v>
      </c>
      <c r="AA32" s="13">
        <v>42.888662489944899</v>
      </c>
      <c r="AB32" s="13">
        <v>46.609543271631772</v>
      </c>
      <c r="AC32" s="13">
        <v>50.322934245834574</v>
      </c>
      <c r="AD32" s="13">
        <v>53.984224507812179</v>
      </c>
      <c r="AE32" s="13">
        <v>57.524385066947197</v>
      </c>
      <c r="AF32" s="13">
        <v>60.857832964252488</v>
      </c>
      <c r="AG32" s="13">
        <v>63.889730305665537</v>
      </c>
      <c r="AH32" s="13">
        <v>66.53326299759928</v>
      </c>
      <c r="AI32" s="13">
        <v>68.765496807189649</v>
      </c>
      <c r="AJ32" s="13">
        <v>70.626466266531466</v>
      </c>
      <c r="AK32" s="13">
        <v>72.200870327515076</v>
      </c>
      <c r="AL32" s="13">
        <v>73.605812683609344</v>
      </c>
      <c r="AM32" s="13">
        <v>74.974659736377802</v>
      </c>
      <c r="AN32" s="13">
        <v>76.43220845671037</v>
      </c>
      <c r="AO32" s="13">
        <v>78.088871472566481</v>
      </c>
      <c r="AP32" s="13">
        <v>80.040364569702703</v>
      </c>
      <c r="AQ32" s="13">
        <v>82.372079698442803</v>
      </c>
      <c r="AR32" s="13">
        <v>85.280368471134622</v>
      </c>
      <c r="AS32" s="13">
        <v>88.779159919261375</v>
      </c>
      <c r="AT32" s="13">
        <v>92.894321516106075</v>
      </c>
      <c r="AU32" s="13">
        <v>97.69065599195622</v>
      </c>
      <c r="AV32" s="13">
        <v>103.27089944988337</v>
      </c>
      <c r="AW32" s="13">
        <v>109.78875065998807</v>
      </c>
      <c r="AX32" s="13">
        <v>117.09909976580097</v>
      </c>
      <c r="AY32" s="13">
        <v>124.85389744459231</v>
      </c>
      <c r="AZ32" s="13">
        <v>132.55041708753424</v>
      </c>
      <c r="BA32" s="13">
        <v>139.78376909331033</v>
      </c>
      <c r="BB32" s="13">
        <v>145.88938344406438</v>
      </c>
      <c r="BC32" s="13">
        <v>150.44583049916906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6.3116421666974576</v>
      </c>
      <c r="R33" s="13">
        <v>13.898451095379595</v>
      </c>
      <c r="S33" s="13">
        <v>20.879581622985381</v>
      </c>
      <c r="T33" s="13">
        <v>27.210572221278426</v>
      </c>
      <c r="U33" s="13">
        <v>32.881676068978749</v>
      </c>
      <c r="V33" s="13">
        <v>37.902088598756748</v>
      </c>
      <c r="W33" s="13">
        <v>42.57518446661696</v>
      </c>
      <c r="X33" s="13">
        <v>47.062573802452299</v>
      </c>
      <c r="Y33" s="13">
        <v>51.478718759487528</v>
      </c>
      <c r="Z33" s="13">
        <v>55.894083493779199</v>
      </c>
      <c r="AA33" s="13">
        <v>60.344559022127669</v>
      </c>
      <c r="AB33" s="13">
        <v>64.833902397967876</v>
      </c>
      <c r="AC33" s="13">
        <v>69.320983098841737</v>
      </c>
      <c r="AD33" s="13">
        <v>73.728199893126217</v>
      </c>
      <c r="AE33" s="13">
        <v>77.955318038001167</v>
      </c>
      <c r="AF33" s="13">
        <v>81.890118386441287</v>
      </c>
      <c r="AG33" s="13">
        <v>85.411746667463206</v>
      </c>
      <c r="AH33" s="13">
        <v>88.413383311738144</v>
      </c>
      <c r="AI33" s="13">
        <v>90.873690239619222</v>
      </c>
      <c r="AJ33" s="13">
        <v>92.852810247815285</v>
      </c>
      <c r="AK33" s="13">
        <v>94.470645873773833</v>
      </c>
      <c r="AL33" s="13">
        <v>95.894407584072951</v>
      </c>
      <c r="AM33" s="13">
        <v>97.332213928369882</v>
      </c>
      <c r="AN33" s="13">
        <v>98.972573804197424</v>
      </c>
      <c r="AO33" s="13">
        <v>100.97220213649223</v>
      </c>
      <c r="AP33" s="13">
        <v>103.45978395489816</v>
      </c>
      <c r="AQ33" s="13">
        <v>106.54818901394026</v>
      </c>
      <c r="AR33" s="13">
        <v>110.51771972687804</v>
      </c>
      <c r="AS33" s="13">
        <v>115.39619853489282</v>
      </c>
      <c r="AT33" s="13">
        <v>121.21709050753664</v>
      </c>
      <c r="AU33" s="13">
        <v>128.05776594720237</v>
      </c>
      <c r="AV33" s="13">
        <v>135.98350781846059</v>
      </c>
      <c r="AW33" s="13">
        <v>144.93615665690564</v>
      </c>
      <c r="AX33" s="13">
        <v>154.51901600154804</v>
      </c>
      <c r="AY33" s="13">
        <v>164.1732708528514</v>
      </c>
      <c r="AZ33" s="13">
        <v>173.21731926989182</v>
      </c>
      <c r="BA33" s="13">
        <v>181.22222592740641</v>
      </c>
      <c r="BB33" s="13">
        <v>187.63027423202314</v>
      </c>
      <c r="BC33" s="13">
        <v>192.15113303230331</v>
      </c>
    </row>
    <row r="34" spans="2:55" ht="18">
      <c r="B34" s="12" t="s">
        <v>40</v>
      </c>
      <c r="C34" s="13">
        <v>13.793879739157875</v>
      </c>
      <c r="D34" s="13">
        <v>6.3741008857461017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0.18259703036917968</v>
      </c>
      <c r="P34" s="13">
        <v>9.4404614941009282</v>
      </c>
      <c r="Q34" s="13">
        <v>18.260936325470794</v>
      </c>
      <c r="R34" s="13">
        <v>26.431907213330263</v>
      </c>
      <c r="S34" s="13">
        <v>33.907344801111421</v>
      </c>
      <c r="T34" s="13">
        <v>40.696445941806324</v>
      </c>
      <c r="U34" s="13">
        <v>46.835916784886258</v>
      </c>
      <c r="V34" s="13">
        <v>52.371361163293969</v>
      </c>
      <c r="W34" s="13">
        <v>57.612507069573276</v>
      </c>
      <c r="X34" s="13">
        <v>62.723082052189554</v>
      </c>
      <c r="Y34" s="13">
        <v>67.819162436594468</v>
      </c>
      <c r="Z34" s="13">
        <v>72.969109740345317</v>
      </c>
      <c r="AA34" s="13">
        <v>78.201007854922409</v>
      </c>
      <c r="AB34" s="13">
        <v>83.486504597377831</v>
      </c>
      <c r="AC34" s="13">
        <v>88.751646953960758</v>
      </c>
      <c r="AD34" s="13">
        <v>93.886442271066812</v>
      </c>
      <c r="AE34" s="13">
        <v>98.762788403246674</v>
      </c>
      <c r="AF34" s="13">
        <v>103.23982713469435</v>
      </c>
      <c r="AG34" s="13">
        <v>107.16973405749428</v>
      </c>
      <c r="AH34" s="13">
        <v>110.42690968766705</v>
      </c>
      <c r="AI34" s="13">
        <v>112.99304889112612</v>
      </c>
      <c r="AJ34" s="13">
        <v>114.95480386225478</v>
      </c>
      <c r="AK34" s="13">
        <v>116.47942666346786</v>
      </c>
      <c r="AL34" s="13">
        <v>117.81608677873029</v>
      </c>
      <c r="AM34" s="13">
        <v>119.25907759691074</v>
      </c>
      <c r="AN34" s="13">
        <v>121.06400837900011</v>
      </c>
      <c r="AO34" s="13">
        <v>123.437056937666</v>
      </c>
      <c r="AP34" s="13">
        <v>126.54645643150972</v>
      </c>
      <c r="AQ34" s="13">
        <v>130.56036848755025</v>
      </c>
      <c r="AR34" s="13">
        <v>135.85119182853896</v>
      </c>
      <c r="AS34" s="13">
        <v>142.45394626608586</v>
      </c>
      <c r="AT34" s="13">
        <v>150.40270196957266</v>
      </c>
      <c r="AU34" s="13">
        <v>159.72221170017642</v>
      </c>
      <c r="AV34" s="13">
        <v>170.21473510038339</v>
      </c>
      <c r="AW34" s="13">
        <v>181.57485479365522</v>
      </c>
      <c r="AX34" s="13">
        <v>193.1726239330811</v>
      </c>
      <c r="AY34" s="13">
        <v>204.25336273446257</v>
      </c>
      <c r="AZ34" s="13">
        <v>214.02043132545995</v>
      </c>
      <c r="BA34" s="13">
        <v>222.23895833414684</v>
      </c>
      <c r="BB34" s="13">
        <v>228.49589984790083</v>
      </c>
      <c r="BC34" s="13">
        <v>232.62185267005592</v>
      </c>
    </row>
    <row r="35" spans="2:55" ht="15.75">
      <c r="B35" s="12" t="s">
        <v>41</v>
      </c>
      <c r="C35" s="13">
        <v>24.893138549157197</v>
      </c>
      <c r="D35" s="13">
        <v>13.741612445356191</v>
      </c>
      <c r="E35" s="13">
        <v>1.6597970249716876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0.91157011021332135</v>
      </c>
      <c r="O35" s="13">
        <v>11.155106420460786</v>
      </c>
      <c r="P35" s="13">
        <v>21.171072773241988</v>
      </c>
      <c r="Q35" s="13">
        <v>30.577632109841367</v>
      </c>
      <c r="R35" s="13">
        <v>39.228503755386676</v>
      </c>
      <c r="S35" s="13">
        <v>47.13661183399973</v>
      </c>
      <c r="T35" s="13">
        <v>54.362611264654696</v>
      </c>
      <c r="U35" s="13">
        <v>60.983547454648544</v>
      </c>
      <c r="V35" s="13">
        <v>67.058013662971334</v>
      </c>
      <c r="W35" s="13">
        <v>72.897867663857042</v>
      </c>
      <c r="X35" s="13">
        <v>78.672599049189159</v>
      </c>
      <c r="Y35" s="13">
        <v>84.498964818922204</v>
      </c>
      <c r="Z35" s="13">
        <v>90.438949441053282</v>
      </c>
      <c r="AA35" s="13">
        <v>96.486890971082204</v>
      </c>
      <c r="AB35" s="13">
        <v>102.57930578450674</v>
      </c>
      <c r="AC35" s="13">
        <v>108.60992714055003</v>
      </c>
      <c r="AD35" s="13">
        <v>114.44045491854995</v>
      </c>
      <c r="AE35" s="13">
        <v>119.91201754846823</v>
      </c>
      <c r="AF35" s="13">
        <v>124.85396929176734</v>
      </c>
      <c r="AG35" s="13">
        <v>129.09203359811414</v>
      </c>
      <c r="AH35" s="13">
        <v>132.4797769473316</v>
      </c>
      <c r="AI35" s="13">
        <v>135.00658042331293</v>
      </c>
      <c r="AJ35" s="13">
        <v>136.79722441391482</v>
      </c>
      <c r="AK35" s="13">
        <v>138.1008157968964</v>
      </c>
      <c r="AL35" s="13">
        <v>139.26190612380009</v>
      </c>
      <c r="AM35" s="13">
        <v>140.66795666451569</v>
      </c>
      <c r="AN35" s="13">
        <v>142.6485605725444</v>
      </c>
      <c r="AO35" s="13">
        <v>145.46867959606098</v>
      </c>
      <c r="AP35" s="13">
        <v>149.36853630454496</v>
      </c>
      <c r="AQ35" s="13">
        <v>154.5752982197788</v>
      </c>
      <c r="AR35" s="13">
        <v>161.55870391548214</v>
      </c>
      <c r="AS35" s="13">
        <v>170.35311677867898</v>
      </c>
      <c r="AT35" s="13">
        <v>180.92088016253987</v>
      </c>
      <c r="AU35" s="13">
        <v>192.9894889030503</v>
      </c>
      <c r="AV35" s="13">
        <v>206.05319442844555</v>
      </c>
      <c r="AW35" s="13">
        <v>219.58165528012853</v>
      </c>
      <c r="AX35" s="13">
        <v>232.72548505810713</v>
      </c>
      <c r="AY35" s="13">
        <v>244.60067480933949</v>
      </c>
      <c r="AZ35" s="13">
        <v>254.51213568791636</v>
      </c>
      <c r="BA35" s="13">
        <v>262.47270561101004</v>
      </c>
      <c r="BB35" s="13">
        <v>268.20410791948171</v>
      </c>
      <c r="BC35" s="13">
        <v>271.64659788492861</v>
      </c>
    </row>
    <row r="36" spans="2:55" ht="18">
      <c r="B36" s="12" t="s">
        <v>42</v>
      </c>
      <c r="C36" s="13">
        <v>32.246451997028693</v>
      </c>
      <c r="D36" s="13">
        <v>17.975804803958841</v>
      </c>
      <c r="E36" s="13">
        <v>4.1221986854821902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0.65169184860355145</v>
      </c>
      <c r="N36" s="13">
        <v>11.598740690774097</v>
      </c>
      <c r="O36" s="13">
        <v>22.641949934230222</v>
      </c>
      <c r="P36" s="13">
        <v>33.257175458284806</v>
      </c>
      <c r="Q36" s="13">
        <v>43.13626226041459</v>
      </c>
      <c r="R36" s="13">
        <v>52.198696314104538</v>
      </c>
      <c r="S36" s="13">
        <v>60.514395358887562</v>
      </c>
      <c r="T36" s="13">
        <v>68.189633376372527</v>
      </c>
      <c r="U36" s="13">
        <v>75.316378773582144</v>
      </c>
      <c r="V36" s="13">
        <v>81.961494652833125</v>
      </c>
      <c r="W36" s="13">
        <v>88.443766456801214</v>
      </c>
      <c r="X36" s="13">
        <v>94.93776364410104</v>
      </c>
      <c r="Y36" s="13">
        <v>101.55720821809767</v>
      </c>
      <c r="Z36" s="13">
        <v>108.32910017602815</v>
      </c>
      <c r="AA36" s="13">
        <v>115.21071582022449</v>
      </c>
      <c r="AB36" s="13">
        <v>122.10347905437331</v>
      </c>
      <c r="AC36" s="13">
        <v>128.87400735256961</v>
      </c>
      <c r="AD36" s="13">
        <v>135.351880560105</v>
      </c>
      <c r="AE36" s="13">
        <v>141.34615015065378</v>
      </c>
      <c r="AF36" s="13">
        <v>146.65677002104223</v>
      </c>
      <c r="AG36" s="13">
        <v>151.07900817380991</v>
      </c>
      <c r="AH36" s="13">
        <v>154.4469304864451</v>
      </c>
      <c r="AI36" s="13">
        <v>156.76679234711185</v>
      </c>
      <c r="AJ36" s="13">
        <v>158.23802759172295</v>
      </c>
      <c r="AK36" s="13">
        <v>159.20610603719393</v>
      </c>
      <c r="AL36" s="13">
        <v>160.11993858376499</v>
      </c>
      <c r="AM36" s="13">
        <v>161.47240797489638</v>
      </c>
      <c r="AN36" s="13">
        <v>163.6811152600192</v>
      </c>
      <c r="AO36" s="13">
        <v>167.10909501337846</v>
      </c>
      <c r="AP36" s="13">
        <v>172.07497563096865</v>
      </c>
      <c r="AQ36" s="13">
        <v>178.86475281470115</v>
      </c>
      <c r="AR36" s="13">
        <v>188.05273845572188</v>
      </c>
      <c r="AS36" s="13">
        <v>199.59353554785861</v>
      </c>
      <c r="AT36" s="13">
        <v>213.10887681480011</v>
      </c>
      <c r="AU36" s="13">
        <v>227.9752601021321</v>
      </c>
      <c r="AV36" s="13">
        <v>243.39420470650188</v>
      </c>
      <c r="AW36" s="13">
        <v>258.62840289500804</v>
      </c>
      <c r="AX36" s="13">
        <v>272.67778679341819</v>
      </c>
      <c r="AY36" s="13">
        <v>284.75971920191466</v>
      </c>
      <c r="AZ36" s="13">
        <v>294.3192733704027</v>
      </c>
      <c r="BA36" s="13">
        <v>301.62533711908128</v>
      </c>
      <c r="BB36" s="13">
        <v>306.52292965162133</v>
      </c>
      <c r="BC36" s="13">
        <v>308.27273376520316</v>
      </c>
    </row>
    <row r="37" spans="2:55" ht="15.75">
      <c r="B37" s="12" t="s">
        <v>43</v>
      </c>
      <c r="C37" s="13">
        <v>36.107971696537618</v>
      </c>
      <c r="D37" s="13">
        <v>19.755268376208175</v>
      </c>
      <c r="E37" s="13">
        <v>5.0809498978143219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10.977474977281995</v>
      </c>
      <c r="N37" s="13">
        <v>22.786644225406775</v>
      </c>
      <c r="O37" s="13">
        <v>34.459174578117839</v>
      </c>
      <c r="P37" s="13">
        <v>45.550479985518166</v>
      </c>
      <c r="Q37" s="13">
        <v>55.826754485681604</v>
      </c>
      <c r="R37" s="13">
        <v>65.271573277247072</v>
      </c>
      <c r="S37" s="13">
        <v>74.00633860869975</v>
      </c>
      <c r="T37" s="13">
        <v>82.15534602872566</v>
      </c>
      <c r="U37" s="13">
        <v>89.82047771931677</v>
      </c>
      <c r="V37" s="13">
        <v>97.082643105441775</v>
      </c>
      <c r="W37" s="13">
        <v>104.26703236699181</v>
      </c>
      <c r="X37" s="13">
        <v>111.55053210749014</v>
      </c>
      <c r="Y37" s="13">
        <v>119.0123978465226</v>
      </c>
      <c r="Z37" s="13">
        <v>126.64105819497208</v>
      </c>
      <c r="AA37" s="13">
        <v>134.356307115475</v>
      </c>
      <c r="AB37" s="13">
        <v>142.03050515500311</v>
      </c>
      <c r="AC37" s="13">
        <v>149.49860498016901</v>
      </c>
      <c r="AD37" s="13">
        <v>156.55671180411139</v>
      </c>
      <c r="AE37" s="13">
        <v>162.98212178875505</v>
      </c>
      <c r="AF37" s="13">
        <v>168.53994966301627</v>
      </c>
      <c r="AG37" s="13">
        <v>172.99508721919153</v>
      </c>
      <c r="AH37" s="13">
        <v>176.16668365805165</v>
      </c>
      <c r="AI37" s="13">
        <v>178.11449087934673</v>
      </c>
      <c r="AJ37" s="13">
        <v>179.12699956981646</v>
      </c>
      <c r="AK37" s="13">
        <v>179.65577748023239</v>
      </c>
      <c r="AL37" s="13">
        <v>180.26996079554317</v>
      </c>
      <c r="AM37" s="13">
        <v>181.58889278116553</v>
      </c>
      <c r="AN37" s="13">
        <v>184.16779144855687</v>
      </c>
      <c r="AO37" s="13">
        <v>188.47930414152458</v>
      </c>
      <c r="AP37" s="13">
        <v>194.92402402176455</v>
      </c>
      <c r="AQ37" s="13">
        <v>203.84698360960016</v>
      </c>
      <c r="AR37" s="13">
        <v>215.86063709282968</v>
      </c>
      <c r="AS37" s="13">
        <v>230.54302037741294</v>
      </c>
      <c r="AT37" s="13">
        <v>247.10878594508154</v>
      </c>
      <c r="AU37" s="13">
        <v>264.59358079087053</v>
      </c>
      <c r="AV37" s="13">
        <v>281.91375514509826</v>
      </c>
      <c r="AW37" s="13">
        <v>298.20390948721428</v>
      </c>
      <c r="AX37" s="13">
        <v>312.56082561444043</v>
      </c>
      <c r="AY37" s="13">
        <v>324.34423908606732</v>
      </c>
      <c r="AZ37" s="13">
        <v>333.1245060147931</v>
      </c>
      <c r="BA37" s="13">
        <v>339.43877196212861</v>
      </c>
      <c r="BB37" s="13">
        <v>342.41276488926195</v>
      </c>
      <c r="BC37" s="13">
        <v>342.62529963789774</v>
      </c>
    </row>
    <row r="38" spans="2:55" ht="18">
      <c r="B38" s="12" t="s">
        <v>44</v>
      </c>
      <c r="C38" s="13">
        <v>39.9436030155669</v>
      </c>
      <c r="D38" s="13">
        <v>22.407813569152054</v>
      </c>
      <c r="E38" s="13">
        <v>7.6270087975345868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0.57027955783474615</v>
      </c>
      <c r="L38" s="13">
        <v>11.431892793739479</v>
      </c>
      <c r="M38" s="13">
        <v>23.523425452142558</v>
      </c>
      <c r="N38" s="13">
        <v>35.929123512651927</v>
      </c>
      <c r="O38" s="13">
        <v>48.022524410128092</v>
      </c>
      <c r="P38" s="13">
        <v>59.440738462698945</v>
      </c>
      <c r="Q38" s="13">
        <v>70.023605476855707</v>
      </c>
      <c r="R38" s="13">
        <v>79.813353960199706</v>
      </c>
      <c r="S38" s="13">
        <v>88.952180001681597</v>
      </c>
      <c r="T38" s="13">
        <v>97.576811129659561</v>
      </c>
      <c r="U38" s="13">
        <v>105.80593250832094</v>
      </c>
      <c r="V38" s="13">
        <v>113.73356631956544</v>
      </c>
      <c r="W38" s="13">
        <v>121.68809958763941</v>
      </c>
      <c r="X38" s="13">
        <v>129.81353186198254</v>
      </c>
      <c r="Y38" s="13">
        <v>138.15048555580282</v>
      </c>
      <c r="Z38" s="13">
        <v>146.64738198178526</v>
      </c>
      <c r="AA38" s="13">
        <v>155.19321745138723</v>
      </c>
      <c r="AB38" s="13">
        <v>163.62483227048034</v>
      </c>
      <c r="AC38" s="13">
        <v>171.74416471555125</v>
      </c>
      <c r="AD38" s="13">
        <v>179.31388829494841</v>
      </c>
      <c r="AE38" s="13">
        <v>186.07203864226238</v>
      </c>
      <c r="AF38" s="13">
        <v>191.74810132965979</v>
      </c>
      <c r="AG38" s="13">
        <v>196.07861798286379</v>
      </c>
      <c r="AH38" s="13">
        <v>198.90187197287293</v>
      </c>
      <c r="AI38" s="13">
        <v>200.34231907808109</v>
      </c>
      <c r="AJ38" s="13">
        <v>200.78666886203675</v>
      </c>
      <c r="AK38" s="13">
        <v>200.81142350881788</v>
      </c>
      <c r="AL38" s="13">
        <v>201.13271532881234</v>
      </c>
      <c r="AM38" s="13">
        <v>202.56153248052016</v>
      </c>
      <c r="AN38" s="13">
        <v>205.81200779371335</v>
      </c>
      <c r="AO38" s="13">
        <v>211.4773913345775</v>
      </c>
      <c r="AP38" s="13">
        <v>220.04531385504939</v>
      </c>
      <c r="AQ38" s="13">
        <v>231.83554192888249</v>
      </c>
      <c r="AR38" s="13">
        <v>247.19524930307395</v>
      </c>
      <c r="AS38" s="13">
        <v>265.24442659102368</v>
      </c>
      <c r="AT38" s="13">
        <v>284.79088684900137</v>
      </c>
      <c r="AU38" s="13">
        <v>304.52842762415059</v>
      </c>
      <c r="AV38" s="13">
        <v>323.15922935879593</v>
      </c>
      <c r="AW38" s="13">
        <v>339.96985604068306</v>
      </c>
      <c r="AX38" s="13">
        <v>354.19766503568246</v>
      </c>
      <c r="AY38" s="13">
        <v>365.32936974349161</v>
      </c>
      <c r="AZ38" s="13">
        <v>373.04127900776365</v>
      </c>
      <c r="BA38" s="13">
        <v>377.26091175287155</v>
      </c>
      <c r="BB38" s="13">
        <v>378.55254686546004</v>
      </c>
      <c r="BC38" s="13">
        <v>377.69758591445384</v>
      </c>
    </row>
    <row r="39" spans="2:55" ht="15.75">
      <c r="B39" s="12" t="s">
        <v>45</v>
      </c>
      <c r="C39" s="13">
        <v>42.2371652971636</v>
      </c>
      <c r="D39" s="13">
        <v>24.384005799545683</v>
      </c>
      <c r="E39" s="13">
        <v>10.184866567214767</v>
      </c>
      <c r="F39" s="13">
        <v>4.8897028485543424E-3</v>
      </c>
      <c r="G39" s="13">
        <v>0</v>
      </c>
      <c r="H39" s="13">
        <v>0</v>
      </c>
      <c r="I39" s="13">
        <v>0</v>
      </c>
      <c r="J39" s="13">
        <v>2.1965700016334986</v>
      </c>
      <c r="K39" s="13">
        <v>12.11983903048281</v>
      </c>
      <c r="L39" s="13">
        <v>23.92665424690178</v>
      </c>
      <c r="M39" s="13">
        <v>36.66394365901732</v>
      </c>
      <c r="N39" s="13">
        <v>49.506106888729661</v>
      </c>
      <c r="O39" s="13">
        <v>61.915002711140836</v>
      </c>
      <c r="P39" s="13">
        <v>73.608937925763186</v>
      </c>
      <c r="Q39" s="13">
        <v>84.49689317235736</v>
      </c>
      <c r="R39" s="13">
        <v>94.646250598767566</v>
      </c>
      <c r="S39" s="13">
        <v>104.21457484988662</v>
      </c>
      <c r="T39" s="13">
        <v>113.36033124284752</v>
      </c>
      <c r="U39" s="13">
        <v>122.21842630688771</v>
      </c>
      <c r="V39" s="13">
        <v>130.89474417935966</v>
      </c>
      <c r="W39" s="13">
        <v>139.68199556909966</v>
      </c>
      <c r="X39" s="13">
        <v>148.68814129375033</v>
      </c>
      <c r="Y39" s="13">
        <v>157.91411034547912</v>
      </c>
      <c r="Z39" s="13">
        <v>167.2768716322181</v>
      </c>
      <c r="AA39" s="13">
        <v>176.62676290454789</v>
      </c>
      <c r="AB39" s="13">
        <v>185.76353618127101</v>
      </c>
      <c r="AC39" s="13">
        <v>194.45722106791771</v>
      </c>
      <c r="AD39" s="13">
        <v>202.42811138718</v>
      </c>
      <c r="AE39" s="13">
        <v>209.37414503540677</v>
      </c>
      <c r="AF39" s="13">
        <v>214.99043786086673</v>
      </c>
      <c r="AG39" s="13">
        <v>219.0214496523696</v>
      </c>
      <c r="AH39" s="13">
        <v>221.32850641058542</v>
      </c>
      <c r="AI39" s="13">
        <v>222.10412055102969</v>
      </c>
      <c r="AJ39" s="13">
        <v>221.85200296141042</v>
      </c>
      <c r="AK39" s="13">
        <v>221.30319144319236</v>
      </c>
      <c r="AL39" s="13">
        <v>221.3993706781273</v>
      </c>
      <c r="AM39" s="13">
        <v>223.17907652216587</v>
      </c>
      <c r="AN39" s="13">
        <v>227.53969328837184</v>
      </c>
      <c r="AO39" s="13">
        <v>235.21016572014145</v>
      </c>
      <c r="AP39" s="13">
        <v>246.67688044954213</v>
      </c>
      <c r="AQ39" s="13">
        <v>261.87544761875915</v>
      </c>
      <c r="AR39" s="13">
        <v>280.82529098056881</v>
      </c>
      <c r="AS39" s="13">
        <v>302.1787009046248</v>
      </c>
      <c r="AT39" s="13">
        <v>324.32103692601498</v>
      </c>
      <c r="AU39" s="13">
        <v>345.67146747207789</v>
      </c>
      <c r="AV39" s="13">
        <v>365.01039650347502</v>
      </c>
      <c r="AW39" s="13">
        <v>381.83852132278935</v>
      </c>
      <c r="AX39" s="13">
        <v>395.51555981154422</v>
      </c>
      <c r="AY39" s="13">
        <v>405.63230349296373</v>
      </c>
      <c r="AZ39" s="13">
        <v>410.95076592819697</v>
      </c>
      <c r="BA39" s="13">
        <v>413.2023267218712</v>
      </c>
      <c r="BB39" s="13">
        <v>413.18553982462987</v>
      </c>
      <c r="BC39" s="13">
        <v>411.70895829818431</v>
      </c>
    </row>
    <row r="40" spans="2:55" ht="18">
      <c r="B40" s="12" t="s">
        <v>46</v>
      </c>
      <c r="C40" s="13">
        <v>43.714153720570337</v>
      </c>
      <c r="D40" s="13">
        <v>26.283721696459597</v>
      </c>
      <c r="E40" s="13">
        <v>12.984329847563563</v>
      </c>
      <c r="F40" s="13">
        <v>4.0421703316473216</v>
      </c>
      <c r="G40" s="13">
        <v>0</v>
      </c>
      <c r="H40" s="13">
        <v>0</v>
      </c>
      <c r="I40" s="13">
        <v>5.0521027786977752</v>
      </c>
      <c r="J40" s="13">
        <v>13.560229615618038</v>
      </c>
      <c r="K40" s="13">
        <v>24.537629788682128</v>
      </c>
      <c r="L40" s="13">
        <v>37.058058249159444</v>
      </c>
      <c r="M40" s="13">
        <v>50.26472789126786</v>
      </c>
      <c r="N40" s="13">
        <v>63.424839333829169</v>
      </c>
      <c r="O40" s="13">
        <v>76.088621244543347</v>
      </c>
      <c r="P40" s="13">
        <v>88.05164332381139</v>
      </c>
      <c r="Q40" s="13">
        <v>99.254891550864343</v>
      </c>
      <c r="R40" s="13">
        <v>109.78511605401737</v>
      </c>
      <c r="S40" s="13">
        <v>119.82719768615181</v>
      </c>
      <c r="T40" s="13">
        <v>129.56151927952004</v>
      </c>
      <c r="U40" s="13">
        <v>139.13922115110478</v>
      </c>
      <c r="V40" s="13">
        <v>148.6336385184967</v>
      </c>
      <c r="W40" s="13">
        <v>158.29836940524143</v>
      </c>
      <c r="X40" s="13">
        <v>168.20478314825496</v>
      </c>
      <c r="Y40" s="13">
        <v>178.32528493830188</v>
      </c>
      <c r="Z40" s="13">
        <v>188.53550666214193</v>
      </c>
      <c r="AA40" s="13">
        <v>198.64507251036818</v>
      </c>
      <c r="AB40" s="13">
        <v>208.41736598452329</v>
      </c>
      <c r="AC40" s="13">
        <v>217.58006226778994</v>
      </c>
      <c r="AD40" s="13">
        <v>225.80994066791982</v>
      </c>
      <c r="AE40" s="13">
        <v>232.76472061139603</v>
      </c>
      <c r="AF40" s="13">
        <v>238.14593567111848</v>
      </c>
      <c r="AG40" s="13">
        <v>241.7070587851523</v>
      </c>
      <c r="AH40" s="13">
        <v>243.32383629569773</v>
      </c>
      <c r="AI40" s="13">
        <v>243.27002730746239</v>
      </c>
      <c r="AJ40" s="13">
        <v>242.19694321530733</v>
      </c>
      <c r="AK40" s="13">
        <v>241.083423403354</v>
      </c>
      <c r="AL40" s="13">
        <v>241.14632573087397</v>
      </c>
      <c r="AM40" s="13">
        <v>243.69911290435817</v>
      </c>
      <c r="AN40" s="13">
        <v>249.8573168656732</v>
      </c>
      <c r="AO40" s="13">
        <v>260.39772654956107</v>
      </c>
      <c r="AP40" s="13">
        <v>275.39986987556347</v>
      </c>
      <c r="AQ40" s="13">
        <v>294.31016418676961</v>
      </c>
      <c r="AR40" s="13">
        <v>316.84815003275867</v>
      </c>
      <c r="AS40" s="13">
        <v>341.16457130754173</v>
      </c>
      <c r="AT40" s="13">
        <v>365.27774895617711</v>
      </c>
      <c r="AU40" s="13">
        <v>387.65080763643647</v>
      </c>
      <c r="AV40" s="13">
        <v>407.19050254977253</v>
      </c>
      <c r="AW40" s="13">
        <v>423.61315900740084</v>
      </c>
      <c r="AX40" s="13">
        <v>436.3726640540541</v>
      </c>
      <c r="AY40" s="13">
        <v>444.00933956411177</v>
      </c>
      <c r="AZ40" s="13">
        <v>447.00213656115284</v>
      </c>
      <c r="BA40" s="13">
        <v>447.63639156095951</v>
      </c>
      <c r="BB40" s="13">
        <v>446.75547614321891</v>
      </c>
      <c r="BC40" s="13">
        <v>445.22564390362822</v>
      </c>
    </row>
    <row r="41" spans="2:55" ht="15.75">
      <c r="B41" s="12" t="s">
        <v>47</v>
      </c>
      <c r="C41" s="13">
        <v>45.02186792387112</v>
      </c>
      <c r="D41" s="13">
        <v>28.33167699202156</v>
      </c>
      <c r="E41" s="13">
        <v>16.179986125601335</v>
      </c>
      <c r="F41" s="13">
        <v>8.8445706757942357</v>
      </c>
      <c r="G41" s="13">
        <v>6.5439597922603268</v>
      </c>
      <c r="H41" s="13">
        <v>9.4404888700906593</v>
      </c>
      <c r="I41" s="13">
        <v>16.167487974214751</v>
      </c>
      <c r="J41" s="13">
        <v>25.861910908223592</v>
      </c>
      <c r="K41" s="13">
        <v>37.640911643615254</v>
      </c>
      <c r="L41" s="13">
        <v>50.679735841891883</v>
      </c>
      <c r="M41" s="13">
        <v>64.222751652433729</v>
      </c>
      <c r="N41" s="13">
        <v>77.630152368708366</v>
      </c>
      <c r="O41" s="13">
        <v>90.537046173345772</v>
      </c>
      <c r="P41" s="13">
        <v>102.77377370029913</v>
      </c>
      <c r="Q41" s="13">
        <v>114.30762790283156</v>
      </c>
      <c r="R41" s="13">
        <v>125.26000770588513</v>
      </c>
      <c r="S41" s="13">
        <v>135.84451073337402</v>
      </c>
      <c r="T41" s="13">
        <v>146.26588234123653</v>
      </c>
      <c r="U41" s="13">
        <v>156.63998792350603</v>
      </c>
      <c r="V41" s="13">
        <v>167.00350263624156</v>
      </c>
      <c r="W41" s="13">
        <v>177.56974622202284</v>
      </c>
      <c r="X41" s="13">
        <v>188.38904815060758</v>
      </c>
      <c r="Y41" s="13">
        <v>199.39394582154517</v>
      </c>
      <c r="Z41" s="13">
        <v>210.41617863331635</v>
      </c>
      <c r="AA41" s="13">
        <v>221.22502744330245</v>
      </c>
      <c r="AB41" s="13">
        <v>231.5331801915477</v>
      </c>
      <c r="AC41" s="13">
        <v>241.02548479635544</v>
      </c>
      <c r="AD41" s="13">
        <v>249.33361565714605</v>
      </c>
      <c r="AE41" s="13">
        <v>256.12200027042627</v>
      </c>
      <c r="AF41" s="13">
        <v>261.09917371082798</v>
      </c>
      <c r="AG41" s="13">
        <v>264.0122237360448</v>
      </c>
      <c r="AH41" s="13">
        <v>264.74919863932479</v>
      </c>
      <c r="AI41" s="13">
        <v>263.68773191904307</v>
      </c>
      <c r="AJ41" s="13">
        <v>261.73491208640729</v>
      </c>
      <c r="AK41" s="13">
        <v>260.18131201187214</v>
      </c>
      <c r="AL41" s="13">
        <v>260.59010836377382</v>
      </c>
      <c r="AM41" s="13">
        <v>264.62070097996883</v>
      </c>
      <c r="AN41" s="13">
        <v>273.53059857726038</v>
      </c>
      <c r="AO41" s="13">
        <v>287.68392380547061</v>
      </c>
      <c r="AP41" s="13">
        <v>306.62322333323868</v>
      </c>
      <c r="AQ41" s="13">
        <v>329.2858374188429</v>
      </c>
      <c r="AR41" s="13">
        <v>355.10899859252726</v>
      </c>
      <c r="AS41" s="13">
        <v>381.78226665427087</v>
      </c>
      <c r="AT41" s="13">
        <v>407.30134476614489</v>
      </c>
      <c r="AU41" s="13">
        <v>430.21779965639973</v>
      </c>
      <c r="AV41" s="13">
        <v>449.53574618600385</v>
      </c>
      <c r="AW41" s="13">
        <v>465.18628672440559</v>
      </c>
      <c r="AX41" s="13">
        <v>475.37249777674697</v>
      </c>
      <c r="AY41" s="13">
        <v>480.59458992230589</v>
      </c>
      <c r="AZ41" s="13">
        <v>481.55538354018239</v>
      </c>
      <c r="BA41" s="13">
        <v>480.99083440622451</v>
      </c>
      <c r="BB41" s="13">
        <v>479.82998081264532</v>
      </c>
      <c r="BC41" s="13">
        <v>478.12084919592775</v>
      </c>
    </row>
    <row r="42" spans="2:55" ht="18">
      <c r="B42" s="12" t="s">
        <v>48</v>
      </c>
      <c r="C42" s="13">
        <v>46.375199657361684</v>
      </c>
      <c r="D42" s="13">
        <v>30.652741208185279</v>
      </c>
      <c r="E42" s="13">
        <v>20.047258966266387</v>
      </c>
      <c r="F42" s="13">
        <v>14.91285505343375</v>
      </c>
      <c r="G42" s="13">
        <v>15.504543468632964</v>
      </c>
      <c r="H42" s="13">
        <v>20.229039608668948</v>
      </c>
      <c r="I42" s="13">
        <v>28.30064291950001</v>
      </c>
      <c r="J42" s="13">
        <v>38.90641361206746</v>
      </c>
      <c r="K42" s="13">
        <v>51.270219409526966</v>
      </c>
      <c r="L42" s="13">
        <v>64.676812927335732</v>
      </c>
      <c r="M42" s="13">
        <v>78.474750495803875</v>
      </c>
      <c r="N42" s="13">
        <v>92.113378763209539</v>
      </c>
      <c r="O42" s="13">
        <v>105.26230035494142</v>
      </c>
      <c r="P42" s="13">
        <v>117.77980431960772</v>
      </c>
      <c r="Q42" s="13">
        <v>129.68022817827946</v>
      </c>
      <c r="R42" s="13">
        <v>141.12294474249592</v>
      </c>
      <c r="S42" s="13">
        <v>152.35638781829064</v>
      </c>
      <c r="T42" s="13">
        <v>163.54965914537115</v>
      </c>
      <c r="U42" s="13">
        <v>174.77791457271283</v>
      </c>
      <c r="V42" s="13">
        <v>186.03880757543635</v>
      </c>
      <c r="W42" s="13">
        <v>197.5249788687714</v>
      </c>
      <c r="X42" s="13">
        <v>209.25416870429746</v>
      </c>
      <c r="Y42" s="13">
        <v>221.1174566646763</v>
      </c>
      <c r="Z42" s="13">
        <v>232.90274874994464</v>
      </c>
      <c r="AA42" s="13">
        <v>244.31945601807061</v>
      </c>
      <c r="AB42" s="13">
        <v>255.02677351623362</v>
      </c>
      <c r="AC42" s="13">
        <v>264.66476282952482</v>
      </c>
      <c r="AD42" s="13">
        <v>272.87597823195705</v>
      </c>
      <c r="AE42" s="13">
        <v>279.3321509528958</v>
      </c>
      <c r="AF42" s="13">
        <v>283.72873391172277</v>
      </c>
      <c r="AG42" s="13">
        <v>285.79607075561984</v>
      </c>
      <c r="AH42" s="13">
        <v>285.43262579112633</v>
      </c>
      <c r="AI42" s="13">
        <v>283.23440989871432</v>
      </c>
      <c r="AJ42" s="13">
        <v>280.44240086900834</v>
      </c>
      <c r="AK42" s="13">
        <v>278.75883329550237</v>
      </c>
      <c r="AL42" s="13">
        <v>280.20664441916944</v>
      </c>
      <c r="AM42" s="13">
        <v>286.7493096725803</v>
      </c>
      <c r="AN42" s="13">
        <v>299.26594524262509</v>
      </c>
      <c r="AO42" s="13">
        <v>317.54920411568918</v>
      </c>
      <c r="AP42" s="13">
        <v>340.56357790054494</v>
      </c>
      <c r="AQ42" s="13">
        <v>366.67421939821566</v>
      </c>
      <c r="AR42" s="13">
        <v>395.1749430786715</v>
      </c>
      <c r="AS42" s="13">
        <v>423.67589935761657</v>
      </c>
      <c r="AT42" s="13">
        <v>450.17734791508036</v>
      </c>
      <c r="AU42" s="13">
        <v>473.27001946502298</v>
      </c>
      <c r="AV42" s="13">
        <v>492.00326762428534</v>
      </c>
      <c r="AW42" s="13">
        <v>504.9564858235089</v>
      </c>
      <c r="AX42" s="13">
        <v>512.62227180030629</v>
      </c>
      <c r="AY42" s="13">
        <v>515.76190554905509</v>
      </c>
      <c r="AZ42" s="13">
        <v>515.0283019126349</v>
      </c>
      <c r="BA42" s="13">
        <v>513.83341656067716</v>
      </c>
      <c r="BB42" s="13">
        <v>512.1606549356751</v>
      </c>
      <c r="BC42" s="13">
        <v>511.16208956170755</v>
      </c>
    </row>
    <row r="43" spans="2:55" ht="15.75">
      <c r="B43" s="12" t="s">
        <v>49</v>
      </c>
      <c r="C43" s="13">
        <v>47.847502875806533</v>
      </c>
      <c r="D43" s="13">
        <v>33.492036672610588</v>
      </c>
      <c r="E43" s="13">
        <v>25.137240753929952</v>
      </c>
      <c r="F43" s="13">
        <v>23.244333824330845</v>
      </c>
      <c r="G43" s="13">
        <v>25.87253389248918</v>
      </c>
      <c r="H43" s="13">
        <v>32.125148265574786</v>
      </c>
      <c r="I43" s="13">
        <v>41.244375643547251</v>
      </c>
      <c r="J43" s="13">
        <v>52.520476116595461</v>
      </c>
      <c r="K43" s="13">
        <v>65.296997888568626</v>
      </c>
      <c r="L43" s="13">
        <v>78.975970790290845</v>
      </c>
      <c r="M43" s="13">
        <v>93.010341881309571</v>
      </c>
      <c r="N43" s="13">
        <v>106.87475557392622</v>
      </c>
      <c r="O43" s="13">
        <v>120.26313970629128</v>
      </c>
      <c r="P43" s="13">
        <v>133.0883641887074</v>
      </c>
      <c r="Q43" s="13">
        <v>145.42027432390532</v>
      </c>
      <c r="R43" s="13">
        <v>157.46828548604722</v>
      </c>
      <c r="S43" s="13">
        <v>169.44396829622045</v>
      </c>
      <c r="T43" s="13">
        <v>181.47446346724598</v>
      </c>
      <c r="U43" s="13">
        <v>193.58921247702014</v>
      </c>
      <c r="V43" s="13">
        <v>205.77187050003951</v>
      </c>
      <c r="W43" s="13">
        <v>218.17980563214402</v>
      </c>
      <c r="X43" s="13">
        <v>230.80088770536838</v>
      </c>
      <c r="Y43" s="13">
        <v>243.48715162430426</v>
      </c>
      <c r="Z43" s="13">
        <v>255.95562265092025</v>
      </c>
      <c r="AA43" s="13">
        <v>267.8491441177967</v>
      </c>
      <c r="AB43" s="13">
        <v>278.76539313759099</v>
      </c>
      <c r="AC43" s="13">
        <v>288.37192673874614</v>
      </c>
      <c r="AD43" s="13">
        <v>296.32477012719056</v>
      </c>
      <c r="AE43" s="13">
        <v>302.27699234583008</v>
      </c>
      <c r="AF43" s="13">
        <v>305.89533037723714</v>
      </c>
      <c r="AG43" s="13">
        <v>306.87481189151418</v>
      </c>
      <c r="AH43" s="13">
        <v>305.22355819766784</v>
      </c>
      <c r="AI43" s="13">
        <v>301.83254173600801</v>
      </c>
      <c r="AJ43" s="13">
        <v>298.41238149201905</v>
      </c>
      <c r="AK43" s="13">
        <v>297.25089199023006</v>
      </c>
      <c r="AL43" s="13">
        <v>300.83305321458835</v>
      </c>
      <c r="AM43" s="13">
        <v>310.84917235947836</v>
      </c>
      <c r="AN43" s="13">
        <v>327.61782729909481</v>
      </c>
      <c r="AO43" s="13">
        <v>350.29390921242123</v>
      </c>
      <c r="AP43" s="13">
        <v>377.15069444931811</v>
      </c>
      <c r="AQ43" s="13">
        <v>406.00918255652573</v>
      </c>
      <c r="AR43" s="13">
        <v>436.66647085688788</v>
      </c>
      <c r="AS43" s="13">
        <v>466.66082475841978</v>
      </c>
      <c r="AT43" s="13">
        <v>493.89470120576283</v>
      </c>
      <c r="AU43" s="13">
        <v>516.90295994189819</v>
      </c>
      <c r="AV43" s="13">
        <v>532.71670694240606</v>
      </c>
      <c r="AW43" s="13">
        <v>542.98198512012948</v>
      </c>
      <c r="AX43" s="13">
        <v>548.50257344718682</v>
      </c>
      <c r="AY43" s="13">
        <v>549.97464817222078</v>
      </c>
      <c r="AZ43" s="13">
        <v>548.00850613654893</v>
      </c>
      <c r="BA43" s="13">
        <v>545.71767117077309</v>
      </c>
      <c r="BB43" s="13">
        <v>544.47329909346718</v>
      </c>
      <c r="BC43" s="13">
        <v>545.67268986713373</v>
      </c>
    </row>
    <row r="44" spans="2:55" ht="18">
      <c r="B44" s="12" t="s">
        <v>50</v>
      </c>
      <c r="C44" s="13">
        <v>49.601963198082281</v>
      </c>
      <c r="D44" s="13">
        <v>37.424743344263995</v>
      </c>
      <c r="E44" s="13">
        <v>32.727669698398145</v>
      </c>
      <c r="F44" s="13">
        <v>33.090423763000864</v>
      </c>
      <c r="G44" s="13">
        <v>37.446412001456281</v>
      </c>
      <c r="H44" s="13">
        <v>44.910577759821656</v>
      </c>
      <c r="I44" s="13">
        <v>54.8119868111866</v>
      </c>
      <c r="J44" s="13">
        <v>66.560029501685136</v>
      </c>
      <c r="K44" s="13">
        <v>79.634882495500776</v>
      </c>
      <c r="L44" s="13">
        <v>93.564856389705767</v>
      </c>
      <c r="M44" s="13">
        <v>107.82976872291505</v>
      </c>
      <c r="N44" s="13">
        <v>121.90804855807377</v>
      </c>
      <c r="O44" s="13">
        <v>135.55059986738419</v>
      </c>
      <c r="P44" s="13">
        <v>148.73934742395423</v>
      </c>
      <c r="Q44" s="13">
        <v>161.6264974437307</v>
      </c>
      <c r="R44" s="13">
        <v>174.38261019861079</v>
      </c>
      <c r="S44" s="13">
        <v>187.17386237785718</v>
      </c>
      <c r="T44" s="13">
        <v>200.07789578317937</v>
      </c>
      <c r="U44" s="13">
        <v>213.11010466528168</v>
      </c>
      <c r="V44" s="13">
        <v>226.22088702908795</v>
      </c>
      <c r="W44" s="13">
        <v>239.53652748006246</v>
      </c>
      <c r="X44" s="13">
        <v>253.02742083361434</v>
      </c>
      <c r="Y44" s="13">
        <v>266.47255930612022</v>
      </c>
      <c r="Z44" s="13">
        <v>279.50365435970281</v>
      </c>
      <c r="AA44" s="13">
        <v>291.67730629962011</v>
      </c>
      <c r="AB44" s="13">
        <v>302.61802436626238</v>
      </c>
      <c r="AC44" s="13">
        <v>312.03512360235766</v>
      </c>
      <c r="AD44" s="13">
        <v>319.5662668011858</v>
      </c>
      <c r="AE44" s="13">
        <v>324.82217698076579</v>
      </c>
      <c r="AF44" s="13">
        <v>327.40597359192969</v>
      </c>
      <c r="AG44" s="13">
        <v>327.08349724897624</v>
      </c>
      <c r="AH44" s="13">
        <v>323.99883229187401</v>
      </c>
      <c r="AI44" s="13">
        <v>319.49249344944218</v>
      </c>
      <c r="AJ44" s="13">
        <v>316.01425312311511</v>
      </c>
      <c r="AK44" s="13">
        <v>316.5207704563133</v>
      </c>
      <c r="AL44" s="13">
        <v>323.28276329041631</v>
      </c>
      <c r="AM44" s="13">
        <v>337.54347465956107</v>
      </c>
      <c r="AN44" s="13">
        <v>358.98278965669209</v>
      </c>
      <c r="AO44" s="13">
        <v>385.92704133244621</v>
      </c>
      <c r="AP44" s="13">
        <v>415.91844087926887</v>
      </c>
      <c r="AQ44" s="13">
        <v>446.83545087881333</v>
      </c>
      <c r="AR44" s="13">
        <v>479.38423822592569</v>
      </c>
      <c r="AS44" s="13">
        <v>510.84699555646398</v>
      </c>
      <c r="AT44" s="13">
        <v>538.8098238734882</v>
      </c>
      <c r="AU44" s="13">
        <v>558.89775867289677</v>
      </c>
      <c r="AV44" s="13">
        <v>571.65004741462951</v>
      </c>
      <c r="AW44" s="13">
        <v>579.62376354223818</v>
      </c>
      <c r="AX44" s="13">
        <v>583.52587547595863</v>
      </c>
      <c r="AY44" s="13">
        <v>583.98912470283608</v>
      </c>
      <c r="AZ44" s="13">
        <v>579.7498431226627</v>
      </c>
      <c r="BA44" s="13">
        <v>577.21798528101897</v>
      </c>
      <c r="BB44" s="13">
        <v>578.18598862492513</v>
      </c>
      <c r="BC44" s="13">
        <v>584.50902845375435</v>
      </c>
    </row>
    <row r="45" spans="2:55" ht="15.75">
      <c r="B45" s="12" t="s">
        <v>51</v>
      </c>
      <c r="C45" s="13">
        <v>52.138253490317467</v>
      </c>
      <c r="D45" s="13">
        <v>44.159337588289837</v>
      </c>
      <c r="E45" s="13">
        <v>41.942780928611839</v>
      </c>
      <c r="F45" s="13">
        <v>44.249078532858796</v>
      </c>
      <c r="G45" s="13">
        <v>49.997053387090752</v>
      </c>
      <c r="H45" s="13">
        <v>58.386816535800726</v>
      </c>
      <c r="I45" s="13">
        <v>68.843598666469745</v>
      </c>
      <c r="J45" s="13">
        <v>80.920851787851603</v>
      </c>
      <c r="K45" s="13">
        <v>94.268805474705545</v>
      </c>
      <c r="L45" s="13">
        <v>108.4446798162361</v>
      </c>
      <c r="M45" s="13">
        <v>122.9240066793522</v>
      </c>
      <c r="N45" s="13">
        <v>137.21691679230418</v>
      </c>
      <c r="O45" s="13">
        <v>151.15252541452526</v>
      </c>
      <c r="P45" s="13">
        <v>164.83479385858743</v>
      </c>
      <c r="Q45" s="13">
        <v>178.39141315320276</v>
      </c>
      <c r="R45" s="13">
        <v>191.93908272451759</v>
      </c>
      <c r="S45" s="13">
        <v>205.58369285670832</v>
      </c>
      <c r="T45" s="13">
        <v>219.40103197018664</v>
      </c>
      <c r="U45" s="13">
        <v>233.36155300035719</v>
      </c>
      <c r="V45" s="13">
        <v>247.38857802913287</v>
      </c>
      <c r="W45" s="13">
        <v>261.59822504311381</v>
      </c>
      <c r="X45" s="13">
        <v>275.91230167054715</v>
      </c>
      <c r="Y45" s="13">
        <v>290.01570310029314</v>
      </c>
      <c r="Z45" s="13">
        <v>303.40628609748023</v>
      </c>
      <c r="AA45" s="13">
        <v>315.66705448895937</v>
      </c>
      <c r="AB45" s="13">
        <v>326.46997036329884</v>
      </c>
      <c r="AC45" s="13">
        <v>335.54467737576613</v>
      </c>
      <c r="AD45" s="13">
        <v>342.4766206817057</v>
      </c>
      <c r="AE45" s="13">
        <v>346.76502930963346</v>
      </c>
      <c r="AF45" s="13">
        <v>348.08722544086879</v>
      </c>
      <c r="AG45" s="13">
        <v>346.27601467419993</v>
      </c>
      <c r="AH45" s="13">
        <v>341.68325720734128</v>
      </c>
      <c r="AI45" s="13">
        <v>336.48126151383229</v>
      </c>
      <c r="AJ45" s="13">
        <v>334.13083875790409</v>
      </c>
      <c r="AK45" s="13">
        <v>337.4295877367295</v>
      </c>
      <c r="AL45" s="13">
        <v>348.22995035760476</v>
      </c>
      <c r="AM45" s="13">
        <v>367.32926713679291</v>
      </c>
      <c r="AN45" s="13">
        <v>393.48060759905763</v>
      </c>
      <c r="AO45" s="13">
        <v>423.98766286566899</v>
      </c>
      <c r="AP45" s="13">
        <v>456.39588257053686</v>
      </c>
      <c r="AQ45" s="13">
        <v>488.79471371260678</v>
      </c>
      <c r="AR45" s="13">
        <v>523.51933109550998</v>
      </c>
      <c r="AS45" s="13">
        <v>557.11227411021071</v>
      </c>
      <c r="AT45" s="13">
        <v>582.22920896203493</v>
      </c>
      <c r="AU45" s="13">
        <v>599.16568810465105</v>
      </c>
      <c r="AV45" s="13">
        <v>609.07225192243868</v>
      </c>
      <c r="AW45" s="13">
        <v>615.4055489749843</v>
      </c>
      <c r="AX45" s="13">
        <v>618.75007329323148</v>
      </c>
      <c r="AY45" s="13">
        <v>616.8647577243039</v>
      </c>
      <c r="AZ45" s="13">
        <v>610.43895472758777</v>
      </c>
      <c r="BA45" s="13">
        <v>609.65475622945826</v>
      </c>
      <c r="BB45" s="13">
        <v>617.22086249105826</v>
      </c>
      <c r="BC45" s="13">
        <v>624.91941287513032</v>
      </c>
    </row>
    <row r="46" spans="2:55" ht="18">
      <c r="B46" s="12" t="s">
        <v>52</v>
      </c>
      <c r="C46" s="13">
        <v>57.908237993858705</v>
      </c>
      <c r="D46" s="13">
        <v>52.626641493337367</v>
      </c>
      <c r="E46" s="13">
        <v>52.584834133265041</v>
      </c>
      <c r="F46" s="13">
        <v>56.480776781799243</v>
      </c>
      <c r="G46" s="13">
        <v>63.313851874642502</v>
      </c>
      <c r="H46" s="13">
        <v>72.382333293220327</v>
      </c>
      <c r="I46" s="13">
        <v>83.210940113573727</v>
      </c>
      <c r="J46" s="13">
        <v>95.582152554098229</v>
      </c>
      <c r="K46" s="13">
        <v>109.20319318424889</v>
      </c>
      <c r="L46" s="13">
        <v>123.60288472118935</v>
      </c>
      <c r="M46" s="13">
        <v>138.29543163890199</v>
      </c>
      <c r="N46" s="13">
        <v>152.80954824178369</v>
      </c>
      <c r="O46" s="13">
        <v>167.17422268323512</v>
      </c>
      <c r="P46" s="13">
        <v>181.47072288032274</v>
      </c>
      <c r="Q46" s="13">
        <v>195.7991316825416</v>
      </c>
      <c r="R46" s="13">
        <v>210.17311642590937</v>
      </c>
      <c r="S46" s="13">
        <v>224.71917045047084</v>
      </c>
      <c r="T46" s="13">
        <v>239.47009571359595</v>
      </c>
      <c r="U46" s="13">
        <v>254.34408933565061</v>
      </c>
      <c r="V46" s="13">
        <v>269.28371291795787</v>
      </c>
      <c r="W46" s="13">
        <v>284.34662852238745</v>
      </c>
      <c r="X46" s="13">
        <v>299.41818743645456</v>
      </c>
      <c r="Y46" s="13">
        <v>313.97419716645038</v>
      </c>
      <c r="Z46" s="13">
        <v>327.51877540271869</v>
      </c>
      <c r="AA46" s="13">
        <v>339.70156370082373</v>
      </c>
      <c r="AB46" s="13">
        <v>350.20707267599749</v>
      </c>
      <c r="AC46" s="13">
        <v>358.79767482635947</v>
      </c>
      <c r="AD46" s="13">
        <v>364.84253634373334</v>
      </c>
      <c r="AE46" s="13">
        <v>367.92376927133802</v>
      </c>
      <c r="AF46" s="13">
        <v>367.78361399031184</v>
      </c>
      <c r="AG46" s="13">
        <v>364.32644520388214</v>
      </c>
      <c r="AH46" s="13">
        <v>358.38806241146591</v>
      </c>
      <c r="AI46" s="13">
        <v>353.68623287740309</v>
      </c>
      <c r="AJ46" s="13">
        <v>353.6755675394345</v>
      </c>
      <c r="AK46" s="13">
        <v>360.69301937250532</v>
      </c>
      <c r="AL46" s="13">
        <v>376.24352838943412</v>
      </c>
      <c r="AM46" s="13">
        <v>400.48528024311162</v>
      </c>
      <c r="AN46" s="13">
        <v>430.664767092717</v>
      </c>
      <c r="AO46" s="13">
        <v>463.98903677752577</v>
      </c>
      <c r="AP46" s="13">
        <v>498.20638743062818</v>
      </c>
      <c r="AQ46" s="13">
        <v>531.63490421437473</v>
      </c>
      <c r="AR46" s="13">
        <v>571.07690652308452</v>
      </c>
      <c r="AS46" s="13">
        <v>602.08659364017024</v>
      </c>
      <c r="AT46" s="13">
        <v>623.96429517817262</v>
      </c>
      <c r="AU46" s="13">
        <v>637.98352248275262</v>
      </c>
      <c r="AV46" s="13">
        <v>645.21609877234607</v>
      </c>
      <c r="AW46" s="13">
        <v>652.00128942071819</v>
      </c>
      <c r="AX46" s="13">
        <v>652.93003051259325</v>
      </c>
      <c r="AY46" s="13">
        <v>648.79196558058629</v>
      </c>
      <c r="AZ46" s="13">
        <v>640.22503067824471</v>
      </c>
      <c r="BA46" s="13">
        <v>648.9981751900948</v>
      </c>
      <c r="BB46" s="13">
        <v>658.04291469904024</v>
      </c>
      <c r="BC46" s="13">
        <v>667.40361977072916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1</v>
      </c>
      <c r="AT51" s="14">
        <v>1</v>
      </c>
      <c r="AU51" s="14">
        <v>1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1</v>
      </c>
      <c r="AF52" s="14">
        <v>1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1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1</v>
      </c>
      <c r="AW53" s="14">
        <v>1</v>
      </c>
      <c r="AX53" s="14">
        <v>1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1</v>
      </c>
      <c r="Z54" s="14">
        <v>1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1</v>
      </c>
      <c r="AU54" s="14">
        <v>1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1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1</v>
      </c>
      <c r="AS55" s="14">
        <v>1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1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1</v>
      </c>
      <c r="AR56" s="14">
        <v>1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1</v>
      </c>
      <c r="AQ57" s="14">
        <v>1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1</v>
      </c>
      <c r="AQ58" s="14">
        <v>1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1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1</v>
      </c>
      <c r="AP59" s="14">
        <v>1</v>
      </c>
      <c r="AQ59" s="14">
        <v>1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1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1</v>
      </c>
      <c r="AQ60" s="14">
        <v>1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1</v>
      </c>
      <c r="AR61" s="14">
        <v>1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1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1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1</v>
      </c>
      <c r="BA63" s="14">
        <v>1</v>
      </c>
      <c r="BB63" s="14">
        <v>1</v>
      </c>
      <c r="BC63" s="14">
        <v>1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1</v>
      </c>
      <c r="AT65" s="14">
        <v>1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1</v>
      </c>
      <c r="AF69" s="15">
        <v>11</v>
      </c>
      <c r="AG69" s="15">
        <v>20</v>
      </c>
      <c r="AH69" s="15">
        <v>27</v>
      </c>
      <c r="AI69" s="15">
        <v>34</v>
      </c>
      <c r="AJ69" s="15">
        <v>39</v>
      </c>
      <c r="AK69" s="15">
        <v>44</v>
      </c>
      <c r="AL69" s="15">
        <v>47</v>
      </c>
      <c r="AM69" s="15">
        <v>50</v>
      </c>
      <c r="AN69" s="15">
        <v>52</v>
      </c>
      <c r="AO69" s="15">
        <v>54</v>
      </c>
      <c r="AP69" s="15">
        <v>56</v>
      </c>
      <c r="AQ69" s="15">
        <v>57</v>
      </c>
      <c r="AR69" s="15">
        <v>59</v>
      </c>
      <c r="AS69" s="15">
        <v>61</v>
      </c>
      <c r="AT69" s="15">
        <v>63</v>
      </c>
      <c r="AU69" s="15">
        <v>66</v>
      </c>
      <c r="AV69" s="15">
        <v>69</v>
      </c>
      <c r="AW69" s="15">
        <v>73</v>
      </c>
      <c r="AX69" s="15">
        <v>78</v>
      </c>
      <c r="AY69" s="15">
        <v>84</v>
      </c>
      <c r="AZ69" s="15">
        <v>92</v>
      </c>
      <c r="BA69" s="15">
        <v>100</v>
      </c>
      <c r="BB69" s="15">
        <v>107</v>
      </c>
      <c r="BC69" s="15">
        <v>111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7</v>
      </c>
      <c r="X70" s="15">
        <v>27</v>
      </c>
      <c r="Y70" s="15">
        <v>46</v>
      </c>
      <c r="Z70" s="15">
        <v>64</v>
      </c>
      <c r="AA70" s="15">
        <v>81</v>
      </c>
      <c r="AB70" s="15">
        <v>97</v>
      </c>
      <c r="AC70" s="15">
        <v>113</v>
      </c>
      <c r="AD70" s="15">
        <v>129</v>
      </c>
      <c r="AE70" s="15">
        <v>143</v>
      </c>
      <c r="AF70" s="15">
        <v>156</v>
      </c>
      <c r="AG70" s="15">
        <v>169</v>
      </c>
      <c r="AH70" s="15">
        <v>179</v>
      </c>
      <c r="AI70" s="15">
        <v>188</v>
      </c>
      <c r="AJ70" s="15">
        <v>195</v>
      </c>
      <c r="AK70" s="15">
        <v>201</v>
      </c>
      <c r="AL70" s="15">
        <v>206</v>
      </c>
      <c r="AM70" s="15">
        <v>210</v>
      </c>
      <c r="AN70" s="15">
        <v>213</v>
      </c>
      <c r="AO70" s="15">
        <v>217</v>
      </c>
      <c r="AP70" s="15">
        <v>220</v>
      </c>
      <c r="AQ70" s="15">
        <v>224</v>
      </c>
      <c r="AR70" s="15">
        <v>228</v>
      </c>
      <c r="AS70" s="15">
        <v>233</v>
      </c>
      <c r="AT70" s="15">
        <v>239</v>
      </c>
      <c r="AU70" s="15">
        <v>246</v>
      </c>
      <c r="AV70" s="15">
        <v>253</v>
      </c>
      <c r="AW70" s="15">
        <v>262</v>
      </c>
      <c r="AX70" s="15">
        <v>273</v>
      </c>
      <c r="AY70" s="15">
        <v>286</v>
      </c>
      <c r="AZ70" s="15">
        <v>300</v>
      </c>
      <c r="BA70" s="15">
        <v>313</v>
      </c>
      <c r="BB70" s="15">
        <v>324</v>
      </c>
      <c r="BC70" s="15">
        <v>330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7</v>
      </c>
      <c r="U71" s="15">
        <v>41</v>
      </c>
      <c r="V71" s="15">
        <v>70</v>
      </c>
      <c r="W71" s="15">
        <v>95</v>
      </c>
      <c r="X71" s="15">
        <v>119</v>
      </c>
      <c r="Y71" s="15">
        <v>141</v>
      </c>
      <c r="Z71" s="15">
        <v>162</v>
      </c>
      <c r="AA71" s="15">
        <v>183</v>
      </c>
      <c r="AB71" s="15">
        <v>203</v>
      </c>
      <c r="AC71" s="15">
        <v>223</v>
      </c>
      <c r="AD71" s="15">
        <v>242</v>
      </c>
      <c r="AE71" s="15">
        <v>260</v>
      </c>
      <c r="AF71" s="15">
        <v>277</v>
      </c>
      <c r="AG71" s="15">
        <v>292</v>
      </c>
      <c r="AH71" s="15">
        <v>305</v>
      </c>
      <c r="AI71" s="15">
        <v>315</v>
      </c>
      <c r="AJ71" s="15">
        <v>323</v>
      </c>
      <c r="AK71" s="15">
        <v>329</v>
      </c>
      <c r="AL71" s="15">
        <v>334</v>
      </c>
      <c r="AM71" s="15">
        <v>339</v>
      </c>
      <c r="AN71" s="15">
        <v>343</v>
      </c>
      <c r="AO71" s="15">
        <v>347</v>
      </c>
      <c r="AP71" s="15">
        <v>351</v>
      </c>
      <c r="AQ71" s="15">
        <v>357</v>
      </c>
      <c r="AR71" s="15">
        <v>363</v>
      </c>
      <c r="AS71" s="15">
        <v>7</v>
      </c>
      <c r="AT71" s="15">
        <v>16</v>
      </c>
      <c r="AU71" s="15">
        <v>27</v>
      </c>
      <c r="AV71" s="15">
        <v>40</v>
      </c>
      <c r="AW71" s="15">
        <v>55</v>
      </c>
      <c r="AX71" s="15">
        <v>72</v>
      </c>
      <c r="AY71" s="15">
        <v>92</v>
      </c>
      <c r="AZ71" s="15">
        <v>111</v>
      </c>
      <c r="BA71" s="15">
        <v>128</v>
      </c>
      <c r="BB71" s="15">
        <v>141</v>
      </c>
      <c r="BC71" s="15">
        <v>146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12</v>
      </c>
      <c r="S72" s="15">
        <v>54</v>
      </c>
      <c r="T72" s="15">
        <v>93</v>
      </c>
      <c r="U72" s="15">
        <v>127</v>
      </c>
      <c r="V72" s="15">
        <v>157</v>
      </c>
      <c r="W72" s="15">
        <v>184</v>
      </c>
      <c r="X72" s="15">
        <v>209</v>
      </c>
      <c r="Y72" s="15">
        <v>233</v>
      </c>
      <c r="Z72" s="15">
        <v>256</v>
      </c>
      <c r="AA72" s="15">
        <v>279</v>
      </c>
      <c r="AB72" s="15">
        <v>302</v>
      </c>
      <c r="AC72" s="15">
        <v>324</v>
      </c>
      <c r="AD72" s="15">
        <v>346</v>
      </c>
      <c r="AE72" s="15">
        <v>1</v>
      </c>
      <c r="AF72" s="15">
        <v>19</v>
      </c>
      <c r="AG72" s="15">
        <v>35</v>
      </c>
      <c r="AH72" s="15">
        <v>48</v>
      </c>
      <c r="AI72" s="15">
        <v>58</v>
      </c>
      <c r="AJ72" s="15">
        <v>66</v>
      </c>
      <c r="AK72" s="15">
        <v>71</v>
      </c>
      <c r="AL72" s="15">
        <v>76</v>
      </c>
      <c r="AM72" s="15">
        <v>79</v>
      </c>
      <c r="AN72" s="15">
        <v>83</v>
      </c>
      <c r="AO72" s="15">
        <v>87</v>
      </c>
      <c r="AP72" s="15">
        <v>92</v>
      </c>
      <c r="AQ72" s="15">
        <v>99</v>
      </c>
      <c r="AR72" s="15">
        <v>109</v>
      </c>
      <c r="AS72" s="15">
        <v>120</v>
      </c>
      <c r="AT72" s="15">
        <v>134</v>
      </c>
      <c r="AU72" s="15">
        <v>151</v>
      </c>
      <c r="AV72" s="15">
        <v>170</v>
      </c>
      <c r="AW72" s="15">
        <v>193</v>
      </c>
      <c r="AX72" s="15">
        <v>218</v>
      </c>
      <c r="AY72" s="15">
        <v>243</v>
      </c>
      <c r="AZ72" s="15">
        <v>266</v>
      </c>
      <c r="BA72" s="15">
        <v>284</v>
      </c>
      <c r="BB72" s="15">
        <v>296</v>
      </c>
      <c r="BC72" s="15">
        <v>298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39</v>
      </c>
      <c r="R73" s="15">
        <v>85</v>
      </c>
      <c r="S73" s="15">
        <v>127</v>
      </c>
      <c r="T73" s="15">
        <v>166</v>
      </c>
      <c r="U73" s="15">
        <v>200</v>
      </c>
      <c r="V73" s="15">
        <v>229</v>
      </c>
      <c r="W73" s="15">
        <v>257</v>
      </c>
      <c r="X73" s="15">
        <v>283</v>
      </c>
      <c r="Y73" s="15">
        <v>308</v>
      </c>
      <c r="Z73" s="15">
        <v>333</v>
      </c>
      <c r="AA73" s="15">
        <v>358</v>
      </c>
      <c r="AB73" s="15">
        <v>18</v>
      </c>
      <c r="AC73" s="15">
        <v>41</v>
      </c>
      <c r="AD73" s="15">
        <v>64</v>
      </c>
      <c r="AE73" s="15">
        <v>85</v>
      </c>
      <c r="AF73" s="15">
        <v>105</v>
      </c>
      <c r="AG73" s="15">
        <v>121</v>
      </c>
      <c r="AH73" s="15">
        <v>134</v>
      </c>
      <c r="AI73" s="15">
        <v>144</v>
      </c>
      <c r="AJ73" s="15">
        <v>151</v>
      </c>
      <c r="AK73" s="15">
        <v>155</v>
      </c>
      <c r="AL73" s="15">
        <v>158</v>
      </c>
      <c r="AM73" s="15">
        <v>161</v>
      </c>
      <c r="AN73" s="15">
        <v>164</v>
      </c>
      <c r="AO73" s="15">
        <v>169</v>
      </c>
      <c r="AP73" s="15">
        <v>175</v>
      </c>
      <c r="AQ73" s="15">
        <v>184</v>
      </c>
      <c r="AR73" s="15">
        <v>197</v>
      </c>
      <c r="AS73" s="15">
        <v>213</v>
      </c>
      <c r="AT73" s="15">
        <v>233</v>
      </c>
      <c r="AU73" s="15">
        <v>256</v>
      </c>
      <c r="AV73" s="15">
        <v>283</v>
      </c>
      <c r="AW73" s="15">
        <v>313</v>
      </c>
      <c r="AX73" s="15">
        <v>344</v>
      </c>
      <c r="AY73" s="15">
        <v>7</v>
      </c>
      <c r="AZ73" s="15">
        <v>31</v>
      </c>
      <c r="BA73" s="15">
        <v>49</v>
      </c>
      <c r="BB73" s="15">
        <v>57</v>
      </c>
      <c r="BC73" s="15">
        <v>56</v>
      </c>
    </row>
    <row r="74" spans="2:55" ht="18">
      <c r="B74" s="15" t="s">
        <v>80</v>
      </c>
      <c r="C74" s="15">
        <v>78</v>
      </c>
      <c r="D74" s="15">
        <v>36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1</v>
      </c>
      <c r="P74" s="15">
        <v>53</v>
      </c>
      <c r="Q74" s="15">
        <v>102</v>
      </c>
      <c r="R74" s="15">
        <v>147</v>
      </c>
      <c r="S74" s="15">
        <v>188</v>
      </c>
      <c r="T74" s="15">
        <v>225</v>
      </c>
      <c r="U74" s="15">
        <v>258</v>
      </c>
      <c r="V74" s="15">
        <v>288</v>
      </c>
      <c r="W74" s="15">
        <v>315</v>
      </c>
      <c r="X74" s="15">
        <v>342</v>
      </c>
      <c r="Y74" s="15">
        <v>4</v>
      </c>
      <c r="Z74" s="15">
        <v>29</v>
      </c>
      <c r="AA74" s="15">
        <v>55</v>
      </c>
      <c r="AB74" s="15">
        <v>80</v>
      </c>
      <c r="AC74" s="15">
        <v>105</v>
      </c>
      <c r="AD74" s="15">
        <v>129</v>
      </c>
      <c r="AE74" s="15">
        <v>152</v>
      </c>
      <c r="AF74" s="15">
        <v>172</v>
      </c>
      <c r="AG74" s="15">
        <v>188</v>
      </c>
      <c r="AH74" s="15">
        <v>201</v>
      </c>
      <c r="AI74" s="15">
        <v>210</v>
      </c>
      <c r="AJ74" s="15">
        <v>215</v>
      </c>
      <c r="AK74" s="15">
        <v>218</v>
      </c>
      <c r="AL74" s="15">
        <v>220</v>
      </c>
      <c r="AM74" s="15">
        <v>222</v>
      </c>
      <c r="AN74" s="15">
        <v>225</v>
      </c>
      <c r="AO74" s="15">
        <v>230</v>
      </c>
      <c r="AP74" s="15">
        <v>238</v>
      </c>
      <c r="AQ74" s="15">
        <v>249</v>
      </c>
      <c r="AR74" s="15">
        <v>266</v>
      </c>
      <c r="AS74" s="15">
        <v>287</v>
      </c>
      <c r="AT74" s="15">
        <v>313</v>
      </c>
      <c r="AU74" s="15">
        <v>344</v>
      </c>
      <c r="AV74" s="15">
        <v>13</v>
      </c>
      <c r="AW74" s="15">
        <v>49</v>
      </c>
      <c r="AX74" s="15">
        <v>84</v>
      </c>
      <c r="AY74" s="15">
        <v>114</v>
      </c>
      <c r="AZ74" s="15">
        <v>137</v>
      </c>
      <c r="BA74" s="15">
        <v>151</v>
      </c>
      <c r="BB74" s="15">
        <v>156</v>
      </c>
      <c r="BC74" s="15">
        <v>151</v>
      </c>
    </row>
    <row r="75" spans="2:55" ht="15.75">
      <c r="B75" s="15" t="s">
        <v>81</v>
      </c>
      <c r="C75" s="15">
        <v>127</v>
      </c>
      <c r="D75" s="15">
        <v>70</v>
      </c>
      <c r="E75" s="15">
        <v>8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5</v>
      </c>
      <c r="O75" s="15">
        <v>56</v>
      </c>
      <c r="P75" s="15">
        <v>106</v>
      </c>
      <c r="Q75" s="15">
        <v>153</v>
      </c>
      <c r="R75" s="15">
        <v>196</v>
      </c>
      <c r="S75" s="15">
        <v>235</v>
      </c>
      <c r="T75" s="15">
        <v>271</v>
      </c>
      <c r="U75" s="15">
        <v>303</v>
      </c>
      <c r="V75" s="15">
        <v>332</v>
      </c>
      <c r="W75" s="15">
        <v>360</v>
      </c>
      <c r="X75" s="15">
        <v>22</v>
      </c>
      <c r="Y75" s="15">
        <v>48</v>
      </c>
      <c r="Z75" s="15">
        <v>75</v>
      </c>
      <c r="AA75" s="15">
        <v>101</v>
      </c>
      <c r="AB75" s="15">
        <v>128</v>
      </c>
      <c r="AC75" s="15">
        <v>154</v>
      </c>
      <c r="AD75" s="15">
        <v>179</v>
      </c>
      <c r="AE75" s="15">
        <v>201</v>
      </c>
      <c r="AF75" s="15">
        <v>221</v>
      </c>
      <c r="AG75" s="15">
        <v>237</v>
      </c>
      <c r="AH75" s="15">
        <v>249</v>
      </c>
      <c r="AI75" s="15">
        <v>256</v>
      </c>
      <c r="AJ75" s="15">
        <v>260</v>
      </c>
      <c r="AK75" s="15">
        <v>261</v>
      </c>
      <c r="AL75" s="15">
        <v>261</v>
      </c>
      <c r="AM75" s="15">
        <v>262</v>
      </c>
      <c r="AN75" s="15">
        <v>265</v>
      </c>
      <c r="AO75" s="15">
        <v>271</v>
      </c>
      <c r="AP75" s="15">
        <v>281</v>
      </c>
      <c r="AQ75" s="15">
        <v>296</v>
      </c>
      <c r="AR75" s="15">
        <v>317</v>
      </c>
      <c r="AS75" s="15">
        <v>345</v>
      </c>
      <c r="AT75" s="15">
        <v>13</v>
      </c>
      <c r="AU75" s="15">
        <v>51</v>
      </c>
      <c r="AV75" s="15">
        <v>91</v>
      </c>
      <c r="AW75" s="15">
        <v>131</v>
      </c>
      <c r="AX75" s="15">
        <v>167</v>
      </c>
      <c r="AY75" s="15">
        <v>197</v>
      </c>
      <c r="AZ75" s="15">
        <v>217</v>
      </c>
      <c r="BA75" s="15">
        <v>228</v>
      </c>
      <c r="BB75" s="15">
        <v>229</v>
      </c>
      <c r="BC75" s="15">
        <v>220</v>
      </c>
    </row>
    <row r="76" spans="2:55" ht="18">
      <c r="B76" s="15" t="s">
        <v>82</v>
      </c>
      <c r="C76" s="15">
        <v>147</v>
      </c>
      <c r="D76" s="15">
        <v>82</v>
      </c>
      <c r="E76" s="15">
        <v>19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3</v>
      </c>
      <c r="N76" s="15">
        <v>52</v>
      </c>
      <c r="O76" s="15">
        <v>102</v>
      </c>
      <c r="P76" s="15">
        <v>150</v>
      </c>
      <c r="Q76" s="15">
        <v>194</v>
      </c>
      <c r="R76" s="15">
        <v>234</v>
      </c>
      <c r="S76" s="15">
        <v>271</v>
      </c>
      <c r="T76" s="15">
        <v>305</v>
      </c>
      <c r="U76" s="15">
        <v>336</v>
      </c>
      <c r="V76" s="15">
        <v>364</v>
      </c>
      <c r="W76" s="15">
        <v>26</v>
      </c>
      <c r="X76" s="15">
        <v>52</v>
      </c>
      <c r="Y76" s="15">
        <v>79</v>
      </c>
      <c r="Z76" s="15">
        <v>106</v>
      </c>
      <c r="AA76" s="15">
        <v>134</v>
      </c>
      <c r="AB76" s="15">
        <v>161</v>
      </c>
      <c r="AC76" s="15">
        <v>187</v>
      </c>
      <c r="AD76" s="15">
        <v>212</v>
      </c>
      <c r="AE76" s="15">
        <v>234</v>
      </c>
      <c r="AF76" s="15">
        <v>253</v>
      </c>
      <c r="AG76" s="15">
        <v>268</v>
      </c>
      <c r="AH76" s="15">
        <v>278</v>
      </c>
      <c r="AI76" s="15">
        <v>284</v>
      </c>
      <c r="AJ76" s="15">
        <v>286</v>
      </c>
      <c r="AK76" s="15">
        <v>285</v>
      </c>
      <c r="AL76" s="15">
        <v>284</v>
      </c>
      <c r="AM76" s="15">
        <v>284</v>
      </c>
      <c r="AN76" s="15">
        <v>287</v>
      </c>
      <c r="AO76" s="15">
        <v>294</v>
      </c>
      <c r="AP76" s="15">
        <v>307</v>
      </c>
      <c r="AQ76" s="15">
        <v>326</v>
      </c>
      <c r="AR76" s="15">
        <v>353</v>
      </c>
      <c r="AS76" s="15">
        <v>23</v>
      </c>
      <c r="AT76" s="15">
        <v>63</v>
      </c>
      <c r="AU76" s="15">
        <v>107</v>
      </c>
      <c r="AV76" s="15">
        <v>151</v>
      </c>
      <c r="AW76" s="15">
        <v>193</v>
      </c>
      <c r="AX76" s="15">
        <v>228</v>
      </c>
      <c r="AY76" s="15">
        <v>255</v>
      </c>
      <c r="AZ76" s="15">
        <v>271</v>
      </c>
      <c r="BA76" s="15">
        <v>278</v>
      </c>
      <c r="BB76" s="15">
        <v>275</v>
      </c>
      <c r="BC76" s="15">
        <v>260</v>
      </c>
    </row>
    <row r="77" spans="2:55" ht="15.75">
      <c r="B77" s="15" t="s">
        <v>83</v>
      </c>
      <c r="C77" s="15">
        <v>147</v>
      </c>
      <c r="D77" s="15">
        <v>80</v>
      </c>
      <c r="E77" s="15">
        <v>21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44</v>
      </c>
      <c r="N77" s="15">
        <v>91</v>
      </c>
      <c r="O77" s="15">
        <v>138</v>
      </c>
      <c r="P77" s="15">
        <v>182</v>
      </c>
      <c r="Q77" s="15">
        <v>223</v>
      </c>
      <c r="R77" s="15">
        <v>260</v>
      </c>
      <c r="S77" s="15">
        <v>295</v>
      </c>
      <c r="T77" s="15">
        <v>326</v>
      </c>
      <c r="U77" s="15">
        <v>356</v>
      </c>
      <c r="V77" s="15">
        <v>18</v>
      </c>
      <c r="W77" s="15">
        <v>44</v>
      </c>
      <c r="X77" s="15">
        <v>71</v>
      </c>
      <c r="Y77" s="15">
        <v>98</v>
      </c>
      <c r="Z77" s="15">
        <v>125</v>
      </c>
      <c r="AA77" s="15">
        <v>153</v>
      </c>
      <c r="AB77" s="15">
        <v>180</v>
      </c>
      <c r="AC77" s="15">
        <v>205</v>
      </c>
      <c r="AD77" s="15">
        <v>229</v>
      </c>
      <c r="AE77" s="15">
        <v>251</v>
      </c>
      <c r="AF77" s="15">
        <v>268</v>
      </c>
      <c r="AG77" s="15">
        <v>282</v>
      </c>
      <c r="AH77" s="15">
        <v>290</v>
      </c>
      <c r="AI77" s="15">
        <v>293</v>
      </c>
      <c r="AJ77" s="15">
        <v>293</v>
      </c>
      <c r="AK77" s="15">
        <v>291</v>
      </c>
      <c r="AL77" s="15">
        <v>288</v>
      </c>
      <c r="AM77" s="15">
        <v>288</v>
      </c>
      <c r="AN77" s="15">
        <v>292</v>
      </c>
      <c r="AO77" s="15">
        <v>302</v>
      </c>
      <c r="AP77" s="15">
        <v>318</v>
      </c>
      <c r="AQ77" s="15">
        <v>342</v>
      </c>
      <c r="AR77" s="15">
        <v>11</v>
      </c>
      <c r="AS77" s="15">
        <v>52</v>
      </c>
      <c r="AT77" s="15">
        <v>98</v>
      </c>
      <c r="AU77" s="15">
        <v>146</v>
      </c>
      <c r="AV77" s="15">
        <v>192</v>
      </c>
      <c r="AW77" s="15">
        <v>232</v>
      </c>
      <c r="AX77" s="15">
        <v>265</v>
      </c>
      <c r="AY77" s="15">
        <v>288</v>
      </c>
      <c r="AZ77" s="15">
        <v>299</v>
      </c>
      <c r="BA77" s="15">
        <v>302</v>
      </c>
      <c r="BB77" s="15">
        <v>293</v>
      </c>
      <c r="BC77" s="15">
        <v>275</v>
      </c>
    </row>
    <row r="78" spans="2:55" ht="18">
      <c r="B78" s="15" t="s">
        <v>84</v>
      </c>
      <c r="C78" s="15">
        <v>143</v>
      </c>
      <c r="D78" s="15">
        <v>80</v>
      </c>
      <c r="E78" s="15">
        <v>27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2</v>
      </c>
      <c r="L78" s="15">
        <v>40</v>
      </c>
      <c r="M78" s="15">
        <v>83</v>
      </c>
      <c r="N78" s="15">
        <v>127</v>
      </c>
      <c r="O78" s="15">
        <v>169</v>
      </c>
      <c r="P78" s="15">
        <v>209</v>
      </c>
      <c r="Q78" s="15">
        <v>246</v>
      </c>
      <c r="R78" s="15">
        <v>280</v>
      </c>
      <c r="S78" s="15">
        <v>312</v>
      </c>
      <c r="T78" s="15">
        <v>341</v>
      </c>
      <c r="U78" s="15">
        <v>4</v>
      </c>
      <c r="V78" s="15">
        <v>30</v>
      </c>
      <c r="W78" s="15">
        <v>56</v>
      </c>
      <c r="X78" s="15">
        <v>82</v>
      </c>
      <c r="Y78" s="15">
        <v>108</v>
      </c>
      <c r="Z78" s="15">
        <v>135</v>
      </c>
      <c r="AA78" s="15">
        <v>162</v>
      </c>
      <c r="AB78" s="15">
        <v>188</v>
      </c>
      <c r="AC78" s="15">
        <v>213</v>
      </c>
      <c r="AD78" s="15">
        <v>236</v>
      </c>
      <c r="AE78" s="15">
        <v>256</v>
      </c>
      <c r="AF78" s="15">
        <v>272</v>
      </c>
      <c r="AG78" s="15">
        <v>283</v>
      </c>
      <c r="AH78" s="15">
        <v>289</v>
      </c>
      <c r="AI78" s="15">
        <v>291</v>
      </c>
      <c r="AJ78" s="15">
        <v>288</v>
      </c>
      <c r="AK78" s="15">
        <v>285</v>
      </c>
      <c r="AL78" s="15">
        <v>282</v>
      </c>
      <c r="AM78" s="15">
        <v>282</v>
      </c>
      <c r="AN78" s="15">
        <v>287</v>
      </c>
      <c r="AO78" s="15">
        <v>300</v>
      </c>
      <c r="AP78" s="15">
        <v>321</v>
      </c>
      <c r="AQ78" s="15">
        <v>351</v>
      </c>
      <c r="AR78" s="15">
        <v>26</v>
      </c>
      <c r="AS78" s="15">
        <v>72</v>
      </c>
      <c r="AT78" s="15">
        <v>122</v>
      </c>
      <c r="AU78" s="15">
        <v>172</v>
      </c>
      <c r="AV78" s="15">
        <v>216</v>
      </c>
      <c r="AW78" s="15">
        <v>254</v>
      </c>
      <c r="AX78" s="15">
        <v>283</v>
      </c>
      <c r="AY78" s="15">
        <v>302</v>
      </c>
      <c r="AZ78" s="15">
        <v>309</v>
      </c>
      <c r="BA78" s="15">
        <v>306</v>
      </c>
      <c r="BB78" s="15">
        <v>293</v>
      </c>
      <c r="BC78" s="15">
        <v>274</v>
      </c>
    </row>
    <row r="79" spans="2:55" ht="15.75">
      <c r="B79" s="15" t="s">
        <v>85</v>
      </c>
      <c r="C79" s="15">
        <v>131</v>
      </c>
      <c r="D79" s="15">
        <v>76</v>
      </c>
      <c r="E79" s="15">
        <v>32</v>
      </c>
      <c r="F79" s="15">
        <v>0</v>
      </c>
      <c r="G79" s="15">
        <v>0</v>
      </c>
      <c r="H79" s="15">
        <v>0</v>
      </c>
      <c r="I79" s="15">
        <v>0</v>
      </c>
      <c r="J79" s="15">
        <v>7</v>
      </c>
      <c r="K79" s="15">
        <v>37</v>
      </c>
      <c r="L79" s="15">
        <v>74</v>
      </c>
      <c r="M79" s="15">
        <v>113</v>
      </c>
      <c r="N79" s="15">
        <v>152</v>
      </c>
      <c r="O79" s="15">
        <v>190</v>
      </c>
      <c r="P79" s="15">
        <v>226</v>
      </c>
      <c r="Q79" s="15">
        <v>259</v>
      </c>
      <c r="R79" s="15">
        <v>289</v>
      </c>
      <c r="S79" s="15">
        <v>318</v>
      </c>
      <c r="T79" s="15">
        <v>345</v>
      </c>
      <c r="U79" s="15">
        <v>6</v>
      </c>
      <c r="V79" s="15">
        <v>31</v>
      </c>
      <c r="W79" s="15">
        <v>56</v>
      </c>
      <c r="X79" s="15">
        <v>81</v>
      </c>
      <c r="Y79" s="15">
        <v>107</v>
      </c>
      <c r="Z79" s="15">
        <v>132</v>
      </c>
      <c r="AA79" s="15">
        <v>158</v>
      </c>
      <c r="AB79" s="15">
        <v>183</v>
      </c>
      <c r="AC79" s="15">
        <v>206</v>
      </c>
      <c r="AD79" s="15">
        <v>227</v>
      </c>
      <c r="AE79" s="15">
        <v>245</v>
      </c>
      <c r="AF79" s="15">
        <v>259</v>
      </c>
      <c r="AG79" s="15">
        <v>268</v>
      </c>
      <c r="AH79" s="15">
        <v>272</v>
      </c>
      <c r="AI79" s="15">
        <v>271</v>
      </c>
      <c r="AJ79" s="15">
        <v>267</v>
      </c>
      <c r="AK79" s="15">
        <v>262</v>
      </c>
      <c r="AL79" s="15">
        <v>259</v>
      </c>
      <c r="AM79" s="15">
        <v>260</v>
      </c>
      <c r="AN79" s="15">
        <v>268</v>
      </c>
      <c r="AO79" s="15">
        <v>285</v>
      </c>
      <c r="AP79" s="15">
        <v>311</v>
      </c>
      <c r="AQ79" s="15">
        <v>347</v>
      </c>
      <c r="AR79" s="15">
        <v>27</v>
      </c>
      <c r="AS79" s="15">
        <v>77</v>
      </c>
      <c r="AT79" s="15">
        <v>128</v>
      </c>
      <c r="AU79" s="15">
        <v>176</v>
      </c>
      <c r="AV79" s="15">
        <v>218</v>
      </c>
      <c r="AW79" s="15">
        <v>252</v>
      </c>
      <c r="AX79" s="15">
        <v>276</v>
      </c>
      <c r="AY79" s="15">
        <v>291</v>
      </c>
      <c r="AZ79" s="15">
        <v>292</v>
      </c>
      <c r="BA79" s="15">
        <v>284</v>
      </c>
      <c r="BB79" s="15">
        <v>270</v>
      </c>
      <c r="BC79" s="15">
        <v>252</v>
      </c>
    </row>
    <row r="80" spans="2:55" ht="18">
      <c r="B80" s="15" t="s">
        <v>86</v>
      </c>
      <c r="C80" s="15">
        <v>116</v>
      </c>
      <c r="D80" s="15">
        <v>70</v>
      </c>
      <c r="E80" s="15">
        <v>34</v>
      </c>
      <c r="F80" s="15">
        <v>11</v>
      </c>
      <c r="G80" s="15">
        <v>0</v>
      </c>
      <c r="H80" s="15">
        <v>0</v>
      </c>
      <c r="I80" s="15">
        <v>13</v>
      </c>
      <c r="J80" s="15">
        <v>36</v>
      </c>
      <c r="K80" s="15">
        <v>65</v>
      </c>
      <c r="L80" s="15">
        <v>98</v>
      </c>
      <c r="M80" s="15">
        <v>132</v>
      </c>
      <c r="N80" s="15">
        <v>167</v>
      </c>
      <c r="O80" s="15">
        <v>200</v>
      </c>
      <c r="P80" s="15">
        <v>231</v>
      </c>
      <c r="Q80" s="15">
        <v>260</v>
      </c>
      <c r="R80" s="15">
        <v>287</v>
      </c>
      <c r="S80" s="15">
        <v>313</v>
      </c>
      <c r="T80" s="15">
        <v>338</v>
      </c>
      <c r="U80" s="15">
        <v>362</v>
      </c>
      <c r="V80" s="15">
        <v>21</v>
      </c>
      <c r="W80" s="15">
        <v>44</v>
      </c>
      <c r="X80" s="15">
        <v>68</v>
      </c>
      <c r="Y80" s="15">
        <v>92</v>
      </c>
      <c r="Z80" s="15">
        <v>117</v>
      </c>
      <c r="AA80" s="15">
        <v>141</v>
      </c>
      <c r="AB80" s="15">
        <v>164</v>
      </c>
      <c r="AC80" s="15">
        <v>185</v>
      </c>
      <c r="AD80" s="15">
        <v>204</v>
      </c>
      <c r="AE80" s="15">
        <v>219</v>
      </c>
      <c r="AF80" s="15">
        <v>230</v>
      </c>
      <c r="AG80" s="15">
        <v>237</v>
      </c>
      <c r="AH80" s="15">
        <v>239</v>
      </c>
      <c r="AI80" s="15">
        <v>236</v>
      </c>
      <c r="AJ80" s="15">
        <v>231</v>
      </c>
      <c r="AK80" s="15">
        <v>225</v>
      </c>
      <c r="AL80" s="15">
        <v>223</v>
      </c>
      <c r="AM80" s="15">
        <v>226</v>
      </c>
      <c r="AN80" s="15">
        <v>237</v>
      </c>
      <c r="AO80" s="15">
        <v>258</v>
      </c>
      <c r="AP80" s="15">
        <v>290</v>
      </c>
      <c r="AQ80" s="15">
        <v>329</v>
      </c>
      <c r="AR80" s="15">
        <v>12</v>
      </c>
      <c r="AS80" s="15">
        <v>63</v>
      </c>
      <c r="AT80" s="15">
        <v>112</v>
      </c>
      <c r="AU80" s="15">
        <v>157</v>
      </c>
      <c r="AV80" s="15">
        <v>194</v>
      </c>
      <c r="AW80" s="15">
        <v>224</v>
      </c>
      <c r="AX80" s="15">
        <v>244</v>
      </c>
      <c r="AY80" s="15">
        <v>252</v>
      </c>
      <c r="AZ80" s="15">
        <v>248</v>
      </c>
      <c r="BA80" s="15">
        <v>239</v>
      </c>
      <c r="BB80" s="15">
        <v>225</v>
      </c>
      <c r="BC80" s="15">
        <v>209</v>
      </c>
    </row>
    <row r="81" spans="2:55" ht="15.75">
      <c r="B81" s="15" t="s">
        <v>87</v>
      </c>
      <c r="C81" s="15">
        <v>100</v>
      </c>
      <c r="D81" s="15">
        <v>63</v>
      </c>
      <c r="E81" s="15">
        <v>36</v>
      </c>
      <c r="F81" s="15">
        <v>20</v>
      </c>
      <c r="G81" s="15">
        <v>15</v>
      </c>
      <c r="H81" s="15">
        <v>21</v>
      </c>
      <c r="I81" s="15">
        <v>36</v>
      </c>
      <c r="J81" s="15">
        <v>57</v>
      </c>
      <c r="K81" s="15">
        <v>83</v>
      </c>
      <c r="L81" s="15">
        <v>112</v>
      </c>
      <c r="M81" s="15">
        <v>142</v>
      </c>
      <c r="N81" s="15">
        <v>171</v>
      </c>
      <c r="O81" s="15">
        <v>200</v>
      </c>
      <c r="P81" s="15">
        <v>226</v>
      </c>
      <c r="Q81" s="15">
        <v>251</v>
      </c>
      <c r="R81" s="15">
        <v>275</v>
      </c>
      <c r="S81" s="15">
        <v>298</v>
      </c>
      <c r="T81" s="15">
        <v>320</v>
      </c>
      <c r="U81" s="15">
        <v>343</v>
      </c>
      <c r="V81" s="15">
        <v>365</v>
      </c>
      <c r="W81" s="15">
        <v>21</v>
      </c>
      <c r="X81" s="15">
        <v>43</v>
      </c>
      <c r="Y81" s="15">
        <v>66</v>
      </c>
      <c r="Z81" s="15">
        <v>88</v>
      </c>
      <c r="AA81" s="15">
        <v>110</v>
      </c>
      <c r="AB81" s="15">
        <v>130</v>
      </c>
      <c r="AC81" s="15">
        <v>149</v>
      </c>
      <c r="AD81" s="15">
        <v>165</v>
      </c>
      <c r="AE81" s="15">
        <v>178</v>
      </c>
      <c r="AF81" s="15">
        <v>186</v>
      </c>
      <c r="AG81" s="15">
        <v>191</v>
      </c>
      <c r="AH81" s="15">
        <v>191</v>
      </c>
      <c r="AI81" s="15">
        <v>186</v>
      </c>
      <c r="AJ81" s="15">
        <v>180</v>
      </c>
      <c r="AK81" s="15">
        <v>175</v>
      </c>
      <c r="AL81" s="15">
        <v>173</v>
      </c>
      <c r="AM81" s="15">
        <v>179</v>
      </c>
      <c r="AN81" s="15">
        <v>195</v>
      </c>
      <c r="AO81" s="15">
        <v>220</v>
      </c>
      <c r="AP81" s="15">
        <v>255</v>
      </c>
      <c r="AQ81" s="15">
        <v>297</v>
      </c>
      <c r="AR81" s="15">
        <v>344</v>
      </c>
      <c r="AS81" s="15">
        <v>28</v>
      </c>
      <c r="AT81" s="15">
        <v>73</v>
      </c>
      <c r="AU81" s="15">
        <v>113</v>
      </c>
      <c r="AV81" s="15">
        <v>146</v>
      </c>
      <c r="AW81" s="15">
        <v>170</v>
      </c>
      <c r="AX81" s="15">
        <v>183</v>
      </c>
      <c r="AY81" s="15">
        <v>186</v>
      </c>
      <c r="AZ81" s="15">
        <v>180</v>
      </c>
      <c r="BA81" s="15">
        <v>170</v>
      </c>
      <c r="BB81" s="15">
        <v>158</v>
      </c>
      <c r="BC81" s="15">
        <v>145</v>
      </c>
    </row>
    <row r="82" spans="2:55" ht="18">
      <c r="B82" s="15" t="s">
        <v>88</v>
      </c>
      <c r="C82" s="15">
        <v>84</v>
      </c>
      <c r="D82" s="15">
        <v>55</v>
      </c>
      <c r="E82" s="15">
        <v>36</v>
      </c>
      <c r="F82" s="15">
        <v>27</v>
      </c>
      <c r="G82" s="15">
        <v>28</v>
      </c>
      <c r="H82" s="15">
        <v>37</v>
      </c>
      <c r="I82" s="15">
        <v>51</v>
      </c>
      <c r="J82" s="15">
        <v>70</v>
      </c>
      <c r="K82" s="15">
        <v>92</v>
      </c>
      <c r="L82" s="15">
        <v>117</v>
      </c>
      <c r="M82" s="15">
        <v>141</v>
      </c>
      <c r="N82" s="15">
        <v>166</v>
      </c>
      <c r="O82" s="15">
        <v>189</v>
      </c>
      <c r="P82" s="15">
        <v>212</v>
      </c>
      <c r="Q82" s="15">
        <v>233</v>
      </c>
      <c r="R82" s="15">
        <v>253</v>
      </c>
      <c r="S82" s="15">
        <v>273</v>
      </c>
      <c r="T82" s="15">
        <v>293</v>
      </c>
      <c r="U82" s="15">
        <v>312</v>
      </c>
      <c r="V82" s="15">
        <v>332</v>
      </c>
      <c r="W82" s="15">
        <v>352</v>
      </c>
      <c r="X82" s="15">
        <v>7</v>
      </c>
      <c r="Y82" s="15">
        <v>27</v>
      </c>
      <c r="Z82" s="15">
        <v>46</v>
      </c>
      <c r="AA82" s="15">
        <v>65</v>
      </c>
      <c r="AB82" s="15">
        <v>83</v>
      </c>
      <c r="AC82" s="15">
        <v>98</v>
      </c>
      <c r="AD82" s="15">
        <v>112</v>
      </c>
      <c r="AE82" s="15">
        <v>122</v>
      </c>
      <c r="AF82" s="15">
        <v>128</v>
      </c>
      <c r="AG82" s="15">
        <v>130</v>
      </c>
      <c r="AH82" s="15">
        <v>128</v>
      </c>
      <c r="AI82" s="15">
        <v>123</v>
      </c>
      <c r="AJ82" s="15">
        <v>117</v>
      </c>
      <c r="AK82" s="15">
        <v>112</v>
      </c>
      <c r="AL82" s="15">
        <v>113</v>
      </c>
      <c r="AM82" s="15">
        <v>122</v>
      </c>
      <c r="AN82" s="15">
        <v>141</v>
      </c>
      <c r="AO82" s="15">
        <v>170</v>
      </c>
      <c r="AP82" s="15">
        <v>205</v>
      </c>
      <c r="AQ82" s="15">
        <v>246</v>
      </c>
      <c r="AR82" s="15">
        <v>290</v>
      </c>
      <c r="AS82" s="15">
        <v>334</v>
      </c>
      <c r="AT82" s="15">
        <v>9</v>
      </c>
      <c r="AU82" s="15">
        <v>43</v>
      </c>
      <c r="AV82" s="15">
        <v>70</v>
      </c>
      <c r="AW82" s="15">
        <v>87</v>
      </c>
      <c r="AX82" s="15">
        <v>94</v>
      </c>
      <c r="AY82" s="15">
        <v>94</v>
      </c>
      <c r="AZ82" s="15">
        <v>87</v>
      </c>
      <c r="BA82" s="15">
        <v>78</v>
      </c>
      <c r="BB82" s="15">
        <v>68</v>
      </c>
      <c r="BC82" s="15">
        <v>59</v>
      </c>
    </row>
    <row r="83" spans="2:55" ht="15.75">
      <c r="B83" s="15" t="s">
        <v>89</v>
      </c>
      <c r="C83" s="15">
        <v>68</v>
      </c>
      <c r="D83" s="15">
        <v>47</v>
      </c>
      <c r="E83" s="15">
        <v>36</v>
      </c>
      <c r="F83" s="15">
        <v>33</v>
      </c>
      <c r="G83" s="15">
        <v>37</v>
      </c>
      <c r="H83" s="15">
        <v>45</v>
      </c>
      <c r="I83" s="15">
        <v>58</v>
      </c>
      <c r="J83" s="15">
        <v>74</v>
      </c>
      <c r="K83" s="15">
        <v>92</v>
      </c>
      <c r="L83" s="15">
        <v>111</v>
      </c>
      <c r="M83" s="15">
        <v>131</v>
      </c>
      <c r="N83" s="15">
        <v>151</v>
      </c>
      <c r="O83" s="15">
        <v>169</v>
      </c>
      <c r="P83" s="15">
        <v>187</v>
      </c>
      <c r="Q83" s="15">
        <v>205</v>
      </c>
      <c r="R83" s="15">
        <v>221</v>
      </c>
      <c r="S83" s="15">
        <v>238</v>
      </c>
      <c r="T83" s="15">
        <v>255</v>
      </c>
      <c r="U83" s="15">
        <v>271</v>
      </c>
      <c r="V83" s="15">
        <v>288</v>
      </c>
      <c r="W83" s="15">
        <v>305</v>
      </c>
      <c r="X83" s="15">
        <v>323</v>
      </c>
      <c r="Y83" s="15">
        <v>340</v>
      </c>
      <c r="Z83" s="15">
        <v>357</v>
      </c>
      <c r="AA83" s="15">
        <v>8</v>
      </c>
      <c r="AB83" s="15">
        <v>22</v>
      </c>
      <c r="AC83" s="15">
        <v>34</v>
      </c>
      <c r="AD83" s="15">
        <v>44</v>
      </c>
      <c r="AE83" s="15">
        <v>51</v>
      </c>
      <c r="AF83" s="15">
        <v>55</v>
      </c>
      <c r="AG83" s="15">
        <v>56</v>
      </c>
      <c r="AH83" s="15">
        <v>53</v>
      </c>
      <c r="AI83" s="15">
        <v>47</v>
      </c>
      <c r="AJ83" s="15">
        <v>41</v>
      </c>
      <c r="AK83" s="15">
        <v>39</v>
      </c>
      <c r="AL83" s="15">
        <v>42</v>
      </c>
      <c r="AM83" s="15">
        <v>54</v>
      </c>
      <c r="AN83" s="15">
        <v>75</v>
      </c>
      <c r="AO83" s="15">
        <v>104</v>
      </c>
      <c r="AP83" s="15">
        <v>138</v>
      </c>
      <c r="AQ83" s="15">
        <v>175</v>
      </c>
      <c r="AR83" s="15">
        <v>213</v>
      </c>
      <c r="AS83" s="15">
        <v>251</v>
      </c>
      <c r="AT83" s="15">
        <v>284</v>
      </c>
      <c r="AU83" s="15">
        <v>312</v>
      </c>
      <c r="AV83" s="15">
        <v>330</v>
      </c>
      <c r="AW83" s="15">
        <v>340</v>
      </c>
      <c r="AX83" s="15">
        <v>344</v>
      </c>
      <c r="AY83" s="15">
        <v>342</v>
      </c>
      <c r="AZ83" s="15">
        <v>335</v>
      </c>
      <c r="BA83" s="15">
        <v>328</v>
      </c>
      <c r="BB83" s="15">
        <v>322</v>
      </c>
      <c r="BC83" s="15">
        <v>319</v>
      </c>
    </row>
    <row r="84" spans="2:55" ht="18">
      <c r="B84" s="15" t="s">
        <v>90</v>
      </c>
      <c r="C84" s="15">
        <v>52</v>
      </c>
      <c r="D84" s="15">
        <v>39</v>
      </c>
      <c r="E84" s="15">
        <v>34</v>
      </c>
      <c r="F84" s="15">
        <v>34</v>
      </c>
      <c r="G84" s="15">
        <v>39</v>
      </c>
      <c r="H84" s="15">
        <v>47</v>
      </c>
      <c r="I84" s="15">
        <v>57</v>
      </c>
      <c r="J84" s="15">
        <v>69</v>
      </c>
      <c r="K84" s="15">
        <v>83</v>
      </c>
      <c r="L84" s="15">
        <v>97</v>
      </c>
      <c r="M84" s="15">
        <v>112</v>
      </c>
      <c r="N84" s="15">
        <v>126</v>
      </c>
      <c r="O84" s="15">
        <v>140</v>
      </c>
      <c r="P84" s="15">
        <v>154</v>
      </c>
      <c r="Q84" s="15">
        <v>167</v>
      </c>
      <c r="R84" s="15">
        <v>180</v>
      </c>
      <c r="S84" s="15">
        <v>193</v>
      </c>
      <c r="T84" s="15">
        <v>207</v>
      </c>
      <c r="U84" s="15">
        <v>220</v>
      </c>
      <c r="V84" s="15">
        <v>233</v>
      </c>
      <c r="W84" s="15">
        <v>247</v>
      </c>
      <c r="X84" s="15">
        <v>261</v>
      </c>
      <c r="Y84" s="15">
        <v>274</v>
      </c>
      <c r="Z84" s="15">
        <v>287</v>
      </c>
      <c r="AA84" s="15">
        <v>299</v>
      </c>
      <c r="AB84" s="15">
        <v>310</v>
      </c>
      <c r="AC84" s="15">
        <v>320</v>
      </c>
      <c r="AD84" s="15">
        <v>327</v>
      </c>
      <c r="AE84" s="15">
        <v>332</v>
      </c>
      <c r="AF84" s="15">
        <v>334</v>
      </c>
      <c r="AG84" s="15">
        <v>333</v>
      </c>
      <c r="AH84" s="15">
        <v>329</v>
      </c>
      <c r="AI84" s="15">
        <v>324</v>
      </c>
      <c r="AJ84" s="15">
        <v>320</v>
      </c>
      <c r="AK84" s="15">
        <v>320</v>
      </c>
      <c r="AL84" s="15">
        <v>326</v>
      </c>
      <c r="AM84" s="15">
        <v>339</v>
      </c>
      <c r="AN84" s="15">
        <v>360</v>
      </c>
      <c r="AO84" s="15">
        <v>21</v>
      </c>
      <c r="AP84" s="15">
        <v>50</v>
      </c>
      <c r="AQ84" s="15">
        <v>80</v>
      </c>
      <c r="AR84" s="15">
        <v>111</v>
      </c>
      <c r="AS84" s="15">
        <v>141</v>
      </c>
      <c r="AT84" s="15">
        <v>167</v>
      </c>
      <c r="AU84" s="15">
        <v>186</v>
      </c>
      <c r="AV84" s="15">
        <v>197</v>
      </c>
      <c r="AW84" s="15">
        <v>203</v>
      </c>
      <c r="AX84" s="15">
        <v>205</v>
      </c>
      <c r="AY84" s="15">
        <v>204</v>
      </c>
      <c r="AZ84" s="15">
        <v>197</v>
      </c>
      <c r="BA84" s="15">
        <v>193</v>
      </c>
      <c r="BB84" s="15">
        <v>191</v>
      </c>
      <c r="BC84" s="15">
        <v>195</v>
      </c>
    </row>
    <row r="85" spans="2:55" ht="15.75">
      <c r="B85" s="15" t="s">
        <v>91</v>
      </c>
      <c r="C85" s="15">
        <v>35</v>
      </c>
      <c r="D85" s="15">
        <v>30</v>
      </c>
      <c r="E85" s="15">
        <v>28</v>
      </c>
      <c r="F85" s="15">
        <v>30</v>
      </c>
      <c r="G85" s="15">
        <v>34</v>
      </c>
      <c r="H85" s="15">
        <v>40</v>
      </c>
      <c r="I85" s="15">
        <v>47</v>
      </c>
      <c r="J85" s="15">
        <v>55</v>
      </c>
      <c r="K85" s="15">
        <v>64</v>
      </c>
      <c r="L85" s="15">
        <v>73</v>
      </c>
      <c r="M85" s="15">
        <v>83</v>
      </c>
      <c r="N85" s="15">
        <v>93</v>
      </c>
      <c r="O85" s="15">
        <v>102</v>
      </c>
      <c r="P85" s="15">
        <v>112</v>
      </c>
      <c r="Q85" s="15">
        <v>121</v>
      </c>
      <c r="R85" s="15">
        <v>130</v>
      </c>
      <c r="S85" s="15">
        <v>139</v>
      </c>
      <c r="T85" s="15">
        <v>148</v>
      </c>
      <c r="U85" s="15">
        <v>158</v>
      </c>
      <c r="V85" s="15">
        <v>167</v>
      </c>
      <c r="W85" s="15">
        <v>177</v>
      </c>
      <c r="X85" s="15">
        <v>186</v>
      </c>
      <c r="Y85" s="15">
        <v>196</v>
      </c>
      <c r="Z85" s="15">
        <v>205</v>
      </c>
      <c r="AA85" s="15">
        <v>213</v>
      </c>
      <c r="AB85" s="15">
        <v>220</v>
      </c>
      <c r="AC85" s="15">
        <v>226</v>
      </c>
      <c r="AD85" s="15">
        <v>230</v>
      </c>
      <c r="AE85" s="15">
        <v>233</v>
      </c>
      <c r="AF85" s="15">
        <v>234</v>
      </c>
      <c r="AG85" s="15">
        <v>232</v>
      </c>
      <c r="AH85" s="15">
        <v>229</v>
      </c>
      <c r="AI85" s="15">
        <v>225</v>
      </c>
      <c r="AJ85" s="15">
        <v>223</v>
      </c>
      <c r="AK85" s="15">
        <v>225</v>
      </c>
      <c r="AL85" s="15">
        <v>232</v>
      </c>
      <c r="AM85" s="15">
        <v>245</v>
      </c>
      <c r="AN85" s="15">
        <v>262</v>
      </c>
      <c r="AO85" s="15">
        <v>282</v>
      </c>
      <c r="AP85" s="15">
        <v>303</v>
      </c>
      <c r="AQ85" s="15">
        <v>324</v>
      </c>
      <c r="AR85" s="15">
        <v>346</v>
      </c>
      <c r="AS85" s="15">
        <v>3</v>
      </c>
      <c r="AT85" s="15">
        <v>19</v>
      </c>
      <c r="AU85" s="15">
        <v>29</v>
      </c>
      <c r="AV85" s="15">
        <v>35</v>
      </c>
      <c r="AW85" s="15">
        <v>39</v>
      </c>
      <c r="AX85" s="15">
        <v>40</v>
      </c>
      <c r="AY85" s="15">
        <v>38</v>
      </c>
      <c r="AZ85" s="15">
        <v>32</v>
      </c>
      <c r="BA85" s="15">
        <v>31</v>
      </c>
      <c r="BB85" s="15">
        <v>35</v>
      </c>
      <c r="BC85" s="15">
        <v>39</v>
      </c>
    </row>
    <row r="86" spans="2:55" ht="18">
      <c r="B86" s="15" t="s">
        <v>92</v>
      </c>
      <c r="C86" s="15">
        <v>19</v>
      </c>
      <c r="D86" s="15">
        <v>17</v>
      </c>
      <c r="E86" s="15">
        <v>17</v>
      </c>
      <c r="F86" s="15">
        <v>19</v>
      </c>
      <c r="G86" s="15">
        <v>21</v>
      </c>
      <c r="H86" s="15">
        <v>24</v>
      </c>
      <c r="I86" s="15">
        <v>28</v>
      </c>
      <c r="J86" s="15">
        <v>32</v>
      </c>
      <c r="K86" s="15">
        <v>36</v>
      </c>
      <c r="L86" s="15">
        <v>41</v>
      </c>
      <c r="M86" s="15">
        <v>46</v>
      </c>
      <c r="N86" s="15">
        <v>51</v>
      </c>
      <c r="O86" s="15">
        <v>55</v>
      </c>
      <c r="P86" s="15">
        <v>60</v>
      </c>
      <c r="Q86" s="15">
        <v>65</v>
      </c>
      <c r="R86" s="15">
        <v>70</v>
      </c>
      <c r="S86" s="15">
        <v>75</v>
      </c>
      <c r="T86" s="15">
        <v>79</v>
      </c>
      <c r="U86" s="15">
        <v>84</v>
      </c>
      <c r="V86" s="15">
        <v>89</v>
      </c>
      <c r="W86" s="15">
        <v>94</v>
      </c>
      <c r="X86" s="15">
        <v>99</v>
      </c>
      <c r="Y86" s="15">
        <v>104</v>
      </c>
      <c r="Z86" s="15">
        <v>109</v>
      </c>
      <c r="AA86" s="15">
        <v>113</v>
      </c>
      <c r="AB86" s="15">
        <v>116</v>
      </c>
      <c r="AC86" s="15">
        <v>119</v>
      </c>
      <c r="AD86" s="15">
        <v>121</v>
      </c>
      <c r="AE86" s="15">
        <v>122</v>
      </c>
      <c r="AF86" s="15">
        <v>122</v>
      </c>
      <c r="AG86" s="15">
        <v>121</v>
      </c>
      <c r="AH86" s="15">
        <v>119</v>
      </c>
      <c r="AI86" s="15">
        <v>117</v>
      </c>
      <c r="AJ86" s="15">
        <v>117</v>
      </c>
      <c r="AK86" s="15">
        <v>120</v>
      </c>
      <c r="AL86" s="15">
        <v>125</v>
      </c>
      <c r="AM86" s="15">
        <v>133</v>
      </c>
      <c r="AN86" s="15">
        <v>143</v>
      </c>
      <c r="AO86" s="15">
        <v>154</v>
      </c>
      <c r="AP86" s="15">
        <v>165</v>
      </c>
      <c r="AQ86" s="15">
        <v>176</v>
      </c>
      <c r="AR86" s="15">
        <v>189</v>
      </c>
      <c r="AS86" s="15">
        <v>200</v>
      </c>
      <c r="AT86" s="15">
        <v>207</v>
      </c>
      <c r="AU86" s="15">
        <v>212</v>
      </c>
      <c r="AV86" s="15">
        <v>214</v>
      </c>
      <c r="AW86" s="15">
        <v>216</v>
      </c>
      <c r="AX86" s="15">
        <v>217</v>
      </c>
      <c r="AY86" s="15">
        <v>215</v>
      </c>
      <c r="AZ86" s="15">
        <v>212</v>
      </c>
      <c r="BA86" s="15">
        <v>215</v>
      </c>
      <c r="BB86" s="15">
        <v>218</v>
      </c>
      <c r="BC86" s="15">
        <v>221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T35"/>
  <sheetViews>
    <sheetView workbookViewId="0">
      <selection activeCell="L2" sqref="L2"/>
    </sheetView>
  </sheetViews>
  <sheetFormatPr baseColWidth="10" defaultColWidth="10.85546875" defaultRowHeight="15"/>
  <cols>
    <col min="1" max="1" width="22.42578125" style="97" customWidth="1"/>
    <col min="2" max="2" width="17.28515625" style="99" customWidth="1"/>
    <col min="3" max="3" width="7.140625" style="97" bestFit="1" customWidth="1"/>
    <col min="4" max="4" width="10" style="97" bestFit="1" customWidth="1"/>
    <col min="5" max="5" width="7.42578125" style="97" customWidth="1"/>
    <col min="6" max="6" width="11" style="97" bestFit="1" customWidth="1"/>
    <col min="7" max="7" width="4.42578125" style="97" bestFit="1" customWidth="1"/>
    <col min="8" max="8" width="10" style="97" bestFit="1" customWidth="1"/>
    <col min="9" max="10" width="10.85546875" style="97"/>
    <col min="11" max="11" width="13.7109375" style="97" bestFit="1" customWidth="1"/>
    <col min="12" max="13" width="10.85546875" style="97"/>
    <col min="14" max="14" width="7.42578125" style="97" bestFit="1" customWidth="1"/>
    <col min="15" max="16" width="10.85546875" style="97"/>
    <col min="17" max="17" width="14" style="97" customWidth="1"/>
    <col min="18" max="18" width="13.28515625" style="97" customWidth="1"/>
    <col min="19" max="16384" width="10.85546875" style="97"/>
  </cols>
  <sheetData>
    <row r="1" spans="1:20" ht="15.75" thickBot="1"/>
    <row r="2" spans="1:20" ht="15.75" customHeight="1" thickBot="1">
      <c r="A2" s="594" t="s">
        <v>211</v>
      </c>
      <c r="B2" s="595"/>
      <c r="D2" s="209"/>
      <c r="E2" s="210" t="s">
        <v>212</v>
      </c>
      <c r="F2" s="211"/>
      <c r="K2" s="132" t="s">
        <v>213</v>
      </c>
      <c r="L2" s="212">
        <f>+B8-IF(Condicion="Fumador",0,2)</f>
        <v>45</v>
      </c>
      <c r="O2" s="596" t="s">
        <v>214</v>
      </c>
      <c r="P2" s="597"/>
      <c r="Q2" s="598"/>
    </row>
    <row r="3" spans="1:20" ht="15.75" customHeight="1">
      <c r="A3" s="213" t="s">
        <v>207</v>
      </c>
      <c r="B3" s="214" t="s">
        <v>10</v>
      </c>
      <c r="D3" s="215"/>
      <c r="E3" s="211"/>
      <c r="F3" s="211"/>
      <c r="K3" s="132" t="s">
        <v>205</v>
      </c>
      <c r="L3" s="216">
        <f>+VLOOKUP(B5,'Tasas y Gastos Admon'!$B$4:$D$7,2,FALSE)</f>
        <v>5.5E-2</v>
      </c>
      <c r="O3" s="217" t="s">
        <v>215</v>
      </c>
      <c r="P3" s="218"/>
      <c r="Q3" s="219">
        <f>+((SUMIF(R15:R34,1,L15:L34))/SUMIF(R15:R34,1,Q15:Q34))</f>
        <v>0</v>
      </c>
      <c r="R3" s="133"/>
      <c r="S3" s="220"/>
    </row>
    <row r="4" spans="1:20" ht="15.75" customHeight="1">
      <c r="A4" s="221" t="s">
        <v>178</v>
      </c>
      <c r="B4" s="222">
        <f>+Cotización!S18</f>
        <v>1</v>
      </c>
      <c r="K4" s="132" t="s">
        <v>216</v>
      </c>
      <c r="L4" s="216">
        <f>+VLOOKUP(B5,'Tasas y Gastos Admon'!$B$4:$D$7,3,FALSE)</f>
        <v>3.5000000000000003E-2</v>
      </c>
      <c r="O4" s="223" t="s">
        <v>217</v>
      </c>
      <c r="P4" s="224"/>
      <c r="Q4" s="225">
        <f>'Con extraprima (BIT)'!Q3-Q3</f>
        <v>0</v>
      </c>
      <c r="R4" s="134"/>
      <c r="T4" s="226"/>
    </row>
    <row r="5" spans="1:20" ht="15.75" customHeight="1">
      <c r="A5" s="221" t="s">
        <v>1</v>
      </c>
      <c r="B5" s="222" t="str">
        <f>+Cotización!C20</f>
        <v>Pesos</v>
      </c>
      <c r="O5" s="227" t="s">
        <v>218</v>
      </c>
      <c r="P5" s="228"/>
      <c r="Q5" s="229">
        <f>+Q3+Q4</f>
        <v>0</v>
      </c>
      <c r="T5" s="226"/>
    </row>
    <row r="6" spans="1:20" ht="15.75" customHeight="1">
      <c r="A6" s="221" t="s">
        <v>0</v>
      </c>
      <c r="B6" s="222" t="str">
        <f>+LEFT(Cotización!C11,1)</f>
        <v>M</v>
      </c>
      <c r="O6" s="230" t="s">
        <v>96</v>
      </c>
      <c r="P6" s="231"/>
      <c r="Q6" s="232">
        <f>+SA</f>
        <v>250000</v>
      </c>
    </row>
    <row r="7" spans="1:20" ht="15.75" customHeight="1">
      <c r="A7" s="221" t="s">
        <v>219</v>
      </c>
      <c r="B7" s="222" t="str">
        <f>+IF(Cotización!C13="Sí","Fumador","No Fumador")</f>
        <v>No Fumador</v>
      </c>
      <c r="I7" s="118"/>
      <c r="J7" s="118"/>
      <c r="O7" s="233" t="s">
        <v>221</v>
      </c>
      <c r="P7" s="231"/>
      <c r="Q7" s="234">
        <f>+Q3*Q6/1000</f>
        <v>0</v>
      </c>
    </row>
    <row r="8" spans="1:20" ht="15.75" customHeight="1">
      <c r="A8" s="221" t="s">
        <v>222</v>
      </c>
      <c r="B8" s="222">
        <f>+Cotización!I11</f>
        <v>47</v>
      </c>
      <c r="C8" s="97">
        <f>+MIN(Plazo,60-B8)</f>
        <v>1</v>
      </c>
      <c r="O8" s="235" t="s">
        <v>223</v>
      </c>
      <c r="P8" s="236"/>
      <c r="Q8" s="237">
        <f>+Q4*Q6/1000</f>
        <v>0</v>
      </c>
      <c r="R8" s="134"/>
    </row>
    <row r="9" spans="1:20" ht="15.75" customHeight="1">
      <c r="A9" s="221" t="s">
        <v>96</v>
      </c>
      <c r="B9" s="238">
        <f>+Cotización!G24</f>
        <v>250000</v>
      </c>
      <c r="C9" s="256">
        <f>+B10</f>
        <v>1</v>
      </c>
      <c r="O9" s="227" t="s">
        <v>224</v>
      </c>
      <c r="P9" s="228"/>
      <c r="Q9" s="239">
        <f>+Q7+Q8</f>
        <v>0</v>
      </c>
      <c r="R9" s="135">
        <f>+Q9-'Con extraprima (BIT)'!Q5</f>
        <v>0</v>
      </c>
    </row>
    <row r="10" spans="1:20" ht="15.75" customHeight="1">
      <c r="A10" s="590" t="s">
        <v>225</v>
      </c>
      <c r="B10" s="592">
        <f>+Cotización!K24</f>
        <v>1</v>
      </c>
      <c r="C10" s="599" t="s">
        <v>226</v>
      </c>
      <c r="D10" s="599"/>
      <c r="E10" s="599"/>
      <c r="F10" s="600"/>
      <c r="O10" s="235" t="s">
        <v>227</v>
      </c>
      <c r="P10" s="236"/>
      <c r="Q10" s="237">
        <v>500</v>
      </c>
    </row>
    <row r="11" spans="1:20" ht="21.75" customHeight="1" thickBot="1">
      <c r="A11" s="591"/>
      <c r="B11" s="593"/>
      <c r="C11" s="601"/>
      <c r="D11" s="601"/>
      <c r="E11" s="601"/>
      <c r="F11" s="602"/>
      <c r="O11" s="240" t="s">
        <v>228</v>
      </c>
      <c r="P11" s="241"/>
      <c r="Q11" s="242">
        <f>+Q9+Q10</f>
        <v>500</v>
      </c>
    </row>
    <row r="12" spans="1:20">
      <c r="A12" s="590" t="s">
        <v>266</v>
      </c>
      <c r="B12" s="592">
        <f>+Cotización!K26</f>
        <v>1</v>
      </c>
      <c r="C12" s="256">
        <f>+B12</f>
        <v>1</v>
      </c>
    </row>
    <row r="13" spans="1:20" s="99" customFormat="1" ht="15.75" thickBot="1">
      <c r="A13" s="591"/>
      <c r="B13" s="593"/>
      <c r="M13" s="243"/>
      <c r="R13" s="243"/>
    </row>
    <row r="14" spans="1:20" ht="18">
      <c r="A14" s="136" t="s">
        <v>1</v>
      </c>
      <c r="C14" s="99" t="s">
        <v>161</v>
      </c>
      <c r="D14" s="99" t="s">
        <v>229</v>
      </c>
      <c r="E14" s="107" t="s">
        <v>230</v>
      </c>
      <c r="F14" s="107" t="s">
        <v>231</v>
      </c>
      <c r="G14" s="107" t="s">
        <v>232</v>
      </c>
      <c r="H14" s="107" t="s">
        <v>233</v>
      </c>
      <c r="I14" s="107" t="s">
        <v>258</v>
      </c>
      <c r="J14" s="107" t="s">
        <v>259</v>
      </c>
      <c r="K14" s="33" t="s">
        <v>260</v>
      </c>
      <c r="L14" s="33" t="s">
        <v>237</v>
      </c>
      <c r="M14" s="99"/>
      <c r="N14" s="33" t="s">
        <v>238</v>
      </c>
      <c r="O14" s="33" t="s">
        <v>239</v>
      </c>
      <c r="P14" s="33" t="s">
        <v>240</v>
      </c>
      <c r="Q14" s="33" t="s">
        <v>241</v>
      </c>
      <c r="R14" s="97" t="s">
        <v>261</v>
      </c>
    </row>
    <row r="15" spans="1:20">
      <c r="A15" s="137" t="s">
        <v>3</v>
      </c>
      <c r="C15" s="99">
        <v>1</v>
      </c>
      <c r="D15" s="138">
        <f>+IF($C15&gt;Plazo,0,VLOOKUP($L$2+$C15-1,'Tabla (BIT)'!$T$3:$W$104,4,FALSE))</f>
        <v>2.2268750230000078E-3</v>
      </c>
      <c r="E15" s="139">
        <v>1</v>
      </c>
      <c r="F15" s="140">
        <f>+D15*E15</f>
        <v>2.2268750230000078E-3</v>
      </c>
      <c r="G15" s="134">
        <f t="shared" ref="G15:G34" si="0">+IF($C15&gt;Plazo,0,VLOOKUP($C15,IF($B$5="Dólares",CaducidadDolares,CaducidadPesos),2,FALSE))</f>
        <v>0.35</v>
      </c>
      <c r="H15" s="138">
        <v>1</v>
      </c>
      <c r="I15" s="141">
        <f>+IF($C15&gt;Plazo,0,VLOOKUP($L$2+$C15-1,'Tabla (BIT)'!$T$3:$X$104,5,FALSE))</f>
        <v>6.6348095297681685E-4</v>
      </c>
      <c r="J15" s="141">
        <f>+(100*K15*I15*(1+$L$3/2))/(1+$L$3)</f>
        <v>0</v>
      </c>
      <c r="K15" s="135">
        <f>+IF(C15&gt;Plazo,0,VLOOKUP(C15,'a inv'!$D$6:$F$519,3,0))</f>
        <v>0</v>
      </c>
      <c r="L15" s="142">
        <f t="shared" ref="L15:L34" si="1">+H15*(J15)</f>
        <v>0</v>
      </c>
      <c r="M15" s="133"/>
      <c r="N15" s="139">
        <v>0.08</v>
      </c>
      <c r="O15" s="131">
        <v>0.91</v>
      </c>
      <c r="P15" s="131">
        <f t="shared" ref="P15:P34" si="2">+IF($C15&gt;Plazo,0,(0.03)*POWER(1+Inflacion,(C15-1)))</f>
        <v>0.03</v>
      </c>
      <c r="Q15" s="142">
        <f t="shared" ref="Q15:Q34" si="3">+H15*(1-N15-O15-P15)</f>
        <v>-1.999999999999999E-2</v>
      </c>
      <c r="R15" s="135">
        <f t="shared" ref="R15:R34" si="4">+IF(C15&lt;=$C$8,1,0)</f>
        <v>1</v>
      </c>
      <c r="S15" s="135"/>
    </row>
    <row r="16" spans="1:20">
      <c r="A16" s="143" t="s">
        <v>94</v>
      </c>
      <c r="C16" s="99">
        <v>2</v>
      </c>
      <c r="D16" s="138">
        <f>+IF($C16&gt;Plazo,0,VLOOKUP($L$2+$C16-1,'Tabla (BIT)'!$T$3:$W$104,4,FALSE))</f>
        <v>0</v>
      </c>
      <c r="E16" s="139">
        <v>1</v>
      </c>
      <c r="F16" s="140">
        <f t="shared" ref="F16:F34" si="5">+D16*E16</f>
        <v>0</v>
      </c>
      <c r="G16" s="134">
        <f t="shared" si="0"/>
        <v>0</v>
      </c>
      <c r="H16" s="138">
        <f>IF($C16&gt;Plazo,0,(H15*(1-F15-G15))/(1+Tasa))</f>
        <v>0</v>
      </c>
      <c r="I16" s="141">
        <f>+IF($C16&gt;Plazo,0,VLOOKUP($L$2+$C16-1,'Tabla (BIT)'!$T$3:$X$104,5,FALSE))</f>
        <v>0</v>
      </c>
      <c r="J16" s="141">
        <f t="shared" ref="J16:J34" si="6">+(100*K16*I16*(1+$L$3/2))/(1+$L$3)</f>
        <v>0</v>
      </c>
      <c r="K16" s="135">
        <f>+IF(C16&gt;Plazo,0,VLOOKUP(C16,'a inv'!$D$6:$F$519,3,0))</f>
        <v>0</v>
      </c>
      <c r="L16" s="142">
        <f t="shared" si="1"/>
        <v>0</v>
      </c>
      <c r="M16" s="133"/>
      <c r="N16" s="139">
        <v>0.08</v>
      </c>
      <c r="O16" s="131">
        <v>0.36249999999999999</v>
      </c>
      <c r="P16" s="131">
        <f t="shared" si="2"/>
        <v>0</v>
      </c>
      <c r="Q16" s="142">
        <f t="shared" si="3"/>
        <v>0</v>
      </c>
      <c r="R16" s="135">
        <f t="shared" si="4"/>
        <v>0</v>
      </c>
      <c r="S16" s="135"/>
    </row>
    <row r="17" spans="1:19">
      <c r="A17" s="144" t="s">
        <v>95</v>
      </c>
      <c r="C17" s="99">
        <v>3</v>
      </c>
      <c r="D17" s="138">
        <f>+IF($C17&gt;Plazo,0,VLOOKUP($L$2+$C17-1,'Tabla (BIT)'!$T$3:$W$104,4,FALSE))</f>
        <v>0</v>
      </c>
      <c r="E17" s="139">
        <v>1</v>
      </c>
      <c r="F17" s="140">
        <f t="shared" si="5"/>
        <v>0</v>
      </c>
      <c r="G17" s="134">
        <f t="shared" si="0"/>
        <v>0</v>
      </c>
      <c r="H17" s="138">
        <f t="shared" ref="H17:H34" si="7">IF($C17&gt;Plazo,0,(H16*(1-F16-G16))/(1+Tasa))</f>
        <v>0</v>
      </c>
      <c r="I17" s="141">
        <f>+IF($C17&gt;Plazo,0,VLOOKUP($L$2+$C17-1,'Tabla (BIT)'!$T$3:$X$104,5,FALSE))</f>
        <v>0</v>
      </c>
      <c r="J17" s="141">
        <f t="shared" si="6"/>
        <v>0</v>
      </c>
      <c r="K17" s="135">
        <f>+IF(C17&gt;Plazo,0,VLOOKUP(C17,'a inv'!$D$6:$F$519,3,0))</f>
        <v>0</v>
      </c>
      <c r="L17" s="142">
        <f t="shared" si="1"/>
        <v>0</v>
      </c>
      <c r="M17" s="133"/>
      <c r="N17" s="139">
        <v>0.08</v>
      </c>
      <c r="O17" s="131">
        <v>0.23749999999999999</v>
      </c>
      <c r="P17" s="131">
        <f t="shared" si="2"/>
        <v>0</v>
      </c>
      <c r="Q17" s="142">
        <f t="shared" si="3"/>
        <v>0</v>
      </c>
      <c r="R17" s="135">
        <f t="shared" si="4"/>
        <v>0</v>
      </c>
      <c r="S17" s="135"/>
    </row>
    <row r="18" spans="1:19">
      <c r="A18" s="136" t="s">
        <v>178</v>
      </c>
      <c r="C18" s="99">
        <v>4</v>
      </c>
      <c r="D18" s="138">
        <f>+IF($C18&gt;Plazo,0,VLOOKUP($L$2+$C18-1,'Tabla (BIT)'!$T$3:$W$104,4,FALSE))</f>
        <v>0</v>
      </c>
      <c r="E18" s="139">
        <v>1</v>
      </c>
      <c r="F18" s="140">
        <f t="shared" si="5"/>
        <v>0</v>
      </c>
      <c r="G18" s="134">
        <f t="shared" si="0"/>
        <v>0</v>
      </c>
      <c r="H18" s="138">
        <f t="shared" si="7"/>
        <v>0</v>
      </c>
      <c r="I18" s="141">
        <f>+IF($C18&gt;Plazo,0,VLOOKUP($L$2+$C18-1,'Tabla (BIT)'!$T$3:$X$104,5,FALSE))</f>
        <v>0</v>
      </c>
      <c r="J18" s="141">
        <f t="shared" si="6"/>
        <v>0</v>
      </c>
      <c r="K18" s="135">
        <f>+IF(C18&gt;Plazo,0,VLOOKUP(C18,'a inv'!$D$6:$F$519,3,0))</f>
        <v>0</v>
      </c>
      <c r="L18" s="142">
        <f t="shared" si="1"/>
        <v>0</v>
      </c>
      <c r="M18" s="133"/>
      <c r="N18" s="139">
        <v>0.08</v>
      </c>
      <c r="O18" s="131">
        <v>0.23749999999999999</v>
      </c>
      <c r="P18" s="131">
        <f t="shared" si="2"/>
        <v>0</v>
      </c>
      <c r="Q18" s="142">
        <f t="shared" si="3"/>
        <v>0</v>
      </c>
      <c r="R18" s="135">
        <f t="shared" si="4"/>
        <v>0</v>
      </c>
      <c r="S18" s="135"/>
    </row>
    <row r="19" spans="1:19">
      <c r="A19" s="145">
        <v>1</v>
      </c>
      <c r="C19" s="99">
        <v>5</v>
      </c>
      <c r="D19" s="138">
        <f>+IF($C19&gt;Plazo,0,VLOOKUP($L$2+$C19-1,'Tabla (BIT)'!$T$3:$W$104,4,FALSE))</f>
        <v>0</v>
      </c>
      <c r="E19" s="139">
        <v>1</v>
      </c>
      <c r="F19" s="140">
        <f t="shared" si="5"/>
        <v>0</v>
      </c>
      <c r="G19" s="134">
        <f t="shared" si="0"/>
        <v>0</v>
      </c>
      <c r="H19" s="138">
        <f t="shared" si="7"/>
        <v>0</v>
      </c>
      <c r="I19" s="141">
        <f>+IF($C19&gt;Plazo,0,VLOOKUP($L$2+$C19-1,'Tabla (BIT)'!$T$3:$X$104,5,FALSE))</f>
        <v>0</v>
      </c>
      <c r="J19" s="141">
        <f t="shared" si="6"/>
        <v>0</v>
      </c>
      <c r="K19" s="135">
        <f>+IF(C19&gt;Plazo,0,VLOOKUP(C19,'a inv'!$D$6:$F$519,3,0))</f>
        <v>0</v>
      </c>
      <c r="L19" s="142">
        <f t="shared" si="1"/>
        <v>0</v>
      </c>
      <c r="M19" s="133"/>
      <c r="N19" s="139">
        <v>0.08</v>
      </c>
      <c r="O19" s="131">
        <v>7.4999999999999997E-2</v>
      </c>
      <c r="P19" s="131">
        <f t="shared" si="2"/>
        <v>0</v>
      </c>
      <c r="Q19" s="142">
        <f t="shared" si="3"/>
        <v>0</v>
      </c>
      <c r="R19" s="135">
        <f t="shared" si="4"/>
        <v>0</v>
      </c>
      <c r="S19" s="135"/>
    </row>
    <row r="20" spans="1:19">
      <c r="A20" s="146">
        <v>5</v>
      </c>
      <c r="C20" s="99">
        <v>6</v>
      </c>
      <c r="D20" s="138">
        <f>+IF($C20&gt;Plazo,0,VLOOKUP($L$2+$C20-1,'Tabla (BIT)'!$T$3:$W$104,4,FALSE))</f>
        <v>0</v>
      </c>
      <c r="E20" s="139">
        <v>1</v>
      </c>
      <c r="F20" s="140">
        <f t="shared" si="5"/>
        <v>0</v>
      </c>
      <c r="G20" s="134">
        <f t="shared" si="0"/>
        <v>0</v>
      </c>
      <c r="H20" s="138">
        <f t="shared" si="7"/>
        <v>0</v>
      </c>
      <c r="I20" s="141">
        <f>+IF($C20&gt;Plazo,0,VLOOKUP($L$2+$C20-1,'Tabla (BIT)'!$T$3:$X$104,5,FALSE))</f>
        <v>0</v>
      </c>
      <c r="J20" s="141">
        <f t="shared" si="6"/>
        <v>0</v>
      </c>
      <c r="K20" s="135">
        <f>+IF(C20&gt;Plazo,0,VLOOKUP(C20,'a inv'!$D$6:$F$519,3,0))</f>
        <v>0</v>
      </c>
      <c r="L20" s="142">
        <f t="shared" si="1"/>
        <v>0</v>
      </c>
      <c r="M20" s="133"/>
      <c r="N20" s="139">
        <v>0.08</v>
      </c>
      <c r="O20" s="131">
        <v>7.4999999999999997E-2</v>
      </c>
      <c r="P20" s="131">
        <f t="shared" si="2"/>
        <v>0</v>
      </c>
      <c r="Q20" s="142">
        <f t="shared" si="3"/>
        <v>0</v>
      </c>
      <c r="R20" s="135">
        <f t="shared" si="4"/>
        <v>0</v>
      </c>
      <c r="S20" s="135"/>
    </row>
    <row r="21" spans="1:19">
      <c r="A21" s="146">
        <v>10</v>
      </c>
      <c r="C21" s="99">
        <v>7</v>
      </c>
      <c r="D21" s="138">
        <f>+IF($C21&gt;Plazo,0,VLOOKUP($L$2+$C21-1,'Tabla (BIT)'!$T$3:$W$104,4,FALSE))</f>
        <v>0</v>
      </c>
      <c r="E21" s="139">
        <v>1</v>
      </c>
      <c r="F21" s="140">
        <f t="shared" si="5"/>
        <v>0</v>
      </c>
      <c r="G21" s="134">
        <f t="shared" si="0"/>
        <v>0</v>
      </c>
      <c r="H21" s="138">
        <f t="shared" si="7"/>
        <v>0</v>
      </c>
      <c r="I21" s="141">
        <f>+IF($C21&gt;Plazo,0,VLOOKUP($L$2+$C21-1,'Tabla (BIT)'!$T$3:$X$104,5,FALSE))</f>
        <v>0</v>
      </c>
      <c r="J21" s="141">
        <f t="shared" si="6"/>
        <v>0</v>
      </c>
      <c r="K21" s="135">
        <f>+IF(C21&gt;Plazo,0,VLOOKUP(C21,'a inv'!$D$6:$F$519,3,0))</f>
        <v>0</v>
      </c>
      <c r="L21" s="142">
        <f t="shared" si="1"/>
        <v>0</v>
      </c>
      <c r="M21" s="133"/>
      <c r="N21" s="139">
        <v>0.08</v>
      </c>
      <c r="O21" s="131">
        <v>7.4999999999999997E-2</v>
      </c>
      <c r="P21" s="131">
        <f t="shared" si="2"/>
        <v>0</v>
      </c>
      <c r="Q21" s="142">
        <f t="shared" si="3"/>
        <v>0</v>
      </c>
      <c r="R21" s="135">
        <f t="shared" si="4"/>
        <v>0</v>
      </c>
      <c r="S21" s="135"/>
    </row>
    <row r="22" spans="1:19">
      <c r="A22" s="147">
        <v>20</v>
      </c>
      <c r="C22" s="99">
        <v>8</v>
      </c>
      <c r="D22" s="138">
        <f>+IF($C22&gt;Plazo,0,VLOOKUP($L$2+$C22-1,'Tabla (BIT)'!$T$3:$W$104,4,FALSE))</f>
        <v>0</v>
      </c>
      <c r="E22" s="139">
        <v>1</v>
      </c>
      <c r="F22" s="140">
        <f t="shared" si="5"/>
        <v>0</v>
      </c>
      <c r="G22" s="134">
        <f t="shared" si="0"/>
        <v>0</v>
      </c>
      <c r="H22" s="138">
        <f t="shared" si="7"/>
        <v>0</v>
      </c>
      <c r="I22" s="141">
        <f>+IF($C22&gt;Plazo,0,VLOOKUP($L$2+$C22-1,'Tabla (BIT)'!$T$3:$X$104,5,FALSE))</f>
        <v>0</v>
      </c>
      <c r="J22" s="141">
        <f t="shared" si="6"/>
        <v>0</v>
      </c>
      <c r="K22" s="135">
        <f>+IF(C22&gt;Plazo,0,VLOOKUP(C22,'a inv'!$D$6:$F$519,3,0))</f>
        <v>0</v>
      </c>
      <c r="L22" s="142">
        <f t="shared" si="1"/>
        <v>0</v>
      </c>
      <c r="M22" s="133"/>
      <c r="N22" s="139">
        <v>0.08</v>
      </c>
      <c r="O22" s="131">
        <v>7.4999999999999997E-2</v>
      </c>
      <c r="P22" s="131">
        <f t="shared" si="2"/>
        <v>0</v>
      </c>
      <c r="Q22" s="142">
        <f t="shared" si="3"/>
        <v>0</v>
      </c>
      <c r="R22" s="135">
        <f t="shared" si="4"/>
        <v>0</v>
      </c>
      <c r="S22" s="135"/>
    </row>
    <row r="23" spans="1:19">
      <c r="A23" s="136" t="s">
        <v>0</v>
      </c>
      <c r="C23" s="99">
        <v>9</v>
      </c>
      <c r="D23" s="138">
        <f>+IF($C23&gt;Plazo,0,VLOOKUP($L$2+$C23-1,'Tabla (BIT)'!$T$3:$W$104,4,FALSE))</f>
        <v>0</v>
      </c>
      <c r="E23" s="139">
        <v>1</v>
      </c>
      <c r="F23" s="140">
        <f t="shared" si="5"/>
        <v>0</v>
      </c>
      <c r="G23" s="134">
        <f t="shared" si="0"/>
        <v>0</v>
      </c>
      <c r="H23" s="138">
        <f t="shared" si="7"/>
        <v>0</v>
      </c>
      <c r="I23" s="141">
        <f>+IF($C23&gt;Plazo,0,VLOOKUP($L$2+$C23-1,'Tabla (BIT)'!$T$3:$X$104,5,FALSE))</f>
        <v>0</v>
      </c>
      <c r="J23" s="141">
        <f t="shared" si="6"/>
        <v>0</v>
      </c>
      <c r="K23" s="135">
        <f>+IF(C23&gt;Plazo,0,VLOOKUP(C23,'a inv'!$D$6:$F$519,3,0))</f>
        <v>0</v>
      </c>
      <c r="L23" s="142">
        <f t="shared" si="1"/>
        <v>0</v>
      </c>
      <c r="M23" s="133"/>
      <c r="N23" s="139">
        <v>0.08</v>
      </c>
      <c r="O23" s="131">
        <v>7.4999999999999997E-2</v>
      </c>
      <c r="P23" s="131">
        <f t="shared" si="2"/>
        <v>0</v>
      </c>
      <c r="Q23" s="142">
        <f t="shared" si="3"/>
        <v>0</v>
      </c>
      <c r="R23" s="135">
        <f t="shared" si="4"/>
        <v>0</v>
      </c>
      <c r="S23" s="135"/>
    </row>
    <row r="24" spans="1:19">
      <c r="A24" s="145" t="s">
        <v>12</v>
      </c>
      <c r="C24" s="99">
        <v>10</v>
      </c>
      <c r="D24" s="138">
        <f>+IF($C24&gt;Plazo,0,VLOOKUP($L$2+$C24-1,'Tabla (BIT)'!$T$3:$W$104,4,FALSE))</f>
        <v>0</v>
      </c>
      <c r="E24" s="139">
        <v>1</v>
      </c>
      <c r="F24" s="140">
        <f t="shared" si="5"/>
        <v>0</v>
      </c>
      <c r="G24" s="134">
        <f t="shared" si="0"/>
        <v>0</v>
      </c>
      <c r="H24" s="138">
        <f t="shared" si="7"/>
        <v>0</v>
      </c>
      <c r="I24" s="141">
        <f>+IF($C24&gt;Plazo,0,VLOOKUP($L$2+$C24-1,'Tabla (BIT)'!$T$3:$X$104,5,FALSE))</f>
        <v>0</v>
      </c>
      <c r="J24" s="141">
        <f t="shared" si="6"/>
        <v>0</v>
      </c>
      <c r="K24" s="135">
        <f>+IF(C24&gt;Plazo,0,VLOOKUP(C24,'a inv'!$D$6:$F$519,3,0))</f>
        <v>0</v>
      </c>
      <c r="L24" s="142">
        <f t="shared" si="1"/>
        <v>0</v>
      </c>
      <c r="M24" s="133"/>
      <c r="N24" s="139">
        <v>0.08</v>
      </c>
      <c r="O24" s="131">
        <v>7.4999999999999997E-2</v>
      </c>
      <c r="P24" s="131">
        <f t="shared" si="2"/>
        <v>0</v>
      </c>
      <c r="Q24" s="142">
        <f t="shared" si="3"/>
        <v>0</v>
      </c>
      <c r="R24" s="135">
        <f t="shared" si="4"/>
        <v>0</v>
      </c>
      <c r="S24" s="135"/>
    </row>
    <row r="25" spans="1:19">
      <c r="A25" s="147" t="s">
        <v>2</v>
      </c>
      <c r="C25" s="99">
        <v>11</v>
      </c>
      <c r="D25" s="138">
        <f>+IF($C25&gt;Plazo,0,VLOOKUP($L$2+$C25-1,'Tabla (BIT)'!$T$3:$W$104,4,FALSE))</f>
        <v>0</v>
      </c>
      <c r="E25" s="139">
        <v>1</v>
      </c>
      <c r="F25" s="140">
        <f t="shared" si="5"/>
        <v>0</v>
      </c>
      <c r="G25" s="134">
        <f t="shared" si="0"/>
        <v>0</v>
      </c>
      <c r="H25" s="138">
        <f t="shared" si="7"/>
        <v>0</v>
      </c>
      <c r="I25" s="141">
        <f>+IF($C25&gt;Plazo,0,VLOOKUP($L$2+$C25-1,'Tabla (BIT)'!$T$3:$X$104,5,FALSE))</f>
        <v>0</v>
      </c>
      <c r="J25" s="141">
        <f t="shared" si="6"/>
        <v>0</v>
      </c>
      <c r="K25" s="135">
        <f>+IF(C25&gt;Plazo,0,VLOOKUP(C25,'a inv'!$D$6:$F$519,3,0))</f>
        <v>0</v>
      </c>
      <c r="L25" s="142">
        <f t="shared" si="1"/>
        <v>0</v>
      </c>
      <c r="N25" s="139">
        <v>0.08</v>
      </c>
      <c r="O25" s="131">
        <v>0.05</v>
      </c>
      <c r="P25" s="131">
        <f t="shared" si="2"/>
        <v>0</v>
      </c>
      <c r="Q25" s="142">
        <f t="shared" si="3"/>
        <v>0</v>
      </c>
      <c r="R25" s="135">
        <f t="shared" si="4"/>
        <v>0</v>
      </c>
      <c r="S25" s="135"/>
    </row>
    <row r="26" spans="1:19">
      <c r="A26" s="136" t="s">
        <v>219</v>
      </c>
      <c r="C26" s="99">
        <v>12</v>
      </c>
      <c r="D26" s="138">
        <f>+IF($C26&gt;Plazo,0,VLOOKUP($L$2+$C26-1,'Tabla (BIT)'!$T$3:$W$104,4,FALSE))</f>
        <v>0</v>
      </c>
      <c r="E26" s="139">
        <v>1</v>
      </c>
      <c r="F26" s="140">
        <f t="shared" si="5"/>
        <v>0</v>
      </c>
      <c r="G26" s="134">
        <f t="shared" si="0"/>
        <v>0</v>
      </c>
      <c r="H26" s="138">
        <f t="shared" si="7"/>
        <v>0</v>
      </c>
      <c r="I26" s="141">
        <f>+IF($C26&gt;Plazo,0,VLOOKUP($L$2+$C26-1,'Tabla (BIT)'!$T$3:$X$104,5,FALSE))</f>
        <v>0</v>
      </c>
      <c r="J26" s="141">
        <f t="shared" si="6"/>
        <v>0</v>
      </c>
      <c r="K26" s="135">
        <f>+IF(C26&gt;Plazo,0,VLOOKUP(C26,'a inv'!$D$6:$F$519,3,0))</f>
        <v>0</v>
      </c>
      <c r="L26" s="142">
        <f t="shared" si="1"/>
        <v>0</v>
      </c>
      <c r="N26" s="139">
        <v>0.08</v>
      </c>
      <c r="O26" s="131">
        <v>0.05</v>
      </c>
      <c r="P26" s="131">
        <f t="shared" si="2"/>
        <v>0</v>
      </c>
      <c r="Q26" s="142">
        <f t="shared" si="3"/>
        <v>0</v>
      </c>
      <c r="R26" s="135">
        <f t="shared" si="4"/>
        <v>0</v>
      </c>
      <c r="S26" s="135"/>
    </row>
    <row r="27" spans="1:19">
      <c r="A27" s="145" t="s">
        <v>220</v>
      </c>
      <c r="C27" s="99">
        <v>13</v>
      </c>
      <c r="D27" s="138">
        <f>+IF($C27&gt;Plazo,0,VLOOKUP($L$2+$C27-1,'Tabla (BIT)'!$T$3:$W$104,4,FALSE))</f>
        <v>0</v>
      </c>
      <c r="E27" s="139">
        <v>1</v>
      </c>
      <c r="F27" s="140">
        <f t="shared" si="5"/>
        <v>0</v>
      </c>
      <c r="G27" s="134">
        <f t="shared" si="0"/>
        <v>0</v>
      </c>
      <c r="H27" s="138">
        <f t="shared" si="7"/>
        <v>0</v>
      </c>
      <c r="I27" s="141">
        <f>+IF($C27&gt;Plazo,0,VLOOKUP($L$2+$C27-1,'Tabla (BIT)'!$T$3:$X$104,5,FALSE))</f>
        <v>0</v>
      </c>
      <c r="J27" s="141">
        <f t="shared" si="6"/>
        <v>0</v>
      </c>
      <c r="K27" s="135">
        <f>+IF(C27&gt;Plazo,0,VLOOKUP(C27,'a inv'!$D$6:$F$519,3,0))</f>
        <v>0</v>
      </c>
      <c r="L27" s="142">
        <f t="shared" si="1"/>
        <v>0</v>
      </c>
      <c r="N27" s="139">
        <v>0.08</v>
      </c>
      <c r="O27" s="131">
        <v>0.05</v>
      </c>
      <c r="P27" s="131">
        <f t="shared" si="2"/>
        <v>0</v>
      </c>
      <c r="Q27" s="142">
        <f t="shared" si="3"/>
        <v>0</v>
      </c>
      <c r="R27" s="135">
        <f t="shared" si="4"/>
        <v>0</v>
      </c>
      <c r="S27" s="135"/>
    </row>
    <row r="28" spans="1:19">
      <c r="A28" s="147" t="s">
        <v>242</v>
      </c>
      <c r="C28" s="99">
        <v>14</v>
      </c>
      <c r="D28" s="138">
        <f>+IF($C28&gt;Plazo,0,VLOOKUP($L$2+$C28-1,'Tabla (BIT)'!$T$3:$W$104,4,FALSE))</f>
        <v>0</v>
      </c>
      <c r="E28" s="139">
        <v>1</v>
      </c>
      <c r="F28" s="140">
        <f t="shared" si="5"/>
        <v>0</v>
      </c>
      <c r="G28" s="134">
        <f t="shared" si="0"/>
        <v>0</v>
      </c>
      <c r="H28" s="138">
        <f t="shared" si="7"/>
        <v>0</v>
      </c>
      <c r="I28" s="141">
        <f>+IF($C28&gt;Plazo,0,VLOOKUP($L$2+$C28-1,'Tabla (BIT)'!$T$3:$X$104,5,FALSE))</f>
        <v>0</v>
      </c>
      <c r="J28" s="141">
        <f t="shared" si="6"/>
        <v>0</v>
      </c>
      <c r="K28" s="135">
        <f>+IF(C28&gt;Plazo,0,VLOOKUP(C28,'a inv'!$D$6:$F$519,3,0))</f>
        <v>0</v>
      </c>
      <c r="L28" s="142">
        <f t="shared" si="1"/>
        <v>0</v>
      </c>
      <c r="N28" s="139">
        <v>0.08</v>
      </c>
      <c r="O28" s="131">
        <v>0.05</v>
      </c>
      <c r="P28" s="131">
        <f t="shared" si="2"/>
        <v>0</v>
      </c>
      <c r="Q28" s="142">
        <f t="shared" si="3"/>
        <v>0</v>
      </c>
      <c r="R28" s="135">
        <f t="shared" si="4"/>
        <v>0</v>
      </c>
      <c r="S28" s="135"/>
    </row>
    <row r="29" spans="1:19">
      <c r="C29" s="99">
        <v>15</v>
      </c>
      <c r="D29" s="138">
        <f>+IF($C29&gt;Plazo,0,VLOOKUP($L$2+$C29-1,'Tabla (BIT)'!$T$3:$W$104,4,FALSE))</f>
        <v>0</v>
      </c>
      <c r="E29" s="139">
        <v>1</v>
      </c>
      <c r="F29" s="140">
        <f t="shared" si="5"/>
        <v>0</v>
      </c>
      <c r="G29" s="134">
        <f t="shared" si="0"/>
        <v>0</v>
      </c>
      <c r="H29" s="138">
        <f t="shared" si="7"/>
        <v>0</v>
      </c>
      <c r="I29" s="141">
        <f>+IF($C29&gt;Plazo,0,VLOOKUP($L$2+$C29-1,'Tabla (BIT)'!$T$3:$X$104,5,FALSE))</f>
        <v>0</v>
      </c>
      <c r="J29" s="141">
        <f t="shared" si="6"/>
        <v>0</v>
      </c>
      <c r="K29" s="135">
        <f>+IF(C29&gt;Plazo,0,VLOOKUP(C29,'a inv'!$D$6:$F$519,3,0))</f>
        <v>0</v>
      </c>
      <c r="L29" s="142">
        <f t="shared" si="1"/>
        <v>0</v>
      </c>
      <c r="N29" s="139">
        <v>0.08</v>
      </c>
      <c r="O29" s="131">
        <v>0.05</v>
      </c>
      <c r="P29" s="131">
        <f t="shared" si="2"/>
        <v>0</v>
      </c>
      <c r="Q29" s="142">
        <f t="shared" si="3"/>
        <v>0</v>
      </c>
      <c r="R29" s="135">
        <f t="shared" si="4"/>
        <v>0</v>
      </c>
      <c r="S29" s="135"/>
    </row>
    <row r="30" spans="1:19">
      <c r="C30" s="99">
        <v>16</v>
      </c>
      <c r="D30" s="138">
        <f>+IF($C30&gt;Plazo,0,VLOOKUP($L$2+$C30-1,'Tabla (BIT)'!$T$3:$W$104,4,FALSE))</f>
        <v>0</v>
      </c>
      <c r="E30" s="139">
        <v>1</v>
      </c>
      <c r="F30" s="140">
        <f t="shared" si="5"/>
        <v>0</v>
      </c>
      <c r="G30" s="134">
        <f t="shared" si="0"/>
        <v>0</v>
      </c>
      <c r="H30" s="138">
        <f t="shared" si="7"/>
        <v>0</v>
      </c>
      <c r="I30" s="141">
        <f>+IF($C30&gt;Plazo,0,VLOOKUP($L$2+$C30-1,'Tabla (BIT)'!$T$3:$X$104,5,FALSE))</f>
        <v>0</v>
      </c>
      <c r="J30" s="141">
        <f t="shared" si="6"/>
        <v>0</v>
      </c>
      <c r="K30" s="135">
        <f>+IF(C30&gt;Plazo,0,VLOOKUP(C30,'a inv'!$D$6:$F$519,3,0))</f>
        <v>0</v>
      </c>
      <c r="L30" s="142">
        <f t="shared" si="1"/>
        <v>0</v>
      </c>
      <c r="N30" s="139">
        <v>0.08</v>
      </c>
      <c r="O30" s="131">
        <v>0.05</v>
      </c>
      <c r="P30" s="131">
        <f t="shared" si="2"/>
        <v>0</v>
      </c>
      <c r="Q30" s="142">
        <f t="shared" si="3"/>
        <v>0</v>
      </c>
      <c r="R30" s="135">
        <f t="shared" si="4"/>
        <v>0</v>
      </c>
      <c r="S30" s="135"/>
    </row>
    <row r="31" spans="1:19">
      <c r="C31" s="99">
        <v>17</v>
      </c>
      <c r="D31" s="138">
        <f>+IF($C31&gt;Plazo,0,VLOOKUP($L$2+$C31-1,'Tabla (BIT)'!$T$3:$W$104,4,FALSE))</f>
        <v>0</v>
      </c>
      <c r="E31" s="139">
        <v>1</v>
      </c>
      <c r="F31" s="140">
        <f t="shared" si="5"/>
        <v>0</v>
      </c>
      <c r="G31" s="134">
        <f t="shared" si="0"/>
        <v>0</v>
      </c>
      <c r="H31" s="138">
        <f t="shared" si="7"/>
        <v>0</v>
      </c>
      <c r="I31" s="141">
        <f>+IF($C31&gt;Plazo,0,VLOOKUP($L$2+$C31-1,'Tabla (BIT)'!$T$3:$X$104,5,FALSE))</f>
        <v>0</v>
      </c>
      <c r="J31" s="141">
        <f t="shared" si="6"/>
        <v>0</v>
      </c>
      <c r="K31" s="135">
        <f>+IF(C31&gt;Plazo,0,VLOOKUP(C31,'a inv'!$D$6:$F$519,3,0))</f>
        <v>0</v>
      </c>
      <c r="L31" s="142">
        <f t="shared" si="1"/>
        <v>0</v>
      </c>
      <c r="N31" s="139">
        <v>0.08</v>
      </c>
      <c r="O31" s="131">
        <v>0.05</v>
      </c>
      <c r="P31" s="131">
        <f t="shared" si="2"/>
        <v>0</v>
      </c>
      <c r="Q31" s="142">
        <f t="shared" si="3"/>
        <v>0</v>
      </c>
      <c r="R31" s="135">
        <f t="shared" si="4"/>
        <v>0</v>
      </c>
      <c r="S31" s="135"/>
    </row>
    <row r="32" spans="1:19">
      <c r="C32" s="99">
        <v>18</v>
      </c>
      <c r="D32" s="138">
        <f>+IF($C32&gt;Plazo,0,VLOOKUP($L$2+$C32-1,'Tabla (BIT)'!$T$3:$W$104,4,FALSE))</f>
        <v>0</v>
      </c>
      <c r="E32" s="139">
        <v>1</v>
      </c>
      <c r="F32" s="140">
        <f t="shared" si="5"/>
        <v>0</v>
      </c>
      <c r="G32" s="134">
        <f t="shared" si="0"/>
        <v>0</v>
      </c>
      <c r="H32" s="138">
        <f t="shared" si="7"/>
        <v>0</v>
      </c>
      <c r="I32" s="141">
        <f>+IF($C32&gt;Plazo,0,VLOOKUP($L$2+$C32-1,'Tabla (BIT)'!$T$3:$X$104,5,FALSE))</f>
        <v>0</v>
      </c>
      <c r="J32" s="141">
        <f t="shared" si="6"/>
        <v>0</v>
      </c>
      <c r="K32" s="135">
        <f>+IF(C32&gt;Plazo,0,VLOOKUP(C32,'a inv'!$D$6:$F$519,3,0))</f>
        <v>0</v>
      </c>
      <c r="L32" s="142">
        <f t="shared" si="1"/>
        <v>0</v>
      </c>
      <c r="N32" s="139">
        <v>0.08</v>
      </c>
      <c r="O32" s="131">
        <v>0.05</v>
      </c>
      <c r="P32" s="131">
        <f t="shared" si="2"/>
        <v>0</v>
      </c>
      <c r="Q32" s="142">
        <f t="shared" si="3"/>
        <v>0</v>
      </c>
      <c r="R32" s="135">
        <f t="shared" si="4"/>
        <v>0</v>
      </c>
      <c r="S32" s="135"/>
    </row>
    <row r="33" spans="3:19">
      <c r="C33" s="99">
        <v>19</v>
      </c>
      <c r="D33" s="138">
        <f>+IF($C33&gt;Plazo,0,VLOOKUP($L$2+$C33-1,'Tabla (BIT)'!$T$3:$W$104,4,FALSE))</f>
        <v>0</v>
      </c>
      <c r="E33" s="139">
        <v>1</v>
      </c>
      <c r="F33" s="140">
        <f t="shared" si="5"/>
        <v>0</v>
      </c>
      <c r="G33" s="134">
        <f t="shared" si="0"/>
        <v>0</v>
      </c>
      <c r="H33" s="138">
        <f t="shared" si="7"/>
        <v>0</v>
      </c>
      <c r="I33" s="141">
        <f>+IF($C33&gt;Plazo,0,VLOOKUP($L$2+$C33-1,'Tabla (BIT)'!$T$3:$X$104,5,FALSE))</f>
        <v>0</v>
      </c>
      <c r="J33" s="141">
        <f t="shared" si="6"/>
        <v>0</v>
      </c>
      <c r="K33" s="135">
        <f>+IF(C33&gt;Plazo,0,VLOOKUP(C33,'a inv'!$D$6:$F$519,3,0))</f>
        <v>0</v>
      </c>
      <c r="L33" s="142">
        <f t="shared" si="1"/>
        <v>0</v>
      </c>
      <c r="N33" s="139">
        <v>0.08</v>
      </c>
      <c r="O33" s="131">
        <v>0.05</v>
      </c>
      <c r="P33" s="131">
        <f t="shared" si="2"/>
        <v>0</v>
      </c>
      <c r="Q33" s="142">
        <f t="shared" si="3"/>
        <v>0</v>
      </c>
      <c r="R33" s="135">
        <f t="shared" si="4"/>
        <v>0</v>
      </c>
      <c r="S33" s="135"/>
    </row>
    <row r="34" spans="3:19">
      <c r="C34" s="99">
        <v>20</v>
      </c>
      <c r="D34" s="138">
        <f>+IF($C34&gt;Plazo,0,VLOOKUP($L$2+$C34-1,'Tabla (BIT)'!$T$3:$W$104,4,FALSE))</f>
        <v>0</v>
      </c>
      <c r="E34" s="139">
        <v>1</v>
      </c>
      <c r="F34" s="140">
        <f t="shared" si="5"/>
        <v>0</v>
      </c>
      <c r="G34" s="134">
        <f t="shared" si="0"/>
        <v>0</v>
      </c>
      <c r="H34" s="138">
        <f t="shared" si="7"/>
        <v>0</v>
      </c>
      <c r="I34" s="141">
        <f>+IF($C34&gt;Plazo,0,VLOOKUP($L$2+$C34-1,'Tabla (BIT)'!$T$3:$X$104,5,FALSE))</f>
        <v>0</v>
      </c>
      <c r="J34" s="141">
        <f t="shared" si="6"/>
        <v>0</v>
      </c>
      <c r="K34" s="135">
        <f>+IF(C34&gt;Plazo,0,VLOOKUP(C34,'a inv'!$D$6:$F$519,3,0))</f>
        <v>0</v>
      </c>
      <c r="L34" s="142">
        <f t="shared" si="1"/>
        <v>0</v>
      </c>
      <c r="N34" s="139">
        <v>0.08</v>
      </c>
      <c r="O34" s="131">
        <v>0.05</v>
      </c>
      <c r="P34" s="131">
        <f t="shared" si="2"/>
        <v>0</v>
      </c>
      <c r="Q34" s="142">
        <f t="shared" si="3"/>
        <v>0</v>
      </c>
      <c r="R34" s="135">
        <f t="shared" si="4"/>
        <v>0</v>
      </c>
      <c r="S34" s="135"/>
    </row>
    <row r="35" spans="3:19">
      <c r="M35" s="142"/>
    </row>
  </sheetData>
  <mergeCells count="7">
    <mergeCell ref="A12:A13"/>
    <mergeCell ref="B12:B13"/>
    <mergeCell ref="A2:B2"/>
    <mergeCell ref="O2:Q2"/>
    <mergeCell ref="A10:A11"/>
    <mergeCell ref="B10:B11"/>
    <mergeCell ref="C10:F11"/>
  </mergeCells>
  <phoneticPr fontId="0" type="noConversion"/>
  <dataValidations count="4">
    <dataValidation type="list" allowBlank="1" showInputMessage="1" showErrorMessage="1" sqref="B7">
      <formula1>$A$27:$A$28</formula1>
    </dataValidation>
    <dataValidation type="list" allowBlank="1" showInputMessage="1" showErrorMessage="1" sqref="B4">
      <formula1>$A$19:$A$22</formula1>
    </dataValidation>
    <dataValidation type="list" allowBlank="1" showInputMessage="1" showErrorMessage="1" sqref="B5">
      <formula1>$A$15:$A$17</formula1>
    </dataValidation>
    <dataValidation type="list" allowBlank="1" showInputMessage="1" showErrorMessage="1" sqref="B6">
      <formula1>$A$24:$A$25</formula1>
    </dataValidation>
  </dataValidation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AH33"/>
  <sheetViews>
    <sheetView topLeftCell="A2" workbookViewId="0">
      <selection activeCell="A14" sqref="A14"/>
    </sheetView>
  </sheetViews>
  <sheetFormatPr baseColWidth="10" defaultRowHeight="15"/>
  <cols>
    <col min="1" max="2" width="3.28515625" customWidth="1"/>
    <col min="3" max="3" width="3" bestFit="1" customWidth="1"/>
    <col min="4" max="4" width="11.85546875" bestFit="1" customWidth="1"/>
    <col min="5" max="5" width="7.140625" bestFit="1" customWidth="1"/>
    <col min="6" max="6" width="11" bestFit="1" customWidth="1"/>
    <col min="7" max="7" width="4.42578125" bestFit="1" customWidth="1"/>
    <col min="8" max="8" width="10" bestFit="1" customWidth="1"/>
    <col min="9" max="9" width="9" bestFit="1" customWidth="1"/>
    <col min="10" max="10" width="10.140625" bestFit="1" customWidth="1"/>
    <col min="11" max="11" width="11.7109375" bestFit="1" customWidth="1"/>
    <col min="12" max="12" width="9.85546875" bestFit="1" customWidth="1"/>
    <col min="13" max="13" width="3" customWidth="1"/>
    <col min="14" max="14" width="7.42578125" bestFit="1" customWidth="1"/>
    <col min="15" max="15" width="11" bestFit="1" customWidth="1"/>
    <col min="16" max="16" width="7.140625" bestFit="1" customWidth="1"/>
    <col min="17" max="17" width="13.42578125" customWidth="1"/>
  </cols>
  <sheetData>
    <row r="1" spans="1:34" ht="15.75" thickBot="1"/>
    <row r="2" spans="1:34" ht="19.5" thickBot="1">
      <c r="A2" s="148" t="s">
        <v>243</v>
      </c>
      <c r="O2" s="572" t="s">
        <v>244</v>
      </c>
      <c r="P2" s="573"/>
      <c r="Q2" s="574"/>
    </row>
    <row r="3" spans="1:34">
      <c r="O3" s="149" t="s">
        <v>215</v>
      </c>
      <c r="Q3" s="150">
        <f>+((SUMIF(S14:S33,1,L14:L33))/SUMIF(S14:S33,1,R14:R33))</f>
        <v>0</v>
      </c>
    </row>
    <row r="4" spans="1:34">
      <c r="O4" s="149" t="s">
        <v>96</v>
      </c>
      <c r="Q4" s="151">
        <f>+SA</f>
        <v>250000</v>
      </c>
    </row>
    <row r="5" spans="1:34">
      <c r="O5" s="118" t="s">
        <v>224</v>
      </c>
      <c r="Q5" s="152">
        <f>+Q3*Q4/1000</f>
        <v>0</v>
      </c>
    </row>
    <row r="13" spans="1:34" ht="18">
      <c r="C13" s="99" t="s">
        <v>161</v>
      </c>
      <c r="D13" s="153" t="s">
        <v>229</v>
      </c>
      <c r="E13" s="154" t="s">
        <v>230</v>
      </c>
      <c r="F13" s="107" t="s">
        <v>231</v>
      </c>
      <c r="G13" s="107" t="s">
        <v>232</v>
      </c>
      <c r="H13" s="107" t="s">
        <v>233</v>
      </c>
      <c r="I13" s="107" t="s">
        <v>258</v>
      </c>
      <c r="J13" s="33" t="s">
        <v>260</v>
      </c>
      <c r="K13" s="107" t="s">
        <v>259</v>
      </c>
      <c r="L13" s="33" t="s">
        <v>237</v>
      </c>
      <c r="M13" s="99"/>
      <c r="N13" s="33" t="s">
        <v>238</v>
      </c>
      <c r="O13" s="33" t="s">
        <v>192</v>
      </c>
      <c r="P13" s="33" t="s">
        <v>239</v>
      </c>
      <c r="Q13" s="33" t="s">
        <v>240</v>
      </c>
      <c r="R13" s="33" t="s">
        <v>241</v>
      </c>
    </row>
    <row r="14" spans="1:34">
      <c r="C14" s="99">
        <v>1</v>
      </c>
      <c r="D14" s="140">
        <f>+IF($C14&gt;Plazo,0,VLOOKUP('Calcula Tarifa (BIT)'!$L$2+$C14-1,'Tabla (BIT)'!$Z$3:$AD$104,4,FALSE))</f>
        <v>2.2268750230000078E-3</v>
      </c>
      <c r="E14" s="139">
        <v>1</v>
      </c>
      <c r="F14" s="140">
        <f>+D14*E14</f>
        <v>2.2268750230000078E-3</v>
      </c>
      <c r="G14" s="134">
        <f>+IF($C14&gt;Plazo,0,VLOOKUP($C14,IF('Calcula Tarifa (BIT)'!$B$5="Dólares",CaducidadDolares,CaducidadPesos),2,FALSE))</f>
        <v>0.35</v>
      </c>
      <c r="H14" s="138">
        <v>1</v>
      </c>
      <c r="I14" s="141">
        <f>+IF($C14&gt;Plazo,0,VLOOKUP('Calcula Tarifa (BIT)'!$L$2+$C14-1,'Tabla (BIT)'!$Z$3:$AD$104,5,FALSE))</f>
        <v>6.6348095297681685E-4</v>
      </c>
      <c r="J14" s="135">
        <f>+IF(C14&gt;Plazo,0,VLOOKUP(C14,'a inv'!$D$6:$F$519,3,0))</f>
        <v>0</v>
      </c>
      <c r="K14" s="135">
        <f t="shared" ref="K14:K33" si="0">+(100*I14*J14*(1+Tasa/2))/(1+Tasa)</f>
        <v>0</v>
      </c>
      <c r="L14" s="142">
        <f>+H14*(K14)</f>
        <v>0</v>
      </c>
      <c r="M14" s="133"/>
      <c r="N14" s="139">
        <v>0.08</v>
      </c>
      <c r="O14" s="139">
        <v>0</v>
      </c>
      <c r="P14" s="131">
        <f>IF($C14&gt;Plazo,0,INDEX('Gasto Adquisicion'!$B$13:$F$33,MATCH('Calcula Tarifa (BIT)'!C15,'Gasto Adquisicion'!$B$13:$B$33),MATCH(Plazo,'Gasto Adquisicion'!$B$13:$F$13)))</f>
        <v>0.3125</v>
      </c>
      <c r="Q14" s="131">
        <f t="shared" ref="Q14:Q33" si="1">+IF($C14&gt;Plazo,0,0.03*POWER(1+Inflacion,(C14-1)))</f>
        <v>0.03</v>
      </c>
      <c r="R14" s="142">
        <f>+H14*(1-N14-O14-P14-Q14)</f>
        <v>0.57750000000000001</v>
      </c>
      <c r="S14">
        <f>+IF(C14&lt;='Calcula Tarifa (BIT)'!$C$8,1,0)</f>
        <v>1</v>
      </c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</row>
    <row r="15" spans="1:34">
      <c r="C15" s="99">
        <v>2</v>
      </c>
      <c r="D15" s="140">
        <f>+IF($C15&gt;Plazo,0,VLOOKUP('Calcula Tarifa (BIT)'!$L$2+$C15-1,'Tabla (BIT)'!$Z$3:$AD$104,4,FALSE))</f>
        <v>0</v>
      </c>
      <c r="E15" s="139">
        <v>1</v>
      </c>
      <c r="F15" s="140">
        <f t="shared" ref="F15:F33" si="2">+D15*E15</f>
        <v>0</v>
      </c>
      <c r="G15" s="134">
        <f>+IF($C15&gt;Plazo,0,VLOOKUP($C15,IF('Calcula Tarifa (BIT)'!$B$5="Dólares",CaducidadDolares,CaducidadPesos),2,FALSE))</f>
        <v>0</v>
      </c>
      <c r="H15" s="138">
        <f t="shared" ref="H15:H33" si="3">IF($C15&gt;Plazo,0,H14*(1-F14-G14)/(1+Tasa))</f>
        <v>0</v>
      </c>
      <c r="I15" s="141">
        <f>+IF($C15&gt;Plazo,0,VLOOKUP('Calcula Tarifa (BIT)'!$L$2+$C15-1,'Tabla (BIT)'!$Z$3:$AD$104,5,FALSE))</f>
        <v>0</v>
      </c>
      <c r="J15" s="135">
        <f>+IF(C15&gt;Plazo,0,VLOOKUP(C15,'a inv'!$D$6:$F$519,3,0))</f>
        <v>0</v>
      </c>
      <c r="K15" s="135">
        <f t="shared" si="0"/>
        <v>0</v>
      </c>
      <c r="L15" s="142">
        <f t="shared" ref="L15:L33" si="4">+H15*(K15)</f>
        <v>0</v>
      </c>
      <c r="M15" s="133"/>
      <c r="N15" s="139">
        <v>0.08</v>
      </c>
      <c r="O15" s="139">
        <v>0</v>
      </c>
      <c r="P15" s="131">
        <f>IF($C15&gt;Plazo,0,INDEX('Gasto Adquisicion'!$B$13:$F$33,MATCH('Calcula Tarifa (BIT)'!C16,'Gasto Adquisicion'!$B$13:$B$33),MATCH(Plazo,'Gasto Adquisicion'!$B$13:$F$13)))</f>
        <v>0</v>
      </c>
      <c r="Q15" s="131">
        <f t="shared" si="1"/>
        <v>0</v>
      </c>
      <c r="R15" s="142">
        <f t="shared" ref="R15:R33" si="5">+H15*(1-N15-O15-P15-Q15)</f>
        <v>0</v>
      </c>
      <c r="S15">
        <f>+IF(C15&lt;='Calcula Tarifa (BIT)'!$C$8,1,0)</f>
        <v>0</v>
      </c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</row>
    <row r="16" spans="1:34">
      <c r="C16" s="99">
        <v>3</v>
      </c>
      <c r="D16" s="140">
        <f>+IF($C16&gt;Plazo,0,VLOOKUP('Calcula Tarifa (BIT)'!$L$2+$C16-1,'Tabla (BIT)'!$Z$3:$AD$104,4,FALSE))</f>
        <v>0</v>
      </c>
      <c r="E16" s="139">
        <v>1</v>
      </c>
      <c r="F16" s="140">
        <f t="shared" si="2"/>
        <v>0</v>
      </c>
      <c r="G16" s="134">
        <f>+IF($C16&gt;Plazo,0,VLOOKUP($C16,IF('Calcula Tarifa (BIT)'!$B$5="Dólares",CaducidadDolares,CaducidadPesos),2,FALSE))</f>
        <v>0</v>
      </c>
      <c r="H16" s="138">
        <f t="shared" si="3"/>
        <v>0</v>
      </c>
      <c r="I16" s="141">
        <f>+IF($C16&gt;Plazo,0,VLOOKUP('Calcula Tarifa (BIT)'!$L$2+$C16-1,'Tabla (BIT)'!$Z$3:$AD$104,5,FALSE))</f>
        <v>0</v>
      </c>
      <c r="J16" s="135">
        <f>+IF(C16&gt;Plazo,0,VLOOKUP(C16,'a inv'!$D$6:$F$519,3,0))</f>
        <v>0</v>
      </c>
      <c r="K16" s="135">
        <f t="shared" si="0"/>
        <v>0</v>
      </c>
      <c r="L16" s="142">
        <f t="shared" si="4"/>
        <v>0</v>
      </c>
      <c r="M16" s="133"/>
      <c r="N16" s="139">
        <v>0.08</v>
      </c>
      <c r="O16" s="139">
        <v>0</v>
      </c>
      <c r="P16" s="131">
        <f>IF($C16&gt;Plazo,0,INDEX('Gasto Adquisicion'!$B$13:$F$33,MATCH('Calcula Tarifa (BIT)'!C17,'Gasto Adquisicion'!$B$13:$B$33),MATCH(Plazo,'Gasto Adquisicion'!$B$13:$F$13)))</f>
        <v>0</v>
      </c>
      <c r="Q16" s="131">
        <f t="shared" si="1"/>
        <v>0</v>
      </c>
      <c r="R16" s="142">
        <f t="shared" si="5"/>
        <v>0</v>
      </c>
      <c r="S16">
        <f>+IF(C16&lt;='Calcula Tarifa (BIT)'!$C$8,1,0)</f>
        <v>0</v>
      </c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</row>
    <row r="17" spans="3:34">
      <c r="C17" s="99">
        <v>4</v>
      </c>
      <c r="D17" s="140">
        <f>+IF($C17&gt;Plazo,0,VLOOKUP('Calcula Tarifa (BIT)'!$L$2+$C17-1,'Tabla (BIT)'!$Z$3:$AD$104,4,FALSE))</f>
        <v>0</v>
      </c>
      <c r="E17" s="139">
        <v>1</v>
      </c>
      <c r="F17" s="140">
        <f t="shared" si="2"/>
        <v>0</v>
      </c>
      <c r="G17" s="134">
        <f>+IF($C17&gt;Plazo,0,VLOOKUP($C17,IF('Calcula Tarifa (BIT)'!$B$5="Dólares",CaducidadDolares,CaducidadPesos),2,FALSE))</f>
        <v>0</v>
      </c>
      <c r="H17" s="138">
        <f t="shared" si="3"/>
        <v>0</v>
      </c>
      <c r="I17" s="141">
        <f>+IF($C17&gt;Plazo,0,VLOOKUP('Calcula Tarifa (BIT)'!$L$2+$C17-1,'Tabla (BIT)'!$Z$3:$AD$104,5,FALSE))</f>
        <v>0</v>
      </c>
      <c r="J17" s="135">
        <f>+IF(C17&gt;Plazo,0,VLOOKUP(C17,'a inv'!$D$6:$F$519,3,0))</f>
        <v>0</v>
      </c>
      <c r="K17" s="135">
        <f t="shared" si="0"/>
        <v>0</v>
      </c>
      <c r="L17" s="142">
        <f t="shared" si="4"/>
        <v>0</v>
      </c>
      <c r="M17" s="133"/>
      <c r="N17" s="139">
        <v>0.08</v>
      </c>
      <c r="O17" s="139">
        <v>0</v>
      </c>
      <c r="P17" s="131">
        <f>IF($C17&gt;Plazo,0,INDEX('Gasto Adquisicion'!$B$13:$F$33,MATCH('Calcula Tarifa (BIT)'!C18,'Gasto Adquisicion'!$B$13:$B$33),MATCH(Plazo,'Gasto Adquisicion'!$B$13:$F$13)))</f>
        <v>0</v>
      </c>
      <c r="Q17" s="131">
        <f t="shared" si="1"/>
        <v>0</v>
      </c>
      <c r="R17" s="142">
        <f t="shared" si="5"/>
        <v>0</v>
      </c>
      <c r="S17">
        <f>+IF(C17&lt;='Calcula Tarifa (BIT)'!$C$8,1,0)</f>
        <v>0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</row>
    <row r="18" spans="3:34">
      <c r="C18" s="99">
        <v>5</v>
      </c>
      <c r="D18" s="140">
        <f>+IF($C18&gt;Plazo,0,VLOOKUP('Calcula Tarifa (BIT)'!$L$2+$C18-1,'Tabla (BIT)'!$Z$3:$AD$104,4,FALSE))</f>
        <v>0</v>
      </c>
      <c r="E18" s="139">
        <v>1</v>
      </c>
      <c r="F18" s="140">
        <f t="shared" si="2"/>
        <v>0</v>
      </c>
      <c r="G18" s="134">
        <f>+IF($C18&gt;Plazo,0,VLOOKUP($C18,IF('Calcula Tarifa (BIT)'!$B$5="Dólares",CaducidadDolares,CaducidadPesos),2,FALSE))</f>
        <v>0</v>
      </c>
      <c r="H18" s="138">
        <f t="shared" si="3"/>
        <v>0</v>
      </c>
      <c r="I18" s="141">
        <f>+IF($C18&gt;Plazo,0,VLOOKUP('Calcula Tarifa (BIT)'!$L$2+$C18-1,'Tabla (BIT)'!$Z$3:$AD$104,5,FALSE))</f>
        <v>0</v>
      </c>
      <c r="J18" s="135">
        <f>+IF(C18&gt;Plazo,0,VLOOKUP(C18,'a inv'!$D$6:$F$519,3,0))</f>
        <v>0</v>
      </c>
      <c r="K18" s="135">
        <f t="shared" si="0"/>
        <v>0</v>
      </c>
      <c r="L18" s="142">
        <f t="shared" si="4"/>
        <v>0</v>
      </c>
      <c r="M18" s="133"/>
      <c r="N18" s="139">
        <v>0.08</v>
      </c>
      <c r="O18" s="139">
        <v>0</v>
      </c>
      <c r="P18" s="131">
        <f>IF($C18&gt;Plazo,0,INDEX('Gasto Adquisicion'!$B$13:$F$33,MATCH('Calcula Tarifa (BIT)'!C19,'Gasto Adquisicion'!$B$13:$B$33),MATCH(Plazo,'Gasto Adquisicion'!$B$13:$F$13)))</f>
        <v>0</v>
      </c>
      <c r="Q18" s="131">
        <f t="shared" si="1"/>
        <v>0</v>
      </c>
      <c r="R18" s="142">
        <f t="shared" si="5"/>
        <v>0</v>
      </c>
      <c r="S18">
        <f>+IF(C18&lt;='Calcula Tarifa (BIT)'!$C$8,1,0)</f>
        <v>0</v>
      </c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</row>
    <row r="19" spans="3:34">
      <c r="C19" s="99">
        <v>6</v>
      </c>
      <c r="D19" s="140">
        <f>+IF($C19&gt;Plazo,0,VLOOKUP('Calcula Tarifa (BIT)'!$L$2+$C19-1,'Tabla (BIT)'!$Z$3:$AD$104,4,FALSE))</f>
        <v>0</v>
      </c>
      <c r="E19" s="139">
        <v>1</v>
      </c>
      <c r="F19" s="140">
        <f t="shared" si="2"/>
        <v>0</v>
      </c>
      <c r="G19" s="134">
        <f>+IF($C19&gt;Plazo,0,VLOOKUP($C19,IF('Calcula Tarifa (BIT)'!$B$5="Dólares",CaducidadDolares,CaducidadPesos),2,FALSE))</f>
        <v>0</v>
      </c>
      <c r="H19" s="138">
        <f t="shared" si="3"/>
        <v>0</v>
      </c>
      <c r="I19" s="141">
        <f>+IF($C19&gt;Plazo,0,VLOOKUP('Calcula Tarifa (BIT)'!$L$2+$C19-1,'Tabla (BIT)'!$Z$3:$AD$104,5,FALSE))</f>
        <v>0</v>
      </c>
      <c r="J19" s="135">
        <f>+IF(C19&gt;Plazo,0,VLOOKUP(C19,'a inv'!$D$6:$F$519,3,0))</f>
        <v>0</v>
      </c>
      <c r="K19" s="135">
        <f t="shared" si="0"/>
        <v>0</v>
      </c>
      <c r="L19" s="142">
        <f t="shared" si="4"/>
        <v>0</v>
      </c>
      <c r="M19" s="133"/>
      <c r="N19" s="139">
        <v>0.08</v>
      </c>
      <c r="O19" s="139">
        <v>0</v>
      </c>
      <c r="P19" s="131">
        <f>IF($C19&gt;Plazo,0,INDEX('Gasto Adquisicion'!$B$13:$F$33,MATCH('Calcula Tarifa (BIT)'!C20,'Gasto Adquisicion'!$B$13:$B$33),MATCH(Plazo,'Gasto Adquisicion'!$B$13:$F$13)))</f>
        <v>0</v>
      </c>
      <c r="Q19" s="131">
        <f t="shared" si="1"/>
        <v>0</v>
      </c>
      <c r="R19" s="142">
        <f t="shared" si="5"/>
        <v>0</v>
      </c>
      <c r="S19">
        <f>+IF(C19&lt;='Calcula Tarifa (BIT)'!$C$8,1,0)</f>
        <v>0</v>
      </c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</row>
    <row r="20" spans="3:34">
      <c r="C20" s="99">
        <v>7</v>
      </c>
      <c r="D20" s="140">
        <f>+IF($C20&gt;Plazo,0,VLOOKUP('Calcula Tarifa (BIT)'!$L$2+$C20-1,'Tabla (BIT)'!$Z$3:$AD$104,4,FALSE))</f>
        <v>0</v>
      </c>
      <c r="E20" s="139">
        <v>1</v>
      </c>
      <c r="F20" s="140">
        <f t="shared" si="2"/>
        <v>0</v>
      </c>
      <c r="G20" s="134">
        <f>+IF($C20&gt;Plazo,0,VLOOKUP($C20,IF('Calcula Tarifa (BIT)'!$B$5="Dólares",CaducidadDolares,CaducidadPesos),2,FALSE))</f>
        <v>0</v>
      </c>
      <c r="H20" s="138">
        <f t="shared" si="3"/>
        <v>0</v>
      </c>
      <c r="I20" s="141">
        <f>+IF($C20&gt;Plazo,0,VLOOKUP('Calcula Tarifa (BIT)'!$L$2+$C20-1,'Tabla (BIT)'!$Z$3:$AD$104,5,FALSE))</f>
        <v>0</v>
      </c>
      <c r="J20" s="135">
        <f>+IF(C20&gt;Plazo,0,VLOOKUP(C20,'a inv'!$D$6:$F$519,3,0))</f>
        <v>0</v>
      </c>
      <c r="K20" s="135">
        <f t="shared" si="0"/>
        <v>0</v>
      </c>
      <c r="L20" s="142">
        <f t="shared" si="4"/>
        <v>0</v>
      </c>
      <c r="M20" s="133"/>
      <c r="N20" s="139">
        <v>0.08</v>
      </c>
      <c r="O20" s="139">
        <v>0</v>
      </c>
      <c r="P20" s="131">
        <f>IF($C20&gt;Plazo,0,INDEX('Gasto Adquisicion'!$B$13:$F$33,MATCH('Calcula Tarifa (BIT)'!C21,'Gasto Adquisicion'!$B$13:$B$33),MATCH(Plazo,'Gasto Adquisicion'!$B$13:$F$13)))</f>
        <v>0</v>
      </c>
      <c r="Q20" s="131">
        <f t="shared" si="1"/>
        <v>0</v>
      </c>
      <c r="R20" s="142">
        <f t="shared" si="5"/>
        <v>0</v>
      </c>
      <c r="S20">
        <f>+IF(C20&lt;='Calcula Tarifa (BIT)'!$C$8,1,0)</f>
        <v>0</v>
      </c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</row>
    <row r="21" spans="3:34">
      <c r="C21" s="99">
        <v>8</v>
      </c>
      <c r="D21" s="140">
        <f>+IF($C21&gt;Plazo,0,VLOOKUP('Calcula Tarifa (BIT)'!$L$2+$C21-1,'Tabla (BIT)'!$Z$3:$AD$104,4,FALSE))</f>
        <v>0</v>
      </c>
      <c r="E21" s="139">
        <v>1</v>
      </c>
      <c r="F21" s="140">
        <f t="shared" si="2"/>
        <v>0</v>
      </c>
      <c r="G21" s="134">
        <f>+IF($C21&gt;Plazo,0,VLOOKUP($C21,IF('Calcula Tarifa (BIT)'!$B$5="Dólares",CaducidadDolares,CaducidadPesos),2,FALSE))</f>
        <v>0</v>
      </c>
      <c r="H21" s="138">
        <f t="shared" si="3"/>
        <v>0</v>
      </c>
      <c r="I21" s="141">
        <f>+IF($C21&gt;Plazo,0,VLOOKUP('Calcula Tarifa (BIT)'!$L$2+$C21-1,'Tabla (BIT)'!$Z$3:$AD$104,5,FALSE))</f>
        <v>0</v>
      </c>
      <c r="J21" s="135">
        <f>+IF(C21&gt;Plazo,0,VLOOKUP(C21,'a inv'!$D$6:$F$519,3,0))</f>
        <v>0</v>
      </c>
      <c r="K21" s="135">
        <f t="shared" si="0"/>
        <v>0</v>
      </c>
      <c r="L21" s="142">
        <f t="shared" si="4"/>
        <v>0</v>
      </c>
      <c r="M21" s="133"/>
      <c r="N21" s="139">
        <v>0.08</v>
      </c>
      <c r="O21" s="139">
        <v>0</v>
      </c>
      <c r="P21" s="131">
        <f>IF($C21&gt;Plazo,0,INDEX('Gasto Adquisicion'!$B$13:$F$33,MATCH('Calcula Tarifa (BIT)'!C22,'Gasto Adquisicion'!$B$13:$B$33),MATCH(Plazo,'Gasto Adquisicion'!$B$13:$F$13)))</f>
        <v>0</v>
      </c>
      <c r="Q21" s="131">
        <f t="shared" si="1"/>
        <v>0</v>
      </c>
      <c r="R21" s="142">
        <f t="shared" si="5"/>
        <v>0</v>
      </c>
      <c r="S21">
        <f>+IF(C21&lt;='Calcula Tarifa (BIT)'!$C$8,1,0)</f>
        <v>0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</row>
    <row r="22" spans="3:34">
      <c r="C22" s="99">
        <v>9</v>
      </c>
      <c r="D22" s="140">
        <f>+IF($C22&gt;Plazo,0,VLOOKUP('Calcula Tarifa (BIT)'!$L$2+$C22-1,'Tabla (BIT)'!$Z$3:$AD$104,4,FALSE))</f>
        <v>0</v>
      </c>
      <c r="E22" s="139">
        <v>1</v>
      </c>
      <c r="F22" s="140">
        <f t="shared" si="2"/>
        <v>0</v>
      </c>
      <c r="G22" s="134">
        <f>+IF($C22&gt;Plazo,0,VLOOKUP($C22,IF('Calcula Tarifa (BIT)'!$B$5="Dólares",CaducidadDolares,CaducidadPesos),2,FALSE))</f>
        <v>0</v>
      </c>
      <c r="H22" s="138">
        <f t="shared" si="3"/>
        <v>0</v>
      </c>
      <c r="I22" s="141">
        <f>+IF($C22&gt;Plazo,0,VLOOKUP('Calcula Tarifa (BIT)'!$L$2+$C22-1,'Tabla (BIT)'!$Z$3:$AD$104,5,FALSE))</f>
        <v>0</v>
      </c>
      <c r="J22" s="135">
        <f>+IF(C22&gt;Plazo,0,VLOOKUP(C22,'a inv'!$D$6:$F$519,3,0))</f>
        <v>0</v>
      </c>
      <c r="K22" s="135">
        <f t="shared" si="0"/>
        <v>0</v>
      </c>
      <c r="L22" s="142">
        <f t="shared" si="4"/>
        <v>0</v>
      </c>
      <c r="M22" s="133"/>
      <c r="N22" s="139">
        <v>0.08</v>
      </c>
      <c r="O22" s="139">
        <v>0</v>
      </c>
      <c r="P22" s="131">
        <f>IF($C22&gt;Plazo,0,INDEX('Gasto Adquisicion'!$B$13:$F$33,MATCH('Calcula Tarifa (BIT)'!C23,'Gasto Adquisicion'!$B$13:$B$33),MATCH(Plazo,'Gasto Adquisicion'!$B$13:$F$13)))</f>
        <v>0</v>
      </c>
      <c r="Q22" s="131">
        <f t="shared" si="1"/>
        <v>0</v>
      </c>
      <c r="R22" s="142">
        <f t="shared" si="5"/>
        <v>0</v>
      </c>
      <c r="S22">
        <f>+IF(C22&lt;='Calcula Tarifa (BIT)'!$C$8,1,0)</f>
        <v>0</v>
      </c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</row>
    <row r="23" spans="3:34">
      <c r="C23" s="99">
        <v>10</v>
      </c>
      <c r="D23" s="140">
        <f>+IF($C23&gt;Plazo,0,VLOOKUP('Calcula Tarifa (BIT)'!$L$2+$C23-1,'Tabla (BIT)'!$Z$3:$AD$104,4,FALSE))</f>
        <v>0</v>
      </c>
      <c r="E23" s="139">
        <v>1</v>
      </c>
      <c r="F23" s="140">
        <f t="shared" si="2"/>
        <v>0</v>
      </c>
      <c r="G23" s="134">
        <f>+IF($C23&gt;Plazo,0,VLOOKUP($C23,IF('Calcula Tarifa (BIT)'!$B$5="Dólares",CaducidadDolares,CaducidadPesos),2,FALSE))</f>
        <v>0</v>
      </c>
      <c r="H23" s="138">
        <f t="shared" si="3"/>
        <v>0</v>
      </c>
      <c r="I23" s="141">
        <f>+IF($C23&gt;Plazo,0,VLOOKUP('Calcula Tarifa (BIT)'!$L$2+$C23-1,'Tabla (BIT)'!$Z$3:$AD$104,5,FALSE))</f>
        <v>0</v>
      </c>
      <c r="J23" s="135">
        <f>+IF(C23&gt;Plazo,0,VLOOKUP(C23,'a inv'!$D$6:$F$519,3,0))</f>
        <v>0</v>
      </c>
      <c r="K23" s="135">
        <f t="shared" si="0"/>
        <v>0</v>
      </c>
      <c r="L23" s="142">
        <f t="shared" si="4"/>
        <v>0</v>
      </c>
      <c r="M23" s="133"/>
      <c r="N23" s="139">
        <v>0.08</v>
      </c>
      <c r="O23" s="139">
        <v>0</v>
      </c>
      <c r="P23" s="131">
        <f>IF($C23&gt;Plazo,0,INDEX('Gasto Adquisicion'!$B$13:$F$33,MATCH('Calcula Tarifa (BIT)'!C24,'Gasto Adquisicion'!$B$13:$B$33),MATCH(Plazo,'Gasto Adquisicion'!$B$13:$F$13)))</f>
        <v>0</v>
      </c>
      <c r="Q23" s="131">
        <f t="shared" si="1"/>
        <v>0</v>
      </c>
      <c r="R23" s="142">
        <f t="shared" si="5"/>
        <v>0</v>
      </c>
      <c r="S23">
        <f>+IF(C23&lt;='Calcula Tarifa (BIT)'!$C$8,1,0)</f>
        <v>0</v>
      </c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</row>
    <row r="24" spans="3:34">
      <c r="C24" s="99">
        <v>11</v>
      </c>
      <c r="D24" s="140">
        <f>+IF($C24&gt;Plazo,0,VLOOKUP('Calcula Tarifa (BIT)'!$L$2+$C24-1,'Tabla (BIT)'!$Z$3:$AD$104,4,FALSE))</f>
        <v>0</v>
      </c>
      <c r="E24" s="139">
        <v>1</v>
      </c>
      <c r="F24" s="140">
        <f t="shared" si="2"/>
        <v>0</v>
      </c>
      <c r="G24" s="134">
        <f>+IF($C24&gt;Plazo,0,VLOOKUP($C24,IF('Calcula Tarifa (BIT)'!$B$5="Dólares",CaducidadDolares,CaducidadPesos),2,FALSE))</f>
        <v>0</v>
      </c>
      <c r="H24" s="138">
        <f t="shared" si="3"/>
        <v>0</v>
      </c>
      <c r="I24" s="141">
        <f>+IF($C24&gt;Plazo,0,VLOOKUP('Calcula Tarifa (BIT)'!$L$2+$C24-1,'Tabla (BIT)'!$Z$3:$AD$104,5,FALSE))</f>
        <v>0</v>
      </c>
      <c r="J24" s="135">
        <f>+IF(C24&gt;Plazo,0,VLOOKUP(C24,'a inv'!$D$6:$F$519,3,0))</f>
        <v>0</v>
      </c>
      <c r="K24" s="135">
        <f t="shared" si="0"/>
        <v>0</v>
      </c>
      <c r="L24" s="142">
        <f t="shared" si="4"/>
        <v>0</v>
      </c>
      <c r="M24" s="97"/>
      <c r="N24" s="139">
        <v>0.08</v>
      </c>
      <c r="O24" s="139">
        <v>0</v>
      </c>
      <c r="P24" s="131">
        <f>IF($C24&gt;Plazo,0,INDEX('Gasto Adquisicion'!$B$13:$F$33,MATCH('Calcula Tarifa (BIT)'!C25,'Gasto Adquisicion'!$B$13:$B$33),MATCH(Plazo,'Gasto Adquisicion'!$B$13:$F$13)))</f>
        <v>0</v>
      </c>
      <c r="Q24" s="131">
        <f t="shared" si="1"/>
        <v>0</v>
      </c>
      <c r="R24" s="142">
        <f t="shared" si="5"/>
        <v>0</v>
      </c>
      <c r="S24">
        <f>+IF(C24&lt;='Calcula Tarifa (BIT)'!$C$8,1,0)</f>
        <v>0</v>
      </c>
      <c r="T24" s="155"/>
    </row>
    <row r="25" spans="3:34">
      <c r="C25" s="99">
        <v>12</v>
      </c>
      <c r="D25" s="140">
        <f>+IF($C25&gt;Plazo,0,VLOOKUP('Calcula Tarifa (BIT)'!$L$2+$C25-1,'Tabla (BIT)'!$Z$3:$AD$104,4,FALSE))</f>
        <v>0</v>
      </c>
      <c r="E25" s="139">
        <v>1</v>
      </c>
      <c r="F25" s="140">
        <f t="shared" si="2"/>
        <v>0</v>
      </c>
      <c r="G25" s="134">
        <f>+IF($C25&gt;Plazo,0,VLOOKUP($C25,IF('Calcula Tarifa (BIT)'!$B$5="Dólares",CaducidadDolares,CaducidadPesos),2,FALSE))</f>
        <v>0</v>
      </c>
      <c r="H25" s="138">
        <f t="shared" si="3"/>
        <v>0</v>
      </c>
      <c r="I25" s="141">
        <f>+IF($C25&gt;Plazo,0,VLOOKUP('Calcula Tarifa (BIT)'!$L$2+$C25-1,'Tabla (BIT)'!$Z$3:$AD$104,5,FALSE))</f>
        <v>0</v>
      </c>
      <c r="J25" s="135">
        <f>+IF(C25&gt;Plazo,0,VLOOKUP(C25,'a inv'!$D$6:$F$519,3,0))</f>
        <v>0</v>
      </c>
      <c r="K25" s="135">
        <f t="shared" si="0"/>
        <v>0</v>
      </c>
      <c r="L25" s="142">
        <f t="shared" si="4"/>
        <v>0</v>
      </c>
      <c r="M25" s="97"/>
      <c r="N25" s="139">
        <v>0.08</v>
      </c>
      <c r="O25" s="139">
        <v>0</v>
      </c>
      <c r="P25" s="131">
        <f>IF($C25&gt;Plazo,0,INDEX('Gasto Adquisicion'!$B$13:$F$33,MATCH('Calcula Tarifa (BIT)'!C26,'Gasto Adquisicion'!$B$13:$B$33),MATCH(Plazo,'Gasto Adquisicion'!$B$13:$F$13)))</f>
        <v>0</v>
      </c>
      <c r="Q25" s="131">
        <f t="shared" si="1"/>
        <v>0</v>
      </c>
      <c r="R25" s="142">
        <f t="shared" si="5"/>
        <v>0</v>
      </c>
      <c r="S25">
        <f>+IF(C25&lt;='Calcula Tarifa (BIT)'!$C$8,1,0)</f>
        <v>0</v>
      </c>
      <c r="T25" s="155"/>
    </row>
    <row r="26" spans="3:34">
      <c r="C26" s="99">
        <v>13</v>
      </c>
      <c r="D26" s="140">
        <f>+IF($C26&gt;Plazo,0,VLOOKUP('Calcula Tarifa (BIT)'!$L$2+$C26-1,'Tabla (BIT)'!$Z$3:$AD$104,4,FALSE))</f>
        <v>0</v>
      </c>
      <c r="E26" s="139">
        <v>1</v>
      </c>
      <c r="F26" s="140">
        <f t="shared" si="2"/>
        <v>0</v>
      </c>
      <c r="G26" s="134">
        <f>+IF($C26&gt;Plazo,0,VLOOKUP($C26,IF('Calcula Tarifa (BIT)'!$B$5="Dólares",CaducidadDolares,CaducidadPesos),2,FALSE))</f>
        <v>0</v>
      </c>
      <c r="H26" s="138">
        <f t="shared" si="3"/>
        <v>0</v>
      </c>
      <c r="I26" s="141">
        <f>+IF($C26&gt;Plazo,0,VLOOKUP('Calcula Tarifa (BIT)'!$L$2+$C26-1,'Tabla (BIT)'!$Z$3:$AD$104,5,FALSE))</f>
        <v>0</v>
      </c>
      <c r="J26" s="135">
        <f>+IF(C26&gt;Plazo,0,VLOOKUP(C26,'a inv'!$D$6:$F$519,3,0))</f>
        <v>0</v>
      </c>
      <c r="K26" s="135">
        <f t="shared" si="0"/>
        <v>0</v>
      </c>
      <c r="L26" s="142">
        <f t="shared" si="4"/>
        <v>0</v>
      </c>
      <c r="M26" s="97"/>
      <c r="N26" s="139">
        <v>0.08</v>
      </c>
      <c r="O26" s="139">
        <v>0</v>
      </c>
      <c r="P26" s="131">
        <f>IF($C26&gt;Plazo,0,INDEX('Gasto Adquisicion'!$B$13:$F$33,MATCH('Calcula Tarifa (BIT)'!C27,'Gasto Adquisicion'!$B$13:$B$33),MATCH(Plazo,'Gasto Adquisicion'!$B$13:$F$13)))</f>
        <v>0</v>
      </c>
      <c r="Q26" s="131">
        <f t="shared" si="1"/>
        <v>0</v>
      </c>
      <c r="R26" s="142">
        <f t="shared" si="5"/>
        <v>0</v>
      </c>
      <c r="S26">
        <f>+IF(C26&lt;='Calcula Tarifa (BIT)'!$C$8,1,0)</f>
        <v>0</v>
      </c>
      <c r="T26" s="155"/>
    </row>
    <row r="27" spans="3:34">
      <c r="C27" s="99">
        <v>14</v>
      </c>
      <c r="D27" s="140">
        <f>+IF($C27&gt;Plazo,0,VLOOKUP('Calcula Tarifa (BIT)'!$L$2+$C27-1,'Tabla (BIT)'!$Z$3:$AD$104,4,FALSE))</f>
        <v>0</v>
      </c>
      <c r="E27" s="139">
        <v>1</v>
      </c>
      <c r="F27" s="140">
        <f t="shared" si="2"/>
        <v>0</v>
      </c>
      <c r="G27" s="134">
        <f>+IF($C27&gt;Plazo,0,VLOOKUP($C27,IF('Calcula Tarifa (BIT)'!$B$5="Dólares",CaducidadDolares,CaducidadPesos),2,FALSE))</f>
        <v>0</v>
      </c>
      <c r="H27" s="138">
        <f t="shared" si="3"/>
        <v>0</v>
      </c>
      <c r="I27" s="141">
        <f>+IF($C27&gt;Plazo,0,VLOOKUP('Calcula Tarifa (BIT)'!$L$2+$C27-1,'Tabla (BIT)'!$Z$3:$AD$104,5,FALSE))</f>
        <v>0</v>
      </c>
      <c r="J27" s="135">
        <f>+IF(C27&gt;Plazo,0,VLOOKUP(C27,'a inv'!$D$6:$F$519,3,0))</f>
        <v>0</v>
      </c>
      <c r="K27" s="135">
        <f t="shared" si="0"/>
        <v>0</v>
      </c>
      <c r="L27" s="142">
        <f t="shared" si="4"/>
        <v>0</v>
      </c>
      <c r="M27" s="97"/>
      <c r="N27" s="139">
        <v>0.08</v>
      </c>
      <c r="O27" s="139">
        <v>0</v>
      </c>
      <c r="P27" s="131">
        <f>IF($C27&gt;Plazo,0,INDEX('Gasto Adquisicion'!$B$13:$F$33,MATCH('Calcula Tarifa (BIT)'!C28,'Gasto Adquisicion'!$B$13:$B$33),MATCH(Plazo,'Gasto Adquisicion'!$B$13:$F$13)))</f>
        <v>0</v>
      </c>
      <c r="Q27" s="131">
        <f t="shared" si="1"/>
        <v>0</v>
      </c>
      <c r="R27" s="142">
        <f t="shared" si="5"/>
        <v>0</v>
      </c>
      <c r="S27">
        <f>+IF(C27&lt;='Calcula Tarifa (BIT)'!$C$8,1,0)</f>
        <v>0</v>
      </c>
      <c r="T27" s="155"/>
    </row>
    <row r="28" spans="3:34">
      <c r="C28" s="99">
        <v>15</v>
      </c>
      <c r="D28" s="140">
        <f>+IF($C28&gt;Plazo,0,VLOOKUP('Calcula Tarifa (BIT)'!$L$2+$C28-1,'Tabla (BIT)'!$Z$3:$AD$104,4,FALSE))</f>
        <v>0</v>
      </c>
      <c r="E28" s="139">
        <v>1</v>
      </c>
      <c r="F28" s="140">
        <f t="shared" si="2"/>
        <v>0</v>
      </c>
      <c r="G28" s="134">
        <f>+IF($C28&gt;Plazo,0,VLOOKUP($C28,IF('Calcula Tarifa (BIT)'!$B$5="Dólares",CaducidadDolares,CaducidadPesos),2,FALSE))</f>
        <v>0</v>
      </c>
      <c r="H28" s="138">
        <f t="shared" si="3"/>
        <v>0</v>
      </c>
      <c r="I28" s="141">
        <f>+IF($C28&gt;Plazo,0,VLOOKUP('Calcula Tarifa (BIT)'!$L$2+$C28-1,'Tabla (BIT)'!$Z$3:$AD$104,5,FALSE))</f>
        <v>0</v>
      </c>
      <c r="J28" s="135">
        <f>+IF(C28&gt;Plazo,0,VLOOKUP(C28,'a inv'!$D$6:$F$519,3,0))</f>
        <v>0</v>
      </c>
      <c r="K28" s="135">
        <f t="shared" si="0"/>
        <v>0</v>
      </c>
      <c r="L28" s="142">
        <f t="shared" si="4"/>
        <v>0</v>
      </c>
      <c r="M28" s="97"/>
      <c r="N28" s="139">
        <v>0.08</v>
      </c>
      <c r="O28" s="139">
        <v>0</v>
      </c>
      <c r="P28" s="131">
        <f>IF($C28&gt;Plazo,0,INDEX('Gasto Adquisicion'!$B$13:$F$33,MATCH('Calcula Tarifa (BIT)'!C29,'Gasto Adquisicion'!$B$13:$B$33),MATCH(Plazo,'Gasto Adquisicion'!$B$13:$F$13)))</f>
        <v>0</v>
      </c>
      <c r="Q28" s="131">
        <f t="shared" si="1"/>
        <v>0</v>
      </c>
      <c r="R28" s="142">
        <f t="shared" si="5"/>
        <v>0</v>
      </c>
      <c r="S28">
        <f>+IF(C28&lt;='Calcula Tarifa (BIT)'!$C$8,1,0)</f>
        <v>0</v>
      </c>
      <c r="T28" s="155"/>
    </row>
    <row r="29" spans="3:34">
      <c r="C29" s="99">
        <v>16</v>
      </c>
      <c r="D29" s="140">
        <f>+IF($C29&gt;Plazo,0,VLOOKUP('Calcula Tarifa (BIT)'!$L$2+$C29-1,'Tabla (BIT)'!$Z$3:$AD$104,4,FALSE))</f>
        <v>0</v>
      </c>
      <c r="E29" s="139">
        <v>1</v>
      </c>
      <c r="F29" s="140">
        <f t="shared" si="2"/>
        <v>0</v>
      </c>
      <c r="G29" s="134">
        <f>+IF($C29&gt;Plazo,0,VLOOKUP($C29,IF('Calcula Tarifa (BIT)'!$B$5="Dólares",CaducidadDolares,CaducidadPesos),2,FALSE))</f>
        <v>0</v>
      </c>
      <c r="H29" s="138">
        <f t="shared" si="3"/>
        <v>0</v>
      </c>
      <c r="I29" s="141">
        <f>+IF($C29&gt;Plazo,0,VLOOKUP('Calcula Tarifa (BIT)'!$L$2+$C29-1,'Tabla (BIT)'!$Z$3:$AD$104,5,FALSE))</f>
        <v>0</v>
      </c>
      <c r="J29" s="135">
        <f>+IF(C29&gt;Plazo,0,VLOOKUP(C29,'a inv'!$D$6:$F$519,3,0))</f>
        <v>0</v>
      </c>
      <c r="K29" s="135">
        <f t="shared" si="0"/>
        <v>0</v>
      </c>
      <c r="L29" s="142">
        <f t="shared" si="4"/>
        <v>0</v>
      </c>
      <c r="M29" s="97"/>
      <c r="N29" s="139">
        <v>0.08</v>
      </c>
      <c r="O29" s="139">
        <v>0</v>
      </c>
      <c r="P29" s="131">
        <f>IF($C29&gt;Plazo,0,INDEX('Gasto Adquisicion'!$B$13:$F$33,MATCH('Calcula Tarifa (BIT)'!C30,'Gasto Adquisicion'!$B$13:$B$33),MATCH(Plazo,'Gasto Adquisicion'!$B$13:$F$13)))</f>
        <v>0</v>
      </c>
      <c r="Q29" s="131">
        <f t="shared" si="1"/>
        <v>0</v>
      </c>
      <c r="R29" s="142">
        <f t="shared" si="5"/>
        <v>0</v>
      </c>
      <c r="S29">
        <f>+IF(C29&lt;='Calcula Tarifa (BIT)'!$C$8,1,0)</f>
        <v>0</v>
      </c>
      <c r="T29" s="155"/>
    </row>
    <row r="30" spans="3:34">
      <c r="C30" s="99">
        <v>17</v>
      </c>
      <c r="D30" s="140">
        <f>+IF($C30&gt;Plazo,0,VLOOKUP('Calcula Tarifa (BIT)'!$L$2+$C30-1,'Tabla (BIT)'!$Z$3:$AD$104,4,FALSE))</f>
        <v>0</v>
      </c>
      <c r="E30" s="139">
        <v>1</v>
      </c>
      <c r="F30" s="140">
        <f t="shared" si="2"/>
        <v>0</v>
      </c>
      <c r="G30" s="134">
        <f>+IF($C30&gt;Plazo,0,VLOOKUP($C30,IF('Calcula Tarifa (BIT)'!$B$5="Dólares",CaducidadDolares,CaducidadPesos),2,FALSE))</f>
        <v>0</v>
      </c>
      <c r="H30" s="138">
        <f t="shared" si="3"/>
        <v>0</v>
      </c>
      <c r="I30" s="141">
        <f>+IF($C30&gt;Plazo,0,VLOOKUP('Calcula Tarifa (BIT)'!$L$2+$C30-1,'Tabla (BIT)'!$Z$3:$AD$104,5,FALSE))</f>
        <v>0</v>
      </c>
      <c r="J30" s="135">
        <f>+IF(C30&gt;Plazo,0,VLOOKUP(C30,'a inv'!$D$6:$F$519,3,0))</f>
        <v>0</v>
      </c>
      <c r="K30" s="135">
        <f t="shared" si="0"/>
        <v>0</v>
      </c>
      <c r="L30" s="142">
        <f t="shared" si="4"/>
        <v>0</v>
      </c>
      <c r="M30" s="97"/>
      <c r="N30" s="139">
        <v>0.08</v>
      </c>
      <c r="O30" s="139">
        <v>0</v>
      </c>
      <c r="P30" s="131">
        <f>IF($C30&gt;Plazo,0,INDEX('Gasto Adquisicion'!$B$13:$F$33,MATCH('Calcula Tarifa (BIT)'!C31,'Gasto Adquisicion'!$B$13:$B$33),MATCH(Plazo,'Gasto Adquisicion'!$B$13:$F$13)))</f>
        <v>0</v>
      </c>
      <c r="Q30" s="131">
        <f t="shared" si="1"/>
        <v>0</v>
      </c>
      <c r="R30" s="142">
        <f t="shared" si="5"/>
        <v>0</v>
      </c>
      <c r="S30">
        <f>+IF(C30&lt;='Calcula Tarifa (BIT)'!$C$8,1,0)</f>
        <v>0</v>
      </c>
      <c r="T30" s="155"/>
    </row>
    <row r="31" spans="3:34">
      <c r="C31" s="99">
        <v>18</v>
      </c>
      <c r="D31" s="140">
        <f>+IF($C31&gt;Plazo,0,VLOOKUP('Calcula Tarifa (BIT)'!$L$2+$C31-1,'Tabla (BIT)'!$Z$3:$AD$104,4,FALSE))</f>
        <v>0</v>
      </c>
      <c r="E31" s="139">
        <v>1</v>
      </c>
      <c r="F31" s="140">
        <f t="shared" si="2"/>
        <v>0</v>
      </c>
      <c r="G31" s="134">
        <f>+IF($C31&gt;Plazo,0,VLOOKUP($C31,IF('Calcula Tarifa (BIT)'!$B$5="Dólares",CaducidadDolares,CaducidadPesos),2,FALSE))</f>
        <v>0</v>
      </c>
      <c r="H31" s="138">
        <f t="shared" si="3"/>
        <v>0</v>
      </c>
      <c r="I31" s="141">
        <f>+IF($C31&gt;Plazo,0,VLOOKUP('Calcula Tarifa (BIT)'!$L$2+$C31-1,'Tabla (BIT)'!$Z$3:$AD$104,5,FALSE))</f>
        <v>0</v>
      </c>
      <c r="J31" s="135">
        <f>+IF(C31&gt;Plazo,0,VLOOKUP(C31,'a inv'!$D$6:$F$519,3,0))</f>
        <v>0</v>
      </c>
      <c r="K31" s="135">
        <f t="shared" si="0"/>
        <v>0</v>
      </c>
      <c r="L31" s="142">
        <f t="shared" si="4"/>
        <v>0</v>
      </c>
      <c r="M31" s="97"/>
      <c r="N31" s="139">
        <v>0.08</v>
      </c>
      <c r="O31" s="139">
        <v>0</v>
      </c>
      <c r="P31" s="131">
        <f>IF($C31&gt;Plazo,0,INDEX('Gasto Adquisicion'!$B$13:$F$33,MATCH('Calcula Tarifa (BIT)'!C32,'Gasto Adquisicion'!$B$13:$B$33),MATCH(Plazo,'Gasto Adquisicion'!$B$13:$F$13)))</f>
        <v>0</v>
      </c>
      <c r="Q31" s="131">
        <f t="shared" si="1"/>
        <v>0</v>
      </c>
      <c r="R31" s="142">
        <f t="shared" si="5"/>
        <v>0</v>
      </c>
      <c r="S31">
        <f>+IF(C31&lt;='Calcula Tarifa (BIT)'!$C$8,1,0)</f>
        <v>0</v>
      </c>
      <c r="T31" s="155"/>
    </row>
    <row r="32" spans="3:34">
      <c r="C32" s="99">
        <v>19</v>
      </c>
      <c r="D32" s="140">
        <f>+IF($C32&gt;Plazo,0,VLOOKUP('Calcula Tarifa (BIT)'!$L$2+$C32-1,'Tabla (BIT)'!$Z$3:$AD$104,4,FALSE))</f>
        <v>0</v>
      </c>
      <c r="E32" s="139">
        <v>1</v>
      </c>
      <c r="F32" s="140">
        <f t="shared" si="2"/>
        <v>0</v>
      </c>
      <c r="G32" s="134">
        <f>+IF($C32&gt;Plazo,0,VLOOKUP($C32,IF('Calcula Tarifa (BIT)'!$B$5="Dólares",CaducidadDolares,CaducidadPesos),2,FALSE))</f>
        <v>0</v>
      </c>
      <c r="H32" s="138">
        <f t="shared" si="3"/>
        <v>0</v>
      </c>
      <c r="I32" s="141">
        <f>+IF($C32&gt;Plazo,0,VLOOKUP('Calcula Tarifa (BIT)'!$L$2+$C32-1,'Tabla (BIT)'!$Z$3:$AD$104,5,FALSE))</f>
        <v>0</v>
      </c>
      <c r="J32" s="135">
        <f>+IF(C32&gt;Plazo,0,VLOOKUP(C32,'a inv'!$D$6:$F$519,3,0))</f>
        <v>0</v>
      </c>
      <c r="K32" s="135">
        <f t="shared" si="0"/>
        <v>0</v>
      </c>
      <c r="L32" s="142">
        <f t="shared" si="4"/>
        <v>0</v>
      </c>
      <c r="M32" s="97"/>
      <c r="N32" s="139">
        <v>0.08</v>
      </c>
      <c r="O32" s="139">
        <v>0</v>
      </c>
      <c r="P32" s="131">
        <f>IF($C32&gt;Plazo,0,INDEX('Gasto Adquisicion'!$B$13:$F$33,MATCH('Calcula Tarifa (BIT)'!C33,'Gasto Adquisicion'!$B$13:$B$33),MATCH(Plazo,'Gasto Adquisicion'!$B$13:$F$13)))</f>
        <v>0</v>
      </c>
      <c r="Q32" s="131">
        <f t="shared" si="1"/>
        <v>0</v>
      </c>
      <c r="R32" s="142">
        <f t="shared" si="5"/>
        <v>0</v>
      </c>
      <c r="S32">
        <f>+IF(C32&lt;='Calcula Tarifa (BIT)'!$C$8,1,0)</f>
        <v>0</v>
      </c>
      <c r="T32" s="155"/>
    </row>
    <row r="33" spans="3:20">
      <c r="C33" s="99">
        <v>20</v>
      </c>
      <c r="D33" s="140">
        <f>+IF($C33&gt;Plazo,0,VLOOKUP('Calcula Tarifa (BIT)'!$L$2+$C33-1,'Tabla (BIT)'!$Z$3:$AD$104,4,FALSE))</f>
        <v>0</v>
      </c>
      <c r="E33" s="139">
        <v>1</v>
      </c>
      <c r="F33" s="140">
        <f t="shared" si="2"/>
        <v>0</v>
      </c>
      <c r="G33" s="134">
        <f>+IF($C33&gt;Plazo,0,VLOOKUP($C33,IF('Calcula Tarifa (BIT)'!$B$5="Dólares",CaducidadDolares,CaducidadPesos),2,FALSE))</f>
        <v>0</v>
      </c>
      <c r="H33" s="138">
        <f t="shared" si="3"/>
        <v>0</v>
      </c>
      <c r="I33" s="141">
        <f>+IF($C33&gt;Plazo,0,VLOOKUP('Calcula Tarifa (BIT)'!$L$2+$C33-1,'Tabla (BIT)'!$Z$3:$AD$104,5,FALSE))</f>
        <v>0</v>
      </c>
      <c r="J33" s="135">
        <f>+IF(C33&gt;Plazo,0,VLOOKUP(C33,'a inv'!$D$6:$F$519,3,0))</f>
        <v>0</v>
      </c>
      <c r="K33" s="135">
        <f t="shared" si="0"/>
        <v>0</v>
      </c>
      <c r="L33" s="142">
        <f t="shared" si="4"/>
        <v>0</v>
      </c>
      <c r="M33" s="97"/>
      <c r="N33" s="139">
        <v>0.08</v>
      </c>
      <c r="O33" s="139">
        <v>0</v>
      </c>
      <c r="P33" s="131">
        <f>IF($C33&gt;Plazo,0,INDEX('Gasto Adquisicion'!$B$13:$F$33,MATCH('Calcula Tarifa (BIT)'!C34,'Gasto Adquisicion'!$B$13:$B$33),MATCH(Plazo,'Gasto Adquisicion'!$B$13:$F$13)))</f>
        <v>0</v>
      </c>
      <c r="Q33" s="131">
        <f t="shared" si="1"/>
        <v>0</v>
      </c>
      <c r="R33" s="142">
        <f t="shared" si="5"/>
        <v>0</v>
      </c>
      <c r="S33">
        <f>+IF(C33&lt;='Calcula Tarifa (BIT)'!$C$8,1,0)</f>
        <v>0</v>
      </c>
      <c r="T33" s="155"/>
    </row>
  </sheetData>
  <mergeCells count="1">
    <mergeCell ref="O2:Q2"/>
  </mergeCells>
  <phoneticPr fontId="0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T35"/>
  <sheetViews>
    <sheetView workbookViewId="0">
      <selection activeCell="D35" sqref="D35"/>
    </sheetView>
  </sheetViews>
  <sheetFormatPr baseColWidth="10" defaultColWidth="10.85546875" defaultRowHeight="15"/>
  <cols>
    <col min="1" max="1" width="22.42578125" style="97" customWidth="1"/>
    <col min="2" max="2" width="17.28515625" style="99" customWidth="1"/>
    <col min="3" max="3" width="7.140625" style="97" bestFit="1" customWidth="1"/>
    <col min="4" max="4" width="10" style="97" bestFit="1" customWidth="1"/>
    <col min="5" max="5" width="7.42578125" style="97" customWidth="1"/>
    <col min="6" max="6" width="11" style="97" bestFit="1" customWidth="1"/>
    <col min="7" max="7" width="4.42578125" style="97" bestFit="1" customWidth="1"/>
    <col min="8" max="8" width="10" style="97" bestFit="1" customWidth="1"/>
    <col min="9" max="10" width="10.85546875" style="97"/>
    <col min="11" max="11" width="13.7109375" style="97" bestFit="1" customWidth="1"/>
    <col min="12" max="13" width="10.85546875" style="97"/>
    <col min="14" max="14" width="7.42578125" style="97" bestFit="1" customWidth="1"/>
    <col min="15" max="16" width="10.85546875" style="97"/>
    <col min="17" max="17" width="14" style="97" customWidth="1"/>
    <col min="18" max="18" width="13.28515625" style="97" customWidth="1"/>
    <col min="19" max="16384" width="10.85546875" style="97"/>
  </cols>
  <sheetData>
    <row r="1" spans="1:20" ht="15.75" thickBot="1"/>
    <row r="2" spans="1:20" ht="15.75" customHeight="1" thickBot="1">
      <c r="A2" s="594" t="s">
        <v>211</v>
      </c>
      <c r="B2" s="595"/>
      <c r="D2" s="209"/>
      <c r="E2" s="210" t="s">
        <v>212</v>
      </c>
      <c r="F2" s="211"/>
      <c r="K2" s="132" t="s">
        <v>213</v>
      </c>
      <c r="L2" s="212">
        <f>+B8-IF(Condicion="Fumador",0,2)</f>
        <v>45</v>
      </c>
      <c r="O2" s="596" t="s">
        <v>214</v>
      </c>
      <c r="P2" s="597"/>
      <c r="Q2" s="598"/>
    </row>
    <row r="3" spans="1:20" ht="15.75" customHeight="1">
      <c r="A3" s="213" t="s">
        <v>207</v>
      </c>
      <c r="B3" s="214" t="s">
        <v>10</v>
      </c>
      <c r="D3" s="215"/>
      <c r="E3" s="211"/>
      <c r="F3" s="211"/>
      <c r="K3" s="132" t="s">
        <v>205</v>
      </c>
      <c r="L3" s="216">
        <f>+VLOOKUP(B5,'Tasas y Gastos Admon'!$B$4:$D$7,2,FALSE)</f>
        <v>5.5E-2</v>
      </c>
      <c r="O3" s="217" t="s">
        <v>215</v>
      </c>
      <c r="P3" s="218"/>
      <c r="Q3" s="219">
        <f>+((SUMIF(R15:R34,1,L15:L34))/SUMIF(R15:R34,1,Q15:Q34))</f>
        <v>-32.309321288326053</v>
      </c>
      <c r="R3" s="133"/>
      <c r="S3" s="220"/>
    </row>
    <row r="4" spans="1:20" ht="15.75" customHeight="1">
      <c r="A4" s="221" t="s">
        <v>178</v>
      </c>
      <c r="B4" s="222">
        <f>+Cotización!S18</f>
        <v>1</v>
      </c>
      <c r="K4" s="132" t="s">
        <v>216</v>
      </c>
      <c r="L4" s="216">
        <f>+VLOOKUP(B5,'Tasas y Gastos Admon'!$B$4:$D$7,3,FALSE)</f>
        <v>3.5000000000000003E-2</v>
      </c>
      <c r="O4" s="223" t="s">
        <v>217</v>
      </c>
      <c r="P4" s="224"/>
      <c r="Q4" s="225">
        <f>'Con extraprima (BIPA)'!Q3-Q3</f>
        <v>33.428258822120895</v>
      </c>
      <c r="R4" s="134"/>
      <c r="T4" s="226"/>
    </row>
    <row r="5" spans="1:20" ht="15.75" customHeight="1">
      <c r="A5" s="221" t="s">
        <v>1</v>
      </c>
      <c r="B5" s="222" t="str">
        <f>+Cotización!C20</f>
        <v>Pesos</v>
      </c>
      <c r="O5" s="227" t="s">
        <v>218</v>
      </c>
      <c r="P5" s="228"/>
      <c r="Q5" s="229">
        <f>+Q3+Q4</f>
        <v>1.118937533794842</v>
      </c>
      <c r="T5" s="226"/>
    </row>
    <row r="6" spans="1:20" ht="15.75" customHeight="1">
      <c r="A6" s="221" t="s">
        <v>0</v>
      </c>
      <c r="B6" s="222" t="str">
        <f>+LEFT(Cotización!C11,1)</f>
        <v>M</v>
      </c>
      <c r="O6" s="230" t="s">
        <v>96</v>
      </c>
      <c r="P6" s="231"/>
      <c r="Q6" s="232">
        <f>+SA</f>
        <v>250000</v>
      </c>
    </row>
    <row r="7" spans="1:20" ht="15.75" customHeight="1">
      <c r="A7" s="221" t="s">
        <v>219</v>
      </c>
      <c r="B7" s="222" t="str">
        <f>+IF(Cotización!C13="Sí","Fumador","No Fumador")</f>
        <v>No Fumador</v>
      </c>
      <c r="I7" s="118"/>
      <c r="J7" s="118"/>
      <c r="O7" s="233" t="s">
        <v>221</v>
      </c>
      <c r="P7" s="231"/>
      <c r="Q7" s="234">
        <f>+Q3*Q6/1000</f>
        <v>-8077.3303220815133</v>
      </c>
    </row>
    <row r="8" spans="1:20" ht="15.75" customHeight="1">
      <c r="A8" s="221" t="s">
        <v>222</v>
      </c>
      <c r="B8" s="222">
        <f>+Cotización!I11</f>
        <v>47</v>
      </c>
      <c r="C8" s="97">
        <f>+MIN(Plazo,60-B8)</f>
        <v>1</v>
      </c>
      <c r="O8" s="235" t="s">
        <v>223</v>
      </c>
      <c r="P8" s="236"/>
      <c r="Q8" s="237">
        <f>+Q4*Q6/1000</f>
        <v>8357.0647055302234</v>
      </c>
      <c r="R8" s="134"/>
    </row>
    <row r="9" spans="1:20" ht="15.75" customHeight="1">
      <c r="A9" s="221" t="s">
        <v>96</v>
      </c>
      <c r="B9" s="238">
        <f>+Cotización!G24</f>
        <v>250000</v>
      </c>
      <c r="C9" s="256">
        <f>+B10</f>
        <v>1</v>
      </c>
      <c r="O9" s="227" t="s">
        <v>224</v>
      </c>
      <c r="P9" s="228"/>
      <c r="Q9" s="239">
        <f>+Q7+Q8</f>
        <v>279.7343834487101</v>
      </c>
      <c r="R9" s="135">
        <f>+Q9-'Con extraprima (BIT)'!Q5</f>
        <v>279.7343834487101</v>
      </c>
    </row>
    <row r="10" spans="1:20" ht="15.75" customHeight="1">
      <c r="A10" s="590" t="s">
        <v>225</v>
      </c>
      <c r="B10" s="592">
        <f>+Cotización!K24</f>
        <v>1</v>
      </c>
      <c r="C10" s="599" t="s">
        <v>226</v>
      </c>
      <c r="D10" s="599"/>
      <c r="E10" s="599"/>
      <c r="F10" s="600"/>
      <c r="O10" s="235" t="s">
        <v>227</v>
      </c>
      <c r="P10" s="236"/>
      <c r="Q10" s="237">
        <v>500</v>
      </c>
    </row>
    <row r="11" spans="1:20" ht="21.75" customHeight="1" thickBot="1">
      <c r="A11" s="591"/>
      <c r="B11" s="593"/>
      <c r="C11" s="601"/>
      <c r="D11" s="601"/>
      <c r="E11" s="601"/>
      <c r="F11" s="602"/>
      <c r="O11" s="240" t="s">
        <v>228</v>
      </c>
      <c r="P11" s="241"/>
      <c r="Q11" s="242">
        <f>+Q9+Q10</f>
        <v>779.7343834487101</v>
      </c>
    </row>
    <row r="12" spans="1:20">
      <c r="A12" s="590" t="s">
        <v>266</v>
      </c>
      <c r="B12" s="592">
        <f>+Cotización!K28</f>
        <v>1</v>
      </c>
      <c r="C12" s="256">
        <f>+B12</f>
        <v>1</v>
      </c>
    </row>
    <row r="13" spans="1:20" s="99" customFormat="1" ht="15.75" thickBot="1">
      <c r="A13" s="591"/>
      <c r="B13" s="593"/>
      <c r="M13" s="243"/>
      <c r="R13" s="243"/>
    </row>
    <row r="14" spans="1:20" ht="18">
      <c r="A14" s="136" t="s">
        <v>1</v>
      </c>
      <c r="C14" s="99" t="s">
        <v>161</v>
      </c>
      <c r="D14" s="99" t="s">
        <v>229</v>
      </c>
      <c r="E14" s="107" t="s">
        <v>230</v>
      </c>
      <c r="F14" s="107" t="s">
        <v>231</v>
      </c>
      <c r="G14" s="107" t="s">
        <v>232</v>
      </c>
      <c r="H14" s="107" t="s">
        <v>233</v>
      </c>
      <c r="I14" s="107" t="s">
        <v>258</v>
      </c>
      <c r="J14" s="107" t="s">
        <v>268</v>
      </c>
      <c r="K14" s="33"/>
      <c r="L14" s="33" t="s">
        <v>237</v>
      </c>
      <c r="M14" s="99"/>
      <c r="N14" s="33" t="s">
        <v>238</v>
      </c>
      <c r="O14" s="33" t="s">
        <v>239</v>
      </c>
      <c r="P14" s="33" t="s">
        <v>240</v>
      </c>
      <c r="Q14" s="33" t="s">
        <v>241</v>
      </c>
      <c r="R14" s="97" t="s">
        <v>261</v>
      </c>
    </row>
    <row r="15" spans="1:20">
      <c r="A15" s="137" t="s">
        <v>3</v>
      </c>
      <c r="C15" s="99">
        <v>1</v>
      </c>
      <c r="D15" s="138">
        <f>+IF($C15&gt;Plazo,0,VLOOKUP($L$2+$C15-1,'Tabla (BIPA)'!$T$3:$W$104,4,FALSE))</f>
        <v>2.2268750230000078E-3</v>
      </c>
      <c r="E15" s="139">
        <v>1</v>
      </c>
      <c r="F15" s="140">
        <f>+D15*E15</f>
        <v>2.2268750230000078E-3</v>
      </c>
      <c r="G15" s="134">
        <f t="shared" ref="G15:G34" si="0">+IF($C15&gt;Plazo,0,VLOOKUP($C15,IF($B$5="Dólares",CaducidadDolares,CaducidadPesos),2,FALSE))</f>
        <v>0.35</v>
      </c>
      <c r="H15" s="138">
        <v>1</v>
      </c>
      <c r="I15" s="141">
        <f>+IF($C15&gt;Plazo,0,VLOOKUP($L$2+$C15-1,'Tabla (BIPA)'!$T$3:$X$104,5,FALSE))</f>
        <v>6.6348095297681685E-4</v>
      </c>
      <c r="J15" s="141">
        <f>+(1000*I15*(1+$L$3/2))/(1+$L$3)</f>
        <v>0.64618642576652074</v>
      </c>
      <c r="K15" s="135"/>
      <c r="L15" s="142">
        <f t="shared" ref="L15:L34" si="1">+H15*(J15)</f>
        <v>0.64618642576652074</v>
      </c>
      <c r="M15" s="133"/>
      <c r="N15" s="139">
        <v>0.08</v>
      </c>
      <c r="O15" s="131">
        <v>0.91</v>
      </c>
      <c r="P15" s="131">
        <f t="shared" ref="P15:P34" si="2">+IF($C15&gt;Plazo,0,(0.03)*POWER(1+Inflacion,(C15-1)))</f>
        <v>0.03</v>
      </c>
      <c r="Q15" s="142">
        <f t="shared" ref="Q15:Q34" si="3">+H15*(1-N15-O15-P15)</f>
        <v>-1.999999999999999E-2</v>
      </c>
      <c r="R15" s="135">
        <f t="shared" ref="R15:R34" si="4">+IF(C15&lt;=$C$8,1,0)</f>
        <v>1</v>
      </c>
      <c r="S15" s="135"/>
    </row>
    <row r="16" spans="1:20">
      <c r="A16" s="143" t="s">
        <v>94</v>
      </c>
      <c r="C16" s="99">
        <v>2</v>
      </c>
      <c r="D16" s="138">
        <f>+IF($C16&gt;Plazo,0,VLOOKUP($L$2+$C16-1,'Tabla (BIPA)'!$T$3:$W$104,4,FALSE))</f>
        <v>0</v>
      </c>
      <c r="E16" s="139">
        <v>1</v>
      </c>
      <c r="F16" s="140">
        <f t="shared" ref="F16:F34" si="5">+D16*E16</f>
        <v>0</v>
      </c>
      <c r="G16" s="134">
        <f t="shared" si="0"/>
        <v>0</v>
      </c>
      <c r="H16" s="138">
        <f>IF($C16&gt;Plazo,0,(H15*(1-F15-G15))/(1+Tasa))</f>
        <v>0</v>
      </c>
      <c r="I16" s="141">
        <f>+IF($C16&gt;Plazo,0,VLOOKUP($L$2+$C16-1,'Tabla (BIPA)'!$T$3:$X$104,5,FALSE))</f>
        <v>0</v>
      </c>
      <c r="J16" s="141">
        <f t="shared" ref="J16:J34" si="6">+(1000*I16*(1+$L$3/2))/(1+$L$3)</f>
        <v>0</v>
      </c>
      <c r="K16" s="135"/>
      <c r="L16" s="142">
        <f t="shared" si="1"/>
        <v>0</v>
      </c>
      <c r="M16" s="133"/>
      <c r="N16" s="139">
        <v>0.08</v>
      </c>
      <c r="O16" s="131">
        <v>0.36249999999999999</v>
      </c>
      <c r="P16" s="131">
        <f t="shared" si="2"/>
        <v>0</v>
      </c>
      <c r="Q16" s="142">
        <f t="shared" si="3"/>
        <v>0</v>
      </c>
      <c r="R16" s="135">
        <f t="shared" si="4"/>
        <v>0</v>
      </c>
      <c r="S16" s="135"/>
    </row>
    <row r="17" spans="1:19">
      <c r="A17" s="144" t="s">
        <v>95</v>
      </c>
      <c r="C17" s="99">
        <v>3</v>
      </c>
      <c r="D17" s="138">
        <f>+IF($C17&gt;Plazo,0,VLOOKUP($L$2+$C17-1,'Tabla (BIPA)'!$T$3:$W$104,4,FALSE))</f>
        <v>0</v>
      </c>
      <c r="E17" s="139">
        <v>1</v>
      </c>
      <c r="F17" s="140">
        <f t="shared" si="5"/>
        <v>0</v>
      </c>
      <c r="G17" s="134">
        <f t="shared" si="0"/>
        <v>0</v>
      </c>
      <c r="H17" s="138">
        <f t="shared" ref="H17:H34" si="7">IF($C17&gt;Plazo,0,(H16*(1-F16-G16))/(1+Tasa))</f>
        <v>0</v>
      </c>
      <c r="I17" s="141">
        <f>+IF($C17&gt;Plazo,0,VLOOKUP($L$2+$C17-1,'Tabla (BIPA)'!$T$3:$X$104,5,FALSE))</f>
        <v>0</v>
      </c>
      <c r="J17" s="141">
        <f t="shared" si="6"/>
        <v>0</v>
      </c>
      <c r="K17" s="135"/>
      <c r="L17" s="142">
        <f t="shared" si="1"/>
        <v>0</v>
      </c>
      <c r="M17" s="133"/>
      <c r="N17" s="139">
        <v>0.08</v>
      </c>
      <c r="O17" s="131">
        <v>0.23749999999999999</v>
      </c>
      <c r="P17" s="131">
        <f t="shared" si="2"/>
        <v>0</v>
      </c>
      <c r="Q17" s="142">
        <f t="shared" si="3"/>
        <v>0</v>
      </c>
      <c r="R17" s="135">
        <f t="shared" si="4"/>
        <v>0</v>
      </c>
      <c r="S17" s="135"/>
    </row>
    <row r="18" spans="1:19">
      <c r="A18" s="136" t="s">
        <v>178</v>
      </c>
      <c r="C18" s="99">
        <v>4</v>
      </c>
      <c r="D18" s="138">
        <f>+IF($C18&gt;Plazo,0,VLOOKUP($L$2+$C18-1,'Tabla (BIPA)'!$T$3:$W$104,4,FALSE))</f>
        <v>0</v>
      </c>
      <c r="E18" s="139">
        <v>1</v>
      </c>
      <c r="F18" s="140">
        <f t="shared" si="5"/>
        <v>0</v>
      </c>
      <c r="G18" s="134">
        <f t="shared" si="0"/>
        <v>0</v>
      </c>
      <c r="H18" s="138">
        <f t="shared" si="7"/>
        <v>0</v>
      </c>
      <c r="I18" s="141">
        <f>+IF($C18&gt;Plazo,0,VLOOKUP($L$2+$C18-1,'Tabla (BIPA)'!$T$3:$X$104,5,FALSE))</f>
        <v>0</v>
      </c>
      <c r="J18" s="141">
        <f t="shared" si="6"/>
        <v>0</v>
      </c>
      <c r="K18" s="135"/>
      <c r="L18" s="142">
        <f t="shared" si="1"/>
        <v>0</v>
      </c>
      <c r="M18" s="133"/>
      <c r="N18" s="139">
        <v>0.08</v>
      </c>
      <c r="O18" s="131">
        <v>0.23749999999999999</v>
      </c>
      <c r="P18" s="131">
        <f t="shared" si="2"/>
        <v>0</v>
      </c>
      <c r="Q18" s="142">
        <f t="shared" si="3"/>
        <v>0</v>
      </c>
      <c r="R18" s="135">
        <f t="shared" si="4"/>
        <v>0</v>
      </c>
      <c r="S18" s="135"/>
    </row>
    <row r="19" spans="1:19">
      <c r="A19" s="145">
        <v>1</v>
      </c>
      <c r="C19" s="99">
        <v>5</v>
      </c>
      <c r="D19" s="138">
        <f>+IF($C19&gt;Plazo,0,VLOOKUP($L$2+$C19-1,'Tabla (BIPA)'!$T$3:$W$104,4,FALSE))</f>
        <v>0</v>
      </c>
      <c r="E19" s="139">
        <v>1</v>
      </c>
      <c r="F19" s="140">
        <f t="shared" si="5"/>
        <v>0</v>
      </c>
      <c r="G19" s="134">
        <f t="shared" si="0"/>
        <v>0</v>
      </c>
      <c r="H19" s="138">
        <f t="shared" si="7"/>
        <v>0</v>
      </c>
      <c r="I19" s="141">
        <f>+IF($C19&gt;Plazo,0,VLOOKUP($L$2+$C19-1,'Tabla (BIPA)'!$T$3:$X$104,5,FALSE))</f>
        <v>0</v>
      </c>
      <c r="J19" s="141">
        <f t="shared" si="6"/>
        <v>0</v>
      </c>
      <c r="K19" s="135"/>
      <c r="L19" s="142">
        <f t="shared" si="1"/>
        <v>0</v>
      </c>
      <c r="M19" s="133"/>
      <c r="N19" s="139">
        <v>0.08</v>
      </c>
      <c r="O19" s="131">
        <v>7.4999999999999997E-2</v>
      </c>
      <c r="P19" s="131">
        <f t="shared" si="2"/>
        <v>0</v>
      </c>
      <c r="Q19" s="142">
        <f t="shared" si="3"/>
        <v>0</v>
      </c>
      <c r="R19" s="135">
        <f t="shared" si="4"/>
        <v>0</v>
      </c>
      <c r="S19" s="135"/>
    </row>
    <row r="20" spans="1:19">
      <c r="A20" s="146">
        <v>5</v>
      </c>
      <c r="C20" s="99">
        <v>6</v>
      </c>
      <c r="D20" s="138">
        <f>+IF($C20&gt;Plazo,0,VLOOKUP($L$2+$C20-1,'Tabla (BIPA)'!$T$3:$W$104,4,FALSE))</f>
        <v>0</v>
      </c>
      <c r="E20" s="139">
        <v>1</v>
      </c>
      <c r="F20" s="140">
        <f t="shared" si="5"/>
        <v>0</v>
      </c>
      <c r="G20" s="134">
        <f t="shared" si="0"/>
        <v>0</v>
      </c>
      <c r="H20" s="138">
        <f t="shared" si="7"/>
        <v>0</v>
      </c>
      <c r="I20" s="141">
        <f>+IF($C20&gt;Plazo,0,VLOOKUP($L$2+$C20-1,'Tabla (BIPA)'!$T$3:$X$104,5,FALSE))</f>
        <v>0</v>
      </c>
      <c r="J20" s="141">
        <f t="shared" si="6"/>
        <v>0</v>
      </c>
      <c r="K20" s="135"/>
      <c r="L20" s="142">
        <f t="shared" si="1"/>
        <v>0</v>
      </c>
      <c r="M20" s="133"/>
      <c r="N20" s="139">
        <v>0.08</v>
      </c>
      <c r="O20" s="131">
        <v>7.4999999999999997E-2</v>
      </c>
      <c r="P20" s="131">
        <f t="shared" si="2"/>
        <v>0</v>
      </c>
      <c r="Q20" s="142">
        <f t="shared" si="3"/>
        <v>0</v>
      </c>
      <c r="R20" s="135">
        <f t="shared" si="4"/>
        <v>0</v>
      </c>
      <c r="S20" s="135"/>
    </row>
    <row r="21" spans="1:19">
      <c r="A21" s="146">
        <v>10</v>
      </c>
      <c r="C21" s="99">
        <v>7</v>
      </c>
      <c r="D21" s="138">
        <f>+IF($C21&gt;Plazo,0,VLOOKUP($L$2+$C21-1,'Tabla (BIPA)'!$T$3:$W$104,4,FALSE))</f>
        <v>0</v>
      </c>
      <c r="E21" s="139">
        <v>1</v>
      </c>
      <c r="F21" s="140">
        <f t="shared" si="5"/>
        <v>0</v>
      </c>
      <c r="G21" s="134">
        <f t="shared" si="0"/>
        <v>0</v>
      </c>
      <c r="H21" s="138">
        <f t="shared" si="7"/>
        <v>0</v>
      </c>
      <c r="I21" s="141">
        <f>+IF($C21&gt;Plazo,0,VLOOKUP($L$2+$C21-1,'Tabla (BIPA)'!$T$3:$X$104,5,FALSE))</f>
        <v>0</v>
      </c>
      <c r="J21" s="141">
        <f t="shared" si="6"/>
        <v>0</v>
      </c>
      <c r="K21" s="135"/>
      <c r="L21" s="142">
        <f t="shared" si="1"/>
        <v>0</v>
      </c>
      <c r="M21" s="133"/>
      <c r="N21" s="139">
        <v>0.08</v>
      </c>
      <c r="O21" s="131">
        <v>7.4999999999999997E-2</v>
      </c>
      <c r="P21" s="131">
        <f t="shared" si="2"/>
        <v>0</v>
      </c>
      <c r="Q21" s="142">
        <f t="shared" si="3"/>
        <v>0</v>
      </c>
      <c r="R21" s="135">
        <f t="shared" si="4"/>
        <v>0</v>
      </c>
      <c r="S21" s="135"/>
    </row>
    <row r="22" spans="1:19">
      <c r="A22" s="147">
        <v>20</v>
      </c>
      <c r="C22" s="99">
        <v>8</v>
      </c>
      <c r="D22" s="138">
        <f>+IF($C22&gt;Plazo,0,VLOOKUP($L$2+$C22-1,'Tabla (BIPA)'!$T$3:$W$104,4,FALSE))</f>
        <v>0</v>
      </c>
      <c r="E22" s="139">
        <v>1</v>
      </c>
      <c r="F22" s="140">
        <f t="shared" si="5"/>
        <v>0</v>
      </c>
      <c r="G22" s="134">
        <f t="shared" si="0"/>
        <v>0</v>
      </c>
      <c r="H22" s="138">
        <f t="shared" si="7"/>
        <v>0</v>
      </c>
      <c r="I22" s="141">
        <f>+IF($C22&gt;Plazo,0,VLOOKUP($L$2+$C22-1,'Tabla (BIPA)'!$T$3:$X$104,5,FALSE))</f>
        <v>0</v>
      </c>
      <c r="J22" s="141">
        <f t="shared" si="6"/>
        <v>0</v>
      </c>
      <c r="K22" s="135"/>
      <c r="L22" s="142">
        <f t="shared" si="1"/>
        <v>0</v>
      </c>
      <c r="M22" s="133"/>
      <c r="N22" s="139">
        <v>0.08</v>
      </c>
      <c r="O22" s="131">
        <v>7.4999999999999997E-2</v>
      </c>
      <c r="P22" s="131">
        <f t="shared" si="2"/>
        <v>0</v>
      </c>
      <c r="Q22" s="142">
        <f t="shared" si="3"/>
        <v>0</v>
      </c>
      <c r="R22" s="135">
        <f t="shared" si="4"/>
        <v>0</v>
      </c>
      <c r="S22" s="135"/>
    </row>
    <row r="23" spans="1:19">
      <c r="A23" s="136" t="s">
        <v>0</v>
      </c>
      <c r="C23" s="99">
        <v>9</v>
      </c>
      <c r="D23" s="138">
        <f>+IF($C23&gt;Plazo,0,VLOOKUP($L$2+$C23-1,'Tabla (BIPA)'!$T$3:$W$104,4,FALSE))</f>
        <v>0</v>
      </c>
      <c r="E23" s="139">
        <v>1</v>
      </c>
      <c r="F23" s="140">
        <f t="shared" si="5"/>
        <v>0</v>
      </c>
      <c r="G23" s="134">
        <f t="shared" si="0"/>
        <v>0</v>
      </c>
      <c r="H23" s="138">
        <f t="shared" si="7"/>
        <v>0</v>
      </c>
      <c r="I23" s="141">
        <f>+IF($C23&gt;Plazo,0,VLOOKUP($L$2+$C23-1,'Tabla (BIPA)'!$T$3:$X$104,5,FALSE))</f>
        <v>0</v>
      </c>
      <c r="J23" s="141">
        <f t="shared" si="6"/>
        <v>0</v>
      </c>
      <c r="K23" s="135"/>
      <c r="L23" s="142">
        <f t="shared" si="1"/>
        <v>0</v>
      </c>
      <c r="M23" s="133"/>
      <c r="N23" s="139">
        <v>0.08</v>
      </c>
      <c r="O23" s="131">
        <v>7.4999999999999997E-2</v>
      </c>
      <c r="P23" s="131">
        <f t="shared" si="2"/>
        <v>0</v>
      </c>
      <c r="Q23" s="142">
        <f t="shared" si="3"/>
        <v>0</v>
      </c>
      <c r="R23" s="135">
        <f t="shared" si="4"/>
        <v>0</v>
      </c>
      <c r="S23" s="135"/>
    </row>
    <row r="24" spans="1:19">
      <c r="A24" s="145" t="s">
        <v>12</v>
      </c>
      <c r="C24" s="99">
        <v>10</v>
      </c>
      <c r="D24" s="138">
        <f>+IF($C24&gt;Plazo,0,VLOOKUP($L$2+$C24-1,'Tabla (BIPA)'!$T$3:$W$104,4,FALSE))</f>
        <v>0</v>
      </c>
      <c r="E24" s="139">
        <v>1</v>
      </c>
      <c r="F24" s="140">
        <f t="shared" si="5"/>
        <v>0</v>
      </c>
      <c r="G24" s="134">
        <f t="shared" si="0"/>
        <v>0</v>
      </c>
      <c r="H24" s="138">
        <f t="shared" si="7"/>
        <v>0</v>
      </c>
      <c r="I24" s="141">
        <f>+IF($C24&gt;Plazo,0,VLOOKUP($L$2+$C24-1,'Tabla (BIPA)'!$T$3:$X$104,5,FALSE))</f>
        <v>0</v>
      </c>
      <c r="J24" s="141">
        <f t="shared" si="6"/>
        <v>0</v>
      </c>
      <c r="K24" s="135"/>
      <c r="L24" s="142">
        <f t="shared" si="1"/>
        <v>0</v>
      </c>
      <c r="M24" s="133"/>
      <c r="N24" s="139">
        <v>0.08</v>
      </c>
      <c r="O24" s="131">
        <v>7.4999999999999997E-2</v>
      </c>
      <c r="P24" s="131">
        <f t="shared" si="2"/>
        <v>0</v>
      </c>
      <c r="Q24" s="142">
        <f t="shared" si="3"/>
        <v>0</v>
      </c>
      <c r="R24" s="135">
        <f t="shared" si="4"/>
        <v>0</v>
      </c>
      <c r="S24" s="135"/>
    </row>
    <row r="25" spans="1:19">
      <c r="A25" s="147" t="s">
        <v>2</v>
      </c>
      <c r="C25" s="99">
        <v>11</v>
      </c>
      <c r="D25" s="138">
        <f>+IF($C25&gt;Plazo,0,VLOOKUP($L$2+$C25-1,'Tabla (BIPA)'!$T$3:$W$104,4,FALSE))</f>
        <v>0</v>
      </c>
      <c r="E25" s="139">
        <v>1</v>
      </c>
      <c r="F25" s="140">
        <f t="shared" si="5"/>
        <v>0</v>
      </c>
      <c r="G25" s="134">
        <f t="shared" si="0"/>
        <v>0</v>
      </c>
      <c r="H25" s="138">
        <f t="shared" si="7"/>
        <v>0</v>
      </c>
      <c r="I25" s="141">
        <f>+IF($C25&gt;Plazo,0,VLOOKUP($L$2+$C25-1,'Tabla (BIPA)'!$T$3:$X$104,5,FALSE))</f>
        <v>0</v>
      </c>
      <c r="J25" s="141">
        <f t="shared" si="6"/>
        <v>0</v>
      </c>
      <c r="K25" s="135"/>
      <c r="L25" s="142">
        <f t="shared" si="1"/>
        <v>0</v>
      </c>
      <c r="N25" s="139">
        <v>0.08</v>
      </c>
      <c r="O25" s="131">
        <v>0.05</v>
      </c>
      <c r="P25" s="131">
        <f t="shared" si="2"/>
        <v>0</v>
      </c>
      <c r="Q25" s="142">
        <f t="shared" si="3"/>
        <v>0</v>
      </c>
      <c r="R25" s="135">
        <f t="shared" si="4"/>
        <v>0</v>
      </c>
      <c r="S25" s="135"/>
    </row>
    <row r="26" spans="1:19">
      <c r="A26" s="136" t="s">
        <v>219</v>
      </c>
      <c r="C26" s="99">
        <v>12</v>
      </c>
      <c r="D26" s="138">
        <f>+IF($C26&gt;Plazo,0,VLOOKUP($L$2+$C26-1,'Tabla (BIPA)'!$T$3:$W$104,4,FALSE))</f>
        <v>0</v>
      </c>
      <c r="E26" s="139">
        <v>1</v>
      </c>
      <c r="F26" s="140">
        <f t="shared" si="5"/>
        <v>0</v>
      </c>
      <c r="G26" s="134">
        <f t="shared" si="0"/>
        <v>0</v>
      </c>
      <c r="H26" s="138">
        <f t="shared" si="7"/>
        <v>0</v>
      </c>
      <c r="I26" s="141">
        <f>+IF($C26&gt;Plazo,0,VLOOKUP($L$2+$C26-1,'Tabla (BIPA)'!$T$3:$X$104,5,FALSE))</f>
        <v>0</v>
      </c>
      <c r="J26" s="141">
        <f t="shared" si="6"/>
        <v>0</v>
      </c>
      <c r="K26" s="135"/>
      <c r="L26" s="142">
        <f t="shared" si="1"/>
        <v>0</v>
      </c>
      <c r="N26" s="139">
        <v>0.08</v>
      </c>
      <c r="O26" s="131">
        <v>0.05</v>
      </c>
      <c r="P26" s="131">
        <f t="shared" si="2"/>
        <v>0</v>
      </c>
      <c r="Q26" s="142">
        <f t="shared" si="3"/>
        <v>0</v>
      </c>
      <c r="R26" s="135">
        <f t="shared" si="4"/>
        <v>0</v>
      </c>
      <c r="S26" s="135"/>
    </row>
    <row r="27" spans="1:19">
      <c r="A27" s="145" t="s">
        <v>220</v>
      </c>
      <c r="C27" s="99">
        <v>13</v>
      </c>
      <c r="D27" s="138">
        <f>+IF($C27&gt;Plazo,0,VLOOKUP($L$2+$C27-1,'Tabla (BIPA)'!$T$3:$W$104,4,FALSE))</f>
        <v>0</v>
      </c>
      <c r="E27" s="139">
        <v>1</v>
      </c>
      <c r="F27" s="140">
        <f t="shared" si="5"/>
        <v>0</v>
      </c>
      <c r="G27" s="134">
        <f t="shared" si="0"/>
        <v>0</v>
      </c>
      <c r="H27" s="138">
        <f t="shared" si="7"/>
        <v>0</v>
      </c>
      <c r="I27" s="141">
        <f>+IF($C27&gt;Plazo,0,VLOOKUP($L$2+$C27-1,'Tabla (BIPA)'!$T$3:$X$104,5,FALSE))</f>
        <v>0</v>
      </c>
      <c r="J27" s="141">
        <f t="shared" si="6"/>
        <v>0</v>
      </c>
      <c r="K27" s="135"/>
      <c r="L27" s="142">
        <f t="shared" si="1"/>
        <v>0</v>
      </c>
      <c r="N27" s="139">
        <v>0.08</v>
      </c>
      <c r="O27" s="131">
        <v>0.05</v>
      </c>
      <c r="P27" s="131">
        <f t="shared" si="2"/>
        <v>0</v>
      </c>
      <c r="Q27" s="142">
        <f t="shared" si="3"/>
        <v>0</v>
      </c>
      <c r="R27" s="135">
        <f t="shared" si="4"/>
        <v>0</v>
      </c>
      <c r="S27" s="135"/>
    </row>
    <row r="28" spans="1:19">
      <c r="A28" s="147" t="s">
        <v>242</v>
      </c>
      <c r="C28" s="99">
        <v>14</v>
      </c>
      <c r="D28" s="138">
        <f>+IF($C28&gt;Plazo,0,VLOOKUP($L$2+$C28-1,'Tabla (BIPA)'!$T$3:$W$104,4,FALSE))</f>
        <v>0</v>
      </c>
      <c r="E28" s="139">
        <v>1</v>
      </c>
      <c r="F28" s="140">
        <f t="shared" si="5"/>
        <v>0</v>
      </c>
      <c r="G28" s="134">
        <f t="shared" si="0"/>
        <v>0</v>
      </c>
      <c r="H28" s="138">
        <f t="shared" si="7"/>
        <v>0</v>
      </c>
      <c r="I28" s="141">
        <f>+IF($C28&gt;Plazo,0,VLOOKUP($L$2+$C28-1,'Tabla (BIPA)'!$T$3:$X$104,5,FALSE))</f>
        <v>0</v>
      </c>
      <c r="J28" s="141">
        <f t="shared" si="6"/>
        <v>0</v>
      </c>
      <c r="K28" s="135"/>
      <c r="L28" s="142">
        <f t="shared" si="1"/>
        <v>0</v>
      </c>
      <c r="N28" s="139">
        <v>0.08</v>
      </c>
      <c r="O28" s="131">
        <v>0.05</v>
      </c>
      <c r="P28" s="131">
        <f t="shared" si="2"/>
        <v>0</v>
      </c>
      <c r="Q28" s="142">
        <f t="shared" si="3"/>
        <v>0</v>
      </c>
      <c r="R28" s="135">
        <f t="shared" si="4"/>
        <v>0</v>
      </c>
      <c r="S28" s="135"/>
    </row>
    <row r="29" spans="1:19">
      <c r="C29" s="99">
        <v>15</v>
      </c>
      <c r="D29" s="138">
        <f>+IF($C29&gt;Plazo,0,VLOOKUP($L$2+$C29-1,'Tabla (BIPA)'!$T$3:$W$104,4,FALSE))</f>
        <v>0</v>
      </c>
      <c r="E29" s="139">
        <v>1</v>
      </c>
      <c r="F29" s="140">
        <f t="shared" si="5"/>
        <v>0</v>
      </c>
      <c r="G29" s="134">
        <f t="shared" si="0"/>
        <v>0</v>
      </c>
      <c r="H29" s="138">
        <f t="shared" si="7"/>
        <v>0</v>
      </c>
      <c r="I29" s="141">
        <f>+IF($C29&gt;Plazo,0,VLOOKUP($L$2+$C29-1,'Tabla (BIPA)'!$T$3:$X$104,5,FALSE))</f>
        <v>0</v>
      </c>
      <c r="J29" s="141">
        <f t="shared" si="6"/>
        <v>0</v>
      </c>
      <c r="K29" s="135"/>
      <c r="L29" s="142">
        <f t="shared" si="1"/>
        <v>0</v>
      </c>
      <c r="N29" s="139">
        <v>0.08</v>
      </c>
      <c r="O29" s="131">
        <v>0.05</v>
      </c>
      <c r="P29" s="131">
        <f t="shared" si="2"/>
        <v>0</v>
      </c>
      <c r="Q29" s="142">
        <f t="shared" si="3"/>
        <v>0</v>
      </c>
      <c r="R29" s="135">
        <f t="shared" si="4"/>
        <v>0</v>
      </c>
      <c r="S29" s="135"/>
    </row>
    <row r="30" spans="1:19">
      <c r="C30" s="99">
        <v>16</v>
      </c>
      <c r="D30" s="138">
        <f>+IF($C30&gt;Plazo,0,VLOOKUP($L$2+$C30-1,'Tabla (BIPA)'!$T$3:$W$104,4,FALSE))</f>
        <v>0</v>
      </c>
      <c r="E30" s="139">
        <v>1</v>
      </c>
      <c r="F30" s="140">
        <f t="shared" si="5"/>
        <v>0</v>
      </c>
      <c r="G30" s="134">
        <f t="shared" si="0"/>
        <v>0</v>
      </c>
      <c r="H30" s="138">
        <f t="shared" si="7"/>
        <v>0</v>
      </c>
      <c r="I30" s="141">
        <f>+IF($C30&gt;Plazo,0,VLOOKUP($L$2+$C30-1,'Tabla (BIPA)'!$T$3:$X$104,5,FALSE))</f>
        <v>0</v>
      </c>
      <c r="J30" s="141">
        <f t="shared" si="6"/>
        <v>0</v>
      </c>
      <c r="K30" s="135"/>
      <c r="L30" s="142">
        <f t="shared" si="1"/>
        <v>0</v>
      </c>
      <c r="N30" s="139">
        <v>0.08</v>
      </c>
      <c r="O30" s="131">
        <v>0.05</v>
      </c>
      <c r="P30" s="131">
        <f t="shared" si="2"/>
        <v>0</v>
      </c>
      <c r="Q30" s="142">
        <f t="shared" si="3"/>
        <v>0</v>
      </c>
      <c r="R30" s="135">
        <f t="shared" si="4"/>
        <v>0</v>
      </c>
      <c r="S30" s="135"/>
    </row>
    <row r="31" spans="1:19">
      <c r="C31" s="99">
        <v>17</v>
      </c>
      <c r="D31" s="138">
        <f>+IF($C31&gt;Plazo,0,VLOOKUP($L$2+$C31-1,'Tabla (BIPA)'!$T$3:$W$104,4,FALSE))</f>
        <v>0</v>
      </c>
      <c r="E31" s="139">
        <v>1</v>
      </c>
      <c r="F31" s="140">
        <f t="shared" si="5"/>
        <v>0</v>
      </c>
      <c r="G31" s="134">
        <f t="shared" si="0"/>
        <v>0</v>
      </c>
      <c r="H31" s="138">
        <f t="shared" si="7"/>
        <v>0</v>
      </c>
      <c r="I31" s="141">
        <f>+IF($C31&gt;Plazo,0,VLOOKUP($L$2+$C31-1,'Tabla (BIPA)'!$T$3:$X$104,5,FALSE))</f>
        <v>0</v>
      </c>
      <c r="J31" s="141">
        <f t="shared" si="6"/>
        <v>0</v>
      </c>
      <c r="K31" s="135"/>
      <c r="L31" s="142">
        <f t="shared" si="1"/>
        <v>0</v>
      </c>
      <c r="N31" s="139">
        <v>0.08</v>
      </c>
      <c r="O31" s="131">
        <v>0.05</v>
      </c>
      <c r="P31" s="131">
        <f t="shared" si="2"/>
        <v>0</v>
      </c>
      <c r="Q31" s="142">
        <f t="shared" si="3"/>
        <v>0</v>
      </c>
      <c r="R31" s="135">
        <f t="shared" si="4"/>
        <v>0</v>
      </c>
      <c r="S31" s="135"/>
    </row>
    <row r="32" spans="1:19">
      <c r="C32" s="99">
        <v>18</v>
      </c>
      <c r="D32" s="138">
        <f>+IF($C32&gt;Plazo,0,VLOOKUP($L$2+$C32-1,'Tabla (BIPA)'!$T$3:$W$104,4,FALSE))</f>
        <v>0</v>
      </c>
      <c r="E32" s="139">
        <v>1</v>
      </c>
      <c r="F32" s="140">
        <f t="shared" si="5"/>
        <v>0</v>
      </c>
      <c r="G32" s="134">
        <f t="shared" si="0"/>
        <v>0</v>
      </c>
      <c r="H32" s="138">
        <f t="shared" si="7"/>
        <v>0</v>
      </c>
      <c r="I32" s="141">
        <f>+IF($C32&gt;Plazo,0,VLOOKUP($L$2+$C32-1,'Tabla (BIPA)'!$T$3:$X$104,5,FALSE))</f>
        <v>0</v>
      </c>
      <c r="J32" s="141">
        <f t="shared" si="6"/>
        <v>0</v>
      </c>
      <c r="K32" s="135"/>
      <c r="L32" s="142">
        <f t="shared" si="1"/>
        <v>0</v>
      </c>
      <c r="N32" s="139">
        <v>0.08</v>
      </c>
      <c r="O32" s="131">
        <v>0.05</v>
      </c>
      <c r="P32" s="131">
        <f t="shared" si="2"/>
        <v>0</v>
      </c>
      <c r="Q32" s="142">
        <f t="shared" si="3"/>
        <v>0</v>
      </c>
      <c r="R32" s="135">
        <f t="shared" si="4"/>
        <v>0</v>
      </c>
      <c r="S32" s="135"/>
    </row>
    <row r="33" spans="3:19">
      <c r="C33" s="99">
        <v>19</v>
      </c>
      <c r="D33" s="138">
        <f>+IF($C33&gt;Plazo,0,VLOOKUP($L$2+$C33-1,'Tabla (BIPA)'!$T$3:$W$104,4,FALSE))</f>
        <v>0</v>
      </c>
      <c r="E33" s="139">
        <v>1</v>
      </c>
      <c r="F33" s="140">
        <f t="shared" si="5"/>
        <v>0</v>
      </c>
      <c r="G33" s="134">
        <f t="shared" si="0"/>
        <v>0</v>
      </c>
      <c r="H33" s="138">
        <f t="shared" si="7"/>
        <v>0</v>
      </c>
      <c r="I33" s="141">
        <f>+IF($C33&gt;Plazo,0,VLOOKUP($L$2+$C33-1,'Tabla (BIPA)'!$T$3:$X$104,5,FALSE))</f>
        <v>0</v>
      </c>
      <c r="J33" s="141">
        <f t="shared" si="6"/>
        <v>0</v>
      </c>
      <c r="K33" s="135"/>
      <c r="L33" s="142">
        <f t="shared" si="1"/>
        <v>0</v>
      </c>
      <c r="N33" s="139">
        <v>0.08</v>
      </c>
      <c r="O33" s="131">
        <v>0.05</v>
      </c>
      <c r="P33" s="131">
        <f t="shared" si="2"/>
        <v>0</v>
      </c>
      <c r="Q33" s="142">
        <f t="shared" si="3"/>
        <v>0</v>
      </c>
      <c r="R33" s="135">
        <f t="shared" si="4"/>
        <v>0</v>
      </c>
      <c r="S33" s="135"/>
    </row>
    <row r="34" spans="3:19">
      <c r="C34" s="99">
        <v>20</v>
      </c>
      <c r="D34" s="138">
        <f>+IF($C34&gt;Plazo,0,VLOOKUP($L$2+$C34-1,'Tabla (BIPA)'!$T$3:$W$104,4,FALSE))</f>
        <v>0</v>
      </c>
      <c r="E34" s="139">
        <v>1</v>
      </c>
      <c r="F34" s="140">
        <f t="shared" si="5"/>
        <v>0</v>
      </c>
      <c r="G34" s="134">
        <f t="shared" si="0"/>
        <v>0</v>
      </c>
      <c r="H34" s="138">
        <f t="shared" si="7"/>
        <v>0</v>
      </c>
      <c r="I34" s="141">
        <f>+IF($C34&gt;Plazo,0,VLOOKUP($L$2+$C34-1,'Tabla (BIPA)'!$T$3:$X$104,5,FALSE))</f>
        <v>0</v>
      </c>
      <c r="J34" s="141">
        <f t="shared" si="6"/>
        <v>0</v>
      </c>
      <c r="K34" s="135"/>
      <c r="L34" s="142">
        <f t="shared" si="1"/>
        <v>0</v>
      </c>
      <c r="N34" s="139">
        <v>0.08</v>
      </c>
      <c r="O34" s="131">
        <v>0.05</v>
      </c>
      <c r="P34" s="131">
        <f t="shared" si="2"/>
        <v>0</v>
      </c>
      <c r="Q34" s="142">
        <f t="shared" si="3"/>
        <v>0</v>
      </c>
      <c r="R34" s="135">
        <f t="shared" si="4"/>
        <v>0</v>
      </c>
      <c r="S34" s="135"/>
    </row>
    <row r="35" spans="3:19">
      <c r="M35" s="142"/>
    </row>
  </sheetData>
  <mergeCells count="7">
    <mergeCell ref="A12:A13"/>
    <mergeCell ref="B12:B13"/>
    <mergeCell ref="A2:B2"/>
    <mergeCell ref="O2:Q2"/>
    <mergeCell ref="A10:A11"/>
    <mergeCell ref="B10:B11"/>
    <mergeCell ref="C10:F11"/>
  </mergeCells>
  <phoneticPr fontId="0" type="noConversion"/>
  <dataValidations count="4">
    <dataValidation type="list" allowBlank="1" showInputMessage="1" showErrorMessage="1" sqref="B6">
      <formula1>$A$24:$A$25</formula1>
    </dataValidation>
    <dataValidation type="list" allowBlank="1" showInputMessage="1" showErrorMessage="1" sqref="B5">
      <formula1>$A$15:$A$17</formula1>
    </dataValidation>
    <dataValidation type="list" allowBlank="1" showInputMessage="1" showErrorMessage="1" sqref="B4">
      <formula1>$A$19:$A$22</formula1>
    </dataValidation>
    <dataValidation type="list" allowBlank="1" showInputMessage="1" showErrorMessage="1" sqref="B7">
      <formula1>$A$27:$A$28</formula1>
    </dataValidation>
  </dataValidations>
  <pageMargins left="0.7" right="0.7" top="0.75" bottom="0.75" header="0.3" footer="0.3"/>
  <pageSetup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AH33"/>
  <sheetViews>
    <sheetView workbookViewId="0"/>
  </sheetViews>
  <sheetFormatPr baseColWidth="10" defaultRowHeight="15"/>
  <cols>
    <col min="1" max="2" width="3.28515625" customWidth="1"/>
    <col min="3" max="3" width="3" bestFit="1" customWidth="1"/>
    <col min="4" max="4" width="11.85546875" bestFit="1" customWidth="1"/>
    <col min="5" max="5" width="7.140625" bestFit="1" customWidth="1"/>
    <col min="6" max="6" width="11" bestFit="1" customWidth="1"/>
    <col min="7" max="7" width="4.42578125" bestFit="1" customWidth="1"/>
    <col min="8" max="8" width="10" bestFit="1" customWidth="1"/>
    <col min="9" max="9" width="9" bestFit="1" customWidth="1"/>
    <col min="10" max="10" width="10.140625" bestFit="1" customWidth="1"/>
    <col min="11" max="11" width="11.7109375" bestFit="1" customWidth="1"/>
    <col min="12" max="12" width="9.85546875" bestFit="1" customWidth="1"/>
    <col min="13" max="13" width="3" customWidth="1"/>
    <col min="14" max="14" width="7.42578125" bestFit="1" customWidth="1"/>
    <col min="15" max="15" width="11" bestFit="1" customWidth="1"/>
    <col min="16" max="16" width="7.140625" bestFit="1" customWidth="1"/>
    <col min="17" max="17" width="13.42578125" customWidth="1"/>
  </cols>
  <sheetData>
    <row r="1" spans="1:34" ht="15.75" thickBot="1"/>
    <row r="2" spans="1:34" ht="19.5" thickBot="1">
      <c r="A2" s="148" t="s">
        <v>243</v>
      </c>
      <c r="O2" s="572" t="s">
        <v>244</v>
      </c>
      <c r="P2" s="573"/>
      <c r="Q2" s="574"/>
    </row>
    <row r="3" spans="1:34">
      <c r="O3" s="149" t="s">
        <v>215</v>
      </c>
      <c r="Q3" s="150">
        <f>+((SUMIF(S14:S33,1,L14:L33))/SUMIF(S14:S33,1,R14:R33))</f>
        <v>1.1189375337948411</v>
      </c>
    </row>
    <row r="4" spans="1:34">
      <c r="O4" s="149" t="s">
        <v>96</v>
      </c>
      <c r="Q4" s="151">
        <f>+SA</f>
        <v>250000</v>
      </c>
    </row>
    <row r="5" spans="1:34">
      <c r="O5" s="118" t="s">
        <v>224</v>
      </c>
      <c r="Q5" s="152">
        <f>+Q3*Q4/1000</f>
        <v>279.73438344871028</v>
      </c>
    </row>
    <row r="13" spans="1:34" ht="18">
      <c r="C13" s="99" t="s">
        <v>161</v>
      </c>
      <c r="D13" s="153" t="s">
        <v>229</v>
      </c>
      <c r="E13" s="154" t="s">
        <v>230</v>
      </c>
      <c r="F13" s="107" t="s">
        <v>231</v>
      </c>
      <c r="G13" s="107" t="s">
        <v>232</v>
      </c>
      <c r="H13" s="107" t="s">
        <v>233</v>
      </c>
      <c r="I13" s="107" t="s">
        <v>258</v>
      </c>
      <c r="J13" s="33"/>
      <c r="K13" s="107" t="s">
        <v>259</v>
      </c>
      <c r="L13" s="33" t="s">
        <v>237</v>
      </c>
      <c r="M13" s="99"/>
      <c r="N13" s="33" t="s">
        <v>238</v>
      </c>
      <c r="O13" s="33" t="s">
        <v>192</v>
      </c>
      <c r="P13" s="33" t="s">
        <v>239</v>
      </c>
      <c r="Q13" s="33" t="s">
        <v>240</v>
      </c>
      <c r="R13" s="33" t="s">
        <v>241</v>
      </c>
    </row>
    <row r="14" spans="1:34">
      <c r="C14" s="99">
        <v>1</v>
      </c>
      <c r="D14" s="140">
        <f>+IF($C14&gt;Plazo,0,VLOOKUP('Calcula Tarifa (BIPA)'!$L$2+$C14-1,'Tabla (BIPA)'!$Z$3:$AD$104,4,FALSE))</f>
        <v>2.2268750230000078E-3</v>
      </c>
      <c r="E14" s="139">
        <v>1</v>
      </c>
      <c r="F14" s="140">
        <f>+D14*E14</f>
        <v>2.2268750230000078E-3</v>
      </c>
      <c r="G14" s="134">
        <f>+IF($C14&gt;Plazo,0,VLOOKUP($C14,IF('Calcula Tarifa (BIT)'!$B$5="Dólares",CaducidadDolares,CaducidadPesos),2,FALSE))</f>
        <v>0.35</v>
      </c>
      <c r="H14" s="138">
        <v>1</v>
      </c>
      <c r="I14" s="141">
        <f>+IF($C14&gt;Plazo,0,VLOOKUP('Calcula Tarifa (BIPA)'!$L$2+$C14-1,'Tabla (BIPA)'!$Z$3:$AD$104,5,FALSE))</f>
        <v>6.6348095297681685E-4</v>
      </c>
      <c r="J14" s="135"/>
      <c r="K14" s="135">
        <f t="shared" ref="K14:K33" si="0">+(1000*I14*(1+Tasa/2))/(1+Tasa)</f>
        <v>0.64618642576652074</v>
      </c>
      <c r="L14" s="142">
        <f>+H14*(K14)</f>
        <v>0.64618642576652074</v>
      </c>
      <c r="M14" s="133"/>
      <c r="N14" s="139">
        <v>0.08</v>
      </c>
      <c r="O14" s="139">
        <v>0</v>
      </c>
      <c r="P14" s="131">
        <f>IF($C14&gt;Plazo,0,INDEX('Gasto Adquisicion'!$B$13:$F$33,MATCH('Calcula Tarifa (BIT)'!C15,'Gasto Adquisicion'!$B$13:$B$33),MATCH(Plazo,'Gasto Adquisicion'!$B$13:$F$13)))</f>
        <v>0.3125</v>
      </c>
      <c r="Q14" s="131">
        <f t="shared" ref="Q14:Q33" si="1">+IF($C14&gt;Plazo,0,0.03*POWER(1+Inflacion,(C14-1)))</f>
        <v>0.03</v>
      </c>
      <c r="R14" s="142">
        <f>+H14*(1-N14-O14-P14-Q14)</f>
        <v>0.57750000000000001</v>
      </c>
      <c r="S14">
        <f>+IF(C14&lt;='Calcula Tarifa (BIT)'!$C$8,1,0)</f>
        <v>1</v>
      </c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</row>
    <row r="15" spans="1:34">
      <c r="C15" s="99">
        <v>2</v>
      </c>
      <c r="D15" s="140">
        <f>+IF($C15&gt;Plazo,0,VLOOKUP('Calcula Tarifa (BIPA)'!$L$2+$C15-1,'Tabla (BIPA)'!$Z$3:$AD$104,4,FALSE))</f>
        <v>0</v>
      </c>
      <c r="E15" s="139">
        <v>1</v>
      </c>
      <c r="F15" s="140">
        <f t="shared" ref="F15:F33" si="2">+D15*E15</f>
        <v>0</v>
      </c>
      <c r="G15" s="134">
        <f>+IF($C15&gt;Plazo,0,VLOOKUP($C15,IF('Calcula Tarifa (BIT)'!$B$5="Dólares",CaducidadDolares,CaducidadPesos),2,FALSE))</f>
        <v>0</v>
      </c>
      <c r="H15" s="138">
        <f t="shared" ref="H15:H33" si="3">IF($C15&gt;Plazo,0,H14*(1-F14-G14)/(1+Tasa))</f>
        <v>0</v>
      </c>
      <c r="I15" s="141">
        <f>+IF($C15&gt;Plazo,0,VLOOKUP('Calcula Tarifa (BIPA)'!$L$2+$C15-1,'Tabla (BIPA)'!$Z$3:$AD$104,5,FALSE))</f>
        <v>0</v>
      </c>
      <c r="J15" s="135"/>
      <c r="K15" s="135">
        <f t="shared" si="0"/>
        <v>0</v>
      </c>
      <c r="L15" s="142">
        <f t="shared" ref="L15:L33" si="4">+H15*(K15)</f>
        <v>0</v>
      </c>
      <c r="M15" s="133"/>
      <c r="N15" s="139">
        <v>0.08</v>
      </c>
      <c r="O15" s="139">
        <v>0</v>
      </c>
      <c r="P15" s="131">
        <f>IF($C15&gt;Plazo,0,INDEX('Gasto Adquisicion'!$B$13:$F$33,MATCH('Calcula Tarifa (BIT)'!C16,'Gasto Adquisicion'!$B$13:$B$33),MATCH(Plazo,'Gasto Adquisicion'!$B$13:$F$13)))</f>
        <v>0</v>
      </c>
      <c r="Q15" s="131">
        <f t="shared" si="1"/>
        <v>0</v>
      </c>
      <c r="R15" s="142">
        <f t="shared" ref="R15:R33" si="5">+H15*(1-N15-O15-P15-Q15)</f>
        <v>0</v>
      </c>
      <c r="S15">
        <f>+IF(C15&lt;='Calcula Tarifa (BIT)'!$C$8,1,0)</f>
        <v>0</v>
      </c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</row>
    <row r="16" spans="1:34">
      <c r="C16" s="99">
        <v>3</v>
      </c>
      <c r="D16" s="140">
        <f>+IF($C16&gt;Plazo,0,VLOOKUP('Calcula Tarifa (BIPA)'!$L$2+$C16-1,'Tabla (BIPA)'!$Z$3:$AD$104,4,FALSE))</f>
        <v>0</v>
      </c>
      <c r="E16" s="139">
        <v>1</v>
      </c>
      <c r="F16" s="140">
        <f t="shared" si="2"/>
        <v>0</v>
      </c>
      <c r="G16" s="134">
        <f>+IF($C16&gt;Plazo,0,VLOOKUP($C16,IF('Calcula Tarifa (BIT)'!$B$5="Dólares",CaducidadDolares,CaducidadPesos),2,FALSE))</f>
        <v>0</v>
      </c>
      <c r="H16" s="138">
        <f t="shared" si="3"/>
        <v>0</v>
      </c>
      <c r="I16" s="141">
        <f>+IF($C16&gt;Plazo,0,VLOOKUP('Calcula Tarifa (BIPA)'!$L$2+$C16-1,'Tabla (BIPA)'!$Z$3:$AD$104,5,FALSE))</f>
        <v>0</v>
      </c>
      <c r="J16" s="135"/>
      <c r="K16" s="135">
        <f t="shared" si="0"/>
        <v>0</v>
      </c>
      <c r="L16" s="142">
        <f t="shared" si="4"/>
        <v>0</v>
      </c>
      <c r="M16" s="133"/>
      <c r="N16" s="139">
        <v>0.08</v>
      </c>
      <c r="O16" s="139">
        <v>0</v>
      </c>
      <c r="P16" s="131">
        <f>IF($C16&gt;Plazo,0,INDEX('Gasto Adquisicion'!$B$13:$F$33,MATCH('Calcula Tarifa (BIT)'!C17,'Gasto Adquisicion'!$B$13:$B$33),MATCH(Plazo,'Gasto Adquisicion'!$B$13:$F$13)))</f>
        <v>0</v>
      </c>
      <c r="Q16" s="131">
        <f t="shared" si="1"/>
        <v>0</v>
      </c>
      <c r="R16" s="142">
        <f t="shared" si="5"/>
        <v>0</v>
      </c>
      <c r="S16">
        <f>+IF(C16&lt;='Calcula Tarifa (BIT)'!$C$8,1,0)</f>
        <v>0</v>
      </c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</row>
    <row r="17" spans="3:34">
      <c r="C17" s="99">
        <v>4</v>
      </c>
      <c r="D17" s="140">
        <f>+IF($C17&gt;Plazo,0,VLOOKUP('Calcula Tarifa (BIPA)'!$L$2+$C17-1,'Tabla (BIPA)'!$Z$3:$AD$104,4,FALSE))</f>
        <v>0</v>
      </c>
      <c r="E17" s="139">
        <v>1</v>
      </c>
      <c r="F17" s="140">
        <f t="shared" si="2"/>
        <v>0</v>
      </c>
      <c r="G17" s="134">
        <f>+IF($C17&gt;Plazo,0,VLOOKUP($C17,IF('Calcula Tarifa (BIT)'!$B$5="Dólares",CaducidadDolares,CaducidadPesos),2,FALSE))</f>
        <v>0</v>
      </c>
      <c r="H17" s="138">
        <f t="shared" si="3"/>
        <v>0</v>
      </c>
      <c r="I17" s="141">
        <f>+IF($C17&gt;Plazo,0,VLOOKUP('Calcula Tarifa (BIPA)'!$L$2+$C17-1,'Tabla (BIPA)'!$Z$3:$AD$104,5,FALSE))</f>
        <v>0</v>
      </c>
      <c r="J17" s="135"/>
      <c r="K17" s="135">
        <f t="shared" si="0"/>
        <v>0</v>
      </c>
      <c r="L17" s="142">
        <f t="shared" si="4"/>
        <v>0</v>
      </c>
      <c r="M17" s="133"/>
      <c r="N17" s="139">
        <v>0.08</v>
      </c>
      <c r="O17" s="139">
        <v>0</v>
      </c>
      <c r="P17" s="131">
        <f>IF($C17&gt;Plazo,0,INDEX('Gasto Adquisicion'!$B$13:$F$33,MATCH('Calcula Tarifa (BIT)'!C18,'Gasto Adquisicion'!$B$13:$B$33),MATCH(Plazo,'Gasto Adquisicion'!$B$13:$F$13)))</f>
        <v>0</v>
      </c>
      <c r="Q17" s="131">
        <f t="shared" si="1"/>
        <v>0</v>
      </c>
      <c r="R17" s="142">
        <f t="shared" si="5"/>
        <v>0</v>
      </c>
      <c r="S17">
        <f>+IF(C17&lt;='Calcula Tarifa (BIT)'!$C$8,1,0)</f>
        <v>0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</row>
    <row r="18" spans="3:34">
      <c r="C18" s="99">
        <v>5</v>
      </c>
      <c r="D18" s="140">
        <f>+IF($C18&gt;Plazo,0,VLOOKUP('Calcula Tarifa (BIPA)'!$L$2+$C18-1,'Tabla (BIPA)'!$Z$3:$AD$104,4,FALSE))</f>
        <v>0</v>
      </c>
      <c r="E18" s="139">
        <v>1</v>
      </c>
      <c r="F18" s="140">
        <f t="shared" si="2"/>
        <v>0</v>
      </c>
      <c r="G18" s="134">
        <f>+IF($C18&gt;Plazo,0,VLOOKUP($C18,IF('Calcula Tarifa (BIT)'!$B$5="Dólares",CaducidadDolares,CaducidadPesos),2,FALSE))</f>
        <v>0</v>
      </c>
      <c r="H18" s="138">
        <f t="shared" si="3"/>
        <v>0</v>
      </c>
      <c r="I18" s="141">
        <f>+IF($C18&gt;Plazo,0,VLOOKUP('Calcula Tarifa (BIPA)'!$L$2+$C18-1,'Tabla (BIPA)'!$Z$3:$AD$104,5,FALSE))</f>
        <v>0</v>
      </c>
      <c r="J18" s="135"/>
      <c r="K18" s="135">
        <f t="shared" si="0"/>
        <v>0</v>
      </c>
      <c r="L18" s="142">
        <f t="shared" si="4"/>
        <v>0</v>
      </c>
      <c r="M18" s="133"/>
      <c r="N18" s="139">
        <v>0.08</v>
      </c>
      <c r="O18" s="139">
        <v>0</v>
      </c>
      <c r="P18" s="131">
        <f>IF($C18&gt;Plazo,0,INDEX('Gasto Adquisicion'!$B$13:$F$33,MATCH('Calcula Tarifa (BIT)'!C19,'Gasto Adquisicion'!$B$13:$B$33),MATCH(Plazo,'Gasto Adquisicion'!$B$13:$F$13)))</f>
        <v>0</v>
      </c>
      <c r="Q18" s="131">
        <f t="shared" si="1"/>
        <v>0</v>
      </c>
      <c r="R18" s="142">
        <f t="shared" si="5"/>
        <v>0</v>
      </c>
      <c r="S18">
        <f>+IF(C18&lt;='Calcula Tarifa (BIT)'!$C$8,1,0)</f>
        <v>0</v>
      </c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</row>
    <row r="19" spans="3:34">
      <c r="C19" s="99">
        <v>6</v>
      </c>
      <c r="D19" s="140">
        <f>+IF($C19&gt;Plazo,0,VLOOKUP('Calcula Tarifa (BIPA)'!$L$2+$C19-1,'Tabla (BIPA)'!$Z$3:$AD$104,4,FALSE))</f>
        <v>0</v>
      </c>
      <c r="E19" s="139">
        <v>1</v>
      </c>
      <c r="F19" s="140">
        <f t="shared" si="2"/>
        <v>0</v>
      </c>
      <c r="G19" s="134">
        <f>+IF($C19&gt;Plazo,0,VLOOKUP($C19,IF('Calcula Tarifa (BIT)'!$B$5="Dólares",CaducidadDolares,CaducidadPesos),2,FALSE))</f>
        <v>0</v>
      </c>
      <c r="H19" s="138">
        <f t="shared" si="3"/>
        <v>0</v>
      </c>
      <c r="I19" s="141">
        <f>+IF($C19&gt;Plazo,0,VLOOKUP('Calcula Tarifa (BIPA)'!$L$2+$C19-1,'Tabla (BIPA)'!$Z$3:$AD$104,5,FALSE))</f>
        <v>0</v>
      </c>
      <c r="J19" s="135"/>
      <c r="K19" s="135">
        <f t="shared" si="0"/>
        <v>0</v>
      </c>
      <c r="L19" s="142">
        <f t="shared" si="4"/>
        <v>0</v>
      </c>
      <c r="M19" s="133"/>
      <c r="N19" s="139">
        <v>0.08</v>
      </c>
      <c r="O19" s="139">
        <v>0</v>
      </c>
      <c r="P19" s="131">
        <f>IF($C19&gt;Plazo,0,INDEX('Gasto Adquisicion'!$B$13:$F$33,MATCH('Calcula Tarifa (BIT)'!C20,'Gasto Adquisicion'!$B$13:$B$33),MATCH(Plazo,'Gasto Adquisicion'!$B$13:$F$13)))</f>
        <v>0</v>
      </c>
      <c r="Q19" s="131">
        <f t="shared" si="1"/>
        <v>0</v>
      </c>
      <c r="R19" s="142">
        <f t="shared" si="5"/>
        <v>0</v>
      </c>
      <c r="S19">
        <f>+IF(C19&lt;='Calcula Tarifa (BIT)'!$C$8,1,0)</f>
        <v>0</v>
      </c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</row>
    <row r="20" spans="3:34">
      <c r="C20" s="99">
        <v>7</v>
      </c>
      <c r="D20" s="140">
        <f>+IF($C20&gt;Plazo,0,VLOOKUP('Calcula Tarifa (BIPA)'!$L$2+$C20-1,'Tabla (BIPA)'!$Z$3:$AD$104,4,FALSE))</f>
        <v>0</v>
      </c>
      <c r="E20" s="139">
        <v>1</v>
      </c>
      <c r="F20" s="140">
        <f t="shared" si="2"/>
        <v>0</v>
      </c>
      <c r="G20" s="134">
        <f>+IF($C20&gt;Plazo,0,VLOOKUP($C20,IF('Calcula Tarifa (BIT)'!$B$5="Dólares",CaducidadDolares,CaducidadPesos),2,FALSE))</f>
        <v>0</v>
      </c>
      <c r="H20" s="138">
        <f t="shared" si="3"/>
        <v>0</v>
      </c>
      <c r="I20" s="141">
        <f>+IF($C20&gt;Plazo,0,VLOOKUP('Calcula Tarifa (BIPA)'!$L$2+$C20-1,'Tabla (BIPA)'!$Z$3:$AD$104,5,FALSE))</f>
        <v>0</v>
      </c>
      <c r="J20" s="135"/>
      <c r="K20" s="135">
        <f t="shared" si="0"/>
        <v>0</v>
      </c>
      <c r="L20" s="142">
        <f t="shared" si="4"/>
        <v>0</v>
      </c>
      <c r="M20" s="133"/>
      <c r="N20" s="139">
        <v>0.08</v>
      </c>
      <c r="O20" s="139">
        <v>0</v>
      </c>
      <c r="P20" s="131">
        <f>IF($C20&gt;Plazo,0,INDEX('Gasto Adquisicion'!$B$13:$F$33,MATCH('Calcula Tarifa (BIT)'!C21,'Gasto Adquisicion'!$B$13:$B$33),MATCH(Plazo,'Gasto Adquisicion'!$B$13:$F$13)))</f>
        <v>0</v>
      </c>
      <c r="Q20" s="131">
        <f t="shared" si="1"/>
        <v>0</v>
      </c>
      <c r="R20" s="142">
        <f t="shared" si="5"/>
        <v>0</v>
      </c>
      <c r="S20">
        <f>+IF(C20&lt;='Calcula Tarifa (BIT)'!$C$8,1,0)</f>
        <v>0</v>
      </c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</row>
    <row r="21" spans="3:34">
      <c r="C21" s="99">
        <v>8</v>
      </c>
      <c r="D21" s="140">
        <f>+IF($C21&gt;Plazo,0,VLOOKUP('Calcula Tarifa (BIPA)'!$L$2+$C21-1,'Tabla (BIPA)'!$Z$3:$AD$104,4,FALSE))</f>
        <v>0</v>
      </c>
      <c r="E21" s="139">
        <v>1</v>
      </c>
      <c r="F21" s="140">
        <f t="shared" si="2"/>
        <v>0</v>
      </c>
      <c r="G21" s="134">
        <f>+IF($C21&gt;Plazo,0,VLOOKUP($C21,IF('Calcula Tarifa (BIT)'!$B$5="Dólares",CaducidadDolares,CaducidadPesos),2,FALSE))</f>
        <v>0</v>
      </c>
      <c r="H21" s="138">
        <f t="shared" si="3"/>
        <v>0</v>
      </c>
      <c r="I21" s="141">
        <f>+IF($C21&gt;Plazo,0,VLOOKUP('Calcula Tarifa (BIPA)'!$L$2+$C21-1,'Tabla (BIPA)'!$Z$3:$AD$104,5,FALSE))</f>
        <v>0</v>
      </c>
      <c r="J21" s="135"/>
      <c r="K21" s="135">
        <f t="shared" si="0"/>
        <v>0</v>
      </c>
      <c r="L21" s="142">
        <f t="shared" si="4"/>
        <v>0</v>
      </c>
      <c r="M21" s="133"/>
      <c r="N21" s="139">
        <v>0.08</v>
      </c>
      <c r="O21" s="139">
        <v>0</v>
      </c>
      <c r="P21" s="131">
        <f>IF($C21&gt;Plazo,0,INDEX('Gasto Adquisicion'!$B$13:$F$33,MATCH('Calcula Tarifa (BIT)'!C22,'Gasto Adquisicion'!$B$13:$B$33),MATCH(Plazo,'Gasto Adquisicion'!$B$13:$F$13)))</f>
        <v>0</v>
      </c>
      <c r="Q21" s="131">
        <f t="shared" si="1"/>
        <v>0</v>
      </c>
      <c r="R21" s="142">
        <f t="shared" si="5"/>
        <v>0</v>
      </c>
      <c r="S21">
        <f>+IF(C21&lt;='Calcula Tarifa (BIT)'!$C$8,1,0)</f>
        <v>0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</row>
    <row r="22" spans="3:34">
      <c r="C22" s="99">
        <v>9</v>
      </c>
      <c r="D22" s="140">
        <f>+IF($C22&gt;Plazo,0,VLOOKUP('Calcula Tarifa (BIPA)'!$L$2+$C22-1,'Tabla (BIPA)'!$Z$3:$AD$104,4,FALSE))</f>
        <v>0</v>
      </c>
      <c r="E22" s="139">
        <v>1</v>
      </c>
      <c r="F22" s="140">
        <f t="shared" si="2"/>
        <v>0</v>
      </c>
      <c r="G22" s="134">
        <f>+IF($C22&gt;Plazo,0,VLOOKUP($C22,IF('Calcula Tarifa (BIT)'!$B$5="Dólares",CaducidadDolares,CaducidadPesos),2,FALSE))</f>
        <v>0</v>
      </c>
      <c r="H22" s="138">
        <f t="shared" si="3"/>
        <v>0</v>
      </c>
      <c r="I22" s="141">
        <f>+IF($C22&gt;Plazo,0,VLOOKUP('Calcula Tarifa (BIPA)'!$L$2+$C22-1,'Tabla (BIPA)'!$Z$3:$AD$104,5,FALSE))</f>
        <v>0</v>
      </c>
      <c r="J22" s="135"/>
      <c r="K22" s="135">
        <f t="shared" si="0"/>
        <v>0</v>
      </c>
      <c r="L22" s="142">
        <f t="shared" si="4"/>
        <v>0</v>
      </c>
      <c r="M22" s="133"/>
      <c r="N22" s="139">
        <v>0.08</v>
      </c>
      <c r="O22" s="139">
        <v>0</v>
      </c>
      <c r="P22" s="131">
        <f>IF($C22&gt;Plazo,0,INDEX('Gasto Adquisicion'!$B$13:$F$33,MATCH('Calcula Tarifa (BIT)'!C23,'Gasto Adquisicion'!$B$13:$B$33),MATCH(Plazo,'Gasto Adquisicion'!$B$13:$F$13)))</f>
        <v>0</v>
      </c>
      <c r="Q22" s="131">
        <f t="shared" si="1"/>
        <v>0</v>
      </c>
      <c r="R22" s="142">
        <f t="shared" si="5"/>
        <v>0</v>
      </c>
      <c r="S22">
        <f>+IF(C22&lt;='Calcula Tarifa (BIT)'!$C$8,1,0)</f>
        <v>0</v>
      </c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</row>
    <row r="23" spans="3:34">
      <c r="C23" s="99">
        <v>10</v>
      </c>
      <c r="D23" s="140">
        <f>+IF($C23&gt;Plazo,0,VLOOKUP('Calcula Tarifa (BIPA)'!$L$2+$C23-1,'Tabla (BIPA)'!$Z$3:$AD$104,4,FALSE))</f>
        <v>0</v>
      </c>
      <c r="E23" s="139">
        <v>1</v>
      </c>
      <c r="F23" s="140">
        <f t="shared" si="2"/>
        <v>0</v>
      </c>
      <c r="G23" s="134">
        <f>+IF($C23&gt;Plazo,0,VLOOKUP($C23,IF('Calcula Tarifa (BIT)'!$B$5="Dólares",CaducidadDolares,CaducidadPesos),2,FALSE))</f>
        <v>0</v>
      </c>
      <c r="H23" s="138">
        <f t="shared" si="3"/>
        <v>0</v>
      </c>
      <c r="I23" s="141">
        <f>+IF($C23&gt;Plazo,0,VLOOKUP('Calcula Tarifa (BIPA)'!$L$2+$C23-1,'Tabla (BIPA)'!$Z$3:$AD$104,5,FALSE))</f>
        <v>0</v>
      </c>
      <c r="J23" s="135"/>
      <c r="K23" s="135">
        <f t="shared" si="0"/>
        <v>0</v>
      </c>
      <c r="L23" s="142">
        <f t="shared" si="4"/>
        <v>0</v>
      </c>
      <c r="M23" s="133"/>
      <c r="N23" s="139">
        <v>0.08</v>
      </c>
      <c r="O23" s="139">
        <v>0</v>
      </c>
      <c r="P23" s="131">
        <f>IF($C23&gt;Plazo,0,INDEX('Gasto Adquisicion'!$B$13:$F$33,MATCH('Calcula Tarifa (BIT)'!C24,'Gasto Adquisicion'!$B$13:$B$33),MATCH(Plazo,'Gasto Adquisicion'!$B$13:$F$13)))</f>
        <v>0</v>
      </c>
      <c r="Q23" s="131">
        <f t="shared" si="1"/>
        <v>0</v>
      </c>
      <c r="R23" s="142">
        <f t="shared" si="5"/>
        <v>0</v>
      </c>
      <c r="S23">
        <f>+IF(C23&lt;='Calcula Tarifa (BIT)'!$C$8,1,0)</f>
        <v>0</v>
      </c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</row>
    <row r="24" spans="3:34">
      <c r="C24" s="99">
        <v>11</v>
      </c>
      <c r="D24" s="140">
        <f>+IF($C24&gt;Plazo,0,VLOOKUP('Calcula Tarifa (BIPA)'!$L$2+$C24-1,'Tabla (BIPA)'!$Z$3:$AD$104,4,FALSE))</f>
        <v>0</v>
      </c>
      <c r="E24" s="139">
        <v>1</v>
      </c>
      <c r="F24" s="140">
        <f t="shared" si="2"/>
        <v>0</v>
      </c>
      <c r="G24" s="134">
        <f>+IF($C24&gt;Plazo,0,VLOOKUP($C24,IF('Calcula Tarifa (BIT)'!$B$5="Dólares",CaducidadDolares,CaducidadPesos),2,FALSE))</f>
        <v>0</v>
      </c>
      <c r="H24" s="138">
        <f t="shared" si="3"/>
        <v>0</v>
      </c>
      <c r="I24" s="141">
        <f>+IF($C24&gt;Plazo,0,VLOOKUP('Calcula Tarifa (BIPA)'!$L$2+$C24-1,'Tabla (BIPA)'!$Z$3:$AD$104,5,FALSE))</f>
        <v>0</v>
      </c>
      <c r="J24" s="135"/>
      <c r="K24" s="135">
        <f t="shared" si="0"/>
        <v>0</v>
      </c>
      <c r="L24" s="142">
        <f t="shared" si="4"/>
        <v>0</v>
      </c>
      <c r="M24" s="97"/>
      <c r="N24" s="139">
        <v>0.08</v>
      </c>
      <c r="O24" s="139">
        <v>0</v>
      </c>
      <c r="P24" s="131">
        <f>IF($C24&gt;Plazo,0,INDEX('Gasto Adquisicion'!$B$13:$F$33,MATCH('Calcula Tarifa (BIT)'!C25,'Gasto Adquisicion'!$B$13:$B$33),MATCH(Plazo,'Gasto Adquisicion'!$B$13:$F$13)))</f>
        <v>0</v>
      </c>
      <c r="Q24" s="131">
        <f t="shared" si="1"/>
        <v>0</v>
      </c>
      <c r="R24" s="142">
        <f t="shared" si="5"/>
        <v>0</v>
      </c>
      <c r="S24">
        <f>+IF(C24&lt;='Calcula Tarifa (BIT)'!$C$8,1,0)</f>
        <v>0</v>
      </c>
      <c r="T24" s="155"/>
    </row>
    <row r="25" spans="3:34">
      <c r="C25" s="99">
        <v>12</v>
      </c>
      <c r="D25" s="140">
        <f>+IF($C25&gt;Plazo,0,VLOOKUP('Calcula Tarifa (BIPA)'!$L$2+$C25-1,'Tabla (BIPA)'!$Z$3:$AD$104,4,FALSE))</f>
        <v>0</v>
      </c>
      <c r="E25" s="139">
        <v>1</v>
      </c>
      <c r="F25" s="140">
        <f t="shared" si="2"/>
        <v>0</v>
      </c>
      <c r="G25" s="134">
        <f>+IF($C25&gt;Plazo,0,VLOOKUP($C25,IF('Calcula Tarifa (BIT)'!$B$5="Dólares",CaducidadDolares,CaducidadPesos),2,FALSE))</f>
        <v>0</v>
      </c>
      <c r="H25" s="138">
        <f t="shared" si="3"/>
        <v>0</v>
      </c>
      <c r="I25" s="141">
        <f>+IF($C25&gt;Plazo,0,VLOOKUP('Calcula Tarifa (BIPA)'!$L$2+$C25-1,'Tabla (BIPA)'!$Z$3:$AD$104,5,FALSE))</f>
        <v>0</v>
      </c>
      <c r="J25" s="135"/>
      <c r="K25" s="135">
        <f t="shared" si="0"/>
        <v>0</v>
      </c>
      <c r="L25" s="142">
        <f t="shared" si="4"/>
        <v>0</v>
      </c>
      <c r="M25" s="97"/>
      <c r="N25" s="139">
        <v>0.08</v>
      </c>
      <c r="O25" s="139">
        <v>0</v>
      </c>
      <c r="P25" s="131">
        <f>IF($C25&gt;Plazo,0,INDEX('Gasto Adquisicion'!$B$13:$F$33,MATCH('Calcula Tarifa (BIT)'!C26,'Gasto Adquisicion'!$B$13:$B$33),MATCH(Plazo,'Gasto Adquisicion'!$B$13:$F$13)))</f>
        <v>0</v>
      </c>
      <c r="Q25" s="131">
        <f t="shared" si="1"/>
        <v>0</v>
      </c>
      <c r="R25" s="142">
        <f t="shared" si="5"/>
        <v>0</v>
      </c>
      <c r="S25">
        <f>+IF(C25&lt;='Calcula Tarifa (BIT)'!$C$8,1,0)</f>
        <v>0</v>
      </c>
      <c r="T25" s="155"/>
    </row>
    <row r="26" spans="3:34">
      <c r="C26" s="99">
        <v>13</v>
      </c>
      <c r="D26" s="140">
        <f>+IF($C26&gt;Plazo,0,VLOOKUP('Calcula Tarifa (BIPA)'!$L$2+$C26-1,'Tabla (BIPA)'!$Z$3:$AD$104,4,FALSE))</f>
        <v>0</v>
      </c>
      <c r="E26" s="139">
        <v>1</v>
      </c>
      <c r="F26" s="140">
        <f t="shared" si="2"/>
        <v>0</v>
      </c>
      <c r="G26" s="134">
        <f>+IF($C26&gt;Plazo,0,VLOOKUP($C26,IF('Calcula Tarifa (BIT)'!$B$5="Dólares",CaducidadDolares,CaducidadPesos),2,FALSE))</f>
        <v>0</v>
      </c>
      <c r="H26" s="138">
        <f t="shared" si="3"/>
        <v>0</v>
      </c>
      <c r="I26" s="141">
        <f>+IF($C26&gt;Plazo,0,VLOOKUP('Calcula Tarifa (BIPA)'!$L$2+$C26-1,'Tabla (BIPA)'!$Z$3:$AD$104,5,FALSE))</f>
        <v>0</v>
      </c>
      <c r="J26" s="135"/>
      <c r="K26" s="135">
        <f t="shared" si="0"/>
        <v>0</v>
      </c>
      <c r="L26" s="142">
        <f t="shared" si="4"/>
        <v>0</v>
      </c>
      <c r="M26" s="97"/>
      <c r="N26" s="139">
        <v>0.08</v>
      </c>
      <c r="O26" s="139">
        <v>0</v>
      </c>
      <c r="P26" s="131">
        <f>IF($C26&gt;Plazo,0,INDEX('Gasto Adquisicion'!$B$13:$F$33,MATCH('Calcula Tarifa (BIT)'!C27,'Gasto Adquisicion'!$B$13:$B$33),MATCH(Plazo,'Gasto Adquisicion'!$B$13:$F$13)))</f>
        <v>0</v>
      </c>
      <c r="Q26" s="131">
        <f t="shared" si="1"/>
        <v>0</v>
      </c>
      <c r="R26" s="142">
        <f t="shared" si="5"/>
        <v>0</v>
      </c>
      <c r="S26">
        <f>+IF(C26&lt;='Calcula Tarifa (BIT)'!$C$8,1,0)</f>
        <v>0</v>
      </c>
      <c r="T26" s="155"/>
    </row>
    <row r="27" spans="3:34">
      <c r="C27" s="99">
        <v>14</v>
      </c>
      <c r="D27" s="140">
        <f>+IF($C27&gt;Plazo,0,VLOOKUP('Calcula Tarifa (BIPA)'!$L$2+$C27-1,'Tabla (BIPA)'!$Z$3:$AD$104,4,FALSE))</f>
        <v>0</v>
      </c>
      <c r="E27" s="139">
        <v>1</v>
      </c>
      <c r="F27" s="140">
        <f t="shared" si="2"/>
        <v>0</v>
      </c>
      <c r="G27" s="134">
        <f>+IF($C27&gt;Plazo,0,VLOOKUP($C27,IF('Calcula Tarifa (BIT)'!$B$5="Dólares",CaducidadDolares,CaducidadPesos),2,FALSE))</f>
        <v>0</v>
      </c>
      <c r="H27" s="138">
        <f t="shared" si="3"/>
        <v>0</v>
      </c>
      <c r="I27" s="141">
        <f>+IF($C27&gt;Plazo,0,VLOOKUP('Calcula Tarifa (BIPA)'!$L$2+$C27-1,'Tabla (BIPA)'!$Z$3:$AD$104,5,FALSE))</f>
        <v>0</v>
      </c>
      <c r="J27" s="135"/>
      <c r="K27" s="135">
        <f t="shared" si="0"/>
        <v>0</v>
      </c>
      <c r="L27" s="142">
        <f t="shared" si="4"/>
        <v>0</v>
      </c>
      <c r="M27" s="97"/>
      <c r="N27" s="139">
        <v>0.08</v>
      </c>
      <c r="O27" s="139">
        <v>0</v>
      </c>
      <c r="P27" s="131">
        <f>IF($C27&gt;Plazo,0,INDEX('Gasto Adquisicion'!$B$13:$F$33,MATCH('Calcula Tarifa (BIT)'!C28,'Gasto Adquisicion'!$B$13:$B$33),MATCH(Plazo,'Gasto Adquisicion'!$B$13:$F$13)))</f>
        <v>0</v>
      </c>
      <c r="Q27" s="131">
        <f t="shared" si="1"/>
        <v>0</v>
      </c>
      <c r="R27" s="142">
        <f t="shared" si="5"/>
        <v>0</v>
      </c>
      <c r="S27">
        <f>+IF(C27&lt;='Calcula Tarifa (BIT)'!$C$8,1,0)</f>
        <v>0</v>
      </c>
      <c r="T27" s="155"/>
    </row>
    <row r="28" spans="3:34">
      <c r="C28" s="99">
        <v>15</v>
      </c>
      <c r="D28" s="140">
        <f>+IF($C28&gt;Plazo,0,VLOOKUP('Calcula Tarifa (BIPA)'!$L$2+$C28-1,'Tabla (BIPA)'!$Z$3:$AD$104,4,FALSE))</f>
        <v>0</v>
      </c>
      <c r="E28" s="139">
        <v>1</v>
      </c>
      <c r="F28" s="140">
        <f t="shared" si="2"/>
        <v>0</v>
      </c>
      <c r="G28" s="134">
        <f>+IF($C28&gt;Plazo,0,VLOOKUP($C28,IF('Calcula Tarifa (BIT)'!$B$5="Dólares",CaducidadDolares,CaducidadPesos),2,FALSE))</f>
        <v>0</v>
      </c>
      <c r="H28" s="138">
        <f t="shared" si="3"/>
        <v>0</v>
      </c>
      <c r="I28" s="141">
        <f>+IF($C28&gt;Plazo,0,VLOOKUP('Calcula Tarifa (BIPA)'!$L$2+$C28-1,'Tabla (BIPA)'!$Z$3:$AD$104,5,FALSE))</f>
        <v>0</v>
      </c>
      <c r="J28" s="135"/>
      <c r="K28" s="135">
        <f t="shared" si="0"/>
        <v>0</v>
      </c>
      <c r="L28" s="142">
        <f t="shared" si="4"/>
        <v>0</v>
      </c>
      <c r="M28" s="97"/>
      <c r="N28" s="139">
        <v>0.08</v>
      </c>
      <c r="O28" s="139">
        <v>0</v>
      </c>
      <c r="P28" s="131">
        <f>IF($C28&gt;Plazo,0,INDEX('Gasto Adquisicion'!$B$13:$F$33,MATCH('Calcula Tarifa (BIT)'!C29,'Gasto Adquisicion'!$B$13:$B$33),MATCH(Plazo,'Gasto Adquisicion'!$B$13:$F$13)))</f>
        <v>0</v>
      </c>
      <c r="Q28" s="131">
        <f t="shared" si="1"/>
        <v>0</v>
      </c>
      <c r="R28" s="142">
        <f t="shared" si="5"/>
        <v>0</v>
      </c>
      <c r="S28">
        <f>+IF(C28&lt;='Calcula Tarifa (BIT)'!$C$8,1,0)</f>
        <v>0</v>
      </c>
      <c r="T28" s="155"/>
    </row>
    <row r="29" spans="3:34">
      <c r="C29" s="99">
        <v>16</v>
      </c>
      <c r="D29" s="140">
        <f>+IF($C29&gt;Plazo,0,VLOOKUP('Calcula Tarifa (BIPA)'!$L$2+$C29-1,'Tabla (BIPA)'!$Z$3:$AD$104,4,FALSE))</f>
        <v>0</v>
      </c>
      <c r="E29" s="139">
        <v>1</v>
      </c>
      <c r="F29" s="140">
        <f t="shared" si="2"/>
        <v>0</v>
      </c>
      <c r="G29" s="134">
        <f>+IF($C29&gt;Plazo,0,VLOOKUP($C29,IF('Calcula Tarifa (BIT)'!$B$5="Dólares",CaducidadDolares,CaducidadPesos),2,FALSE))</f>
        <v>0</v>
      </c>
      <c r="H29" s="138">
        <f t="shared" si="3"/>
        <v>0</v>
      </c>
      <c r="I29" s="141">
        <f>+IF($C29&gt;Plazo,0,VLOOKUP('Calcula Tarifa (BIPA)'!$L$2+$C29-1,'Tabla (BIPA)'!$Z$3:$AD$104,5,FALSE))</f>
        <v>0</v>
      </c>
      <c r="J29" s="135"/>
      <c r="K29" s="135">
        <f t="shared" si="0"/>
        <v>0</v>
      </c>
      <c r="L29" s="142">
        <f t="shared" si="4"/>
        <v>0</v>
      </c>
      <c r="M29" s="97"/>
      <c r="N29" s="139">
        <v>0.08</v>
      </c>
      <c r="O29" s="139">
        <v>0</v>
      </c>
      <c r="P29" s="131">
        <f>IF($C29&gt;Plazo,0,INDEX('Gasto Adquisicion'!$B$13:$F$33,MATCH('Calcula Tarifa (BIT)'!C30,'Gasto Adquisicion'!$B$13:$B$33),MATCH(Plazo,'Gasto Adquisicion'!$B$13:$F$13)))</f>
        <v>0</v>
      </c>
      <c r="Q29" s="131">
        <f t="shared" si="1"/>
        <v>0</v>
      </c>
      <c r="R29" s="142">
        <f t="shared" si="5"/>
        <v>0</v>
      </c>
      <c r="S29">
        <f>+IF(C29&lt;='Calcula Tarifa (BIT)'!$C$8,1,0)</f>
        <v>0</v>
      </c>
      <c r="T29" s="155"/>
    </row>
    <row r="30" spans="3:34">
      <c r="C30" s="99">
        <v>17</v>
      </c>
      <c r="D30" s="140">
        <f>+IF($C30&gt;Plazo,0,VLOOKUP('Calcula Tarifa (BIPA)'!$L$2+$C30-1,'Tabla (BIPA)'!$Z$3:$AD$104,4,FALSE))</f>
        <v>0</v>
      </c>
      <c r="E30" s="139">
        <v>1</v>
      </c>
      <c r="F30" s="140">
        <f t="shared" si="2"/>
        <v>0</v>
      </c>
      <c r="G30" s="134">
        <f>+IF($C30&gt;Plazo,0,VLOOKUP($C30,IF('Calcula Tarifa (BIT)'!$B$5="Dólares",CaducidadDolares,CaducidadPesos),2,FALSE))</f>
        <v>0</v>
      </c>
      <c r="H30" s="138">
        <f t="shared" si="3"/>
        <v>0</v>
      </c>
      <c r="I30" s="141">
        <f>+IF($C30&gt;Plazo,0,VLOOKUP('Calcula Tarifa (BIPA)'!$L$2+$C30-1,'Tabla (BIPA)'!$Z$3:$AD$104,5,FALSE))</f>
        <v>0</v>
      </c>
      <c r="J30" s="135"/>
      <c r="K30" s="135">
        <f t="shared" si="0"/>
        <v>0</v>
      </c>
      <c r="L30" s="142">
        <f t="shared" si="4"/>
        <v>0</v>
      </c>
      <c r="M30" s="97"/>
      <c r="N30" s="139">
        <v>0.08</v>
      </c>
      <c r="O30" s="139">
        <v>0</v>
      </c>
      <c r="P30" s="131">
        <f>IF($C30&gt;Plazo,0,INDEX('Gasto Adquisicion'!$B$13:$F$33,MATCH('Calcula Tarifa (BIT)'!C31,'Gasto Adquisicion'!$B$13:$B$33),MATCH(Plazo,'Gasto Adquisicion'!$B$13:$F$13)))</f>
        <v>0</v>
      </c>
      <c r="Q30" s="131">
        <f t="shared" si="1"/>
        <v>0</v>
      </c>
      <c r="R30" s="142">
        <f t="shared" si="5"/>
        <v>0</v>
      </c>
      <c r="S30">
        <f>+IF(C30&lt;='Calcula Tarifa (BIT)'!$C$8,1,0)</f>
        <v>0</v>
      </c>
      <c r="T30" s="155"/>
    </row>
    <row r="31" spans="3:34">
      <c r="C31" s="99">
        <v>18</v>
      </c>
      <c r="D31" s="140">
        <f>+IF($C31&gt;Plazo,0,VLOOKUP('Calcula Tarifa (BIPA)'!$L$2+$C31-1,'Tabla (BIPA)'!$Z$3:$AD$104,4,FALSE))</f>
        <v>0</v>
      </c>
      <c r="E31" s="139">
        <v>1</v>
      </c>
      <c r="F31" s="140">
        <f t="shared" si="2"/>
        <v>0</v>
      </c>
      <c r="G31" s="134">
        <f>+IF($C31&gt;Plazo,0,VLOOKUP($C31,IF('Calcula Tarifa (BIT)'!$B$5="Dólares",CaducidadDolares,CaducidadPesos),2,FALSE))</f>
        <v>0</v>
      </c>
      <c r="H31" s="138">
        <f t="shared" si="3"/>
        <v>0</v>
      </c>
      <c r="I31" s="141">
        <f>+IF($C31&gt;Plazo,0,VLOOKUP('Calcula Tarifa (BIPA)'!$L$2+$C31-1,'Tabla (BIPA)'!$Z$3:$AD$104,5,FALSE))</f>
        <v>0</v>
      </c>
      <c r="J31" s="135"/>
      <c r="K31" s="135">
        <f t="shared" si="0"/>
        <v>0</v>
      </c>
      <c r="L31" s="142">
        <f t="shared" si="4"/>
        <v>0</v>
      </c>
      <c r="M31" s="97"/>
      <c r="N31" s="139">
        <v>0.08</v>
      </c>
      <c r="O31" s="139">
        <v>0</v>
      </c>
      <c r="P31" s="131">
        <f>IF($C31&gt;Plazo,0,INDEX('Gasto Adquisicion'!$B$13:$F$33,MATCH('Calcula Tarifa (BIT)'!C32,'Gasto Adquisicion'!$B$13:$B$33),MATCH(Plazo,'Gasto Adquisicion'!$B$13:$F$13)))</f>
        <v>0</v>
      </c>
      <c r="Q31" s="131">
        <f t="shared" si="1"/>
        <v>0</v>
      </c>
      <c r="R31" s="142">
        <f t="shared" si="5"/>
        <v>0</v>
      </c>
      <c r="S31">
        <f>+IF(C31&lt;='Calcula Tarifa (BIT)'!$C$8,1,0)</f>
        <v>0</v>
      </c>
      <c r="T31" s="155"/>
    </row>
    <row r="32" spans="3:34">
      <c r="C32" s="99">
        <v>19</v>
      </c>
      <c r="D32" s="140">
        <f>+IF($C32&gt;Plazo,0,VLOOKUP('Calcula Tarifa (BIPA)'!$L$2+$C32-1,'Tabla (BIPA)'!$Z$3:$AD$104,4,FALSE))</f>
        <v>0</v>
      </c>
      <c r="E32" s="139">
        <v>1</v>
      </c>
      <c r="F32" s="140">
        <f t="shared" si="2"/>
        <v>0</v>
      </c>
      <c r="G32" s="134">
        <f>+IF($C32&gt;Plazo,0,VLOOKUP($C32,IF('Calcula Tarifa (BIT)'!$B$5="Dólares",CaducidadDolares,CaducidadPesos),2,FALSE))</f>
        <v>0</v>
      </c>
      <c r="H32" s="138">
        <f t="shared" si="3"/>
        <v>0</v>
      </c>
      <c r="I32" s="141">
        <f>+IF($C32&gt;Plazo,0,VLOOKUP('Calcula Tarifa (BIPA)'!$L$2+$C32-1,'Tabla (BIPA)'!$Z$3:$AD$104,5,FALSE))</f>
        <v>0</v>
      </c>
      <c r="J32" s="135"/>
      <c r="K32" s="135">
        <f t="shared" si="0"/>
        <v>0</v>
      </c>
      <c r="L32" s="142">
        <f t="shared" si="4"/>
        <v>0</v>
      </c>
      <c r="M32" s="97"/>
      <c r="N32" s="139">
        <v>0.08</v>
      </c>
      <c r="O32" s="139">
        <v>0</v>
      </c>
      <c r="P32" s="131">
        <f>IF($C32&gt;Plazo,0,INDEX('Gasto Adquisicion'!$B$13:$F$33,MATCH('Calcula Tarifa (BIT)'!C33,'Gasto Adquisicion'!$B$13:$B$33),MATCH(Plazo,'Gasto Adquisicion'!$B$13:$F$13)))</f>
        <v>0</v>
      </c>
      <c r="Q32" s="131">
        <f t="shared" si="1"/>
        <v>0</v>
      </c>
      <c r="R32" s="142">
        <f t="shared" si="5"/>
        <v>0</v>
      </c>
      <c r="S32">
        <f>+IF(C32&lt;='Calcula Tarifa (BIT)'!$C$8,1,0)</f>
        <v>0</v>
      </c>
      <c r="T32" s="155"/>
    </row>
    <row r="33" spans="3:20">
      <c r="C33" s="99">
        <v>20</v>
      </c>
      <c r="D33" s="140">
        <f>+IF($C33&gt;Plazo,0,VLOOKUP('Calcula Tarifa (BIPA)'!$L$2+$C33-1,'Tabla (BIPA)'!$Z$3:$AD$104,4,FALSE))</f>
        <v>0</v>
      </c>
      <c r="E33" s="139">
        <v>1</v>
      </c>
      <c r="F33" s="140">
        <f t="shared" si="2"/>
        <v>0</v>
      </c>
      <c r="G33" s="134">
        <f>+IF($C33&gt;Plazo,0,VLOOKUP($C33,IF('Calcula Tarifa (BIT)'!$B$5="Dólares",CaducidadDolares,CaducidadPesos),2,FALSE))</f>
        <v>0</v>
      </c>
      <c r="H33" s="138">
        <f t="shared" si="3"/>
        <v>0</v>
      </c>
      <c r="I33" s="141">
        <f>+IF($C33&gt;Plazo,0,VLOOKUP('Calcula Tarifa (BIPA)'!$L$2+$C33-1,'Tabla (BIPA)'!$Z$3:$AD$104,5,FALSE))</f>
        <v>0</v>
      </c>
      <c r="J33" s="135"/>
      <c r="K33" s="135">
        <f t="shared" si="0"/>
        <v>0</v>
      </c>
      <c r="L33" s="142">
        <f t="shared" si="4"/>
        <v>0</v>
      </c>
      <c r="M33" s="97"/>
      <c r="N33" s="139">
        <v>0.08</v>
      </c>
      <c r="O33" s="139">
        <v>0</v>
      </c>
      <c r="P33" s="131">
        <f>IF($C33&gt;Plazo,0,INDEX('Gasto Adquisicion'!$B$13:$F$33,MATCH('Calcula Tarifa (BIT)'!C34,'Gasto Adquisicion'!$B$13:$B$33),MATCH(Plazo,'Gasto Adquisicion'!$B$13:$F$13)))</f>
        <v>0</v>
      </c>
      <c r="Q33" s="131">
        <f t="shared" si="1"/>
        <v>0</v>
      </c>
      <c r="R33" s="142">
        <f t="shared" si="5"/>
        <v>0</v>
      </c>
      <c r="S33">
        <f>+IF(C33&lt;='Calcula Tarifa (BIT)'!$C$8,1,0)</f>
        <v>0</v>
      </c>
      <c r="T33" s="155"/>
    </row>
  </sheetData>
  <mergeCells count="1">
    <mergeCell ref="O2:Q2"/>
  </mergeCells>
  <phoneticPr fontId="0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W544"/>
  <sheetViews>
    <sheetView workbookViewId="0">
      <selection activeCell="G4" sqref="G4"/>
    </sheetView>
  </sheetViews>
  <sheetFormatPr baseColWidth="10" defaultRowHeight="12.75"/>
  <cols>
    <col min="1" max="16384" width="11.42578125" style="1"/>
  </cols>
  <sheetData>
    <row r="1" spans="1:23">
      <c r="B1" s="1" t="s">
        <v>161</v>
      </c>
      <c r="C1" s="1">
        <v>1</v>
      </c>
      <c r="D1" s="1">
        <f>+C1+1</f>
        <v>2</v>
      </c>
      <c r="E1" s="1">
        <f t="shared" ref="E1:W1" si="0">+D1+1</f>
        <v>3</v>
      </c>
      <c r="F1" s="1">
        <f t="shared" si="0"/>
        <v>4</v>
      </c>
      <c r="G1" s="1">
        <f t="shared" si="0"/>
        <v>5</v>
      </c>
      <c r="H1" s="1">
        <f t="shared" si="0"/>
        <v>6</v>
      </c>
      <c r="I1" s="1">
        <f t="shared" si="0"/>
        <v>7</v>
      </c>
      <c r="J1" s="1">
        <f t="shared" si="0"/>
        <v>8</v>
      </c>
      <c r="K1" s="1">
        <f t="shared" si="0"/>
        <v>9</v>
      </c>
      <c r="L1" s="1">
        <f t="shared" si="0"/>
        <v>10</v>
      </c>
      <c r="M1" s="1">
        <f t="shared" si="0"/>
        <v>11</v>
      </c>
      <c r="N1" s="1">
        <f t="shared" si="0"/>
        <v>12</v>
      </c>
      <c r="O1" s="1">
        <f t="shared" si="0"/>
        <v>13</v>
      </c>
      <c r="P1" s="1">
        <f t="shared" si="0"/>
        <v>14</v>
      </c>
      <c r="Q1" s="1">
        <f t="shared" si="0"/>
        <v>15</v>
      </c>
      <c r="R1" s="1">
        <f t="shared" si="0"/>
        <v>16</v>
      </c>
      <c r="S1" s="1">
        <f t="shared" si="0"/>
        <v>17</v>
      </c>
      <c r="T1" s="1">
        <f t="shared" si="0"/>
        <v>18</v>
      </c>
      <c r="U1" s="1">
        <f t="shared" si="0"/>
        <v>19</v>
      </c>
      <c r="V1" s="1">
        <f t="shared" si="0"/>
        <v>20</v>
      </c>
      <c r="W1" s="1">
        <f t="shared" si="0"/>
        <v>21</v>
      </c>
    </row>
    <row r="2" spans="1:23">
      <c r="B2" s="1" t="s">
        <v>262</v>
      </c>
      <c r="C2" s="1">
        <f>Plazo-1</f>
        <v>0</v>
      </c>
      <c r="D2" s="1" t="str">
        <f>+IF(C2&lt;1,"",C2-1)</f>
        <v/>
      </c>
      <c r="E2" s="1" t="e">
        <f t="shared" ref="E2:W2" si="1">+IF(D2&lt;1,"",D2-1)</f>
        <v>#VALUE!</v>
      </c>
      <c r="F2" s="1" t="e">
        <f t="shared" si="1"/>
        <v>#VALUE!</v>
      </c>
      <c r="G2" s="1" t="e">
        <f t="shared" si="1"/>
        <v>#VALUE!</v>
      </c>
      <c r="H2" s="1" t="e">
        <f t="shared" si="1"/>
        <v>#VALUE!</v>
      </c>
      <c r="I2" s="1" t="e">
        <f t="shared" si="1"/>
        <v>#VALUE!</v>
      </c>
      <c r="J2" s="1" t="e">
        <f t="shared" si="1"/>
        <v>#VALUE!</v>
      </c>
      <c r="K2" s="1" t="e">
        <f t="shared" si="1"/>
        <v>#VALUE!</v>
      </c>
      <c r="L2" s="1" t="e">
        <f t="shared" si="1"/>
        <v>#VALUE!</v>
      </c>
      <c r="M2" s="1" t="e">
        <f t="shared" si="1"/>
        <v>#VALUE!</v>
      </c>
      <c r="N2" s="1" t="e">
        <f t="shared" si="1"/>
        <v>#VALUE!</v>
      </c>
      <c r="O2" s="1" t="e">
        <f t="shared" si="1"/>
        <v>#VALUE!</v>
      </c>
      <c r="P2" s="1" t="e">
        <f t="shared" si="1"/>
        <v>#VALUE!</v>
      </c>
      <c r="Q2" s="1" t="e">
        <f t="shared" si="1"/>
        <v>#VALUE!</v>
      </c>
      <c r="R2" s="1" t="e">
        <f t="shared" si="1"/>
        <v>#VALUE!</v>
      </c>
      <c r="S2" s="1" t="e">
        <f t="shared" si="1"/>
        <v>#VALUE!</v>
      </c>
      <c r="T2" s="1" t="e">
        <f t="shared" si="1"/>
        <v>#VALUE!</v>
      </c>
      <c r="U2" s="1" t="e">
        <f t="shared" si="1"/>
        <v>#VALUE!</v>
      </c>
      <c r="V2" s="1" t="e">
        <f t="shared" si="1"/>
        <v>#VALUE!</v>
      </c>
      <c r="W2" s="1" t="e">
        <f t="shared" si="1"/>
        <v>#VALUE!</v>
      </c>
    </row>
    <row r="3" spans="1:23">
      <c r="B3" s="1" t="s">
        <v>150</v>
      </c>
      <c r="C3" s="1">
        <f>+'Calcula Tarifa (BIT)'!B8+1</f>
        <v>48</v>
      </c>
      <c r="D3" s="1" t="str">
        <f>+IF(D2="","",C3+1)</f>
        <v/>
      </c>
      <c r="E3" s="1" t="e">
        <f t="shared" ref="E3:W3" si="2">+IF(E2="","",D3+1)</f>
        <v>#VALUE!</v>
      </c>
      <c r="F3" s="1" t="e">
        <f t="shared" si="2"/>
        <v>#VALUE!</v>
      </c>
      <c r="G3" s="1" t="e">
        <f t="shared" si="2"/>
        <v>#VALUE!</v>
      </c>
      <c r="H3" s="1" t="e">
        <f t="shared" si="2"/>
        <v>#VALUE!</v>
      </c>
      <c r="I3" s="1" t="e">
        <f t="shared" si="2"/>
        <v>#VALUE!</v>
      </c>
      <c r="J3" s="1" t="e">
        <f t="shared" si="2"/>
        <v>#VALUE!</v>
      </c>
      <c r="K3" s="1" t="e">
        <f t="shared" si="2"/>
        <v>#VALUE!</v>
      </c>
      <c r="L3" s="1" t="e">
        <f t="shared" si="2"/>
        <v>#VALUE!</v>
      </c>
      <c r="M3" s="1" t="e">
        <f t="shared" si="2"/>
        <v>#VALUE!</v>
      </c>
      <c r="N3" s="1" t="e">
        <f t="shared" si="2"/>
        <v>#VALUE!</v>
      </c>
      <c r="O3" s="1" t="e">
        <f t="shared" si="2"/>
        <v>#VALUE!</v>
      </c>
      <c r="P3" s="1" t="e">
        <f t="shared" si="2"/>
        <v>#VALUE!</v>
      </c>
      <c r="Q3" s="1" t="e">
        <f t="shared" si="2"/>
        <v>#VALUE!</v>
      </c>
      <c r="R3" s="1" t="e">
        <f t="shared" si="2"/>
        <v>#VALUE!</v>
      </c>
      <c r="S3" s="1" t="e">
        <f t="shared" si="2"/>
        <v>#VALUE!</v>
      </c>
      <c r="T3" s="1" t="e">
        <f t="shared" si="2"/>
        <v>#VALUE!</v>
      </c>
      <c r="U3" s="1" t="e">
        <f t="shared" si="2"/>
        <v>#VALUE!</v>
      </c>
      <c r="V3" s="1" t="e">
        <f t="shared" si="2"/>
        <v>#VALUE!</v>
      </c>
      <c r="W3" s="1" t="e">
        <f t="shared" si="2"/>
        <v>#VALUE!</v>
      </c>
    </row>
    <row r="6" spans="1:23">
      <c r="C6" s="1" t="s">
        <v>161</v>
      </c>
      <c r="D6" s="1">
        <v>1</v>
      </c>
      <c r="E6" s="1" t="s">
        <v>260</v>
      </c>
      <c r="F6" s="244">
        <f>+IF(OR(D6=Plazo,D6=""),0,SUM(H11:H31))</f>
        <v>0</v>
      </c>
    </row>
    <row r="7" spans="1:23">
      <c r="A7" s="1" t="s">
        <v>262</v>
      </c>
      <c r="B7" s="1">
        <f>+HLOOKUP($D$6,$B$1:$W$3,2,0)</f>
        <v>0</v>
      </c>
    </row>
    <row r="8" spans="1:23">
      <c r="A8" s="1" t="s">
        <v>150</v>
      </c>
      <c r="B8" s="1">
        <f>+HLOOKUP($D$6,$B$1:$W$3,3,0)</f>
        <v>48</v>
      </c>
    </row>
    <row r="9" spans="1:23" ht="13.5" thickBot="1"/>
    <row r="10" spans="1:23">
      <c r="C10" s="245" t="s">
        <v>163</v>
      </c>
      <c r="D10" s="246" t="s">
        <v>150</v>
      </c>
      <c r="E10" s="246" t="s">
        <v>263</v>
      </c>
      <c r="F10" s="246" t="s">
        <v>254</v>
      </c>
      <c r="G10" s="246" t="s">
        <v>264</v>
      </c>
      <c r="H10" s="247" t="s">
        <v>265</v>
      </c>
    </row>
    <row r="11" spans="1:23">
      <c r="C11" s="248">
        <v>0</v>
      </c>
      <c r="D11" s="249">
        <f>+B8</f>
        <v>48</v>
      </c>
      <c r="E11" s="250">
        <f t="shared" ref="E11:E31" si="3">+IF($C11="","",POWER(1/(1+Tasa),C11))</f>
        <v>1</v>
      </c>
      <c r="F11" s="250">
        <f>+IF(C11="","",VLOOKUP(D11,'Tabla (BIT)'!$AH$3:$AI$104,2,0))</f>
        <v>3.7933000000000001E-2</v>
      </c>
      <c r="G11" s="250">
        <v>1</v>
      </c>
      <c r="H11" s="251">
        <f>+IF(C11="","",G11*E11)</f>
        <v>1</v>
      </c>
    </row>
    <row r="12" spans="1:23">
      <c r="C12" s="248">
        <f>+IF(OR(C11=$B$7-1,C11=""),"",C11+1)</f>
        <v>1</v>
      </c>
      <c r="D12" s="249">
        <f>+IF(C12="","",D11+1)</f>
        <v>49</v>
      </c>
      <c r="E12" s="250">
        <f t="shared" si="3"/>
        <v>0.94786729857819907</v>
      </c>
      <c r="F12" s="250">
        <f>+IF(C12="","",VLOOKUP(D12,'Tabla (BIT)'!$AH$3:$AI$104,2,0))</f>
        <v>3.7952E-2</v>
      </c>
      <c r="G12" s="250">
        <f>+IF(F12="","",G11*(1-F11))</f>
        <v>0.96206700000000001</v>
      </c>
      <c r="H12" s="251">
        <f t="shared" ref="H12:H31" si="4">+IF(C12="","",G12*E12)</f>
        <v>0.91191184834123229</v>
      </c>
    </row>
    <row r="13" spans="1:23">
      <c r="C13" s="248">
        <f t="shared" ref="C13:C31" si="5">+IF(OR(C12=$B$7-1,C12=""),"",C12+1)</f>
        <v>2</v>
      </c>
      <c r="D13" s="249">
        <f t="shared" ref="D13:D31" si="6">+IF(C13="","",D12+1)</f>
        <v>50</v>
      </c>
      <c r="E13" s="250">
        <f t="shared" si="3"/>
        <v>0.89845241571393275</v>
      </c>
      <c r="F13" s="250">
        <f>+IF(C13="","",VLOOKUP(D13,'Tabla (BIT)'!$AH$3:$AI$104,2,0))</f>
        <v>3.7975000000000002E-2</v>
      </c>
      <c r="G13" s="250">
        <f t="shared" ref="G13:G31" si="7">+IF(F13="","",G12*(1-F12))</f>
        <v>0.92555463321600007</v>
      </c>
      <c r="H13" s="251">
        <f t="shared" si="4"/>
        <v>0.83156679608813822</v>
      </c>
    </row>
    <row r="14" spans="1:23">
      <c r="C14" s="248">
        <f t="shared" si="5"/>
        <v>3</v>
      </c>
      <c r="D14" s="249">
        <f t="shared" si="6"/>
        <v>51</v>
      </c>
      <c r="E14" s="250">
        <f t="shared" si="3"/>
        <v>0.85161366418382256</v>
      </c>
      <c r="F14" s="250">
        <f>+IF(C14="","",VLOOKUP(D14,'Tabla (BIT)'!$AH$3:$AI$104,2,0))</f>
        <v>3.8002000000000001E-2</v>
      </c>
      <c r="G14" s="250">
        <f t="shared" si="7"/>
        <v>0.89040669601962252</v>
      </c>
      <c r="H14" s="251">
        <f t="shared" si="4"/>
        <v>0.75828250901108174</v>
      </c>
    </row>
    <row r="15" spans="1:23">
      <c r="C15" s="248">
        <f t="shared" si="5"/>
        <v>4</v>
      </c>
      <c r="D15" s="249">
        <f t="shared" si="6"/>
        <v>52</v>
      </c>
      <c r="E15" s="250">
        <f t="shared" si="3"/>
        <v>0.80721674330220139</v>
      </c>
      <c r="F15" s="250">
        <f>+IF(C15="","",VLOOKUP(D15,'Tabla (BIT)'!$AH$3:$AI$104,2,0))</f>
        <v>3.8034999999999999E-2</v>
      </c>
      <c r="G15" s="250">
        <f t="shared" si="7"/>
        <v>0.85656946075748486</v>
      </c>
      <c r="H15" s="251">
        <f t="shared" si="4"/>
        <v>0.69143721052477969</v>
      </c>
    </row>
    <row r="16" spans="1:23">
      <c r="C16" s="248">
        <f t="shared" si="5"/>
        <v>5</v>
      </c>
      <c r="D16" s="249">
        <f t="shared" si="6"/>
        <v>53</v>
      </c>
      <c r="E16" s="250">
        <f t="shared" si="3"/>
        <v>0.76513435384094919</v>
      </c>
      <c r="F16" s="250">
        <f>+IF(C16="","",VLOOKUP(D16,'Tabla (BIT)'!$AH$3:$AI$104,2,0))</f>
        <v>3.8073000000000003E-2</v>
      </c>
      <c r="G16" s="250">
        <f t="shared" si="7"/>
        <v>0.82398984131757391</v>
      </c>
      <c r="H16" s="251">
        <f t="shared" si="4"/>
        <v>0.63046293480802817</v>
      </c>
    </row>
    <row r="17" spans="3:8">
      <c r="C17" s="248">
        <f t="shared" si="5"/>
        <v>6</v>
      </c>
      <c r="D17" s="249">
        <f t="shared" si="6"/>
        <v>54</v>
      </c>
      <c r="E17" s="250">
        <f t="shared" si="3"/>
        <v>0.72524583302459633</v>
      </c>
      <c r="F17" s="250">
        <f>+IF(C17="","",VLOOKUP(D17,'Tabla (BIT)'!$AH$3:$AI$104,2,0))</f>
        <v>3.8119E-2</v>
      </c>
      <c r="G17" s="250">
        <f t="shared" si="7"/>
        <v>0.79261807608908985</v>
      </c>
      <c r="H17" s="251">
        <f t="shared" si="4"/>
        <v>0.57484295686358489</v>
      </c>
    </row>
    <row r="18" spans="3:8">
      <c r="C18" s="248">
        <f t="shared" si="5"/>
        <v>7</v>
      </c>
      <c r="D18" s="249">
        <f t="shared" si="6"/>
        <v>55</v>
      </c>
      <c r="E18" s="250">
        <f t="shared" si="3"/>
        <v>0.68743680855411982</v>
      </c>
      <c r="F18" s="250">
        <f>+IF(C18="","",VLOOKUP(D18,'Tabla (BIT)'!$AH$3:$AI$104,2,0))</f>
        <v>3.8172999999999999E-2</v>
      </c>
      <c r="G18" s="250">
        <f t="shared" si="7"/>
        <v>0.76240426764664981</v>
      </c>
      <c r="H18" s="251">
        <f t="shared" si="4"/>
        <v>0.52410475657905398</v>
      </c>
    </row>
    <row r="19" spans="3:8">
      <c r="C19" s="248">
        <f t="shared" si="5"/>
        <v>8</v>
      </c>
      <c r="D19" s="249">
        <f t="shared" si="6"/>
        <v>56</v>
      </c>
      <c r="E19" s="250">
        <f t="shared" si="3"/>
        <v>0.65159887066741207</v>
      </c>
      <c r="F19" s="250">
        <f>+IF(C19="","",VLOOKUP(D19,'Tabla (BIT)'!$AH$3:$AI$104,2,0))</f>
        <v>3.8235999999999999E-2</v>
      </c>
      <c r="G19" s="250">
        <f t="shared" si="7"/>
        <v>0.73330100953777422</v>
      </c>
      <c r="H19" s="251">
        <f t="shared" si="4"/>
        <v>0.47781810967408683</v>
      </c>
    </row>
    <row r="20" spans="3:8">
      <c r="C20" s="248">
        <f t="shared" si="5"/>
        <v>9</v>
      </c>
      <c r="D20" s="249">
        <f t="shared" si="6"/>
        <v>57</v>
      </c>
      <c r="E20" s="250">
        <f t="shared" si="3"/>
        <v>0.61762926129612516</v>
      </c>
      <c r="F20" s="250">
        <f>+IF(C20="","",VLOOKUP(D20,'Tabla (BIT)'!$AH$3:$AI$104,2,0))</f>
        <v>3.8310999999999998E-2</v>
      </c>
      <c r="G20" s="250">
        <f t="shared" si="7"/>
        <v>0.70526251213708779</v>
      </c>
      <c r="H20" s="251">
        <f t="shared" si="4"/>
        <v>0.43559076439107902</v>
      </c>
    </row>
    <row r="21" spans="3:8">
      <c r="C21" s="248">
        <f t="shared" si="5"/>
        <v>10</v>
      </c>
      <c r="D21" s="249">
        <f t="shared" si="6"/>
        <v>58</v>
      </c>
      <c r="E21" s="250">
        <f t="shared" si="3"/>
        <v>0.58543057942760679</v>
      </c>
      <c r="F21" s="250">
        <f>+IF(C21="","",VLOOKUP(D21,'Tabla (BIT)'!$AH$3:$AI$104,2,0))</f>
        <v>3.8398000000000002E-2</v>
      </c>
      <c r="G21" s="250">
        <f t="shared" si="7"/>
        <v>0.67824320003460381</v>
      </c>
      <c r="H21" s="251">
        <f t="shared" si="4"/>
        <v>0.39706430958909233</v>
      </c>
    </row>
    <row r="22" spans="3:8">
      <c r="C22" s="248">
        <f t="shared" si="5"/>
        <v>11</v>
      </c>
      <c r="D22" s="249">
        <f t="shared" si="6"/>
        <v>59</v>
      </c>
      <c r="E22" s="250">
        <f t="shared" si="3"/>
        <v>0.55491050182711554</v>
      </c>
      <c r="F22" s="250">
        <f>+IF(C22="","",VLOOKUP(D22,'Tabla (BIT)'!$AH$3:$AI$104,2,0))</f>
        <v>3.8499000000000005E-2</v>
      </c>
      <c r="G22" s="250">
        <f t="shared" si="7"/>
        <v>0.65220001763967506</v>
      </c>
      <c r="H22" s="251">
        <f t="shared" si="4"/>
        <v>0.3619126390800857</v>
      </c>
    </row>
    <row r="23" spans="3:8">
      <c r="C23" s="248">
        <f t="shared" si="5"/>
        <v>12</v>
      </c>
      <c r="D23" s="249">
        <f t="shared" si="6"/>
        <v>60</v>
      </c>
      <c r="E23" s="250">
        <f t="shared" si="3"/>
        <v>0.52598151831954065</v>
      </c>
      <c r="F23" s="250">
        <f>+IF(C23="","",VLOOKUP(D23,'Tabla (BIT)'!$AH$3:$AI$104,2,0))</f>
        <v>3.8616999999999999E-2</v>
      </c>
      <c r="G23" s="250">
        <f t="shared" si="7"/>
        <v>0.62709096916056517</v>
      </c>
      <c r="H23" s="251">
        <f t="shared" si="4"/>
        <v>0.32983826008354633</v>
      </c>
    </row>
    <row r="24" spans="3:8">
      <c r="C24" s="248">
        <f t="shared" si="5"/>
        <v>13</v>
      </c>
      <c r="D24" s="249">
        <f t="shared" si="6"/>
        <v>61</v>
      </c>
      <c r="E24" s="250">
        <f t="shared" si="3"/>
        <v>0.49856068087160255</v>
      </c>
      <c r="F24" s="250">
        <f>+IF(C24="","",VLOOKUP(D24,'Tabla (BIT)'!$AH$3:$AI$104,2,0))</f>
        <v>3.8755000000000005E-2</v>
      </c>
      <c r="G24" s="250">
        <f t="shared" si="7"/>
        <v>0.60287459720449166</v>
      </c>
      <c r="H24" s="251">
        <f t="shared" si="4"/>
        <v>0.30056956966246451</v>
      </c>
    </row>
    <row r="25" spans="3:8">
      <c r="C25" s="248">
        <f t="shared" si="5"/>
        <v>14</v>
      </c>
      <c r="D25" s="249">
        <f t="shared" si="6"/>
        <v>62</v>
      </c>
      <c r="E25" s="250">
        <f t="shared" si="3"/>
        <v>0.47256936575507347</v>
      </c>
      <c r="F25" s="250">
        <f>+IF(C25="","",VLOOKUP(D25,'Tabla (BIT)'!$AH$3:$AI$104,2,0))</f>
        <v>3.8914000000000004E-2</v>
      </c>
      <c r="G25" s="250">
        <f t="shared" si="7"/>
        <v>0.57951019218983157</v>
      </c>
      <c r="H25" s="251">
        <f t="shared" si="4"/>
        <v>0.27385876397174946</v>
      </c>
    </row>
    <row r="26" spans="3:8">
      <c r="C26" s="248">
        <f t="shared" si="5"/>
        <v>15</v>
      </c>
      <c r="D26" s="249">
        <f t="shared" si="6"/>
        <v>63</v>
      </c>
      <c r="E26" s="250">
        <f t="shared" si="3"/>
        <v>0.44793304810907442</v>
      </c>
      <c r="F26" s="250">
        <f>+IF(C26="","",VLOOKUP(D26,'Tabla (BIT)'!$AH$3:$AI$104,2,0))</f>
        <v>3.9098999999999995E-2</v>
      </c>
      <c r="G26" s="250">
        <f t="shared" si="7"/>
        <v>0.55695913257095642</v>
      </c>
      <c r="H26" s="251">
        <f t="shared" si="4"/>
        <v>0.24948040192469459</v>
      </c>
    </row>
    <row r="27" spans="3:8">
      <c r="C27" s="248">
        <f t="shared" si="5"/>
        <v>16</v>
      </c>
      <c r="D27" s="249">
        <f t="shared" si="6"/>
        <v>64</v>
      </c>
      <c r="E27" s="250">
        <f t="shared" si="3"/>
        <v>0.42458108825504681</v>
      </c>
      <c r="F27" s="250">
        <f>+IF(C27="","",VLOOKUP(D27,'Tabla (BIT)'!$AH$3:$AI$104,2,0))</f>
        <v>3.9312E-2</v>
      </c>
      <c r="G27" s="250">
        <f t="shared" si="7"/>
        <v>0.53518258744656455</v>
      </c>
      <c r="H27" s="251">
        <f t="shared" si="4"/>
        <v>0.22722840539321412</v>
      </c>
    </row>
    <row r="28" spans="3:8">
      <c r="C28" s="248">
        <f t="shared" si="5"/>
        <v>17</v>
      </c>
      <c r="D28" s="249">
        <f t="shared" si="6"/>
        <v>65</v>
      </c>
      <c r="E28" s="250">
        <f t="shared" si="3"/>
        <v>0.40244652915170315</v>
      </c>
      <c r="F28" s="250">
        <f>+IF(C28="","",VLOOKUP(D28,'Tabla (BIT)'!$AH$3:$AI$104,2,0))</f>
        <v>3.9558999999999997E-2</v>
      </c>
      <c r="G28" s="250">
        <f t="shared" si="7"/>
        <v>0.51414348956886524</v>
      </c>
      <c r="H28" s="251">
        <f t="shared" si="4"/>
        <v>0.20691526286293471</v>
      </c>
    </row>
    <row r="29" spans="3:8">
      <c r="C29" s="248">
        <f t="shared" si="5"/>
        <v>18</v>
      </c>
      <c r="D29" s="249">
        <f t="shared" si="6"/>
        <v>66</v>
      </c>
      <c r="E29" s="250">
        <f t="shared" si="3"/>
        <v>0.38146590440919731</v>
      </c>
      <c r="F29" s="250">
        <f>+IF(C29="","",VLOOKUP(D29,'Tabla (BIT)'!$AH$3:$AI$104,2,0))</f>
        <v>3.9843000000000003E-2</v>
      </c>
      <c r="G29" s="250">
        <f t="shared" si="7"/>
        <v>0.49380448726501047</v>
      </c>
      <c r="H29" s="251">
        <f t="shared" si="4"/>
        <v>0.18836957533586718</v>
      </c>
    </row>
    <row r="30" spans="3:8">
      <c r="C30" s="248">
        <f t="shared" si="5"/>
        <v>19</v>
      </c>
      <c r="D30" s="249">
        <f t="shared" si="6"/>
        <v>67</v>
      </c>
      <c r="E30" s="250">
        <f t="shared" si="3"/>
        <v>0.36157905631203535</v>
      </c>
      <c r="F30" s="250">
        <f>+IF(C30="","",VLOOKUP(D30,'Tabla (BIT)'!$AH$3:$AI$104,2,0))</f>
        <v>4.0170000000000004E-2</v>
      </c>
      <c r="G30" s="250">
        <f t="shared" si="7"/>
        <v>0.47412983507891066</v>
      </c>
      <c r="H30" s="251">
        <f t="shared" si="4"/>
        <v>0.17143541833721346</v>
      </c>
    </row>
    <row r="31" spans="3:8" ht="13.5" thickBot="1">
      <c r="C31" s="252">
        <f t="shared" si="5"/>
        <v>20</v>
      </c>
      <c r="D31" s="253">
        <f t="shared" si="6"/>
        <v>68</v>
      </c>
      <c r="E31" s="254">
        <f t="shared" si="3"/>
        <v>0.34272896332894343</v>
      </c>
      <c r="F31" s="254">
        <f>+IF(C31="","",VLOOKUP(D31,'Tabla (BIT)'!$AH$3:$AI$104,2,0))</f>
        <v>4.0547E-2</v>
      </c>
      <c r="G31" s="254">
        <f t="shared" si="7"/>
        <v>0.45508403960379079</v>
      </c>
      <c r="H31" s="255">
        <f t="shared" si="4"/>
        <v>0.15597048112095505</v>
      </c>
    </row>
    <row r="33" spans="1:8">
      <c r="C33" s="1" t="s">
        <v>161</v>
      </c>
      <c r="D33" s="1" t="str">
        <f>+IF(D6=Plazo,"",D6+1)</f>
        <v/>
      </c>
      <c r="E33" s="1" t="s">
        <v>260</v>
      </c>
      <c r="F33" s="244">
        <f>+IF(OR(D33=Plazo,D33=""),0,SUM(H38:H58))</f>
        <v>0</v>
      </c>
    </row>
    <row r="34" spans="1:8">
      <c r="A34" s="1" t="s">
        <v>262</v>
      </c>
      <c r="B34" s="1" t="e">
        <f>+HLOOKUP(D33,$B$1:$W$3,2,0)</f>
        <v>#N/A</v>
      </c>
    </row>
    <row r="35" spans="1:8">
      <c r="A35" s="1" t="s">
        <v>150</v>
      </c>
      <c r="B35" s="1" t="e">
        <f>+HLOOKUP(D33,$B$1:$W$3,3,0)</f>
        <v>#N/A</v>
      </c>
    </row>
    <row r="36" spans="1:8" ht="13.5" thickBot="1"/>
    <row r="37" spans="1:8">
      <c r="C37" s="245" t="s">
        <v>163</v>
      </c>
      <c r="D37" s="246" t="s">
        <v>150</v>
      </c>
      <c r="E37" s="246" t="s">
        <v>263</v>
      </c>
      <c r="F37" s="246" t="s">
        <v>254</v>
      </c>
      <c r="G37" s="246" t="s">
        <v>264</v>
      </c>
      <c r="H37" s="247" t="s">
        <v>265</v>
      </c>
    </row>
    <row r="38" spans="1:8">
      <c r="C38" s="248">
        <v>0</v>
      </c>
      <c r="D38" s="249" t="e">
        <f>+B35</f>
        <v>#N/A</v>
      </c>
      <c r="E38" s="250">
        <f t="shared" ref="E38:E58" si="8">+IF($C38="","",POWER(1/(1+Tasa),C38))</f>
        <v>1</v>
      </c>
      <c r="F38" s="250" t="e">
        <f>+IF(C38="","",VLOOKUP(D38,'Tabla (BIT)'!$AH$3:$AI$104,2,0))</f>
        <v>#N/A</v>
      </c>
      <c r="G38" s="250">
        <v>1</v>
      </c>
      <c r="H38" s="251">
        <f>+IF(C38="","",G38*E38)</f>
        <v>1</v>
      </c>
    </row>
    <row r="39" spans="1:8">
      <c r="C39" s="248" t="e">
        <f>+IF(OR(C38=B34-1,C38=""),"",C38+1)</f>
        <v>#N/A</v>
      </c>
      <c r="D39" s="249" t="e">
        <f>+IF(C39="","",D38+1)</f>
        <v>#N/A</v>
      </c>
      <c r="E39" s="250" t="e">
        <f t="shared" si="8"/>
        <v>#N/A</v>
      </c>
      <c r="F39" s="250" t="e">
        <f>+IF(C39="","",VLOOKUP(D39,'Tabla (BIT)'!$AH$3:$AI$104,2,0))</f>
        <v>#N/A</v>
      </c>
      <c r="G39" s="250" t="e">
        <f>+IF(F39="","",G38*(1-F38))</f>
        <v>#N/A</v>
      </c>
      <c r="H39" s="251" t="e">
        <f t="shared" ref="H39:H58" si="9">+IF(C39="","",G39*E39)</f>
        <v>#N/A</v>
      </c>
    </row>
    <row r="40" spans="1:8">
      <c r="C40" s="248" t="e">
        <f>+IF(OR(C39=B34-1,C39=""),"",C39+1)</f>
        <v>#N/A</v>
      </c>
      <c r="D40" s="249" t="e">
        <f t="shared" ref="D40:D58" si="10">+IF(C40="","",D39+1)</f>
        <v>#N/A</v>
      </c>
      <c r="E40" s="250" t="e">
        <f t="shared" si="8"/>
        <v>#N/A</v>
      </c>
      <c r="F40" s="250" t="e">
        <f>+IF(C40="","",VLOOKUP(D40,'Tabla (BIT)'!$AH$3:$AI$104,2,0))</f>
        <v>#N/A</v>
      </c>
      <c r="G40" s="250" t="e">
        <f t="shared" ref="G40:G58" si="11">+IF(F40="","",G39*(1-F39))</f>
        <v>#N/A</v>
      </c>
      <c r="H40" s="251" t="e">
        <f t="shared" si="9"/>
        <v>#N/A</v>
      </c>
    </row>
    <row r="41" spans="1:8">
      <c r="C41" s="248" t="e">
        <f>+IF(OR(C40=B34-1,C40=""),"",C40+1)</f>
        <v>#N/A</v>
      </c>
      <c r="D41" s="249" t="e">
        <f t="shared" si="10"/>
        <v>#N/A</v>
      </c>
      <c r="E41" s="250" t="e">
        <f t="shared" si="8"/>
        <v>#N/A</v>
      </c>
      <c r="F41" s="250" t="e">
        <f>+IF(C41="","",VLOOKUP(D41,'Tabla (BIT)'!$AH$3:$AI$104,2,0))</f>
        <v>#N/A</v>
      </c>
      <c r="G41" s="250" t="e">
        <f t="shared" si="11"/>
        <v>#N/A</v>
      </c>
      <c r="H41" s="251" t="e">
        <f t="shared" si="9"/>
        <v>#N/A</v>
      </c>
    </row>
    <row r="42" spans="1:8">
      <c r="C42" s="248" t="e">
        <f>+IF(OR(C41=B34-1,C41=""),"",C41+1)</f>
        <v>#N/A</v>
      </c>
      <c r="D42" s="249" t="e">
        <f t="shared" si="10"/>
        <v>#N/A</v>
      </c>
      <c r="E42" s="250" t="e">
        <f t="shared" si="8"/>
        <v>#N/A</v>
      </c>
      <c r="F42" s="250" t="e">
        <f>+IF(C42="","",VLOOKUP(D42,'Tabla (BIT)'!$AH$3:$AI$104,2,0))</f>
        <v>#N/A</v>
      </c>
      <c r="G42" s="250" t="e">
        <f t="shared" si="11"/>
        <v>#N/A</v>
      </c>
      <c r="H42" s="251" t="e">
        <f t="shared" si="9"/>
        <v>#N/A</v>
      </c>
    </row>
    <row r="43" spans="1:8">
      <c r="C43" s="248" t="e">
        <f>+IF(OR(C42=B34-1,C42=""),"",C42+1)</f>
        <v>#N/A</v>
      </c>
      <c r="D43" s="249" t="e">
        <f t="shared" si="10"/>
        <v>#N/A</v>
      </c>
      <c r="E43" s="250" t="e">
        <f t="shared" si="8"/>
        <v>#N/A</v>
      </c>
      <c r="F43" s="250" t="e">
        <f>+IF(C43="","",VLOOKUP(D43,'Tabla (BIT)'!$AH$3:$AI$104,2,0))</f>
        <v>#N/A</v>
      </c>
      <c r="G43" s="250" t="e">
        <f t="shared" si="11"/>
        <v>#N/A</v>
      </c>
      <c r="H43" s="251" t="e">
        <f t="shared" si="9"/>
        <v>#N/A</v>
      </c>
    </row>
    <row r="44" spans="1:8">
      <c r="C44" s="248" t="e">
        <f>+IF(OR(C43=B34-1,C43=""),"",C43+1)</f>
        <v>#N/A</v>
      </c>
      <c r="D44" s="249" t="e">
        <f t="shared" si="10"/>
        <v>#N/A</v>
      </c>
      <c r="E44" s="250" t="e">
        <f t="shared" si="8"/>
        <v>#N/A</v>
      </c>
      <c r="F44" s="250" t="e">
        <f>+IF(C44="","",VLOOKUP(D44,'Tabla (BIT)'!$AH$3:$AI$104,2,0))</f>
        <v>#N/A</v>
      </c>
      <c r="G44" s="250" t="e">
        <f t="shared" si="11"/>
        <v>#N/A</v>
      </c>
      <c r="H44" s="251" t="e">
        <f t="shared" si="9"/>
        <v>#N/A</v>
      </c>
    </row>
    <row r="45" spans="1:8">
      <c r="C45" s="248" t="e">
        <f>+IF(OR(C44=B34-1,C44=""),"",C44+1)</f>
        <v>#N/A</v>
      </c>
      <c r="D45" s="249" t="e">
        <f t="shared" si="10"/>
        <v>#N/A</v>
      </c>
      <c r="E45" s="250" t="e">
        <f t="shared" si="8"/>
        <v>#N/A</v>
      </c>
      <c r="F45" s="250" t="e">
        <f>+IF(C45="","",VLOOKUP(D45,'Tabla (BIT)'!$AH$3:$AI$104,2,0))</f>
        <v>#N/A</v>
      </c>
      <c r="G45" s="250" t="e">
        <f t="shared" si="11"/>
        <v>#N/A</v>
      </c>
      <c r="H45" s="251" t="e">
        <f t="shared" si="9"/>
        <v>#N/A</v>
      </c>
    </row>
    <row r="46" spans="1:8">
      <c r="C46" s="248" t="e">
        <f>+IF(OR(C45=B34-1,C45=""),"",C45+1)</f>
        <v>#N/A</v>
      </c>
      <c r="D46" s="249" t="e">
        <f t="shared" si="10"/>
        <v>#N/A</v>
      </c>
      <c r="E46" s="250" t="e">
        <f t="shared" si="8"/>
        <v>#N/A</v>
      </c>
      <c r="F46" s="250" t="e">
        <f>+IF(C46="","",VLOOKUP(D46,'Tabla (BIT)'!$AH$3:$AI$104,2,0))</f>
        <v>#N/A</v>
      </c>
      <c r="G46" s="250" t="e">
        <f t="shared" si="11"/>
        <v>#N/A</v>
      </c>
      <c r="H46" s="251" t="e">
        <f t="shared" si="9"/>
        <v>#N/A</v>
      </c>
    </row>
    <row r="47" spans="1:8">
      <c r="C47" s="248" t="e">
        <f>+IF(OR(C46=B34-1,C46=""),"",C46+1)</f>
        <v>#N/A</v>
      </c>
      <c r="D47" s="249" t="e">
        <f t="shared" si="10"/>
        <v>#N/A</v>
      </c>
      <c r="E47" s="250" t="e">
        <f t="shared" si="8"/>
        <v>#N/A</v>
      </c>
      <c r="F47" s="250" t="e">
        <f>+IF(C47="","",VLOOKUP(D47,'Tabla (BIT)'!$AH$3:$AI$104,2,0))</f>
        <v>#N/A</v>
      </c>
      <c r="G47" s="250" t="e">
        <f t="shared" si="11"/>
        <v>#N/A</v>
      </c>
      <c r="H47" s="251" t="e">
        <f t="shared" si="9"/>
        <v>#N/A</v>
      </c>
    </row>
    <row r="48" spans="1:8">
      <c r="C48" s="248" t="e">
        <f>+IF(OR(C47=B34-1,C47=""),"",C47+1)</f>
        <v>#N/A</v>
      </c>
      <c r="D48" s="249" t="e">
        <f t="shared" si="10"/>
        <v>#N/A</v>
      </c>
      <c r="E48" s="250" t="e">
        <f t="shared" si="8"/>
        <v>#N/A</v>
      </c>
      <c r="F48" s="250" t="e">
        <f>+IF(C48="","",VLOOKUP(D48,'Tabla (BIT)'!$AH$3:$AI$104,2,0))</f>
        <v>#N/A</v>
      </c>
      <c r="G48" s="250" t="e">
        <f t="shared" si="11"/>
        <v>#N/A</v>
      </c>
      <c r="H48" s="251" t="e">
        <f t="shared" si="9"/>
        <v>#N/A</v>
      </c>
    </row>
    <row r="49" spans="1:8">
      <c r="C49" s="248" t="e">
        <f>+IF(OR(C48=B34-1,C48=""),"",C48+1)</f>
        <v>#N/A</v>
      </c>
      <c r="D49" s="249" t="e">
        <f t="shared" si="10"/>
        <v>#N/A</v>
      </c>
      <c r="E49" s="250" t="e">
        <f t="shared" si="8"/>
        <v>#N/A</v>
      </c>
      <c r="F49" s="250" t="e">
        <f>+IF(C49="","",VLOOKUP(D49,'Tabla (BIT)'!$AH$3:$AI$104,2,0))</f>
        <v>#N/A</v>
      </c>
      <c r="G49" s="250" t="e">
        <f t="shared" si="11"/>
        <v>#N/A</v>
      </c>
      <c r="H49" s="251" t="e">
        <f t="shared" si="9"/>
        <v>#N/A</v>
      </c>
    </row>
    <row r="50" spans="1:8">
      <c r="C50" s="248" t="e">
        <f>+IF(OR(C49=B34-1,C49=""),"",C49+1)</f>
        <v>#N/A</v>
      </c>
      <c r="D50" s="249" t="e">
        <f t="shared" si="10"/>
        <v>#N/A</v>
      </c>
      <c r="E50" s="250" t="e">
        <f t="shared" si="8"/>
        <v>#N/A</v>
      </c>
      <c r="F50" s="250" t="e">
        <f>+IF(C50="","",VLOOKUP(D50,'Tabla (BIT)'!$AH$3:$AI$104,2,0))</f>
        <v>#N/A</v>
      </c>
      <c r="G50" s="250" t="e">
        <f t="shared" si="11"/>
        <v>#N/A</v>
      </c>
      <c r="H50" s="251" t="e">
        <f t="shared" si="9"/>
        <v>#N/A</v>
      </c>
    </row>
    <row r="51" spans="1:8">
      <c r="C51" s="248" t="e">
        <f>+IF(OR(C50=B34-1,C50=""),"",C50+1)</f>
        <v>#N/A</v>
      </c>
      <c r="D51" s="249" t="e">
        <f t="shared" si="10"/>
        <v>#N/A</v>
      </c>
      <c r="E51" s="250" t="e">
        <f t="shared" si="8"/>
        <v>#N/A</v>
      </c>
      <c r="F51" s="250" t="e">
        <f>+IF(C51="","",VLOOKUP(D51,'Tabla (BIT)'!$AH$3:$AI$104,2,0))</f>
        <v>#N/A</v>
      </c>
      <c r="G51" s="250" t="e">
        <f t="shared" si="11"/>
        <v>#N/A</v>
      </c>
      <c r="H51" s="251" t="e">
        <f t="shared" si="9"/>
        <v>#N/A</v>
      </c>
    </row>
    <row r="52" spans="1:8">
      <c r="C52" s="248" t="e">
        <f>+IF(OR(C51=B34-1,C51=""),"",C51+1)</f>
        <v>#N/A</v>
      </c>
      <c r="D52" s="249" t="e">
        <f t="shared" si="10"/>
        <v>#N/A</v>
      </c>
      <c r="E52" s="250" t="e">
        <f t="shared" si="8"/>
        <v>#N/A</v>
      </c>
      <c r="F52" s="250" t="e">
        <f>+IF(C52="","",VLOOKUP(D52,'Tabla (BIT)'!$AH$3:$AI$104,2,0))</f>
        <v>#N/A</v>
      </c>
      <c r="G52" s="250" t="e">
        <f t="shared" si="11"/>
        <v>#N/A</v>
      </c>
      <c r="H52" s="251" t="e">
        <f t="shared" si="9"/>
        <v>#N/A</v>
      </c>
    </row>
    <row r="53" spans="1:8">
      <c r="C53" s="248" t="e">
        <f>+IF(OR(C52=B34-1,C52=""),"",C52+1)</f>
        <v>#N/A</v>
      </c>
      <c r="D53" s="249" t="e">
        <f t="shared" si="10"/>
        <v>#N/A</v>
      </c>
      <c r="E53" s="250" t="e">
        <f t="shared" si="8"/>
        <v>#N/A</v>
      </c>
      <c r="F53" s="250" t="e">
        <f>+IF(C53="","",VLOOKUP(D53,'Tabla (BIT)'!$AH$3:$AI$104,2,0))</f>
        <v>#N/A</v>
      </c>
      <c r="G53" s="250" t="e">
        <f t="shared" si="11"/>
        <v>#N/A</v>
      </c>
      <c r="H53" s="251" t="e">
        <f t="shared" si="9"/>
        <v>#N/A</v>
      </c>
    </row>
    <row r="54" spans="1:8">
      <c r="C54" s="248" t="e">
        <f>+IF(OR(C53=B34-1,C53=""),"",C53+1)</f>
        <v>#N/A</v>
      </c>
      <c r="D54" s="249" t="e">
        <f t="shared" si="10"/>
        <v>#N/A</v>
      </c>
      <c r="E54" s="250" t="e">
        <f t="shared" si="8"/>
        <v>#N/A</v>
      </c>
      <c r="F54" s="250" t="e">
        <f>+IF(C54="","",VLOOKUP(D54,'Tabla (BIT)'!$AH$3:$AI$104,2,0))</f>
        <v>#N/A</v>
      </c>
      <c r="G54" s="250" t="e">
        <f t="shared" si="11"/>
        <v>#N/A</v>
      </c>
      <c r="H54" s="251" t="e">
        <f t="shared" si="9"/>
        <v>#N/A</v>
      </c>
    </row>
    <row r="55" spans="1:8">
      <c r="C55" s="248" t="e">
        <f>+IF(OR(C54=B34-1,C54=""),"",C54+1)</f>
        <v>#N/A</v>
      </c>
      <c r="D55" s="249" t="e">
        <f t="shared" si="10"/>
        <v>#N/A</v>
      </c>
      <c r="E55" s="250" t="e">
        <f t="shared" si="8"/>
        <v>#N/A</v>
      </c>
      <c r="F55" s="250" t="e">
        <f>+IF(C55="","",VLOOKUP(D55,'Tabla (BIT)'!$AH$3:$AI$104,2,0))</f>
        <v>#N/A</v>
      </c>
      <c r="G55" s="250" t="e">
        <f t="shared" si="11"/>
        <v>#N/A</v>
      </c>
      <c r="H55" s="251" t="e">
        <f t="shared" si="9"/>
        <v>#N/A</v>
      </c>
    </row>
    <row r="56" spans="1:8">
      <c r="C56" s="248" t="e">
        <f>+IF(OR(C55=B34-1,C55=""),"",C55+1)</f>
        <v>#N/A</v>
      </c>
      <c r="D56" s="249" t="e">
        <f t="shared" si="10"/>
        <v>#N/A</v>
      </c>
      <c r="E56" s="250" t="e">
        <f t="shared" si="8"/>
        <v>#N/A</v>
      </c>
      <c r="F56" s="250" t="e">
        <f>+IF(C56="","",VLOOKUP(D56,'Tabla (BIT)'!$AH$3:$AI$104,2,0))</f>
        <v>#N/A</v>
      </c>
      <c r="G56" s="250" t="e">
        <f t="shared" si="11"/>
        <v>#N/A</v>
      </c>
      <c r="H56" s="251" t="e">
        <f t="shared" si="9"/>
        <v>#N/A</v>
      </c>
    </row>
    <row r="57" spans="1:8">
      <c r="C57" s="248" t="e">
        <f>+IF(OR(C56=B34-1,C56=""),"",C56+1)</f>
        <v>#N/A</v>
      </c>
      <c r="D57" s="249" t="e">
        <f t="shared" si="10"/>
        <v>#N/A</v>
      </c>
      <c r="E57" s="250" t="e">
        <f t="shared" si="8"/>
        <v>#N/A</v>
      </c>
      <c r="F57" s="250" t="e">
        <f>+IF(C57="","",VLOOKUP(D57,'Tabla (BIT)'!$AH$3:$AI$104,2,0))</f>
        <v>#N/A</v>
      </c>
      <c r="G57" s="250" t="e">
        <f t="shared" si="11"/>
        <v>#N/A</v>
      </c>
      <c r="H57" s="251" t="e">
        <f t="shared" si="9"/>
        <v>#N/A</v>
      </c>
    </row>
    <row r="58" spans="1:8" ht="13.5" thickBot="1">
      <c r="C58" s="252" t="e">
        <f>+IF(OR(C57=B34-1,C57=""),"",C57+1)</f>
        <v>#N/A</v>
      </c>
      <c r="D58" s="253" t="e">
        <f t="shared" si="10"/>
        <v>#N/A</v>
      </c>
      <c r="E58" s="254" t="e">
        <f t="shared" si="8"/>
        <v>#N/A</v>
      </c>
      <c r="F58" s="254" t="e">
        <f>+IF(C58="","",VLOOKUP(D58,'Tabla (BIT)'!$AH$3:$AI$104,2,0))</f>
        <v>#N/A</v>
      </c>
      <c r="G58" s="254" t="e">
        <f t="shared" si="11"/>
        <v>#N/A</v>
      </c>
      <c r="H58" s="255" t="e">
        <f t="shared" si="9"/>
        <v>#N/A</v>
      </c>
    </row>
    <row r="60" spans="1:8">
      <c r="C60" s="1" t="s">
        <v>161</v>
      </c>
      <c r="D60" s="1" t="e">
        <f>+IF(D33=Plazo,"",D33+1)</f>
        <v>#VALUE!</v>
      </c>
      <c r="E60" s="1" t="s">
        <v>260</v>
      </c>
      <c r="F60" s="244" t="e">
        <f>+IF(OR(D60=Plazo,D60=""),0,SUM(H65:H85))</f>
        <v>#VALUE!</v>
      </c>
    </row>
    <row r="61" spans="1:8">
      <c r="A61" s="1" t="s">
        <v>262</v>
      </c>
      <c r="B61" s="1" t="e">
        <f>+HLOOKUP(D60,$B$1:$W$3,2,0)</f>
        <v>#VALUE!</v>
      </c>
    </row>
    <row r="62" spans="1:8">
      <c r="A62" s="1" t="s">
        <v>150</v>
      </c>
      <c r="B62" s="1" t="e">
        <f>+HLOOKUP(D60,$B$1:$W$3,3,0)</f>
        <v>#VALUE!</v>
      </c>
    </row>
    <row r="63" spans="1:8" ht="13.5" thickBot="1"/>
    <row r="64" spans="1:8">
      <c r="C64" s="245" t="s">
        <v>163</v>
      </c>
      <c r="D64" s="246" t="s">
        <v>150</v>
      </c>
      <c r="E64" s="246" t="s">
        <v>263</v>
      </c>
      <c r="F64" s="246" t="s">
        <v>254</v>
      </c>
      <c r="G64" s="246" t="s">
        <v>264</v>
      </c>
      <c r="H64" s="247" t="s">
        <v>265</v>
      </c>
    </row>
    <row r="65" spans="3:8">
      <c r="C65" s="248">
        <v>0</v>
      </c>
      <c r="D65" s="249" t="e">
        <f>+B62</f>
        <v>#VALUE!</v>
      </c>
      <c r="E65" s="250">
        <f t="shared" ref="E65:E85" si="12">+IF($C65="","",POWER(1/(1+Tasa),C65))</f>
        <v>1</v>
      </c>
      <c r="F65" s="250" t="e">
        <f>+IF(C65="","",VLOOKUP(D65,'Tabla (BIT)'!$AH$3:$AI$104,2,0))</f>
        <v>#VALUE!</v>
      </c>
      <c r="G65" s="250">
        <v>1</v>
      </c>
      <c r="H65" s="251">
        <f>+IF(C65="","",G65*E65)</f>
        <v>1</v>
      </c>
    </row>
    <row r="66" spans="3:8">
      <c r="C66" s="248" t="e">
        <f>+IF(OR(C65=B61-1,C65=""),"",C65+1)</f>
        <v>#VALUE!</v>
      </c>
      <c r="D66" s="249" t="e">
        <f>+IF(C66="","",D65+1)</f>
        <v>#VALUE!</v>
      </c>
      <c r="E66" s="250" t="e">
        <f t="shared" si="12"/>
        <v>#VALUE!</v>
      </c>
      <c r="F66" s="250" t="e">
        <f>+IF(C66="","",VLOOKUP(D66,'Tabla (BIT)'!$AH$3:$AI$104,2,0))</f>
        <v>#VALUE!</v>
      </c>
      <c r="G66" s="250" t="e">
        <f>+IF(F66="","",G65*(1-F65))</f>
        <v>#VALUE!</v>
      </c>
      <c r="H66" s="251" t="e">
        <f t="shared" ref="H66:H85" si="13">+IF(C66="","",G66*E66)</f>
        <v>#VALUE!</v>
      </c>
    </row>
    <row r="67" spans="3:8">
      <c r="C67" s="248" t="e">
        <f>+IF(OR(C66=B61-1,C66=""),"",C66+1)</f>
        <v>#VALUE!</v>
      </c>
      <c r="D67" s="249" t="e">
        <f t="shared" ref="D67:D85" si="14">+IF(C67="","",D66+1)</f>
        <v>#VALUE!</v>
      </c>
      <c r="E67" s="250" t="e">
        <f t="shared" si="12"/>
        <v>#VALUE!</v>
      </c>
      <c r="F67" s="250" t="e">
        <f>+IF(C67="","",VLOOKUP(D67,'Tabla (BIT)'!$AH$3:$AI$104,2,0))</f>
        <v>#VALUE!</v>
      </c>
      <c r="G67" s="250" t="e">
        <f t="shared" ref="G67:G85" si="15">+IF(F67="","",G66*(1-F66))</f>
        <v>#VALUE!</v>
      </c>
      <c r="H67" s="251" t="e">
        <f t="shared" si="13"/>
        <v>#VALUE!</v>
      </c>
    </row>
    <row r="68" spans="3:8">
      <c r="C68" s="248" t="e">
        <f>+IF(OR(C67=B61-1,C67=""),"",C67+1)</f>
        <v>#VALUE!</v>
      </c>
      <c r="D68" s="249" t="e">
        <f t="shared" si="14"/>
        <v>#VALUE!</v>
      </c>
      <c r="E68" s="250" t="e">
        <f t="shared" si="12"/>
        <v>#VALUE!</v>
      </c>
      <c r="F68" s="250" t="e">
        <f>+IF(C68="","",VLOOKUP(D68,'Tabla (BIT)'!$AH$3:$AI$104,2,0))</f>
        <v>#VALUE!</v>
      </c>
      <c r="G68" s="250" t="e">
        <f t="shared" si="15"/>
        <v>#VALUE!</v>
      </c>
      <c r="H68" s="251" t="e">
        <f t="shared" si="13"/>
        <v>#VALUE!</v>
      </c>
    </row>
    <row r="69" spans="3:8">
      <c r="C69" s="248" t="e">
        <f>+IF(OR(C68=B61-1,C68=""),"",C68+1)</f>
        <v>#VALUE!</v>
      </c>
      <c r="D69" s="249" t="e">
        <f t="shared" si="14"/>
        <v>#VALUE!</v>
      </c>
      <c r="E69" s="250" t="e">
        <f t="shared" si="12"/>
        <v>#VALUE!</v>
      </c>
      <c r="F69" s="250" t="e">
        <f>+IF(C69="","",VLOOKUP(D69,'Tabla (BIT)'!$AH$3:$AI$104,2,0))</f>
        <v>#VALUE!</v>
      </c>
      <c r="G69" s="250" t="e">
        <f t="shared" si="15"/>
        <v>#VALUE!</v>
      </c>
      <c r="H69" s="251" t="e">
        <f t="shared" si="13"/>
        <v>#VALUE!</v>
      </c>
    </row>
    <row r="70" spans="3:8">
      <c r="C70" s="248" t="e">
        <f>+IF(OR(C69=B61-1,C69=""),"",C69+1)</f>
        <v>#VALUE!</v>
      </c>
      <c r="D70" s="249" t="e">
        <f t="shared" si="14"/>
        <v>#VALUE!</v>
      </c>
      <c r="E70" s="250" t="e">
        <f t="shared" si="12"/>
        <v>#VALUE!</v>
      </c>
      <c r="F70" s="250" t="e">
        <f>+IF(C70="","",VLOOKUP(D70,'Tabla (BIT)'!$AH$3:$AI$104,2,0))</f>
        <v>#VALUE!</v>
      </c>
      <c r="G70" s="250" t="e">
        <f t="shared" si="15"/>
        <v>#VALUE!</v>
      </c>
      <c r="H70" s="251" t="e">
        <f t="shared" si="13"/>
        <v>#VALUE!</v>
      </c>
    </row>
    <row r="71" spans="3:8">
      <c r="C71" s="248" t="e">
        <f>+IF(OR(C70=B61-1,C70=""),"",C70+1)</f>
        <v>#VALUE!</v>
      </c>
      <c r="D71" s="249" t="e">
        <f t="shared" si="14"/>
        <v>#VALUE!</v>
      </c>
      <c r="E71" s="250" t="e">
        <f t="shared" si="12"/>
        <v>#VALUE!</v>
      </c>
      <c r="F71" s="250" t="e">
        <f>+IF(C71="","",VLOOKUP(D71,'Tabla (BIT)'!$AH$3:$AI$104,2,0))</f>
        <v>#VALUE!</v>
      </c>
      <c r="G71" s="250" t="e">
        <f t="shared" si="15"/>
        <v>#VALUE!</v>
      </c>
      <c r="H71" s="251" t="e">
        <f t="shared" si="13"/>
        <v>#VALUE!</v>
      </c>
    </row>
    <row r="72" spans="3:8">
      <c r="C72" s="248" t="e">
        <f>+IF(OR(C71=B61-1,C71=""),"",C71+1)</f>
        <v>#VALUE!</v>
      </c>
      <c r="D72" s="249" t="e">
        <f t="shared" si="14"/>
        <v>#VALUE!</v>
      </c>
      <c r="E72" s="250" t="e">
        <f t="shared" si="12"/>
        <v>#VALUE!</v>
      </c>
      <c r="F72" s="250" t="e">
        <f>+IF(C72="","",VLOOKUP(D72,'Tabla (BIT)'!$AH$3:$AI$104,2,0))</f>
        <v>#VALUE!</v>
      </c>
      <c r="G72" s="250" t="e">
        <f t="shared" si="15"/>
        <v>#VALUE!</v>
      </c>
      <c r="H72" s="251" t="e">
        <f t="shared" si="13"/>
        <v>#VALUE!</v>
      </c>
    </row>
    <row r="73" spans="3:8">
      <c r="C73" s="248" t="e">
        <f>+IF(OR(C72=B61-1,C72=""),"",C72+1)</f>
        <v>#VALUE!</v>
      </c>
      <c r="D73" s="249" t="e">
        <f t="shared" si="14"/>
        <v>#VALUE!</v>
      </c>
      <c r="E73" s="250" t="e">
        <f t="shared" si="12"/>
        <v>#VALUE!</v>
      </c>
      <c r="F73" s="250" t="e">
        <f>+IF(C73="","",VLOOKUP(D73,'Tabla (BIT)'!$AH$3:$AI$104,2,0))</f>
        <v>#VALUE!</v>
      </c>
      <c r="G73" s="250" t="e">
        <f t="shared" si="15"/>
        <v>#VALUE!</v>
      </c>
      <c r="H73" s="251" t="e">
        <f t="shared" si="13"/>
        <v>#VALUE!</v>
      </c>
    </row>
    <row r="74" spans="3:8">
      <c r="C74" s="248" t="e">
        <f>+IF(OR(C73=B61-1,C73=""),"",C73+1)</f>
        <v>#VALUE!</v>
      </c>
      <c r="D74" s="249" t="e">
        <f t="shared" si="14"/>
        <v>#VALUE!</v>
      </c>
      <c r="E74" s="250" t="e">
        <f t="shared" si="12"/>
        <v>#VALUE!</v>
      </c>
      <c r="F74" s="250" t="e">
        <f>+IF(C74="","",VLOOKUP(D74,'Tabla (BIT)'!$AH$3:$AI$104,2,0))</f>
        <v>#VALUE!</v>
      </c>
      <c r="G74" s="250" t="e">
        <f t="shared" si="15"/>
        <v>#VALUE!</v>
      </c>
      <c r="H74" s="251" t="e">
        <f t="shared" si="13"/>
        <v>#VALUE!</v>
      </c>
    </row>
    <row r="75" spans="3:8">
      <c r="C75" s="248" t="e">
        <f>+IF(OR(C74=B61-1,C74=""),"",C74+1)</f>
        <v>#VALUE!</v>
      </c>
      <c r="D75" s="249" t="e">
        <f t="shared" si="14"/>
        <v>#VALUE!</v>
      </c>
      <c r="E75" s="250" t="e">
        <f t="shared" si="12"/>
        <v>#VALUE!</v>
      </c>
      <c r="F75" s="250" t="e">
        <f>+IF(C75="","",VLOOKUP(D75,'Tabla (BIT)'!$AH$3:$AI$104,2,0))</f>
        <v>#VALUE!</v>
      </c>
      <c r="G75" s="250" t="e">
        <f t="shared" si="15"/>
        <v>#VALUE!</v>
      </c>
      <c r="H75" s="251" t="e">
        <f t="shared" si="13"/>
        <v>#VALUE!</v>
      </c>
    </row>
    <row r="76" spans="3:8">
      <c r="C76" s="248" t="e">
        <f>+IF(OR(C75=B61-1,C75=""),"",C75+1)</f>
        <v>#VALUE!</v>
      </c>
      <c r="D76" s="249" t="e">
        <f t="shared" si="14"/>
        <v>#VALUE!</v>
      </c>
      <c r="E76" s="250" t="e">
        <f t="shared" si="12"/>
        <v>#VALUE!</v>
      </c>
      <c r="F76" s="250" t="e">
        <f>+IF(C76="","",VLOOKUP(D76,'Tabla (BIT)'!$AH$3:$AI$104,2,0))</f>
        <v>#VALUE!</v>
      </c>
      <c r="G76" s="250" t="e">
        <f t="shared" si="15"/>
        <v>#VALUE!</v>
      </c>
      <c r="H76" s="251" t="e">
        <f t="shared" si="13"/>
        <v>#VALUE!</v>
      </c>
    </row>
    <row r="77" spans="3:8">
      <c r="C77" s="248" t="e">
        <f>+IF(OR(C76=B61-1,C76=""),"",C76+1)</f>
        <v>#VALUE!</v>
      </c>
      <c r="D77" s="249" t="e">
        <f t="shared" si="14"/>
        <v>#VALUE!</v>
      </c>
      <c r="E77" s="250" t="e">
        <f t="shared" si="12"/>
        <v>#VALUE!</v>
      </c>
      <c r="F77" s="250" t="e">
        <f>+IF(C77="","",VLOOKUP(D77,'Tabla (BIT)'!$AH$3:$AI$104,2,0))</f>
        <v>#VALUE!</v>
      </c>
      <c r="G77" s="250" t="e">
        <f t="shared" si="15"/>
        <v>#VALUE!</v>
      </c>
      <c r="H77" s="251" t="e">
        <f t="shared" si="13"/>
        <v>#VALUE!</v>
      </c>
    </row>
    <row r="78" spans="3:8">
      <c r="C78" s="248" t="e">
        <f>+IF(OR(C77=B61-1,C77=""),"",C77+1)</f>
        <v>#VALUE!</v>
      </c>
      <c r="D78" s="249" t="e">
        <f t="shared" si="14"/>
        <v>#VALUE!</v>
      </c>
      <c r="E78" s="250" t="e">
        <f t="shared" si="12"/>
        <v>#VALUE!</v>
      </c>
      <c r="F78" s="250" t="e">
        <f>+IF(C78="","",VLOOKUP(D78,'Tabla (BIT)'!$AH$3:$AI$104,2,0))</f>
        <v>#VALUE!</v>
      </c>
      <c r="G78" s="250" t="e">
        <f t="shared" si="15"/>
        <v>#VALUE!</v>
      </c>
      <c r="H78" s="251" t="e">
        <f t="shared" si="13"/>
        <v>#VALUE!</v>
      </c>
    </row>
    <row r="79" spans="3:8">
      <c r="C79" s="248" t="e">
        <f>+IF(OR(C78=B61-1,C78=""),"",C78+1)</f>
        <v>#VALUE!</v>
      </c>
      <c r="D79" s="249" t="e">
        <f t="shared" si="14"/>
        <v>#VALUE!</v>
      </c>
      <c r="E79" s="250" t="e">
        <f t="shared" si="12"/>
        <v>#VALUE!</v>
      </c>
      <c r="F79" s="250" t="e">
        <f>+IF(C79="","",VLOOKUP(D79,'Tabla (BIT)'!$AH$3:$AI$104,2,0))</f>
        <v>#VALUE!</v>
      </c>
      <c r="G79" s="250" t="e">
        <f t="shared" si="15"/>
        <v>#VALUE!</v>
      </c>
      <c r="H79" s="251" t="e">
        <f t="shared" si="13"/>
        <v>#VALUE!</v>
      </c>
    </row>
    <row r="80" spans="3:8">
      <c r="C80" s="248" t="e">
        <f>+IF(OR(C79=B61-1,C79=""),"",C79+1)</f>
        <v>#VALUE!</v>
      </c>
      <c r="D80" s="249" t="e">
        <f t="shared" si="14"/>
        <v>#VALUE!</v>
      </c>
      <c r="E80" s="250" t="e">
        <f t="shared" si="12"/>
        <v>#VALUE!</v>
      </c>
      <c r="F80" s="250" t="e">
        <f>+IF(C80="","",VLOOKUP(D80,'Tabla (BIT)'!$AH$3:$AI$104,2,0))</f>
        <v>#VALUE!</v>
      </c>
      <c r="G80" s="250" t="e">
        <f t="shared" si="15"/>
        <v>#VALUE!</v>
      </c>
      <c r="H80" s="251" t="e">
        <f t="shared" si="13"/>
        <v>#VALUE!</v>
      </c>
    </row>
    <row r="81" spans="1:8">
      <c r="C81" s="248" t="e">
        <f>+IF(OR(C80=B61-1,C80=""),"",C80+1)</f>
        <v>#VALUE!</v>
      </c>
      <c r="D81" s="249" t="e">
        <f t="shared" si="14"/>
        <v>#VALUE!</v>
      </c>
      <c r="E81" s="250" t="e">
        <f t="shared" si="12"/>
        <v>#VALUE!</v>
      </c>
      <c r="F81" s="250" t="e">
        <f>+IF(C81="","",VLOOKUP(D81,'Tabla (BIT)'!$AH$3:$AI$104,2,0))</f>
        <v>#VALUE!</v>
      </c>
      <c r="G81" s="250" t="e">
        <f t="shared" si="15"/>
        <v>#VALUE!</v>
      </c>
      <c r="H81" s="251" t="e">
        <f t="shared" si="13"/>
        <v>#VALUE!</v>
      </c>
    </row>
    <row r="82" spans="1:8">
      <c r="C82" s="248" t="e">
        <f>+IF(OR(C81=B61-1,C81=""),"",C81+1)</f>
        <v>#VALUE!</v>
      </c>
      <c r="D82" s="249" t="e">
        <f t="shared" si="14"/>
        <v>#VALUE!</v>
      </c>
      <c r="E82" s="250" t="e">
        <f t="shared" si="12"/>
        <v>#VALUE!</v>
      </c>
      <c r="F82" s="250" t="e">
        <f>+IF(C82="","",VLOOKUP(D82,'Tabla (BIT)'!$AH$3:$AI$104,2,0))</f>
        <v>#VALUE!</v>
      </c>
      <c r="G82" s="250" t="e">
        <f t="shared" si="15"/>
        <v>#VALUE!</v>
      </c>
      <c r="H82" s="251" t="e">
        <f t="shared" si="13"/>
        <v>#VALUE!</v>
      </c>
    </row>
    <row r="83" spans="1:8">
      <c r="C83" s="248" t="e">
        <f>+IF(OR(C82=B61-1,C82=""),"",C82+1)</f>
        <v>#VALUE!</v>
      </c>
      <c r="D83" s="249" t="e">
        <f t="shared" si="14"/>
        <v>#VALUE!</v>
      </c>
      <c r="E83" s="250" t="e">
        <f t="shared" si="12"/>
        <v>#VALUE!</v>
      </c>
      <c r="F83" s="250" t="e">
        <f>+IF(C83="","",VLOOKUP(D83,'Tabla (BIT)'!$AH$3:$AI$104,2,0))</f>
        <v>#VALUE!</v>
      </c>
      <c r="G83" s="250" t="e">
        <f t="shared" si="15"/>
        <v>#VALUE!</v>
      </c>
      <c r="H83" s="251" t="e">
        <f t="shared" si="13"/>
        <v>#VALUE!</v>
      </c>
    </row>
    <row r="84" spans="1:8">
      <c r="C84" s="248" t="e">
        <f>+IF(OR(C83=B61-1,C83=""),"",C83+1)</f>
        <v>#VALUE!</v>
      </c>
      <c r="D84" s="249" t="e">
        <f t="shared" si="14"/>
        <v>#VALUE!</v>
      </c>
      <c r="E84" s="250" t="e">
        <f t="shared" si="12"/>
        <v>#VALUE!</v>
      </c>
      <c r="F84" s="250" t="e">
        <f>+IF(C84="","",VLOOKUP(D84,'Tabla (BIT)'!$AH$3:$AI$104,2,0))</f>
        <v>#VALUE!</v>
      </c>
      <c r="G84" s="250" t="e">
        <f t="shared" si="15"/>
        <v>#VALUE!</v>
      </c>
      <c r="H84" s="251" t="e">
        <f t="shared" si="13"/>
        <v>#VALUE!</v>
      </c>
    </row>
    <row r="85" spans="1:8" ht="13.5" thickBot="1">
      <c r="C85" s="252" t="e">
        <f>+IF(OR(C84=B61-1,C84=""),"",C84+1)</f>
        <v>#VALUE!</v>
      </c>
      <c r="D85" s="253" t="e">
        <f t="shared" si="14"/>
        <v>#VALUE!</v>
      </c>
      <c r="E85" s="254" t="e">
        <f t="shared" si="12"/>
        <v>#VALUE!</v>
      </c>
      <c r="F85" s="254" t="e">
        <f>+IF(C85="","",VLOOKUP(D85,'Tabla (BIT)'!$AH$3:$AI$104,2,0))</f>
        <v>#VALUE!</v>
      </c>
      <c r="G85" s="254" t="e">
        <f t="shared" si="15"/>
        <v>#VALUE!</v>
      </c>
      <c r="H85" s="255" t="e">
        <f t="shared" si="13"/>
        <v>#VALUE!</v>
      </c>
    </row>
    <row r="87" spans="1:8">
      <c r="C87" s="1" t="s">
        <v>161</v>
      </c>
      <c r="D87" s="1" t="e">
        <f>+IF(D60=Plazo,"",D60+1)</f>
        <v>#VALUE!</v>
      </c>
      <c r="E87" s="1" t="s">
        <v>260</v>
      </c>
      <c r="F87" s="244" t="e">
        <f>+IF(OR(D87=Plazo,D87=""),0,SUM(H92:H112))</f>
        <v>#VALUE!</v>
      </c>
    </row>
    <row r="88" spans="1:8">
      <c r="A88" s="1" t="s">
        <v>262</v>
      </c>
      <c r="B88" s="1" t="e">
        <f>+HLOOKUP(D87,$B$1:$W$3,2,0)</f>
        <v>#VALUE!</v>
      </c>
    </row>
    <row r="89" spans="1:8">
      <c r="A89" s="1" t="s">
        <v>150</v>
      </c>
      <c r="B89" s="1" t="e">
        <f>+HLOOKUP(D87,$B$1:$W$3,3,0)</f>
        <v>#VALUE!</v>
      </c>
    </row>
    <row r="90" spans="1:8" ht="13.5" thickBot="1"/>
    <row r="91" spans="1:8">
      <c r="C91" s="245" t="s">
        <v>163</v>
      </c>
      <c r="D91" s="246" t="s">
        <v>150</v>
      </c>
      <c r="E91" s="246" t="s">
        <v>263</v>
      </c>
      <c r="F91" s="246" t="s">
        <v>254</v>
      </c>
      <c r="G91" s="246" t="s">
        <v>264</v>
      </c>
      <c r="H91" s="247" t="s">
        <v>265</v>
      </c>
    </row>
    <row r="92" spans="1:8">
      <c r="C92" s="248">
        <v>0</v>
      </c>
      <c r="D92" s="249" t="e">
        <f>+B89</f>
        <v>#VALUE!</v>
      </c>
      <c r="E92" s="250">
        <f t="shared" ref="E92:E112" si="16">+IF($C92="","",POWER(1/(1+Tasa),C92))</f>
        <v>1</v>
      </c>
      <c r="F92" s="250" t="e">
        <f>+IF(C92="","",VLOOKUP(D92,'Tabla (BIT)'!$AH$3:$AI$104,2,0))</f>
        <v>#VALUE!</v>
      </c>
      <c r="G92" s="250">
        <v>1</v>
      </c>
      <c r="H92" s="251">
        <f>+IF(C92="","",G92*E92)</f>
        <v>1</v>
      </c>
    </row>
    <row r="93" spans="1:8">
      <c r="C93" s="248" t="e">
        <f>+IF(OR(C92=B88-1,C92=""),"",C92+1)</f>
        <v>#VALUE!</v>
      </c>
      <c r="D93" s="249" t="e">
        <f>+IF(C93="","",D92+1)</f>
        <v>#VALUE!</v>
      </c>
      <c r="E93" s="250" t="e">
        <f t="shared" si="16"/>
        <v>#VALUE!</v>
      </c>
      <c r="F93" s="250" t="e">
        <f>+IF(C93="","",VLOOKUP(D93,'Tabla (BIT)'!$AH$3:$AI$104,2,0))</f>
        <v>#VALUE!</v>
      </c>
      <c r="G93" s="250" t="e">
        <f>+IF(F93="","",G92*(1-F92))</f>
        <v>#VALUE!</v>
      </c>
      <c r="H93" s="251" t="e">
        <f t="shared" ref="H93:H112" si="17">+IF(C93="","",G93*E93)</f>
        <v>#VALUE!</v>
      </c>
    </row>
    <row r="94" spans="1:8">
      <c r="C94" s="248" t="e">
        <f>+IF(OR(C93=B88-1,C93=""),"",C93+1)</f>
        <v>#VALUE!</v>
      </c>
      <c r="D94" s="249" t="e">
        <f t="shared" ref="D94:D112" si="18">+IF(C94="","",D93+1)</f>
        <v>#VALUE!</v>
      </c>
      <c r="E94" s="250" t="e">
        <f t="shared" si="16"/>
        <v>#VALUE!</v>
      </c>
      <c r="F94" s="250" t="e">
        <f>+IF(C94="","",VLOOKUP(D94,'Tabla (BIT)'!$AH$3:$AI$104,2,0))</f>
        <v>#VALUE!</v>
      </c>
      <c r="G94" s="250" t="e">
        <f t="shared" ref="G94:G112" si="19">+IF(F94="","",G93*(1-F93))</f>
        <v>#VALUE!</v>
      </c>
      <c r="H94" s="251" t="e">
        <f t="shared" si="17"/>
        <v>#VALUE!</v>
      </c>
    </row>
    <row r="95" spans="1:8">
      <c r="C95" s="248" t="e">
        <f>+IF(OR(C94=B88-1,C94=""),"",C94+1)</f>
        <v>#VALUE!</v>
      </c>
      <c r="D95" s="249" t="e">
        <f t="shared" si="18"/>
        <v>#VALUE!</v>
      </c>
      <c r="E95" s="250" t="e">
        <f t="shared" si="16"/>
        <v>#VALUE!</v>
      </c>
      <c r="F95" s="250" t="e">
        <f>+IF(C95="","",VLOOKUP(D95,'Tabla (BIT)'!$AH$3:$AI$104,2,0))</f>
        <v>#VALUE!</v>
      </c>
      <c r="G95" s="250" t="e">
        <f t="shared" si="19"/>
        <v>#VALUE!</v>
      </c>
      <c r="H95" s="251" t="e">
        <f t="shared" si="17"/>
        <v>#VALUE!</v>
      </c>
    </row>
    <row r="96" spans="1:8">
      <c r="C96" s="248" t="e">
        <f>+IF(OR(C95=B88-1,C95=""),"",C95+1)</f>
        <v>#VALUE!</v>
      </c>
      <c r="D96" s="249" t="e">
        <f t="shared" si="18"/>
        <v>#VALUE!</v>
      </c>
      <c r="E96" s="250" t="e">
        <f t="shared" si="16"/>
        <v>#VALUE!</v>
      </c>
      <c r="F96" s="250" t="e">
        <f>+IF(C96="","",VLOOKUP(D96,'Tabla (BIT)'!$AH$3:$AI$104,2,0))</f>
        <v>#VALUE!</v>
      </c>
      <c r="G96" s="250" t="e">
        <f t="shared" si="19"/>
        <v>#VALUE!</v>
      </c>
      <c r="H96" s="251" t="e">
        <f t="shared" si="17"/>
        <v>#VALUE!</v>
      </c>
    </row>
    <row r="97" spans="3:8">
      <c r="C97" s="248" t="e">
        <f>+IF(OR(C96=B88-1,C96=""),"",C96+1)</f>
        <v>#VALUE!</v>
      </c>
      <c r="D97" s="249" t="e">
        <f t="shared" si="18"/>
        <v>#VALUE!</v>
      </c>
      <c r="E97" s="250" t="e">
        <f t="shared" si="16"/>
        <v>#VALUE!</v>
      </c>
      <c r="F97" s="250" t="e">
        <f>+IF(C97="","",VLOOKUP(D97,'Tabla (BIT)'!$AH$3:$AI$104,2,0))</f>
        <v>#VALUE!</v>
      </c>
      <c r="G97" s="250" t="e">
        <f t="shared" si="19"/>
        <v>#VALUE!</v>
      </c>
      <c r="H97" s="251" t="e">
        <f t="shared" si="17"/>
        <v>#VALUE!</v>
      </c>
    </row>
    <row r="98" spans="3:8">
      <c r="C98" s="248" t="e">
        <f>+IF(OR(C97=B88-1,C97=""),"",C97+1)</f>
        <v>#VALUE!</v>
      </c>
      <c r="D98" s="249" t="e">
        <f t="shared" si="18"/>
        <v>#VALUE!</v>
      </c>
      <c r="E98" s="250" t="e">
        <f t="shared" si="16"/>
        <v>#VALUE!</v>
      </c>
      <c r="F98" s="250" t="e">
        <f>+IF(C98="","",VLOOKUP(D98,'Tabla (BIT)'!$AH$3:$AI$104,2,0))</f>
        <v>#VALUE!</v>
      </c>
      <c r="G98" s="250" t="e">
        <f t="shared" si="19"/>
        <v>#VALUE!</v>
      </c>
      <c r="H98" s="251" t="e">
        <f t="shared" si="17"/>
        <v>#VALUE!</v>
      </c>
    </row>
    <row r="99" spans="3:8">
      <c r="C99" s="248" t="e">
        <f>+IF(OR(C98=B88-1,C98=""),"",C98+1)</f>
        <v>#VALUE!</v>
      </c>
      <c r="D99" s="249" t="e">
        <f t="shared" si="18"/>
        <v>#VALUE!</v>
      </c>
      <c r="E99" s="250" t="e">
        <f t="shared" si="16"/>
        <v>#VALUE!</v>
      </c>
      <c r="F99" s="250" t="e">
        <f>+IF(C99="","",VLOOKUP(D99,'Tabla (BIT)'!$AH$3:$AI$104,2,0))</f>
        <v>#VALUE!</v>
      </c>
      <c r="G99" s="250" t="e">
        <f t="shared" si="19"/>
        <v>#VALUE!</v>
      </c>
      <c r="H99" s="251" t="e">
        <f t="shared" si="17"/>
        <v>#VALUE!</v>
      </c>
    </row>
    <row r="100" spans="3:8">
      <c r="C100" s="248" t="e">
        <f>+IF(OR(C99=B88-1,C99=""),"",C99+1)</f>
        <v>#VALUE!</v>
      </c>
      <c r="D100" s="249" t="e">
        <f t="shared" si="18"/>
        <v>#VALUE!</v>
      </c>
      <c r="E100" s="250" t="e">
        <f t="shared" si="16"/>
        <v>#VALUE!</v>
      </c>
      <c r="F100" s="250" t="e">
        <f>+IF(C100="","",VLOOKUP(D100,'Tabla (BIT)'!$AH$3:$AI$104,2,0))</f>
        <v>#VALUE!</v>
      </c>
      <c r="G100" s="250" t="e">
        <f t="shared" si="19"/>
        <v>#VALUE!</v>
      </c>
      <c r="H100" s="251" t="e">
        <f t="shared" si="17"/>
        <v>#VALUE!</v>
      </c>
    </row>
    <row r="101" spans="3:8">
      <c r="C101" s="248" t="e">
        <f>+IF(OR(C100=B88-1,C100=""),"",C100+1)</f>
        <v>#VALUE!</v>
      </c>
      <c r="D101" s="249" t="e">
        <f t="shared" si="18"/>
        <v>#VALUE!</v>
      </c>
      <c r="E101" s="250" t="e">
        <f t="shared" si="16"/>
        <v>#VALUE!</v>
      </c>
      <c r="F101" s="250" t="e">
        <f>+IF(C101="","",VLOOKUP(D101,'Tabla (BIT)'!$AH$3:$AI$104,2,0))</f>
        <v>#VALUE!</v>
      </c>
      <c r="G101" s="250" t="e">
        <f t="shared" si="19"/>
        <v>#VALUE!</v>
      </c>
      <c r="H101" s="251" t="e">
        <f t="shared" si="17"/>
        <v>#VALUE!</v>
      </c>
    </row>
    <row r="102" spans="3:8">
      <c r="C102" s="248" t="e">
        <f>+IF(OR(C101=B88-1,C101=""),"",C101+1)</f>
        <v>#VALUE!</v>
      </c>
      <c r="D102" s="249" t="e">
        <f t="shared" si="18"/>
        <v>#VALUE!</v>
      </c>
      <c r="E102" s="250" t="e">
        <f t="shared" si="16"/>
        <v>#VALUE!</v>
      </c>
      <c r="F102" s="250" t="e">
        <f>+IF(C102="","",VLOOKUP(D102,'Tabla (BIT)'!$AH$3:$AI$104,2,0))</f>
        <v>#VALUE!</v>
      </c>
      <c r="G102" s="250" t="e">
        <f t="shared" si="19"/>
        <v>#VALUE!</v>
      </c>
      <c r="H102" s="251" t="e">
        <f t="shared" si="17"/>
        <v>#VALUE!</v>
      </c>
    </row>
    <row r="103" spans="3:8">
      <c r="C103" s="248" t="e">
        <f>+IF(OR(C102=B88-1,C102=""),"",C102+1)</f>
        <v>#VALUE!</v>
      </c>
      <c r="D103" s="249" t="e">
        <f t="shared" si="18"/>
        <v>#VALUE!</v>
      </c>
      <c r="E103" s="250" t="e">
        <f t="shared" si="16"/>
        <v>#VALUE!</v>
      </c>
      <c r="F103" s="250" t="e">
        <f>+IF(C103="","",VLOOKUP(D103,'Tabla (BIT)'!$AH$3:$AI$104,2,0))</f>
        <v>#VALUE!</v>
      </c>
      <c r="G103" s="250" t="e">
        <f t="shared" si="19"/>
        <v>#VALUE!</v>
      </c>
      <c r="H103" s="251" t="e">
        <f t="shared" si="17"/>
        <v>#VALUE!</v>
      </c>
    </row>
    <row r="104" spans="3:8">
      <c r="C104" s="248" t="e">
        <f>+IF(OR(C103=B88-1,C103=""),"",C103+1)</f>
        <v>#VALUE!</v>
      </c>
      <c r="D104" s="249" t="e">
        <f t="shared" si="18"/>
        <v>#VALUE!</v>
      </c>
      <c r="E104" s="250" t="e">
        <f t="shared" si="16"/>
        <v>#VALUE!</v>
      </c>
      <c r="F104" s="250" t="e">
        <f>+IF(C104="","",VLOOKUP(D104,'Tabla (BIT)'!$AH$3:$AI$104,2,0))</f>
        <v>#VALUE!</v>
      </c>
      <c r="G104" s="250" t="e">
        <f t="shared" si="19"/>
        <v>#VALUE!</v>
      </c>
      <c r="H104" s="251" t="e">
        <f t="shared" si="17"/>
        <v>#VALUE!</v>
      </c>
    </row>
    <row r="105" spans="3:8">
      <c r="C105" s="248" t="e">
        <f>+IF(OR(C104=B88-1,C104=""),"",C104+1)</f>
        <v>#VALUE!</v>
      </c>
      <c r="D105" s="249" t="e">
        <f t="shared" si="18"/>
        <v>#VALUE!</v>
      </c>
      <c r="E105" s="250" t="e">
        <f t="shared" si="16"/>
        <v>#VALUE!</v>
      </c>
      <c r="F105" s="250" t="e">
        <f>+IF(C105="","",VLOOKUP(D105,'Tabla (BIT)'!$AH$3:$AI$104,2,0))</f>
        <v>#VALUE!</v>
      </c>
      <c r="G105" s="250" t="e">
        <f t="shared" si="19"/>
        <v>#VALUE!</v>
      </c>
      <c r="H105" s="251" t="e">
        <f t="shared" si="17"/>
        <v>#VALUE!</v>
      </c>
    </row>
    <row r="106" spans="3:8">
      <c r="C106" s="248" t="e">
        <f>+IF(OR(C105=B88-1,C105=""),"",C105+1)</f>
        <v>#VALUE!</v>
      </c>
      <c r="D106" s="249" t="e">
        <f t="shared" si="18"/>
        <v>#VALUE!</v>
      </c>
      <c r="E106" s="250" t="e">
        <f t="shared" si="16"/>
        <v>#VALUE!</v>
      </c>
      <c r="F106" s="250" t="e">
        <f>+IF(C106="","",VLOOKUP(D106,'Tabla (BIT)'!$AH$3:$AI$104,2,0))</f>
        <v>#VALUE!</v>
      </c>
      <c r="G106" s="250" t="e">
        <f t="shared" si="19"/>
        <v>#VALUE!</v>
      </c>
      <c r="H106" s="251" t="e">
        <f t="shared" si="17"/>
        <v>#VALUE!</v>
      </c>
    </row>
    <row r="107" spans="3:8">
      <c r="C107" s="248" t="e">
        <f>+IF(OR(C106=B88-1,C106=""),"",C106+1)</f>
        <v>#VALUE!</v>
      </c>
      <c r="D107" s="249" t="e">
        <f t="shared" si="18"/>
        <v>#VALUE!</v>
      </c>
      <c r="E107" s="250" t="e">
        <f t="shared" si="16"/>
        <v>#VALUE!</v>
      </c>
      <c r="F107" s="250" t="e">
        <f>+IF(C107="","",VLOOKUP(D107,'Tabla (BIT)'!$AH$3:$AI$104,2,0))</f>
        <v>#VALUE!</v>
      </c>
      <c r="G107" s="250" t="e">
        <f t="shared" si="19"/>
        <v>#VALUE!</v>
      </c>
      <c r="H107" s="251" t="e">
        <f t="shared" si="17"/>
        <v>#VALUE!</v>
      </c>
    </row>
    <row r="108" spans="3:8">
      <c r="C108" s="248" t="e">
        <f>+IF(OR(C107=B88-1,C107=""),"",C107+1)</f>
        <v>#VALUE!</v>
      </c>
      <c r="D108" s="249" t="e">
        <f t="shared" si="18"/>
        <v>#VALUE!</v>
      </c>
      <c r="E108" s="250" t="e">
        <f t="shared" si="16"/>
        <v>#VALUE!</v>
      </c>
      <c r="F108" s="250" t="e">
        <f>+IF(C108="","",VLOOKUP(D108,'Tabla (BIT)'!$AH$3:$AI$104,2,0))</f>
        <v>#VALUE!</v>
      </c>
      <c r="G108" s="250" t="e">
        <f t="shared" si="19"/>
        <v>#VALUE!</v>
      </c>
      <c r="H108" s="251" t="e">
        <f t="shared" si="17"/>
        <v>#VALUE!</v>
      </c>
    </row>
    <row r="109" spans="3:8">
      <c r="C109" s="248" t="e">
        <f>+IF(OR(C108=B88-1,C108=""),"",C108+1)</f>
        <v>#VALUE!</v>
      </c>
      <c r="D109" s="249" t="e">
        <f t="shared" si="18"/>
        <v>#VALUE!</v>
      </c>
      <c r="E109" s="250" t="e">
        <f t="shared" si="16"/>
        <v>#VALUE!</v>
      </c>
      <c r="F109" s="250" t="e">
        <f>+IF(C109="","",VLOOKUP(D109,'Tabla (BIT)'!$AH$3:$AI$104,2,0))</f>
        <v>#VALUE!</v>
      </c>
      <c r="G109" s="250" t="e">
        <f t="shared" si="19"/>
        <v>#VALUE!</v>
      </c>
      <c r="H109" s="251" t="e">
        <f t="shared" si="17"/>
        <v>#VALUE!</v>
      </c>
    </row>
    <row r="110" spans="3:8">
      <c r="C110" s="248" t="e">
        <f>+IF(OR(C109=B88-1,C109=""),"",C109+1)</f>
        <v>#VALUE!</v>
      </c>
      <c r="D110" s="249" t="e">
        <f t="shared" si="18"/>
        <v>#VALUE!</v>
      </c>
      <c r="E110" s="250" t="e">
        <f t="shared" si="16"/>
        <v>#VALUE!</v>
      </c>
      <c r="F110" s="250" t="e">
        <f>+IF(C110="","",VLOOKUP(D110,'Tabla (BIT)'!$AH$3:$AI$104,2,0))</f>
        <v>#VALUE!</v>
      </c>
      <c r="G110" s="250" t="e">
        <f t="shared" si="19"/>
        <v>#VALUE!</v>
      </c>
      <c r="H110" s="251" t="e">
        <f t="shared" si="17"/>
        <v>#VALUE!</v>
      </c>
    </row>
    <row r="111" spans="3:8">
      <c r="C111" s="248" t="e">
        <f>+IF(OR(C110=B88-1,C110=""),"",C110+1)</f>
        <v>#VALUE!</v>
      </c>
      <c r="D111" s="249" t="e">
        <f t="shared" si="18"/>
        <v>#VALUE!</v>
      </c>
      <c r="E111" s="250" t="e">
        <f t="shared" si="16"/>
        <v>#VALUE!</v>
      </c>
      <c r="F111" s="250" t="e">
        <f>+IF(C111="","",VLOOKUP(D111,'Tabla (BIT)'!$AH$3:$AI$104,2,0))</f>
        <v>#VALUE!</v>
      </c>
      <c r="G111" s="250" t="e">
        <f t="shared" si="19"/>
        <v>#VALUE!</v>
      </c>
      <c r="H111" s="251" t="e">
        <f t="shared" si="17"/>
        <v>#VALUE!</v>
      </c>
    </row>
    <row r="112" spans="3:8" ht="13.5" thickBot="1">
      <c r="C112" s="252" t="e">
        <f>+IF(OR(C111=B88-1,C111=""),"",C111+1)</f>
        <v>#VALUE!</v>
      </c>
      <c r="D112" s="253" t="e">
        <f t="shared" si="18"/>
        <v>#VALUE!</v>
      </c>
      <c r="E112" s="254" t="e">
        <f t="shared" si="16"/>
        <v>#VALUE!</v>
      </c>
      <c r="F112" s="254" t="e">
        <f>+IF(C112="","",VLOOKUP(D112,'Tabla (BIT)'!$AH$3:$AI$104,2,0))</f>
        <v>#VALUE!</v>
      </c>
      <c r="G112" s="254" t="e">
        <f t="shared" si="19"/>
        <v>#VALUE!</v>
      </c>
      <c r="H112" s="255" t="e">
        <f t="shared" si="17"/>
        <v>#VALUE!</v>
      </c>
    </row>
    <row r="114" spans="1:8">
      <c r="C114" s="1" t="s">
        <v>161</v>
      </c>
      <c r="D114" s="1" t="e">
        <f>+IF(D87=Plazo,"",D87+1)</f>
        <v>#VALUE!</v>
      </c>
      <c r="E114" s="1" t="s">
        <v>260</v>
      </c>
      <c r="F114" s="244" t="e">
        <f>+IF(OR(D114=Plazo,D114=""),0,SUM(H119:H139))</f>
        <v>#VALUE!</v>
      </c>
    </row>
    <row r="115" spans="1:8">
      <c r="A115" s="1" t="s">
        <v>262</v>
      </c>
      <c r="B115" s="1" t="e">
        <f>+HLOOKUP(D114,$B$1:$W$3,2,0)</f>
        <v>#VALUE!</v>
      </c>
    </row>
    <row r="116" spans="1:8">
      <c r="A116" s="1" t="s">
        <v>150</v>
      </c>
      <c r="B116" s="1" t="e">
        <f>+HLOOKUP(D114,$B$1:$W$3,3,0)</f>
        <v>#VALUE!</v>
      </c>
    </row>
    <row r="117" spans="1:8" ht="13.5" thickBot="1"/>
    <row r="118" spans="1:8">
      <c r="C118" s="245" t="s">
        <v>163</v>
      </c>
      <c r="D118" s="246" t="s">
        <v>150</v>
      </c>
      <c r="E118" s="246" t="s">
        <v>263</v>
      </c>
      <c r="F118" s="246" t="s">
        <v>254</v>
      </c>
      <c r="G118" s="246" t="s">
        <v>264</v>
      </c>
      <c r="H118" s="247" t="s">
        <v>265</v>
      </c>
    </row>
    <row r="119" spans="1:8">
      <c r="C119" s="248">
        <v>0</v>
      </c>
      <c r="D119" s="249" t="e">
        <f>+B116</f>
        <v>#VALUE!</v>
      </c>
      <c r="E119" s="250">
        <f t="shared" ref="E119:E139" si="20">+IF($C119="","",POWER(1/(1+Tasa),C119))</f>
        <v>1</v>
      </c>
      <c r="F119" s="250" t="e">
        <f>+IF(C119="","",VLOOKUP(D119,'Tabla (BIT)'!$AH$3:$AI$104,2,0))</f>
        <v>#VALUE!</v>
      </c>
      <c r="G119" s="250">
        <v>1</v>
      </c>
      <c r="H119" s="251">
        <f>+IF(C119="","",G119*E119)</f>
        <v>1</v>
      </c>
    </row>
    <row r="120" spans="1:8">
      <c r="C120" s="248" t="e">
        <f>+IF(OR(C119=B115-1,C119=""),"",C119+1)</f>
        <v>#VALUE!</v>
      </c>
      <c r="D120" s="249" t="e">
        <f>+IF(C120="","",D119+1)</f>
        <v>#VALUE!</v>
      </c>
      <c r="E120" s="250" t="e">
        <f t="shared" si="20"/>
        <v>#VALUE!</v>
      </c>
      <c r="F120" s="250" t="e">
        <f>+IF(C120="","",VLOOKUP(D120,'Tabla (BIT)'!$AH$3:$AI$104,2,0))</f>
        <v>#VALUE!</v>
      </c>
      <c r="G120" s="250" t="e">
        <f>+IF(F120="","",G119*(1-F119))</f>
        <v>#VALUE!</v>
      </c>
      <c r="H120" s="251" t="e">
        <f t="shared" ref="H120:H139" si="21">+IF(C120="","",G120*E120)</f>
        <v>#VALUE!</v>
      </c>
    </row>
    <row r="121" spans="1:8">
      <c r="C121" s="248" t="e">
        <f>+IF(OR(C120=B115-1,C120=""),"",C120+1)</f>
        <v>#VALUE!</v>
      </c>
      <c r="D121" s="249" t="e">
        <f t="shared" ref="D121:D139" si="22">+IF(C121="","",D120+1)</f>
        <v>#VALUE!</v>
      </c>
      <c r="E121" s="250" t="e">
        <f t="shared" si="20"/>
        <v>#VALUE!</v>
      </c>
      <c r="F121" s="250" t="e">
        <f>+IF(C121="","",VLOOKUP(D121,'Tabla (BIT)'!$AH$3:$AI$104,2,0))</f>
        <v>#VALUE!</v>
      </c>
      <c r="G121" s="250" t="e">
        <f t="shared" ref="G121:G139" si="23">+IF(F121="","",G120*(1-F120))</f>
        <v>#VALUE!</v>
      </c>
      <c r="H121" s="251" t="e">
        <f t="shared" si="21"/>
        <v>#VALUE!</v>
      </c>
    </row>
    <row r="122" spans="1:8">
      <c r="C122" s="248" t="e">
        <f>+IF(OR(C121=B115-1,C121=""),"",C121+1)</f>
        <v>#VALUE!</v>
      </c>
      <c r="D122" s="249" t="e">
        <f t="shared" si="22"/>
        <v>#VALUE!</v>
      </c>
      <c r="E122" s="250" t="e">
        <f t="shared" si="20"/>
        <v>#VALUE!</v>
      </c>
      <c r="F122" s="250" t="e">
        <f>+IF(C122="","",VLOOKUP(D122,'Tabla (BIT)'!$AH$3:$AI$104,2,0))</f>
        <v>#VALUE!</v>
      </c>
      <c r="G122" s="250" t="e">
        <f t="shared" si="23"/>
        <v>#VALUE!</v>
      </c>
      <c r="H122" s="251" t="e">
        <f t="shared" si="21"/>
        <v>#VALUE!</v>
      </c>
    </row>
    <row r="123" spans="1:8">
      <c r="C123" s="248" t="e">
        <f>+IF(OR(C122=B115-1,C122=""),"",C122+1)</f>
        <v>#VALUE!</v>
      </c>
      <c r="D123" s="249" t="e">
        <f t="shared" si="22"/>
        <v>#VALUE!</v>
      </c>
      <c r="E123" s="250" t="e">
        <f t="shared" si="20"/>
        <v>#VALUE!</v>
      </c>
      <c r="F123" s="250" t="e">
        <f>+IF(C123="","",VLOOKUP(D123,'Tabla (BIT)'!$AH$3:$AI$104,2,0))</f>
        <v>#VALUE!</v>
      </c>
      <c r="G123" s="250" t="e">
        <f t="shared" si="23"/>
        <v>#VALUE!</v>
      </c>
      <c r="H123" s="251" t="e">
        <f t="shared" si="21"/>
        <v>#VALUE!</v>
      </c>
    </row>
    <row r="124" spans="1:8">
      <c r="C124" s="248" t="e">
        <f>+IF(OR(C123=B115-1,C123=""),"",C123+1)</f>
        <v>#VALUE!</v>
      </c>
      <c r="D124" s="249" t="e">
        <f t="shared" si="22"/>
        <v>#VALUE!</v>
      </c>
      <c r="E124" s="250" t="e">
        <f t="shared" si="20"/>
        <v>#VALUE!</v>
      </c>
      <c r="F124" s="250" t="e">
        <f>+IF(C124="","",VLOOKUP(D124,'Tabla (BIT)'!$AH$3:$AI$104,2,0))</f>
        <v>#VALUE!</v>
      </c>
      <c r="G124" s="250" t="e">
        <f t="shared" si="23"/>
        <v>#VALUE!</v>
      </c>
      <c r="H124" s="251" t="e">
        <f t="shared" si="21"/>
        <v>#VALUE!</v>
      </c>
    </row>
    <row r="125" spans="1:8">
      <c r="C125" s="248" t="e">
        <f>+IF(OR(C124=B115-1,C124=""),"",C124+1)</f>
        <v>#VALUE!</v>
      </c>
      <c r="D125" s="249" t="e">
        <f t="shared" si="22"/>
        <v>#VALUE!</v>
      </c>
      <c r="E125" s="250" t="e">
        <f t="shared" si="20"/>
        <v>#VALUE!</v>
      </c>
      <c r="F125" s="250" t="e">
        <f>+IF(C125="","",VLOOKUP(D125,'Tabla (BIT)'!$AH$3:$AI$104,2,0))</f>
        <v>#VALUE!</v>
      </c>
      <c r="G125" s="250" t="e">
        <f t="shared" si="23"/>
        <v>#VALUE!</v>
      </c>
      <c r="H125" s="251" t="e">
        <f t="shared" si="21"/>
        <v>#VALUE!</v>
      </c>
    </row>
    <row r="126" spans="1:8">
      <c r="C126" s="248" t="e">
        <f>+IF(OR(C125=B115-1,C125=""),"",C125+1)</f>
        <v>#VALUE!</v>
      </c>
      <c r="D126" s="249" t="e">
        <f t="shared" si="22"/>
        <v>#VALUE!</v>
      </c>
      <c r="E126" s="250" t="e">
        <f t="shared" si="20"/>
        <v>#VALUE!</v>
      </c>
      <c r="F126" s="250" t="e">
        <f>+IF(C126="","",VLOOKUP(D126,'Tabla (BIT)'!$AH$3:$AI$104,2,0))</f>
        <v>#VALUE!</v>
      </c>
      <c r="G126" s="250" t="e">
        <f t="shared" si="23"/>
        <v>#VALUE!</v>
      </c>
      <c r="H126" s="251" t="e">
        <f t="shared" si="21"/>
        <v>#VALUE!</v>
      </c>
    </row>
    <row r="127" spans="1:8">
      <c r="C127" s="248" t="e">
        <f>+IF(OR(C126=B115-1,C126=""),"",C126+1)</f>
        <v>#VALUE!</v>
      </c>
      <c r="D127" s="249" t="e">
        <f t="shared" si="22"/>
        <v>#VALUE!</v>
      </c>
      <c r="E127" s="250" t="e">
        <f t="shared" si="20"/>
        <v>#VALUE!</v>
      </c>
      <c r="F127" s="250" t="e">
        <f>+IF(C127="","",VLOOKUP(D127,'Tabla (BIT)'!$AH$3:$AI$104,2,0))</f>
        <v>#VALUE!</v>
      </c>
      <c r="G127" s="250" t="e">
        <f t="shared" si="23"/>
        <v>#VALUE!</v>
      </c>
      <c r="H127" s="251" t="e">
        <f t="shared" si="21"/>
        <v>#VALUE!</v>
      </c>
    </row>
    <row r="128" spans="1:8">
      <c r="C128" s="248" t="e">
        <f>+IF(OR(C127=B115-1,C127=""),"",C127+1)</f>
        <v>#VALUE!</v>
      </c>
      <c r="D128" s="249" t="e">
        <f t="shared" si="22"/>
        <v>#VALUE!</v>
      </c>
      <c r="E128" s="250" t="e">
        <f t="shared" si="20"/>
        <v>#VALUE!</v>
      </c>
      <c r="F128" s="250" t="e">
        <f>+IF(C128="","",VLOOKUP(D128,'Tabla (BIT)'!$AH$3:$AI$104,2,0))</f>
        <v>#VALUE!</v>
      </c>
      <c r="G128" s="250" t="e">
        <f t="shared" si="23"/>
        <v>#VALUE!</v>
      </c>
      <c r="H128" s="251" t="e">
        <f t="shared" si="21"/>
        <v>#VALUE!</v>
      </c>
    </row>
    <row r="129" spans="1:8">
      <c r="C129" s="248" t="e">
        <f>+IF(OR(C128=B115-1,C128=""),"",C128+1)</f>
        <v>#VALUE!</v>
      </c>
      <c r="D129" s="249" t="e">
        <f t="shared" si="22"/>
        <v>#VALUE!</v>
      </c>
      <c r="E129" s="250" t="e">
        <f t="shared" si="20"/>
        <v>#VALUE!</v>
      </c>
      <c r="F129" s="250" t="e">
        <f>+IF(C129="","",VLOOKUP(D129,'Tabla (BIT)'!$AH$3:$AI$104,2,0))</f>
        <v>#VALUE!</v>
      </c>
      <c r="G129" s="250" t="e">
        <f t="shared" si="23"/>
        <v>#VALUE!</v>
      </c>
      <c r="H129" s="251" t="e">
        <f t="shared" si="21"/>
        <v>#VALUE!</v>
      </c>
    </row>
    <row r="130" spans="1:8">
      <c r="C130" s="248" t="e">
        <f>+IF(OR(C129=B115-1,C129=""),"",C129+1)</f>
        <v>#VALUE!</v>
      </c>
      <c r="D130" s="249" t="e">
        <f t="shared" si="22"/>
        <v>#VALUE!</v>
      </c>
      <c r="E130" s="250" t="e">
        <f t="shared" si="20"/>
        <v>#VALUE!</v>
      </c>
      <c r="F130" s="250" t="e">
        <f>+IF(C130="","",VLOOKUP(D130,'Tabla (BIT)'!$AH$3:$AI$104,2,0))</f>
        <v>#VALUE!</v>
      </c>
      <c r="G130" s="250" t="e">
        <f t="shared" si="23"/>
        <v>#VALUE!</v>
      </c>
      <c r="H130" s="251" t="e">
        <f t="shared" si="21"/>
        <v>#VALUE!</v>
      </c>
    </row>
    <row r="131" spans="1:8">
      <c r="C131" s="248" t="e">
        <f>+IF(OR(C130=B115-1,C130=""),"",C130+1)</f>
        <v>#VALUE!</v>
      </c>
      <c r="D131" s="249" t="e">
        <f t="shared" si="22"/>
        <v>#VALUE!</v>
      </c>
      <c r="E131" s="250" t="e">
        <f t="shared" si="20"/>
        <v>#VALUE!</v>
      </c>
      <c r="F131" s="250" t="e">
        <f>+IF(C131="","",VLOOKUP(D131,'Tabla (BIT)'!$AH$3:$AI$104,2,0))</f>
        <v>#VALUE!</v>
      </c>
      <c r="G131" s="250" t="e">
        <f t="shared" si="23"/>
        <v>#VALUE!</v>
      </c>
      <c r="H131" s="251" t="e">
        <f t="shared" si="21"/>
        <v>#VALUE!</v>
      </c>
    </row>
    <row r="132" spans="1:8">
      <c r="C132" s="248" t="e">
        <f>+IF(OR(C131=B115-1,C131=""),"",C131+1)</f>
        <v>#VALUE!</v>
      </c>
      <c r="D132" s="249" t="e">
        <f t="shared" si="22"/>
        <v>#VALUE!</v>
      </c>
      <c r="E132" s="250" t="e">
        <f t="shared" si="20"/>
        <v>#VALUE!</v>
      </c>
      <c r="F132" s="250" t="e">
        <f>+IF(C132="","",VLOOKUP(D132,'Tabla (BIT)'!$AH$3:$AI$104,2,0))</f>
        <v>#VALUE!</v>
      </c>
      <c r="G132" s="250" t="e">
        <f t="shared" si="23"/>
        <v>#VALUE!</v>
      </c>
      <c r="H132" s="251" t="e">
        <f t="shared" si="21"/>
        <v>#VALUE!</v>
      </c>
    </row>
    <row r="133" spans="1:8">
      <c r="C133" s="248" t="e">
        <f>+IF(OR(C132=B115-1,C132=""),"",C132+1)</f>
        <v>#VALUE!</v>
      </c>
      <c r="D133" s="249" t="e">
        <f t="shared" si="22"/>
        <v>#VALUE!</v>
      </c>
      <c r="E133" s="250" t="e">
        <f t="shared" si="20"/>
        <v>#VALUE!</v>
      </c>
      <c r="F133" s="250" t="e">
        <f>+IF(C133="","",VLOOKUP(D133,'Tabla (BIT)'!$AH$3:$AI$104,2,0))</f>
        <v>#VALUE!</v>
      </c>
      <c r="G133" s="250" t="e">
        <f t="shared" si="23"/>
        <v>#VALUE!</v>
      </c>
      <c r="H133" s="251" t="e">
        <f t="shared" si="21"/>
        <v>#VALUE!</v>
      </c>
    </row>
    <row r="134" spans="1:8">
      <c r="C134" s="248" t="e">
        <f>+IF(OR(C133=B115-1,C133=""),"",C133+1)</f>
        <v>#VALUE!</v>
      </c>
      <c r="D134" s="249" t="e">
        <f t="shared" si="22"/>
        <v>#VALUE!</v>
      </c>
      <c r="E134" s="250" t="e">
        <f t="shared" si="20"/>
        <v>#VALUE!</v>
      </c>
      <c r="F134" s="250" t="e">
        <f>+IF(C134="","",VLOOKUP(D134,'Tabla (BIT)'!$AH$3:$AI$104,2,0))</f>
        <v>#VALUE!</v>
      </c>
      <c r="G134" s="250" t="e">
        <f t="shared" si="23"/>
        <v>#VALUE!</v>
      </c>
      <c r="H134" s="251" t="e">
        <f t="shared" si="21"/>
        <v>#VALUE!</v>
      </c>
    </row>
    <row r="135" spans="1:8">
      <c r="C135" s="248" t="e">
        <f>+IF(OR(C134=B115-1,C134=""),"",C134+1)</f>
        <v>#VALUE!</v>
      </c>
      <c r="D135" s="249" t="e">
        <f t="shared" si="22"/>
        <v>#VALUE!</v>
      </c>
      <c r="E135" s="250" t="e">
        <f t="shared" si="20"/>
        <v>#VALUE!</v>
      </c>
      <c r="F135" s="250" t="e">
        <f>+IF(C135="","",VLOOKUP(D135,'Tabla (BIT)'!$AH$3:$AI$104,2,0))</f>
        <v>#VALUE!</v>
      </c>
      <c r="G135" s="250" t="e">
        <f t="shared" si="23"/>
        <v>#VALUE!</v>
      </c>
      <c r="H135" s="251" t="e">
        <f t="shared" si="21"/>
        <v>#VALUE!</v>
      </c>
    </row>
    <row r="136" spans="1:8">
      <c r="C136" s="248" t="e">
        <f>+IF(OR(C135=B115-1,C135=""),"",C135+1)</f>
        <v>#VALUE!</v>
      </c>
      <c r="D136" s="249" t="e">
        <f t="shared" si="22"/>
        <v>#VALUE!</v>
      </c>
      <c r="E136" s="250" t="e">
        <f t="shared" si="20"/>
        <v>#VALUE!</v>
      </c>
      <c r="F136" s="250" t="e">
        <f>+IF(C136="","",VLOOKUP(D136,'Tabla (BIT)'!$AH$3:$AI$104,2,0))</f>
        <v>#VALUE!</v>
      </c>
      <c r="G136" s="250" t="e">
        <f t="shared" si="23"/>
        <v>#VALUE!</v>
      </c>
      <c r="H136" s="251" t="e">
        <f t="shared" si="21"/>
        <v>#VALUE!</v>
      </c>
    </row>
    <row r="137" spans="1:8">
      <c r="C137" s="248" t="e">
        <f>+IF(OR(C136=B115-1,C136=""),"",C136+1)</f>
        <v>#VALUE!</v>
      </c>
      <c r="D137" s="249" t="e">
        <f t="shared" si="22"/>
        <v>#VALUE!</v>
      </c>
      <c r="E137" s="250" t="e">
        <f t="shared" si="20"/>
        <v>#VALUE!</v>
      </c>
      <c r="F137" s="250" t="e">
        <f>+IF(C137="","",VLOOKUP(D137,'Tabla (BIT)'!$AH$3:$AI$104,2,0))</f>
        <v>#VALUE!</v>
      </c>
      <c r="G137" s="250" t="e">
        <f t="shared" si="23"/>
        <v>#VALUE!</v>
      </c>
      <c r="H137" s="251" t="e">
        <f t="shared" si="21"/>
        <v>#VALUE!</v>
      </c>
    </row>
    <row r="138" spans="1:8">
      <c r="C138" s="248" t="e">
        <f>+IF(OR(C137=B115-1,C137=""),"",C137+1)</f>
        <v>#VALUE!</v>
      </c>
      <c r="D138" s="249" t="e">
        <f t="shared" si="22"/>
        <v>#VALUE!</v>
      </c>
      <c r="E138" s="250" t="e">
        <f t="shared" si="20"/>
        <v>#VALUE!</v>
      </c>
      <c r="F138" s="250" t="e">
        <f>+IF(C138="","",VLOOKUP(D138,'Tabla (BIT)'!$AH$3:$AI$104,2,0))</f>
        <v>#VALUE!</v>
      </c>
      <c r="G138" s="250" t="e">
        <f t="shared" si="23"/>
        <v>#VALUE!</v>
      </c>
      <c r="H138" s="251" t="e">
        <f t="shared" si="21"/>
        <v>#VALUE!</v>
      </c>
    </row>
    <row r="139" spans="1:8" ht="13.5" thickBot="1">
      <c r="C139" s="252" t="e">
        <f>+IF(OR(C138=B115-1,C138=""),"",C138+1)</f>
        <v>#VALUE!</v>
      </c>
      <c r="D139" s="253" t="e">
        <f t="shared" si="22"/>
        <v>#VALUE!</v>
      </c>
      <c r="E139" s="254" t="e">
        <f t="shared" si="20"/>
        <v>#VALUE!</v>
      </c>
      <c r="F139" s="254" t="e">
        <f>+IF(C139="","",VLOOKUP(D139,'Tabla (BIT)'!$AH$3:$AI$104,2,0))</f>
        <v>#VALUE!</v>
      </c>
      <c r="G139" s="254" t="e">
        <f t="shared" si="23"/>
        <v>#VALUE!</v>
      </c>
      <c r="H139" s="255" t="e">
        <f t="shared" si="21"/>
        <v>#VALUE!</v>
      </c>
    </row>
    <row r="141" spans="1:8">
      <c r="C141" s="1" t="s">
        <v>161</v>
      </c>
      <c r="D141" s="1" t="e">
        <f>+IF(D114=Plazo,"",D114+1)</f>
        <v>#VALUE!</v>
      </c>
      <c r="E141" s="1" t="s">
        <v>260</v>
      </c>
      <c r="F141" s="244" t="e">
        <f>+IF(OR(D141=Plazo,D141=""),0,SUM(H146:H166))</f>
        <v>#VALUE!</v>
      </c>
    </row>
    <row r="142" spans="1:8">
      <c r="A142" s="1" t="s">
        <v>262</v>
      </c>
      <c r="B142" s="1" t="e">
        <f>+HLOOKUP(D141,$B$1:$W$3,2,0)</f>
        <v>#VALUE!</v>
      </c>
    </row>
    <row r="143" spans="1:8">
      <c r="A143" s="1" t="s">
        <v>150</v>
      </c>
      <c r="B143" s="1" t="e">
        <f>+HLOOKUP(D141,$B$1:$W$3,3,0)</f>
        <v>#VALUE!</v>
      </c>
    </row>
    <row r="144" spans="1:8" ht="13.5" thickBot="1"/>
    <row r="145" spans="3:8">
      <c r="C145" s="245" t="s">
        <v>163</v>
      </c>
      <c r="D145" s="246" t="s">
        <v>150</v>
      </c>
      <c r="E145" s="246" t="s">
        <v>263</v>
      </c>
      <c r="F145" s="246" t="s">
        <v>254</v>
      </c>
      <c r="G145" s="246" t="s">
        <v>264</v>
      </c>
      <c r="H145" s="247" t="s">
        <v>265</v>
      </c>
    </row>
    <row r="146" spans="3:8">
      <c r="C146" s="248">
        <v>0</v>
      </c>
      <c r="D146" s="249" t="e">
        <f>+B143</f>
        <v>#VALUE!</v>
      </c>
      <c r="E146" s="250">
        <f t="shared" ref="E146:E166" si="24">+IF($C146="","",POWER(1/(1+Tasa),C146))</f>
        <v>1</v>
      </c>
      <c r="F146" s="250" t="e">
        <f>+IF(C146="","",VLOOKUP(D146,'Tabla (BIT)'!$AH$3:$AI$104,2,0))</f>
        <v>#VALUE!</v>
      </c>
      <c r="G146" s="250">
        <v>1</v>
      </c>
      <c r="H146" s="251">
        <f>+IF(C146="","",G146*E146)</f>
        <v>1</v>
      </c>
    </row>
    <row r="147" spans="3:8">
      <c r="C147" s="248" t="e">
        <f>+IF(OR(C146=B142-1,C146=""),"",C146+1)</f>
        <v>#VALUE!</v>
      </c>
      <c r="D147" s="249" t="e">
        <f>+IF(C147="","",D146+1)</f>
        <v>#VALUE!</v>
      </c>
      <c r="E147" s="250" t="e">
        <f t="shared" si="24"/>
        <v>#VALUE!</v>
      </c>
      <c r="F147" s="250" t="e">
        <f>+IF(C147="","",VLOOKUP(D147,'Tabla (BIT)'!$AH$3:$AI$104,2,0))</f>
        <v>#VALUE!</v>
      </c>
      <c r="G147" s="250" t="e">
        <f>+IF(F147="","",G146*(1-F146))</f>
        <v>#VALUE!</v>
      </c>
      <c r="H147" s="251" t="e">
        <f t="shared" ref="H147:H166" si="25">+IF(C147="","",G147*E147)</f>
        <v>#VALUE!</v>
      </c>
    </row>
    <row r="148" spans="3:8">
      <c r="C148" s="248" t="e">
        <f>+IF(OR(C147=B142-1,C147=""),"",C147+1)</f>
        <v>#VALUE!</v>
      </c>
      <c r="D148" s="249" t="e">
        <f t="shared" ref="D148:D166" si="26">+IF(C148="","",D147+1)</f>
        <v>#VALUE!</v>
      </c>
      <c r="E148" s="250" t="e">
        <f t="shared" si="24"/>
        <v>#VALUE!</v>
      </c>
      <c r="F148" s="250" t="e">
        <f>+IF(C148="","",VLOOKUP(D148,'Tabla (BIT)'!$AH$3:$AI$104,2,0))</f>
        <v>#VALUE!</v>
      </c>
      <c r="G148" s="250" t="e">
        <f t="shared" ref="G148:G166" si="27">+IF(F148="","",G147*(1-F147))</f>
        <v>#VALUE!</v>
      </c>
      <c r="H148" s="251" t="e">
        <f t="shared" si="25"/>
        <v>#VALUE!</v>
      </c>
    </row>
    <row r="149" spans="3:8">
      <c r="C149" s="248" t="e">
        <f>+IF(OR(C148=B142-1,C148=""),"",C148+1)</f>
        <v>#VALUE!</v>
      </c>
      <c r="D149" s="249" t="e">
        <f t="shared" si="26"/>
        <v>#VALUE!</v>
      </c>
      <c r="E149" s="250" t="e">
        <f t="shared" si="24"/>
        <v>#VALUE!</v>
      </c>
      <c r="F149" s="250" t="e">
        <f>+IF(C149="","",VLOOKUP(D149,'Tabla (BIT)'!$AH$3:$AI$104,2,0))</f>
        <v>#VALUE!</v>
      </c>
      <c r="G149" s="250" t="e">
        <f t="shared" si="27"/>
        <v>#VALUE!</v>
      </c>
      <c r="H149" s="251" t="e">
        <f t="shared" si="25"/>
        <v>#VALUE!</v>
      </c>
    </row>
    <row r="150" spans="3:8">
      <c r="C150" s="248" t="e">
        <f>+IF(OR(C149=B142-1,C149=""),"",C149+1)</f>
        <v>#VALUE!</v>
      </c>
      <c r="D150" s="249" t="e">
        <f t="shared" si="26"/>
        <v>#VALUE!</v>
      </c>
      <c r="E150" s="250" t="e">
        <f t="shared" si="24"/>
        <v>#VALUE!</v>
      </c>
      <c r="F150" s="250" t="e">
        <f>+IF(C150="","",VLOOKUP(D150,'Tabla (BIT)'!$AH$3:$AI$104,2,0))</f>
        <v>#VALUE!</v>
      </c>
      <c r="G150" s="250" t="e">
        <f t="shared" si="27"/>
        <v>#VALUE!</v>
      </c>
      <c r="H150" s="251" t="e">
        <f t="shared" si="25"/>
        <v>#VALUE!</v>
      </c>
    </row>
    <row r="151" spans="3:8">
      <c r="C151" s="248" t="e">
        <f>+IF(OR(C150=B142-1,C150=""),"",C150+1)</f>
        <v>#VALUE!</v>
      </c>
      <c r="D151" s="249" t="e">
        <f t="shared" si="26"/>
        <v>#VALUE!</v>
      </c>
      <c r="E151" s="250" t="e">
        <f t="shared" si="24"/>
        <v>#VALUE!</v>
      </c>
      <c r="F151" s="250" t="e">
        <f>+IF(C151="","",VLOOKUP(D151,'Tabla (BIT)'!$AH$3:$AI$104,2,0))</f>
        <v>#VALUE!</v>
      </c>
      <c r="G151" s="250" t="e">
        <f t="shared" si="27"/>
        <v>#VALUE!</v>
      </c>
      <c r="H151" s="251" t="e">
        <f t="shared" si="25"/>
        <v>#VALUE!</v>
      </c>
    </row>
    <row r="152" spans="3:8">
      <c r="C152" s="248" t="e">
        <f>+IF(OR(C151=B142-1,C151=""),"",C151+1)</f>
        <v>#VALUE!</v>
      </c>
      <c r="D152" s="249" t="e">
        <f t="shared" si="26"/>
        <v>#VALUE!</v>
      </c>
      <c r="E152" s="250" t="e">
        <f t="shared" si="24"/>
        <v>#VALUE!</v>
      </c>
      <c r="F152" s="250" t="e">
        <f>+IF(C152="","",VLOOKUP(D152,'Tabla (BIT)'!$AH$3:$AI$104,2,0))</f>
        <v>#VALUE!</v>
      </c>
      <c r="G152" s="250" t="e">
        <f t="shared" si="27"/>
        <v>#VALUE!</v>
      </c>
      <c r="H152" s="251" t="e">
        <f t="shared" si="25"/>
        <v>#VALUE!</v>
      </c>
    </row>
    <row r="153" spans="3:8">
      <c r="C153" s="248" t="e">
        <f>+IF(OR(C152=B142-1,C152=""),"",C152+1)</f>
        <v>#VALUE!</v>
      </c>
      <c r="D153" s="249" t="e">
        <f t="shared" si="26"/>
        <v>#VALUE!</v>
      </c>
      <c r="E153" s="250" t="e">
        <f t="shared" si="24"/>
        <v>#VALUE!</v>
      </c>
      <c r="F153" s="250" t="e">
        <f>+IF(C153="","",VLOOKUP(D153,'Tabla (BIT)'!$AH$3:$AI$104,2,0))</f>
        <v>#VALUE!</v>
      </c>
      <c r="G153" s="250" t="e">
        <f t="shared" si="27"/>
        <v>#VALUE!</v>
      </c>
      <c r="H153" s="251" t="e">
        <f t="shared" si="25"/>
        <v>#VALUE!</v>
      </c>
    </row>
    <row r="154" spans="3:8">
      <c r="C154" s="248" t="e">
        <f>+IF(OR(C153=B142-1,C153=""),"",C153+1)</f>
        <v>#VALUE!</v>
      </c>
      <c r="D154" s="249" t="e">
        <f t="shared" si="26"/>
        <v>#VALUE!</v>
      </c>
      <c r="E154" s="250" t="e">
        <f t="shared" si="24"/>
        <v>#VALUE!</v>
      </c>
      <c r="F154" s="250" t="e">
        <f>+IF(C154="","",VLOOKUP(D154,'Tabla (BIT)'!$AH$3:$AI$104,2,0))</f>
        <v>#VALUE!</v>
      </c>
      <c r="G154" s="250" t="e">
        <f t="shared" si="27"/>
        <v>#VALUE!</v>
      </c>
      <c r="H154" s="251" t="e">
        <f t="shared" si="25"/>
        <v>#VALUE!</v>
      </c>
    </row>
    <row r="155" spans="3:8">
      <c r="C155" s="248" t="e">
        <f>+IF(OR(C154=B142-1,C154=""),"",C154+1)</f>
        <v>#VALUE!</v>
      </c>
      <c r="D155" s="249" t="e">
        <f t="shared" si="26"/>
        <v>#VALUE!</v>
      </c>
      <c r="E155" s="250" t="e">
        <f t="shared" si="24"/>
        <v>#VALUE!</v>
      </c>
      <c r="F155" s="250" t="e">
        <f>+IF(C155="","",VLOOKUP(D155,'Tabla (BIT)'!$AH$3:$AI$104,2,0))</f>
        <v>#VALUE!</v>
      </c>
      <c r="G155" s="250" t="e">
        <f t="shared" si="27"/>
        <v>#VALUE!</v>
      </c>
      <c r="H155" s="251" t="e">
        <f t="shared" si="25"/>
        <v>#VALUE!</v>
      </c>
    </row>
    <row r="156" spans="3:8">
      <c r="C156" s="248" t="e">
        <f>+IF(OR(C155=B142-1,C155=""),"",C155+1)</f>
        <v>#VALUE!</v>
      </c>
      <c r="D156" s="249" t="e">
        <f t="shared" si="26"/>
        <v>#VALUE!</v>
      </c>
      <c r="E156" s="250" t="e">
        <f t="shared" si="24"/>
        <v>#VALUE!</v>
      </c>
      <c r="F156" s="250" t="e">
        <f>+IF(C156="","",VLOOKUP(D156,'Tabla (BIT)'!$AH$3:$AI$104,2,0))</f>
        <v>#VALUE!</v>
      </c>
      <c r="G156" s="250" t="e">
        <f t="shared" si="27"/>
        <v>#VALUE!</v>
      </c>
      <c r="H156" s="251" t="e">
        <f t="shared" si="25"/>
        <v>#VALUE!</v>
      </c>
    </row>
    <row r="157" spans="3:8">
      <c r="C157" s="248" t="e">
        <f>+IF(OR(C156=B142-1,C156=""),"",C156+1)</f>
        <v>#VALUE!</v>
      </c>
      <c r="D157" s="249" t="e">
        <f t="shared" si="26"/>
        <v>#VALUE!</v>
      </c>
      <c r="E157" s="250" t="e">
        <f t="shared" si="24"/>
        <v>#VALUE!</v>
      </c>
      <c r="F157" s="250" t="e">
        <f>+IF(C157="","",VLOOKUP(D157,'Tabla (BIT)'!$AH$3:$AI$104,2,0))</f>
        <v>#VALUE!</v>
      </c>
      <c r="G157" s="250" t="e">
        <f t="shared" si="27"/>
        <v>#VALUE!</v>
      </c>
      <c r="H157" s="251" t="e">
        <f t="shared" si="25"/>
        <v>#VALUE!</v>
      </c>
    </row>
    <row r="158" spans="3:8">
      <c r="C158" s="248" t="e">
        <f>+IF(OR(C157=B142-1,C157=""),"",C157+1)</f>
        <v>#VALUE!</v>
      </c>
      <c r="D158" s="249" t="e">
        <f t="shared" si="26"/>
        <v>#VALUE!</v>
      </c>
      <c r="E158" s="250" t="e">
        <f t="shared" si="24"/>
        <v>#VALUE!</v>
      </c>
      <c r="F158" s="250" t="e">
        <f>+IF(C158="","",VLOOKUP(D158,'Tabla (BIT)'!$AH$3:$AI$104,2,0))</f>
        <v>#VALUE!</v>
      </c>
      <c r="G158" s="250" t="e">
        <f t="shared" si="27"/>
        <v>#VALUE!</v>
      </c>
      <c r="H158" s="251" t="e">
        <f t="shared" si="25"/>
        <v>#VALUE!</v>
      </c>
    </row>
    <row r="159" spans="3:8">
      <c r="C159" s="248" t="e">
        <f>+IF(OR(C158=B142-1,C158=""),"",C158+1)</f>
        <v>#VALUE!</v>
      </c>
      <c r="D159" s="249" t="e">
        <f t="shared" si="26"/>
        <v>#VALUE!</v>
      </c>
      <c r="E159" s="250" t="e">
        <f t="shared" si="24"/>
        <v>#VALUE!</v>
      </c>
      <c r="F159" s="250" t="e">
        <f>+IF(C159="","",VLOOKUP(D159,'Tabla (BIT)'!$AH$3:$AI$104,2,0))</f>
        <v>#VALUE!</v>
      </c>
      <c r="G159" s="250" t="e">
        <f t="shared" si="27"/>
        <v>#VALUE!</v>
      </c>
      <c r="H159" s="251" t="e">
        <f t="shared" si="25"/>
        <v>#VALUE!</v>
      </c>
    </row>
    <row r="160" spans="3:8">
      <c r="C160" s="248" t="e">
        <f>+IF(OR(C159=B142-1,C159=""),"",C159+1)</f>
        <v>#VALUE!</v>
      </c>
      <c r="D160" s="249" t="e">
        <f t="shared" si="26"/>
        <v>#VALUE!</v>
      </c>
      <c r="E160" s="250" t="e">
        <f t="shared" si="24"/>
        <v>#VALUE!</v>
      </c>
      <c r="F160" s="250" t="e">
        <f>+IF(C160="","",VLOOKUP(D160,'Tabla (BIT)'!$AH$3:$AI$104,2,0))</f>
        <v>#VALUE!</v>
      </c>
      <c r="G160" s="250" t="e">
        <f t="shared" si="27"/>
        <v>#VALUE!</v>
      </c>
      <c r="H160" s="251" t="e">
        <f t="shared" si="25"/>
        <v>#VALUE!</v>
      </c>
    </row>
    <row r="161" spans="1:8">
      <c r="C161" s="248" t="e">
        <f>+IF(OR(C160=B142-1,C160=""),"",C160+1)</f>
        <v>#VALUE!</v>
      </c>
      <c r="D161" s="249" t="e">
        <f t="shared" si="26"/>
        <v>#VALUE!</v>
      </c>
      <c r="E161" s="250" t="e">
        <f t="shared" si="24"/>
        <v>#VALUE!</v>
      </c>
      <c r="F161" s="250" t="e">
        <f>+IF(C161="","",VLOOKUP(D161,'Tabla (BIT)'!$AH$3:$AI$104,2,0))</f>
        <v>#VALUE!</v>
      </c>
      <c r="G161" s="250" t="e">
        <f t="shared" si="27"/>
        <v>#VALUE!</v>
      </c>
      <c r="H161" s="251" t="e">
        <f t="shared" si="25"/>
        <v>#VALUE!</v>
      </c>
    </row>
    <row r="162" spans="1:8">
      <c r="C162" s="248" t="e">
        <f>+IF(OR(C161=B142-1,C161=""),"",C161+1)</f>
        <v>#VALUE!</v>
      </c>
      <c r="D162" s="249" t="e">
        <f t="shared" si="26"/>
        <v>#VALUE!</v>
      </c>
      <c r="E162" s="250" t="e">
        <f t="shared" si="24"/>
        <v>#VALUE!</v>
      </c>
      <c r="F162" s="250" t="e">
        <f>+IF(C162="","",VLOOKUP(D162,'Tabla (BIT)'!$AH$3:$AI$104,2,0))</f>
        <v>#VALUE!</v>
      </c>
      <c r="G162" s="250" t="e">
        <f t="shared" si="27"/>
        <v>#VALUE!</v>
      </c>
      <c r="H162" s="251" t="e">
        <f t="shared" si="25"/>
        <v>#VALUE!</v>
      </c>
    </row>
    <row r="163" spans="1:8">
      <c r="C163" s="248" t="e">
        <f>+IF(OR(C162=B142-1,C162=""),"",C162+1)</f>
        <v>#VALUE!</v>
      </c>
      <c r="D163" s="249" t="e">
        <f t="shared" si="26"/>
        <v>#VALUE!</v>
      </c>
      <c r="E163" s="250" t="e">
        <f t="shared" si="24"/>
        <v>#VALUE!</v>
      </c>
      <c r="F163" s="250" t="e">
        <f>+IF(C163="","",VLOOKUP(D163,'Tabla (BIT)'!$AH$3:$AI$104,2,0))</f>
        <v>#VALUE!</v>
      </c>
      <c r="G163" s="250" t="e">
        <f t="shared" si="27"/>
        <v>#VALUE!</v>
      </c>
      <c r="H163" s="251" t="e">
        <f t="shared" si="25"/>
        <v>#VALUE!</v>
      </c>
    </row>
    <row r="164" spans="1:8">
      <c r="C164" s="248" t="e">
        <f>+IF(OR(C163=B142-1,C163=""),"",C163+1)</f>
        <v>#VALUE!</v>
      </c>
      <c r="D164" s="249" t="e">
        <f t="shared" si="26"/>
        <v>#VALUE!</v>
      </c>
      <c r="E164" s="250" t="e">
        <f t="shared" si="24"/>
        <v>#VALUE!</v>
      </c>
      <c r="F164" s="250" t="e">
        <f>+IF(C164="","",VLOOKUP(D164,'Tabla (BIT)'!$AH$3:$AI$104,2,0))</f>
        <v>#VALUE!</v>
      </c>
      <c r="G164" s="250" t="e">
        <f t="shared" si="27"/>
        <v>#VALUE!</v>
      </c>
      <c r="H164" s="251" t="e">
        <f t="shared" si="25"/>
        <v>#VALUE!</v>
      </c>
    </row>
    <row r="165" spans="1:8">
      <c r="C165" s="248" t="e">
        <f>+IF(OR(C164=B142-1,C164=""),"",C164+1)</f>
        <v>#VALUE!</v>
      </c>
      <c r="D165" s="249" t="e">
        <f t="shared" si="26"/>
        <v>#VALUE!</v>
      </c>
      <c r="E165" s="250" t="e">
        <f t="shared" si="24"/>
        <v>#VALUE!</v>
      </c>
      <c r="F165" s="250" t="e">
        <f>+IF(C165="","",VLOOKUP(D165,'Tabla (BIT)'!$AH$3:$AI$104,2,0))</f>
        <v>#VALUE!</v>
      </c>
      <c r="G165" s="250" t="e">
        <f t="shared" si="27"/>
        <v>#VALUE!</v>
      </c>
      <c r="H165" s="251" t="e">
        <f t="shared" si="25"/>
        <v>#VALUE!</v>
      </c>
    </row>
    <row r="166" spans="1:8" ht="13.5" thickBot="1">
      <c r="C166" s="252" t="e">
        <f>+IF(OR(C165=B142-1,C165=""),"",C165+1)</f>
        <v>#VALUE!</v>
      </c>
      <c r="D166" s="253" t="e">
        <f t="shared" si="26"/>
        <v>#VALUE!</v>
      </c>
      <c r="E166" s="254" t="e">
        <f t="shared" si="24"/>
        <v>#VALUE!</v>
      </c>
      <c r="F166" s="254" t="e">
        <f>+IF(C166="","",VLOOKUP(D166,'Tabla (BIT)'!$AH$3:$AI$104,2,0))</f>
        <v>#VALUE!</v>
      </c>
      <c r="G166" s="254" t="e">
        <f t="shared" si="27"/>
        <v>#VALUE!</v>
      </c>
      <c r="H166" s="255" t="e">
        <f t="shared" si="25"/>
        <v>#VALUE!</v>
      </c>
    </row>
    <row r="168" spans="1:8">
      <c r="C168" s="1" t="s">
        <v>161</v>
      </c>
      <c r="D168" s="1" t="e">
        <f>+IF(D141=Plazo,"",D141+1)</f>
        <v>#VALUE!</v>
      </c>
      <c r="E168" s="1" t="s">
        <v>260</v>
      </c>
      <c r="F168" s="244" t="e">
        <f>+IF(OR(D168=Plazo,D168=""),0,SUM(H173:H193))</f>
        <v>#VALUE!</v>
      </c>
    </row>
    <row r="169" spans="1:8">
      <c r="A169" s="1" t="s">
        <v>262</v>
      </c>
      <c r="B169" s="1" t="e">
        <f>+HLOOKUP(D168,$B$1:$W$3,2,0)</f>
        <v>#VALUE!</v>
      </c>
    </row>
    <row r="170" spans="1:8">
      <c r="A170" s="1" t="s">
        <v>150</v>
      </c>
      <c r="B170" s="1" t="e">
        <f>+HLOOKUP(D168,$B$1:$W$3,3,0)</f>
        <v>#VALUE!</v>
      </c>
    </row>
    <row r="171" spans="1:8" ht="13.5" thickBot="1"/>
    <row r="172" spans="1:8">
      <c r="C172" s="245" t="s">
        <v>163</v>
      </c>
      <c r="D172" s="246" t="s">
        <v>150</v>
      </c>
      <c r="E172" s="246" t="s">
        <v>263</v>
      </c>
      <c r="F172" s="246" t="s">
        <v>254</v>
      </c>
      <c r="G172" s="246" t="s">
        <v>264</v>
      </c>
      <c r="H172" s="247" t="s">
        <v>265</v>
      </c>
    </row>
    <row r="173" spans="1:8">
      <c r="C173" s="248">
        <v>0</v>
      </c>
      <c r="D173" s="249" t="e">
        <f>+B170</f>
        <v>#VALUE!</v>
      </c>
      <c r="E173" s="250">
        <f t="shared" ref="E173:E193" si="28">+IF($C173="","",POWER(1/(1+Tasa),C173))</f>
        <v>1</v>
      </c>
      <c r="F173" s="250" t="e">
        <f>+IF(C173="","",VLOOKUP(D173,'Tabla (BIT)'!$AH$3:$AI$104,2,0))</f>
        <v>#VALUE!</v>
      </c>
      <c r="G173" s="250">
        <v>1</v>
      </c>
      <c r="H173" s="251">
        <f>+IF(C173="","",G173*E173)</f>
        <v>1</v>
      </c>
    </row>
    <row r="174" spans="1:8">
      <c r="C174" s="248" t="e">
        <f>+IF(OR(C173=B169-1,C173=""),"",C173+1)</f>
        <v>#VALUE!</v>
      </c>
      <c r="D174" s="249" t="e">
        <f>+IF(C174="","",D173+1)</f>
        <v>#VALUE!</v>
      </c>
      <c r="E174" s="250" t="e">
        <f t="shared" si="28"/>
        <v>#VALUE!</v>
      </c>
      <c r="F174" s="250" t="e">
        <f>+IF(C174="","",VLOOKUP(D174,'Tabla (BIT)'!$AH$3:$AI$104,2,0))</f>
        <v>#VALUE!</v>
      </c>
      <c r="G174" s="250" t="e">
        <f>+IF(F174="","",G173*(1-F173))</f>
        <v>#VALUE!</v>
      </c>
      <c r="H174" s="251" t="e">
        <f t="shared" ref="H174:H193" si="29">+IF(C174="","",G174*E174)</f>
        <v>#VALUE!</v>
      </c>
    </row>
    <row r="175" spans="1:8">
      <c r="C175" s="248" t="e">
        <f>+IF(OR(C174=B169-1,C174=""),"",C174+1)</f>
        <v>#VALUE!</v>
      </c>
      <c r="D175" s="249" t="e">
        <f t="shared" ref="D175:D193" si="30">+IF(C175="","",D174+1)</f>
        <v>#VALUE!</v>
      </c>
      <c r="E175" s="250" t="e">
        <f t="shared" si="28"/>
        <v>#VALUE!</v>
      </c>
      <c r="F175" s="250" t="e">
        <f>+IF(C175="","",VLOOKUP(D175,'Tabla (BIT)'!$AH$3:$AI$104,2,0))</f>
        <v>#VALUE!</v>
      </c>
      <c r="G175" s="250" t="e">
        <f t="shared" ref="G175:G193" si="31">+IF(F175="","",G174*(1-F174))</f>
        <v>#VALUE!</v>
      </c>
      <c r="H175" s="251" t="e">
        <f t="shared" si="29"/>
        <v>#VALUE!</v>
      </c>
    </row>
    <row r="176" spans="1:8">
      <c r="C176" s="248" t="e">
        <f>+IF(OR(C175=B169-1,C175=""),"",C175+1)</f>
        <v>#VALUE!</v>
      </c>
      <c r="D176" s="249" t="e">
        <f t="shared" si="30"/>
        <v>#VALUE!</v>
      </c>
      <c r="E176" s="250" t="e">
        <f t="shared" si="28"/>
        <v>#VALUE!</v>
      </c>
      <c r="F176" s="250" t="e">
        <f>+IF(C176="","",VLOOKUP(D176,'Tabla (BIT)'!$AH$3:$AI$104,2,0))</f>
        <v>#VALUE!</v>
      </c>
      <c r="G176" s="250" t="e">
        <f t="shared" si="31"/>
        <v>#VALUE!</v>
      </c>
      <c r="H176" s="251" t="e">
        <f t="shared" si="29"/>
        <v>#VALUE!</v>
      </c>
    </row>
    <row r="177" spans="3:8">
      <c r="C177" s="248" t="e">
        <f>+IF(OR(C176=B169-1,C176=""),"",C176+1)</f>
        <v>#VALUE!</v>
      </c>
      <c r="D177" s="249" t="e">
        <f t="shared" si="30"/>
        <v>#VALUE!</v>
      </c>
      <c r="E177" s="250" t="e">
        <f t="shared" si="28"/>
        <v>#VALUE!</v>
      </c>
      <c r="F177" s="250" t="e">
        <f>+IF(C177="","",VLOOKUP(D177,'Tabla (BIT)'!$AH$3:$AI$104,2,0))</f>
        <v>#VALUE!</v>
      </c>
      <c r="G177" s="250" t="e">
        <f t="shared" si="31"/>
        <v>#VALUE!</v>
      </c>
      <c r="H177" s="251" t="e">
        <f t="shared" si="29"/>
        <v>#VALUE!</v>
      </c>
    </row>
    <row r="178" spans="3:8">
      <c r="C178" s="248" t="e">
        <f>+IF(OR(C177=B169-1,C177=""),"",C177+1)</f>
        <v>#VALUE!</v>
      </c>
      <c r="D178" s="249" t="e">
        <f t="shared" si="30"/>
        <v>#VALUE!</v>
      </c>
      <c r="E178" s="250" t="e">
        <f t="shared" si="28"/>
        <v>#VALUE!</v>
      </c>
      <c r="F178" s="250" t="e">
        <f>+IF(C178="","",VLOOKUP(D178,'Tabla (BIT)'!$AH$3:$AI$104,2,0))</f>
        <v>#VALUE!</v>
      </c>
      <c r="G178" s="250" t="e">
        <f t="shared" si="31"/>
        <v>#VALUE!</v>
      </c>
      <c r="H178" s="251" t="e">
        <f t="shared" si="29"/>
        <v>#VALUE!</v>
      </c>
    </row>
    <row r="179" spans="3:8">
      <c r="C179" s="248" t="e">
        <f>+IF(OR(C178=B169-1,C178=""),"",C178+1)</f>
        <v>#VALUE!</v>
      </c>
      <c r="D179" s="249" t="e">
        <f t="shared" si="30"/>
        <v>#VALUE!</v>
      </c>
      <c r="E179" s="250" t="e">
        <f t="shared" si="28"/>
        <v>#VALUE!</v>
      </c>
      <c r="F179" s="250" t="e">
        <f>+IF(C179="","",VLOOKUP(D179,'Tabla (BIT)'!$AH$3:$AI$104,2,0))</f>
        <v>#VALUE!</v>
      </c>
      <c r="G179" s="250" t="e">
        <f t="shared" si="31"/>
        <v>#VALUE!</v>
      </c>
      <c r="H179" s="251" t="e">
        <f t="shared" si="29"/>
        <v>#VALUE!</v>
      </c>
    </row>
    <row r="180" spans="3:8">
      <c r="C180" s="248" t="e">
        <f>+IF(OR(C179=B169-1,C179=""),"",C179+1)</f>
        <v>#VALUE!</v>
      </c>
      <c r="D180" s="249" t="e">
        <f t="shared" si="30"/>
        <v>#VALUE!</v>
      </c>
      <c r="E180" s="250" t="e">
        <f t="shared" si="28"/>
        <v>#VALUE!</v>
      </c>
      <c r="F180" s="250" t="e">
        <f>+IF(C180="","",VLOOKUP(D180,'Tabla (BIT)'!$AH$3:$AI$104,2,0))</f>
        <v>#VALUE!</v>
      </c>
      <c r="G180" s="250" t="e">
        <f t="shared" si="31"/>
        <v>#VALUE!</v>
      </c>
      <c r="H180" s="251" t="e">
        <f t="shared" si="29"/>
        <v>#VALUE!</v>
      </c>
    </row>
    <row r="181" spans="3:8">
      <c r="C181" s="248" t="e">
        <f>+IF(OR(C180=B169-1,C180=""),"",C180+1)</f>
        <v>#VALUE!</v>
      </c>
      <c r="D181" s="249" t="e">
        <f t="shared" si="30"/>
        <v>#VALUE!</v>
      </c>
      <c r="E181" s="250" t="e">
        <f t="shared" si="28"/>
        <v>#VALUE!</v>
      </c>
      <c r="F181" s="250" t="e">
        <f>+IF(C181="","",VLOOKUP(D181,'Tabla (BIT)'!$AH$3:$AI$104,2,0))</f>
        <v>#VALUE!</v>
      </c>
      <c r="G181" s="250" t="e">
        <f t="shared" si="31"/>
        <v>#VALUE!</v>
      </c>
      <c r="H181" s="251" t="e">
        <f t="shared" si="29"/>
        <v>#VALUE!</v>
      </c>
    </row>
    <row r="182" spans="3:8">
      <c r="C182" s="248" t="e">
        <f>+IF(OR(C181=B169-1,C181=""),"",C181+1)</f>
        <v>#VALUE!</v>
      </c>
      <c r="D182" s="249" t="e">
        <f t="shared" si="30"/>
        <v>#VALUE!</v>
      </c>
      <c r="E182" s="250" t="e">
        <f t="shared" si="28"/>
        <v>#VALUE!</v>
      </c>
      <c r="F182" s="250" t="e">
        <f>+IF(C182="","",VLOOKUP(D182,'Tabla (BIT)'!$AH$3:$AI$104,2,0))</f>
        <v>#VALUE!</v>
      </c>
      <c r="G182" s="250" t="e">
        <f t="shared" si="31"/>
        <v>#VALUE!</v>
      </c>
      <c r="H182" s="251" t="e">
        <f t="shared" si="29"/>
        <v>#VALUE!</v>
      </c>
    </row>
    <row r="183" spans="3:8">
      <c r="C183" s="248" t="e">
        <f>+IF(OR(C182=B169-1,C182=""),"",C182+1)</f>
        <v>#VALUE!</v>
      </c>
      <c r="D183" s="249" t="e">
        <f t="shared" si="30"/>
        <v>#VALUE!</v>
      </c>
      <c r="E183" s="250" t="e">
        <f t="shared" si="28"/>
        <v>#VALUE!</v>
      </c>
      <c r="F183" s="250" t="e">
        <f>+IF(C183="","",VLOOKUP(D183,'Tabla (BIT)'!$AH$3:$AI$104,2,0))</f>
        <v>#VALUE!</v>
      </c>
      <c r="G183" s="250" t="e">
        <f t="shared" si="31"/>
        <v>#VALUE!</v>
      </c>
      <c r="H183" s="251" t="e">
        <f t="shared" si="29"/>
        <v>#VALUE!</v>
      </c>
    </row>
    <row r="184" spans="3:8">
      <c r="C184" s="248" t="e">
        <f>+IF(OR(C183=B169-1,C183=""),"",C183+1)</f>
        <v>#VALUE!</v>
      </c>
      <c r="D184" s="249" t="e">
        <f t="shared" si="30"/>
        <v>#VALUE!</v>
      </c>
      <c r="E184" s="250" t="e">
        <f t="shared" si="28"/>
        <v>#VALUE!</v>
      </c>
      <c r="F184" s="250" t="e">
        <f>+IF(C184="","",VLOOKUP(D184,'Tabla (BIT)'!$AH$3:$AI$104,2,0))</f>
        <v>#VALUE!</v>
      </c>
      <c r="G184" s="250" t="e">
        <f t="shared" si="31"/>
        <v>#VALUE!</v>
      </c>
      <c r="H184" s="251" t="e">
        <f t="shared" si="29"/>
        <v>#VALUE!</v>
      </c>
    </row>
    <row r="185" spans="3:8">
      <c r="C185" s="248" t="e">
        <f>+IF(OR(C184=B169-1,C184=""),"",C184+1)</f>
        <v>#VALUE!</v>
      </c>
      <c r="D185" s="249" t="e">
        <f t="shared" si="30"/>
        <v>#VALUE!</v>
      </c>
      <c r="E185" s="250" t="e">
        <f t="shared" si="28"/>
        <v>#VALUE!</v>
      </c>
      <c r="F185" s="250" t="e">
        <f>+IF(C185="","",VLOOKUP(D185,'Tabla (BIT)'!$AH$3:$AI$104,2,0))</f>
        <v>#VALUE!</v>
      </c>
      <c r="G185" s="250" t="e">
        <f t="shared" si="31"/>
        <v>#VALUE!</v>
      </c>
      <c r="H185" s="251" t="e">
        <f t="shared" si="29"/>
        <v>#VALUE!</v>
      </c>
    </row>
    <row r="186" spans="3:8">
      <c r="C186" s="248" t="e">
        <f>+IF(OR(C185=B169-1,C185=""),"",C185+1)</f>
        <v>#VALUE!</v>
      </c>
      <c r="D186" s="249" t="e">
        <f t="shared" si="30"/>
        <v>#VALUE!</v>
      </c>
      <c r="E186" s="250" t="e">
        <f t="shared" si="28"/>
        <v>#VALUE!</v>
      </c>
      <c r="F186" s="250" t="e">
        <f>+IF(C186="","",VLOOKUP(D186,'Tabla (BIT)'!$AH$3:$AI$104,2,0))</f>
        <v>#VALUE!</v>
      </c>
      <c r="G186" s="250" t="e">
        <f t="shared" si="31"/>
        <v>#VALUE!</v>
      </c>
      <c r="H186" s="251" t="e">
        <f t="shared" si="29"/>
        <v>#VALUE!</v>
      </c>
    </row>
    <row r="187" spans="3:8">
      <c r="C187" s="248" t="e">
        <f>+IF(OR(C186=B169-1,C186=""),"",C186+1)</f>
        <v>#VALUE!</v>
      </c>
      <c r="D187" s="249" t="e">
        <f t="shared" si="30"/>
        <v>#VALUE!</v>
      </c>
      <c r="E187" s="250" t="e">
        <f t="shared" si="28"/>
        <v>#VALUE!</v>
      </c>
      <c r="F187" s="250" t="e">
        <f>+IF(C187="","",VLOOKUP(D187,'Tabla (BIT)'!$AH$3:$AI$104,2,0))</f>
        <v>#VALUE!</v>
      </c>
      <c r="G187" s="250" t="e">
        <f t="shared" si="31"/>
        <v>#VALUE!</v>
      </c>
      <c r="H187" s="251" t="e">
        <f t="shared" si="29"/>
        <v>#VALUE!</v>
      </c>
    </row>
    <row r="188" spans="3:8">
      <c r="C188" s="248" t="e">
        <f>+IF(OR(C187=B169-1,C187=""),"",C187+1)</f>
        <v>#VALUE!</v>
      </c>
      <c r="D188" s="249" t="e">
        <f t="shared" si="30"/>
        <v>#VALUE!</v>
      </c>
      <c r="E188" s="250" t="e">
        <f t="shared" si="28"/>
        <v>#VALUE!</v>
      </c>
      <c r="F188" s="250" t="e">
        <f>+IF(C188="","",VLOOKUP(D188,'Tabla (BIT)'!$AH$3:$AI$104,2,0))</f>
        <v>#VALUE!</v>
      </c>
      <c r="G188" s="250" t="e">
        <f t="shared" si="31"/>
        <v>#VALUE!</v>
      </c>
      <c r="H188" s="251" t="e">
        <f t="shared" si="29"/>
        <v>#VALUE!</v>
      </c>
    </row>
    <row r="189" spans="3:8">
      <c r="C189" s="248" t="e">
        <f>+IF(OR(C188=B169-1,C188=""),"",C188+1)</f>
        <v>#VALUE!</v>
      </c>
      <c r="D189" s="249" t="e">
        <f t="shared" si="30"/>
        <v>#VALUE!</v>
      </c>
      <c r="E189" s="250" t="e">
        <f t="shared" si="28"/>
        <v>#VALUE!</v>
      </c>
      <c r="F189" s="250" t="e">
        <f>+IF(C189="","",VLOOKUP(D189,'Tabla (BIT)'!$AH$3:$AI$104,2,0))</f>
        <v>#VALUE!</v>
      </c>
      <c r="G189" s="250" t="e">
        <f t="shared" si="31"/>
        <v>#VALUE!</v>
      </c>
      <c r="H189" s="251" t="e">
        <f t="shared" si="29"/>
        <v>#VALUE!</v>
      </c>
    </row>
    <row r="190" spans="3:8">
      <c r="C190" s="248" t="e">
        <f>+IF(OR(C189=B169-1,C189=""),"",C189+1)</f>
        <v>#VALUE!</v>
      </c>
      <c r="D190" s="249" t="e">
        <f t="shared" si="30"/>
        <v>#VALUE!</v>
      </c>
      <c r="E190" s="250" t="e">
        <f t="shared" si="28"/>
        <v>#VALUE!</v>
      </c>
      <c r="F190" s="250" t="e">
        <f>+IF(C190="","",VLOOKUP(D190,'Tabla (BIT)'!$AH$3:$AI$104,2,0))</f>
        <v>#VALUE!</v>
      </c>
      <c r="G190" s="250" t="e">
        <f t="shared" si="31"/>
        <v>#VALUE!</v>
      </c>
      <c r="H190" s="251" t="e">
        <f t="shared" si="29"/>
        <v>#VALUE!</v>
      </c>
    </row>
    <row r="191" spans="3:8">
      <c r="C191" s="248" t="e">
        <f>+IF(OR(C190=B169-1,C190=""),"",C190+1)</f>
        <v>#VALUE!</v>
      </c>
      <c r="D191" s="249" t="e">
        <f t="shared" si="30"/>
        <v>#VALUE!</v>
      </c>
      <c r="E191" s="250" t="e">
        <f t="shared" si="28"/>
        <v>#VALUE!</v>
      </c>
      <c r="F191" s="250" t="e">
        <f>+IF(C191="","",VLOOKUP(D191,'Tabla (BIT)'!$AH$3:$AI$104,2,0))</f>
        <v>#VALUE!</v>
      </c>
      <c r="G191" s="250" t="e">
        <f t="shared" si="31"/>
        <v>#VALUE!</v>
      </c>
      <c r="H191" s="251" t="e">
        <f t="shared" si="29"/>
        <v>#VALUE!</v>
      </c>
    </row>
    <row r="192" spans="3:8">
      <c r="C192" s="248" t="e">
        <f>+IF(OR(C191=B169-1,C191=""),"",C191+1)</f>
        <v>#VALUE!</v>
      </c>
      <c r="D192" s="249" t="e">
        <f t="shared" si="30"/>
        <v>#VALUE!</v>
      </c>
      <c r="E192" s="250" t="e">
        <f t="shared" si="28"/>
        <v>#VALUE!</v>
      </c>
      <c r="F192" s="250" t="e">
        <f>+IF(C192="","",VLOOKUP(D192,'Tabla (BIT)'!$AH$3:$AI$104,2,0))</f>
        <v>#VALUE!</v>
      </c>
      <c r="G192" s="250" t="e">
        <f t="shared" si="31"/>
        <v>#VALUE!</v>
      </c>
      <c r="H192" s="251" t="e">
        <f t="shared" si="29"/>
        <v>#VALUE!</v>
      </c>
    </row>
    <row r="193" spans="1:8" ht="13.5" thickBot="1">
      <c r="C193" s="252" t="e">
        <f>+IF(OR(C192=B169-1,C192=""),"",C192+1)</f>
        <v>#VALUE!</v>
      </c>
      <c r="D193" s="253" t="e">
        <f t="shared" si="30"/>
        <v>#VALUE!</v>
      </c>
      <c r="E193" s="254" t="e">
        <f t="shared" si="28"/>
        <v>#VALUE!</v>
      </c>
      <c r="F193" s="254" t="e">
        <f>+IF(C193="","",VLOOKUP(D193,'Tabla (BIT)'!$AH$3:$AI$104,2,0))</f>
        <v>#VALUE!</v>
      </c>
      <c r="G193" s="254" t="e">
        <f t="shared" si="31"/>
        <v>#VALUE!</v>
      </c>
      <c r="H193" s="255" t="e">
        <f t="shared" si="29"/>
        <v>#VALUE!</v>
      </c>
    </row>
    <row r="195" spans="1:8">
      <c r="C195" s="1" t="s">
        <v>161</v>
      </c>
      <c r="D195" s="1" t="e">
        <f>+IF(D168=Plazo,"",D168+1)</f>
        <v>#VALUE!</v>
      </c>
      <c r="E195" s="1" t="s">
        <v>260</v>
      </c>
      <c r="F195" s="244" t="e">
        <f>+IF(OR(D195=Plazo,D195=""),0,SUM(H200:H220))</f>
        <v>#VALUE!</v>
      </c>
    </row>
    <row r="196" spans="1:8">
      <c r="A196" s="1" t="s">
        <v>262</v>
      </c>
      <c r="B196" s="1" t="e">
        <f>+HLOOKUP(D195,$B$1:$W$3,2,0)</f>
        <v>#VALUE!</v>
      </c>
    </row>
    <row r="197" spans="1:8">
      <c r="A197" s="1" t="s">
        <v>150</v>
      </c>
      <c r="B197" s="1" t="e">
        <f>+HLOOKUP(D195,$B$1:$W$3,3,0)</f>
        <v>#VALUE!</v>
      </c>
    </row>
    <row r="198" spans="1:8" ht="13.5" thickBot="1"/>
    <row r="199" spans="1:8">
      <c r="C199" s="245" t="s">
        <v>163</v>
      </c>
      <c r="D199" s="246" t="s">
        <v>150</v>
      </c>
      <c r="E199" s="246" t="s">
        <v>263</v>
      </c>
      <c r="F199" s="246" t="s">
        <v>254</v>
      </c>
      <c r="G199" s="246" t="s">
        <v>264</v>
      </c>
      <c r="H199" s="247" t="s">
        <v>265</v>
      </c>
    </row>
    <row r="200" spans="1:8">
      <c r="C200" s="248">
        <v>0</v>
      </c>
      <c r="D200" s="249" t="e">
        <f>+B197</f>
        <v>#VALUE!</v>
      </c>
      <c r="E200" s="250">
        <f t="shared" ref="E200:E220" si="32">+IF($C200="","",POWER(1/(1+Tasa),C200))</f>
        <v>1</v>
      </c>
      <c r="F200" s="250" t="e">
        <f>+IF(C200="","",VLOOKUP(D200,'Tabla (BIT)'!$AH$3:$AI$104,2,0))</f>
        <v>#VALUE!</v>
      </c>
      <c r="G200" s="250">
        <v>1</v>
      </c>
      <c r="H200" s="251">
        <f>+IF(C200="","",G200*E200)</f>
        <v>1</v>
      </c>
    </row>
    <row r="201" spans="1:8">
      <c r="C201" s="248" t="e">
        <f>+IF(OR(C200=B196-1,C200=""),"",C200+1)</f>
        <v>#VALUE!</v>
      </c>
      <c r="D201" s="249" t="e">
        <f>+IF(C201="","",D200+1)</f>
        <v>#VALUE!</v>
      </c>
      <c r="E201" s="250" t="e">
        <f t="shared" si="32"/>
        <v>#VALUE!</v>
      </c>
      <c r="F201" s="250" t="e">
        <f>+IF(C201="","",VLOOKUP(D201,'Tabla (BIT)'!$AH$3:$AI$104,2,0))</f>
        <v>#VALUE!</v>
      </c>
      <c r="G201" s="250" t="e">
        <f>+IF(F201="","",G200*(1-F200))</f>
        <v>#VALUE!</v>
      </c>
      <c r="H201" s="251" t="e">
        <f t="shared" ref="H201:H220" si="33">+IF(C201="","",G201*E201)</f>
        <v>#VALUE!</v>
      </c>
    </row>
    <row r="202" spans="1:8">
      <c r="C202" s="248" t="e">
        <f>+IF(OR(C201=B196-1,C201=""),"",C201+1)</f>
        <v>#VALUE!</v>
      </c>
      <c r="D202" s="249" t="e">
        <f t="shared" ref="D202:D220" si="34">+IF(C202="","",D201+1)</f>
        <v>#VALUE!</v>
      </c>
      <c r="E202" s="250" t="e">
        <f t="shared" si="32"/>
        <v>#VALUE!</v>
      </c>
      <c r="F202" s="250" t="e">
        <f>+IF(C202="","",VLOOKUP(D202,'Tabla (BIT)'!$AH$3:$AI$104,2,0))</f>
        <v>#VALUE!</v>
      </c>
      <c r="G202" s="250" t="e">
        <f t="shared" ref="G202:G220" si="35">+IF(F202="","",G201*(1-F201))</f>
        <v>#VALUE!</v>
      </c>
      <c r="H202" s="251" t="e">
        <f t="shared" si="33"/>
        <v>#VALUE!</v>
      </c>
    </row>
    <row r="203" spans="1:8">
      <c r="C203" s="248" t="e">
        <f>+IF(OR(C202=B196-1,C202=""),"",C202+1)</f>
        <v>#VALUE!</v>
      </c>
      <c r="D203" s="249" t="e">
        <f t="shared" si="34"/>
        <v>#VALUE!</v>
      </c>
      <c r="E203" s="250" t="e">
        <f t="shared" si="32"/>
        <v>#VALUE!</v>
      </c>
      <c r="F203" s="250" t="e">
        <f>+IF(C203="","",VLOOKUP(D203,'Tabla (BIT)'!$AH$3:$AI$104,2,0))</f>
        <v>#VALUE!</v>
      </c>
      <c r="G203" s="250" t="e">
        <f t="shared" si="35"/>
        <v>#VALUE!</v>
      </c>
      <c r="H203" s="251" t="e">
        <f t="shared" si="33"/>
        <v>#VALUE!</v>
      </c>
    </row>
    <row r="204" spans="1:8">
      <c r="C204" s="248" t="e">
        <f>+IF(OR(C203=B196-1,C203=""),"",C203+1)</f>
        <v>#VALUE!</v>
      </c>
      <c r="D204" s="249" t="e">
        <f t="shared" si="34"/>
        <v>#VALUE!</v>
      </c>
      <c r="E204" s="250" t="e">
        <f t="shared" si="32"/>
        <v>#VALUE!</v>
      </c>
      <c r="F204" s="250" t="e">
        <f>+IF(C204="","",VLOOKUP(D204,'Tabla (BIT)'!$AH$3:$AI$104,2,0))</f>
        <v>#VALUE!</v>
      </c>
      <c r="G204" s="250" t="e">
        <f t="shared" si="35"/>
        <v>#VALUE!</v>
      </c>
      <c r="H204" s="251" t="e">
        <f t="shared" si="33"/>
        <v>#VALUE!</v>
      </c>
    </row>
    <row r="205" spans="1:8">
      <c r="C205" s="248" t="e">
        <f>+IF(OR(C204=B196-1,C204=""),"",C204+1)</f>
        <v>#VALUE!</v>
      </c>
      <c r="D205" s="249" t="e">
        <f t="shared" si="34"/>
        <v>#VALUE!</v>
      </c>
      <c r="E205" s="250" t="e">
        <f t="shared" si="32"/>
        <v>#VALUE!</v>
      </c>
      <c r="F205" s="250" t="e">
        <f>+IF(C205="","",VLOOKUP(D205,'Tabla (BIT)'!$AH$3:$AI$104,2,0))</f>
        <v>#VALUE!</v>
      </c>
      <c r="G205" s="250" t="e">
        <f t="shared" si="35"/>
        <v>#VALUE!</v>
      </c>
      <c r="H205" s="251" t="e">
        <f t="shared" si="33"/>
        <v>#VALUE!</v>
      </c>
    </row>
    <row r="206" spans="1:8">
      <c r="C206" s="248" t="e">
        <f>+IF(OR(C205=B196-1,C205=""),"",C205+1)</f>
        <v>#VALUE!</v>
      </c>
      <c r="D206" s="249" t="e">
        <f t="shared" si="34"/>
        <v>#VALUE!</v>
      </c>
      <c r="E206" s="250" t="e">
        <f t="shared" si="32"/>
        <v>#VALUE!</v>
      </c>
      <c r="F206" s="250" t="e">
        <f>+IF(C206="","",VLOOKUP(D206,'Tabla (BIT)'!$AH$3:$AI$104,2,0))</f>
        <v>#VALUE!</v>
      </c>
      <c r="G206" s="250" t="e">
        <f t="shared" si="35"/>
        <v>#VALUE!</v>
      </c>
      <c r="H206" s="251" t="e">
        <f t="shared" si="33"/>
        <v>#VALUE!</v>
      </c>
    </row>
    <row r="207" spans="1:8">
      <c r="C207" s="248" t="e">
        <f>+IF(OR(C206=B196-1,C206=""),"",C206+1)</f>
        <v>#VALUE!</v>
      </c>
      <c r="D207" s="249" t="e">
        <f t="shared" si="34"/>
        <v>#VALUE!</v>
      </c>
      <c r="E207" s="250" t="e">
        <f t="shared" si="32"/>
        <v>#VALUE!</v>
      </c>
      <c r="F207" s="250" t="e">
        <f>+IF(C207="","",VLOOKUP(D207,'Tabla (BIT)'!$AH$3:$AI$104,2,0))</f>
        <v>#VALUE!</v>
      </c>
      <c r="G207" s="250" t="e">
        <f t="shared" si="35"/>
        <v>#VALUE!</v>
      </c>
      <c r="H207" s="251" t="e">
        <f t="shared" si="33"/>
        <v>#VALUE!</v>
      </c>
    </row>
    <row r="208" spans="1:8">
      <c r="C208" s="248" t="e">
        <f>+IF(OR(C207=B196-1,C207=""),"",C207+1)</f>
        <v>#VALUE!</v>
      </c>
      <c r="D208" s="249" t="e">
        <f t="shared" si="34"/>
        <v>#VALUE!</v>
      </c>
      <c r="E208" s="250" t="e">
        <f t="shared" si="32"/>
        <v>#VALUE!</v>
      </c>
      <c r="F208" s="250" t="e">
        <f>+IF(C208="","",VLOOKUP(D208,'Tabla (BIT)'!$AH$3:$AI$104,2,0))</f>
        <v>#VALUE!</v>
      </c>
      <c r="G208" s="250" t="e">
        <f t="shared" si="35"/>
        <v>#VALUE!</v>
      </c>
      <c r="H208" s="251" t="e">
        <f t="shared" si="33"/>
        <v>#VALUE!</v>
      </c>
    </row>
    <row r="209" spans="1:8">
      <c r="C209" s="248" t="e">
        <f>+IF(OR(C208=B196-1,C208=""),"",C208+1)</f>
        <v>#VALUE!</v>
      </c>
      <c r="D209" s="249" t="e">
        <f t="shared" si="34"/>
        <v>#VALUE!</v>
      </c>
      <c r="E209" s="250" t="e">
        <f t="shared" si="32"/>
        <v>#VALUE!</v>
      </c>
      <c r="F209" s="250" t="e">
        <f>+IF(C209="","",VLOOKUP(D209,'Tabla (BIT)'!$AH$3:$AI$104,2,0))</f>
        <v>#VALUE!</v>
      </c>
      <c r="G209" s="250" t="e">
        <f t="shared" si="35"/>
        <v>#VALUE!</v>
      </c>
      <c r="H209" s="251" t="e">
        <f t="shared" si="33"/>
        <v>#VALUE!</v>
      </c>
    </row>
    <row r="210" spans="1:8">
      <c r="C210" s="248" t="e">
        <f>+IF(OR(C209=B196-1,C209=""),"",C209+1)</f>
        <v>#VALUE!</v>
      </c>
      <c r="D210" s="249" t="e">
        <f t="shared" si="34"/>
        <v>#VALUE!</v>
      </c>
      <c r="E210" s="250" t="e">
        <f t="shared" si="32"/>
        <v>#VALUE!</v>
      </c>
      <c r="F210" s="250" t="e">
        <f>+IF(C210="","",VLOOKUP(D210,'Tabla (BIT)'!$AH$3:$AI$104,2,0))</f>
        <v>#VALUE!</v>
      </c>
      <c r="G210" s="250" t="e">
        <f t="shared" si="35"/>
        <v>#VALUE!</v>
      </c>
      <c r="H210" s="251" t="e">
        <f t="shared" si="33"/>
        <v>#VALUE!</v>
      </c>
    </row>
    <row r="211" spans="1:8">
      <c r="C211" s="248" t="e">
        <f>+IF(OR(C210=B196-1,C210=""),"",C210+1)</f>
        <v>#VALUE!</v>
      </c>
      <c r="D211" s="249" t="e">
        <f t="shared" si="34"/>
        <v>#VALUE!</v>
      </c>
      <c r="E211" s="250" t="e">
        <f t="shared" si="32"/>
        <v>#VALUE!</v>
      </c>
      <c r="F211" s="250" t="e">
        <f>+IF(C211="","",VLOOKUP(D211,'Tabla (BIT)'!$AH$3:$AI$104,2,0))</f>
        <v>#VALUE!</v>
      </c>
      <c r="G211" s="250" t="e">
        <f t="shared" si="35"/>
        <v>#VALUE!</v>
      </c>
      <c r="H211" s="251" t="e">
        <f t="shared" si="33"/>
        <v>#VALUE!</v>
      </c>
    </row>
    <row r="212" spans="1:8">
      <c r="C212" s="248" t="e">
        <f>+IF(OR(C211=B196-1,C211=""),"",C211+1)</f>
        <v>#VALUE!</v>
      </c>
      <c r="D212" s="249" t="e">
        <f t="shared" si="34"/>
        <v>#VALUE!</v>
      </c>
      <c r="E212" s="250" t="e">
        <f t="shared" si="32"/>
        <v>#VALUE!</v>
      </c>
      <c r="F212" s="250" t="e">
        <f>+IF(C212="","",VLOOKUP(D212,'Tabla (BIT)'!$AH$3:$AI$104,2,0))</f>
        <v>#VALUE!</v>
      </c>
      <c r="G212" s="250" t="e">
        <f t="shared" si="35"/>
        <v>#VALUE!</v>
      </c>
      <c r="H212" s="251" t="e">
        <f t="shared" si="33"/>
        <v>#VALUE!</v>
      </c>
    </row>
    <row r="213" spans="1:8">
      <c r="C213" s="248" t="e">
        <f>+IF(OR(C212=B196-1,C212=""),"",C212+1)</f>
        <v>#VALUE!</v>
      </c>
      <c r="D213" s="249" t="e">
        <f t="shared" si="34"/>
        <v>#VALUE!</v>
      </c>
      <c r="E213" s="250" t="e">
        <f t="shared" si="32"/>
        <v>#VALUE!</v>
      </c>
      <c r="F213" s="250" t="e">
        <f>+IF(C213="","",VLOOKUP(D213,'Tabla (BIT)'!$AH$3:$AI$104,2,0))</f>
        <v>#VALUE!</v>
      </c>
      <c r="G213" s="250" t="e">
        <f t="shared" si="35"/>
        <v>#VALUE!</v>
      </c>
      <c r="H213" s="251" t="e">
        <f t="shared" si="33"/>
        <v>#VALUE!</v>
      </c>
    </row>
    <row r="214" spans="1:8">
      <c r="C214" s="248" t="e">
        <f>+IF(OR(C213=B196-1,C213=""),"",C213+1)</f>
        <v>#VALUE!</v>
      </c>
      <c r="D214" s="249" t="e">
        <f t="shared" si="34"/>
        <v>#VALUE!</v>
      </c>
      <c r="E214" s="250" t="e">
        <f t="shared" si="32"/>
        <v>#VALUE!</v>
      </c>
      <c r="F214" s="250" t="e">
        <f>+IF(C214="","",VLOOKUP(D214,'Tabla (BIT)'!$AH$3:$AI$104,2,0))</f>
        <v>#VALUE!</v>
      </c>
      <c r="G214" s="250" t="e">
        <f t="shared" si="35"/>
        <v>#VALUE!</v>
      </c>
      <c r="H214" s="251" t="e">
        <f t="shared" si="33"/>
        <v>#VALUE!</v>
      </c>
    </row>
    <row r="215" spans="1:8">
      <c r="C215" s="248" t="e">
        <f>+IF(OR(C214=B196-1,C214=""),"",C214+1)</f>
        <v>#VALUE!</v>
      </c>
      <c r="D215" s="249" t="e">
        <f t="shared" si="34"/>
        <v>#VALUE!</v>
      </c>
      <c r="E215" s="250" t="e">
        <f t="shared" si="32"/>
        <v>#VALUE!</v>
      </c>
      <c r="F215" s="250" t="e">
        <f>+IF(C215="","",VLOOKUP(D215,'Tabla (BIT)'!$AH$3:$AI$104,2,0))</f>
        <v>#VALUE!</v>
      </c>
      <c r="G215" s="250" t="e">
        <f t="shared" si="35"/>
        <v>#VALUE!</v>
      </c>
      <c r="H215" s="251" t="e">
        <f t="shared" si="33"/>
        <v>#VALUE!</v>
      </c>
    </row>
    <row r="216" spans="1:8">
      <c r="C216" s="248" t="e">
        <f>+IF(OR(C215=B196-1,C215=""),"",C215+1)</f>
        <v>#VALUE!</v>
      </c>
      <c r="D216" s="249" t="e">
        <f t="shared" si="34"/>
        <v>#VALUE!</v>
      </c>
      <c r="E216" s="250" t="e">
        <f t="shared" si="32"/>
        <v>#VALUE!</v>
      </c>
      <c r="F216" s="250" t="e">
        <f>+IF(C216="","",VLOOKUP(D216,'Tabla (BIT)'!$AH$3:$AI$104,2,0))</f>
        <v>#VALUE!</v>
      </c>
      <c r="G216" s="250" t="e">
        <f t="shared" si="35"/>
        <v>#VALUE!</v>
      </c>
      <c r="H216" s="251" t="e">
        <f t="shared" si="33"/>
        <v>#VALUE!</v>
      </c>
    </row>
    <row r="217" spans="1:8">
      <c r="C217" s="248" t="e">
        <f>+IF(OR(C216=B196-1,C216=""),"",C216+1)</f>
        <v>#VALUE!</v>
      </c>
      <c r="D217" s="249" t="e">
        <f t="shared" si="34"/>
        <v>#VALUE!</v>
      </c>
      <c r="E217" s="250" t="e">
        <f t="shared" si="32"/>
        <v>#VALUE!</v>
      </c>
      <c r="F217" s="250" t="e">
        <f>+IF(C217="","",VLOOKUP(D217,'Tabla (BIT)'!$AH$3:$AI$104,2,0))</f>
        <v>#VALUE!</v>
      </c>
      <c r="G217" s="250" t="e">
        <f t="shared" si="35"/>
        <v>#VALUE!</v>
      </c>
      <c r="H217" s="251" t="e">
        <f t="shared" si="33"/>
        <v>#VALUE!</v>
      </c>
    </row>
    <row r="218" spans="1:8">
      <c r="C218" s="248" t="e">
        <f>+IF(OR(C217=B196-1,C217=""),"",C217+1)</f>
        <v>#VALUE!</v>
      </c>
      <c r="D218" s="249" t="e">
        <f t="shared" si="34"/>
        <v>#VALUE!</v>
      </c>
      <c r="E218" s="250" t="e">
        <f t="shared" si="32"/>
        <v>#VALUE!</v>
      </c>
      <c r="F218" s="250" t="e">
        <f>+IF(C218="","",VLOOKUP(D218,'Tabla (BIT)'!$AH$3:$AI$104,2,0))</f>
        <v>#VALUE!</v>
      </c>
      <c r="G218" s="250" t="e">
        <f t="shared" si="35"/>
        <v>#VALUE!</v>
      </c>
      <c r="H218" s="251" t="e">
        <f t="shared" si="33"/>
        <v>#VALUE!</v>
      </c>
    </row>
    <row r="219" spans="1:8">
      <c r="C219" s="248" t="e">
        <f>+IF(OR(C218=B196-1,C218=""),"",C218+1)</f>
        <v>#VALUE!</v>
      </c>
      <c r="D219" s="249" t="e">
        <f t="shared" si="34"/>
        <v>#VALUE!</v>
      </c>
      <c r="E219" s="250" t="e">
        <f t="shared" si="32"/>
        <v>#VALUE!</v>
      </c>
      <c r="F219" s="250" t="e">
        <f>+IF(C219="","",VLOOKUP(D219,'Tabla (BIT)'!$AH$3:$AI$104,2,0))</f>
        <v>#VALUE!</v>
      </c>
      <c r="G219" s="250" t="e">
        <f t="shared" si="35"/>
        <v>#VALUE!</v>
      </c>
      <c r="H219" s="251" t="e">
        <f t="shared" si="33"/>
        <v>#VALUE!</v>
      </c>
    </row>
    <row r="220" spans="1:8" ht="13.5" thickBot="1">
      <c r="C220" s="252" t="e">
        <f>+IF(OR(C219=B196-1,C219=""),"",C219+1)</f>
        <v>#VALUE!</v>
      </c>
      <c r="D220" s="253" t="e">
        <f t="shared" si="34"/>
        <v>#VALUE!</v>
      </c>
      <c r="E220" s="254" t="e">
        <f t="shared" si="32"/>
        <v>#VALUE!</v>
      </c>
      <c r="F220" s="254" t="e">
        <f>+IF(C220="","",VLOOKUP(D220,'Tabla (BIT)'!$AH$3:$AI$104,2,0))</f>
        <v>#VALUE!</v>
      </c>
      <c r="G220" s="254" t="e">
        <f t="shared" si="35"/>
        <v>#VALUE!</v>
      </c>
      <c r="H220" s="255" t="e">
        <f t="shared" si="33"/>
        <v>#VALUE!</v>
      </c>
    </row>
    <row r="222" spans="1:8">
      <c r="C222" s="1" t="s">
        <v>161</v>
      </c>
      <c r="D222" s="1" t="e">
        <f>+IF(D195=Plazo,"",D195+1)</f>
        <v>#VALUE!</v>
      </c>
      <c r="E222" s="1" t="s">
        <v>260</v>
      </c>
      <c r="F222" s="244" t="e">
        <f>+IF(OR(D222=Plazo,D222=""),0,SUM(H227:H247))</f>
        <v>#VALUE!</v>
      </c>
    </row>
    <row r="223" spans="1:8">
      <c r="A223" s="1" t="s">
        <v>262</v>
      </c>
      <c r="B223" s="1" t="e">
        <f>+HLOOKUP(D222,$B$1:$W$3,2,0)</f>
        <v>#VALUE!</v>
      </c>
    </row>
    <row r="224" spans="1:8">
      <c r="A224" s="1" t="s">
        <v>150</v>
      </c>
      <c r="B224" s="1" t="e">
        <f>+HLOOKUP(D222,$B$1:$W$3,3,0)</f>
        <v>#VALUE!</v>
      </c>
    </row>
    <row r="225" spans="3:8" ht="13.5" thickBot="1"/>
    <row r="226" spans="3:8">
      <c r="C226" s="245" t="s">
        <v>163</v>
      </c>
      <c r="D226" s="246" t="s">
        <v>150</v>
      </c>
      <c r="E226" s="246" t="s">
        <v>263</v>
      </c>
      <c r="F226" s="246" t="s">
        <v>254</v>
      </c>
      <c r="G226" s="246" t="s">
        <v>264</v>
      </c>
      <c r="H226" s="247" t="s">
        <v>265</v>
      </c>
    </row>
    <row r="227" spans="3:8">
      <c r="C227" s="248">
        <v>0</v>
      </c>
      <c r="D227" s="249" t="e">
        <f>+B224</f>
        <v>#VALUE!</v>
      </c>
      <c r="E227" s="250">
        <f t="shared" ref="E227:E247" si="36">+IF($C227="","",POWER(1/(1+Tasa),C227))</f>
        <v>1</v>
      </c>
      <c r="F227" s="250" t="e">
        <f>+IF(C227="","",VLOOKUP(D227,'Tabla (BIT)'!$AH$3:$AI$104,2,0))</f>
        <v>#VALUE!</v>
      </c>
      <c r="G227" s="250">
        <v>1</v>
      </c>
      <c r="H227" s="251">
        <f>+IF(C227="","",G227*E227)</f>
        <v>1</v>
      </c>
    </row>
    <row r="228" spans="3:8">
      <c r="C228" s="248" t="e">
        <f>+IF(OR(C227=B223-1,C227=""),"",C227+1)</f>
        <v>#VALUE!</v>
      </c>
      <c r="D228" s="249" t="e">
        <f>+IF(C228="","",D227+1)</f>
        <v>#VALUE!</v>
      </c>
      <c r="E228" s="250" t="e">
        <f t="shared" si="36"/>
        <v>#VALUE!</v>
      </c>
      <c r="F228" s="250" t="e">
        <f>+IF(C228="","",VLOOKUP(D228,'Tabla (BIT)'!$AH$3:$AI$104,2,0))</f>
        <v>#VALUE!</v>
      </c>
      <c r="G228" s="250" t="e">
        <f>+IF(F228="","",G227*(1-F227))</f>
        <v>#VALUE!</v>
      </c>
      <c r="H228" s="251" t="e">
        <f t="shared" ref="H228:H247" si="37">+IF(C228="","",G228*E228)</f>
        <v>#VALUE!</v>
      </c>
    </row>
    <row r="229" spans="3:8">
      <c r="C229" s="248" t="e">
        <f>+IF(OR(C228=B223-1,C228=""),"",C228+1)</f>
        <v>#VALUE!</v>
      </c>
      <c r="D229" s="249" t="e">
        <f t="shared" ref="D229:D247" si="38">+IF(C229="","",D228+1)</f>
        <v>#VALUE!</v>
      </c>
      <c r="E229" s="250" t="e">
        <f t="shared" si="36"/>
        <v>#VALUE!</v>
      </c>
      <c r="F229" s="250" t="e">
        <f>+IF(C229="","",VLOOKUP(D229,'Tabla (BIT)'!$AH$3:$AI$104,2,0))</f>
        <v>#VALUE!</v>
      </c>
      <c r="G229" s="250" t="e">
        <f t="shared" ref="G229:G247" si="39">+IF(F229="","",G228*(1-F228))</f>
        <v>#VALUE!</v>
      </c>
      <c r="H229" s="251" t="e">
        <f t="shared" si="37"/>
        <v>#VALUE!</v>
      </c>
    </row>
    <row r="230" spans="3:8">
      <c r="C230" s="248" t="e">
        <f>+IF(OR(C229=B223-1,C229=""),"",C229+1)</f>
        <v>#VALUE!</v>
      </c>
      <c r="D230" s="249" t="e">
        <f t="shared" si="38"/>
        <v>#VALUE!</v>
      </c>
      <c r="E230" s="250" t="e">
        <f t="shared" si="36"/>
        <v>#VALUE!</v>
      </c>
      <c r="F230" s="250" t="e">
        <f>+IF(C230="","",VLOOKUP(D230,'Tabla (BIT)'!$AH$3:$AI$104,2,0))</f>
        <v>#VALUE!</v>
      </c>
      <c r="G230" s="250" t="e">
        <f t="shared" si="39"/>
        <v>#VALUE!</v>
      </c>
      <c r="H230" s="251" t="e">
        <f t="shared" si="37"/>
        <v>#VALUE!</v>
      </c>
    </row>
    <row r="231" spans="3:8">
      <c r="C231" s="248" t="e">
        <f>+IF(OR(C230=B223-1,C230=""),"",C230+1)</f>
        <v>#VALUE!</v>
      </c>
      <c r="D231" s="249" t="e">
        <f t="shared" si="38"/>
        <v>#VALUE!</v>
      </c>
      <c r="E231" s="250" t="e">
        <f t="shared" si="36"/>
        <v>#VALUE!</v>
      </c>
      <c r="F231" s="250" t="e">
        <f>+IF(C231="","",VLOOKUP(D231,'Tabla (BIT)'!$AH$3:$AI$104,2,0))</f>
        <v>#VALUE!</v>
      </c>
      <c r="G231" s="250" t="e">
        <f t="shared" si="39"/>
        <v>#VALUE!</v>
      </c>
      <c r="H231" s="251" t="e">
        <f t="shared" si="37"/>
        <v>#VALUE!</v>
      </c>
    </row>
    <row r="232" spans="3:8">
      <c r="C232" s="248" t="e">
        <f>+IF(OR(C231=B223-1,C231=""),"",C231+1)</f>
        <v>#VALUE!</v>
      </c>
      <c r="D232" s="249" t="e">
        <f t="shared" si="38"/>
        <v>#VALUE!</v>
      </c>
      <c r="E232" s="250" t="e">
        <f t="shared" si="36"/>
        <v>#VALUE!</v>
      </c>
      <c r="F232" s="250" t="e">
        <f>+IF(C232="","",VLOOKUP(D232,'Tabla (BIT)'!$AH$3:$AI$104,2,0))</f>
        <v>#VALUE!</v>
      </c>
      <c r="G232" s="250" t="e">
        <f t="shared" si="39"/>
        <v>#VALUE!</v>
      </c>
      <c r="H232" s="251" t="e">
        <f t="shared" si="37"/>
        <v>#VALUE!</v>
      </c>
    </row>
    <row r="233" spans="3:8">
      <c r="C233" s="248" t="e">
        <f>+IF(OR(C232=B223-1,C232=""),"",C232+1)</f>
        <v>#VALUE!</v>
      </c>
      <c r="D233" s="249" t="e">
        <f t="shared" si="38"/>
        <v>#VALUE!</v>
      </c>
      <c r="E233" s="250" t="e">
        <f t="shared" si="36"/>
        <v>#VALUE!</v>
      </c>
      <c r="F233" s="250" t="e">
        <f>+IF(C233="","",VLOOKUP(D233,'Tabla (BIT)'!$AH$3:$AI$104,2,0))</f>
        <v>#VALUE!</v>
      </c>
      <c r="G233" s="250" t="e">
        <f t="shared" si="39"/>
        <v>#VALUE!</v>
      </c>
      <c r="H233" s="251" t="e">
        <f t="shared" si="37"/>
        <v>#VALUE!</v>
      </c>
    </row>
    <row r="234" spans="3:8">
      <c r="C234" s="248" t="e">
        <f>+IF(OR(C233=B223-1,C233=""),"",C233+1)</f>
        <v>#VALUE!</v>
      </c>
      <c r="D234" s="249" t="e">
        <f t="shared" si="38"/>
        <v>#VALUE!</v>
      </c>
      <c r="E234" s="250" t="e">
        <f t="shared" si="36"/>
        <v>#VALUE!</v>
      </c>
      <c r="F234" s="250" t="e">
        <f>+IF(C234="","",VLOOKUP(D234,'Tabla (BIT)'!$AH$3:$AI$104,2,0))</f>
        <v>#VALUE!</v>
      </c>
      <c r="G234" s="250" t="e">
        <f t="shared" si="39"/>
        <v>#VALUE!</v>
      </c>
      <c r="H234" s="251" t="e">
        <f t="shared" si="37"/>
        <v>#VALUE!</v>
      </c>
    </row>
    <row r="235" spans="3:8">
      <c r="C235" s="248" t="e">
        <f>+IF(OR(C234=B223-1,C234=""),"",C234+1)</f>
        <v>#VALUE!</v>
      </c>
      <c r="D235" s="249" t="e">
        <f t="shared" si="38"/>
        <v>#VALUE!</v>
      </c>
      <c r="E235" s="250" t="e">
        <f t="shared" si="36"/>
        <v>#VALUE!</v>
      </c>
      <c r="F235" s="250" t="e">
        <f>+IF(C235="","",VLOOKUP(D235,'Tabla (BIT)'!$AH$3:$AI$104,2,0))</f>
        <v>#VALUE!</v>
      </c>
      <c r="G235" s="250" t="e">
        <f t="shared" si="39"/>
        <v>#VALUE!</v>
      </c>
      <c r="H235" s="251" t="e">
        <f t="shared" si="37"/>
        <v>#VALUE!</v>
      </c>
    </row>
    <row r="236" spans="3:8">
      <c r="C236" s="248" t="e">
        <f>+IF(OR(C235=B223-1,C235=""),"",C235+1)</f>
        <v>#VALUE!</v>
      </c>
      <c r="D236" s="249" t="e">
        <f t="shared" si="38"/>
        <v>#VALUE!</v>
      </c>
      <c r="E236" s="250" t="e">
        <f t="shared" si="36"/>
        <v>#VALUE!</v>
      </c>
      <c r="F236" s="250" t="e">
        <f>+IF(C236="","",VLOOKUP(D236,'Tabla (BIT)'!$AH$3:$AI$104,2,0))</f>
        <v>#VALUE!</v>
      </c>
      <c r="G236" s="250" t="e">
        <f t="shared" si="39"/>
        <v>#VALUE!</v>
      </c>
      <c r="H236" s="251" t="e">
        <f t="shared" si="37"/>
        <v>#VALUE!</v>
      </c>
    </row>
    <row r="237" spans="3:8">
      <c r="C237" s="248" t="e">
        <f>+IF(OR(C236=B223-1,C236=""),"",C236+1)</f>
        <v>#VALUE!</v>
      </c>
      <c r="D237" s="249" t="e">
        <f t="shared" si="38"/>
        <v>#VALUE!</v>
      </c>
      <c r="E237" s="250" t="e">
        <f t="shared" si="36"/>
        <v>#VALUE!</v>
      </c>
      <c r="F237" s="250" t="e">
        <f>+IF(C237="","",VLOOKUP(D237,'Tabla (BIT)'!$AH$3:$AI$104,2,0))</f>
        <v>#VALUE!</v>
      </c>
      <c r="G237" s="250" t="e">
        <f t="shared" si="39"/>
        <v>#VALUE!</v>
      </c>
      <c r="H237" s="251" t="e">
        <f t="shared" si="37"/>
        <v>#VALUE!</v>
      </c>
    </row>
    <row r="238" spans="3:8">
      <c r="C238" s="248" t="e">
        <f>+IF(OR(C237=B223-1,C237=""),"",C237+1)</f>
        <v>#VALUE!</v>
      </c>
      <c r="D238" s="249" t="e">
        <f t="shared" si="38"/>
        <v>#VALUE!</v>
      </c>
      <c r="E238" s="250" t="e">
        <f t="shared" si="36"/>
        <v>#VALUE!</v>
      </c>
      <c r="F238" s="250" t="e">
        <f>+IF(C238="","",VLOOKUP(D238,'Tabla (BIT)'!$AH$3:$AI$104,2,0))</f>
        <v>#VALUE!</v>
      </c>
      <c r="G238" s="250" t="e">
        <f t="shared" si="39"/>
        <v>#VALUE!</v>
      </c>
      <c r="H238" s="251" t="e">
        <f t="shared" si="37"/>
        <v>#VALUE!</v>
      </c>
    </row>
    <row r="239" spans="3:8">
      <c r="C239" s="248" t="e">
        <f>+IF(OR(C238=B223-1,C238=""),"",C238+1)</f>
        <v>#VALUE!</v>
      </c>
      <c r="D239" s="249" t="e">
        <f t="shared" si="38"/>
        <v>#VALUE!</v>
      </c>
      <c r="E239" s="250" t="e">
        <f t="shared" si="36"/>
        <v>#VALUE!</v>
      </c>
      <c r="F239" s="250" t="e">
        <f>+IF(C239="","",VLOOKUP(D239,'Tabla (BIT)'!$AH$3:$AI$104,2,0))</f>
        <v>#VALUE!</v>
      </c>
      <c r="G239" s="250" t="e">
        <f t="shared" si="39"/>
        <v>#VALUE!</v>
      </c>
      <c r="H239" s="251" t="e">
        <f t="shared" si="37"/>
        <v>#VALUE!</v>
      </c>
    </row>
    <row r="240" spans="3:8">
      <c r="C240" s="248" t="e">
        <f>+IF(OR(C239=B223-1,C239=""),"",C239+1)</f>
        <v>#VALUE!</v>
      </c>
      <c r="D240" s="249" t="e">
        <f t="shared" si="38"/>
        <v>#VALUE!</v>
      </c>
      <c r="E240" s="250" t="e">
        <f t="shared" si="36"/>
        <v>#VALUE!</v>
      </c>
      <c r="F240" s="250" t="e">
        <f>+IF(C240="","",VLOOKUP(D240,'Tabla (BIT)'!$AH$3:$AI$104,2,0))</f>
        <v>#VALUE!</v>
      </c>
      <c r="G240" s="250" t="e">
        <f t="shared" si="39"/>
        <v>#VALUE!</v>
      </c>
      <c r="H240" s="251" t="e">
        <f t="shared" si="37"/>
        <v>#VALUE!</v>
      </c>
    </row>
    <row r="241" spans="1:8">
      <c r="C241" s="248" t="e">
        <f>+IF(OR(C240=B223-1,C240=""),"",C240+1)</f>
        <v>#VALUE!</v>
      </c>
      <c r="D241" s="249" t="e">
        <f t="shared" si="38"/>
        <v>#VALUE!</v>
      </c>
      <c r="E241" s="250" t="e">
        <f t="shared" si="36"/>
        <v>#VALUE!</v>
      </c>
      <c r="F241" s="250" t="e">
        <f>+IF(C241="","",VLOOKUP(D241,'Tabla (BIT)'!$AH$3:$AI$104,2,0))</f>
        <v>#VALUE!</v>
      </c>
      <c r="G241" s="250" t="e">
        <f t="shared" si="39"/>
        <v>#VALUE!</v>
      </c>
      <c r="H241" s="251" t="e">
        <f t="shared" si="37"/>
        <v>#VALUE!</v>
      </c>
    </row>
    <row r="242" spans="1:8">
      <c r="C242" s="248" t="e">
        <f>+IF(OR(C241=B223-1,C241=""),"",C241+1)</f>
        <v>#VALUE!</v>
      </c>
      <c r="D242" s="249" t="e">
        <f t="shared" si="38"/>
        <v>#VALUE!</v>
      </c>
      <c r="E242" s="250" t="e">
        <f t="shared" si="36"/>
        <v>#VALUE!</v>
      </c>
      <c r="F242" s="250" t="e">
        <f>+IF(C242="","",VLOOKUP(D242,'Tabla (BIT)'!$AH$3:$AI$104,2,0))</f>
        <v>#VALUE!</v>
      </c>
      <c r="G242" s="250" t="e">
        <f t="shared" si="39"/>
        <v>#VALUE!</v>
      </c>
      <c r="H242" s="251" t="e">
        <f t="shared" si="37"/>
        <v>#VALUE!</v>
      </c>
    </row>
    <row r="243" spans="1:8">
      <c r="C243" s="248" t="e">
        <f>+IF(OR(C242=B223-1,C242=""),"",C242+1)</f>
        <v>#VALUE!</v>
      </c>
      <c r="D243" s="249" t="e">
        <f t="shared" si="38"/>
        <v>#VALUE!</v>
      </c>
      <c r="E243" s="250" t="e">
        <f t="shared" si="36"/>
        <v>#VALUE!</v>
      </c>
      <c r="F243" s="250" t="e">
        <f>+IF(C243="","",VLOOKUP(D243,'Tabla (BIT)'!$AH$3:$AI$104,2,0))</f>
        <v>#VALUE!</v>
      </c>
      <c r="G243" s="250" t="e">
        <f t="shared" si="39"/>
        <v>#VALUE!</v>
      </c>
      <c r="H243" s="251" t="e">
        <f t="shared" si="37"/>
        <v>#VALUE!</v>
      </c>
    </row>
    <row r="244" spans="1:8">
      <c r="C244" s="248" t="e">
        <f>+IF(OR(C243=B223-1,C243=""),"",C243+1)</f>
        <v>#VALUE!</v>
      </c>
      <c r="D244" s="249" t="e">
        <f t="shared" si="38"/>
        <v>#VALUE!</v>
      </c>
      <c r="E244" s="250" t="e">
        <f t="shared" si="36"/>
        <v>#VALUE!</v>
      </c>
      <c r="F244" s="250" t="e">
        <f>+IF(C244="","",VLOOKUP(D244,'Tabla (BIT)'!$AH$3:$AI$104,2,0))</f>
        <v>#VALUE!</v>
      </c>
      <c r="G244" s="250" t="e">
        <f t="shared" si="39"/>
        <v>#VALUE!</v>
      </c>
      <c r="H244" s="251" t="e">
        <f t="shared" si="37"/>
        <v>#VALUE!</v>
      </c>
    </row>
    <row r="245" spans="1:8">
      <c r="C245" s="248" t="e">
        <f>+IF(OR(C244=B223-1,C244=""),"",C244+1)</f>
        <v>#VALUE!</v>
      </c>
      <c r="D245" s="249" t="e">
        <f t="shared" si="38"/>
        <v>#VALUE!</v>
      </c>
      <c r="E245" s="250" t="e">
        <f t="shared" si="36"/>
        <v>#VALUE!</v>
      </c>
      <c r="F245" s="250" t="e">
        <f>+IF(C245="","",VLOOKUP(D245,'Tabla (BIT)'!$AH$3:$AI$104,2,0))</f>
        <v>#VALUE!</v>
      </c>
      <c r="G245" s="250" t="e">
        <f t="shared" si="39"/>
        <v>#VALUE!</v>
      </c>
      <c r="H245" s="251" t="e">
        <f t="shared" si="37"/>
        <v>#VALUE!</v>
      </c>
    </row>
    <row r="246" spans="1:8">
      <c r="C246" s="248" t="e">
        <f>+IF(OR(C245=B223-1,C245=""),"",C245+1)</f>
        <v>#VALUE!</v>
      </c>
      <c r="D246" s="249" t="e">
        <f t="shared" si="38"/>
        <v>#VALUE!</v>
      </c>
      <c r="E246" s="250" t="e">
        <f t="shared" si="36"/>
        <v>#VALUE!</v>
      </c>
      <c r="F246" s="250" t="e">
        <f>+IF(C246="","",VLOOKUP(D246,'Tabla (BIT)'!$AH$3:$AI$104,2,0))</f>
        <v>#VALUE!</v>
      </c>
      <c r="G246" s="250" t="e">
        <f t="shared" si="39"/>
        <v>#VALUE!</v>
      </c>
      <c r="H246" s="251" t="e">
        <f t="shared" si="37"/>
        <v>#VALUE!</v>
      </c>
    </row>
    <row r="247" spans="1:8" ht="13.5" thickBot="1">
      <c r="C247" s="252" t="e">
        <f>+IF(OR(C246=B223-1,C246=""),"",C246+1)</f>
        <v>#VALUE!</v>
      </c>
      <c r="D247" s="253" t="e">
        <f t="shared" si="38"/>
        <v>#VALUE!</v>
      </c>
      <c r="E247" s="254" t="e">
        <f t="shared" si="36"/>
        <v>#VALUE!</v>
      </c>
      <c r="F247" s="254" t="e">
        <f>+IF(C247="","",VLOOKUP(D247,'Tabla (BIT)'!$AH$3:$AI$104,2,0))</f>
        <v>#VALUE!</v>
      </c>
      <c r="G247" s="254" t="e">
        <f t="shared" si="39"/>
        <v>#VALUE!</v>
      </c>
      <c r="H247" s="255" t="e">
        <f t="shared" si="37"/>
        <v>#VALUE!</v>
      </c>
    </row>
    <row r="249" spans="1:8">
      <c r="C249" s="1" t="s">
        <v>161</v>
      </c>
      <c r="D249" s="1" t="e">
        <f>+IF(D222=Plazo,"",D222+1)</f>
        <v>#VALUE!</v>
      </c>
      <c r="E249" s="1" t="s">
        <v>260</v>
      </c>
      <c r="F249" s="244" t="e">
        <f>+IF(OR(D249=Plazo,D249=""),0,SUM(H254:H274))</f>
        <v>#VALUE!</v>
      </c>
    </row>
    <row r="250" spans="1:8">
      <c r="A250" s="1" t="s">
        <v>262</v>
      </c>
      <c r="B250" s="1" t="e">
        <f>+HLOOKUP(D249,$B$1:$W$3,2,0)</f>
        <v>#VALUE!</v>
      </c>
    </row>
    <row r="251" spans="1:8">
      <c r="A251" s="1" t="s">
        <v>150</v>
      </c>
      <c r="B251" s="1" t="e">
        <f>+HLOOKUP(D249,$B$1:$W$3,3,0)</f>
        <v>#VALUE!</v>
      </c>
    </row>
    <row r="252" spans="1:8" ht="13.5" thickBot="1"/>
    <row r="253" spans="1:8">
      <c r="C253" s="245" t="s">
        <v>163</v>
      </c>
      <c r="D253" s="246" t="s">
        <v>150</v>
      </c>
      <c r="E253" s="246" t="s">
        <v>263</v>
      </c>
      <c r="F253" s="246" t="s">
        <v>254</v>
      </c>
      <c r="G253" s="246" t="s">
        <v>264</v>
      </c>
      <c r="H253" s="247" t="s">
        <v>265</v>
      </c>
    </row>
    <row r="254" spans="1:8">
      <c r="C254" s="248">
        <v>0</v>
      </c>
      <c r="D254" s="249" t="e">
        <f>+B251</f>
        <v>#VALUE!</v>
      </c>
      <c r="E254" s="250">
        <f t="shared" ref="E254:E274" si="40">+IF($C254="","",POWER(1/(1+Tasa),C254))</f>
        <v>1</v>
      </c>
      <c r="F254" s="250" t="e">
        <f>+IF(C254="","",VLOOKUP(D254,'Tabla (BIT)'!$AH$3:$AI$104,2,0))</f>
        <v>#VALUE!</v>
      </c>
      <c r="G254" s="250">
        <v>1</v>
      </c>
      <c r="H254" s="251">
        <f>+IF(C254="","",G254*E254)</f>
        <v>1</v>
      </c>
    </row>
    <row r="255" spans="1:8">
      <c r="C255" s="248" t="e">
        <f>+IF(OR(C254=B250-1,C254=""),"",C254+1)</f>
        <v>#VALUE!</v>
      </c>
      <c r="D255" s="249" t="e">
        <f>+IF(C255="","",D254+1)</f>
        <v>#VALUE!</v>
      </c>
      <c r="E255" s="250" t="e">
        <f t="shared" si="40"/>
        <v>#VALUE!</v>
      </c>
      <c r="F255" s="250" t="e">
        <f>+IF(C255="","",VLOOKUP(D255,'Tabla (BIT)'!$AH$3:$AI$104,2,0))</f>
        <v>#VALUE!</v>
      </c>
      <c r="G255" s="250" t="e">
        <f>+IF(F255="","",G254*(1-F254))</f>
        <v>#VALUE!</v>
      </c>
      <c r="H255" s="251" t="e">
        <f t="shared" ref="H255:H274" si="41">+IF(C255="","",G255*E255)</f>
        <v>#VALUE!</v>
      </c>
    </row>
    <row r="256" spans="1:8">
      <c r="C256" s="248" t="e">
        <f>+IF(OR(C255=B250-1,C255=""),"",C255+1)</f>
        <v>#VALUE!</v>
      </c>
      <c r="D256" s="249" t="e">
        <f t="shared" ref="D256:D274" si="42">+IF(C256="","",D255+1)</f>
        <v>#VALUE!</v>
      </c>
      <c r="E256" s="250" t="e">
        <f t="shared" si="40"/>
        <v>#VALUE!</v>
      </c>
      <c r="F256" s="250" t="e">
        <f>+IF(C256="","",VLOOKUP(D256,'Tabla (BIT)'!$AH$3:$AI$104,2,0))</f>
        <v>#VALUE!</v>
      </c>
      <c r="G256" s="250" t="e">
        <f t="shared" ref="G256:G274" si="43">+IF(F256="","",G255*(1-F255))</f>
        <v>#VALUE!</v>
      </c>
      <c r="H256" s="251" t="e">
        <f t="shared" si="41"/>
        <v>#VALUE!</v>
      </c>
    </row>
    <row r="257" spans="3:8">
      <c r="C257" s="248" t="e">
        <f>+IF(OR(C256=B250-1,C256=""),"",C256+1)</f>
        <v>#VALUE!</v>
      </c>
      <c r="D257" s="249" t="e">
        <f t="shared" si="42"/>
        <v>#VALUE!</v>
      </c>
      <c r="E257" s="250" t="e">
        <f t="shared" si="40"/>
        <v>#VALUE!</v>
      </c>
      <c r="F257" s="250" t="e">
        <f>+IF(C257="","",VLOOKUP(D257,'Tabla (BIT)'!$AH$3:$AI$104,2,0))</f>
        <v>#VALUE!</v>
      </c>
      <c r="G257" s="250" t="e">
        <f t="shared" si="43"/>
        <v>#VALUE!</v>
      </c>
      <c r="H257" s="251" t="e">
        <f t="shared" si="41"/>
        <v>#VALUE!</v>
      </c>
    </row>
    <row r="258" spans="3:8">
      <c r="C258" s="248" t="e">
        <f>+IF(OR(C257=B250-1,C257=""),"",C257+1)</f>
        <v>#VALUE!</v>
      </c>
      <c r="D258" s="249" t="e">
        <f t="shared" si="42"/>
        <v>#VALUE!</v>
      </c>
      <c r="E258" s="250" t="e">
        <f t="shared" si="40"/>
        <v>#VALUE!</v>
      </c>
      <c r="F258" s="250" t="e">
        <f>+IF(C258="","",VLOOKUP(D258,'Tabla (BIT)'!$AH$3:$AI$104,2,0))</f>
        <v>#VALUE!</v>
      </c>
      <c r="G258" s="250" t="e">
        <f t="shared" si="43"/>
        <v>#VALUE!</v>
      </c>
      <c r="H258" s="251" t="e">
        <f t="shared" si="41"/>
        <v>#VALUE!</v>
      </c>
    </row>
    <row r="259" spans="3:8">
      <c r="C259" s="248" t="e">
        <f>+IF(OR(C258=B250-1,C258=""),"",C258+1)</f>
        <v>#VALUE!</v>
      </c>
      <c r="D259" s="249" t="e">
        <f t="shared" si="42"/>
        <v>#VALUE!</v>
      </c>
      <c r="E259" s="250" t="e">
        <f t="shared" si="40"/>
        <v>#VALUE!</v>
      </c>
      <c r="F259" s="250" t="e">
        <f>+IF(C259="","",VLOOKUP(D259,'Tabla (BIT)'!$AH$3:$AI$104,2,0))</f>
        <v>#VALUE!</v>
      </c>
      <c r="G259" s="250" t="e">
        <f t="shared" si="43"/>
        <v>#VALUE!</v>
      </c>
      <c r="H259" s="251" t="e">
        <f t="shared" si="41"/>
        <v>#VALUE!</v>
      </c>
    </row>
    <row r="260" spans="3:8">
      <c r="C260" s="248" t="e">
        <f>+IF(OR(C259=B250-1,C259=""),"",C259+1)</f>
        <v>#VALUE!</v>
      </c>
      <c r="D260" s="249" t="e">
        <f t="shared" si="42"/>
        <v>#VALUE!</v>
      </c>
      <c r="E260" s="250" t="e">
        <f t="shared" si="40"/>
        <v>#VALUE!</v>
      </c>
      <c r="F260" s="250" t="e">
        <f>+IF(C260="","",VLOOKUP(D260,'Tabla (BIT)'!$AH$3:$AI$104,2,0))</f>
        <v>#VALUE!</v>
      </c>
      <c r="G260" s="250" t="e">
        <f t="shared" si="43"/>
        <v>#VALUE!</v>
      </c>
      <c r="H260" s="251" t="e">
        <f t="shared" si="41"/>
        <v>#VALUE!</v>
      </c>
    </row>
    <row r="261" spans="3:8">
      <c r="C261" s="248" t="e">
        <f>+IF(OR(C260=B250-1,C260=""),"",C260+1)</f>
        <v>#VALUE!</v>
      </c>
      <c r="D261" s="249" t="e">
        <f t="shared" si="42"/>
        <v>#VALUE!</v>
      </c>
      <c r="E261" s="250" t="e">
        <f t="shared" si="40"/>
        <v>#VALUE!</v>
      </c>
      <c r="F261" s="250" t="e">
        <f>+IF(C261="","",VLOOKUP(D261,'Tabla (BIT)'!$AH$3:$AI$104,2,0))</f>
        <v>#VALUE!</v>
      </c>
      <c r="G261" s="250" t="e">
        <f t="shared" si="43"/>
        <v>#VALUE!</v>
      </c>
      <c r="H261" s="251" t="e">
        <f t="shared" si="41"/>
        <v>#VALUE!</v>
      </c>
    </row>
    <row r="262" spans="3:8">
      <c r="C262" s="248" t="e">
        <f>+IF(OR(C261=B250-1,C261=""),"",C261+1)</f>
        <v>#VALUE!</v>
      </c>
      <c r="D262" s="249" t="e">
        <f t="shared" si="42"/>
        <v>#VALUE!</v>
      </c>
      <c r="E262" s="250" t="e">
        <f t="shared" si="40"/>
        <v>#VALUE!</v>
      </c>
      <c r="F262" s="250" t="e">
        <f>+IF(C262="","",VLOOKUP(D262,'Tabla (BIT)'!$AH$3:$AI$104,2,0))</f>
        <v>#VALUE!</v>
      </c>
      <c r="G262" s="250" t="e">
        <f t="shared" si="43"/>
        <v>#VALUE!</v>
      </c>
      <c r="H262" s="251" t="e">
        <f t="shared" si="41"/>
        <v>#VALUE!</v>
      </c>
    </row>
    <row r="263" spans="3:8">
      <c r="C263" s="248" t="e">
        <f>+IF(OR(C262=B250-1,C262=""),"",C262+1)</f>
        <v>#VALUE!</v>
      </c>
      <c r="D263" s="249" t="e">
        <f t="shared" si="42"/>
        <v>#VALUE!</v>
      </c>
      <c r="E263" s="250" t="e">
        <f t="shared" si="40"/>
        <v>#VALUE!</v>
      </c>
      <c r="F263" s="250" t="e">
        <f>+IF(C263="","",VLOOKUP(D263,'Tabla (BIT)'!$AH$3:$AI$104,2,0))</f>
        <v>#VALUE!</v>
      </c>
      <c r="G263" s="250" t="e">
        <f t="shared" si="43"/>
        <v>#VALUE!</v>
      </c>
      <c r="H263" s="251" t="e">
        <f t="shared" si="41"/>
        <v>#VALUE!</v>
      </c>
    </row>
    <row r="264" spans="3:8">
      <c r="C264" s="248" t="e">
        <f>+IF(OR(C263=B250-1,C263=""),"",C263+1)</f>
        <v>#VALUE!</v>
      </c>
      <c r="D264" s="249" t="e">
        <f t="shared" si="42"/>
        <v>#VALUE!</v>
      </c>
      <c r="E264" s="250" t="e">
        <f t="shared" si="40"/>
        <v>#VALUE!</v>
      </c>
      <c r="F264" s="250" t="e">
        <f>+IF(C264="","",VLOOKUP(D264,'Tabla (BIT)'!$AH$3:$AI$104,2,0))</f>
        <v>#VALUE!</v>
      </c>
      <c r="G264" s="250" t="e">
        <f t="shared" si="43"/>
        <v>#VALUE!</v>
      </c>
      <c r="H264" s="251" t="e">
        <f t="shared" si="41"/>
        <v>#VALUE!</v>
      </c>
    </row>
    <row r="265" spans="3:8">
      <c r="C265" s="248" t="e">
        <f>+IF(OR(C264=B250-1,C264=""),"",C264+1)</f>
        <v>#VALUE!</v>
      </c>
      <c r="D265" s="249" t="e">
        <f t="shared" si="42"/>
        <v>#VALUE!</v>
      </c>
      <c r="E265" s="250" t="e">
        <f t="shared" si="40"/>
        <v>#VALUE!</v>
      </c>
      <c r="F265" s="250" t="e">
        <f>+IF(C265="","",VLOOKUP(D265,'Tabla (BIT)'!$AH$3:$AI$104,2,0))</f>
        <v>#VALUE!</v>
      </c>
      <c r="G265" s="250" t="e">
        <f t="shared" si="43"/>
        <v>#VALUE!</v>
      </c>
      <c r="H265" s="251" t="e">
        <f t="shared" si="41"/>
        <v>#VALUE!</v>
      </c>
    </row>
    <row r="266" spans="3:8">
      <c r="C266" s="248" t="e">
        <f>+IF(OR(C265=B250-1,C265=""),"",C265+1)</f>
        <v>#VALUE!</v>
      </c>
      <c r="D266" s="249" t="e">
        <f t="shared" si="42"/>
        <v>#VALUE!</v>
      </c>
      <c r="E266" s="250" t="e">
        <f t="shared" si="40"/>
        <v>#VALUE!</v>
      </c>
      <c r="F266" s="250" t="e">
        <f>+IF(C266="","",VLOOKUP(D266,'Tabla (BIT)'!$AH$3:$AI$104,2,0))</f>
        <v>#VALUE!</v>
      </c>
      <c r="G266" s="250" t="e">
        <f t="shared" si="43"/>
        <v>#VALUE!</v>
      </c>
      <c r="H266" s="251" t="e">
        <f t="shared" si="41"/>
        <v>#VALUE!</v>
      </c>
    </row>
    <row r="267" spans="3:8">
      <c r="C267" s="248" t="e">
        <f>+IF(OR(C266=B250-1,C266=""),"",C266+1)</f>
        <v>#VALUE!</v>
      </c>
      <c r="D267" s="249" t="e">
        <f t="shared" si="42"/>
        <v>#VALUE!</v>
      </c>
      <c r="E267" s="250" t="e">
        <f t="shared" si="40"/>
        <v>#VALUE!</v>
      </c>
      <c r="F267" s="250" t="e">
        <f>+IF(C267="","",VLOOKUP(D267,'Tabla (BIT)'!$AH$3:$AI$104,2,0))</f>
        <v>#VALUE!</v>
      </c>
      <c r="G267" s="250" t="e">
        <f t="shared" si="43"/>
        <v>#VALUE!</v>
      </c>
      <c r="H267" s="251" t="e">
        <f t="shared" si="41"/>
        <v>#VALUE!</v>
      </c>
    </row>
    <row r="268" spans="3:8">
      <c r="C268" s="248" t="e">
        <f>+IF(OR(C267=B250-1,C267=""),"",C267+1)</f>
        <v>#VALUE!</v>
      </c>
      <c r="D268" s="249" t="e">
        <f t="shared" si="42"/>
        <v>#VALUE!</v>
      </c>
      <c r="E268" s="250" t="e">
        <f t="shared" si="40"/>
        <v>#VALUE!</v>
      </c>
      <c r="F268" s="250" t="e">
        <f>+IF(C268="","",VLOOKUP(D268,'Tabla (BIT)'!$AH$3:$AI$104,2,0))</f>
        <v>#VALUE!</v>
      </c>
      <c r="G268" s="250" t="e">
        <f t="shared" si="43"/>
        <v>#VALUE!</v>
      </c>
      <c r="H268" s="251" t="e">
        <f t="shared" si="41"/>
        <v>#VALUE!</v>
      </c>
    </row>
    <row r="269" spans="3:8">
      <c r="C269" s="248" t="e">
        <f>+IF(OR(C268=B250-1,C268=""),"",C268+1)</f>
        <v>#VALUE!</v>
      </c>
      <c r="D269" s="249" t="e">
        <f t="shared" si="42"/>
        <v>#VALUE!</v>
      </c>
      <c r="E269" s="250" t="e">
        <f t="shared" si="40"/>
        <v>#VALUE!</v>
      </c>
      <c r="F269" s="250" t="e">
        <f>+IF(C269="","",VLOOKUP(D269,'Tabla (BIT)'!$AH$3:$AI$104,2,0))</f>
        <v>#VALUE!</v>
      </c>
      <c r="G269" s="250" t="e">
        <f t="shared" si="43"/>
        <v>#VALUE!</v>
      </c>
      <c r="H269" s="251" t="e">
        <f t="shared" si="41"/>
        <v>#VALUE!</v>
      </c>
    </row>
    <row r="270" spans="3:8">
      <c r="C270" s="248" t="e">
        <f>+IF(OR(C269=B250-1,C269=""),"",C269+1)</f>
        <v>#VALUE!</v>
      </c>
      <c r="D270" s="249" t="e">
        <f t="shared" si="42"/>
        <v>#VALUE!</v>
      </c>
      <c r="E270" s="250" t="e">
        <f t="shared" si="40"/>
        <v>#VALUE!</v>
      </c>
      <c r="F270" s="250" t="e">
        <f>+IF(C270="","",VLOOKUP(D270,'Tabla (BIT)'!$AH$3:$AI$104,2,0))</f>
        <v>#VALUE!</v>
      </c>
      <c r="G270" s="250" t="e">
        <f t="shared" si="43"/>
        <v>#VALUE!</v>
      </c>
      <c r="H270" s="251" t="e">
        <f t="shared" si="41"/>
        <v>#VALUE!</v>
      </c>
    </row>
    <row r="271" spans="3:8">
      <c r="C271" s="248" t="e">
        <f>+IF(OR(C270=B250-1,C270=""),"",C270+1)</f>
        <v>#VALUE!</v>
      </c>
      <c r="D271" s="249" t="e">
        <f t="shared" si="42"/>
        <v>#VALUE!</v>
      </c>
      <c r="E271" s="250" t="e">
        <f t="shared" si="40"/>
        <v>#VALUE!</v>
      </c>
      <c r="F271" s="250" t="e">
        <f>+IF(C271="","",VLOOKUP(D271,'Tabla (BIT)'!$AH$3:$AI$104,2,0))</f>
        <v>#VALUE!</v>
      </c>
      <c r="G271" s="250" t="e">
        <f t="shared" si="43"/>
        <v>#VALUE!</v>
      </c>
      <c r="H271" s="251" t="e">
        <f t="shared" si="41"/>
        <v>#VALUE!</v>
      </c>
    </row>
    <row r="272" spans="3:8">
      <c r="C272" s="248" t="e">
        <f>+IF(OR(C271=B250-1,C271=""),"",C271+1)</f>
        <v>#VALUE!</v>
      </c>
      <c r="D272" s="249" t="e">
        <f t="shared" si="42"/>
        <v>#VALUE!</v>
      </c>
      <c r="E272" s="250" t="e">
        <f t="shared" si="40"/>
        <v>#VALUE!</v>
      </c>
      <c r="F272" s="250" t="e">
        <f>+IF(C272="","",VLOOKUP(D272,'Tabla (BIT)'!$AH$3:$AI$104,2,0))</f>
        <v>#VALUE!</v>
      </c>
      <c r="G272" s="250" t="e">
        <f t="shared" si="43"/>
        <v>#VALUE!</v>
      </c>
      <c r="H272" s="251" t="e">
        <f t="shared" si="41"/>
        <v>#VALUE!</v>
      </c>
    </row>
    <row r="273" spans="1:8">
      <c r="C273" s="248" t="e">
        <f>+IF(OR(C272=B250-1,C272=""),"",C272+1)</f>
        <v>#VALUE!</v>
      </c>
      <c r="D273" s="249" t="e">
        <f t="shared" si="42"/>
        <v>#VALUE!</v>
      </c>
      <c r="E273" s="250" t="e">
        <f t="shared" si="40"/>
        <v>#VALUE!</v>
      </c>
      <c r="F273" s="250" t="e">
        <f>+IF(C273="","",VLOOKUP(D273,'Tabla (BIT)'!$AH$3:$AI$104,2,0))</f>
        <v>#VALUE!</v>
      </c>
      <c r="G273" s="250" t="e">
        <f t="shared" si="43"/>
        <v>#VALUE!</v>
      </c>
      <c r="H273" s="251" t="e">
        <f t="shared" si="41"/>
        <v>#VALUE!</v>
      </c>
    </row>
    <row r="274" spans="1:8" ht="13.5" thickBot="1">
      <c r="C274" s="252" t="e">
        <f>+IF(OR(C273=B250-1,C273=""),"",C273+1)</f>
        <v>#VALUE!</v>
      </c>
      <c r="D274" s="253" t="e">
        <f t="shared" si="42"/>
        <v>#VALUE!</v>
      </c>
      <c r="E274" s="254" t="e">
        <f t="shared" si="40"/>
        <v>#VALUE!</v>
      </c>
      <c r="F274" s="254" t="e">
        <f>+IF(C274="","",VLOOKUP(D274,'Tabla (BIT)'!$AH$3:$AI$104,2,0))</f>
        <v>#VALUE!</v>
      </c>
      <c r="G274" s="254" t="e">
        <f t="shared" si="43"/>
        <v>#VALUE!</v>
      </c>
      <c r="H274" s="255" t="e">
        <f t="shared" si="41"/>
        <v>#VALUE!</v>
      </c>
    </row>
    <row r="276" spans="1:8">
      <c r="C276" s="1" t="s">
        <v>161</v>
      </c>
      <c r="D276" s="1" t="e">
        <f>+IF(D249=Plazo,"",D249+1)</f>
        <v>#VALUE!</v>
      </c>
      <c r="E276" s="1" t="s">
        <v>260</v>
      </c>
      <c r="F276" s="244" t="e">
        <f>+IF(OR(D276=Plazo,D276=""),0,SUM(H281:H301))</f>
        <v>#VALUE!</v>
      </c>
    </row>
    <row r="277" spans="1:8">
      <c r="A277" s="1" t="s">
        <v>262</v>
      </c>
      <c r="B277" s="1" t="e">
        <f>+HLOOKUP(D276,$B$1:$W$3,2,0)</f>
        <v>#VALUE!</v>
      </c>
    </row>
    <row r="278" spans="1:8">
      <c r="A278" s="1" t="s">
        <v>150</v>
      </c>
      <c r="B278" s="1" t="e">
        <f>+HLOOKUP(D276,$B$1:$W$3,3,0)</f>
        <v>#VALUE!</v>
      </c>
    </row>
    <row r="279" spans="1:8" ht="13.5" thickBot="1"/>
    <row r="280" spans="1:8">
      <c r="C280" s="245" t="s">
        <v>163</v>
      </c>
      <c r="D280" s="246" t="s">
        <v>150</v>
      </c>
      <c r="E280" s="246" t="s">
        <v>263</v>
      </c>
      <c r="F280" s="246" t="s">
        <v>254</v>
      </c>
      <c r="G280" s="246" t="s">
        <v>264</v>
      </c>
      <c r="H280" s="247" t="s">
        <v>265</v>
      </c>
    </row>
    <row r="281" spans="1:8">
      <c r="C281" s="248">
        <v>0</v>
      </c>
      <c r="D281" s="249" t="e">
        <f>+B278</f>
        <v>#VALUE!</v>
      </c>
      <c r="E281" s="250">
        <f t="shared" ref="E281:E301" si="44">+IF($C281="","",POWER(1/(1+Tasa),C281))</f>
        <v>1</v>
      </c>
      <c r="F281" s="250" t="e">
        <f>+IF(C281="","",VLOOKUP(D281,'Tabla (BIT)'!$AH$3:$AI$104,2,0))</f>
        <v>#VALUE!</v>
      </c>
      <c r="G281" s="250">
        <v>1</v>
      </c>
      <c r="H281" s="251">
        <f>+IF(C281="","",G281*E281)</f>
        <v>1</v>
      </c>
    </row>
    <row r="282" spans="1:8">
      <c r="C282" s="248" t="e">
        <f>+IF(OR(C281=B277-1,C281=""),"",C281+1)</f>
        <v>#VALUE!</v>
      </c>
      <c r="D282" s="249" t="e">
        <f>+IF(C282="","",D281+1)</f>
        <v>#VALUE!</v>
      </c>
      <c r="E282" s="250" t="e">
        <f t="shared" si="44"/>
        <v>#VALUE!</v>
      </c>
      <c r="F282" s="250" t="e">
        <f>+IF(C282="","",VLOOKUP(D282,'Tabla (BIT)'!$AH$3:$AI$104,2,0))</f>
        <v>#VALUE!</v>
      </c>
      <c r="G282" s="250" t="e">
        <f>+IF(F282="","",G281*(1-F281))</f>
        <v>#VALUE!</v>
      </c>
      <c r="H282" s="251" t="e">
        <f t="shared" ref="H282:H301" si="45">+IF(C282="","",G282*E282)</f>
        <v>#VALUE!</v>
      </c>
    </row>
    <row r="283" spans="1:8">
      <c r="C283" s="248" t="e">
        <f>+IF(OR(C282=B277-1,C282=""),"",C282+1)</f>
        <v>#VALUE!</v>
      </c>
      <c r="D283" s="249" t="e">
        <f t="shared" ref="D283:D301" si="46">+IF(C283="","",D282+1)</f>
        <v>#VALUE!</v>
      </c>
      <c r="E283" s="250" t="e">
        <f t="shared" si="44"/>
        <v>#VALUE!</v>
      </c>
      <c r="F283" s="250" t="e">
        <f>+IF(C283="","",VLOOKUP(D283,'Tabla (BIT)'!$AH$3:$AI$104,2,0))</f>
        <v>#VALUE!</v>
      </c>
      <c r="G283" s="250" t="e">
        <f t="shared" ref="G283:G301" si="47">+IF(F283="","",G282*(1-F282))</f>
        <v>#VALUE!</v>
      </c>
      <c r="H283" s="251" t="e">
        <f t="shared" si="45"/>
        <v>#VALUE!</v>
      </c>
    </row>
    <row r="284" spans="1:8">
      <c r="C284" s="248" t="e">
        <f>+IF(OR(C283=B277-1,C283=""),"",C283+1)</f>
        <v>#VALUE!</v>
      </c>
      <c r="D284" s="249" t="e">
        <f t="shared" si="46"/>
        <v>#VALUE!</v>
      </c>
      <c r="E284" s="250" t="e">
        <f t="shared" si="44"/>
        <v>#VALUE!</v>
      </c>
      <c r="F284" s="250" t="e">
        <f>+IF(C284="","",VLOOKUP(D284,'Tabla (BIT)'!$AH$3:$AI$104,2,0))</f>
        <v>#VALUE!</v>
      </c>
      <c r="G284" s="250" t="e">
        <f t="shared" si="47"/>
        <v>#VALUE!</v>
      </c>
      <c r="H284" s="251" t="e">
        <f t="shared" si="45"/>
        <v>#VALUE!</v>
      </c>
    </row>
    <row r="285" spans="1:8">
      <c r="C285" s="248" t="e">
        <f>+IF(OR(C284=B277-1,C284=""),"",C284+1)</f>
        <v>#VALUE!</v>
      </c>
      <c r="D285" s="249" t="e">
        <f t="shared" si="46"/>
        <v>#VALUE!</v>
      </c>
      <c r="E285" s="250" t="e">
        <f t="shared" si="44"/>
        <v>#VALUE!</v>
      </c>
      <c r="F285" s="250" t="e">
        <f>+IF(C285="","",VLOOKUP(D285,'Tabla (BIT)'!$AH$3:$AI$104,2,0))</f>
        <v>#VALUE!</v>
      </c>
      <c r="G285" s="250" t="e">
        <f t="shared" si="47"/>
        <v>#VALUE!</v>
      </c>
      <c r="H285" s="251" t="e">
        <f t="shared" si="45"/>
        <v>#VALUE!</v>
      </c>
    </row>
    <row r="286" spans="1:8">
      <c r="C286" s="248" t="e">
        <f>+IF(OR(C285=B277-1,C285=""),"",C285+1)</f>
        <v>#VALUE!</v>
      </c>
      <c r="D286" s="249" t="e">
        <f t="shared" si="46"/>
        <v>#VALUE!</v>
      </c>
      <c r="E286" s="250" t="e">
        <f t="shared" si="44"/>
        <v>#VALUE!</v>
      </c>
      <c r="F286" s="250" t="e">
        <f>+IF(C286="","",VLOOKUP(D286,'Tabla (BIT)'!$AH$3:$AI$104,2,0))</f>
        <v>#VALUE!</v>
      </c>
      <c r="G286" s="250" t="e">
        <f t="shared" si="47"/>
        <v>#VALUE!</v>
      </c>
      <c r="H286" s="251" t="e">
        <f t="shared" si="45"/>
        <v>#VALUE!</v>
      </c>
    </row>
    <row r="287" spans="1:8">
      <c r="C287" s="248" t="e">
        <f>+IF(OR(C286=B277-1,C286=""),"",C286+1)</f>
        <v>#VALUE!</v>
      </c>
      <c r="D287" s="249" t="e">
        <f t="shared" si="46"/>
        <v>#VALUE!</v>
      </c>
      <c r="E287" s="250" t="e">
        <f t="shared" si="44"/>
        <v>#VALUE!</v>
      </c>
      <c r="F287" s="250" t="e">
        <f>+IF(C287="","",VLOOKUP(D287,'Tabla (BIT)'!$AH$3:$AI$104,2,0))</f>
        <v>#VALUE!</v>
      </c>
      <c r="G287" s="250" t="e">
        <f t="shared" si="47"/>
        <v>#VALUE!</v>
      </c>
      <c r="H287" s="251" t="e">
        <f t="shared" si="45"/>
        <v>#VALUE!</v>
      </c>
    </row>
    <row r="288" spans="1:8">
      <c r="C288" s="248" t="e">
        <f>+IF(OR(C287=B277-1,C287=""),"",C287+1)</f>
        <v>#VALUE!</v>
      </c>
      <c r="D288" s="249" t="e">
        <f t="shared" si="46"/>
        <v>#VALUE!</v>
      </c>
      <c r="E288" s="250" t="e">
        <f t="shared" si="44"/>
        <v>#VALUE!</v>
      </c>
      <c r="F288" s="250" t="e">
        <f>+IF(C288="","",VLOOKUP(D288,'Tabla (BIT)'!$AH$3:$AI$104,2,0))</f>
        <v>#VALUE!</v>
      </c>
      <c r="G288" s="250" t="e">
        <f t="shared" si="47"/>
        <v>#VALUE!</v>
      </c>
      <c r="H288" s="251" t="e">
        <f t="shared" si="45"/>
        <v>#VALUE!</v>
      </c>
    </row>
    <row r="289" spans="1:8">
      <c r="C289" s="248" t="e">
        <f>+IF(OR(C288=B277-1,C288=""),"",C288+1)</f>
        <v>#VALUE!</v>
      </c>
      <c r="D289" s="249" t="e">
        <f t="shared" si="46"/>
        <v>#VALUE!</v>
      </c>
      <c r="E289" s="250" t="e">
        <f t="shared" si="44"/>
        <v>#VALUE!</v>
      </c>
      <c r="F289" s="250" t="e">
        <f>+IF(C289="","",VLOOKUP(D289,'Tabla (BIT)'!$AH$3:$AI$104,2,0))</f>
        <v>#VALUE!</v>
      </c>
      <c r="G289" s="250" t="e">
        <f t="shared" si="47"/>
        <v>#VALUE!</v>
      </c>
      <c r="H289" s="251" t="e">
        <f t="shared" si="45"/>
        <v>#VALUE!</v>
      </c>
    </row>
    <row r="290" spans="1:8">
      <c r="C290" s="248" t="e">
        <f>+IF(OR(C289=B277-1,C289=""),"",C289+1)</f>
        <v>#VALUE!</v>
      </c>
      <c r="D290" s="249" t="e">
        <f t="shared" si="46"/>
        <v>#VALUE!</v>
      </c>
      <c r="E290" s="250" t="e">
        <f t="shared" si="44"/>
        <v>#VALUE!</v>
      </c>
      <c r="F290" s="250" t="e">
        <f>+IF(C290="","",VLOOKUP(D290,'Tabla (BIT)'!$AH$3:$AI$104,2,0))</f>
        <v>#VALUE!</v>
      </c>
      <c r="G290" s="250" t="e">
        <f t="shared" si="47"/>
        <v>#VALUE!</v>
      </c>
      <c r="H290" s="251" t="e">
        <f t="shared" si="45"/>
        <v>#VALUE!</v>
      </c>
    </row>
    <row r="291" spans="1:8">
      <c r="C291" s="248" t="e">
        <f>+IF(OR(C290=B277-1,C290=""),"",C290+1)</f>
        <v>#VALUE!</v>
      </c>
      <c r="D291" s="249" t="e">
        <f t="shared" si="46"/>
        <v>#VALUE!</v>
      </c>
      <c r="E291" s="250" t="e">
        <f t="shared" si="44"/>
        <v>#VALUE!</v>
      </c>
      <c r="F291" s="250" t="e">
        <f>+IF(C291="","",VLOOKUP(D291,'Tabla (BIT)'!$AH$3:$AI$104,2,0))</f>
        <v>#VALUE!</v>
      </c>
      <c r="G291" s="250" t="e">
        <f t="shared" si="47"/>
        <v>#VALUE!</v>
      </c>
      <c r="H291" s="251" t="e">
        <f t="shared" si="45"/>
        <v>#VALUE!</v>
      </c>
    </row>
    <row r="292" spans="1:8">
      <c r="C292" s="248" t="e">
        <f>+IF(OR(C291=B277-1,C291=""),"",C291+1)</f>
        <v>#VALUE!</v>
      </c>
      <c r="D292" s="249" t="e">
        <f t="shared" si="46"/>
        <v>#VALUE!</v>
      </c>
      <c r="E292" s="250" t="e">
        <f t="shared" si="44"/>
        <v>#VALUE!</v>
      </c>
      <c r="F292" s="250" t="e">
        <f>+IF(C292="","",VLOOKUP(D292,'Tabla (BIT)'!$AH$3:$AI$104,2,0))</f>
        <v>#VALUE!</v>
      </c>
      <c r="G292" s="250" t="e">
        <f t="shared" si="47"/>
        <v>#VALUE!</v>
      </c>
      <c r="H292" s="251" t="e">
        <f t="shared" si="45"/>
        <v>#VALUE!</v>
      </c>
    </row>
    <row r="293" spans="1:8">
      <c r="C293" s="248" t="e">
        <f>+IF(OR(C292=B277-1,C292=""),"",C292+1)</f>
        <v>#VALUE!</v>
      </c>
      <c r="D293" s="249" t="e">
        <f t="shared" si="46"/>
        <v>#VALUE!</v>
      </c>
      <c r="E293" s="250" t="e">
        <f t="shared" si="44"/>
        <v>#VALUE!</v>
      </c>
      <c r="F293" s="250" t="e">
        <f>+IF(C293="","",VLOOKUP(D293,'Tabla (BIT)'!$AH$3:$AI$104,2,0))</f>
        <v>#VALUE!</v>
      </c>
      <c r="G293" s="250" t="e">
        <f t="shared" si="47"/>
        <v>#VALUE!</v>
      </c>
      <c r="H293" s="251" t="e">
        <f t="shared" si="45"/>
        <v>#VALUE!</v>
      </c>
    </row>
    <row r="294" spans="1:8">
      <c r="C294" s="248" t="e">
        <f>+IF(OR(C293=B277-1,C293=""),"",C293+1)</f>
        <v>#VALUE!</v>
      </c>
      <c r="D294" s="249" t="e">
        <f t="shared" si="46"/>
        <v>#VALUE!</v>
      </c>
      <c r="E294" s="250" t="e">
        <f t="shared" si="44"/>
        <v>#VALUE!</v>
      </c>
      <c r="F294" s="250" t="e">
        <f>+IF(C294="","",VLOOKUP(D294,'Tabla (BIT)'!$AH$3:$AI$104,2,0))</f>
        <v>#VALUE!</v>
      </c>
      <c r="G294" s="250" t="e">
        <f t="shared" si="47"/>
        <v>#VALUE!</v>
      </c>
      <c r="H294" s="251" t="e">
        <f t="shared" si="45"/>
        <v>#VALUE!</v>
      </c>
    </row>
    <row r="295" spans="1:8">
      <c r="C295" s="248" t="e">
        <f>+IF(OR(C294=B277-1,C294=""),"",C294+1)</f>
        <v>#VALUE!</v>
      </c>
      <c r="D295" s="249" t="e">
        <f t="shared" si="46"/>
        <v>#VALUE!</v>
      </c>
      <c r="E295" s="250" t="e">
        <f t="shared" si="44"/>
        <v>#VALUE!</v>
      </c>
      <c r="F295" s="250" t="e">
        <f>+IF(C295="","",VLOOKUP(D295,'Tabla (BIT)'!$AH$3:$AI$104,2,0))</f>
        <v>#VALUE!</v>
      </c>
      <c r="G295" s="250" t="e">
        <f t="shared" si="47"/>
        <v>#VALUE!</v>
      </c>
      <c r="H295" s="251" t="e">
        <f t="shared" si="45"/>
        <v>#VALUE!</v>
      </c>
    </row>
    <row r="296" spans="1:8">
      <c r="C296" s="248" t="e">
        <f>+IF(OR(C295=B277-1,C295=""),"",C295+1)</f>
        <v>#VALUE!</v>
      </c>
      <c r="D296" s="249" t="e">
        <f t="shared" si="46"/>
        <v>#VALUE!</v>
      </c>
      <c r="E296" s="250" t="e">
        <f t="shared" si="44"/>
        <v>#VALUE!</v>
      </c>
      <c r="F296" s="250" t="e">
        <f>+IF(C296="","",VLOOKUP(D296,'Tabla (BIT)'!$AH$3:$AI$104,2,0))</f>
        <v>#VALUE!</v>
      </c>
      <c r="G296" s="250" t="e">
        <f t="shared" si="47"/>
        <v>#VALUE!</v>
      </c>
      <c r="H296" s="251" t="e">
        <f t="shared" si="45"/>
        <v>#VALUE!</v>
      </c>
    </row>
    <row r="297" spans="1:8">
      <c r="C297" s="248" t="e">
        <f>+IF(OR(C296=B277-1,C296=""),"",C296+1)</f>
        <v>#VALUE!</v>
      </c>
      <c r="D297" s="249" t="e">
        <f t="shared" si="46"/>
        <v>#VALUE!</v>
      </c>
      <c r="E297" s="250" t="e">
        <f t="shared" si="44"/>
        <v>#VALUE!</v>
      </c>
      <c r="F297" s="250" t="e">
        <f>+IF(C297="","",VLOOKUP(D297,'Tabla (BIT)'!$AH$3:$AI$104,2,0))</f>
        <v>#VALUE!</v>
      </c>
      <c r="G297" s="250" t="e">
        <f t="shared" si="47"/>
        <v>#VALUE!</v>
      </c>
      <c r="H297" s="251" t="e">
        <f t="shared" si="45"/>
        <v>#VALUE!</v>
      </c>
    </row>
    <row r="298" spans="1:8">
      <c r="C298" s="248" t="e">
        <f>+IF(OR(C297=B277-1,C297=""),"",C297+1)</f>
        <v>#VALUE!</v>
      </c>
      <c r="D298" s="249" t="e">
        <f t="shared" si="46"/>
        <v>#VALUE!</v>
      </c>
      <c r="E298" s="250" t="e">
        <f t="shared" si="44"/>
        <v>#VALUE!</v>
      </c>
      <c r="F298" s="250" t="e">
        <f>+IF(C298="","",VLOOKUP(D298,'Tabla (BIT)'!$AH$3:$AI$104,2,0))</f>
        <v>#VALUE!</v>
      </c>
      <c r="G298" s="250" t="e">
        <f t="shared" si="47"/>
        <v>#VALUE!</v>
      </c>
      <c r="H298" s="251" t="e">
        <f t="shared" si="45"/>
        <v>#VALUE!</v>
      </c>
    </row>
    <row r="299" spans="1:8">
      <c r="C299" s="248" t="e">
        <f>+IF(OR(C298=B277-1,C298=""),"",C298+1)</f>
        <v>#VALUE!</v>
      </c>
      <c r="D299" s="249" t="e">
        <f t="shared" si="46"/>
        <v>#VALUE!</v>
      </c>
      <c r="E299" s="250" t="e">
        <f t="shared" si="44"/>
        <v>#VALUE!</v>
      </c>
      <c r="F299" s="250" t="e">
        <f>+IF(C299="","",VLOOKUP(D299,'Tabla (BIT)'!$AH$3:$AI$104,2,0))</f>
        <v>#VALUE!</v>
      </c>
      <c r="G299" s="250" t="e">
        <f t="shared" si="47"/>
        <v>#VALUE!</v>
      </c>
      <c r="H299" s="251" t="e">
        <f t="shared" si="45"/>
        <v>#VALUE!</v>
      </c>
    </row>
    <row r="300" spans="1:8">
      <c r="C300" s="248" t="e">
        <f>+IF(OR(C299=B277-1,C299=""),"",C299+1)</f>
        <v>#VALUE!</v>
      </c>
      <c r="D300" s="249" t="e">
        <f t="shared" si="46"/>
        <v>#VALUE!</v>
      </c>
      <c r="E300" s="250" t="e">
        <f t="shared" si="44"/>
        <v>#VALUE!</v>
      </c>
      <c r="F300" s="250" t="e">
        <f>+IF(C300="","",VLOOKUP(D300,'Tabla (BIT)'!$AH$3:$AI$104,2,0))</f>
        <v>#VALUE!</v>
      </c>
      <c r="G300" s="250" t="e">
        <f t="shared" si="47"/>
        <v>#VALUE!</v>
      </c>
      <c r="H300" s="251" t="e">
        <f t="shared" si="45"/>
        <v>#VALUE!</v>
      </c>
    </row>
    <row r="301" spans="1:8" ht="13.5" thickBot="1">
      <c r="C301" s="252" t="e">
        <f>+IF(OR(C300=B277-1,C300=""),"",C300+1)</f>
        <v>#VALUE!</v>
      </c>
      <c r="D301" s="253" t="e">
        <f t="shared" si="46"/>
        <v>#VALUE!</v>
      </c>
      <c r="E301" s="254" t="e">
        <f t="shared" si="44"/>
        <v>#VALUE!</v>
      </c>
      <c r="F301" s="254" t="e">
        <f>+IF(C301="","",VLOOKUP(D301,'Tabla (BIT)'!$AH$3:$AI$104,2,0))</f>
        <v>#VALUE!</v>
      </c>
      <c r="G301" s="254" t="e">
        <f t="shared" si="47"/>
        <v>#VALUE!</v>
      </c>
      <c r="H301" s="255" t="e">
        <f t="shared" si="45"/>
        <v>#VALUE!</v>
      </c>
    </row>
    <row r="303" spans="1:8">
      <c r="C303" s="1" t="s">
        <v>161</v>
      </c>
      <c r="D303" s="1" t="e">
        <f>+IF(D276=Plazo,"",D276+1)</f>
        <v>#VALUE!</v>
      </c>
      <c r="E303" s="1" t="s">
        <v>260</v>
      </c>
      <c r="F303" s="244" t="e">
        <f>+IF(OR(D303=Plazo,D303=""),0,SUM(H308:H328))</f>
        <v>#VALUE!</v>
      </c>
    </row>
    <row r="304" spans="1:8">
      <c r="A304" s="1" t="s">
        <v>262</v>
      </c>
      <c r="B304" s="1" t="e">
        <f>+HLOOKUP(D303,$B$1:$W$3,2,0)</f>
        <v>#VALUE!</v>
      </c>
    </row>
    <row r="305" spans="1:8">
      <c r="A305" s="1" t="s">
        <v>150</v>
      </c>
      <c r="B305" s="1" t="e">
        <f>+HLOOKUP(D303,$B$1:$W$3,3,0)</f>
        <v>#VALUE!</v>
      </c>
    </row>
    <row r="306" spans="1:8" ht="13.5" thickBot="1"/>
    <row r="307" spans="1:8">
      <c r="C307" s="245" t="s">
        <v>163</v>
      </c>
      <c r="D307" s="246" t="s">
        <v>150</v>
      </c>
      <c r="E307" s="246" t="s">
        <v>263</v>
      </c>
      <c r="F307" s="246" t="s">
        <v>254</v>
      </c>
      <c r="G307" s="246" t="s">
        <v>264</v>
      </c>
      <c r="H307" s="247" t="s">
        <v>265</v>
      </c>
    </row>
    <row r="308" spans="1:8">
      <c r="C308" s="248">
        <v>0</v>
      </c>
      <c r="D308" s="249" t="e">
        <f>+B305</f>
        <v>#VALUE!</v>
      </c>
      <c r="E308" s="250">
        <f t="shared" ref="E308:E328" si="48">+IF($C308="","",POWER(1/(1+Tasa),C308))</f>
        <v>1</v>
      </c>
      <c r="F308" s="250" t="e">
        <f>+IF(C308="","",VLOOKUP(D308,'Tabla (BIT)'!$AH$3:$AI$104,2,0))</f>
        <v>#VALUE!</v>
      </c>
      <c r="G308" s="250">
        <v>1</v>
      </c>
      <c r="H308" s="251">
        <f>+IF(C308="","",G308*E308)</f>
        <v>1</v>
      </c>
    </row>
    <row r="309" spans="1:8">
      <c r="C309" s="248" t="e">
        <f>+IF(OR(C308=B304-1,C308=""),"",C308+1)</f>
        <v>#VALUE!</v>
      </c>
      <c r="D309" s="249" t="e">
        <f>+IF(C309="","",D308+1)</f>
        <v>#VALUE!</v>
      </c>
      <c r="E309" s="250" t="e">
        <f t="shared" si="48"/>
        <v>#VALUE!</v>
      </c>
      <c r="F309" s="250" t="e">
        <f>+IF(C309="","",VLOOKUP(D309,'Tabla (BIT)'!$AH$3:$AI$104,2,0))</f>
        <v>#VALUE!</v>
      </c>
      <c r="G309" s="250" t="e">
        <f>+IF(F309="","",G308*(1-F308))</f>
        <v>#VALUE!</v>
      </c>
      <c r="H309" s="251" t="e">
        <f t="shared" ref="H309:H328" si="49">+IF(C309="","",G309*E309)</f>
        <v>#VALUE!</v>
      </c>
    </row>
    <row r="310" spans="1:8">
      <c r="C310" s="248" t="e">
        <f>+IF(OR(C309=B304-1,C309=""),"",C309+1)</f>
        <v>#VALUE!</v>
      </c>
      <c r="D310" s="249" t="e">
        <f t="shared" ref="D310:D328" si="50">+IF(C310="","",D309+1)</f>
        <v>#VALUE!</v>
      </c>
      <c r="E310" s="250" t="e">
        <f t="shared" si="48"/>
        <v>#VALUE!</v>
      </c>
      <c r="F310" s="250" t="e">
        <f>+IF(C310="","",VLOOKUP(D310,'Tabla (BIT)'!$AH$3:$AI$104,2,0))</f>
        <v>#VALUE!</v>
      </c>
      <c r="G310" s="250" t="e">
        <f t="shared" ref="G310:G328" si="51">+IF(F310="","",G309*(1-F309))</f>
        <v>#VALUE!</v>
      </c>
      <c r="H310" s="251" t="e">
        <f t="shared" si="49"/>
        <v>#VALUE!</v>
      </c>
    </row>
    <row r="311" spans="1:8">
      <c r="C311" s="248" t="e">
        <f>+IF(OR(C310=B304-1,C310=""),"",C310+1)</f>
        <v>#VALUE!</v>
      </c>
      <c r="D311" s="249" t="e">
        <f t="shared" si="50"/>
        <v>#VALUE!</v>
      </c>
      <c r="E311" s="250" t="e">
        <f t="shared" si="48"/>
        <v>#VALUE!</v>
      </c>
      <c r="F311" s="250" t="e">
        <f>+IF(C311="","",VLOOKUP(D311,'Tabla (BIT)'!$AH$3:$AI$104,2,0))</f>
        <v>#VALUE!</v>
      </c>
      <c r="G311" s="250" t="e">
        <f t="shared" si="51"/>
        <v>#VALUE!</v>
      </c>
      <c r="H311" s="251" t="e">
        <f t="shared" si="49"/>
        <v>#VALUE!</v>
      </c>
    </row>
    <row r="312" spans="1:8">
      <c r="C312" s="248" t="e">
        <f>+IF(OR(C311=B304-1,C311=""),"",C311+1)</f>
        <v>#VALUE!</v>
      </c>
      <c r="D312" s="249" t="e">
        <f t="shared" si="50"/>
        <v>#VALUE!</v>
      </c>
      <c r="E312" s="250" t="e">
        <f t="shared" si="48"/>
        <v>#VALUE!</v>
      </c>
      <c r="F312" s="250" t="e">
        <f>+IF(C312="","",VLOOKUP(D312,'Tabla (BIT)'!$AH$3:$AI$104,2,0))</f>
        <v>#VALUE!</v>
      </c>
      <c r="G312" s="250" t="e">
        <f t="shared" si="51"/>
        <v>#VALUE!</v>
      </c>
      <c r="H312" s="251" t="e">
        <f t="shared" si="49"/>
        <v>#VALUE!</v>
      </c>
    </row>
    <row r="313" spans="1:8">
      <c r="C313" s="248" t="e">
        <f>+IF(OR(C312=B304-1,C312=""),"",C312+1)</f>
        <v>#VALUE!</v>
      </c>
      <c r="D313" s="249" t="e">
        <f t="shared" si="50"/>
        <v>#VALUE!</v>
      </c>
      <c r="E313" s="250" t="e">
        <f t="shared" si="48"/>
        <v>#VALUE!</v>
      </c>
      <c r="F313" s="250" t="e">
        <f>+IF(C313="","",VLOOKUP(D313,'Tabla (BIT)'!$AH$3:$AI$104,2,0))</f>
        <v>#VALUE!</v>
      </c>
      <c r="G313" s="250" t="e">
        <f t="shared" si="51"/>
        <v>#VALUE!</v>
      </c>
      <c r="H313" s="251" t="e">
        <f t="shared" si="49"/>
        <v>#VALUE!</v>
      </c>
    </row>
    <row r="314" spans="1:8">
      <c r="C314" s="248" t="e">
        <f>+IF(OR(C313=B304-1,C313=""),"",C313+1)</f>
        <v>#VALUE!</v>
      </c>
      <c r="D314" s="249" t="e">
        <f t="shared" si="50"/>
        <v>#VALUE!</v>
      </c>
      <c r="E314" s="250" t="e">
        <f t="shared" si="48"/>
        <v>#VALUE!</v>
      </c>
      <c r="F314" s="250" t="e">
        <f>+IF(C314="","",VLOOKUP(D314,'Tabla (BIT)'!$AH$3:$AI$104,2,0))</f>
        <v>#VALUE!</v>
      </c>
      <c r="G314" s="250" t="e">
        <f t="shared" si="51"/>
        <v>#VALUE!</v>
      </c>
      <c r="H314" s="251" t="e">
        <f t="shared" si="49"/>
        <v>#VALUE!</v>
      </c>
    </row>
    <row r="315" spans="1:8">
      <c r="C315" s="248" t="e">
        <f>+IF(OR(C314=B304-1,C314=""),"",C314+1)</f>
        <v>#VALUE!</v>
      </c>
      <c r="D315" s="249" t="e">
        <f t="shared" si="50"/>
        <v>#VALUE!</v>
      </c>
      <c r="E315" s="250" t="e">
        <f t="shared" si="48"/>
        <v>#VALUE!</v>
      </c>
      <c r="F315" s="250" t="e">
        <f>+IF(C315="","",VLOOKUP(D315,'Tabla (BIT)'!$AH$3:$AI$104,2,0))</f>
        <v>#VALUE!</v>
      </c>
      <c r="G315" s="250" t="e">
        <f t="shared" si="51"/>
        <v>#VALUE!</v>
      </c>
      <c r="H315" s="251" t="e">
        <f t="shared" si="49"/>
        <v>#VALUE!</v>
      </c>
    </row>
    <row r="316" spans="1:8">
      <c r="C316" s="248" t="e">
        <f>+IF(OR(C315=B304-1,C315=""),"",C315+1)</f>
        <v>#VALUE!</v>
      </c>
      <c r="D316" s="249" t="e">
        <f t="shared" si="50"/>
        <v>#VALUE!</v>
      </c>
      <c r="E316" s="250" t="e">
        <f t="shared" si="48"/>
        <v>#VALUE!</v>
      </c>
      <c r="F316" s="250" t="e">
        <f>+IF(C316="","",VLOOKUP(D316,'Tabla (BIT)'!$AH$3:$AI$104,2,0))</f>
        <v>#VALUE!</v>
      </c>
      <c r="G316" s="250" t="e">
        <f t="shared" si="51"/>
        <v>#VALUE!</v>
      </c>
      <c r="H316" s="251" t="e">
        <f t="shared" si="49"/>
        <v>#VALUE!</v>
      </c>
    </row>
    <row r="317" spans="1:8">
      <c r="C317" s="248" t="e">
        <f>+IF(OR(C316=B304-1,C316=""),"",C316+1)</f>
        <v>#VALUE!</v>
      </c>
      <c r="D317" s="249" t="e">
        <f t="shared" si="50"/>
        <v>#VALUE!</v>
      </c>
      <c r="E317" s="250" t="e">
        <f t="shared" si="48"/>
        <v>#VALUE!</v>
      </c>
      <c r="F317" s="250" t="e">
        <f>+IF(C317="","",VLOOKUP(D317,'Tabla (BIT)'!$AH$3:$AI$104,2,0))</f>
        <v>#VALUE!</v>
      </c>
      <c r="G317" s="250" t="e">
        <f t="shared" si="51"/>
        <v>#VALUE!</v>
      </c>
      <c r="H317" s="251" t="e">
        <f t="shared" si="49"/>
        <v>#VALUE!</v>
      </c>
    </row>
    <row r="318" spans="1:8">
      <c r="C318" s="248" t="e">
        <f>+IF(OR(C317=B304-1,C317=""),"",C317+1)</f>
        <v>#VALUE!</v>
      </c>
      <c r="D318" s="249" t="e">
        <f t="shared" si="50"/>
        <v>#VALUE!</v>
      </c>
      <c r="E318" s="250" t="e">
        <f t="shared" si="48"/>
        <v>#VALUE!</v>
      </c>
      <c r="F318" s="250" t="e">
        <f>+IF(C318="","",VLOOKUP(D318,'Tabla (BIT)'!$AH$3:$AI$104,2,0))</f>
        <v>#VALUE!</v>
      </c>
      <c r="G318" s="250" t="e">
        <f t="shared" si="51"/>
        <v>#VALUE!</v>
      </c>
      <c r="H318" s="251" t="e">
        <f t="shared" si="49"/>
        <v>#VALUE!</v>
      </c>
    </row>
    <row r="319" spans="1:8">
      <c r="C319" s="248" t="e">
        <f>+IF(OR(C318=B304-1,C318=""),"",C318+1)</f>
        <v>#VALUE!</v>
      </c>
      <c r="D319" s="249" t="e">
        <f t="shared" si="50"/>
        <v>#VALUE!</v>
      </c>
      <c r="E319" s="250" t="e">
        <f t="shared" si="48"/>
        <v>#VALUE!</v>
      </c>
      <c r="F319" s="250" t="e">
        <f>+IF(C319="","",VLOOKUP(D319,'Tabla (BIT)'!$AH$3:$AI$104,2,0))</f>
        <v>#VALUE!</v>
      </c>
      <c r="G319" s="250" t="e">
        <f t="shared" si="51"/>
        <v>#VALUE!</v>
      </c>
      <c r="H319" s="251" t="e">
        <f t="shared" si="49"/>
        <v>#VALUE!</v>
      </c>
    </row>
    <row r="320" spans="1:8">
      <c r="C320" s="248" t="e">
        <f>+IF(OR(C319=B304-1,C319=""),"",C319+1)</f>
        <v>#VALUE!</v>
      </c>
      <c r="D320" s="249" t="e">
        <f t="shared" si="50"/>
        <v>#VALUE!</v>
      </c>
      <c r="E320" s="250" t="e">
        <f t="shared" si="48"/>
        <v>#VALUE!</v>
      </c>
      <c r="F320" s="250" t="e">
        <f>+IF(C320="","",VLOOKUP(D320,'Tabla (BIT)'!$AH$3:$AI$104,2,0))</f>
        <v>#VALUE!</v>
      </c>
      <c r="G320" s="250" t="e">
        <f t="shared" si="51"/>
        <v>#VALUE!</v>
      </c>
      <c r="H320" s="251" t="e">
        <f t="shared" si="49"/>
        <v>#VALUE!</v>
      </c>
    </row>
    <row r="321" spans="1:8">
      <c r="C321" s="248" t="e">
        <f>+IF(OR(C320=B304-1,C320=""),"",C320+1)</f>
        <v>#VALUE!</v>
      </c>
      <c r="D321" s="249" t="e">
        <f t="shared" si="50"/>
        <v>#VALUE!</v>
      </c>
      <c r="E321" s="250" t="e">
        <f t="shared" si="48"/>
        <v>#VALUE!</v>
      </c>
      <c r="F321" s="250" t="e">
        <f>+IF(C321="","",VLOOKUP(D321,'Tabla (BIT)'!$AH$3:$AI$104,2,0))</f>
        <v>#VALUE!</v>
      </c>
      <c r="G321" s="250" t="e">
        <f t="shared" si="51"/>
        <v>#VALUE!</v>
      </c>
      <c r="H321" s="251" t="e">
        <f t="shared" si="49"/>
        <v>#VALUE!</v>
      </c>
    </row>
    <row r="322" spans="1:8">
      <c r="C322" s="248" t="e">
        <f>+IF(OR(C321=B304-1,C321=""),"",C321+1)</f>
        <v>#VALUE!</v>
      </c>
      <c r="D322" s="249" t="e">
        <f t="shared" si="50"/>
        <v>#VALUE!</v>
      </c>
      <c r="E322" s="250" t="e">
        <f t="shared" si="48"/>
        <v>#VALUE!</v>
      </c>
      <c r="F322" s="250" t="e">
        <f>+IF(C322="","",VLOOKUP(D322,'Tabla (BIT)'!$AH$3:$AI$104,2,0))</f>
        <v>#VALUE!</v>
      </c>
      <c r="G322" s="250" t="e">
        <f t="shared" si="51"/>
        <v>#VALUE!</v>
      </c>
      <c r="H322" s="251" t="e">
        <f t="shared" si="49"/>
        <v>#VALUE!</v>
      </c>
    </row>
    <row r="323" spans="1:8">
      <c r="C323" s="248" t="e">
        <f>+IF(OR(C322=B304-1,C322=""),"",C322+1)</f>
        <v>#VALUE!</v>
      </c>
      <c r="D323" s="249" t="e">
        <f t="shared" si="50"/>
        <v>#VALUE!</v>
      </c>
      <c r="E323" s="250" t="e">
        <f t="shared" si="48"/>
        <v>#VALUE!</v>
      </c>
      <c r="F323" s="250" t="e">
        <f>+IF(C323="","",VLOOKUP(D323,'Tabla (BIT)'!$AH$3:$AI$104,2,0))</f>
        <v>#VALUE!</v>
      </c>
      <c r="G323" s="250" t="e">
        <f t="shared" si="51"/>
        <v>#VALUE!</v>
      </c>
      <c r="H323" s="251" t="e">
        <f t="shared" si="49"/>
        <v>#VALUE!</v>
      </c>
    </row>
    <row r="324" spans="1:8">
      <c r="C324" s="248" t="e">
        <f>+IF(OR(C323=B304-1,C323=""),"",C323+1)</f>
        <v>#VALUE!</v>
      </c>
      <c r="D324" s="249" t="e">
        <f t="shared" si="50"/>
        <v>#VALUE!</v>
      </c>
      <c r="E324" s="250" t="e">
        <f t="shared" si="48"/>
        <v>#VALUE!</v>
      </c>
      <c r="F324" s="250" t="e">
        <f>+IF(C324="","",VLOOKUP(D324,'Tabla (BIT)'!$AH$3:$AI$104,2,0))</f>
        <v>#VALUE!</v>
      </c>
      <c r="G324" s="250" t="e">
        <f t="shared" si="51"/>
        <v>#VALUE!</v>
      </c>
      <c r="H324" s="251" t="e">
        <f t="shared" si="49"/>
        <v>#VALUE!</v>
      </c>
    </row>
    <row r="325" spans="1:8">
      <c r="C325" s="248" t="e">
        <f>+IF(OR(C324=B304-1,C324=""),"",C324+1)</f>
        <v>#VALUE!</v>
      </c>
      <c r="D325" s="249" t="e">
        <f t="shared" si="50"/>
        <v>#VALUE!</v>
      </c>
      <c r="E325" s="250" t="e">
        <f t="shared" si="48"/>
        <v>#VALUE!</v>
      </c>
      <c r="F325" s="250" t="e">
        <f>+IF(C325="","",VLOOKUP(D325,'Tabla (BIT)'!$AH$3:$AI$104,2,0))</f>
        <v>#VALUE!</v>
      </c>
      <c r="G325" s="250" t="e">
        <f t="shared" si="51"/>
        <v>#VALUE!</v>
      </c>
      <c r="H325" s="251" t="e">
        <f t="shared" si="49"/>
        <v>#VALUE!</v>
      </c>
    </row>
    <row r="326" spans="1:8">
      <c r="C326" s="248" t="e">
        <f>+IF(OR(C325=B304-1,C325=""),"",C325+1)</f>
        <v>#VALUE!</v>
      </c>
      <c r="D326" s="249" t="e">
        <f t="shared" si="50"/>
        <v>#VALUE!</v>
      </c>
      <c r="E326" s="250" t="e">
        <f t="shared" si="48"/>
        <v>#VALUE!</v>
      </c>
      <c r="F326" s="250" t="e">
        <f>+IF(C326="","",VLOOKUP(D326,'Tabla (BIT)'!$AH$3:$AI$104,2,0))</f>
        <v>#VALUE!</v>
      </c>
      <c r="G326" s="250" t="e">
        <f t="shared" si="51"/>
        <v>#VALUE!</v>
      </c>
      <c r="H326" s="251" t="e">
        <f t="shared" si="49"/>
        <v>#VALUE!</v>
      </c>
    </row>
    <row r="327" spans="1:8">
      <c r="C327" s="248" t="e">
        <f>+IF(OR(C326=B304-1,C326=""),"",C326+1)</f>
        <v>#VALUE!</v>
      </c>
      <c r="D327" s="249" t="e">
        <f t="shared" si="50"/>
        <v>#VALUE!</v>
      </c>
      <c r="E327" s="250" t="e">
        <f t="shared" si="48"/>
        <v>#VALUE!</v>
      </c>
      <c r="F327" s="250" t="e">
        <f>+IF(C327="","",VLOOKUP(D327,'Tabla (BIT)'!$AH$3:$AI$104,2,0))</f>
        <v>#VALUE!</v>
      </c>
      <c r="G327" s="250" t="e">
        <f t="shared" si="51"/>
        <v>#VALUE!</v>
      </c>
      <c r="H327" s="251" t="e">
        <f t="shared" si="49"/>
        <v>#VALUE!</v>
      </c>
    </row>
    <row r="328" spans="1:8" ht="13.5" thickBot="1">
      <c r="C328" s="252" t="e">
        <f>+IF(OR(C327=B304-1,C327=""),"",C327+1)</f>
        <v>#VALUE!</v>
      </c>
      <c r="D328" s="253" t="e">
        <f t="shared" si="50"/>
        <v>#VALUE!</v>
      </c>
      <c r="E328" s="254" t="e">
        <f t="shared" si="48"/>
        <v>#VALUE!</v>
      </c>
      <c r="F328" s="254" t="e">
        <f>+IF(C328="","",VLOOKUP(D328,'Tabla (BIT)'!$AH$3:$AI$104,2,0))</f>
        <v>#VALUE!</v>
      </c>
      <c r="G328" s="254" t="e">
        <f t="shared" si="51"/>
        <v>#VALUE!</v>
      </c>
      <c r="H328" s="255" t="e">
        <f t="shared" si="49"/>
        <v>#VALUE!</v>
      </c>
    </row>
    <row r="330" spans="1:8">
      <c r="C330" s="1" t="s">
        <v>161</v>
      </c>
      <c r="D330" s="1" t="e">
        <f>+IF(D303=Plazo,"",D303+1)</f>
        <v>#VALUE!</v>
      </c>
      <c r="E330" s="1" t="s">
        <v>260</v>
      </c>
      <c r="F330" s="244" t="e">
        <f>+IF(OR(D330=Plazo,D330=""),0,SUM(H335:H355))</f>
        <v>#VALUE!</v>
      </c>
    </row>
    <row r="331" spans="1:8">
      <c r="A331" s="1" t="s">
        <v>262</v>
      </c>
      <c r="B331" s="1" t="e">
        <f>+HLOOKUP(D330,$B$1:$W$3,2,0)</f>
        <v>#VALUE!</v>
      </c>
    </row>
    <row r="332" spans="1:8">
      <c r="A332" s="1" t="s">
        <v>150</v>
      </c>
      <c r="B332" s="1" t="e">
        <f>+HLOOKUP(D330,$B$1:$W$3,3,0)</f>
        <v>#VALUE!</v>
      </c>
    </row>
    <row r="333" spans="1:8" ht="13.5" thickBot="1"/>
    <row r="334" spans="1:8">
      <c r="C334" s="245" t="s">
        <v>163</v>
      </c>
      <c r="D334" s="246" t="s">
        <v>150</v>
      </c>
      <c r="E334" s="246" t="s">
        <v>263</v>
      </c>
      <c r="F334" s="246" t="s">
        <v>254</v>
      </c>
      <c r="G334" s="246" t="s">
        <v>264</v>
      </c>
      <c r="H334" s="247" t="s">
        <v>265</v>
      </c>
    </row>
    <row r="335" spans="1:8">
      <c r="C335" s="248">
        <v>0</v>
      </c>
      <c r="D335" s="249" t="e">
        <f>+B332</f>
        <v>#VALUE!</v>
      </c>
      <c r="E335" s="250">
        <f t="shared" ref="E335:E355" si="52">+IF($C335="","",POWER(1/(1+Tasa),C335))</f>
        <v>1</v>
      </c>
      <c r="F335" s="250" t="e">
        <f>+IF(C335="","",VLOOKUP(D335,'Tabla (BIT)'!$AH$3:$AI$104,2,0))</f>
        <v>#VALUE!</v>
      </c>
      <c r="G335" s="250">
        <v>1</v>
      </c>
      <c r="H335" s="251">
        <f>+IF(C335="","",G335*E335)</f>
        <v>1</v>
      </c>
    </row>
    <row r="336" spans="1:8">
      <c r="C336" s="248" t="e">
        <f>+IF(OR(C335=B331-1,C335=""),"",C335+1)</f>
        <v>#VALUE!</v>
      </c>
      <c r="D336" s="249" t="e">
        <f>+IF(C336="","",D335+1)</f>
        <v>#VALUE!</v>
      </c>
      <c r="E336" s="250" t="e">
        <f t="shared" si="52"/>
        <v>#VALUE!</v>
      </c>
      <c r="F336" s="250" t="e">
        <f>+IF(C336="","",VLOOKUP(D336,'Tabla (BIT)'!$AH$3:$AI$104,2,0))</f>
        <v>#VALUE!</v>
      </c>
      <c r="G336" s="250" t="e">
        <f>+IF(F336="","",G335*(1-F335))</f>
        <v>#VALUE!</v>
      </c>
      <c r="H336" s="251" t="e">
        <f t="shared" ref="H336:H355" si="53">+IF(C336="","",G336*E336)</f>
        <v>#VALUE!</v>
      </c>
    </row>
    <row r="337" spans="3:8">
      <c r="C337" s="248" t="e">
        <f>+IF(OR(C336=B331-1,C336=""),"",C336+1)</f>
        <v>#VALUE!</v>
      </c>
      <c r="D337" s="249" t="e">
        <f t="shared" ref="D337:D355" si="54">+IF(C337="","",D336+1)</f>
        <v>#VALUE!</v>
      </c>
      <c r="E337" s="250" t="e">
        <f t="shared" si="52"/>
        <v>#VALUE!</v>
      </c>
      <c r="F337" s="250" t="e">
        <f>+IF(C337="","",VLOOKUP(D337,'Tabla (BIT)'!$AH$3:$AI$104,2,0))</f>
        <v>#VALUE!</v>
      </c>
      <c r="G337" s="250" t="e">
        <f t="shared" ref="G337:G355" si="55">+IF(F337="","",G336*(1-F336))</f>
        <v>#VALUE!</v>
      </c>
      <c r="H337" s="251" t="e">
        <f t="shared" si="53"/>
        <v>#VALUE!</v>
      </c>
    </row>
    <row r="338" spans="3:8">
      <c r="C338" s="248" t="e">
        <f>+IF(OR(C337=B331-1,C337=""),"",C337+1)</f>
        <v>#VALUE!</v>
      </c>
      <c r="D338" s="249" t="e">
        <f t="shared" si="54"/>
        <v>#VALUE!</v>
      </c>
      <c r="E338" s="250" t="e">
        <f t="shared" si="52"/>
        <v>#VALUE!</v>
      </c>
      <c r="F338" s="250" t="e">
        <f>+IF(C338="","",VLOOKUP(D338,'Tabla (BIT)'!$AH$3:$AI$104,2,0))</f>
        <v>#VALUE!</v>
      </c>
      <c r="G338" s="250" t="e">
        <f t="shared" si="55"/>
        <v>#VALUE!</v>
      </c>
      <c r="H338" s="251" t="e">
        <f t="shared" si="53"/>
        <v>#VALUE!</v>
      </c>
    </row>
    <row r="339" spans="3:8">
      <c r="C339" s="248" t="e">
        <f>+IF(OR(C338=B331-1,C338=""),"",C338+1)</f>
        <v>#VALUE!</v>
      </c>
      <c r="D339" s="249" t="e">
        <f t="shared" si="54"/>
        <v>#VALUE!</v>
      </c>
      <c r="E339" s="250" t="e">
        <f t="shared" si="52"/>
        <v>#VALUE!</v>
      </c>
      <c r="F339" s="250" t="e">
        <f>+IF(C339="","",VLOOKUP(D339,'Tabla (BIT)'!$AH$3:$AI$104,2,0))</f>
        <v>#VALUE!</v>
      </c>
      <c r="G339" s="250" t="e">
        <f t="shared" si="55"/>
        <v>#VALUE!</v>
      </c>
      <c r="H339" s="251" t="e">
        <f t="shared" si="53"/>
        <v>#VALUE!</v>
      </c>
    </row>
    <row r="340" spans="3:8">
      <c r="C340" s="248" t="e">
        <f>+IF(OR(C339=B331-1,C339=""),"",C339+1)</f>
        <v>#VALUE!</v>
      </c>
      <c r="D340" s="249" t="e">
        <f t="shared" si="54"/>
        <v>#VALUE!</v>
      </c>
      <c r="E340" s="250" t="e">
        <f t="shared" si="52"/>
        <v>#VALUE!</v>
      </c>
      <c r="F340" s="250" t="e">
        <f>+IF(C340="","",VLOOKUP(D340,'Tabla (BIT)'!$AH$3:$AI$104,2,0))</f>
        <v>#VALUE!</v>
      </c>
      <c r="G340" s="250" t="e">
        <f t="shared" si="55"/>
        <v>#VALUE!</v>
      </c>
      <c r="H340" s="251" t="e">
        <f t="shared" si="53"/>
        <v>#VALUE!</v>
      </c>
    </row>
    <row r="341" spans="3:8">
      <c r="C341" s="248" t="e">
        <f>+IF(OR(C340=B331-1,C340=""),"",C340+1)</f>
        <v>#VALUE!</v>
      </c>
      <c r="D341" s="249" t="e">
        <f t="shared" si="54"/>
        <v>#VALUE!</v>
      </c>
      <c r="E341" s="250" t="e">
        <f t="shared" si="52"/>
        <v>#VALUE!</v>
      </c>
      <c r="F341" s="250" t="e">
        <f>+IF(C341="","",VLOOKUP(D341,'Tabla (BIT)'!$AH$3:$AI$104,2,0))</f>
        <v>#VALUE!</v>
      </c>
      <c r="G341" s="250" t="e">
        <f t="shared" si="55"/>
        <v>#VALUE!</v>
      </c>
      <c r="H341" s="251" t="e">
        <f t="shared" si="53"/>
        <v>#VALUE!</v>
      </c>
    </row>
    <row r="342" spans="3:8">
      <c r="C342" s="248" t="e">
        <f>+IF(OR(C341=B331-1,C341=""),"",C341+1)</f>
        <v>#VALUE!</v>
      </c>
      <c r="D342" s="249" t="e">
        <f t="shared" si="54"/>
        <v>#VALUE!</v>
      </c>
      <c r="E342" s="250" t="e">
        <f t="shared" si="52"/>
        <v>#VALUE!</v>
      </c>
      <c r="F342" s="250" t="e">
        <f>+IF(C342="","",VLOOKUP(D342,'Tabla (BIT)'!$AH$3:$AI$104,2,0))</f>
        <v>#VALUE!</v>
      </c>
      <c r="G342" s="250" t="e">
        <f t="shared" si="55"/>
        <v>#VALUE!</v>
      </c>
      <c r="H342" s="251" t="e">
        <f t="shared" si="53"/>
        <v>#VALUE!</v>
      </c>
    </row>
    <row r="343" spans="3:8">
      <c r="C343" s="248" t="e">
        <f>+IF(OR(C342=B331-1,C342=""),"",C342+1)</f>
        <v>#VALUE!</v>
      </c>
      <c r="D343" s="249" t="e">
        <f t="shared" si="54"/>
        <v>#VALUE!</v>
      </c>
      <c r="E343" s="250" t="e">
        <f t="shared" si="52"/>
        <v>#VALUE!</v>
      </c>
      <c r="F343" s="250" t="e">
        <f>+IF(C343="","",VLOOKUP(D343,'Tabla (BIT)'!$AH$3:$AI$104,2,0))</f>
        <v>#VALUE!</v>
      </c>
      <c r="G343" s="250" t="e">
        <f t="shared" si="55"/>
        <v>#VALUE!</v>
      </c>
      <c r="H343" s="251" t="e">
        <f t="shared" si="53"/>
        <v>#VALUE!</v>
      </c>
    </row>
    <row r="344" spans="3:8">
      <c r="C344" s="248" t="e">
        <f>+IF(OR(C343=B331-1,C343=""),"",C343+1)</f>
        <v>#VALUE!</v>
      </c>
      <c r="D344" s="249" t="e">
        <f t="shared" si="54"/>
        <v>#VALUE!</v>
      </c>
      <c r="E344" s="250" t="e">
        <f t="shared" si="52"/>
        <v>#VALUE!</v>
      </c>
      <c r="F344" s="250" t="e">
        <f>+IF(C344="","",VLOOKUP(D344,'Tabla (BIT)'!$AH$3:$AI$104,2,0))</f>
        <v>#VALUE!</v>
      </c>
      <c r="G344" s="250" t="e">
        <f t="shared" si="55"/>
        <v>#VALUE!</v>
      </c>
      <c r="H344" s="251" t="e">
        <f t="shared" si="53"/>
        <v>#VALUE!</v>
      </c>
    </row>
    <row r="345" spans="3:8">
      <c r="C345" s="248" t="e">
        <f>+IF(OR(C344=B331-1,C344=""),"",C344+1)</f>
        <v>#VALUE!</v>
      </c>
      <c r="D345" s="249" t="e">
        <f t="shared" si="54"/>
        <v>#VALUE!</v>
      </c>
      <c r="E345" s="250" t="e">
        <f t="shared" si="52"/>
        <v>#VALUE!</v>
      </c>
      <c r="F345" s="250" t="e">
        <f>+IF(C345="","",VLOOKUP(D345,'Tabla (BIT)'!$AH$3:$AI$104,2,0))</f>
        <v>#VALUE!</v>
      </c>
      <c r="G345" s="250" t="e">
        <f t="shared" si="55"/>
        <v>#VALUE!</v>
      </c>
      <c r="H345" s="251" t="e">
        <f t="shared" si="53"/>
        <v>#VALUE!</v>
      </c>
    </row>
    <row r="346" spans="3:8">
      <c r="C346" s="248" t="e">
        <f>+IF(OR(C345=B331-1,C345=""),"",C345+1)</f>
        <v>#VALUE!</v>
      </c>
      <c r="D346" s="249" t="e">
        <f t="shared" si="54"/>
        <v>#VALUE!</v>
      </c>
      <c r="E346" s="250" t="e">
        <f t="shared" si="52"/>
        <v>#VALUE!</v>
      </c>
      <c r="F346" s="250" t="e">
        <f>+IF(C346="","",VLOOKUP(D346,'Tabla (BIT)'!$AH$3:$AI$104,2,0))</f>
        <v>#VALUE!</v>
      </c>
      <c r="G346" s="250" t="e">
        <f t="shared" si="55"/>
        <v>#VALUE!</v>
      </c>
      <c r="H346" s="251" t="e">
        <f t="shared" si="53"/>
        <v>#VALUE!</v>
      </c>
    </row>
    <row r="347" spans="3:8">
      <c r="C347" s="248" t="e">
        <f>+IF(OR(C346=B331-1,C346=""),"",C346+1)</f>
        <v>#VALUE!</v>
      </c>
      <c r="D347" s="249" t="e">
        <f t="shared" si="54"/>
        <v>#VALUE!</v>
      </c>
      <c r="E347" s="250" t="e">
        <f t="shared" si="52"/>
        <v>#VALUE!</v>
      </c>
      <c r="F347" s="250" t="e">
        <f>+IF(C347="","",VLOOKUP(D347,'Tabla (BIT)'!$AH$3:$AI$104,2,0))</f>
        <v>#VALUE!</v>
      </c>
      <c r="G347" s="250" t="e">
        <f t="shared" si="55"/>
        <v>#VALUE!</v>
      </c>
      <c r="H347" s="251" t="e">
        <f t="shared" si="53"/>
        <v>#VALUE!</v>
      </c>
    </row>
    <row r="348" spans="3:8">
      <c r="C348" s="248" t="e">
        <f>+IF(OR(C347=B331-1,C347=""),"",C347+1)</f>
        <v>#VALUE!</v>
      </c>
      <c r="D348" s="249" t="e">
        <f t="shared" si="54"/>
        <v>#VALUE!</v>
      </c>
      <c r="E348" s="250" t="e">
        <f t="shared" si="52"/>
        <v>#VALUE!</v>
      </c>
      <c r="F348" s="250" t="e">
        <f>+IF(C348="","",VLOOKUP(D348,'Tabla (BIT)'!$AH$3:$AI$104,2,0))</f>
        <v>#VALUE!</v>
      </c>
      <c r="G348" s="250" t="e">
        <f t="shared" si="55"/>
        <v>#VALUE!</v>
      </c>
      <c r="H348" s="251" t="e">
        <f t="shared" si="53"/>
        <v>#VALUE!</v>
      </c>
    </row>
    <row r="349" spans="3:8">
      <c r="C349" s="248" t="e">
        <f>+IF(OR(C348=B331-1,C348=""),"",C348+1)</f>
        <v>#VALUE!</v>
      </c>
      <c r="D349" s="249" t="e">
        <f t="shared" si="54"/>
        <v>#VALUE!</v>
      </c>
      <c r="E349" s="250" t="e">
        <f t="shared" si="52"/>
        <v>#VALUE!</v>
      </c>
      <c r="F349" s="250" t="e">
        <f>+IF(C349="","",VLOOKUP(D349,'Tabla (BIT)'!$AH$3:$AI$104,2,0))</f>
        <v>#VALUE!</v>
      </c>
      <c r="G349" s="250" t="e">
        <f t="shared" si="55"/>
        <v>#VALUE!</v>
      </c>
      <c r="H349" s="251" t="e">
        <f t="shared" si="53"/>
        <v>#VALUE!</v>
      </c>
    </row>
    <row r="350" spans="3:8">
      <c r="C350" s="248" t="e">
        <f>+IF(OR(C349=B331-1,C349=""),"",C349+1)</f>
        <v>#VALUE!</v>
      </c>
      <c r="D350" s="249" t="e">
        <f t="shared" si="54"/>
        <v>#VALUE!</v>
      </c>
      <c r="E350" s="250" t="e">
        <f t="shared" si="52"/>
        <v>#VALUE!</v>
      </c>
      <c r="F350" s="250" t="e">
        <f>+IF(C350="","",VLOOKUP(D350,'Tabla (BIT)'!$AH$3:$AI$104,2,0))</f>
        <v>#VALUE!</v>
      </c>
      <c r="G350" s="250" t="e">
        <f t="shared" si="55"/>
        <v>#VALUE!</v>
      </c>
      <c r="H350" s="251" t="e">
        <f t="shared" si="53"/>
        <v>#VALUE!</v>
      </c>
    </row>
    <row r="351" spans="3:8">
      <c r="C351" s="248" t="e">
        <f>+IF(OR(C350=B331-1,C350=""),"",C350+1)</f>
        <v>#VALUE!</v>
      </c>
      <c r="D351" s="249" t="e">
        <f t="shared" si="54"/>
        <v>#VALUE!</v>
      </c>
      <c r="E351" s="250" t="e">
        <f t="shared" si="52"/>
        <v>#VALUE!</v>
      </c>
      <c r="F351" s="250" t="e">
        <f>+IF(C351="","",VLOOKUP(D351,'Tabla (BIT)'!$AH$3:$AI$104,2,0))</f>
        <v>#VALUE!</v>
      </c>
      <c r="G351" s="250" t="e">
        <f t="shared" si="55"/>
        <v>#VALUE!</v>
      </c>
      <c r="H351" s="251" t="e">
        <f t="shared" si="53"/>
        <v>#VALUE!</v>
      </c>
    </row>
    <row r="352" spans="3:8">
      <c r="C352" s="248" t="e">
        <f>+IF(OR(C351=B331-1,C351=""),"",C351+1)</f>
        <v>#VALUE!</v>
      </c>
      <c r="D352" s="249" t="e">
        <f t="shared" si="54"/>
        <v>#VALUE!</v>
      </c>
      <c r="E352" s="250" t="e">
        <f t="shared" si="52"/>
        <v>#VALUE!</v>
      </c>
      <c r="F352" s="250" t="e">
        <f>+IF(C352="","",VLOOKUP(D352,'Tabla (BIT)'!$AH$3:$AI$104,2,0))</f>
        <v>#VALUE!</v>
      </c>
      <c r="G352" s="250" t="e">
        <f t="shared" si="55"/>
        <v>#VALUE!</v>
      </c>
      <c r="H352" s="251" t="e">
        <f t="shared" si="53"/>
        <v>#VALUE!</v>
      </c>
    </row>
    <row r="353" spans="1:8">
      <c r="C353" s="248" t="e">
        <f>+IF(OR(C352=B331-1,C352=""),"",C352+1)</f>
        <v>#VALUE!</v>
      </c>
      <c r="D353" s="249" t="e">
        <f t="shared" si="54"/>
        <v>#VALUE!</v>
      </c>
      <c r="E353" s="250" t="e">
        <f t="shared" si="52"/>
        <v>#VALUE!</v>
      </c>
      <c r="F353" s="250" t="e">
        <f>+IF(C353="","",VLOOKUP(D353,'Tabla (BIT)'!$AH$3:$AI$104,2,0))</f>
        <v>#VALUE!</v>
      </c>
      <c r="G353" s="250" t="e">
        <f t="shared" si="55"/>
        <v>#VALUE!</v>
      </c>
      <c r="H353" s="251" t="e">
        <f t="shared" si="53"/>
        <v>#VALUE!</v>
      </c>
    </row>
    <row r="354" spans="1:8">
      <c r="C354" s="248" t="e">
        <f>+IF(OR(C353=B331-1,C353=""),"",C353+1)</f>
        <v>#VALUE!</v>
      </c>
      <c r="D354" s="249" t="e">
        <f t="shared" si="54"/>
        <v>#VALUE!</v>
      </c>
      <c r="E354" s="250" t="e">
        <f t="shared" si="52"/>
        <v>#VALUE!</v>
      </c>
      <c r="F354" s="250" t="e">
        <f>+IF(C354="","",VLOOKUP(D354,'Tabla (BIT)'!$AH$3:$AI$104,2,0))</f>
        <v>#VALUE!</v>
      </c>
      <c r="G354" s="250" t="e">
        <f t="shared" si="55"/>
        <v>#VALUE!</v>
      </c>
      <c r="H354" s="251" t="e">
        <f t="shared" si="53"/>
        <v>#VALUE!</v>
      </c>
    </row>
    <row r="355" spans="1:8" ht="13.5" thickBot="1">
      <c r="C355" s="252" t="e">
        <f>+IF(OR(C354=B331-1,C354=""),"",C354+1)</f>
        <v>#VALUE!</v>
      </c>
      <c r="D355" s="253" t="e">
        <f t="shared" si="54"/>
        <v>#VALUE!</v>
      </c>
      <c r="E355" s="254" t="e">
        <f t="shared" si="52"/>
        <v>#VALUE!</v>
      </c>
      <c r="F355" s="254" t="e">
        <f>+IF(C355="","",VLOOKUP(D355,'Tabla (BIT)'!$AH$3:$AI$104,2,0))</f>
        <v>#VALUE!</v>
      </c>
      <c r="G355" s="254" t="e">
        <f t="shared" si="55"/>
        <v>#VALUE!</v>
      </c>
      <c r="H355" s="255" t="e">
        <f t="shared" si="53"/>
        <v>#VALUE!</v>
      </c>
    </row>
    <row r="357" spans="1:8">
      <c r="C357" s="1" t="s">
        <v>161</v>
      </c>
      <c r="D357" s="1" t="e">
        <f>+IF(D330=Plazo,"",D330+1)</f>
        <v>#VALUE!</v>
      </c>
      <c r="E357" s="1" t="s">
        <v>260</v>
      </c>
      <c r="F357" s="244" t="e">
        <f>+IF(OR(D357=Plazo,D357=""),0,SUM(H362:H382))</f>
        <v>#VALUE!</v>
      </c>
    </row>
    <row r="358" spans="1:8">
      <c r="A358" s="1" t="s">
        <v>262</v>
      </c>
      <c r="B358" s="1" t="e">
        <f>+HLOOKUP(D357,$B$1:$W$3,2,0)</f>
        <v>#VALUE!</v>
      </c>
    </row>
    <row r="359" spans="1:8">
      <c r="A359" s="1" t="s">
        <v>150</v>
      </c>
      <c r="B359" s="1" t="e">
        <f>+HLOOKUP(D357,$B$1:$W$3,3,0)</f>
        <v>#VALUE!</v>
      </c>
    </row>
    <row r="360" spans="1:8" ht="13.5" thickBot="1"/>
    <row r="361" spans="1:8">
      <c r="C361" s="245" t="s">
        <v>163</v>
      </c>
      <c r="D361" s="246" t="s">
        <v>150</v>
      </c>
      <c r="E361" s="246" t="s">
        <v>263</v>
      </c>
      <c r="F361" s="246" t="s">
        <v>254</v>
      </c>
      <c r="G361" s="246" t="s">
        <v>264</v>
      </c>
      <c r="H361" s="247" t="s">
        <v>265</v>
      </c>
    </row>
    <row r="362" spans="1:8">
      <c r="C362" s="248">
        <v>0</v>
      </c>
      <c r="D362" s="249" t="e">
        <f>+B359</f>
        <v>#VALUE!</v>
      </c>
      <c r="E362" s="250">
        <f t="shared" ref="E362:E382" si="56">+IF($C362="","",POWER(1/(1+Tasa),C362))</f>
        <v>1</v>
      </c>
      <c r="F362" s="250" t="e">
        <f>+IF(C362="","",VLOOKUP(D362,'Tabla (BIT)'!$AH$3:$AI$104,2,0))</f>
        <v>#VALUE!</v>
      </c>
      <c r="G362" s="250">
        <v>1</v>
      </c>
      <c r="H362" s="251">
        <f>+IF(C362="","",G362*E362)</f>
        <v>1</v>
      </c>
    </row>
    <row r="363" spans="1:8">
      <c r="C363" s="248" t="e">
        <f>+IF(OR(C362=B358-1,C362=""),"",C362+1)</f>
        <v>#VALUE!</v>
      </c>
      <c r="D363" s="249" t="e">
        <f>+IF(C363="","",D362+1)</f>
        <v>#VALUE!</v>
      </c>
      <c r="E363" s="250" t="e">
        <f t="shared" si="56"/>
        <v>#VALUE!</v>
      </c>
      <c r="F363" s="250" t="e">
        <f>+IF(C363="","",VLOOKUP(D363,'Tabla (BIT)'!$AH$3:$AI$104,2,0))</f>
        <v>#VALUE!</v>
      </c>
      <c r="G363" s="250" t="e">
        <f>+IF(F363="","",G362*(1-F362))</f>
        <v>#VALUE!</v>
      </c>
      <c r="H363" s="251" t="e">
        <f t="shared" ref="H363:H382" si="57">+IF(C363="","",G363*E363)</f>
        <v>#VALUE!</v>
      </c>
    </row>
    <row r="364" spans="1:8">
      <c r="C364" s="248" t="e">
        <f>+IF(OR(C363=B358-1,C363=""),"",C363+1)</f>
        <v>#VALUE!</v>
      </c>
      <c r="D364" s="249" t="e">
        <f t="shared" ref="D364:D382" si="58">+IF(C364="","",D363+1)</f>
        <v>#VALUE!</v>
      </c>
      <c r="E364" s="250" t="e">
        <f t="shared" si="56"/>
        <v>#VALUE!</v>
      </c>
      <c r="F364" s="250" t="e">
        <f>+IF(C364="","",VLOOKUP(D364,'Tabla (BIT)'!$AH$3:$AI$104,2,0))</f>
        <v>#VALUE!</v>
      </c>
      <c r="G364" s="250" t="e">
        <f t="shared" ref="G364:G382" si="59">+IF(F364="","",G363*(1-F363))</f>
        <v>#VALUE!</v>
      </c>
      <c r="H364" s="251" t="e">
        <f t="shared" si="57"/>
        <v>#VALUE!</v>
      </c>
    </row>
    <row r="365" spans="1:8">
      <c r="C365" s="248" t="e">
        <f>+IF(OR(C364=B358-1,C364=""),"",C364+1)</f>
        <v>#VALUE!</v>
      </c>
      <c r="D365" s="249" t="e">
        <f t="shared" si="58"/>
        <v>#VALUE!</v>
      </c>
      <c r="E365" s="250" t="e">
        <f t="shared" si="56"/>
        <v>#VALUE!</v>
      </c>
      <c r="F365" s="250" t="e">
        <f>+IF(C365="","",VLOOKUP(D365,'Tabla (BIT)'!$AH$3:$AI$104,2,0))</f>
        <v>#VALUE!</v>
      </c>
      <c r="G365" s="250" t="e">
        <f t="shared" si="59"/>
        <v>#VALUE!</v>
      </c>
      <c r="H365" s="251" t="e">
        <f t="shared" si="57"/>
        <v>#VALUE!</v>
      </c>
    </row>
    <row r="366" spans="1:8">
      <c r="C366" s="248" t="e">
        <f>+IF(OR(C365=B358-1,C365=""),"",C365+1)</f>
        <v>#VALUE!</v>
      </c>
      <c r="D366" s="249" t="e">
        <f t="shared" si="58"/>
        <v>#VALUE!</v>
      </c>
      <c r="E366" s="250" t="e">
        <f t="shared" si="56"/>
        <v>#VALUE!</v>
      </c>
      <c r="F366" s="250" t="e">
        <f>+IF(C366="","",VLOOKUP(D366,'Tabla (BIT)'!$AH$3:$AI$104,2,0))</f>
        <v>#VALUE!</v>
      </c>
      <c r="G366" s="250" t="e">
        <f t="shared" si="59"/>
        <v>#VALUE!</v>
      </c>
      <c r="H366" s="251" t="e">
        <f t="shared" si="57"/>
        <v>#VALUE!</v>
      </c>
    </row>
    <row r="367" spans="1:8">
      <c r="C367" s="248" t="e">
        <f>+IF(OR(C366=B358-1,C366=""),"",C366+1)</f>
        <v>#VALUE!</v>
      </c>
      <c r="D367" s="249" t="e">
        <f t="shared" si="58"/>
        <v>#VALUE!</v>
      </c>
      <c r="E367" s="250" t="e">
        <f t="shared" si="56"/>
        <v>#VALUE!</v>
      </c>
      <c r="F367" s="250" t="e">
        <f>+IF(C367="","",VLOOKUP(D367,'Tabla (BIT)'!$AH$3:$AI$104,2,0))</f>
        <v>#VALUE!</v>
      </c>
      <c r="G367" s="250" t="e">
        <f t="shared" si="59"/>
        <v>#VALUE!</v>
      </c>
      <c r="H367" s="251" t="e">
        <f t="shared" si="57"/>
        <v>#VALUE!</v>
      </c>
    </row>
    <row r="368" spans="1:8">
      <c r="C368" s="248" t="e">
        <f>+IF(OR(C367=B358-1,C367=""),"",C367+1)</f>
        <v>#VALUE!</v>
      </c>
      <c r="D368" s="249" t="e">
        <f t="shared" si="58"/>
        <v>#VALUE!</v>
      </c>
      <c r="E368" s="250" t="e">
        <f t="shared" si="56"/>
        <v>#VALUE!</v>
      </c>
      <c r="F368" s="250" t="e">
        <f>+IF(C368="","",VLOOKUP(D368,'Tabla (BIT)'!$AH$3:$AI$104,2,0))</f>
        <v>#VALUE!</v>
      </c>
      <c r="G368" s="250" t="e">
        <f t="shared" si="59"/>
        <v>#VALUE!</v>
      </c>
      <c r="H368" s="251" t="e">
        <f t="shared" si="57"/>
        <v>#VALUE!</v>
      </c>
    </row>
    <row r="369" spans="3:8">
      <c r="C369" s="248" t="e">
        <f>+IF(OR(C368=B358-1,C368=""),"",C368+1)</f>
        <v>#VALUE!</v>
      </c>
      <c r="D369" s="249" t="e">
        <f t="shared" si="58"/>
        <v>#VALUE!</v>
      </c>
      <c r="E369" s="250" t="e">
        <f t="shared" si="56"/>
        <v>#VALUE!</v>
      </c>
      <c r="F369" s="250" t="e">
        <f>+IF(C369="","",VLOOKUP(D369,'Tabla (BIT)'!$AH$3:$AI$104,2,0))</f>
        <v>#VALUE!</v>
      </c>
      <c r="G369" s="250" t="e">
        <f t="shared" si="59"/>
        <v>#VALUE!</v>
      </c>
      <c r="H369" s="251" t="e">
        <f t="shared" si="57"/>
        <v>#VALUE!</v>
      </c>
    </row>
    <row r="370" spans="3:8">
      <c r="C370" s="248" t="e">
        <f>+IF(OR(C369=B358-1,C369=""),"",C369+1)</f>
        <v>#VALUE!</v>
      </c>
      <c r="D370" s="249" t="e">
        <f t="shared" si="58"/>
        <v>#VALUE!</v>
      </c>
      <c r="E370" s="250" t="e">
        <f t="shared" si="56"/>
        <v>#VALUE!</v>
      </c>
      <c r="F370" s="250" t="e">
        <f>+IF(C370="","",VLOOKUP(D370,'Tabla (BIT)'!$AH$3:$AI$104,2,0))</f>
        <v>#VALUE!</v>
      </c>
      <c r="G370" s="250" t="e">
        <f t="shared" si="59"/>
        <v>#VALUE!</v>
      </c>
      <c r="H370" s="251" t="e">
        <f t="shared" si="57"/>
        <v>#VALUE!</v>
      </c>
    </row>
    <row r="371" spans="3:8">
      <c r="C371" s="248" t="e">
        <f>+IF(OR(C370=B358-1,C370=""),"",C370+1)</f>
        <v>#VALUE!</v>
      </c>
      <c r="D371" s="249" t="e">
        <f t="shared" si="58"/>
        <v>#VALUE!</v>
      </c>
      <c r="E371" s="250" t="e">
        <f t="shared" si="56"/>
        <v>#VALUE!</v>
      </c>
      <c r="F371" s="250" t="e">
        <f>+IF(C371="","",VLOOKUP(D371,'Tabla (BIT)'!$AH$3:$AI$104,2,0))</f>
        <v>#VALUE!</v>
      </c>
      <c r="G371" s="250" t="e">
        <f t="shared" si="59"/>
        <v>#VALUE!</v>
      </c>
      <c r="H371" s="251" t="e">
        <f t="shared" si="57"/>
        <v>#VALUE!</v>
      </c>
    </row>
    <row r="372" spans="3:8">
      <c r="C372" s="248" t="e">
        <f>+IF(OR(C371=B358-1,C371=""),"",C371+1)</f>
        <v>#VALUE!</v>
      </c>
      <c r="D372" s="249" t="e">
        <f t="shared" si="58"/>
        <v>#VALUE!</v>
      </c>
      <c r="E372" s="250" t="e">
        <f t="shared" si="56"/>
        <v>#VALUE!</v>
      </c>
      <c r="F372" s="250" t="e">
        <f>+IF(C372="","",VLOOKUP(D372,'Tabla (BIT)'!$AH$3:$AI$104,2,0))</f>
        <v>#VALUE!</v>
      </c>
      <c r="G372" s="250" t="e">
        <f t="shared" si="59"/>
        <v>#VALUE!</v>
      </c>
      <c r="H372" s="251" t="e">
        <f t="shared" si="57"/>
        <v>#VALUE!</v>
      </c>
    </row>
    <row r="373" spans="3:8">
      <c r="C373" s="248" t="e">
        <f>+IF(OR(C372=B358-1,C372=""),"",C372+1)</f>
        <v>#VALUE!</v>
      </c>
      <c r="D373" s="249" t="e">
        <f t="shared" si="58"/>
        <v>#VALUE!</v>
      </c>
      <c r="E373" s="250" t="e">
        <f t="shared" si="56"/>
        <v>#VALUE!</v>
      </c>
      <c r="F373" s="250" t="e">
        <f>+IF(C373="","",VLOOKUP(D373,'Tabla (BIT)'!$AH$3:$AI$104,2,0))</f>
        <v>#VALUE!</v>
      </c>
      <c r="G373" s="250" t="e">
        <f t="shared" si="59"/>
        <v>#VALUE!</v>
      </c>
      <c r="H373" s="251" t="e">
        <f t="shared" si="57"/>
        <v>#VALUE!</v>
      </c>
    </row>
    <row r="374" spans="3:8">
      <c r="C374" s="248" t="e">
        <f>+IF(OR(C373=B358-1,C373=""),"",C373+1)</f>
        <v>#VALUE!</v>
      </c>
      <c r="D374" s="249" t="e">
        <f t="shared" si="58"/>
        <v>#VALUE!</v>
      </c>
      <c r="E374" s="250" t="e">
        <f t="shared" si="56"/>
        <v>#VALUE!</v>
      </c>
      <c r="F374" s="250" t="e">
        <f>+IF(C374="","",VLOOKUP(D374,'Tabla (BIT)'!$AH$3:$AI$104,2,0))</f>
        <v>#VALUE!</v>
      </c>
      <c r="G374" s="250" t="e">
        <f t="shared" si="59"/>
        <v>#VALUE!</v>
      </c>
      <c r="H374" s="251" t="e">
        <f t="shared" si="57"/>
        <v>#VALUE!</v>
      </c>
    </row>
    <row r="375" spans="3:8">
      <c r="C375" s="248" t="e">
        <f>+IF(OR(C374=B358-1,C374=""),"",C374+1)</f>
        <v>#VALUE!</v>
      </c>
      <c r="D375" s="249" t="e">
        <f t="shared" si="58"/>
        <v>#VALUE!</v>
      </c>
      <c r="E375" s="250" t="e">
        <f t="shared" si="56"/>
        <v>#VALUE!</v>
      </c>
      <c r="F375" s="250" t="e">
        <f>+IF(C375="","",VLOOKUP(D375,'Tabla (BIT)'!$AH$3:$AI$104,2,0))</f>
        <v>#VALUE!</v>
      </c>
      <c r="G375" s="250" t="e">
        <f t="shared" si="59"/>
        <v>#VALUE!</v>
      </c>
      <c r="H375" s="251" t="e">
        <f t="shared" si="57"/>
        <v>#VALUE!</v>
      </c>
    </row>
    <row r="376" spans="3:8">
      <c r="C376" s="248" t="e">
        <f>+IF(OR(C375=B358-1,C375=""),"",C375+1)</f>
        <v>#VALUE!</v>
      </c>
      <c r="D376" s="249" t="e">
        <f t="shared" si="58"/>
        <v>#VALUE!</v>
      </c>
      <c r="E376" s="250" t="e">
        <f t="shared" si="56"/>
        <v>#VALUE!</v>
      </c>
      <c r="F376" s="250" t="e">
        <f>+IF(C376="","",VLOOKUP(D376,'Tabla (BIT)'!$AH$3:$AI$104,2,0))</f>
        <v>#VALUE!</v>
      </c>
      <c r="G376" s="250" t="e">
        <f t="shared" si="59"/>
        <v>#VALUE!</v>
      </c>
      <c r="H376" s="251" t="e">
        <f t="shared" si="57"/>
        <v>#VALUE!</v>
      </c>
    </row>
    <row r="377" spans="3:8">
      <c r="C377" s="248" t="e">
        <f>+IF(OR(C376=B358-1,C376=""),"",C376+1)</f>
        <v>#VALUE!</v>
      </c>
      <c r="D377" s="249" t="e">
        <f t="shared" si="58"/>
        <v>#VALUE!</v>
      </c>
      <c r="E377" s="250" t="e">
        <f t="shared" si="56"/>
        <v>#VALUE!</v>
      </c>
      <c r="F377" s="250" t="e">
        <f>+IF(C377="","",VLOOKUP(D377,'Tabla (BIT)'!$AH$3:$AI$104,2,0))</f>
        <v>#VALUE!</v>
      </c>
      <c r="G377" s="250" t="e">
        <f t="shared" si="59"/>
        <v>#VALUE!</v>
      </c>
      <c r="H377" s="251" t="e">
        <f t="shared" si="57"/>
        <v>#VALUE!</v>
      </c>
    </row>
    <row r="378" spans="3:8">
      <c r="C378" s="248" t="e">
        <f>+IF(OR(C377=B358-1,C377=""),"",C377+1)</f>
        <v>#VALUE!</v>
      </c>
      <c r="D378" s="249" t="e">
        <f t="shared" si="58"/>
        <v>#VALUE!</v>
      </c>
      <c r="E378" s="250" t="e">
        <f t="shared" si="56"/>
        <v>#VALUE!</v>
      </c>
      <c r="F378" s="250" t="e">
        <f>+IF(C378="","",VLOOKUP(D378,'Tabla (BIT)'!$AH$3:$AI$104,2,0))</f>
        <v>#VALUE!</v>
      </c>
      <c r="G378" s="250" t="e">
        <f t="shared" si="59"/>
        <v>#VALUE!</v>
      </c>
      <c r="H378" s="251" t="e">
        <f t="shared" si="57"/>
        <v>#VALUE!</v>
      </c>
    </row>
    <row r="379" spans="3:8">
      <c r="C379" s="248" t="e">
        <f>+IF(OR(C378=B358-1,C378=""),"",C378+1)</f>
        <v>#VALUE!</v>
      </c>
      <c r="D379" s="249" t="e">
        <f t="shared" si="58"/>
        <v>#VALUE!</v>
      </c>
      <c r="E379" s="250" t="e">
        <f t="shared" si="56"/>
        <v>#VALUE!</v>
      </c>
      <c r="F379" s="250" t="e">
        <f>+IF(C379="","",VLOOKUP(D379,'Tabla (BIT)'!$AH$3:$AI$104,2,0))</f>
        <v>#VALUE!</v>
      </c>
      <c r="G379" s="250" t="e">
        <f t="shared" si="59"/>
        <v>#VALUE!</v>
      </c>
      <c r="H379" s="251" t="e">
        <f t="shared" si="57"/>
        <v>#VALUE!</v>
      </c>
    </row>
    <row r="380" spans="3:8">
      <c r="C380" s="248" t="e">
        <f>+IF(OR(C379=B358-1,C379=""),"",C379+1)</f>
        <v>#VALUE!</v>
      </c>
      <c r="D380" s="249" t="e">
        <f t="shared" si="58"/>
        <v>#VALUE!</v>
      </c>
      <c r="E380" s="250" t="e">
        <f t="shared" si="56"/>
        <v>#VALUE!</v>
      </c>
      <c r="F380" s="250" t="e">
        <f>+IF(C380="","",VLOOKUP(D380,'Tabla (BIT)'!$AH$3:$AI$104,2,0))</f>
        <v>#VALUE!</v>
      </c>
      <c r="G380" s="250" t="e">
        <f t="shared" si="59"/>
        <v>#VALUE!</v>
      </c>
      <c r="H380" s="251" t="e">
        <f t="shared" si="57"/>
        <v>#VALUE!</v>
      </c>
    </row>
    <row r="381" spans="3:8">
      <c r="C381" s="248" t="e">
        <f>+IF(OR(C380=B358-1,C380=""),"",C380+1)</f>
        <v>#VALUE!</v>
      </c>
      <c r="D381" s="249" t="e">
        <f t="shared" si="58"/>
        <v>#VALUE!</v>
      </c>
      <c r="E381" s="250" t="e">
        <f t="shared" si="56"/>
        <v>#VALUE!</v>
      </c>
      <c r="F381" s="250" t="e">
        <f>+IF(C381="","",VLOOKUP(D381,'Tabla (BIT)'!$AH$3:$AI$104,2,0))</f>
        <v>#VALUE!</v>
      </c>
      <c r="G381" s="250" t="e">
        <f t="shared" si="59"/>
        <v>#VALUE!</v>
      </c>
      <c r="H381" s="251" t="e">
        <f t="shared" si="57"/>
        <v>#VALUE!</v>
      </c>
    </row>
    <row r="382" spans="3:8" ht="13.5" thickBot="1">
      <c r="C382" s="252" t="e">
        <f>+IF(OR(C381=B358-1,C381=""),"",C381+1)</f>
        <v>#VALUE!</v>
      </c>
      <c r="D382" s="253" t="e">
        <f t="shared" si="58"/>
        <v>#VALUE!</v>
      </c>
      <c r="E382" s="254" t="e">
        <f t="shared" si="56"/>
        <v>#VALUE!</v>
      </c>
      <c r="F382" s="254" t="e">
        <f>+IF(C382="","",VLOOKUP(D382,'Tabla (BIT)'!$AH$3:$AI$104,2,0))</f>
        <v>#VALUE!</v>
      </c>
      <c r="G382" s="254" t="e">
        <f t="shared" si="59"/>
        <v>#VALUE!</v>
      </c>
      <c r="H382" s="255" t="e">
        <f t="shared" si="57"/>
        <v>#VALUE!</v>
      </c>
    </row>
    <row r="384" spans="3:8">
      <c r="C384" s="1" t="s">
        <v>161</v>
      </c>
      <c r="D384" s="1" t="e">
        <f>+IF(D357=Plazo,"",D357+1)</f>
        <v>#VALUE!</v>
      </c>
      <c r="E384" s="1" t="s">
        <v>260</v>
      </c>
      <c r="F384" s="244" t="e">
        <f>+IF(OR(D384=Plazo,D384=""),0,SUM(H389:H409))</f>
        <v>#VALUE!</v>
      </c>
    </row>
    <row r="385" spans="1:8">
      <c r="A385" s="1" t="s">
        <v>262</v>
      </c>
      <c r="B385" s="1" t="e">
        <f>+HLOOKUP(D384,$B$1:$W$3,2,0)</f>
        <v>#VALUE!</v>
      </c>
    </row>
    <row r="386" spans="1:8">
      <c r="A386" s="1" t="s">
        <v>150</v>
      </c>
      <c r="B386" s="1" t="e">
        <f>+HLOOKUP(D384,$B$1:$W$3,3,0)</f>
        <v>#VALUE!</v>
      </c>
    </row>
    <row r="387" spans="1:8" ht="13.5" thickBot="1"/>
    <row r="388" spans="1:8">
      <c r="C388" s="245" t="s">
        <v>163</v>
      </c>
      <c r="D388" s="246" t="s">
        <v>150</v>
      </c>
      <c r="E388" s="246" t="s">
        <v>263</v>
      </c>
      <c r="F388" s="246" t="s">
        <v>254</v>
      </c>
      <c r="G388" s="246" t="s">
        <v>264</v>
      </c>
      <c r="H388" s="247" t="s">
        <v>265</v>
      </c>
    </row>
    <row r="389" spans="1:8">
      <c r="C389" s="248">
        <v>0</v>
      </c>
      <c r="D389" s="249" t="e">
        <f>+B386</f>
        <v>#VALUE!</v>
      </c>
      <c r="E389" s="250">
        <f t="shared" ref="E389:E409" si="60">+IF($C389="","",POWER(1/(1+Tasa),C389))</f>
        <v>1</v>
      </c>
      <c r="F389" s="250" t="e">
        <f>+IF(C389="","",VLOOKUP(D389,'Tabla (BIT)'!$AH$3:$AI$104,2,0))</f>
        <v>#VALUE!</v>
      </c>
      <c r="G389" s="250">
        <v>1</v>
      </c>
      <c r="H389" s="251">
        <f>+IF(C389="","",G389*E389)</f>
        <v>1</v>
      </c>
    </row>
    <row r="390" spans="1:8">
      <c r="C390" s="248" t="e">
        <f>+IF(OR(C389=B385-1,C389=""),"",C389+1)</f>
        <v>#VALUE!</v>
      </c>
      <c r="D390" s="249" t="e">
        <f>+IF(C390="","",D389+1)</f>
        <v>#VALUE!</v>
      </c>
      <c r="E390" s="250" t="e">
        <f t="shared" si="60"/>
        <v>#VALUE!</v>
      </c>
      <c r="F390" s="250" t="e">
        <f>+IF(C390="","",VLOOKUP(D390,'Tabla (BIT)'!$AH$3:$AI$104,2,0))</f>
        <v>#VALUE!</v>
      </c>
      <c r="G390" s="250" t="e">
        <f>+IF(F390="","",G389*(1-F389))</f>
        <v>#VALUE!</v>
      </c>
      <c r="H390" s="251" t="e">
        <f t="shared" ref="H390:H409" si="61">+IF(C390="","",G390*E390)</f>
        <v>#VALUE!</v>
      </c>
    </row>
    <row r="391" spans="1:8">
      <c r="C391" s="248" t="e">
        <f>+IF(OR(C390=B385-1,C390=""),"",C390+1)</f>
        <v>#VALUE!</v>
      </c>
      <c r="D391" s="249" t="e">
        <f t="shared" ref="D391:D409" si="62">+IF(C391="","",D390+1)</f>
        <v>#VALUE!</v>
      </c>
      <c r="E391" s="250" t="e">
        <f t="shared" si="60"/>
        <v>#VALUE!</v>
      </c>
      <c r="F391" s="250" t="e">
        <f>+IF(C391="","",VLOOKUP(D391,'Tabla (BIT)'!$AH$3:$AI$104,2,0))</f>
        <v>#VALUE!</v>
      </c>
      <c r="G391" s="250" t="e">
        <f t="shared" ref="G391:G409" si="63">+IF(F391="","",G390*(1-F390))</f>
        <v>#VALUE!</v>
      </c>
      <c r="H391" s="251" t="e">
        <f t="shared" si="61"/>
        <v>#VALUE!</v>
      </c>
    </row>
    <row r="392" spans="1:8">
      <c r="C392" s="248" t="e">
        <f>+IF(OR(C391=B385-1,C391=""),"",C391+1)</f>
        <v>#VALUE!</v>
      </c>
      <c r="D392" s="249" t="e">
        <f t="shared" si="62"/>
        <v>#VALUE!</v>
      </c>
      <c r="E392" s="250" t="e">
        <f t="shared" si="60"/>
        <v>#VALUE!</v>
      </c>
      <c r="F392" s="250" t="e">
        <f>+IF(C392="","",VLOOKUP(D392,'Tabla (BIT)'!$AH$3:$AI$104,2,0))</f>
        <v>#VALUE!</v>
      </c>
      <c r="G392" s="250" t="e">
        <f t="shared" si="63"/>
        <v>#VALUE!</v>
      </c>
      <c r="H392" s="251" t="e">
        <f t="shared" si="61"/>
        <v>#VALUE!</v>
      </c>
    </row>
    <row r="393" spans="1:8">
      <c r="C393" s="248" t="e">
        <f>+IF(OR(C392=B385-1,C392=""),"",C392+1)</f>
        <v>#VALUE!</v>
      </c>
      <c r="D393" s="249" t="e">
        <f t="shared" si="62"/>
        <v>#VALUE!</v>
      </c>
      <c r="E393" s="250" t="e">
        <f t="shared" si="60"/>
        <v>#VALUE!</v>
      </c>
      <c r="F393" s="250" t="e">
        <f>+IF(C393="","",VLOOKUP(D393,'Tabla (BIT)'!$AH$3:$AI$104,2,0))</f>
        <v>#VALUE!</v>
      </c>
      <c r="G393" s="250" t="e">
        <f t="shared" si="63"/>
        <v>#VALUE!</v>
      </c>
      <c r="H393" s="251" t="e">
        <f t="shared" si="61"/>
        <v>#VALUE!</v>
      </c>
    </row>
    <row r="394" spans="1:8">
      <c r="C394" s="248" t="e">
        <f>+IF(OR(C393=B385-1,C393=""),"",C393+1)</f>
        <v>#VALUE!</v>
      </c>
      <c r="D394" s="249" t="e">
        <f t="shared" si="62"/>
        <v>#VALUE!</v>
      </c>
      <c r="E394" s="250" t="e">
        <f t="shared" si="60"/>
        <v>#VALUE!</v>
      </c>
      <c r="F394" s="250" t="e">
        <f>+IF(C394="","",VLOOKUP(D394,'Tabla (BIT)'!$AH$3:$AI$104,2,0))</f>
        <v>#VALUE!</v>
      </c>
      <c r="G394" s="250" t="e">
        <f t="shared" si="63"/>
        <v>#VALUE!</v>
      </c>
      <c r="H394" s="251" t="e">
        <f t="shared" si="61"/>
        <v>#VALUE!</v>
      </c>
    </row>
    <row r="395" spans="1:8">
      <c r="C395" s="248" t="e">
        <f>+IF(OR(C394=B385-1,C394=""),"",C394+1)</f>
        <v>#VALUE!</v>
      </c>
      <c r="D395" s="249" t="e">
        <f t="shared" si="62"/>
        <v>#VALUE!</v>
      </c>
      <c r="E395" s="250" t="e">
        <f t="shared" si="60"/>
        <v>#VALUE!</v>
      </c>
      <c r="F395" s="250" t="e">
        <f>+IF(C395="","",VLOOKUP(D395,'Tabla (BIT)'!$AH$3:$AI$104,2,0))</f>
        <v>#VALUE!</v>
      </c>
      <c r="G395" s="250" t="e">
        <f t="shared" si="63"/>
        <v>#VALUE!</v>
      </c>
      <c r="H395" s="251" t="e">
        <f t="shared" si="61"/>
        <v>#VALUE!</v>
      </c>
    </row>
    <row r="396" spans="1:8">
      <c r="C396" s="248" t="e">
        <f>+IF(OR(C395=B385-1,C395=""),"",C395+1)</f>
        <v>#VALUE!</v>
      </c>
      <c r="D396" s="249" t="e">
        <f t="shared" si="62"/>
        <v>#VALUE!</v>
      </c>
      <c r="E396" s="250" t="e">
        <f t="shared" si="60"/>
        <v>#VALUE!</v>
      </c>
      <c r="F396" s="250" t="e">
        <f>+IF(C396="","",VLOOKUP(D396,'Tabla (BIT)'!$AH$3:$AI$104,2,0))</f>
        <v>#VALUE!</v>
      </c>
      <c r="G396" s="250" t="e">
        <f t="shared" si="63"/>
        <v>#VALUE!</v>
      </c>
      <c r="H396" s="251" t="e">
        <f t="shared" si="61"/>
        <v>#VALUE!</v>
      </c>
    </row>
    <row r="397" spans="1:8">
      <c r="C397" s="248" t="e">
        <f>+IF(OR(C396=B385-1,C396=""),"",C396+1)</f>
        <v>#VALUE!</v>
      </c>
      <c r="D397" s="249" t="e">
        <f t="shared" si="62"/>
        <v>#VALUE!</v>
      </c>
      <c r="E397" s="250" t="e">
        <f t="shared" si="60"/>
        <v>#VALUE!</v>
      </c>
      <c r="F397" s="250" t="e">
        <f>+IF(C397="","",VLOOKUP(D397,'Tabla (BIT)'!$AH$3:$AI$104,2,0))</f>
        <v>#VALUE!</v>
      </c>
      <c r="G397" s="250" t="e">
        <f t="shared" si="63"/>
        <v>#VALUE!</v>
      </c>
      <c r="H397" s="251" t="e">
        <f t="shared" si="61"/>
        <v>#VALUE!</v>
      </c>
    </row>
    <row r="398" spans="1:8">
      <c r="C398" s="248" t="e">
        <f>+IF(OR(C397=B385-1,C397=""),"",C397+1)</f>
        <v>#VALUE!</v>
      </c>
      <c r="D398" s="249" t="e">
        <f t="shared" si="62"/>
        <v>#VALUE!</v>
      </c>
      <c r="E398" s="250" t="e">
        <f t="shared" si="60"/>
        <v>#VALUE!</v>
      </c>
      <c r="F398" s="250" t="e">
        <f>+IF(C398="","",VLOOKUP(D398,'Tabla (BIT)'!$AH$3:$AI$104,2,0))</f>
        <v>#VALUE!</v>
      </c>
      <c r="G398" s="250" t="e">
        <f t="shared" si="63"/>
        <v>#VALUE!</v>
      </c>
      <c r="H398" s="251" t="e">
        <f t="shared" si="61"/>
        <v>#VALUE!</v>
      </c>
    </row>
    <row r="399" spans="1:8">
      <c r="C399" s="248" t="e">
        <f>+IF(OR(C398=B385-1,C398=""),"",C398+1)</f>
        <v>#VALUE!</v>
      </c>
      <c r="D399" s="249" t="e">
        <f t="shared" si="62"/>
        <v>#VALUE!</v>
      </c>
      <c r="E399" s="250" t="e">
        <f t="shared" si="60"/>
        <v>#VALUE!</v>
      </c>
      <c r="F399" s="250" t="e">
        <f>+IF(C399="","",VLOOKUP(D399,'Tabla (BIT)'!$AH$3:$AI$104,2,0))</f>
        <v>#VALUE!</v>
      </c>
      <c r="G399" s="250" t="e">
        <f t="shared" si="63"/>
        <v>#VALUE!</v>
      </c>
      <c r="H399" s="251" t="e">
        <f t="shared" si="61"/>
        <v>#VALUE!</v>
      </c>
    </row>
    <row r="400" spans="1:8">
      <c r="C400" s="248" t="e">
        <f>+IF(OR(C399=B385-1,C399=""),"",C399+1)</f>
        <v>#VALUE!</v>
      </c>
      <c r="D400" s="249" t="e">
        <f t="shared" si="62"/>
        <v>#VALUE!</v>
      </c>
      <c r="E400" s="250" t="e">
        <f t="shared" si="60"/>
        <v>#VALUE!</v>
      </c>
      <c r="F400" s="250" t="e">
        <f>+IF(C400="","",VLOOKUP(D400,'Tabla (BIT)'!$AH$3:$AI$104,2,0))</f>
        <v>#VALUE!</v>
      </c>
      <c r="G400" s="250" t="e">
        <f t="shared" si="63"/>
        <v>#VALUE!</v>
      </c>
      <c r="H400" s="251" t="e">
        <f t="shared" si="61"/>
        <v>#VALUE!</v>
      </c>
    </row>
    <row r="401" spans="1:8">
      <c r="C401" s="248" t="e">
        <f>+IF(OR(C400=B385-1,C400=""),"",C400+1)</f>
        <v>#VALUE!</v>
      </c>
      <c r="D401" s="249" t="e">
        <f t="shared" si="62"/>
        <v>#VALUE!</v>
      </c>
      <c r="E401" s="250" t="e">
        <f t="shared" si="60"/>
        <v>#VALUE!</v>
      </c>
      <c r="F401" s="250" t="e">
        <f>+IF(C401="","",VLOOKUP(D401,'Tabla (BIT)'!$AH$3:$AI$104,2,0))</f>
        <v>#VALUE!</v>
      </c>
      <c r="G401" s="250" t="e">
        <f t="shared" si="63"/>
        <v>#VALUE!</v>
      </c>
      <c r="H401" s="251" t="e">
        <f t="shared" si="61"/>
        <v>#VALUE!</v>
      </c>
    </row>
    <row r="402" spans="1:8">
      <c r="C402" s="248" t="e">
        <f>+IF(OR(C401=B385-1,C401=""),"",C401+1)</f>
        <v>#VALUE!</v>
      </c>
      <c r="D402" s="249" t="e">
        <f t="shared" si="62"/>
        <v>#VALUE!</v>
      </c>
      <c r="E402" s="250" t="e">
        <f t="shared" si="60"/>
        <v>#VALUE!</v>
      </c>
      <c r="F402" s="250" t="e">
        <f>+IF(C402="","",VLOOKUP(D402,'Tabla (BIT)'!$AH$3:$AI$104,2,0))</f>
        <v>#VALUE!</v>
      </c>
      <c r="G402" s="250" t="e">
        <f t="shared" si="63"/>
        <v>#VALUE!</v>
      </c>
      <c r="H402" s="251" t="e">
        <f t="shared" si="61"/>
        <v>#VALUE!</v>
      </c>
    </row>
    <row r="403" spans="1:8">
      <c r="C403" s="248" t="e">
        <f>+IF(OR(C402=B385-1,C402=""),"",C402+1)</f>
        <v>#VALUE!</v>
      </c>
      <c r="D403" s="249" t="e">
        <f t="shared" si="62"/>
        <v>#VALUE!</v>
      </c>
      <c r="E403" s="250" t="e">
        <f t="shared" si="60"/>
        <v>#VALUE!</v>
      </c>
      <c r="F403" s="250" t="e">
        <f>+IF(C403="","",VLOOKUP(D403,'Tabla (BIT)'!$AH$3:$AI$104,2,0))</f>
        <v>#VALUE!</v>
      </c>
      <c r="G403" s="250" t="e">
        <f t="shared" si="63"/>
        <v>#VALUE!</v>
      </c>
      <c r="H403" s="251" t="e">
        <f t="shared" si="61"/>
        <v>#VALUE!</v>
      </c>
    </row>
    <row r="404" spans="1:8">
      <c r="C404" s="248" t="e">
        <f>+IF(OR(C403=B385-1,C403=""),"",C403+1)</f>
        <v>#VALUE!</v>
      </c>
      <c r="D404" s="249" t="e">
        <f t="shared" si="62"/>
        <v>#VALUE!</v>
      </c>
      <c r="E404" s="250" t="e">
        <f t="shared" si="60"/>
        <v>#VALUE!</v>
      </c>
      <c r="F404" s="250" t="e">
        <f>+IF(C404="","",VLOOKUP(D404,'Tabla (BIT)'!$AH$3:$AI$104,2,0))</f>
        <v>#VALUE!</v>
      </c>
      <c r="G404" s="250" t="e">
        <f t="shared" si="63"/>
        <v>#VALUE!</v>
      </c>
      <c r="H404" s="251" t="e">
        <f t="shared" si="61"/>
        <v>#VALUE!</v>
      </c>
    </row>
    <row r="405" spans="1:8">
      <c r="C405" s="248" t="e">
        <f>+IF(OR(C404=B385-1,C404=""),"",C404+1)</f>
        <v>#VALUE!</v>
      </c>
      <c r="D405" s="249" t="e">
        <f t="shared" si="62"/>
        <v>#VALUE!</v>
      </c>
      <c r="E405" s="250" t="e">
        <f t="shared" si="60"/>
        <v>#VALUE!</v>
      </c>
      <c r="F405" s="250" t="e">
        <f>+IF(C405="","",VLOOKUP(D405,'Tabla (BIT)'!$AH$3:$AI$104,2,0))</f>
        <v>#VALUE!</v>
      </c>
      <c r="G405" s="250" t="e">
        <f t="shared" si="63"/>
        <v>#VALUE!</v>
      </c>
      <c r="H405" s="251" t="e">
        <f t="shared" si="61"/>
        <v>#VALUE!</v>
      </c>
    </row>
    <row r="406" spans="1:8">
      <c r="C406" s="248" t="e">
        <f>+IF(OR(C405=B385-1,C405=""),"",C405+1)</f>
        <v>#VALUE!</v>
      </c>
      <c r="D406" s="249" t="e">
        <f t="shared" si="62"/>
        <v>#VALUE!</v>
      </c>
      <c r="E406" s="250" t="e">
        <f t="shared" si="60"/>
        <v>#VALUE!</v>
      </c>
      <c r="F406" s="250" t="e">
        <f>+IF(C406="","",VLOOKUP(D406,'Tabla (BIT)'!$AH$3:$AI$104,2,0))</f>
        <v>#VALUE!</v>
      </c>
      <c r="G406" s="250" t="e">
        <f t="shared" si="63"/>
        <v>#VALUE!</v>
      </c>
      <c r="H406" s="251" t="e">
        <f t="shared" si="61"/>
        <v>#VALUE!</v>
      </c>
    </row>
    <row r="407" spans="1:8">
      <c r="C407" s="248" t="e">
        <f>+IF(OR(C406=B385-1,C406=""),"",C406+1)</f>
        <v>#VALUE!</v>
      </c>
      <c r="D407" s="249" t="e">
        <f t="shared" si="62"/>
        <v>#VALUE!</v>
      </c>
      <c r="E407" s="250" t="e">
        <f t="shared" si="60"/>
        <v>#VALUE!</v>
      </c>
      <c r="F407" s="250" t="e">
        <f>+IF(C407="","",VLOOKUP(D407,'Tabla (BIT)'!$AH$3:$AI$104,2,0))</f>
        <v>#VALUE!</v>
      </c>
      <c r="G407" s="250" t="e">
        <f t="shared" si="63"/>
        <v>#VALUE!</v>
      </c>
      <c r="H407" s="251" t="e">
        <f t="shared" si="61"/>
        <v>#VALUE!</v>
      </c>
    </row>
    <row r="408" spans="1:8">
      <c r="C408" s="248" t="e">
        <f>+IF(OR(C407=B385-1,C407=""),"",C407+1)</f>
        <v>#VALUE!</v>
      </c>
      <c r="D408" s="249" t="e">
        <f t="shared" si="62"/>
        <v>#VALUE!</v>
      </c>
      <c r="E408" s="250" t="e">
        <f t="shared" si="60"/>
        <v>#VALUE!</v>
      </c>
      <c r="F408" s="250" t="e">
        <f>+IF(C408="","",VLOOKUP(D408,'Tabla (BIT)'!$AH$3:$AI$104,2,0))</f>
        <v>#VALUE!</v>
      </c>
      <c r="G408" s="250" t="e">
        <f t="shared" si="63"/>
        <v>#VALUE!</v>
      </c>
      <c r="H408" s="251" t="e">
        <f t="shared" si="61"/>
        <v>#VALUE!</v>
      </c>
    </row>
    <row r="409" spans="1:8" ht="13.5" thickBot="1">
      <c r="C409" s="252" t="e">
        <f>+IF(OR(C408=B385-1,C408=""),"",C408+1)</f>
        <v>#VALUE!</v>
      </c>
      <c r="D409" s="253" t="e">
        <f t="shared" si="62"/>
        <v>#VALUE!</v>
      </c>
      <c r="E409" s="254" t="e">
        <f t="shared" si="60"/>
        <v>#VALUE!</v>
      </c>
      <c r="F409" s="254" t="e">
        <f>+IF(C409="","",VLOOKUP(D409,'Tabla (BIT)'!$AH$3:$AI$104,2,0))</f>
        <v>#VALUE!</v>
      </c>
      <c r="G409" s="254" t="e">
        <f t="shared" si="63"/>
        <v>#VALUE!</v>
      </c>
      <c r="H409" s="255" t="e">
        <f t="shared" si="61"/>
        <v>#VALUE!</v>
      </c>
    </row>
    <row r="411" spans="1:8">
      <c r="C411" s="1" t="s">
        <v>161</v>
      </c>
      <c r="D411" s="1" t="e">
        <f>+IF(D384=Plazo,"",D384+1)</f>
        <v>#VALUE!</v>
      </c>
      <c r="E411" s="1" t="s">
        <v>260</v>
      </c>
      <c r="F411" s="244" t="e">
        <f>+IF(OR(D411=Plazo,D411=""),0,SUM(H416:H436))</f>
        <v>#VALUE!</v>
      </c>
    </row>
    <row r="412" spans="1:8">
      <c r="A412" s="1" t="s">
        <v>262</v>
      </c>
      <c r="B412" s="1" t="e">
        <f>+HLOOKUP(D411,$B$1:$W$3,2,0)</f>
        <v>#VALUE!</v>
      </c>
    </row>
    <row r="413" spans="1:8">
      <c r="A413" s="1" t="s">
        <v>150</v>
      </c>
      <c r="B413" s="1" t="e">
        <f>+HLOOKUP(D411,$B$1:$W$3,3,0)</f>
        <v>#VALUE!</v>
      </c>
    </row>
    <row r="414" spans="1:8" ht="13.5" thickBot="1"/>
    <row r="415" spans="1:8">
      <c r="C415" s="245" t="s">
        <v>163</v>
      </c>
      <c r="D415" s="246" t="s">
        <v>150</v>
      </c>
      <c r="E415" s="246" t="s">
        <v>263</v>
      </c>
      <c r="F415" s="246" t="s">
        <v>254</v>
      </c>
      <c r="G415" s="246" t="s">
        <v>264</v>
      </c>
      <c r="H415" s="247" t="s">
        <v>265</v>
      </c>
    </row>
    <row r="416" spans="1:8">
      <c r="C416" s="248">
        <v>0</v>
      </c>
      <c r="D416" s="249" t="e">
        <f>+B413</f>
        <v>#VALUE!</v>
      </c>
      <c r="E416" s="250">
        <f t="shared" ref="E416:E436" si="64">+IF($C416="","",POWER(1/(1+Tasa),C416))</f>
        <v>1</v>
      </c>
      <c r="F416" s="250" t="e">
        <f>+IF(C416="","",VLOOKUP(D416,'Tabla (BIT)'!$AH$3:$AI$104,2,0))</f>
        <v>#VALUE!</v>
      </c>
      <c r="G416" s="250">
        <v>1</v>
      </c>
      <c r="H416" s="251">
        <f>+IF(C416="","",G416*E416)</f>
        <v>1</v>
      </c>
    </row>
    <row r="417" spans="3:8">
      <c r="C417" s="248" t="e">
        <f>+IF(OR(C416=B412-1,C416=""),"",C416+1)</f>
        <v>#VALUE!</v>
      </c>
      <c r="D417" s="249" t="e">
        <f>+IF(C417="","",D416+1)</f>
        <v>#VALUE!</v>
      </c>
      <c r="E417" s="250" t="e">
        <f t="shared" si="64"/>
        <v>#VALUE!</v>
      </c>
      <c r="F417" s="250" t="e">
        <f>+IF(C417="","",VLOOKUP(D417,'Tabla (BIT)'!$AH$3:$AI$104,2,0))</f>
        <v>#VALUE!</v>
      </c>
      <c r="G417" s="250" t="e">
        <f>+IF(F417="","",G416*(1-F416))</f>
        <v>#VALUE!</v>
      </c>
      <c r="H417" s="251" t="e">
        <f t="shared" ref="H417:H436" si="65">+IF(C417="","",G417*E417)</f>
        <v>#VALUE!</v>
      </c>
    </row>
    <row r="418" spans="3:8">
      <c r="C418" s="248" t="e">
        <f>+IF(OR(C417=B412-1,C417=""),"",C417+1)</f>
        <v>#VALUE!</v>
      </c>
      <c r="D418" s="249" t="e">
        <f t="shared" ref="D418:D436" si="66">+IF(C418="","",D417+1)</f>
        <v>#VALUE!</v>
      </c>
      <c r="E418" s="250" t="e">
        <f t="shared" si="64"/>
        <v>#VALUE!</v>
      </c>
      <c r="F418" s="250" t="e">
        <f>+IF(C418="","",VLOOKUP(D418,'Tabla (BIT)'!$AH$3:$AI$104,2,0))</f>
        <v>#VALUE!</v>
      </c>
      <c r="G418" s="250" t="e">
        <f t="shared" ref="G418:G436" si="67">+IF(F418="","",G417*(1-F417))</f>
        <v>#VALUE!</v>
      </c>
      <c r="H418" s="251" t="e">
        <f t="shared" si="65"/>
        <v>#VALUE!</v>
      </c>
    </row>
    <row r="419" spans="3:8">
      <c r="C419" s="248" t="e">
        <f>+IF(OR(C418=B412-1,C418=""),"",C418+1)</f>
        <v>#VALUE!</v>
      </c>
      <c r="D419" s="249" t="e">
        <f t="shared" si="66"/>
        <v>#VALUE!</v>
      </c>
      <c r="E419" s="250" t="e">
        <f t="shared" si="64"/>
        <v>#VALUE!</v>
      </c>
      <c r="F419" s="250" t="e">
        <f>+IF(C419="","",VLOOKUP(D419,'Tabla (BIT)'!$AH$3:$AI$104,2,0))</f>
        <v>#VALUE!</v>
      </c>
      <c r="G419" s="250" t="e">
        <f t="shared" si="67"/>
        <v>#VALUE!</v>
      </c>
      <c r="H419" s="251" t="e">
        <f t="shared" si="65"/>
        <v>#VALUE!</v>
      </c>
    </row>
    <row r="420" spans="3:8">
      <c r="C420" s="248" t="e">
        <f>+IF(OR(C419=B412-1,C419=""),"",C419+1)</f>
        <v>#VALUE!</v>
      </c>
      <c r="D420" s="249" t="e">
        <f t="shared" si="66"/>
        <v>#VALUE!</v>
      </c>
      <c r="E420" s="250" t="e">
        <f t="shared" si="64"/>
        <v>#VALUE!</v>
      </c>
      <c r="F420" s="250" t="e">
        <f>+IF(C420="","",VLOOKUP(D420,'Tabla (BIT)'!$AH$3:$AI$104,2,0))</f>
        <v>#VALUE!</v>
      </c>
      <c r="G420" s="250" t="e">
        <f t="shared" si="67"/>
        <v>#VALUE!</v>
      </c>
      <c r="H420" s="251" t="e">
        <f t="shared" si="65"/>
        <v>#VALUE!</v>
      </c>
    </row>
    <row r="421" spans="3:8">
      <c r="C421" s="248" t="e">
        <f>+IF(OR(C420=B412-1,C420=""),"",C420+1)</f>
        <v>#VALUE!</v>
      </c>
      <c r="D421" s="249" t="e">
        <f t="shared" si="66"/>
        <v>#VALUE!</v>
      </c>
      <c r="E421" s="250" t="e">
        <f t="shared" si="64"/>
        <v>#VALUE!</v>
      </c>
      <c r="F421" s="250" t="e">
        <f>+IF(C421="","",VLOOKUP(D421,'Tabla (BIT)'!$AH$3:$AI$104,2,0))</f>
        <v>#VALUE!</v>
      </c>
      <c r="G421" s="250" t="e">
        <f t="shared" si="67"/>
        <v>#VALUE!</v>
      </c>
      <c r="H421" s="251" t="e">
        <f t="shared" si="65"/>
        <v>#VALUE!</v>
      </c>
    </row>
    <row r="422" spans="3:8">
      <c r="C422" s="248" t="e">
        <f>+IF(OR(C421=B412-1,C421=""),"",C421+1)</f>
        <v>#VALUE!</v>
      </c>
      <c r="D422" s="249" t="e">
        <f t="shared" si="66"/>
        <v>#VALUE!</v>
      </c>
      <c r="E422" s="250" t="e">
        <f t="shared" si="64"/>
        <v>#VALUE!</v>
      </c>
      <c r="F422" s="250" t="e">
        <f>+IF(C422="","",VLOOKUP(D422,'Tabla (BIT)'!$AH$3:$AI$104,2,0))</f>
        <v>#VALUE!</v>
      </c>
      <c r="G422" s="250" t="e">
        <f t="shared" si="67"/>
        <v>#VALUE!</v>
      </c>
      <c r="H422" s="251" t="e">
        <f t="shared" si="65"/>
        <v>#VALUE!</v>
      </c>
    </row>
    <row r="423" spans="3:8">
      <c r="C423" s="248" t="e">
        <f>+IF(OR(C422=B412-1,C422=""),"",C422+1)</f>
        <v>#VALUE!</v>
      </c>
      <c r="D423" s="249" t="e">
        <f t="shared" si="66"/>
        <v>#VALUE!</v>
      </c>
      <c r="E423" s="250" t="e">
        <f t="shared" si="64"/>
        <v>#VALUE!</v>
      </c>
      <c r="F423" s="250" t="e">
        <f>+IF(C423="","",VLOOKUP(D423,'Tabla (BIT)'!$AH$3:$AI$104,2,0))</f>
        <v>#VALUE!</v>
      </c>
      <c r="G423" s="250" t="e">
        <f t="shared" si="67"/>
        <v>#VALUE!</v>
      </c>
      <c r="H423" s="251" t="e">
        <f t="shared" si="65"/>
        <v>#VALUE!</v>
      </c>
    </row>
    <row r="424" spans="3:8">
      <c r="C424" s="248" t="e">
        <f>+IF(OR(C423=B412-1,C423=""),"",C423+1)</f>
        <v>#VALUE!</v>
      </c>
      <c r="D424" s="249" t="e">
        <f t="shared" si="66"/>
        <v>#VALUE!</v>
      </c>
      <c r="E424" s="250" t="e">
        <f t="shared" si="64"/>
        <v>#VALUE!</v>
      </c>
      <c r="F424" s="250" t="e">
        <f>+IF(C424="","",VLOOKUP(D424,'Tabla (BIT)'!$AH$3:$AI$104,2,0))</f>
        <v>#VALUE!</v>
      </c>
      <c r="G424" s="250" t="e">
        <f t="shared" si="67"/>
        <v>#VALUE!</v>
      </c>
      <c r="H424" s="251" t="e">
        <f t="shared" si="65"/>
        <v>#VALUE!</v>
      </c>
    </row>
    <row r="425" spans="3:8">
      <c r="C425" s="248" t="e">
        <f>+IF(OR(C424=B412-1,C424=""),"",C424+1)</f>
        <v>#VALUE!</v>
      </c>
      <c r="D425" s="249" t="e">
        <f t="shared" si="66"/>
        <v>#VALUE!</v>
      </c>
      <c r="E425" s="250" t="e">
        <f t="shared" si="64"/>
        <v>#VALUE!</v>
      </c>
      <c r="F425" s="250" t="e">
        <f>+IF(C425="","",VLOOKUP(D425,'Tabla (BIT)'!$AH$3:$AI$104,2,0))</f>
        <v>#VALUE!</v>
      </c>
      <c r="G425" s="250" t="e">
        <f t="shared" si="67"/>
        <v>#VALUE!</v>
      </c>
      <c r="H425" s="251" t="e">
        <f t="shared" si="65"/>
        <v>#VALUE!</v>
      </c>
    </row>
    <row r="426" spans="3:8">
      <c r="C426" s="248" t="e">
        <f>+IF(OR(C425=B412-1,C425=""),"",C425+1)</f>
        <v>#VALUE!</v>
      </c>
      <c r="D426" s="249" t="e">
        <f t="shared" si="66"/>
        <v>#VALUE!</v>
      </c>
      <c r="E426" s="250" t="e">
        <f t="shared" si="64"/>
        <v>#VALUE!</v>
      </c>
      <c r="F426" s="250" t="e">
        <f>+IF(C426="","",VLOOKUP(D426,'Tabla (BIT)'!$AH$3:$AI$104,2,0))</f>
        <v>#VALUE!</v>
      </c>
      <c r="G426" s="250" t="e">
        <f t="shared" si="67"/>
        <v>#VALUE!</v>
      </c>
      <c r="H426" s="251" t="e">
        <f t="shared" si="65"/>
        <v>#VALUE!</v>
      </c>
    </row>
    <row r="427" spans="3:8">
      <c r="C427" s="248" t="e">
        <f>+IF(OR(C426=B412-1,C426=""),"",C426+1)</f>
        <v>#VALUE!</v>
      </c>
      <c r="D427" s="249" t="e">
        <f t="shared" si="66"/>
        <v>#VALUE!</v>
      </c>
      <c r="E427" s="250" t="e">
        <f t="shared" si="64"/>
        <v>#VALUE!</v>
      </c>
      <c r="F427" s="250" t="e">
        <f>+IF(C427="","",VLOOKUP(D427,'Tabla (BIT)'!$AH$3:$AI$104,2,0))</f>
        <v>#VALUE!</v>
      </c>
      <c r="G427" s="250" t="e">
        <f t="shared" si="67"/>
        <v>#VALUE!</v>
      </c>
      <c r="H427" s="251" t="e">
        <f t="shared" si="65"/>
        <v>#VALUE!</v>
      </c>
    </row>
    <row r="428" spans="3:8">
      <c r="C428" s="248" t="e">
        <f>+IF(OR(C427=B412-1,C427=""),"",C427+1)</f>
        <v>#VALUE!</v>
      </c>
      <c r="D428" s="249" t="e">
        <f t="shared" si="66"/>
        <v>#VALUE!</v>
      </c>
      <c r="E428" s="250" t="e">
        <f t="shared" si="64"/>
        <v>#VALUE!</v>
      </c>
      <c r="F428" s="250" t="e">
        <f>+IF(C428="","",VLOOKUP(D428,'Tabla (BIT)'!$AH$3:$AI$104,2,0))</f>
        <v>#VALUE!</v>
      </c>
      <c r="G428" s="250" t="e">
        <f t="shared" si="67"/>
        <v>#VALUE!</v>
      </c>
      <c r="H428" s="251" t="e">
        <f t="shared" si="65"/>
        <v>#VALUE!</v>
      </c>
    </row>
    <row r="429" spans="3:8">
      <c r="C429" s="248" t="e">
        <f>+IF(OR(C428=B412-1,C428=""),"",C428+1)</f>
        <v>#VALUE!</v>
      </c>
      <c r="D429" s="249" t="e">
        <f t="shared" si="66"/>
        <v>#VALUE!</v>
      </c>
      <c r="E429" s="250" t="e">
        <f t="shared" si="64"/>
        <v>#VALUE!</v>
      </c>
      <c r="F429" s="250" t="e">
        <f>+IF(C429="","",VLOOKUP(D429,'Tabla (BIT)'!$AH$3:$AI$104,2,0))</f>
        <v>#VALUE!</v>
      </c>
      <c r="G429" s="250" t="e">
        <f t="shared" si="67"/>
        <v>#VALUE!</v>
      </c>
      <c r="H429" s="251" t="e">
        <f t="shared" si="65"/>
        <v>#VALUE!</v>
      </c>
    </row>
    <row r="430" spans="3:8">
      <c r="C430" s="248" t="e">
        <f>+IF(OR(C429=B412-1,C429=""),"",C429+1)</f>
        <v>#VALUE!</v>
      </c>
      <c r="D430" s="249" t="e">
        <f t="shared" si="66"/>
        <v>#VALUE!</v>
      </c>
      <c r="E430" s="250" t="e">
        <f t="shared" si="64"/>
        <v>#VALUE!</v>
      </c>
      <c r="F430" s="250" t="e">
        <f>+IF(C430="","",VLOOKUP(D430,'Tabla (BIT)'!$AH$3:$AI$104,2,0))</f>
        <v>#VALUE!</v>
      </c>
      <c r="G430" s="250" t="e">
        <f t="shared" si="67"/>
        <v>#VALUE!</v>
      </c>
      <c r="H430" s="251" t="e">
        <f t="shared" si="65"/>
        <v>#VALUE!</v>
      </c>
    </row>
    <row r="431" spans="3:8">
      <c r="C431" s="248" t="e">
        <f>+IF(OR(C430=B412-1,C430=""),"",C430+1)</f>
        <v>#VALUE!</v>
      </c>
      <c r="D431" s="249" t="e">
        <f t="shared" si="66"/>
        <v>#VALUE!</v>
      </c>
      <c r="E431" s="250" t="e">
        <f t="shared" si="64"/>
        <v>#VALUE!</v>
      </c>
      <c r="F431" s="250" t="e">
        <f>+IF(C431="","",VLOOKUP(D431,'Tabla (BIT)'!$AH$3:$AI$104,2,0))</f>
        <v>#VALUE!</v>
      </c>
      <c r="G431" s="250" t="e">
        <f t="shared" si="67"/>
        <v>#VALUE!</v>
      </c>
      <c r="H431" s="251" t="e">
        <f t="shared" si="65"/>
        <v>#VALUE!</v>
      </c>
    </row>
    <row r="432" spans="3:8">
      <c r="C432" s="248" t="e">
        <f>+IF(OR(C431=B412-1,C431=""),"",C431+1)</f>
        <v>#VALUE!</v>
      </c>
      <c r="D432" s="249" t="e">
        <f t="shared" si="66"/>
        <v>#VALUE!</v>
      </c>
      <c r="E432" s="250" t="e">
        <f t="shared" si="64"/>
        <v>#VALUE!</v>
      </c>
      <c r="F432" s="250" t="e">
        <f>+IF(C432="","",VLOOKUP(D432,'Tabla (BIT)'!$AH$3:$AI$104,2,0))</f>
        <v>#VALUE!</v>
      </c>
      <c r="G432" s="250" t="e">
        <f t="shared" si="67"/>
        <v>#VALUE!</v>
      </c>
      <c r="H432" s="251" t="e">
        <f t="shared" si="65"/>
        <v>#VALUE!</v>
      </c>
    </row>
    <row r="433" spans="1:8">
      <c r="C433" s="248" t="e">
        <f>+IF(OR(C432=B412-1,C432=""),"",C432+1)</f>
        <v>#VALUE!</v>
      </c>
      <c r="D433" s="249" t="e">
        <f t="shared" si="66"/>
        <v>#VALUE!</v>
      </c>
      <c r="E433" s="250" t="e">
        <f t="shared" si="64"/>
        <v>#VALUE!</v>
      </c>
      <c r="F433" s="250" t="e">
        <f>+IF(C433="","",VLOOKUP(D433,'Tabla (BIT)'!$AH$3:$AI$104,2,0))</f>
        <v>#VALUE!</v>
      </c>
      <c r="G433" s="250" t="e">
        <f t="shared" si="67"/>
        <v>#VALUE!</v>
      </c>
      <c r="H433" s="251" t="e">
        <f t="shared" si="65"/>
        <v>#VALUE!</v>
      </c>
    </row>
    <row r="434" spans="1:8">
      <c r="C434" s="248" t="e">
        <f>+IF(OR(C433=B412-1,C433=""),"",C433+1)</f>
        <v>#VALUE!</v>
      </c>
      <c r="D434" s="249" t="e">
        <f t="shared" si="66"/>
        <v>#VALUE!</v>
      </c>
      <c r="E434" s="250" t="e">
        <f t="shared" si="64"/>
        <v>#VALUE!</v>
      </c>
      <c r="F434" s="250" t="e">
        <f>+IF(C434="","",VLOOKUP(D434,'Tabla (BIT)'!$AH$3:$AI$104,2,0))</f>
        <v>#VALUE!</v>
      </c>
      <c r="G434" s="250" t="e">
        <f t="shared" si="67"/>
        <v>#VALUE!</v>
      </c>
      <c r="H434" s="251" t="e">
        <f t="shared" si="65"/>
        <v>#VALUE!</v>
      </c>
    </row>
    <row r="435" spans="1:8">
      <c r="C435" s="248" t="e">
        <f>+IF(OR(C434=B412-1,C434=""),"",C434+1)</f>
        <v>#VALUE!</v>
      </c>
      <c r="D435" s="249" t="e">
        <f t="shared" si="66"/>
        <v>#VALUE!</v>
      </c>
      <c r="E435" s="250" t="e">
        <f t="shared" si="64"/>
        <v>#VALUE!</v>
      </c>
      <c r="F435" s="250" t="e">
        <f>+IF(C435="","",VLOOKUP(D435,'Tabla (BIT)'!$AH$3:$AI$104,2,0))</f>
        <v>#VALUE!</v>
      </c>
      <c r="G435" s="250" t="e">
        <f t="shared" si="67"/>
        <v>#VALUE!</v>
      </c>
      <c r="H435" s="251" t="e">
        <f t="shared" si="65"/>
        <v>#VALUE!</v>
      </c>
    </row>
    <row r="436" spans="1:8" ht="13.5" thickBot="1">
      <c r="C436" s="252" t="e">
        <f>+IF(OR(C435=B412-1,C435=""),"",C435+1)</f>
        <v>#VALUE!</v>
      </c>
      <c r="D436" s="253" t="e">
        <f t="shared" si="66"/>
        <v>#VALUE!</v>
      </c>
      <c r="E436" s="254" t="e">
        <f t="shared" si="64"/>
        <v>#VALUE!</v>
      </c>
      <c r="F436" s="254" t="e">
        <f>+IF(C436="","",VLOOKUP(D436,'Tabla (BIT)'!$AH$3:$AI$104,2,0))</f>
        <v>#VALUE!</v>
      </c>
      <c r="G436" s="254" t="e">
        <f t="shared" si="67"/>
        <v>#VALUE!</v>
      </c>
      <c r="H436" s="255" t="e">
        <f t="shared" si="65"/>
        <v>#VALUE!</v>
      </c>
    </row>
    <row r="438" spans="1:8">
      <c r="C438" s="1" t="s">
        <v>161</v>
      </c>
      <c r="D438" s="1" t="e">
        <f>+IF(D411=Plazo,"",D411+1)</f>
        <v>#VALUE!</v>
      </c>
      <c r="E438" s="1" t="s">
        <v>260</v>
      </c>
      <c r="F438" s="244" t="e">
        <f>+IF(OR(D438=Plazo,D438=""),0,SUM(H443:H463))</f>
        <v>#VALUE!</v>
      </c>
    </row>
    <row r="439" spans="1:8">
      <c r="A439" s="1" t="s">
        <v>262</v>
      </c>
      <c r="B439" s="1" t="e">
        <f>+HLOOKUP(D438,$B$1:$W$3,2,0)</f>
        <v>#VALUE!</v>
      </c>
    </row>
    <row r="440" spans="1:8">
      <c r="A440" s="1" t="s">
        <v>150</v>
      </c>
      <c r="B440" s="1" t="e">
        <f>+HLOOKUP(D438,$B$1:$W$3,3,0)</f>
        <v>#VALUE!</v>
      </c>
    </row>
    <row r="441" spans="1:8" ht="13.5" thickBot="1"/>
    <row r="442" spans="1:8">
      <c r="C442" s="245" t="s">
        <v>163</v>
      </c>
      <c r="D442" s="246" t="s">
        <v>150</v>
      </c>
      <c r="E442" s="246" t="s">
        <v>263</v>
      </c>
      <c r="F442" s="246" t="s">
        <v>254</v>
      </c>
      <c r="G442" s="246" t="s">
        <v>264</v>
      </c>
      <c r="H442" s="247" t="s">
        <v>265</v>
      </c>
    </row>
    <row r="443" spans="1:8">
      <c r="C443" s="248">
        <v>0</v>
      </c>
      <c r="D443" s="249" t="e">
        <f>+B440</f>
        <v>#VALUE!</v>
      </c>
      <c r="E443" s="250">
        <f t="shared" ref="E443:E463" si="68">+IF($C443="","",POWER(1/(1+Tasa),C443))</f>
        <v>1</v>
      </c>
      <c r="F443" s="250" t="e">
        <f>+IF(C443="","",VLOOKUP(D443,'Tabla (BIT)'!$AH$3:$AI$104,2,0))</f>
        <v>#VALUE!</v>
      </c>
      <c r="G443" s="250">
        <v>1</v>
      </c>
      <c r="H443" s="251">
        <f>+IF(C443="","",G443*E443)</f>
        <v>1</v>
      </c>
    </row>
    <row r="444" spans="1:8">
      <c r="C444" s="248" t="e">
        <f>+IF(OR(C443=B439-1,C443=""),"",C443+1)</f>
        <v>#VALUE!</v>
      </c>
      <c r="D444" s="249" t="e">
        <f>+IF(C444="","",D443+1)</f>
        <v>#VALUE!</v>
      </c>
      <c r="E444" s="250" t="e">
        <f t="shared" si="68"/>
        <v>#VALUE!</v>
      </c>
      <c r="F444" s="250" t="e">
        <f>+IF(C444="","",VLOOKUP(D444,'Tabla (BIT)'!$AH$3:$AI$104,2,0))</f>
        <v>#VALUE!</v>
      </c>
      <c r="G444" s="250" t="e">
        <f>+IF(F444="","",G443*(1-F443))</f>
        <v>#VALUE!</v>
      </c>
      <c r="H444" s="251" t="e">
        <f t="shared" ref="H444:H463" si="69">+IF(C444="","",G444*E444)</f>
        <v>#VALUE!</v>
      </c>
    </row>
    <row r="445" spans="1:8">
      <c r="C445" s="248" t="e">
        <f>+IF(OR(C444=B439-1,C444=""),"",C444+1)</f>
        <v>#VALUE!</v>
      </c>
      <c r="D445" s="249" t="e">
        <f t="shared" ref="D445:D463" si="70">+IF(C445="","",D444+1)</f>
        <v>#VALUE!</v>
      </c>
      <c r="E445" s="250" t="e">
        <f t="shared" si="68"/>
        <v>#VALUE!</v>
      </c>
      <c r="F445" s="250" t="e">
        <f>+IF(C445="","",VLOOKUP(D445,'Tabla (BIT)'!$AH$3:$AI$104,2,0))</f>
        <v>#VALUE!</v>
      </c>
      <c r="G445" s="250" t="e">
        <f t="shared" ref="G445:G463" si="71">+IF(F445="","",G444*(1-F444))</f>
        <v>#VALUE!</v>
      </c>
      <c r="H445" s="251" t="e">
        <f t="shared" si="69"/>
        <v>#VALUE!</v>
      </c>
    </row>
    <row r="446" spans="1:8">
      <c r="C446" s="248" t="e">
        <f>+IF(OR(C445=B439-1,C445=""),"",C445+1)</f>
        <v>#VALUE!</v>
      </c>
      <c r="D446" s="249" t="e">
        <f t="shared" si="70"/>
        <v>#VALUE!</v>
      </c>
      <c r="E446" s="250" t="e">
        <f t="shared" si="68"/>
        <v>#VALUE!</v>
      </c>
      <c r="F446" s="250" t="e">
        <f>+IF(C446="","",VLOOKUP(D446,'Tabla (BIT)'!$AH$3:$AI$104,2,0))</f>
        <v>#VALUE!</v>
      </c>
      <c r="G446" s="250" t="e">
        <f t="shared" si="71"/>
        <v>#VALUE!</v>
      </c>
      <c r="H446" s="251" t="e">
        <f t="shared" si="69"/>
        <v>#VALUE!</v>
      </c>
    </row>
    <row r="447" spans="1:8">
      <c r="C447" s="248" t="e">
        <f>+IF(OR(C446=B439-1,C446=""),"",C446+1)</f>
        <v>#VALUE!</v>
      </c>
      <c r="D447" s="249" t="e">
        <f t="shared" si="70"/>
        <v>#VALUE!</v>
      </c>
      <c r="E447" s="250" t="e">
        <f t="shared" si="68"/>
        <v>#VALUE!</v>
      </c>
      <c r="F447" s="250" t="e">
        <f>+IF(C447="","",VLOOKUP(D447,'Tabla (BIT)'!$AH$3:$AI$104,2,0))</f>
        <v>#VALUE!</v>
      </c>
      <c r="G447" s="250" t="e">
        <f t="shared" si="71"/>
        <v>#VALUE!</v>
      </c>
      <c r="H447" s="251" t="e">
        <f t="shared" si="69"/>
        <v>#VALUE!</v>
      </c>
    </row>
    <row r="448" spans="1:8">
      <c r="C448" s="248" t="e">
        <f>+IF(OR(C447=B439-1,C447=""),"",C447+1)</f>
        <v>#VALUE!</v>
      </c>
      <c r="D448" s="249" t="e">
        <f t="shared" si="70"/>
        <v>#VALUE!</v>
      </c>
      <c r="E448" s="250" t="e">
        <f t="shared" si="68"/>
        <v>#VALUE!</v>
      </c>
      <c r="F448" s="250" t="e">
        <f>+IF(C448="","",VLOOKUP(D448,'Tabla (BIT)'!$AH$3:$AI$104,2,0))</f>
        <v>#VALUE!</v>
      </c>
      <c r="G448" s="250" t="e">
        <f t="shared" si="71"/>
        <v>#VALUE!</v>
      </c>
      <c r="H448" s="251" t="e">
        <f t="shared" si="69"/>
        <v>#VALUE!</v>
      </c>
    </row>
    <row r="449" spans="3:8">
      <c r="C449" s="248" t="e">
        <f>+IF(OR(C448=B439-1,C448=""),"",C448+1)</f>
        <v>#VALUE!</v>
      </c>
      <c r="D449" s="249" t="e">
        <f t="shared" si="70"/>
        <v>#VALUE!</v>
      </c>
      <c r="E449" s="250" t="e">
        <f t="shared" si="68"/>
        <v>#VALUE!</v>
      </c>
      <c r="F449" s="250" t="e">
        <f>+IF(C449="","",VLOOKUP(D449,'Tabla (BIT)'!$AH$3:$AI$104,2,0))</f>
        <v>#VALUE!</v>
      </c>
      <c r="G449" s="250" t="e">
        <f t="shared" si="71"/>
        <v>#VALUE!</v>
      </c>
      <c r="H449" s="251" t="e">
        <f t="shared" si="69"/>
        <v>#VALUE!</v>
      </c>
    </row>
    <row r="450" spans="3:8">
      <c r="C450" s="248" t="e">
        <f>+IF(OR(C449=B439-1,C449=""),"",C449+1)</f>
        <v>#VALUE!</v>
      </c>
      <c r="D450" s="249" t="e">
        <f t="shared" si="70"/>
        <v>#VALUE!</v>
      </c>
      <c r="E450" s="250" t="e">
        <f t="shared" si="68"/>
        <v>#VALUE!</v>
      </c>
      <c r="F450" s="250" t="e">
        <f>+IF(C450="","",VLOOKUP(D450,'Tabla (BIT)'!$AH$3:$AI$104,2,0))</f>
        <v>#VALUE!</v>
      </c>
      <c r="G450" s="250" t="e">
        <f t="shared" si="71"/>
        <v>#VALUE!</v>
      </c>
      <c r="H450" s="251" t="e">
        <f t="shared" si="69"/>
        <v>#VALUE!</v>
      </c>
    </row>
    <row r="451" spans="3:8">
      <c r="C451" s="248" t="e">
        <f>+IF(OR(C450=B439-1,C450=""),"",C450+1)</f>
        <v>#VALUE!</v>
      </c>
      <c r="D451" s="249" t="e">
        <f t="shared" si="70"/>
        <v>#VALUE!</v>
      </c>
      <c r="E451" s="250" t="e">
        <f t="shared" si="68"/>
        <v>#VALUE!</v>
      </c>
      <c r="F451" s="250" t="e">
        <f>+IF(C451="","",VLOOKUP(D451,'Tabla (BIT)'!$AH$3:$AI$104,2,0))</f>
        <v>#VALUE!</v>
      </c>
      <c r="G451" s="250" t="e">
        <f t="shared" si="71"/>
        <v>#VALUE!</v>
      </c>
      <c r="H451" s="251" t="e">
        <f t="shared" si="69"/>
        <v>#VALUE!</v>
      </c>
    </row>
    <row r="452" spans="3:8">
      <c r="C452" s="248" t="e">
        <f>+IF(OR(C451=B439-1,C451=""),"",C451+1)</f>
        <v>#VALUE!</v>
      </c>
      <c r="D452" s="249" t="e">
        <f t="shared" si="70"/>
        <v>#VALUE!</v>
      </c>
      <c r="E452" s="250" t="e">
        <f t="shared" si="68"/>
        <v>#VALUE!</v>
      </c>
      <c r="F452" s="250" t="e">
        <f>+IF(C452="","",VLOOKUP(D452,'Tabla (BIT)'!$AH$3:$AI$104,2,0))</f>
        <v>#VALUE!</v>
      </c>
      <c r="G452" s="250" t="e">
        <f t="shared" si="71"/>
        <v>#VALUE!</v>
      </c>
      <c r="H452" s="251" t="e">
        <f t="shared" si="69"/>
        <v>#VALUE!</v>
      </c>
    </row>
    <row r="453" spans="3:8">
      <c r="C453" s="248" t="e">
        <f>+IF(OR(C452=B439-1,C452=""),"",C452+1)</f>
        <v>#VALUE!</v>
      </c>
      <c r="D453" s="249" t="e">
        <f t="shared" si="70"/>
        <v>#VALUE!</v>
      </c>
      <c r="E453" s="250" t="e">
        <f t="shared" si="68"/>
        <v>#VALUE!</v>
      </c>
      <c r="F453" s="250" t="e">
        <f>+IF(C453="","",VLOOKUP(D453,'Tabla (BIT)'!$AH$3:$AI$104,2,0))</f>
        <v>#VALUE!</v>
      </c>
      <c r="G453" s="250" t="e">
        <f t="shared" si="71"/>
        <v>#VALUE!</v>
      </c>
      <c r="H453" s="251" t="e">
        <f t="shared" si="69"/>
        <v>#VALUE!</v>
      </c>
    </row>
    <row r="454" spans="3:8">
      <c r="C454" s="248" t="e">
        <f>+IF(OR(C453=B439-1,C453=""),"",C453+1)</f>
        <v>#VALUE!</v>
      </c>
      <c r="D454" s="249" t="e">
        <f t="shared" si="70"/>
        <v>#VALUE!</v>
      </c>
      <c r="E454" s="250" t="e">
        <f t="shared" si="68"/>
        <v>#VALUE!</v>
      </c>
      <c r="F454" s="250" t="e">
        <f>+IF(C454="","",VLOOKUP(D454,'Tabla (BIT)'!$AH$3:$AI$104,2,0))</f>
        <v>#VALUE!</v>
      </c>
      <c r="G454" s="250" t="e">
        <f t="shared" si="71"/>
        <v>#VALUE!</v>
      </c>
      <c r="H454" s="251" t="e">
        <f t="shared" si="69"/>
        <v>#VALUE!</v>
      </c>
    </row>
    <row r="455" spans="3:8">
      <c r="C455" s="248" t="e">
        <f>+IF(OR(C454=B439-1,C454=""),"",C454+1)</f>
        <v>#VALUE!</v>
      </c>
      <c r="D455" s="249" t="e">
        <f t="shared" si="70"/>
        <v>#VALUE!</v>
      </c>
      <c r="E455" s="250" t="e">
        <f t="shared" si="68"/>
        <v>#VALUE!</v>
      </c>
      <c r="F455" s="250" t="e">
        <f>+IF(C455="","",VLOOKUP(D455,'Tabla (BIT)'!$AH$3:$AI$104,2,0))</f>
        <v>#VALUE!</v>
      </c>
      <c r="G455" s="250" t="e">
        <f t="shared" si="71"/>
        <v>#VALUE!</v>
      </c>
      <c r="H455" s="251" t="e">
        <f t="shared" si="69"/>
        <v>#VALUE!</v>
      </c>
    </row>
    <row r="456" spans="3:8">
      <c r="C456" s="248" t="e">
        <f>+IF(OR(C455=B439-1,C455=""),"",C455+1)</f>
        <v>#VALUE!</v>
      </c>
      <c r="D456" s="249" t="e">
        <f t="shared" si="70"/>
        <v>#VALUE!</v>
      </c>
      <c r="E456" s="250" t="e">
        <f t="shared" si="68"/>
        <v>#VALUE!</v>
      </c>
      <c r="F456" s="250" t="e">
        <f>+IF(C456="","",VLOOKUP(D456,'Tabla (BIT)'!$AH$3:$AI$104,2,0))</f>
        <v>#VALUE!</v>
      </c>
      <c r="G456" s="250" t="e">
        <f t="shared" si="71"/>
        <v>#VALUE!</v>
      </c>
      <c r="H456" s="251" t="e">
        <f t="shared" si="69"/>
        <v>#VALUE!</v>
      </c>
    </row>
    <row r="457" spans="3:8">
      <c r="C457" s="248" t="e">
        <f>+IF(OR(C456=B439-1,C456=""),"",C456+1)</f>
        <v>#VALUE!</v>
      </c>
      <c r="D457" s="249" t="e">
        <f t="shared" si="70"/>
        <v>#VALUE!</v>
      </c>
      <c r="E457" s="250" t="e">
        <f t="shared" si="68"/>
        <v>#VALUE!</v>
      </c>
      <c r="F457" s="250" t="e">
        <f>+IF(C457="","",VLOOKUP(D457,'Tabla (BIT)'!$AH$3:$AI$104,2,0))</f>
        <v>#VALUE!</v>
      </c>
      <c r="G457" s="250" t="e">
        <f t="shared" si="71"/>
        <v>#VALUE!</v>
      </c>
      <c r="H457" s="251" t="e">
        <f t="shared" si="69"/>
        <v>#VALUE!</v>
      </c>
    </row>
    <row r="458" spans="3:8">
      <c r="C458" s="248" t="e">
        <f>+IF(OR(C457=B439-1,C457=""),"",C457+1)</f>
        <v>#VALUE!</v>
      </c>
      <c r="D458" s="249" t="e">
        <f t="shared" si="70"/>
        <v>#VALUE!</v>
      </c>
      <c r="E458" s="250" t="e">
        <f t="shared" si="68"/>
        <v>#VALUE!</v>
      </c>
      <c r="F458" s="250" t="e">
        <f>+IF(C458="","",VLOOKUP(D458,'Tabla (BIT)'!$AH$3:$AI$104,2,0))</f>
        <v>#VALUE!</v>
      </c>
      <c r="G458" s="250" t="e">
        <f t="shared" si="71"/>
        <v>#VALUE!</v>
      </c>
      <c r="H458" s="251" t="e">
        <f t="shared" si="69"/>
        <v>#VALUE!</v>
      </c>
    </row>
    <row r="459" spans="3:8">
      <c r="C459" s="248" t="e">
        <f>+IF(OR(C458=B439-1,C458=""),"",C458+1)</f>
        <v>#VALUE!</v>
      </c>
      <c r="D459" s="249" t="e">
        <f t="shared" si="70"/>
        <v>#VALUE!</v>
      </c>
      <c r="E459" s="250" t="e">
        <f t="shared" si="68"/>
        <v>#VALUE!</v>
      </c>
      <c r="F459" s="250" t="e">
        <f>+IF(C459="","",VLOOKUP(D459,'Tabla (BIT)'!$AH$3:$AI$104,2,0))</f>
        <v>#VALUE!</v>
      </c>
      <c r="G459" s="250" t="e">
        <f t="shared" si="71"/>
        <v>#VALUE!</v>
      </c>
      <c r="H459" s="251" t="e">
        <f t="shared" si="69"/>
        <v>#VALUE!</v>
      </c>
    </row>
    <row r="460" spans="3:8">
      <c r="C460" s="248" t="e">
        <f>+IF(OR(C459=B439-1,C459=""),"",C459+1)</f>
        <v>#VALUE!</v>
      </c>
      <c r="D460" s="249" t="e">
        <f t="shared" si="70"/>
        <v>#VALUE!</v>
      </c>
      <c r="E460" s="250" t="e">
        <f t="shared" si="68"/>
        <v>#VALUE!</v>
      </c>
      <c r="F460" s="250" t="e">
        <f>+IF(C460="","",VLOOKUP(D460,'Tabla (BIT)'!$AH$3:$AI$104,2,0))</f>
        <v>#VALUE!</v>
      </c>
      <c r="G460" s="250" t="e">
        <f t="shared" si="71"/>
        <v>#VALUE!</v>
      </c>
      <c r="H460" s="251" t="e">
        <f t="shared" si="69"/>
        <v>#VALUE!</v>
      </c>
    </row>
    <row r="461" spans="3:8">
      <c r="C461" s="248" t="e">
        <f>+IF(OR(C460=B439-1,C460=""),"",C460+1)</f>
        <v>#VALUE!</v>
      </c>
      <c r="D461" s="249" t="e">
        <f t="shared" si="70"/>
        <v>#VALUE!</v>
      </c>
      <c r="E461" s="250" t="e">
        <f t="shared" si="68"/>
        <v>#VALUE!</v>
      </c>
      <c r="F461" s="250" t="e">
        <f>+IF(C461="","",VLOOKUP(D461,'Tabla (BIT)'!$AH$3:$AI$104,2,0))</f>
        <v>#VALUE!</v>
      </c>
      <c r="G461" s="250" t="e">
        <f t="shared" si="71"/>
        <v>#VALUE!</v>
      </c>
      <c r="H461" s="251" t="e">
        <f t="shared" si="69"/>
        <v>#VALUE!</v>
      </c>
    </row>
    <row r="462" spans="3:8">
      <c r="C462" s="248" t="e">
        <f>+IF(OR(C461=B439-1,C461=""),"",C461+1)</f>
        <v>#VALUE!</v>
      </c>
      <c r="D462" s="249" t="e">
        <f t="shared" si="70"/>
        <v>#VALUE!</v>
      </c>
      <c r="E462" s="250" t="e">
        <f t="shared" si="68"/>
        <v>#VALUE!</v>
      </c>
      <c r="F462" s="250" t="e">
        <f>+IF(C462="","",VLOOKUP(D462,'Tabla (BIT)'!$AH$3:$AI$104,2,0))</f>
        <v>#VALUE!</v>
      </c>
      <c r="G462" s="250" t="e">
        <f t="shared" si="71"/>
        <v>#VALUE!</v>
      </c>
      <c r="H462" s="251" t="e">
        <f t="shared" si="69"/>
        <v>#VALUE!</v>
      </c>
    </row>
    <row r="463" spans="3:8" ht="13.5" thickBot="1">
      <c r="C463" s="252" t="e">
        <f>+IF(OR(C462=B439-1,C462=""),"",C462+1)</f>
        <v>#VALUE!</v>
      </c>
      <c r="D463" s="253" t="e">
        <f t="shared" si="70"/>
        <v>#VALUE!</v>
      </c>
      <c r="E463" s="254" t="e">
        <f t="shared" si="68"/>
        <v>#VALUE!</v>
      </c>
      <c r="F463" s="254" t="e">
        <f>+IF(C463="","",VLOOKUP(D463,'Tabla (BIT)'!$AH$3:$AI$104,2,0))</f>
        <v>#VALUE!</v>
      </c>
      <c r="G463" s="254" t="e">
        <f t="shared" si="71"/>
        <v>#VALUE!</v>
      </c>
      <c r="H463" s="255" t="e">
        <f t="shared" si="69"/>
        <v>#VALUE!</v>
      </c>
    </row>
    <row r="465" spans="1:8">
      <c r="C465" s="1" t="s">
        <v>150</v>
      </c>
      <c r="D465" s="1" t="e">
        <f>+IF(D438=Plazo,"",D438+1)</f>
        <v>#VALUE!</v>
      </c>
      <c r="E465" s="1" t="s">
        <v>260</v>
      </c>
      <c r="F465" s="244" t="e">
        <f>+IF(OR(D465=Plazo,D465=""),0,SUM(H470:H490))</f>
        <v>#VALUE!</v>
      </c>
    </row>
    <row r="466" spans="1:8">
      <c r="A466" s="1" t="s">
        <v>262</v>
      </c>
      <c r="B466" s="1" t="e">
        <f>+HLOOKUP(D465,$B$1:$W$3,2,0)</f>
        <v>#VALUE!</v>
      </c>
    </row>
    <row r="467" spans="1:8">
      <c r="A467" s="1" t="s">
        <v>150</v>
      </c>
      <c r="B467" s="1" t="e">
        <f>+HLOOKUP(D465,$B$1:$W$3,3,0)</f>
        <v>#VALUE!</v>
      </c>
    </row>
    <row r="468" spans="1:8" ht="13.5" thickBot="1"/>
    <row r="469" spans="1:8">
      <c r="C469" s="245" t="s">
        <v>163</v>
      </c>
      <c r="D469" s="246" t="s">
        <v>150</v>
      </c>
      <c r="E469" s="246" t="s">
        <v>263</v>
      </c>
      <c r="F469" s="246" t="s">
        <v>254</v>
      </c>
      <c r="G469" s="246" t="s">
        <v>264</v>
      </c>
      <c r="H469" s="247" t="s">
        <v>265</v>
      </c>
    </row>
    <row r="470" spans="1:8">
      <c r="C470" s="248">
        <v>0</v>
      </c>
      <c r="D470" s="249" t="e">
        <f>+B467</f>
        <v>#VALUE!</v>
      </c>
      <c r="E470" s="250">
        <f t="shared" ref="E470:E490" si="72">+IF($C470="","",POWER(1/(1+Tasa),C470))</f>
        <v>1</v>
      </c>
      <c r="F470" s="250" t="e">
        <f>+IF(C470="","",VLOOKUP(D470,'Tabla (BIT)'!$AH$3:$AI$104,2,0))</f>
        <v>#VALUE!</v>
      </c>
      <c r="G470" s="250">
        <v>1</v>
      </c>
      <c r="H470" s="251">
        <f>+IF(C470="","",G470*E470)</f>
        <v>1</v>
      </c>
    </row>
    <row r="471" spans="1:8">
      <c r="C471" s="248" t="e">
        <f>+IF(OR(C470=B466-1,C470=""),"",C470+1)</f>
        <v>#VALUE!</v>
      </c>
      <c r="D471" s="249" t="e">
        <f>+IF(C471="","",D470+1)</f>
        <v>#VALUE!</v>
      </c>
      <c r="E471" s="250" t="e">
        <f t="shared" si="72"/>
        <v>#VALUE!</v>
      </c>
      <c r="F471" s="250" t="e">
        <f>+IF(C471="","",VLOOKUP(D471,'Tabla (BIT)'!$AH$3:$AI$104,2,0))</f>
        <v>#VALUE!</v>
      </c>
      <c r="G471" s="250" t="e">
        <f>+IF(F471="","",G470*(1-F470))</f>
        <v>#VALUE!</v>
      </c>
      <c r="H471" s="251" t="e">
        <f t="shared" ref="H471:H490" si="73">+IF(C471="","",G471*E471)</f>
        <v>#VALUE!</v>
      </c>
    </row>
    <row r="472" spans="1:8">
      <c r="C472" s="248" t="e">
        <f>+IF(OR(C471=B466-1,C471=""),"",C471+1)</f>
        <v>#VALUE!</v>
      </c>
      <c r="D472" s="249" t="e">
        <f t="shared" ref="D472:D490" si="74">+IF(C472="","",D471+1)</f>
        <v>#VALUE!</v>
      </c>
      <c r="E472" s="250" t="e">
        <f t="shared" si="72"/>
        <v>#VALUE!</v>
      </c>
      <c r="F472" s="250" t="e">
        <f>+IF(C472="","",VLOOKUP(D472,'Tabla (BIT)'!$AH$3:$AI$104,2,0))</f>
        <v>#VALUE!</v>
      </c>
      <c r="G472" s="250" t="e">
        <f t="shared" ref="G472:G490" si="75">+IF(F472="","",G471*(1-F471))</f>
        <v>#VALUE!</v>
      </c>
      <c r="H472" s="251" t="e">
        <f t="shared" si="73"/>
        <v>#VALUE!</v>
      </c>
    </row>
    <row r="473" spans="1:8">
      <c r="C473" s="248" t="e">
        <f>+IF(OR(C472=B466-1,C472=""),"",C472+1)</f>
        <v>#VALUE!</v>
      </c>
      <c r="D473" s="249" t="e">
        <f t="shared" si="74"/>
        <v>#VALUE!</v>
      </c>
      <c r="E473" s="250" t="e">
        <f t="shared" si="72"/>
        <v>#VALUE!</v>
      </c>
      <c r="F473" s="250" t="e">
        <f>+IF(C473="","",VLOOKUP(D473,'Tabla (BIT)'!$AH$3:$AI$104,2,0))</f>
        <v>#VALUE!</v>
      </c>
      <c r="G473" s="250" t="e">
        <f t="shared" si="75"/>
        <v>#VALUE!</v>
      </c>
      <c r="H473" s="251" t="e">
        <f t="shared" si="73"/>
        <v>#VALUE!</v>
      </c>
    </row>
    <row r="474" spans="1:8">
      <c r="C474" s="248" t="e">
        <f>+IF(OR(C473=B466-1,C473=""),"",C473+1)</f>
        <v>#VALUE!</v>
      </c>
      <c r="D474" s="249" t="e">
        <f t="shared" si="74"/>
        <v>#VALUE!</v>
      </c>
      <c r="E474" s="250" t="e">
        <f t="shared" si="72"/>
        <v>#VALUE!</v>
      </c>
      <c r="F474" s="250" t="e">
        <f>+IF(C474="","",VLOOKUP(D474,'Tabla (BIT)'!$AH$3:$AI$104,2,0))</f>
        <v>#VALUE!</v>
      </c>
      <c r="G474" s="250" t="e">
        <f t="shared" si="75"/>
        <v>#VALUE!</v>
      </c>
      <c r="H474" s="251" t="e">
        <f t="shared" si="73"/>
        <v>#VALUE!</v>
      </c>
    </row>
    <row r="475" spans="1:8">
      <c r="C475" s="248" t="e">
        <f>+IF(OR(C474=B466-1,C474=""),"",C474+1)</f>
        <v>#VALUE!</v>
      </c>
      <c r="D475" s="249" t="e">
        <f t="shared" si="74"/>
        <v>#VALUE!</v>
      </c>
      <c r="E475" s="250" t="e">
        <f t="shared" si="72"/>
        <v>#VALUE!</v>
      </c>
      <c r="F475" s="250" t="e">
        <f>+IF(C475="","",VLOOKUP(D475,'Tabla (BIT)'!$AH$3:$AI$104,2,0))</f>
        <v>#VALUE!</v>
      </c>
      <c r="G475" s="250" t="e">
        <f t="shared" si="75"/>
        <v>#VALUE!</v>
      </c>
      <c r="H475" s="251" t="e">
        <f t="shared" si="73"/>
        <v>#VALUE!</v>
      </c>
    </row>
    <row r="476" spans="1:8">
      <c r="C476" s="248" t="e">
        <f>+IF(OR(C475=B466-1,C475=""),"",C475+1)</f>
        <v>#VALUE!</v>
      </c>
      <c r="D476" s="249" t="e">
        <f t="shared" si="74"/>
        <v>#VALUE!</v>
      </c>
      <c r="E476" s="250" t="e">
        <f t="shared" si="72"/>
        <v>#VALUE!</v>
      </c>
      <c r="F476" s="250" t="e">
        <f>+IF(C476="","",VLOOKUP(D476,'Tabla (BIT)'!$AH$3:$AI$104,2,0))</f>
        <v>#VALUE!</v>
      </c>
      <c r="G476" s="250" t="e">
        <f t="shared" si="75"/>
        <v>#VALUE!</v>
      </c>
      <c r="H476" s="251" t="e">
        <f t="shared" si="73"/>
        <v>#VALUE!</v>
      </c>
    </row>
    <row r="477" spans="1:8">
      <c r="C477" s="248" t="e">
        <f>+IF(OR(C476=B466-1,C476=""),"",C476+1)</f>
        <v>#VALUE!</v>
      </c>
      <c r="D477" s="249" t="e">
        <f t="shared" si="74"/>
        <v>#VALUE!</v>
      </c>
      <c r="E477" s="250" t="e">
        <f t="shared" si="72"/>
        <v>#VALUE!</v>
      </c>
      <c r="F477" s="250" t="e">
        <f>+IF(C477="","",VLOOKUP(D477,'Tabla (BIT)'!$AH$3:$AI$104,2,0))</f>
        <v>#VALUE!</v>
      </c>
      <c r="G477" s="250" t="e">
        <f t="shared" si="75"/>
        <v>#VALUE!</v>
      </c>
      <c r="H477" s="251" t="e">
        <f t="shared" si="73"/>
        <v>#VALUE!</v>
      </c>
    </row>
    <row r="478" spans="1:8">
      <c r="C478" s="248" t="e">
        <f>+IF(OR(C477=B466-1,C477=""),"",C477+1)</f>
        <v>#VALUE!</v>
      </c>
      <c r="D478" s="249" t="e">
        <f t="shared" si="74"/>
        <v>#VALUE!</v>
      </c>
      <c r="E478" s="250" t="e">
        <f t="shared" si="72"/>
        <v>#VALUE!</v>
      </c>
      <c r="F478" s="250" t="e">
        <f>+IF(C478="","",VLOOKUP(D478,'Tabla (BIT)'!$AH$3:$AI$104,2,0))</f>
        <v>#VALUE!</v>
      </c>
      <c r="G478" s="250" t="e">
        <f t="shared" si="75"/>
        <v>#VALUE!</v>
      </c>
      <c r="H478" s="251" t="e">
        <f t="shared" si="73"/>
        <v>#VALUE!</v>
      </c>
    </row>
    <row r="479" spans="1:8">
      <c r="C479" s="248" t="e">
        <f>+IF(OR(C478=B466-1,C478=""),"",C478+1)</f>
        <v>#VALUE!</v>
      </c>
      <c r="D479" s="249" t="e">
        <f t="shared" si="74"/>
        <v>#VALUE!</v>
      </c>
      <c r="E479" s="250" t="e">
        <f t="shared" si="72"/>
        <v>#VALUE!</v>
      </c>
      <c r="F479" s="250" t="e">
        <f>+IF(C479="","",VLOOKUP(D479,'Tabla (BIT)'!$AH$3:$AI$104,2,0))</f>
        <v>#VALUE!</v>
      </c>
      <c r="G479" s="250" t="e">
        <f t="shared" si="75"/>
        <v>#VALUE!</v>
      </c>
      <c r="H479" s="251" t="e">
        <f t="shared" si="73"/>
        <v>#VALUE!</v>
      </c>
    </row>
    <row r="480" spans="1:8">
      <c r="C480" s="248" t="e">
        <f>+IF(OR(C479=B466-1,C479=""),"",C479+1)</f>
        <v>#VALUE!</v>
      </c>
      <c r="D480" s="249" t="e">
        <f t="shared" si="74"/>
        <v>#VALUE!</v>
      </c>
      <c r="E480" s="250" t="e">
        <f t="shared" si="72"/>
        <v>#VALUE!</v>
      </c>
      <c r="F480" s="250" t="e">
        <f>+IF(C480="","",VLOOKUP(D480,'Tabla (BIT)'!$AH$3:$AI$104,2,0))</f>
        <v>#VALUE!</v>
      </c>
      <c r="G480" s="250" t="e">
        <f t="shared" si="75"/>
        <v>#VALUE!</v>
      </c>
      <c r="H480" s="251" t="e">
        <f t="shared" si="73"/>
        <v>#VALUE!</v>
      </c>
    </row>
    <row r="481" spans="1:8">
      <c r="C481" s="248" t="e">
        <f>+IF(OR(C480=B466-1,C480=""),"",C480+1)</f>
        <v>#VALUE!</v>
      </c>
      <c r="D481" s="249" t="e">
        <f t="shared" si="74"/>
        <v>#VALUE!</v>
      </c>
      <c r="E481" s="250" t="e">
        <f t="shared" si="72"/>
        <v>#VALUE!</v>
      </c>
      <c r="F481" s="250" t="e">
        <f>+IF(C481="","",VLOOKUP(D481,'Tabla (BIT)'!$AH$3:$AI$104,2,0))</f>
        <v>#VALUE!</v>
      </c>
      <c r="G481" s="250" t="e">
        <f t="shared" si="75"/>
        <v>#VALUE!</v>
      </c>
      <c r="H481" s="251" t="e">
        <f t="shared" si="73"/>
        <v>#VALUE!</v>
      </c>
    </row>
    <row r="482" spans="1:8">
      <c r="C482" s="248" t="e">
        <f>+IF(OR(C481=B466-1,C481=""),"",C481+1)</f>
        <v>#VALUE!</v>
      </c>
      <c r="D482" s="249" t="e">
        <f t="shared" si="74"/>
        <v>#VALUE!</v>
      </c>
      <c r="E482" s="250" t="e">
        <f t="shared" si="72"/>
        <v>#VALUE!</v>
      </c>
      <c r="F482" s="250" t="e">
        <f>+IF(C482="","",VLOOKUP(D482,'Tabla (BIT)'!$AH$3:$AI$104,2,0))</f>
        <v>#VALUE!</v>
      </c>
      <c r="G482" s="250" t="e">
        <f t="shared" si="75"/>
        <v>#VALUE!</v>
      </c>
      <c r="H482" s="251" t="e">
        <f t="shared" si="73"/>
        <v>#VALUE!</v>
      </c>
    </row>
    <row r="483" spans="1:8">
      <c r="C483" s="248" t="e">
        <f>+IF(OR(C482=B466-1,C482=""),"",C482+1)</f>
        <v>#VALUE!</v>
      </c>
      <c r="D483" s="249" t="e">
        <f t="shared" si="74"/>
        <v>#VALUE!</v>
      </c>
      <c r="E483" s="250" t="e">
        <f t="shared" si="72"/>
        <v>#VALUE!</v>
      </c>
      <c r="F483" s="250" t="e">
        <f>+IF(C483="","",VLOOKUP(D483,'Tabla (BIT)'!$AH$3:$AI$104,2,0))</f>
        <v>#VALUE!</v>
      </c>
      <c r="G483" s="250" t="e">
        <f t="shared" si="75"/>
        <v>#VALUE!</v>
      </c>
      <c r="H483" s="251" t="e">
        <f t="shared" si="73"/>
        <v>#VALUE!</v>
      </c>
    </row>
    <row r="484" spans="1:8">
      <c r="C484" s="248" t="e">
        <f>+IF(OR(C483=B466-1,C483=""),"",C483+1)</f>
        <v>#VALUE!</v>
      </c>
      <c r="D484" s="249" t="e">
        <f t="shared" si="74"/>
        <v>#VALUE!</v>
      </c>
      <c r="E484" s="250" t="e">
        <f t="shared" si="72"/>
        <v>#VALUE!</v>
      </c>
      <c r="F484" s="250" t="e">
        <f>+IF(C484="","",VLOOKUP(D484,'Tabla (BIT)'!$AH$3:$AI$104,2,0))</f>
        <v>#VALUE!</v>
      </c>
      <c r="G484" s="250" t="e">
        <f t="shared" si="75"/>
        <v>#VALUE!</v>
      </c>
      <c r="H484" s="251" t="e">
        <f t="shared" si="73"/>
        <v>#VALUE!</v>
      </c>
    </row>
    <row r="485" spans="1:8">
      <c r="C485" s="248" t="e">
        <f>+IF(OR(C484=B466-1,C484=""),"",C484+1)</f>
        <v>#VALUE!</v>
      </c>
      <c r="D485" s="249" t="e">
        <f t="shared" si="74"/>
        <v>#VALUE!</v>
      </c>
      <c r="E485" s="250" t="e">
        <f t="shared" si="72"/>
        <v>#VALUE!</v>
      </c>
      <c r="F485" s="250" t="e">
        <f>+IF(C485="","",VLOOKUP(D485,'Tabla (BIT)'!$AH$3:$AI$104,2,0))</f>
        <v>#VALUE!</v>
      </c>
      <c r="G485" s="250" t="e">
        <f t="shared" si="75"/>
        <v>#VALUE!</v>
      </c>
      <c r="H485" s="251" t="e">
        <f t="shared" si="73"/>
        <v>#VALUE!</v>
      </c>
    </row>
    <row r="486" spans="1:8">
      <c r="C486" s="248" t="e">
        <f>+IF(OR(C485=B466-1,C485=""),"",C485+1)</f>
        <v>#VALUE!</v>
      </c>
      <c r="D486" s="249" t="e">
        <f t="shared" si="74"/>
        <v>#VALUE!</v>
      </c>
      <c r="E486" s="250" t="e">
        <f t="shared" si="72"/>
        <v>#VALUE!</v>
      </c>
      <c r="F486" s="250" t="e">
        <f>+IF(C486="","",VLOOKUP(D486,'Tabla (BIT)'!$AH$3:$AI$104,2,0))</f>
        <v>#VALUE!</v>
      </c>
      <c r="G486" s="250" t="e">
        <f t="shared" si="75"/>
        <v>#VALUE!</v>
      </c>
      <c r="H486" s="251" t="e">
        <f t="shared" si="73"/>
        <v>#VALUE!</v>
      </c>
    </row>
    <row r="487" spans="1:8">
      <c r="C487" s="248" t="e">
        <f>+IF(OR(C486=B466-1,C486=""),"",C486+1)</f>
        <v>#VALUE!</v>
      </c>
      <c r="D487" s="249" t="e">
        <f t="shared" si="74"/>
        <v>#VALUE!</v>
      </c>
      <c r="E487" s="250" t="e">
        <f t="shared" si="72"/>
        <v>#VALUE!</v>
      </c>
      <c r="F487" s="250" t="e">
        <f>+IF(C487="","",VLOOKUP(D487,'Tabla (BIT)'!$AH$3:$AI$104,2,0))</f>
        <v>#VALUE!</v>
      </c>
      <c r="G487" s="250" t="e">
        <f t="shared" si="75"/>
        <v>#VALUE!</v>
      </c>
      <c r="H487" s="251" t="e">
        <f t="shared" si="73"/>
        <v>#VALUE!</v>
      </c>
    </row>
    <row r="488" spans="1:8">
      <c r="C488" s="248" t="e">
        <f>+IF(OR(C487=B466-1,C487=""),"",C487+1)</f>
        <v>#VALUE!</v>
      </c>
      <c r="D488" s="249" t="e">
        <f t="shared" si="74"/>
        <v>#VALUE!</v>
      </c>
      <c r="E488" s="250" t="e">
        <f t="shared" si="72"/>
        <v>#VALUE!</v>
      </c>
      <c r="F488" s="250" t="e">
        <f>+IF(C488="","",VLOOKUP(D488,'Tabla (BIT)'!$AH$3:$AI$104,2,0))</f>
        <v>#VALUE!</v>
      </c>
      <c r="G488" s="250" t="e">
        <f t="shared" si="75"/>
        <v>#VALUE!</v>
      </c>
      <c r="H488" s="251" t="e">
        <f t="shared" si="73"/>
        <v>#VALUE!</v>
      </c>
    </row>
    <row r="489" spans="1:8">
      <c r="C489" s="248" t="e">
        <f>+IF(OR(C488=B466-1,C488=""),"",C488+1)</f>
        <v>#VALUE!</v>
      </c>
      <c r="D489" s="249" t="e">
        <f t="shared" si="74"/>
        <v>#VALUE!</v>
      </c>
      <c r="E489" s="250" t="e">
        <f t="shared" si="72"/>
        <v>#VALUE!</v>
      </c>
      <c r="F489" s="250" t="e">
        <f>+IF(C489="","",VLOOKUP(D489,'Tabla (BIT)'!$AH$3:$AI$104,2,0))</f>
        <v>#VALUE!</v>
      </c>
      <c r="G489" s="250" t="e">
        <f t="shared" si="75"/>
        <v>#VALUE!</v>
      </c>
      <c r="H489" s="251" t="e">
        <f t="shared" si="73"/>
        <v>#VALUE!</v>
      </c>
    </row>
    <row r="490" spans="1:8" ht="13.5" thickBot="1">
      <c r="C490" s="252" t="e">
        <f>+IF(OR(C489=B466-1,C489=""),"",C489+1)</f>
        <v>#VALUE!</v>
      </c>
      <c r="D490" s="253" t="e">
        <f t="shared" si="74"/>
        <v>#VALUE!</v>
      </c>
      <c r="E490" s="254" t="e">
        <f t="shared" si="72"/>
        <v>#VALUE!</v>
      </c>
      <c r="F490" s="254" t="e">
        <f>+IF(C490="","",VLOOKUP(D490,'Tabla (BIT)'!$AH$3:$AI$104,2,0))</f>
        <v>#VALUE!</v>
      </c>
      <c r="G490" s="254" t="e">
        <f t="shared" si="75"/>
        <v>#VALUE!</v>
      </c>
      <c r="H490" s="255" t="e">
        <f t="shared" si="73"/>
        <v>#VALUE!</v>
      </c>
    </row>
    <row r="492" spans="1:8">
      <c r="C492" s="1" t="s">
        <v>161</v>
      </c>
      <c r="D492" s="1" t="e">
        <f>+IF(D465=Plazo,"",D465+1)</f>
        <v>#VALUE!</v>
      </c>
      <c r="E492" s="1" t="s">
        <v>260</v>
      </c>
      <c r="F492" s="244" t="e">
        <f>+IF(OR(D492=Plazo,D492=""),0,SUM(H497:H517))</f>
        <v>#VALUE!</v>
      </c>
    </row>
    <row r="493" spans="1:8">
      <c r="A493" s="1" t="s">
        <v>262</v>
      </c>
      <c r="B493" s="1" t="e">
        <f>+HLOOKUP(D492,$B$1:$W$3,2,0)</f>
        <v>#VALUE!</v>
      </c>
    </row>
    <row r="494" spans="1:8">
      <c r="A494" s="1" t="s">
        <v>150</v>
      </c>
      <c r="B494" s="1" t="e">
        <f>+HLOOKUP(D492,$B$1:$W$3,3,0)</f>
        <v>#VALUE!</v>
      </c>
    </row>
    <row r="495" spans="1:8" ht="13.5" thickBot="1"/>
    <row r="496" spans="1:8">
      <c r="C496" s="245" t="s">
        <v>163</v>
      </c>
      <c r="D496" s="246" t="s">
        <v>150</v>
      </c>
      <c r="E496" s="246" t="s">
        <v>263</v>
      </c>
      <c r="F496" s="246" t="s">
        <v>254</v>
      </c>
      <c r="G496" s="246" t="s">
        <v>264</v>
      </c>
      <c r="H496" s="247" t="s">
        <v>265</v>
      </c>
    </row>
    <row r="497" spans="3:8">
      <c r="C497" s="248">
        <v>0</v>
      </c>
      <c r="D497" s="249" t="e">
        <f>+B494</f>
        <v>#VALUE!</v>
      </c>
      <c r="E497" s="250">
        <f t="shared" ref="E497:E517" si="76">+IF($C497="","",POWER(1/(1+Tasa),C497))</f>
        <v>1</v>
      </c>
      <c r="F497" s="250" t="e">
        <f>+IF(C497="","",VLOOKUP(D497,'Tabla (BIT)'!$AH$3:$AI$104,2,0))</f>
        <v>#VALUE!</v>
      </c>
      <c r="G497" s="250">
        <v>1</v>
      </c>
      <c r="H497" s="251">
        <f>+IF(C497="","",G497*E497)</f>
        <v>1</v>
      </c>
    </row>
    <row r="498" spans="3:8">
      <c r="C498" s="248" t="e">
        <f>+IF(OR(C497=B493-1,C497=""),"",C497+1)</f>
        <v>#VALUE!</v>
      </c>
      <c r="D498" s="249" t="e">
        <f>+IF(C498="","",D497+1)</f>
        <v>#VALUE!</v>
      </c>
      <c r="E498" s="250" t="e">
        <f t="shared" si="76"/>
        <v>#VALUE!</v>
      </c>
      <c r="F498" s="250" t="e">
        <f>+IF(C498="","",VLOOKUP(D498,'Tabla (BIT)'!$AH$3:$AI$104,2,0))</f>
        <v>#VALUE!</v>
      </c>
      <c r="G498" s="250" t="e">
        <f>+IF(F498="","",G497*(1-F497))</f>
        <v>#VALUE!</v>
      </c>
      <c r="H498" s="251" t="e">
        <f t="shared" ref="H498:H517" si="77">+IF(C498="","",G498*E498)</f>
        <v>#VALUE!</v>
      </c>
    </row>
    <row r="499" spans="3:8">
      <c r="C499" s="248" t="e">
        <f>+IF(OR(C498=B493-1,C498=""),"",C498+1)</f>
        <v>#VALUE!</v>
      </c>
      <c r="D499" s="249" t="e">
        <f t="shared" ref="D499:D517" si="78">+IF(C499="","",D498+1)</f>
        <v>#VALUE!</v>
      </c>
      <c r="E499" s="250" t="e">
        <f t="shared" si="76"/>
        <v>#VALUE!</v>
      </c>
      <c r="F499" s="250" t="e">
        <f>+IF(C499="","",VLOOKUP(D499,'Tabla (BIT)'!$AH$3:$AI$104,2,0))</f>
        <v>#VALUE!</v>
      </c>
      <c r="G499" s="250" t="e">
        <f t="shared" ref="G499:G517" si="79">+IF(F499="","",G498*(1-F498))</f>
        <v>#VALUE!</v>
      </c>
      <c r="H499" s="251" t="e">
        <f t="shared" si="77"/>
        <v>#VALUE!</v>
      </c>
    </row>
    <row r="500" spans="3:8">
      <c r="C500" s="248" t="e">
        <f>+IF(OR(C499=B493-1,C499=""),"",C499+1)</f>
        <v>#VALUE!</v>
      </c>
      <c r="D500" s="249" t="e">
        <f t="shared" si="78"/>
        <v>#VALUE!</v>
      </c>
      <c r="E500" s="250" t="e">
        <f t="shared" si="76"/>
        <v>#VALUE!</v>
      </c>
      <c r="F500" s="250" t="e">
        <f>+IF(C500="","",VLOOKUP(D500,'Tabla (BIT)'!$AH$3:$AI$104,2,0))</f>
        <v>#VALUE!</v>
      </c>
      <c r="G500" s="250" t="e">
        <f t="shared" si="79"/>
        <v>#VALUE!</v>
      </c>
      <c r="H500" s="251" t="e">
        <f t="shared" si="77"/>
        <v>#VALUE!</v>
      </c>
    </row>
    <row r="501" spans="3:8">
      <c r="C501" s="248" t="e">
        <f>+IF(OR(C500=B493-1,C500=""),"",C500+1)</f>
        <v>#VALUE!</v>
      </c>
      <c r="D501" s="249" t="e">
        <f t="shared" si="78"/>
        <v>#VALUE!</v>
      </c>
      <c r="E501" s="250" t="e">
        <f t="shared" si="76"/>
        <v>#VALUE!</v>
      </c>
      <c r="F501" s="250" t="e">
        <f>+IF(C501="","",VLOOKUP(D501,'Tabla (BIT)'!$AH$3:$AI$104,2,0))</f>
        <v>#VALUE!</v>
      </c>
      <c r="G501" s="250" t="e">
        <f t="shared" si="79"/>
        <v>#VALUE!</v>
      </c>
      <c r="H501" s="251" t="e">
        <f t="shared" si="77"/>
        <v>#VALUE!</v>
      </c>
    </row>
    <row r="502" spans="3:8">
      <c r="C502" s="248" t="e">
        <f>+IF(OR(C501=B493-1,C501=""),"",C501+1)</f>
        <v>#VALUE!</v>
      </c>
      <c r="D502" s="249" t="e">
        <f t="shared" si="78"/>
        <v>#VALUE!</v>
      </c>
      <c r="E502" s="250" t="e">
        <f t="shared" si="76"/>
        <v>#VALUE!</v>
      </c>
      <c r="F502" s="250" t="e">
        <f>+IF(C502="","",VLOOKUP(D502,'Tabla (BIT)'!$AH$3:$AI$104,2,0))</f>
        <v>#VALUE!</v>
      </c>
      <c r="G502" s="250" t="e">
        <f t="shared" si="79"/>
        <v>#VALUE!</v>
      </c>
      <c r="H502" s="251" t="e">
        <f t="shared" si="77"/>
        <v>#VALUE!</v>
      </c>
    </row>
    <row r="503" spans="3:8">
      <c r="C503" s="248" t="e">
        <f>+IF(OR(C502=B493-1,C502=""),"",C502+1)</f>
        <v>#VALUE!</v>
      </c>
      <c r="D503" s="249" t="e">
        <f t="shared" si="78"/>
        <v>#VALUE!</v>
      </c>
      <c r="E503" s="250" t="e">
        <f t="shared" si="76"/>
        <v>#VALUE!</v>
      </c>
      <c r="F503" s="250" t="e">
        <f>+IF(C503="","",VLOOKUP(D503,'Tabla (BIT)'!$AH$3:$AI$104,2,0))</f>
        <v>#VALUE!</v>
      </c>
      <c r="G503" s="250" t="e">
        <f t="shared" si="79"/>
        <v>#VALUE!</v>
      </c>
      <c r="H503" s="251" t="e">
        <f t="shared" si="77"/>
        <v>#VALUE!</v>
      </c>
    </row>
    <row r="504" spans="3:8">
      <c r="C504" s="248" t="e">
        <f>+IF(OR(C503=B493-1,C503=""),"",C503+1)</f>
        <v>#VALUE!</v>
      </c>
      <c r="D504" s="249" t="e">
        <f t="shared" si="78"/>
        <v>#VALUE!</v>
      </c>
      <c r="E504" s="250" t="e">
        <f t="shared" si="76"/>
        <v>#VALUE!</v>
      </c>
      <c r="F504" s="250" t="e">
        <f>+IF(C504="","",VLOOKUP(D504,'Tabla (BIT)'!$AH$3:$AI$104,2,0))</f>
        <v>#VALUE!</v>
      </c>
      <c r="G504" s="250" t="e">
        <f t="shared" si="79"/>
        <v>#VALUE!</v>
      </c>
      <c r="H504" s="251" t="e">
        <f t="shared" si="77"/>
        <v>#VALUE!</v>
      </c>
    </row>
    <row r="505" spans="3:8">
      <c r="C505" s="248" t="e">
        <f>+IF(OR(C504=B493-1,C504=""),"",C504+1)</f>
        <v>#VALUE!</v>
      </c>
      <c r="D505" s="249" t="e">
        <f t="shared" si="78"/>
        <v>#VALUE!</v>
      </c>
      <c r="E505" s="250" t="e">
        <f t="shared" si="76"/>
        <v>#VALUE!</v>
      </c>
      <c r="F505" s="250" t="e">
        <f>+IF(C505="","",VLOOKUP(D505,'Tabla (BIT)'!$AH$3:$AI$104,2,0))</f>
        <v>#VALUE!</v>
      </c>
      <c r="G505" s="250" t="e">
        <f t="shared" si="79"/>
        <v>#VALUE!</v>
      </c>
      <c r="H505" s="251" t="e">
        <f t="shared" si="77"/>
        <v>#VALUE!</v>
      </c>
    </row>
    <row r="506" spans="3:8">
      <c r="C506" s="248" t="e">
        <f>+IF(OR(C505=B493-1,C505=""),"",C505+1)</f>
        <v>#VALUE!</v>
      </c>
      <c r="D506" s="249" t="e">
        <f t="shared" si="78"/>
        <v>#VALUE!</v>
      </c>
      <c r="E506" s="250" t="e">
        <f t="shared" si="76"/>
        <v>#VALUE!</v>
      </c>
      <c r="F506" s="250" t="e">
        <f>+IF(C506="","",VLOOKUP(D506,'Tabla (BIT)'!$AH$3:$AI$104,2,0))</f>
        <v>#VALUE!</v>
      </c>
      <c r="G506" s="250" t="e">
        <f t="shared" si="79"/>
        <v>#VALUE!</v>
      </c>
      <c r="H506" s="251" t="e">
        <f t="shared" si="77"/>
        <v>#VALUE!</v>
      </c>
    </row>
    <row r="507" spans="3:8">
      <c r="C507" s="248" t="e">
        <f>+IF(OR(C506=B493-1,C506=""),"",C506+1)</f>
        <v>#VALUE!</v>
      </c>
      <c r="D507" s="249" t="e">
        <f t="shared" si="78"/>
        <v>#VALUE!</v>
      </c>
      <c r="E507" s="250" t="e">
        <f t="shared" si="76"/>
        <v>#VALUE!</v>
      </c>
      <c r="F507" s="250" t="e">
        <f>+IF(C507="","",VLOOKUP(D507,'Tabla (BIT)'!$AH$3:$AI$104,2,0))</f>
        <v>#VALUE!</v>
      </c>
      <c r="G507" s="250" t="e">
        <f t="shared" si="79"/>
        <v>#VALUE!</v>
      </c>
      <c r="H507" s="251" t="e">
        <f t="shared" si="77"/>
        <v>#VALUE!</v>
      </c>
    </row>
    <row r="508" spans="3:8">
      <c r="C508" s="248" t="e">
        <f>+IF(OR(C507=B493-1,C507=""),"",C507+1)</f>
        <v>#VALUE!</v>
      </c>
      <c r="D508" s="249" t="e">
        <f t="shared" si="78"/>
        <v>#VALUE!</v>
      </c>
      <c r="E508" s="250" t="e">
        <f t="shared" si="76"/>
        <v>#VALUE!</v>
      </c>
      <c r="F508" s="250" t="e">
        <f>+IF(C508="","",VLOOKUP(D508,'Tabla (BIT)'!$AH$3:$AI$104,2,0))</f>
        <v>#VALUE!</v>
      </c>
      <c r="G508" s="250" t="e">
        <f t="shared" si="79"/>
        <v>#VALUE!</v>
      </c>
      <c r="H508" s="251" t="e">
        <f t="shared" si="77"/>
        <v>#VALUE!</v>
      </c>
    </row>
    <row r="509" spans="3:8">
      <c r="C509" s="248" t="e">
        <f>+IF(OR(C508=B493-1,C508=""),"",C508+1)</f>
        <v>#VALUE!</v>
      </c>
      <c r="D509" s="249" t="e">
        <f t="shared" si="78"/>
        <v>#VALUE!</v>
      </c>
      <c r="E509" s="250" t="e">
        <f t="shared" si="76"/>
        <v>#VALUE!</v>
      </c>
      <c r="F509" s="250" t="e">
        <f>+IF(C509="","",VLOOKUP(D509,'Tabla (BIT)'!$AH$3:$AI$104,2,0))</f>
        <v>#VALUE!</v>
      </c>
      <c r="G509" s="250" t="e">
        <f t="shared" si="79"/>
        <v>#VALUE!</v>
      </c>
      <c r="H509" s="251" t="e">
        <f t="shared" si="77"/>
        <v>#VALUE!</v>
      </c>
    </row>
    <row r="510" spans="3:8">
      <c r="C510" s="248" t="e">
        <f>+IF(OR(C509=B493-1,C509=""),"",C509+1)</f>
        <v>#VALUE!</v>
      </c>
      <c r="D510" s="249" t="e">
        <f t="shared" si="78"/>
        <v>#VALUE!</v>
      </c>
      <c r="E510" s="250" t="e">
        <f t="shared" si="76"/>
        <v>#VALUE!</v>
      </c>
      <c r="F510" s="250" t="e">
        <f>+IF(C510="","",VLOOKUP(D510,'Tabla (BIT)'!$AH$3:$AI$104,2,0))</f>
        <v>#VALUE!</v>
      </c>
      <c r="G510" s="250" t="e">
        <f t="shared" si="79"/>
        <v>#VALUE!</v>
      </c>
      <c r="H510" s="251" t="e">
        <f t="shared" si="77"/>
        <v>#VALUE!</v>
      </c>
    </row>
    <row r="511" spans="3:8">
      <c r="C511" s="248" t="e">
        <f>+IF(OR(C510=B493-1,C510=""),"",C510+1)</f>
        <v>#VALUE!</v>
      </c>
      <c r="D511" s="249" t="e">
        <f t="shared" si="78"/>
        <v>#VALUE!</v>
      </c>
      <c r="E511" s="250" t="e">
        <f t="shared" si="76"/>
        <v>#VALUE!</v>
      </c>
      <c r="F511" s="250" t="e">
        <f>+IF(C511="","",VLOOKUP(D511,'Tabla (BIT)'!$AH$3:$AI$104,2,0))</f>
        <v>#VALUE!</v>
      </c>
      <c r="G511" s="250" t="e">
        <f t="shared" si="79"/>
        <v>#VALUE!</v>
      </c>
      <c r="H511" s="251" t="e">
        <f t="shared" si="77"/>
        <v>#VALUE!</v>
      </c>
    </row>
    <row r="512" spans="3:8">
      <c r="C512" s="248" t="e">
        <f>+IF(OR(C511=B493-1,C511=""),"",C511+1)</f>
        <v>#VALUE!</v>
      </c>
      <c r="D512" s="249" t="e">
        <f t="shared" si="78"/>
        <v>#VALUE!</v>
      </c>
      <c r="E512" s="250" t="e">
        <f t="shared" si="76"/>
        <v>#VALUE!</v>
      </c>
      <c r="F512" s="250" t="e">
        <f>+IF(C512="","",VLOOKUP(D512,'Tabla (BIT)'!$AH$3:$AI$104,2,0))</f>
        <v>#VALUE!</v>
      </c>
      <c r="G512" s="250" t="e">
        <f t="shared" si="79"/>
        <v>#VALUE!</v>
      </c>
      <c r="H512" s="251" t="e">
        <f t="shared" si="77"/>
        <v>#VALUE!</v>
      </c>
    </row>
    <row r="513" spans="1:8">
      <c r="C513" s="248" t="e">
        <f>+IF(OR(C512=B493-1,C512=""),"",C512+1)</f>
        <v>#VALUE!</v>
      </c>
      <c r="D513" s="249" t="e">
        <f t="shared" si="78"/>
        <v>#VALUE!</v>
      </c>
      <c r="E513" s="250" t="e">
        <f t="shared" si="76"/>
        <v>#VALUE!</v>
      </c>
      <c r="F513" s="250" t="e">
        <f>+IF(C513="","",VLOOKUP(D513,'Tabla (BIT)'!$AH$3:$AI$104,2,0))</f>
        <v>#VALUE!</v>
      </c>
      <c r="G513" s="250" t="e">
        <f t="shared" si="79"/>
        <v>#VALUE!</v>
      </c>
      <c r="H513" s="251" t="e">
        <f t="shared" si="77"/>
        <v>#VALUE!</v>
      </c>
    </row>
    <row r="514" spans="1:8">
      <c r="C514" s="248" t="e">
        <f>+IF(OR(C513=B493-1,C513=""),"",C513+1)</f>
        <v>#VALUE!</v>
      </c>
      <c r="D514" s="249" t="e">
        <f t="shared" si="78"/>
        <v>#VALUE!</v>
      </c>
      <c r="E514" s="250" t="e">
        <f t="shared" si="76"/>
        <v>#VALUE!</v>
      </c>
      <c r="F514" s="250" t="e">
        <f>+IF(C514="","",VLOOKUP(D514,'Tabla (BIT)'!$AH$3:$AI$104,2,0))</f>
        <v>#VALUE!</v>
      </c>
      <c r="G514" s="250" t="e">
        <f t="shared" si="79"/>
        <v>#VALUE!</v>
      </c>
      <c r="H514" s="251" t="e">
        <f t="shared" si="77"/>
        <v>#VALUE!</v>
      </c>
    </row>
    <row r="515" spans="1:8">
      <c r="C515" s="248" t="e">
        <f>+IF(OR(C514=B493-1,C514=""),"",C514+1)</f>
        <v>#VALUE!</v>
      </c>
      <c r="D515" s="249" t="e">
        <f t="shared" si="78"/>
        <v>#VALUE!</v>
      </c>
      <c r="E515" s="250" t="e">
        <f t="shared" si="76"/>
        <v>#VALUE!</v>
      </c>
      <c r="F515" s="250" t="e">
        <f>+IF(C515="","",VLOOKUP(D515,'Tabla (BIT)'!$AH$3:$AI$104,2,0))</f>
        <v>#VALUE!</v>
      </c>
      <c r="G515" s="250" t="e">
        <f t="shared" si="79"/>
        <v>#VALUE!</v>
      </c>
      <c r="H515" s="251" t="e">
        <f t="shared" si="77"/>
        <v>#VALUE!</v>
      </c>
    </row>
    <row r="516" spans="1:8">
      <c r="C516" s="248" t="e">
        <f>+IF(OR(C515=B493-1,C515=""),"",C515+1)</f>
        <v>#VALUE!</v>
      </c>
      <c r="D516" s="249" t="e">
        <f t="shared" si="78"/>
        <v>#VALUE!</v>
      </c>
      <c r="E516" s="250" t="e">
        <f t="shared" si="76"/>
        <v>#VALUE!</v>
      </c>
      <c r="F516" s="250" t="e">
        <f>+IF(C516="","",VLOOKUP(D516,'Tabla (BIT)'!$AH$3:$AI$104,2,0))</f>
        <v>#VALUE!</v>
      </c>
      <c r="G516" s="250" t="e">
        <f t="shared" si="79"/>
        <v>#VALUE!</v>
      </c>
      <c r="H516" s="251" t="e">
        <f t="shared" si="77"/>
        <v>#VALUE!</v>
      </c>
    </row>
    <row r="517" spans="1:8" ht="13.5" thickBot="1">
      <c r="C517" s="252" t="e">
        <f>+IF(OR(C516=B493-1,C516=""),"",C516+1)</f>
        <v>#VALUE!</v>
      </c>
      <c r="D517" s="253" t="e">
        <f t="shared" si="78"/>
        <v>#VALUE!</v>
      </c>
      <c r="E517" s="254" t="e">
        <f t="shared" si="76"/>
        <v>#VALUE!</v>
      </c>
      <c r="F517" s="254" t="e">
        <f>+IF(C517="","",VLOOKUP(D517,'Tabla (BIT)'!$AH$3:$AI$104,2,0))</f>
        <v>#VALUE!</v>
      </c>
      <c r="G517" s="254" t="e">
        <f t="shared" si="79"/>
        <v>#VALUE!</v>
      </c>
      <c r="H517" s="255" t="e">
        <f t="shared" si="77"/>
        <v>#VALUE!</v>
      </c>
    </row>
    <row r="519" spans="1:8">
      <c r="C519" s="1" t="s">
        <v>161</v>
      </c>
      <c r="D519" s="1" t="e">
        <f>+IF(D492=Plazo,"",D492+1)</f>
        <v>#VALUE!</v>
      </c>
      <c r="E519" s="1" t="s">
        <v>260</v>
      </c>
      <c r="F519" s="244" t="e">
        <f>+IF(OR(D519=Plazo,D519=""),0,SUM(H524:H544))</f>
        <v>#VALUE!</v>
      </c>
    </row>
    <row r="520" spans="1:8">
      <c r="A520" s="1" t="s">
        <v>262</v>
      </c>
      <c r="B520" s="1" t="e">
        <f>+HLOOKUP(D519,$B$1:$W$3,2,0)</f>
        <v>#VALUE!</v>
      </c>
    </row>
    <row r="521" spans="1:8">
      <c r="A521" s="1" t="s">
        <v>150</v>
      </c>
      <c r="B521" s="1" t="e">
        <f>+HLOOKUP(D519,$B$1:$W$3,3,0)</f>
        <v>#VALUE!</v>
      </c>
    </row>
    <row r="522" spans="1:8" ht="13.5" thickBot="1"/>
    <row r="523" spans="1:8">
      <c r="C523" s="245" t="s">
        <v>163</v>
      </c>
      <c r="D523" s="246" t="s">
        <v>150</v>
      </c>
      <c r="E523" s="246" t="s">
        <v>263</v>
      </c>
      <c r="F523" s="246" t="s">
        <v>254</v>
      </c>
      <c r="G523" s="246" t="s">
        <v>264</v>
      </c>
      <c r="H523" s="247" t="s">
        <v>265</v>
      </c>
    </row>
    <row r="524" spans="1:8">
      <c r="C524" s="248">
        <v>0</v>
      </c>
      <c r="D524" s="249" t="e">
        <f>+B521</f>
        <v>#VALUE!</v>
      </c>
      <c r="E524" s="250">
        <f t="shared" ref="E524:E544" si="80">+IF($C524="","",POWER(1/(1+Tasa),C524))</f>
        <v>1</v>
      </c>
      <c r="F524" s="250" t="e">
        <f>+IF(C524="","",VLOOKUP(D524,'Tabla (BIT)'!$AH$3:$AI$104,2,0))</f>
        <v>#VALUE!</v>
      </c>
      <c r="G524" s="250">
        <v>1</v>
      </c>
      <c r="H524" s="251">
        <f>+IF(C524="","",G524*E524)</f>
        <v>1</v>
      </c>
    </row>
    <row r="525" spans="1:8">
      <c r="C525" s="248" t="e">
        <f>+IF(OR(B520=0,C524=B520-1,C524=""),"",C524+1)</f>
        <v>#VALUE!</v>
      </c>
      <c r="D525" s="249" t="e">
        <f>+IF(C525="","",D524+1)</f>
        <v>#VALUE!</v>
      </c>
      <c r="E525" s="250" t="e">
        <f t="shared" si="80"/>
        <v>#VALUE!</v>
      </c>
      <c r="F525" s="250" t="e">
        <f>+IF(C525="","",VLOOKUP(D525,'Tabla (BIT)'!$AH$3:$AI$104,2,0))</f>
        <v>#VALUE!</v>
      </c>
      <c r="G525" s="250" t="e">
        <f>+IF(F525="","",G524*(1-F524))</f>
        <v>#VALUE!</v>
      </c>
      <c r="H525" s="251" t="e">
        <f t="shared" ref="H525:H544" si="81">+IF(C525="","",G525*E525)</f>
        <v>#VALUE!</v>
      </c>
    </row>
    <row r="526" spans="1:8">
      <c r="C526" s="248" t="e">
        <f>+IF(OR(C525=B520-1,C525=""),"",C525+1)</f>
        <v>#VALUE!</v>
      </c>
      <c r="D526" s="249" t="e">
        <f t="shared" ref="D526:D544" si="82">+IF(C526="","",D525+1)</f>
        <v>#VALUE!</v>
      </c>
      <c r="E526" s="250" t="e">
        <f t="shared" si="80"/>
        <v>#VALUE!</v>
      </c>
      <c r="F526" s="250" t="e">
        <f>+IF(C526="","",VLOOKUP(D526,'Tabla (BIT)'!$AH$3:$AI$104,2,0))</f>
        <v>#VALUE!</v>
      </c>
      <c r="G526" s="250" t="e">
        <f t="shared" ref="G526:G544" si="83">+IF(F526="","",G525*(1-F525))</f>
        <v>#VALUE!</v>
      </c>
      <c r="H526" s="251" t="e">
        <f t="shared" si="81"/>
        <v>#VALUE!</v>
      </c>
    </row>
    <row r="527" spans="1:8">
      <c r="C527" s="248" t="e">
        <f>+IF(OR(C526=B520-1,C526=""),"",C526+1)</f>
        <v>#VALUE!</v>
      </c>
      <c r="D527" s="249" t="e">
        <f t="shared" si="82"/>
        <v>#VALUE!</v>
      </c>
      <c r="E527" s="250" t="e">
        <f t="shared" si="80"/>
        <v>#VALUE!</v>
      </c>
      <c r="F527" s="250" t="e">
        <f>+IF(C527="","",VLOOKUP(D527,'Tabla (BIT)'!$AH$3:$AI$104,2,0))</f>
        <v>#VALUE!</v>
      </c>
      <c r="G527" s="250" t="e">
        <f t="shared" si="83"/>
        <v>#VALUE!</v>
      </c>
      <c r="H527" s="251" t="e">
        <f t="shared" si="81"/>
        <v>#VALUE!</v>
      </c>
    </row>
    <row r="528" spans="1:8">
      <c r="C528" s="248" t="e">
        <f>+IF(OR(C527=B520-1,C527=""),"",C527+1)</f>
        <v>#VALUE!</v>
      </c>
      <c r="D528" s="249" t="e">
        <f t="shared" si="82"/>
        <v>#VALUE!</v>
      </c>
      <c r="E528" s="250" t="e">
        <f t="shared" si="80"/>
        <v>#VALUE!</v>
      </c>
      <c r="F528" s="250" t="e">
        <f>+IF(C528="","",VLOOKUP(D528,'Tabla (BIT)'!$AH$3:$AI$104,2,0))</f>
        <v>#VALUE!</v>
      </c>
      <c r="G528" s="250" t="e">
        <f t="shared" si="83"/>
        <v>#VALUE!</v>
      </c>
      <c r="H528" s="251" t="e">
        <f t="shared" si="81"/>
        <v>#VALUE!</v>
      </c>
    </row>
    <row r="529" spans="3:8">
      <c r="C529" s="248" t="e">
        <f>+IF(OR(C528=B520-1,C528=""),"",C528+1)</f>
        <v>#VALUE!</v>
      </c>
      <c r="D529" s="249" t="e">
        <f t="shared" si="82"/>
        <v>#VALUE!</v>
      </c>
      <c r="E529" s="250" t="e">
        <f t="shared" si="80"/>
        <v>#VALUE!</v>
      </c>
      <c r="F529" s="250" t="e">
        <f>+IF(C529="","",VLOOKUP(D529,'Tabla (BIT)'!$AH$3:$AI$104,2,0))</f>
        <v>#VALUE!</v>
      </c>
      <c r="G529" s="250" t="e">
        <f t="shared" si="83"/>
        <v>#VALUE!</v>
      </c>
      <c r="H529" s="251" t="e">
        <f t="shared" si="81"/>
        <v>#VALUE!</v>
      </c>
    </row>
    <row r="530" spans="3:8">
      <c r="C530" s="248" t="e">
        <f>+IF(OR(C529=B520-1,C529=""),"",C529+1)</f>
        <v>#VALUE!</v>
      </c>
      <c r="D530" s="249" t="e">
        <f t="shared" si="82"/>
        <v>#VALUE!</v>
      </c>
      <c r="E530" s="250" t="e">
        <f t="shared" si="80"/>
        <v>#VALUE!</v>
      </c>
      <c r="F530" s="250" t="e">
        <f>+IF(C530="","",VLOOKUP(D530,'Tabla (BIT)'!$AH$3:$AI$104,2,0))</f>
        <v>#VALUE!</v>
      </c>
      <c r="G530" s="250" t="e">
        <f t="shared" si="83"/>
        <v>#VALUE!</v>
      </c>
      <c r="H530" s="251" t="e">
        <f t="shared" si="81"/>
        <v>#VALUE!</v>
      </c>
    </row>
    <row r="531" spans="3:8">
      <c r="C531" s="248" t="e">
        <f>+IF(OR(C530=B520-1,C530=""),"",C530+1)</f>
        <v>#VALUE!</v>
      </c>
      <c r="D531" s="249" t="e">
        <f t="shared" si="82"/>
        <v>#VALUE!</v>
      </c>
      <c r="E531" s="250" t="e">
        <f t="shared" si="80"/>
        <v>#VALUE!</v>
      </c>
      <c r="F531" s="250" t="e">
        <f>+IF(C531="","",VLOOKUP(D531,'Tabla (BIT)'!$AH$3:$AI$104,2,0))</f>
        <v>#VALUE!</v>
      </c>
      <c r="G531" s="250" t="e">
        <f t="shared" si="83"/>
        <v>#VALUE!</v>
      </c>
      <c r="H531" s="251" t="e">
        <f t="shared" si="81"/>
        <v>#VALUE!</v>
      </c>
    </row>
    <row r="532" spans="3:8">
      <c r="C532" s="248" t="e">
        <f>+IF(OR(C531=B520-1,C531=""),"",C531+1)</f>
        <v>#VALUE!</v>
      </c>
      <c r="D532" s="249" t="e">
        <f t="shared" si="82"/>
        <v>#VALUE!</v>
      </c>
      <c r="E532" s="250" t="e">
        <f t="shared" si="80"/>
        <v>#VALUE!</v>
      </c>
      <c r="F532" s="250" t="e">
        <f>+IF(C532="","",VLOOKUP(D532,'Tabla (BIT)'!$AH$3:$AI$104,2,0))</f>
        <v>#VALUE!</v>
      </c>
      <c r="G532" s="250" t="e">
        <f t="shared" si="83"/>
        <v>#VALUE!</v>
      </c>
      <c r="H532" s="251" t="e">
        <f t="shared" si="81"/>
        <v>#VALUE!</v>
      </c>
    </row>
    <row r="533" spans="3:8">
      <c r="C533" s="248" t="e">
        <f>+IF(OR(C532=B520-1,C532=""),"",C532+1)</f>
        <v>#VALUE!</v>
      </c>
      <c r="D533" s="249" t="e">
        <f t="shared" si="82"/>
        <v>#VALUE!</v>
      </c>
      <c r="E533" s="250" t="e">
        <f t="shared" si="80"/>
        <v>#VALUE!</v>
      </c>
      <c r="F533" s="250" t="e">
        <f>+IF(C533="","",VLOOKUP(D533,'Tabla (BIT)'!$AH$3:$AI$104,2,0))</f>
        <v>#VALUE!</v>
      </c>
      <c r="G533" s="250" t="e">
        <f t="shared" si="83"/>
        <v>#VALUE!</v>
      </c>
      <c r="H533" s="251" t="e">
        <f t="shared" si="81"/>
        <v>#VALUE!</v>
      </c>
    </row>
    <row r="534" spans="3:8">
      <c r="C534" s="248" t="e">
        <f>+IF(OR(C533=B520-1,C533=""),"",C533+1)</f>
        <v>#VALUE!</v>
      </c>
      <c r="D534" s="249" t="e">
        <f t="shared" si="82"/>
        <v>#VALUE!</v>
      </c>
      <c r="E534" s="250" t="e">
        <f t="shared" si="80"/>
        <v>#VALUE!</v>
      </c>
      <c r="F534" s="250" t="e">
        <f>+IF(C534="","",VLOOKUP(D534,'Tabla (BIT)'!$AH$3:$AI$104,2,0))</f>
        <v>#VALUE!</v>
      </c>
      <c r="G534" s="250" t="e">
        <f t="shared" si="83"/>
        <v>#VALUE!</v>
      </c>
      <c r="H534" s="251" t="e">
        <f t="shared" si="81"/>
        <v>#VALUE!</v>
      </c>
    </row>
    <row r="535" spans="3:8">
      <c r="C535" s="248" t="e">
        <f>+IF(OR(C534=B520-1,C534=""),"",C534+1)</f>
        <v>#VALUE!</v>
      </c>
      <c r="D535" s="249" t="e">
        <f t="shared" si="82"/>
        <v>#VALUE!</v>
      </c>
      <c r="E535" s="250" t="e">
        <f t="shared" si="80"/>
        <v>#VALUE!</v>
      </c>
      <c r="F535" s="250" t="e">
        <f>+IF(C535="","",VLOOKUP(D535,'Tabla (BIT)'!$AH$3:$AI$104,2,0))</f>
        <v>#VALUE!</v>
      </c>
      <c r="G535" s="250" t="e">
        <f t="shared" si="83"/>
        <v>#VALUE!</v>
      </c>
      <c r="H535" s="251" t="e">
        <f t="shared" si="81"/>
        <v>#VALUE!</v>
      </c>
    </row>
    <row r="536" spans="3:8">
      <c r="C536" s="248" t="e">
        <f>+IF(OR(C535=B520-1,C535=""),"",C535+1)</f>
        <v>#VALUE!</v>
      </c>
      <c r="D536" s="249" t="e">
        <f t="shared" si="82"/>
        <v>#VALUE!</v>
      </c>
      <c r="E536" s="250" t="e">
        <f t="shared" si="80"/>
        <v>#VALUE!</v>
      </c>
      <c r="F536" s="250" t="e">
        <f>+IF(C536="","",VLOOKUP(D536,'Tabla (BIT)'!$AH$3:$AI$104,2,0))</f>
        <v>#VALUE!</v>
      </c>
      <c r="G536" s="250" t="e">
        <f t="shared" si="83"/>
        <v>#VALUE!</v>
      </c>
      <c r="H536" s="251" t="e">
        <f t="shared" si="81"/>
        <v>#VALUE!</v>
      </c>
    </row>
    <row r="537" spans="3:8">
      <c r="C537" s="248" t="e">
        <f>+IF(OR(C536=B520-1,C536=""),"",C536+1)</f>
        <v>#VALUE!</v>
      </c>
      <c r="D537" s="249" t="e">
        <f t="shared" si="82"/>
        <v>#VALUE!</v>
      </c>
      <c r="E537" s="250" t="e">
        <f t="shared" si="80"/>
        <v>#VALUE!</v>
      </c>
      <c r="F537" s="250" t="e">
        <f>+IF(C537="","",VLOOKUP(D537,'Tabla (BIT)'!$AH$3:$AI$104,2,0))</f>
        <v>#VALUE!</v>
      </c>
      <c r="G537" s="250" t="e">
        <f t="shared" si="83"/>
        <v>#VALUE!</v>
      </c>
      <c r="H537" s="251" t="e">
        <f t="shared" si="81"/>
        <v>#VALUE!</v>
      </c>
    </row>
    <row r="538" spans="3:8">
      <c r="C538" s="248" t="e">
        <f>+IF(OR(C537=B520-1,C537=""),"",C537+1)</f>
        <v>#VALUE!</v>
      </c>
      <c r="D538" s="249" t="e">
        <f t="shared" si="82"/>
        <v>#VALUE!</v>
      </c>
      <c r="E538" s="250" t="e">
        <f t="shared" si="80"/>
        <v>#VALUE!</v>
      </c>
      <c r="F538" s="250" t="e">
        <f>+IF(C538="","",VLOOKUP(D538,'Tabla (BIT)'!$AH$3:$AI$104,2,0))</f>
        <v>#VALUE!</v>
      </c>
      <c r="G538" s="250" t="e">
        <f t="shared" si="83"/>
        <v>#VALUE!</v>
      </c>
      <c r="H538" s="251" t="e">
        <f t="shared" si="81"/>
        <v>#VALUE!</v>
      </c>
    </row>
    <row r="539" spans="3:8">
      <c r="C539" s="248" t="e">
        <f>+IF(OR(C538=B520-1,C538=""),"",C538+1)</f>
        <v>#VALUE!</v>
      </c>
      <c r="D539" s="249" t="e">
        <f t="shared" si="82"/>
        <v>#VALUE!</v>
      </c>
      <c r="E539" s="250" t="e">
        <f t="shared" si="80"/>
        <v>#VALUE!</v>
      </c>
      <c r="F539" s="250" t="e">
        <f>+IF(C539="","",VLOOKUP(D539,'Tabla (BIT)'!$AH$3:$AI$104,2,0))</f>
        <v>#VALUE!</v>
      </c>
      <c r="G539" s="250" t="e">
        <f t="shared" si="83"/>
        <v>#VALUE!</v>
      </c>
      <c r="H539" s="251" t="e">
        <f t="shared" si="81"/>
        <v>#VALUE!</v>
      </c>
    </row>
    <row r="540" spans="3:8">
      <c r="C540" s="248" t="e">
        <f>+IF(OR(C539=B520-1,C539=""),"",C539+1)</f>
        <v>#VALUE!</v>
      </c>
      <c r="D540" s="249" t="e">
        <f t="shared" si="82"/>
        <v>#VALUE!</v>
      </c>
      <c r="E540" s="250" t="e">
        <f t="shared" si="80"/>
        <v>#VALUE!</v>
      </c>
      <c r="F540" s="250" t="e">
        <f>+IF(C540="","",VLOOKUP(D540,'Tabla (BIT)'!$AH$3:$AI$104,2,0))</f>
        <v>#VALUE!</v>
      </c>
      <c r="G540" s="250" t="e">
        <f t="shared" si="83"/>
        <v>#VALUE!</v>
      </c>
      <c r="H540" s="251" t="e">
        <f t="shared" si="81"/>
        <v>#VALUE!</v>
      </c>
    </row>
    <row r="541" spans="3:8">
      <c r="C541" s="248" t="e">
        <f>+IF(OR(C540=B520-1,C540=""),"",C540+1)</f>
        <v>#VALUE!</v>
      </c>
      <c r="D541" s="249" t="e">
        <f t="shared" si="82"/>
        <v>#VALUE!</v>
      </c>
      <c r="E541" s="250" t="e">
        <f t="shared" si="80"/>
        <v>#VALUE!</v>
      </c>
      <c r="F541" s="250" t="e">
        <f>+IF(C541="","",VLOOKUP(D541,'Tabla (BIT)'!$AH$3:$AI$104,2,0))</f>
        <v>#VALUE!</v>
      </c>
      <c r="G541" s="250" t="e">
        <f t="shared" si="83"/>
        <v>#VALUE!</v>
      </c>
      <c r="H541" s="251" t="e">
        <f t="shared" si="81"/>
        <v>#VALUE!</v>
      </c>
    </row>
    <row r="542" spans="3:8">
      <c r="C542" s="248" t="e">
        <f>+IF(OR(C541=B520-1,C541=""),"",C541+1)</f>
        <v>#VALUE!</v>
      </c>
      <c r="D542" s="249" t="e">
        <f t="shared" si="82"/>
        <v>#VALUE!</v>
      </c>
      <c r="E542" s="250" t="e">
        <f t="shared" si="80"/>
        <v>#VALUE!</v>
      </c>
      <c r="F542" s="250" t="e">
        <f>+IF(C542="","",VLOOKUP(D542,'Tabla (BIT)'!$AH$3:$AI$104,2,0))</f>
        <v>#VALUE!</v>
      </c>
      <c r="G542" s="250" t="e">
        <f t="shared" si="83"/>
        <v>#VALUE!</v>
      </c>
      <c r="H542" s="251" t="e">
        <f t="shared" si="81"/>
        <v>#VALUE!</v>
      </c>
    </row>
    <row r="543" spans="3:8">
      <c r="C543" s="248" t="e">
        <f>+IF(OR(C542=B520-1,C542=""),"",C542+1)</f>
        <v>#VALUE!</v>
      </c>
      <c r="D543" s="249" t="e">
        <f t="shared" si="82"/>
        <v>#VALUE!</v>
      </c>
      <c r="E543" s="250" t="e">
        <f t="shared" si="80"/>
        <v>#VALUE!</v>
      </c>
      <c r="F543" s="250" t="e">
        <f>+IF(C543="","",VLOOKUP(D543,'Tabla (BIT)'!$AH$3:$AI$104,2,0))</f>
        <v>#VALUE!</v>
      </c>
      <c r="G543" s="250" t="e">
        <f t="shared" si="83"/>
        <v>#VALUE!</v>
      </c>
      <c r="H543" s="251" t="e">
        <f t="shared" si="81"/>
        <v>#VALUE!</v>
      </c>
    </row>
    <row r="544" spans="3:8" ht="13.5" thickBot="1">
      <c r="C544" s="252" t="e">
        <f>+IF(OR(C543=B520-1,C543=""),"",C543+1)</f>
        <v>#VALUE!</v>
      </c>
      <c r="D544" s="253" t="e">
        <f t="shared" si="82"/>
        <v>#VALUE!</v>
      </c>
      <c r="E544" s="254" t="e">
        <f t="shared" si="80"/>
        <v>#VALUE!</v>
      </c>
      <c r="F544" s="254" t="e">
        <f>+IF(C544="","",VLOOKUP(D544,'Tabla (BIT)'!$AH$3:$AI$104,2,0))</f>
        <v>#VALUE!</v>
      </c>
      <c r="G544" s="254" t="e">
        <f t="shared" si="83"/>
        <v>#VALUE!</v>
      </c>
      <c r="H544" s="255" t="e">
        <f t="shared" si="81"/>
        <v>#VALUE!</v>
      </c>
    </row>
  </sheetData>
  <phoneticPr fontId="0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H25"/>
  <sheetViews>
    <sheetView workbookViewId="0">
      <selection activeCell="G4" sqref="G4"/>
    </sheetView>
  </sheetViews>
  <sheetFormatPr baseColWidth="10" defaultColWidth="10.85546875" defaultRowHeight="12.75"/>
  <cols>
    <col min="1" max="16384" width="10.85546875" style="36"/>
  </cols>
  <sheetData>
    <row r="1" spans="1:8">
      <c r="A1" s="83" t="s">
        <v>174</v>
      </c>
    </row>
    <row r="2" spans="1:8">
      <c r="A2" s="84"/>
      <c r="B2" s="84"/>
    </row>
    <row r="3" spans="1:8" s="46" customFormat="1" ht="38.25" customHeight="1">
      <c r="A3" s="603" t="s">
        <v>175</v>
      </c>
      <c r="B3" s="604"/>
      <c r="D3" s="603" t="s">
        <v>8</v>
      </c>
      <c r="E3" s="604"/>
      <c r="H3" s="36"/>
    </row>
    <row r="4" spans="1:8">
      <c r="A4" s="62">
        <v>1</v>
      </c>
      <c r="B4" s="85">
        <v>0.35</v>
      </c>
      <c r="D4" s="62">
        <v>1</v>
      </c>
      <c r="E4" s="85">
        <v>0.25</v>
      </c>
      <c r="G4" s="33"/>
      <c r="H4" s="66"/>
    </row>
    <row r="5" spans="1:8">
      <c r="A5" s="62">
        <v>2</v>
      </c>
      <c r="B5" s="85">
        <v>0.27</v>
      </c>
      <c r="D5" s="62">
        <v>2</v>
      </c>
      <c r="E5" s="85">
        <v>0.19</v>
      </c>
      <c r="G5" s="33"/>
      <c r="H5" s="66"/>
    </row>
    <row r="6" spans="1:8">
      <c r="A6" s="62">
        <v>3</v>
      </c>
      <c r="B6" s="85">
        <v>0.15</v>
      </c>
      <c r="D6" s="62">
        <v>3</v>
      </c>
      <c r="E6" s="85">
        <v>0.1</v>
      </c>
      <c r="G6" s="33"/>
      <c r="H6" s="66"/>
    </row>
    <row r="7" spans="1:8">
      <c r="A7" s="62">
        <v>4</v>
      </c>
      <c r="B7" s="85">
        <v>0.13</v>
      </c>
      <c r="D7" s="62">
        <v>4</v>
      </c>
      <c r="E7" s="85">
        <v>0.1</v>
      </c>
      <c r="G7" s="33"/>
      <c r="H7" s="66"/>
    </row>
    <row r="8" spans="1:8">
      <c r="A8" s="62">
        <v>5</v>
      </c>
      <c r="B8" s="85">
        <v>0.1</v>
      </c>
      <c r="D8" s="62">
        <v>5</v>
      </c>
      <c r="E8" s="85">
        <v>0.05</v>
      </c>
      <c r="G8" s="33"/>
      <c r="H8" s="66"/>
    </row>
    <row r="9" spans="1:8">
      <c r="A9" s="62">
        <v>6</v>
      </c>
      <c r="B9" s="85">
        <v>0.05</v>
      </c>
      <c r="D9" s="62">
        <v>6</v>
      </c>
      <c r="E9" s="85">
        <v>0.05</v>
      </c>
      <c r="G9" s="33"/>
      <c r="H9" s="66"/>
    </row>
    <row r="10" spans="1:8">
      <c r="A10" s="62">
        <v>7</v>
      </c>
      <c r="B10" s="85">
        <v>0.05</v>
      </c>
      <c r="D10" s="62">
        <v>7</v>
      </c>
      <c r="E10" s="85">
        <v>0.05</v>
      </c>
      <c r="G10" s="33"/>
      <c r="H10" s="66"/>
    </row>
    <row r="11" spans="1:8">
      <c r="A11" s="62">
        <v>8</v>
      </c>
      <c r="B11" s="85">
        <v>0.05</v>
      </c>
      <c r="D11" s="62">
        <v>8</v>
      </c>
      <c r="E11" s="85">
        <v>0.05</v>
      </c>
      <c r="G11" s="33"/>
      <c r="H11" s="66"/>
    </row>
    <row r="12" spans="1:8">
      <c r="A12" s="62">
        <v>9</v>
      </c>
      <c r="B12" s="85">
        <v>0.05</v>
      </c>
      <c r="D12" s="62">
        <v>9</v>
      </c>
      <c r="E12" s="85">
        <v>0.05</v>
      </c>
      <c r="G12" s="33"/>
      <c r="H12" s="66"/>
    </row>
    <row r="13" spans="1:8">
      <c r="A13" s="62">
        <v>10</v>
      </c>
      <c r="B13" s="85">
        <v>0.05</v>
      </c>
      <c r="D13" s="62">
        <v>10</v>
      </c>
      <c r="E13" s="85">
        <v>0.05</v>
      </c>
      <c r="G13" s="33"/>
      <c r="H13" s="66"/>
    </row>
    <row r="14" spans="1:8">
      <c r="A14" s="62">
        <v>11</v>
      </c>
      <c r="B14" s="85">
        <v>0.05</v>
      </c>
      <c r="D14" s="62">
        <v>11</v>
      </c>
      <c r="E14" s="85">
        <v>0.05</v>
      </c>
      <c r="G14" s="33"/>
      <c r="H14" s="66"/>
    </row>
    <row r="15" spans="1:8">
      <c r="A15" s="62">
        <v>12</v>
      </c>
      <c r="B15" s="85">
        <v>0.05</v>
      </c>
      <c r="D15" s="62">
        <v>12</v>
      </c>
      <c r="E15" s="85">
        <v>0.05</v>
      </c>
      <c r="G15" s="33"/>
      <c r="H15" s="66"/>
    </row>
    <row r="16" spans="1:8">
      <c r="A16" s="62">
        <v>13</v>
      </c>
      <c r="B16" s="85">
        <v>0.05</v>
      </c>
      <c r="D16" s="62">
        <v>13</v>
      </c>
      <c r="E16" s="85">
        <v>0.05</v>
      </c>
      <c r="G16" s="33"/>
      <c r="H16" s="66"/>
    </row>
    <row r="17" spans="1:8">
      <c r="A17" s="62">
        <v>14</v>
      </c>
      <c r="B17" s="85">
        <v>0.05</v>
      </c>
      <c r="D17" s="62">
        <v>14</v>
      </c>
      <c r="E17" s="85">
        <v>0.05</v>
      </c>
      <c r="G17" s="33"/>
      <c r="H17" s="66"/>
    </row>
    <row r="18" spans="1:8">
      <c r="A18" s="62">
        <v>15</v>
      </c>
      <c r="B18" s="85">
        <v>0.05</v>
      </c>
      <c r="D18" s="62">
        <v>15</v>
      </c>
      <c r="E18" s="85">
        <v>0.05</v>
      </c>
      <c r="G18" s="33"/>
      <c r="H18" s="66"/>
    </row>
    <row r="19" spans="1:8">
      <c r="A19" s="62">
        <v>16</v>
      </c>
      <c r="B19" s="85">
        <v>0.05</v>
      </c>
      <c r="D19" s="62">
        <v>16</v>
      </c>
      <c r="E19" s="85">
        <v>0.05</v>
      </c>
      <c r="G19" s="33"/>
      <c r="H19" s="66"/>
    </row>
    <row r="20" spans="1:8">
      <c r="A20" s="62">
        <v>17</v>
      </c>
      <c r="B20" s="85">
        <v>0.05</v>
      </c>
      <c r="D20" s="62">
        <v>17</v>
      </c>
      <c r="E20" s="85">
        <v>0.05</v>
      </c>
      <c r="G20" s="33"/>
      <c r="H20" s="66"/>
    </row>
    <row r="21" spans="1:8">
      <c r="A21" s="62">
        <v>18</v>
      </c>
      <c r="B21" s="85">
        <v>0.05</v>
      </c>
      <c r="D21" s="62">
        <v>18</v>
      </c>
      <c r="E21" s="85">
        <v>0.05</v>
      </c>
      <c r="G21" s="33"/>
      <c r="H21" s="66"/>
    </row>
    <row r="22" spans="1:8">
      <c r="A22" s="62">
        <v>19</v>
      </c>
      <c r="B22" s="85">
        <v>0.05</v>
      </c>
      <c r="D22" s="62">
        <v>19</v>
      </c>
      <c r="E22" s="85">
        <v>0.05</v>
      </c>
      <c r="G22" s="33"/>
      <c r="H22" s="66"/>
    </row>
    <row r="23" spans="1:8">
      <c r="A23" s="62">
        <v>20</v>
      </c>
      <c r="B23" s="85">
        <v>0.05</v>
      </c>
      <c r="D23" s="62">
        <v>20</v>
      </c>
      <c r="E23" s="85">
        <v>0.05</v>
      </c>
      <c r="G23" s="33"/>
      <c r="H23" s="66"/>
    </row>
    <row r="24" spans="1:8">
      <c r="E24" s="33"/>
    </row>
    <row r="25" spans="1:8">
      <c r="E25" s="33"/>
    </row>
  </sheetData>
  <mergeCells count="2">
    <mergeCell ref="A3:B3"/>
    <mergeCell ref="D3:E3"/>
  </mergeCells>
  <phoneticPr fontId="0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2:AH60"/>
  <sheetViews>
    <sheetView workbookViewId="0">
      <selection activeCell="G4" sqref="G4"/>
    </sheetView>
  </sheetViews>
  <sheetFormatPr baseColWidth="10" defaultColWidth="10.85546875" defaultRowHeight="15"/>
  <cols>
    <col min="1" max="1" width="3" style="88" bestFit="1" customWidth="1"/>
    <col min="2" max="8" width="11" style="88" customWidth="1"/>
    <col min="9" max="9" width="11" style="89" customWidth="1"/>
    <col min="10" max="12" width="11" style="88" customWidth="1"/>
    <col min="13" max="13" width="9.28515625" style="88" customWidth="1"/>
    <col min="14" max="14" width="9.42578125" style="88" bestFit="1" customWidth="1"/>
    <col min="15" max="16" width="7.140625" style="88" bestFit="1" customWidth="1"/>
    <col min="17" max="17" width="3.85546875" style="88" customWidth="1"/>
    <col min="18" max="18" width="3" style="88" bestFit="1" customWidth="1"/>
    <col min="19" max="19" width="7.42578125" style="88" bestFit="1" customWidth="1"/>
    <col min="20" max="20" width="9.42578125" style="88" bestFit="1" customWidth="1"/>
    <col min="21" max="21" width="6.140625" style="88" bestFit="1" customWidth="1"/>
    <col min="22" max="22" width="7.140625" style="88" bestFit="1" customWidth="1"/>
    <col min="23" max="23" width="3.85546875" style="88" customWidth="1"/>
    <col min="24" max="24" width="2" style="88" bestFit="1" customWidth="1"/>
    <col min="25" max="25" width="7.42578125" style="88" bestFit="1" customWidth="1"/>
    <col min="26" max="26" width="9.42578125" style="88" bestFit="1" customWidth="1"/>
    <col min="27" max="27" width="6.140625" style="88" bestFit="1" customWidth="1"/>
    <col min="28" max="28" width="7.140625" style="88" bestFit="1" customWidth="1"/>
    <col min="29" max="29" width="3" style="88" customWidth="1"/>
    <col min="30" max="30" width="4.42578125" style="88" customWidth="1"/>
    <col min="31" max="31" width="7.42578125" style="88" bestFit="1" customWidth="1"/>
    <col min="32" max="32" width="9.42578125" style="88" bestFit="1" customWidth="1"/>
    <col min="33" max="33" width="6.140625" style="88" bestFit="1" customWidth="1"/>
    <col min="34" max="34" width="7.140625" style="88" bestFit="1" customWidth="1"/>
    <col min="35" max="16384" width="10.85546875" style="88"/>
  </cols>
  <sheetData>
    <row r="2" spans="2:34" ht="15.75">
      <c r="B2" s="86" t="s">
        <v>176</v>
      </c>
      <c r="C2" s="87"/>
      <c r="D2" s="87"/>
    </row>
    <row r="3" spans="2:34" ht="15.75">
      <c r="B3" s="86" t="s">
        <v>177</v>
      </c>
      <c r="C3" s="87"/>
      <c r="D3" s="87"/>
    </row>
    <row r="4" spans="2:34">
      <c r="B4" s="90"/>
      <c r="C4" s="87"/>
      <c r="D4" s="87"/>
    </row>
    <row r="5" spans="2:34">
      <c r="B5" s="91" t="s">
        <v>178</v>
      </c>
      <c r="C5" s="92" t="s">
        <v>179</v>
      </c>
      <c r="D5" s="87"/>
    </row>
    <row r="6" spans="2:34">
      <c r="B6" s="91">
        <v>1</v>
      </c>
      <c r="C6" s="93">
        <v>0.1</v>
      </c>
      <c r="D6" s="87"/>
    </row>
    <row r="7" spans="2:34">
      <c r="B7" s="91" t="s">
        <v>180</v>
      </c>
      <c r="C7" s="93">
        <v>0.5</v>
      </c>
      <c r="D7" s="87"/>
    </row>
    <row r="10" spans="2:34" ht="15.75">
      <c r="B10" s="86" t="s">
        <v>181</v>
      </c>
      <c r="C10" s="87"/>
      <c r="D10" s="87"/>
      <c r="E10" s="87"/>
      <c r="F10" s="87"/>
    </row>
    <row r="11" spans="2:34">
      <c r="B11" s="87"/>
      <c r="C11" s="87"/>
      <c r="D11" s="87"/>
      <c r="E11" s="87"/>
      <c r="F11" s="87"/>
    </row>
    <row r="12" spans="2:34" s="97" customFormat="1">
      <c r="B12" s="94"/>
      <c r="C12" s="94"/>
      <c r="D12" s="94"/>
      <c r="E12" s="94"/>
      <c r="F12" s="94"/>
      <c r="G12" s="95"/>
      <c r="H12" s="95"/>
      <c r="I12" s="96"/>
      <c r="J12" s="95"/>
      <c r="K12" s="95"/>
      <c r="L12" s="605" t="s">
        <v>182</v>
      </c>
      <c r="M12" s="606"/>
      <c r="N12" s="606"/>
      <c r="O12" s="606"/>
      <c r="P12" s="607"/>
      <c r="R12" s="608" t="s">
        <v>183</v>
      </c>
      <c r="S12" s="608"/>
      <c r="T12" s="608"/>
      <c r="U12" s="608"/>
      <c r="V12" s="608"/>
      <c r="X12" s="608" t="s">
        <v>184</v>
      </c>
      <c r="Y12" s="608"/>
      <c r="Z12" s="608"/>
      <c r="AA12" s="608"/>
      <c r="AB12" s="608"/>
      <c r="AD12" s="608" t="s">
        <v>185</v>
      </c>
      <c r="AE12" s="608"/>
      <c r="AF12" s="608"/>
      <c r="AG12" s="608"/>
      <c r="AH12" s="608"/>
    </row>
    <row r="13" spans="2:34" s="99" customFormat="1">
      <c r="B13" s="98"/>
      <c r="C13" s="98">
        <v>1</v>
      </c>
      <c r="D13" s="98">
        <v>5</v>
      </c>
      <c r="E13" s="98">
        <v>10</v>
      </c>
      <c r="F13" s="98">
        <v>20</v>
      </c>
      <c r="I13" s="100"/>
      <c r="M13" s="99" t="s">
        <v>186</v>
      </c>
      <c r="N13" s="99" t="s">
        <v>187</v>
      </c>
      <c r="O13" s="99" t="s">
        <v>188</v>
      </c>
      <c r="P13" s="99" t="s">
        <v>189</v>
      </c>
      <c r="S13" s="99" t="s">
        <v>186</v>
      </c>
      <c r="T13" s="99" t="s">
        <v>187</v>
      </c>
      <c r="U13" s="99" t="s">
        <v>188</v>
      </c>
      <c r="V13" s="99" t="s">
        <v>189</v>
      </c>
      <c r="Y13" s="99" t="s">
        <v>186</v>
      </c>
      <c r="Z13" s="99" t="s">
        <v>187</v>
      </c>
      <c r="AA13" s="99" t="s">
        <v>188</v>
      </c>
      <c r="AB13" s="99" t="s">
        <v>189</v>
      </c>
      <c r="AE13" s="99" t="s">
        <v>186</v>
      </c>
      <c r="AF13" s="99" t="s">
        <v>187</v>
      </c>
      <c r="AG13" s="99" t="s">
        <v>188</v>
      </c>
      <c r="AH13" s="99" t="s">
        <v>189</v>
      </c>
    </row>
    <row r="14" spans="2:34">
      <c r="B14" s="98">
        <v>1</v>
      </c>
      <c r="C14" s="101">
        <f>+AH14</f>
        <v>0.3125</v>
      </c>
      <c r="D14" s="101">
        <f>+AB14</f>
        <v>0.375</v>
      </c>
      <c r="E14" s="101">
        <f>+V14</f>
        <v>0.67500000000000004</v>
      </c>
      <c r="F14" s="101">
        <f>+P14</f>
        <v>0.91</v>
      </c>
      <c r="G14" s="99"/>
      <c r="H14" s="99"/>
      <c r="I14" s="100"/>
      <c r="J14" s="99"/>
      <c r="K14" s="99"/>
      <c r="L14" s="99">
        <v>1</v>
      </c>
      <c r="M14" s="102">
        <v>0.65</v>
      </c>
      <c r="N14" s="102">
        <v>0.16</v>
      </c>
      <c r="O14" s="102">
        <v>0.1</v>
      </c>
      <c r="P14" s="102">
        <f>+M14+N14+O14</f>
        <v>0.91</v>
      </c>
      <c r="Q14" s="102"/>
      <c r="R14" s="99">
        <v>1</v>
      </c>
      <c r="S14" s="102">
        <v>0.5</v>
      </c>
      <c r="T14" s="102">
        <v>0.125</v>
      </c>
      <c r="U14" s="102">
        <v>0.05</v>
      </c>
      <c r="V14" s="102">
        <f>+S14+T14+U14</f>
        <v>0.67500000000000004</v>
      </c>
      <c r="W14" s="102"/>
      <c r="X14" s="99">
        <v>1</v>
      </c>
      <c r="Y14" s="103">
        <v>0.3</v>
      </c>
      <c r="Z14" s="103">
        <v>7.4999999999999997E-2</v>
      </c>
      <c r="AA14" s="103">
        <v>0</v>
      </c>
      <c r="AB14" s="102">
        <f>+Y14+Z14+AA14</f>
        <v>0.375</v>
      </c>
      <c r="AD14" s="88">
        <v>1</v>
      </c>
      <c r="AE14" s="102">
        <v>0.25</v>
      </c>
      <c r="AF14" s="102">
        <v>6.25E-2</v>
      </c>
      <c r="AG14" s="102">
        <v>0</v>
      </c>
      <c r="AH14" s="102">
        <f>+AE14+AF14+AG14</f>
        <v>0.3125</v>
      </c>
    </row>
    <row r="15" spans="2:34">
      <c r="B15" s="98">
        <v>2</v>
      </c>
      <c r="C15" s="98"/>
      <c r="D15" s="101">
        <f>+AB15</f>
        <v>0.1875</v>
      </c>
      <c r="E15" s="101">
        <f t="shared" ref="E15:E23" si="0">+V15</f>
        <v>0.21249999999999999</v>
      </c>
      <c r="F15" s="101">
        <f t="shared" ref="F15:F33" si="1">+P15</f>
        <v>0.36249999999999999</v>
      </c>
      <c r="G15" s="99"/>
      <c r="H15" s="99"/>
      <c r="I15" s="100"/>
      <c r="J15" s="99"/>
      <c r="K15" s="99"/>
      <c r="L15" s="99">
        <v>2</v>
      </c>
      <c r="M15" s="102">
        <v>0.25</v>
      </c>
      <c r="N15" s="102">
        <v>6.25E-2</v>
      </c>
      <c r="O15" s="102">
        <v>0.05</v>
      </c>
      <c r="P15" s="102">
        <f t="shared" ref="P15:P33" si="2">+M15+N15+O15</f>
        <v>0.36249999999999999</v>
      </c>
      <c r="Q15" s="102"/>
      <c r="R15" s="99">
        <v>2</v>
      </c>
      <c r="S15" s="102">
        <v>0.15</v>
      </c>
      <c r="T15" s="102">
        <v>3.7499999999999999E-2</v>
      </c>
      <c r="U15" s="102">
        <v>2.5000000000000001E-2</v>
      </c>
      <c r="V15" s="102">
        <f t="shared" ref="V15:V23" si="3">+S15+T15+U15</f>
        <v>0.21249999999999999</v>
      </c>
      <c r="W15" s="102"/>
      <c r="X15" s="99">
        <v>2</v>
      </c>
      <c r="Y15" s="103">
        <v>0.15</v>
      </c>
      <c r="Z15" s="103">
        <v>3.7499999999999999E-2</v>
      </c>
      <c r="AA15" s="103">
        <v>0</v>
      </c>
      <c r="AB15" s="102">
        <f>+Y15+Z15+AA15</f>
        <v>0.1875</v>
      </c>
    </row>
    <row r="16" spans="2:34">
      <c r="B16" s="98">
        <v>3</v>
      </c>
      <c r="C16" s="98"/>
      <c r="D16" s="101">
        <f>+AB16</f>
        <v>0.125</v>
      </c>
      <c r="E16" s="101">
        <f t="shared" si="0"/>
        <v>0.15</v>
      </c>
      <c r="F16" s="101">
        <f t="shared" si="1"/>
        <v>0.23749999999999999</v>
      </c>
      <c r="G16" s="99"/>
      <c r="H16" s="99"/>
      <c r="I16" s="100"/>
      <c r="J16" s="99"/>
      <c r="K16" s="99"/>
      <c r="L16" s="99">
        <v>3</v>
      </c>
      <c r="M16" s="102">
        <v>0.15</v>
      </c>
      <c r="N16" s="102">
        <v>3.7499999999999999E-2</v>
      </c>
      <c r="O16" s="102">
        <v>0.05</v>
      </c>
      <c r="P16" s="102">
        <f t="shared" si="2"/>
        <v>0.23749999999999999</v>
      </c>
      <c r="Q16" s="102"/>
      <c r="R16" s="99">
        <v>3</v>
      </c>
      <c r="S16" s="102">
        <v>0.1</v>
      </c>
      <c r="T16" s="102">
        <v>2.5000000000000001E-2</v>
      </c>
      <c r="U16" s="102">
        <v>2.5000000000000001E-2</v>
      </c>
      <c r="V16" s="102">
        <f t="shared" si="3"/>
        <v>0.15</v>
      </c>
      <c r="W16" s="102"/>
      <c r="X16" s="99">
        <v>3</v>
      </c>
      <c r="Y16" s="103">
        <v>0.1</v>
      </c>
      <c r="Z16" s="103">
        <v>2.5000000000000001E-2</v>
      </c>
      <c r="AA16" s="103">
        <v>0</v>
      </c>
      <c r="AB16" s="102">
        <f>+Y16+Z16+AA16</f>
        <v>0.125</v>
      </c>
    </row>
    <row r="17" spans="2:28">
      <c r="B17" s="98">
        <v>4</v>
      </c>
      <c r="C17" s="98"/>
      <c r="D17" s="101">
        <f>+AB17</f>
        <v>0.125</v>
      </c>
      <c r="E17" s="101">
        <f t="shared" si="0"/>
        <v>0.15</v>
      </c>
      <c r="F17" s="101">
        <f t="shared" si="1"/>
        <v>0.23749999999999999</v>
      </c>
      <c r="G17" s="99"/>
      <c r="H17" s="99"/>
      <c r="I17" s="100"/>
      <c r="J17" s="99"/>
      <c r="K17" s="99"/>
      <c r="L17" s="99">
        <v>4</v>
      </c>
      <c r="M17" s="102">
        <v>0.15</v>
      </c>
      <c r="N17" s="102">
        <v>3.7499999999999999E-2</v>
      </c>
      <c r="O17" s="102">
        <v>0.05</v>
      </c>
      <c r="P17" s="102">
        <f t="shared" si="2"/>
        <v>0.23749999999999999</v>
      </c>
      <c r="Q17" s="102"/>
      <c r="R17" s="99">
        <v>4</v>
      </c>
      <c r="S17" s="102">
        <v>0.1</v>
      </c>
      <c r="T17" s="102">
        <v>2.5000000000000001E-2</v>
      </c>
      <c r="U17" s="102">
        <v>2.5000000000000001E-2</v>
      </c>
      <c r="V17" s="102">
        <f t="shared" si="3"/>
        <v>0.15</v>
      </c>
      <c r="W17" s="102"/>
      <c r="X17" s="99">
        <v>4</v>
      </c>
      <c r="Y17" s="103">
        <v>0.1</v>
      </c>
      <c r="Z17" s="103">
        <v>2.5000000000000001E-2</v>
      </c>
      <c r="AA17" s="103">
        <v>0</v>
      </c>
      <c r="AB17" s="102">
        <f>+Y17+Z17+AA17</f>
        <v>0.125</v>
      </c>
    </row>
    <row r="18" spans="2:28">
      <c r="B18" s="98">
        <v>5</v>
      </c>
      <c r="C18" s="98"/>
      <c r="D18" s="101">
        <f>+AB18</f>
        <v>2.5000000000000001E-2</v>
      </c>
      <c r="E18" s="101">
        <f t="shared" si="0"/>
        <v>0.05</v>
      </c>
      <c r="F18" s="101">
        <f t="shared" si="1"/>
        <v>7.5000000000000011E-2</v>
      </c>
      <c r="G18" s="99"/>
      <c r="H18" s="99"/>
      <c r="I18" s="100"/>
      <c r="J18" s="99"/>
      <c r="K18" s="99"/>
      <c r="L18" s="99">
        <v>5</v>
      </c>
      <c r="M18" s="102">
        <v>0.02</v>
      </c>
      <c r="N18" s="102">
        <v>5.0000000000000001E-3</v>
      </c>
      <c r="O18" s="102">
        <v>0.05</v>
      </c>
      <c r="P18" s="102">
        <f t="shared" si="2"/>
        <v>7.5000000000000011E-2</v>
      </c>
      <c r="Q18" s="102"/>
      <c r="R18" s="99">
        <v>5</v>
      </c>
      <c r="S18" s="102">
        <v>0.02</v>
      </c>
      <c r="T18" s="102">
        <v>5.0000000000000001E-3</v>
      </c>
      <c r="U18" s="102">
        <v>2.5000000000000001E-2</v>
      </c>
      <c r="V18" s="102">
        <f t="shared" si="3"/>
        <v>0.05</v>
      </c>
      <c r="W18" s="102"/>
      <c r="X18" s="99">
        <v>5</v>
      </c>
      <c r="Y18" s="103">
        <v>0.02</v>
      </c>
      <c r="Z18" s="103">
        <v>5.0000000000000001E-3</v>
      </c>
      <c r="AA18" s="103">
        <v>0</v>
      </c>
      <c r="AB18" s="102">
        <f>+Y18+Z18+AA18</f>
        <v>2.5000000000000001E-2</v>
      </c>
    </row>
    <row r="19" spans="2:28">
      <c r="B19" s="98">
        <v>6</v>
      </c>
      <c r="C19" s="98"/>
      <c r="D19" s="98"/>
      <c r="E19" s="101">
        <f t="shared" si="0"/>
        <v>0.05</v>
      </c>
      <c r="F19" s="101">
        <f t="shared" si="1"/>
        <v>7.5000000000000011E-2</v>
      </c>
      <c r="G19" s="99"/>
      <c r="H19" s="99"/>
      <c r="I19" s="100"/>
      <c r="J19" s="99"/>
      <c r="K19" s="99"/>
      <c r="L19" s="99">
        <v>6</v>
      </c>
      <c r="M19" s="102">
        <v>0.02</v>
      </c>
      <c r="N19" s="102">
        <v>5.0000000000000001E-3</v>
      </c>
      <c r="O19" s="102">
        <v>0.05</v>
      </c>
      <c r="P19" s="102">
        <f t="shared" si="2"/>
        <v>7.5000000000000011E-2</v>
      </c>
      <c r="Q19" s="102"/>
      <c r="R19" s="99">
        <v>6</v>
      </c>
      <c r="S19" s="102">
        <v>0.02</v>
      </c>
      <c r="T19" s="102">
        <v>5.0000000000000001E-3</v>
      </c>
      <c r="U19" s="102">
        <v>2.5000000000000001E-2</v>
      </c>
      <c r="V19" s="102">
        <f t="shared" si="3"/>
        <v>0.05</v>
      </c>
      <c r="W19" s="102"/>
    </row>
    <row r="20" spans="2:28">
      <c r="B20" s="98">
        <v>7</v>
      </c>
      <c r="C20" s="98"/>
      <c r="D20" s="98"/>
      <c r="E20" s="101">
        <f t="shared" si="0"/>
        <v>0.05</v>
      </c>
      <c r="F20" s="101">
        <f t="shared" si="1"/>
        <v>7.5000000000000011E-2</v>
      </c>
      <c r="G20" s="99"/>
      <c r="H20" s="99"/>
      <c r="I20" s="100"/>
      <c r="J20" s="99"/>
      <c r="K20" s="99"/>
      <c r="L20" s="99">
        <v>7</v>
      </c>
      <c r="M20" s="102">
        <v>0.02</v>
      </c>
      <c r="N20" s="102">
        <v>5.0000000000000001E-3</v>
      </c>
      <c r="O20" s="102">
        <v>0.05</v>
      </c>
      <c r="P20" s="102">
        <f t="shared" si="2"/>
        <v>7.5000000000000011E-2</v>
      </c>
      <c r="Q20" s="102"/>
      <c r="R20" s="99">
        <v>7</v>
      </c>
      <c r="S20" s="102">
        <v>0.02</v>
      </c>
      <c r="T20" s="102">
        <v>5.0000000000000001E-3</v>
      </c>
      <c r="U20" s="102">
        <v>2.5000000000000001E-2</v>
      </c>
      <c r="V20" s="102">
        <f t="shared" si="3"/>
        <v>0.05</v>
      </c>
      <c r="W20" s="102"/>
    </row>
    <row r="21" spans="2:28">
      <c r="B21" s="98">
        <v>8</v>
      </c>
      <c r="C21" s="98"/>
      <c r="D21" s="98"/>
      <c r="E21" s="101">
        <f t="shared" si="0"/>
        <v>0.05</v>
      </c>
      <c r="F21" s="101">
        <f t="shared" si="1"/>
        <v>7.5000000000000011E-2</v>
      </c>
      <c r="G21" s="99"/>
      <c r="H21" s="99"/>
      <c r="I21" s="100"/>
      <c r="J21" s="99"/>
      <c r="K21" s="99"/>
      <c r="L21" s="99">
        <v>8</v>
      </c>
      <c r="M21" s="102">
        <v>0.02</v>
      </c>
      <c r="N21" s="102">
        <v>5.0000000000000001E-3</v>
      </c>
      <c r="O21" s="102">
        <v>0.05</v>
      </c>
      <c r="P21" s="102">
        <f t="shared" si="2"/>
        <v>7.5000000000000011E-2</v>
      </c>
      <c r="Q21" s="102"/>
      <c r="R21" s="99">
        <v>8</v>
      </c>
      <c r="S21" s="102">
        <v>0.02</v>
      </c>
      <c r="T21" s="102">
        <v>5.0000000000000001E-3</v>
      </c>
      <c r="U21" s="102">
        <v>2.5000000000000001E-2</v>
      </c>
      <c r="V21" s="102">
        <f t="shared" si="3"/>
        <v>0.05</v>
      </c>
      <c r="W21" s="102"/>
    </row>
    <row r="22" spans="2:28">
      <c r="B22" s="98">
        <v>9</v>
      </c>
      <c r="C22" s="98"/>
      <c r="D22" s="98"/>
      <c r="E22" s="101">
        <f t="shared" si="0"/>
        <v>0.05</v>
      </c>
      <c r="F22" s="101">
        <f t="shared" si="1"/>
        <v>7.5000000000000011E-2</v>
      </c>
      <c r="G22" s="99"/>
      <c r="H22" s="99"/>
      <c r="I22" s="100"/>
      <c r="J22" s="99"/>
      <c r="K22" s="99"/>
      <c r="L22" s="99">
        <v>9</v>
      </c>
      <c r="M22" s="102">
        <v>0.02</v>
      </c>
      <c r="N22" s="102">
        <v>5.0000000000000001E-3</v>
      </c>
      <c r="O22" s="102">
        <v>0.05</v>
      </c>
      <c r="P22" s="102">
        <f t="shared" si="2"/>
        <v>7.5000000000000011E-2</v>
      </c>
      <c r="Q22" s="102"/>
      <c r="R22" s="99">
        <v>9</v>
      </c>
      <c r="S22" s="102">
        <v>0.02</v>
      </c>
      <c r="T22" s="102">
        <v>5.0000000000000001E-3</v>
      </c>
      <c r="U22" s="102">
        <v>2.5000000000000001E-2</v>
      </c>
      <c r="V22" s="102">
        <f t="shared" si="3"/>
        <v>0.05</v>
      </c>
      <c r="W22" s="102"/>
    </row>
    <row r="23" spans="2:28">
      <c r="B23" s="98">
        <v>10</v>
      </c>
      <c r="C23" s="98"/>
      <c r="D23" s="98"/>
      <c r="E23" s="101">
        <f t="shared" si="0"/>
        <v>0.05</v>
      </c>
      <c r="F23" s="101">
        <f t="shared" si="1"/>
        <v>7.5000000000000011E-2</v>
      </c>
      <c r="G23" s="99"/>
      <c r="H23" s="99"/>
      <c r="I23" s="100"/>
      <c r="J23" s="99"/>
      <c r="K23" s="99"/>
      <c r="L23" s="99">
        <v>10</v>
      </c>
      <c r="M23" s="102">
        <v>0.02</v>
      </c>
      <c r="N23" s="102">
        <v>5.0000000000000001E-3</v>
      </c>
      <c r="O23" s="102">
        <v>0.05</v>
      </c>
      <c r="P23" s="102">
        <f t="shared" si="2"/>
        <v>7.5000000000000011E-2</v>
      </c>
      <c r="Q23" s="102"/>
      <c r="R23" s="99">
        <v>10</v>
      </c>
      <c r="S23" s="102">
        <v>0.02</v>
      </c>
      <c r="T23" s="102">
        <v>5.0000000000000001E-3</v>
      </c>
      <c r="U23" s="102">
        <v>2.5000000000000001E-2</v>
      </c>
      <c r="V23" s="102">
        <f t="shared" si="3"/>
        <v>0.05</v>
      </c>
      <c r="W23" s="102"/>
    </row>
    <row r="24" spans="2:28">
      <c r="B24" s="98">
        <v>11</v>
      </c>
      <c r="C24" s="98"/>
      <c r="D24" s="98"/>
      <c r="E24" s="98"/>
      <c r="F24" s="101">
        <f t="shared" si="1"/>
        <v>0.05</v>
      </c>
      <c r="G24" s="99"/>
      <c r="H24" s="99"/>
      <c r="I24" s="100"/>
      <c r="J24" s="99"/>
      <c r="K24" s="99"/>
      <c r="L24" s="99">
        <v>11</v>
      </c>
      <c r="M24" s="102">
        <v>0</v>
      </c>
      <c r="N24" s="102">
        <v>0</v>
      </c>
      <c r="O24" s="102">
        <v>0.05</v>
      </c>
      <c r="P24" s="102">
        <f t="shared" si="2"/>
        <v>0.05</v>
      </c>
      <c r="Q24" s="102"/>
    </row>
    <row r="25" spans="2:28">
      <c r="B25" s="98">
        <v>12</v>
      </c>
      <c r="C25" s="98"/>
      <c r="D25" s="98"/>
      <c r="E25" s="98"/>
      <c r="F25" s="101">
        <f t="shared" si="1"/>
        <v>0.05</v>
      </c>
      <c r="G25" s="99"/>
      <c r="H25" s="99"/>
      <c r="I25" s="100"/>
      <c r="J25" s="99"/>
      <c r="K25" s="99"/>
      <c r="L25" s="99">
        <v>12</v>
      </c>
      <c r="M25" s="102">
        <v>0</v>
      </c>
      <c r="N25" s="102">
        <v>0</v>
      </c>
      <c r="O25" s="102">
        <v>0.05</v>
      </c>
      <c r="P25" s="102">
        <f t="shared" si="2"/>
        <v>0.05</v>
      </c>
      <c r="Q25" s="102"/>
    </row>
    <row r="26" spans="2:28">
      <c r="B26" s="98">
        <v>13</v>
      </c>
      <c r="C26" s="98"/>
      <c r="D26" s="98"/>
      <c r="E26" s="98"/>
      <c r="F26" s="101">
        <f t="shared" si="1"/>
        <v>0.05</v>
      </c>
      <c r="G26" s="99"/>
      <c r="H26" s="99"/>
      <c r="I26" s="100"/>
      <c r="J26" s="99"/>
      <c r="K26" s="99"/>
      <c r="L26" s="99">
        <v>13</v>
      </c>
      <c r="M26" s="102">
        <v>0</v>
      </c>
      <c r="N26" s="102">
        <v>0</v>
      </c>
      <c r="O26" s="102">
        <v>0.05</v>
      </c>
      <c r="P26" s="102">
        <f t="shared" si="2"/>
        <v>0.05</v>
      </c>
      <c r="Q26" s="102"/>
    </row>
    <row r="27" spans="2:28">
      <c r="B27" s="98">
        <v>14</v>
      </c>
      <c r="C27" s="98"/>
      <c r="D27" s="98"/>
      <c r="E27" s="98"/>
      <c r="F27" s="101">
        <f t="shared" si="1"/>
        <v>0.05</v>
      </c>
      <c r="G27" s="99"/>
      <c r="H27" s="99"/>
      <c r="I27" s="100"/>
      <c r="J27" s="99"/>
      <c r="K27" s="99"/>
      <c r="L27" s="99">
        <v>14</v>
      </c>
      <c r="M27" s="102">
        <v>0</v>
      </c>
      <c r="N27" s="102">
        <v>0</v>
      </c>
      <c r="O27" s="102">
        <v>0.05</v>
      </c>
      <c r="P27" s="102">
        <f t="shared" si="2"/>
        <v>0.05</v>
      </c>
      <c r="Q27" s="102"/>
    </row>
    <row r="28" spans="2:28">
      <c r="B28" s="98">
        <v>15</v>
      </c>
      <c r="C28" s="98"/>
      <c r="D28" s="98"/>
      <c r="E28" s="98"/>
      <c r="F28" s="101">
        <f t="shared" si="1"/>
        <v>0.05</v>
      </c>
      <c r="G28" s="99"/>
      <c r="H28" s="99"/>
      <c r="I28" s="100"/>
      <c r="J28" s="99"/>
      <c r="K28" s="99"/>
      <c r="L28" s="99">
        <v>15</v>
      </c>
      <c r="M28" s="102">
        <v>0</v>
      </c>
      <c r="N28" s="102">
        <v>0</v>
      </c>
      <c r="O28" s="102">
        <v>0.05</v>
      </c>
      <c r="P28" s="102">
        <f t="shared" si="2"/>
        <v>0.05</v>
      </c>
      <c r="Q28" s="102"/>
    </row>
    <row r="29" spans="2:28">
      <c r="B29" s="98">
        <v>16</v>
      </c>
      <c r="C29" s="98"/>
      <c r="D29" s="98"/>
      <c r="E29" s="98"/>
      <c r="F29" s="101">
        <f t="shared" si="1"/>
        <v>0.05</v>
      </c>
      <c r="G29" s="99"/>
      <c r="H29" s="99"/>
      <c r="I29" s="100"/>
      <c r="J29" s="99"/>
      <c r="K29" s="99"/>
      <c r="L29" s="99">
        <v>16</v>
      </c>
      <c r="M29" s="102">
        <v>0</v>
      </c>
      <c r="N29" s="102">
        <v>0</v>
      </c>
      <c r="O29" s="102">
        <v>0.05</v>
      </c>
      <c r="P29" s="102">
        <f t="shared" si="2"/>
        <v>0.05</v>
      </c>
      <c r="Q29" s="102"/>
    </row>
    <row r="30" spans="2:28">
      <c r="B30" s="98">
        <v>17</v>
      </c>
      <c r="C30" s="98"/>
      <c r="D30" s="98"/>
      <c r="E30" s="98"/>
      <c r="F30" s="101">
        <f t="shared" si="1"/>
        <v>0.05</v>
      </c>
      <c r="G30" s="99"/>
      <c r="H30" s="99"/>
      <c r="I30" s="100"/>
      <c r="J30" s="99"/>
      <c r="K30" s="99"/>
      <c r="L30" s="99">
        <v>17</v>
      </c>
      <c r="M30" s="102">
        <v>0</v>
      </c>
      <c r="N30" s="102">
        <v>0</v>
      </c>
      <c r="O30" s="102">
        <v>0.05</v>
      </c>
      <c r="P30" s="102">
        <f t="shared" si="2"/>
        <v>0.05</v>
      </c>
      <c r="Q30" s="102"/>
    </row>
    <row r="31" spans="2:28">
      <c r="B31" s="98">
        <v>18</v>
      </c>
      <c r="C31" s="98"/>
      <c r="D31" s="98"/>
      <c r="E31" s="98"/>
      <c r="F31" s="101">
        <f t="shared" si="1"/>
        <v>0.05</v>
      </c>
      <c r="G31" s="99"/>
      <c r="H31" s="99"/>
      <c r="I31" s="100"/>
      <c r="J31" s="99"/>
      <c r="K31" s="99"/>
      <c r="L31" s="99">
        <v>18</v>
      </c>
      <c r="M31" s="102">
        <v>0</v>
      </c>
      <c r="N31" s="102">
        <v>0</v>
      </c>
      <c r="O31" s="102">
        <v>0.05</v>
      </c>
      <c r="P31" s="102">
        <f t="shared" si="2"/>
        <v>0.05</v>
      </c>
      <c r="Q31" s="102"/>
    </row>
    <row r="32" spans="2:28">
      <c r="B32" s="98">
        <v>19</v>
      </c>
      <c r="C32" s="98"/>
      <c r="D32" s="98"/>
      <c r="E32" s="98"/>
      <c r="F32" s="101">
        <f t="shared" si="1"/>
        <v>0.05</v>
      </c>
      <c r="G32" s="99"/>
      <c r="H32" s="99"/>
      <c r="I32" s="100"/>
      <c r="J32" s="99"/>
      <c r="K32" s="99"/>
      <c r="L32" s="99">
        <v>19</v>
      </c>
      <c r="M32" s="102">
        <v>0</v>
      </c>
      <c r="N32" s="102">
        <v>0</v>
      </c>
      <c r="O32" s="102">
        <v>0.05</v>
      </c>
      <c r="P32" s="102">
        <f t="shared" si="2"/>
        <v>0.05</v>
      </c>
      <c r="Q32" s="102"/>
    </row>
    <row r="33" spans="2:17">
      <c r="B33" s="98">
        <v>20</v>
      </c>
      <c r="C33" s="98"/>
      <c r="D33" s="98"/>
      <c r="E33" s="98"/>
      <c r="F33" s="101">
        <f t="shared" si="1"/>
        <v>0.05</v>
      </c>
      <c r="G33" s="99"/>
      <c r="H33" s="99"/>
      <c r="I33" s="100"/>
      <c r="J33" s="99"/>
      <c r="K33" s="99"/>
      <c r="L33" s="99">
        <v>20</v>
      </c>
      <c r="M33" s="102">
        <v>0</v>
      </c>
      <c r="N33" s="102">
        <v>0</v>
      </c>
      <c r="O33" s="102">
        <v>0.05</v>
      </c>
      <c r="P33" s="102">
        <f t="shared" si="2"/>
        <v>0.05</v>
      </c>
      <c r="Q33" s="102"/>
    </row>
    <row r="36" spans="2:17">
      <c r="N36" s="88">
        <f>+N1</f>
        <v>0</v>
      </c>
    </row>
    <row r="41" spans="2:17">
      <c r="N41" s="88" t="e">
        <f t="shared" ref="N41:N60" si="4">+VLOOKUP(M41,IF($N$36="Dólares",CaducidadDolares,CaducidadPesos),2,FALSE)</f>
        <v>#N/A</v>
      </c>
    </row>
    <row r="42" spans="2:17">
      <c r="N42" s="88" t="e">
        <f t="shared" si="4"/>
        <v>#N/A</v>
      </c>
    </row>
    <row r="43" spans="2:17">
      <c r="N43" s="88" t="e">
        <f t="shared" si="4"/>
        <v>#N/A</v>
      </c>
    </row>
    <row r="44" spans="2:17">
      <c r="N44" s="88" t="e">
        <f t="shared" si="4"/>
        <v>#N/A</v>
      </c>
    </row>
    <row r="45" spans="2:17">
      <c r="N45" s="88" t="e">
        <f t="shared" si="4"/>
        <v>#N/A</v>
      </c>
    </row>
    <row r="46" spans="2:17">
      <c r="N46" s="88" t="e">
        <f t="shared" si="4"/>
        <v>#N/A</v>
      </c>
    </row>
    <row r="47" spans="2:17">
      <c r="N47" s="88" t="e">
        <f t="shared" si="4"/>
        <v>#N/A</v>
      </c>
    </row>
    <row r="48" spans="2:17">
      <c r="N48" s="88" t="e">
        <f t="shared" si="4"/>
        <v>#N/A</v>
      </c>
    </row>
    <row r="49" spans="14:14">
      <c r="N49" s="88" t="e">
        <f t="shared" si="4"/>
        <v>#N/A</v>
      </c>
    </row>
    <row r="50" spans="14:14">
      <c r="N50" s="88" t="e">
        <f t="shared" si="4"/>
        <v>#N/A</v>
      </c>
    </row>
    <row r="51" spans="14:14">
      <c r="N51" s="88" t="e">
        <f t="shared" si="4"/>
        <v>#N/A</v>
      </c>
    </row>
    <row r="52" spans="14:14">
      <c r="N52" s="88" t="e">
        <f t="shared" si="4"/>
        <v>#N/A</v>
      </c>
    </row>
    <row r="53" spans="14:14">
      <c r="N53" s="88" t="e">
        <f t="shared" si="4"/>
        <v>#N/A</v>
      </c>
    </row>
    <row r="54" spans="14:14">
      <c r="N54" s="88" t="e">
        <f t="shared" si="4"/>
        <v>#N/A</v>
      </c>
    </row>
    <row r="55" spans="14:14">
      <c r="N55" s="88" t="e">
        <f t="shared" si="4"/>
        <v>#N/A</v>
      </c>
    </row>
    <row r="56" spans="14:14">
      <c r="N56" s="88" t="e">
        <f t="shared" si="4"/>
        <v>#N/A</v>
      </c>
    </row>
    <row r="57" spans="14:14">
      <c r="N57" s="88" t="e">
        <f t="shared" si="4"/>
        <v>#N/A</v>
      </c>
    </row>
    <row r="58" spans="14:14">
      <c r="N58" s="88" t="e">
        <f t="shared" si="4"/>
        <v>#N/A</v>
      </c>
    </row>
    <row r="59" spans="14:14">
      <c r="N59" s="88" t="e">
        <f t="shared" si="4"/>
        <v>#N/A</v>
      </c>
    </row>
    <row r="60" spans="14:14">
      <c r="N60" s="88" t="e">
        <f t="shared" si="4"/>
        <v>#N/A</v>
      </c>
    </row>
  </sheetData>
  <mergeCells count="4">
    <mergeCell ref="L12:P12"/>
    <mergeCell ref="R12:V12"/>
    <mergeCell ref="X12:AB12"/>
    <mergeCell ref="AD12:AH12"/>
  </mergeCells>
  <phoneticPr fontId="0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B4:AQ121"/>
  <sheetViews>
    <sheetView topLeftCell="F1" workbookViewId="0">
      <selection activeCell="N7" sqref="N7"/>
    </sheetView>
  </sheetViews>
  <sheetFormatPr baseColWidth="10" defaultRowHeight="15"/>
  <cols>
    <col min="3" max="3" width="12.7109375" customWidth="1"/>
    <col min="11" max="11" width="11.42578125" style="106"/>
    <col min="13" max="13" width="7.7109375" style="107" customWidth="1"/>
    <col min="14" max="20" width="11.42578125" style="107"/>
    <col min="21" max="21" width="6.42578125" style="107" customWidth="1"/>
    <col min="22" max="28" width="11.42578125" style="107"/>
    <col min="29" max="29" width="6.7109375" style="107" customWidth="1"/>
    <col min="30" max="35" width="11.42578125" style="107"/>
    <col min="37" max="37" width="6.42578125" style="107" customWidth="1"/>
    <col min="38" max="43" width="11.42578125" style="107"/>
  </cols>
  <sheetData>
    <row r="4" spans="2:43" ht="15.75">
      <c r="B4" s="104" t="s">
        <v>190</v>
      </c>
      <c r="C4" s="105"/>
      <c r="E4" s="104" t="s">
        <v>191</v>
      </c>
      <c r="F4" s="104"/>
      <c r="G4" s="104"/>
      <c r="H4" s="104"/>
      <c r="I4" s="104"/>
      <c r="M4" s="609" t="s">
        <v>108</v>
      </c>
      <c r="N4" s="609"/>
      <c r="O4" s="609"/>
      <c r="P4" s="609"/>
      <c r="Q4" s="609"/>
      <c r="R4" s="609"/>
      <c r="S4" s="609"/>
      <c r="U4" s="609" t="s">
        <v>112</v>
      </c>
      <c r="V4" s="609"/>
      <c r="W4" s="609"/>
      <c r="X4" s="609"/>
      <c r="Y4" s="609"/>
      <c r="Z4" s="609"/>
      <c r="AA4" s="609"/>
      <c r="AC4" s="609" t="s">
        <v>113</v>
      </c>
      <c r="AD4" s="609"/>
      <c r="AE4" s="609"/>
      <c r="AF4" s="609"/>
      <c r="AG4" s="609"/>
      <c r="AH4" s="609"/>
      <c r="AI4" s="609"/>
      <c r="AK4" s="609" t="s">
        <v>114</v>
      </c>
      <c r="AL4" s="609"/>
      <c r="AM4" s="609"/>
      <c r="AN4" s="609"/>
      <c r="AO4" s="609"/>
      <c r="AP4" s="609"/>
      <c r="AQ4" s="609"/>
    </row>
    <row r="5" spans="2:43">
      <c r="B5" s="105"/>
      <c r="C5" s="105"/>
      <c r="E5" s="105"/>
      <c r="F5" s="105"/>
      <c r="G5" s="105"/>
      <c r="H5" s="105"/>
      <c r="I5" s="105"/>
      <c r="M5" s="108"/>
      <c r="N5" s="609" t="s">
        <v>3</v>
      </c>
      <c r="O5" s="609"/>
      <c r="P5" s="609" t="s">
        <v>94</v>
      </c>
      <c r="Q5" s="609"/>
      <c r="R5" s="609" t="s">
        <v>95</v>
      </c>
      <c r="S5" s="609"/>
      <c r="U5" s="108"/>
      <c r="V5" s="609" t="s">
        <v>3</v>
      </c>
      <c r="W5" s="609"/>
      <c r="X5" s="609" t="s">
        <v>94</v>
      </c>
      <c r="Y5" s="609"/>
      <c r="Z5" s="609" t="s">
        <v>95</v>
      </c>
      <c r="AA5" s="609"/>
      <c r="AC5" s="108"/>
      <c r="AD5" s="609" t="s">
        <v>3</v>
      </c>
      <c r="AE5" s="609"/>
      <c r="AF5" s="609" t="s">
        <v>94</v>
      </c>
      <c r="AG5" s="609"/>
      <c r="AH5" s="609" t="s">
        <v>95</v>
      </c>
      <c r="AI5" s="609"/>
      <c r="AK5" s="108"/>
      <c r="AL5" s="609" t="s">
        <v>3</v>
      </c>
      <c r="AM5" s="609"/>
      <c r="AN5" s="609" t="s">
        <v>94</v>
      </c>
      <c r="AO5" s="609"/>
      <c r="AP5" s="609" t="s">
        <v>95</v>
      </c>
      <c r="AQ5" s="609"/>
    </row>
    <row r="6" spans="2:43">
      <c r="B6" s="109" t="s">
        <v>178</v>
      </c>
      <c r="C6" s="109" t="s">
        <v>192</v>
      </c>
      <c r="D6" s="99"/>
      <c r="E6" s="98"/>
      <c r="F6" s="98">
        <v>1</v>
      </c>
      <c r="G6" s="98">
        <v>5</v>
      </c>
      <c r="H6" s="98">
        <v>10</v>
      </c>
      <c r="I6" s="98">
        <v>20</v>
      </c>
      <c r="M6" s="108"/>
      <c r="N6" s="108" t="s">
        <v>193</v>
      </c>
      <c r="O6" s="108" t="s">
        <v>194</v>
      </c>
      <c r="P6" s="108" t="s">
        <v>193</v>
      </c>
      <c r="Q6" s="108" t="s">
        <v>194</v>
      </c>
      <c r="R6" s="108" t="s">
        <v>193</v>
      </c>
      <c r="S6" s="108" t="s">
        <v>194</v>
      </c>
      <c r="U6" s="108"/>
      <c r="V6" s="108" t="s">
        <v>193</v>
      </c>
      <c r="W6" s="108" t="s">
        <v>194</v>
      </c>
      <c r="X6" s="108" t="s">
        <v>193</v>
      </c>
      <c r="Y6" s="108" t="s">
        <v>194</v>
      </c>
      <c r="Z6" s="108" t="s">
        <v>193</v>
      </c>
      <c r="AA6" s="108" t="s">
        <v>194</v>
      </c>
      <c r="AC6" s="108"/>
      <c r="AD6" s="108" t="s">
        <v>193</v>
      </c>
      <c r="AE6" s="108" t="s">
        <v>194</v>
      </c>
      <c r="AF6" s="108" t="s">
        <v>193</v>
      </c>
      <c r="AG6" s="108" t="s">
        <v>194</v>
      </c>
      <c r="AH6" s="108" t="s">
        <v>193</v>
      </c>
      <c r="AI6" s="108" t="s">
        <v>194</v>
      </c>
      <c r="AK6" s="108"/>
      <c r="AL6" s="108" t="s">
        <v>193</v>
      </c>
      <c r="AM6" s="108" t="s">
        <v>194</v>
      </c>
      <c r="AN6" s="108" t="s">
        <v>193</v>
      </c>
      <c r="AO6" s="108" t="s">
        <v>194</v>
      </c>
      <c r="AP6" s="108" t="s">
        <v>193</v>
      </c>
      <c r="AQ6" s="108" t="s">
        <v>194</v>
      </c>
    </row>
    <row r="7" spans="2:43">
      <c r="B7" s="98">
        <v>1</v>
      </c>
      <c r="C7" s="110">
        <v>0</v>
      </c>
      <c r="D7" s="111"/>
      <c r="E7" s="112">
        <v>14</v>
      </c>
      <c r="F7" s="110">
        <f>+IF('Calcula Tarifa'!$B$5="Pesos",IF('Calcula Tarifa'!$B$6="M",AL7,AM7),IF('Calcula Tarifa'!$B$5="Pesos Revaluables",IF('Calcula Tarifa'!$B$6="M",AN7,AO7),IF('Calcula Tarifa'!$B$6="M",AP7,AQ7)))</f>
        <v>0.1</v>
      </c>
      <c r="G7" s="113">
        <f>+IF('Calcula Tarifa'!$B$5="Pesos",IF('Calcula Tarifa'!$B$6="M",AD7,AE7),IF('Calcula Tarifa'!$B$5="Pesos Revaluables",IF('Calcula Tarifa'!$B$6="M",AF7,AG7),IF('Calcula Tarifa'!$B$6="M",AH7,AI7)))</f>
        <v>7.4999999999999997E-2</v>
      </c>
      <c r="H7" s="113">
        <f>+IF('Calcula Tarifa'!$B$5="Pesos",IF('Calcula Tarifa'!$B$6="M",V7,W7),IF('Calcula Tarifa'!$B$5="Pesos Revaluables",IF('Calcula Tarifa'!$B$6="M",X7,Y7),IF('Calcula Tarifa'!$B$6="M",Z7,AA7)))</f>
        <v>0.11</v>
      </c>
      <c r="I7" s="113">
        <f>+IF('Calcula Tarifa'!$B$5="Pesos",IF('Calcula Tarifa'!$B$6="M",N7,O7),IF('Calcula Tarifa'!$B$5="Pesos Revaluables",IF('Calcula Tarifa'!$B$6="M",P7,Q7),IF('Calcula Tarifa'!$B$6="M",R7,S7)))</f>
        <v>0.13500000000000001</v>
      </c>
      <c r="M7" s="108">
        <v>14</v>
      </c>
      <c r="N7" s="114">
        <v>0.13500000000000001</v>
      </c>
      <c r="O7" s="114">
        <v>0.17</v>
      </c>
      <c r="P7" s="114">
        <v>0.17499999999999999</v>
      </c>
      <c r="Q7" s="114">
        <v>0.2</v>
      </c>
      <c r="R7" s="114">
        <v>0.17499999999999999</v>
      </c>
      <c r="S7" s="114">
        <v>0.2</v>
      </c>
      <c r="U7" s="108">
        <v>14</v>
      </c>
      <c r="V7" s="114">
        <v>0.11</v>
      </c>
      <c r="W7" s="114">
        <v>0.18</v>
      </c>
      <c r="X7" s="114">
        <v>0.13</v>
      </c>
      <c r="Y7" s="114">
        <v>0.2</v>
      </c>
      <c r="Z7" s="114">
        <v>0.13</v>
      </c>
      <c r="AA7" s="114">
        <v>0.2</v>
      </c>
      <c r="AC7" s="108">
        <v>14</v>
      </c>
      <c r="AD7" s="114">
        <v>7.4999999999999997E-2</v>
      </c>
      <c r="AE7" s="114">
        <v>0.1</v>
      </c>
      <c r="AF7" s="114">
        <v>8.5000000000000006E-2</v>
      </c>
      <c r="AG7" s="114">
        <v>0.11</v>
      </c>
      <c r="AH7" s="114">
        <v>8.5000000000000006E-2</v>
      </c>
      <c r="AI7" s="114">
        <v>0.11</v>
      </c>
      <c r="AK7" s="108">
        <v>14</v>
      </c>
      <c r="AL7" s="114">
        <v>0.1</v>
      </c>
      <c r="AM7" s="114">
        <v>0.16</v>
      </c>
      <c r="AN7" s="114">
        <v>0.1</v>
      </c>
      <c r="AO7" s="114">
        <v>0.16</v>
      </c>
      <c r="AP7" s="114">
        <v>0.1</v>
      </c>
      <c r="AQ7" s="114">
        <v>0.16</v>
      </c>
    </row>
    <row r="8" spans="2:43">
      <c r="B8" s="98">
        <v>5</v>
      </c>
      <c r="C8" s="113">
        <v>0.05</v>
      </c>
      <c r="E8" s="112">
        <v>15</v>
      </c>
      <c r="F8" s="110">
        <f>+IF('Calcula Tarifa'!$B$5="Pesos",IF('Calcula Tarifa'!$B$6="M",AL8,AM8),IF('Calcula Tarifa'!$B$5="Pesos Revaluables",IF('Calcula Tarifa'!$B$6="M",AN8,AO8),IF('Calcula Tarifa'!$B$6="M",AP8,AQ8)))</f>
        <v>0.1</v>
      </c>
      <c r="G8" s="113">
        <f>+IF('Calcula Tarifa'!$B$5="Pesos",IF('Calcula Tarifa'!$B$6="M",AD8,AE8),IF('Calcula Tarifa'!$B$5="Pesos Revaluables",IF('Calcula Tarifa'!$B$6="M",AF8,AG8),IF('Calcula Tarifa'!$B$6="M",AH8,AI8)))</f>
        <v>7.4999999999999997E-2</v>
      </c>
      <c r="H8" s="113">
        <f>+IF('Calcula Tarifa'!$B$5="Pesos",IF('Calcula Tarifa'!$B$6="M",V8,W8),IF('Calcula Tarifa'!$B$5="Pesos Revaluables",IF('Calcula Tarifa'!$B$6="M",X8,Y8),IF('Calcula Tarifa'!$B$6="M",Z8,AA8)))</f>
        <v>0.11</v>
      </c>
      <c r="I8" s="113">
        <f>+IF('Calcula Tarifa'!$B$5="Pesos",IF('Calcula Tarifa'!$B$6="M",N8,O8),IF('Calcula Tarifa'!$B$5="Pesos Revaluables",IF('Calcula Tarifa'!$B$6="M",P8,Q8),IF('Calcula Tarifa'!$B$6="M",R8,S8)))</f>
        <v>0.13500000000000001</v>
      </c>
      <c r="M8" s="108">
        <v>15</v>
      </c>
      <c r="N8" s="114">
        <v>0.13500000000000001</v>
      </c>
      <c r="O8" s="114">
        <v>0.17</v>
      </c>
      <c r="P8" s="114">
        <v>0.17499999999999999</v>
      </c>
      <c r="Q8" s="114">
        <v>0.2</v>
      </c>
      <c r="R8" s="114">
        <v>0.17499999999999999</v>
      </c>
      <c r="S8" s="114">
        <v>0.2</v>
      </c>
      <c r="U8" s="108">
        <v>15</v>
      </c>
      <c r="V8" s="114">
        <v>0.11</v>
      </c>
      <c r="W8" s="114">
        <v>0.18</v>
      </c>
      <c r="X8" s="114">
        <v>0.13</v>
      </c>
      <c r="Y8" s="114">
        <v>0.2</v>
      </c>
      <c r="Z8" s="114">
        <v>0.13</v>
      </c>
      <c r="AA8" s="114">
        <v>0.2</v>
      </c>
      <c r="AC8" s="108">
        <v>15</v>
      </c>
      <c r="AD8" s="114">
        <v>7.4999999999999997E-2</v>
      </c>
      <c r="AE8" s="114">
        <v>0.1</v>
      </c>
      <c r="AF8" s="114">
        <v>8.5000000000000006E-2</v>
      </c>
      <c r="AG8" s="114">
        <v>0.11</v>
      </c>
      <c r="AH8" s="114">
        <v>8.5000000000000006E-2</v>
      </c>
      <c r="AI8" s="114">
        <v>0.11</v>
      </c>
      <c r="AK8" s="108">
        <v>15</v>
      </c>
      <c r="AL8" s="114">
        <v>0.1</v>
      </c>
      <c r="AM8" s="114">
        <v>0.16</v>
      </c>
      <c r="AN8" s="114">
        <v>0.1</v>
      </c>
      <c r="AO8" s="114">
        <v>0.16</v>
      </c>
      <c r="AP8" s="114">
        <v>0.1</v>
      </c>
      <c r="AQ8" s="114">
        <v>0.16</v>
      </c>
    </row>
    <row r="9" spans="2:43">
      <c r="B9" s="98">
        <v>10</v>
      </c>
      <c r="C9" s="113">
        <v>0.1</v>
      </c>
      <c r="E9" s="112">
        <v>16</v>
      </c>
      <c r="F9" s="110">
        <f>+IF('Calcula Tarifa'!$B$5="Pesos",IF('Calcula Tarifa'!$B$6="M",AL9,AM9),IF('Calcula Tarifa'!$B$5="Pesos Revaluables",IF('Calcula Tarifa'!$B$6="M",AN9,AO9),IF('Calcula Tarifa'!$B$6="M",AP9,AQ9)))</f>
        <v>0.1</v>
      </c>
      <c r="G9" s="113">
        <f>+IF('Calcula Tarifa'!$B$5="Pesos",IF('Calcula Tarifa'!$B$6="M",AD9,AE9),IF('Calcula Tarifa'!$B$5="Pesos Revaluables",IF('Calcula Tarifa'!$B$6="M",AF9,AG9),IF('Calcula Tarifa'!$B$6="M",AH9,AI9)))</f>
        <v>7.4999999999999997E-2</v>
      </c>
      <c r="H9" s="113">
        <f>+IF('Calcula Tarifa'!$B$5="Pesos",IF('Calcula Tarifa'!$B$6="M",V9,W9),IF('Calcula Tarifa'!$B$5="Pesos Revaluables",IF('Calcula Tarifa'!$B$6="M",X9,Y9),IF('Calcula Tarifa'!$B$6="M",Z9,AA9)))</f>
        <v>0.11</v>
      </c>
      <c r="I9" s="113">
        <f>+IF('Calcula Tarifa'!$B$5="Pesos",IF('Calcula Tarifa'!$B$6="M",N9,O9),IF('Calcula Tarifa'!$B$5="Pesos Revaluables",IF('Calcula Tarifa'!$B$6="M",P9,Q9),IF('Calcula Tarifa'!$B$6="M",R9,S9)))</f>
        <v>0.13500000000000001</v>
      </c>
      <c r="M9" s="108">
        <v>16</v>
      </c>
      <c r="N9" s="114">
        <v>0.13500000000000001</v>
      </c>
      <c r="O9" s="114">
        <v>0.17</v>
      </c>
      <c r="P9" s="114">
        <v>0.17499999999999999</v>
      </c>
      <c r="Q9" s="114">
        <v>0.2</v>
      </c>
      <c r="R9" s="114">
        <v>0.17499999999999999</v>
      </c>
      <c r="S9" s="114">
        <v>0.2</v>
      </c>
      <c r="U9" s="108">
        <v>16</v>
      </c>
      <c r="V9" s="114">
        <v>0.11</v>
      </c>
      <c r="W9" s="114">
        <v>0.18</v>
      </c>
      <c r="X9" s="114">
        <v>0.13</v>
      </c>
      <c r="Y9" s="114">
        <v>0.2</v>
      </c>
      <c r="Z9" s="114">
        <v>0.13</v>
      </c>
      <c r="AA9" s="114">
        <v>0.2</v>
      </c>
      <c r="AC9" s="108">
        <v>16</v>
      </c>
      <c r="AD9" s="114">
        <v>7.4999999999999997E-2</v>
      </c>
      <c r="AE9" s="114">
        <v>0.1</v>
      </c>
      <c r="AF9" s="114">
        <v>8.5000000000000006E-2</v>
      </c>
      <c r="AG9" s="114">
        <v>0.11</v>
      </c>
      <c r="AH9" s="114">
        <v>8.5000000000000006E-2</v>
      </c>
      <c r="AI9" s="114">
        <v>0.11</v>
      </c>
      <c r="AK9" s="108">
        <v>16</v>
      </c>
      <c r="AL9" s="114">
        <v>0.1</v>
      </c>
      <c r="AM9" s="114">
        <v>0.16</v>
      </c>
      <c r="AN9" s="114">
        <v>0.1</v>
      </c>
      <c r="AO9" s="114">
        <v>0.16</v>
      </c>
      <c r="AP9" s="114">
        <v>0.1</v>
      </c>
      <c r="AQ9" s="114">
        <v>0.16</v>
      </c>
    </row>
    <row r="10" spans="2:43">
      <c r="B10" s="98">
        <v>20</v>
      </c>
      <c r="C10" s="113">
        <v>0.1</v>
      </c>
      <c r="E10" s="112">
        <v>17</v>
      </c>
      <c r="F10" s="110">
        <f>+IF('Calcula Tarifa'!$B$5="Pesos",IF('Calcula Tarifa'!$B$6="M",AL10,AM10),IF('Calcula Tarifa'!$B$5="Pesos Revaluables",IF('Calcula Tarifa'!$B$6="M",AN10,AO10),IF('Calcula Tarifa'!$B$6="M",AP10,AQ10)))</f>
        <v>0.1</v>
      </c>
      <c r="G10" s="113">
        <f>+IF('Calcula Tarifa'!$B$5="Pesos",IF('Calcula Tarifa'!$B$6="M",AD10,AE10),IF('Calcula Tarifa'!$B$5="Pesos Revaluables",IF('Calcula Tarifa'!$B$6="M",AF10,AG10),IF('Calcula Tarifa'!$B$6="M",AH10,AI10)))</f>
        <v>7.4999999999999997E-2</v>
      </c>
      <c r="H10" s="113">
        <f>+IF('Calcula Tarifa'!$B$5="Pesos",IF('Calcula Tarifa'!$B$6="M",V10,W10),IF('Calcula Tarifa'!$B$5="Pesos Revaluables",IF('Calcula Tarifa'!$B$6="M",X10,Y10),IF('Calcula Tarifa'!$B$6="M",Z10,AA10)))</f>
        <v>0.11</v>
      </c>
      <c r="I10" s="113">
        <f>+IF('Calcula Tarifa'!$B$5="Pesos",IF('Calcula Tarifa'!$B$6="M",N10,O10),IF('Calcula Tarifa'!$B$5="Pesos Revaluables",IF('Calcula Tarifa'!$B$6="M",P10,Q10),IF('Calcula Tarifa'!$B$6="M",R10,S10)))</f>
        <v>0.13500000000000001</v>
      </c>
      <c r="M10" s="108">
        <v>17</v>
      </c>
      <c r="N10" s="114">
        <v>0.13500000000000001</v>
      </c>
      <c r="O10" s="114">
        <v>0.17</v>
      </c>
      <c r="P10" s="114">
        <v>0.17499999999999999</v>
      </c>
      <c r="Q10" s="114">
        <v>0.2</v>
      </c>
      <c r="R10" s="114">
        <v>0.17499999999999999</v>
      </c>
      <c r="S10" s="114">
        <v>0.2</v>
      </c>
      <c r="U10" s="108">
        <v>17</v>
      </c>
      <c r="V10" s="114">
        <v>0.11</v>
      </c>
      <c r="W10" s="114">
        <v>0.18</v>
      </c>
      <c r="X10" s="114">
        <v>0.13</v>
      </c>
      <c r="Y10" s="114">
        <v>0.2</v>
      </c>
      <c r="Z10" s="114">
        <v>0.13</v>
      </c>
      <c r="AA10" s="114">
        <v>0.2</v>
      </c>
      <c r="AC10" s="108">
        <v>17</v>
      </c>
      <c r="AD10" s="114">
        <v>7.4999999999999997E-2</v>
      </c>
      <c r="AE10" s="114">
        <v>0.1</v>
      </c>
      <c r="AF10" s="114">
        <v>8.5000000000000006E-2</v>
      </c>
      <c r="AG10" s="114">
        <v>0.11</v>
      </c>
      <c r="AH10" s="114">
        <v>8.5000000000000006E-2</v>
      </c>
      <c r="AI10" s="114">
        <v>0.11</v>
      </c>
      <c r="AK10" s="108">
        <v>17</v>
      </c>
      <c r="AL10" s="114">
        <v>0.1</v>
      </c>
      <c r="AM10" s="114">
        <v>0.16</v>
      </c>
      <c r="AN10" s="114">
        <v>0.1</v>
      </c>
      <c r="AO10" s="114">
        <v>0.16</v>
      </c>
      <c r="AP10" s="114">
        <v>0.1</v>
      </c>
      <c r="AQ10" s="114">
        <v>0.16</v>
      </c>
    </row>
    <row r="11" spans="2:43">
      <c r="E11" s="112">
        <v>18</v>
      </c>
      <c r="F11" s="110">
        <f>+IF('Calcula Tarifa'!$B$5="Pesos",IF('Calcula Tarifa'!$B$6="M",AL11,AM11),IF('Calcula Tarifa'!$B$5="Pesos Revaluables",IF('Calcula Tarifa'!$B$6="M",AN11,AO11),IF('Calcula Tarifa'!$B$6="M",AP11,AQ11)))</f>
        <v>0.1</v>
      </c>
      <c r="G11" s="113">
        <f>+IF('Calcula Tarifa'!$B$5="Pesos",IF('Calcula Tarifa'!$B$6="M",AD11,AE11),IF('Calcula Tarifa'!$B$5="Pesos Revaluables",IF('Calcula Tarifa'!$B$6="M",AF11,AG11),IF('Calcula Tarifa'!$B$6="M",AH11,AI11)))</f>
        <v>7.4999999999999997E-2</v>
      </c>
      <c r="H11" s="113">
        <f>+IF('Calcula Tarifa'!$B$5="Pesos",IF('Calcula Tarifa'!$B$6="M",V11,W11),IF('Calcula Tarifa'!$B$5="Pesos Revaluables",IF('Calcula Tarifa'!$B$6="M",X11,Y11),IF('Calcula Tarifa'!$B$6="M",Z11,AA11)))</f>
        <v>0.11</v>
      </c>
      <c r="I11" s="113">
        <f>+IF('Calcula Tarifa'!$B$5="Pesos",IF('Calcula Tarifa'!$B$6="M",N11,O11),IF('Calcula Tarifa'!$B$5="Pesos Revaluables",IF('Calcula Tarifa'!$B$6="M",P11,Q11),IF('Calcula Tarifa'!$B$6="M",R11,S11)))</f>
        <v>0.13500000000000001</v>
      </c>
      <c r="M11" s="108">
        <v>18</v>
      </c>
      <c r="N11" s="114">
        <v>0.13500000000000001</v>
      </c>
      <c r="O11" s="114">
        <v>0.17</v>
      </c>
      <c r="P11" s="114">
        <v>0.17499999999999999</v>
      </c>
      <c r="Q11" s="114">
        <v>0.2</v>
      </c>
      <c r="R11" s="114">
        <v>0.17499999999999999</v>
      </c>
      <c r="S11" s="114">
        <v>0.2</v>
      </c>
      <c r="U11" s="108">
        <v>18</v>
      </c>
      <c r="V11" s="114">
        <v>0.11</v>
      </c>
      <c r="W11" s="114">
        <v>0.18</v>
      </c>
      <c r="X11" s="114">
        <v>0.13</v>
      </c>
      <c r="Y11" s="114">
        <v>0.2</v>
      </c>
      <c r="Z11" s="114">
        <v>0.13</v>
      </c>
      <c r="AA11" s="114">
        <v>0.2</v>
      </c>
      <c r="AC11" s="108">
        <v>18</v>
      </c>
      <c r="AD11" s="114">
        <v>7.4999999999999997E-2</v>
      </c>
      <c r="AE11" s="114">
        <v>0.1</v>
      </c>
      <c r="AF11" s="114">
        <v>8.5000000000000006E-2</v>
      </c>
      <c r="AG11" s="114">
        <v>0.11</v>
      </c>
      <c r="AH11" s="114">
        <v>8.5000000000000006E-2</v>
      </c>
      <c r="AI11" s="114">
        <v>0.11</v>
      </c>
      <c r="AK11" s="108">
        <v>18</v>
      </c>
      <c r="AL11" s="114">
        <v>0.1</v>
      </c>
      <c r="AM11" s="114">
        <v>0.16</v>
      </c>
      <c r="AN11" s="114">
        <v>0.1</v>
      </c>
      <c r="AO11" s="114">
        <v>0.16</v>
      </c>
      <c r="AP11" s="114">
        <v>0.1</v>
      </c>
      <c r="AQ11" s="114">
        <v>0.16</v>
      </c>
    </row>
    <row r="12" spans="2:43">
      <c r="E12" s="112">
        <v>19</v>
      </c>
      <c r="F12" s="110">
        <f>+IF('Calcula Tarifa'!$B$5="Pesos",IF('Calcula Tarifa'!$B$6="M",AL12,AM12),IF('Calcula Tarifa'!$B$5="Pesos Revaluables",IF('Calcula Tarifa'!$B$6="M",AN12,AO12),IF('Calcula Tarifa'!$B$6="M",AP12,AQ12)))</f>
        <v>0.1</v>
      </c>
      <c r="G12" s="113">
        <f>+IF('Calcula Tarifa'!$B$5="Pesos",IF('Calcula Tarifa'!$B$6="M",AD12,AE12),IF('Calcula Tarifa'!$B$5="Pesos Revaluables",IF('Calcula Tarifa'!$B$6="M",AF12,AG12),IF('Calcula Tarifa'!$B$6="M",AH12,AI12)))</f>
        <v>7.4999999999999997E-2</v>
      </c>
      <c r="H12" s="113">
        <f>+IF('Calcula Tarifa'!$B$5="Pesos",IF('Calcula Tarifa'!$B$6="M",V12,W12),IF('Calcula Tarifa'!$B$5="Pesos Revaluables",IF('Calcula Tarifa'!$B$6="M",X12,Y12),IF('Calcula Tarifa'!$B$6="M",Z12,AA12)))</f>
        <v>0.11</v>
      </c>
      <c r="I12" s="113">
        <f>+IF('Calcula Tarifa'!$B$5="Pesos",IF('Calcula Tarifa'!$B$6="M",N12,O12),IF('Calcula Tarifa'!$B$5="Pesos Revaluables",IF('Calcula Tarifa'!$B$6="M",P12,Q12),IF('Calcula Tarifa'!$B$6="M",R12,S12)))</f>
        <v>0.13500000000000001</v>
      </c>
      <c r="M12" s="108">
        <v>19</v>
      </c>
      <c r="N12" s="114">
        <v>0.13500000000000001</v>
      </c>
      <c r="O12" s="114">
        <v>0.17</v>
      </c>
      <c r="P12" s="114">
        <v>0.17499999999999999</v>
      </c>
      <c r="Q12" s="114">
        <v>0.2</v>
      </c>
      <c r="R12" s="114">
        <v>0.17499999999999999</v>
      </c>
      <c r="S12" s="114">
        <v>0.2</v>
      </c>
      <c r="U12" s="108">
        <v>19</v>
      </c>
      <c r="V12" s="114">
        <v>0.11</v>
      </c>
      <c r="W12" s="114">
        <v>0.18</v>
      </c>
      <c r="X12" s="114">
        <v>0.13</v>
      </c>
      <c r="Y12" s="114">
        <v>0.2</v>
      </c>
      <c r="Z12" s="114">
        <v>0.13</v>
      </c>
      <c r="AA12" s="114">
        <v>0.2</v>
      </c>
      <c r="AC12" s="108">
        <v>19</v>
      </c>
      <c r="AD12" s="114">
        <v>7.4999999999999997E-2</v>
      </c>
      <c r="AE12" s="114">
        <v>0.1</v>
      </c>
      <c r="AF12" s="114">
        <v>8.5000000000000006E-2</v>
      </c>
      <c r="AG12" s="114">
        <v>0.11</v>
      </c>
      <c r="AH12" s="114">
        <v>8.5000000000000006E-2</v>
      </c>
      <c r="AI12" s="114">
        <v>0.11</v>
      </c>
      <c r="AK12" s="108">
        <v>19</v>
      </c>
      <c r="AL12" s="114">
        <v>0.1</v>
      </c>
      <c r="AM12" s="114">
        <v>0.16</v>
      </c>
      <c r="AN12" s="114">
        <v>0.1</v>
      </c>
      <c r="AO12" s="114">
        <v>0.16</v>
      </c>
      <c r="AP12" s="114">
        <v>0.1</v>
      </c>
      <c r="AQ12" s="114">
        <v>0.16</v>
      </c>
    </row>
    <row r="13" spans="2:43">
      <c r="E13" s="112">
        <v>20</v>
      </c>
      <c r="F13" s="110">
        <f>+IF('Calcula Tarifa'!$B$5="Pesos",IF('Calcula Tarifa'!$B$6="M",AL13,AM13),IF('Calcula Tarifa'!$B$5="Pesos Revaluables",IF('Calcula Tarifa'!$B$6="M",AN13,AO13),IF('Calcula Tarifa'!$B$6="M",AP13,AQ13)))</f>
        <v>0.1</v>
      </c>
      <c r="G13" s="113">
        <f>+IF('Calcula Tarifa'!$B$5="Pesos",IF('Calcula Tarifa'!$B$6="M",AD13,AE13),IF('Calcula Tarifa'!$B$5="Pesos Revaluables",IF('Calcula Tarifa'!$B$6="M",AF13,AG13),IF('Calcula Tarifa'!$B$6="M",AH13,AI13)))</f>
        <v>7.4999999999999997E-2</v>
      </c>
      <c r="H13" s="113">
        <f>+IF('Calcula Tarifa'!$B$5="Pesos",IF('Calcula Tarifa'!$B$6="M",V13,W13),IF('Calcula Tarifa'!$B$5="Pesos Revaluables",IF('Calcula Tarifa'!$B$6="M",X13,Y13),IF('Calcula Tarifa'!$B$6="M",Z13,AA13)))</f>
        <v>0.11</v>
      </c>
      <c r="I13" s="113">
        <f>+IF('Calcula Tarifa'!$B$5="Pesos",IF('Calcula Tarifa'!$B$6="M",N13,O13),IF('Calcula Tarifa'!$B$5="Pesos Revaluables",IF('Calcula Tarifa'!$B$6="M",P13,Q13),IF('Calcula Tarifa'!$B$6="M",R13,S13)))</f>
        <v>0.13500000000000001</v>
      </c>
      <c r="M13" s="108">
        <v>20</v>
      </c>
      <c r="N13" s="114">
        <v>0.13500000000000001</v>
      </c>
      <c r="O13" s="114">
        <v>0.17</v>
      </c>
      <c r="P13" s="114">
        <v>0.17499999999999999</v>
      </c>
      <c r="Q13" s="114">
        <v>0.2</v>
      </c>
      <c r="R13" s="114">
        <v>0.17499999999999999</v>
      </c>
      <c r="S13" s="114">
        <v>0.2</v>
      </c>
      <c r="U13" s="108">
        <v>20</v>
      </c>
      <c r="V13" s="114">
        <v>0.11</v>
      </c>
      <c r="W13" s="114">
        <v>0.18</v>
      </c>
      <c r="X13" s="114">
        <v>0.13</v>
      </c>
      <c r="Y13" s="114">
        <v>0.2</v>
      </c>
      <c r="Z13" s="114">
        <v>0.13</v>
      </c>
      <c r="AA13" s="114">
        <v>0.2</v>
      </c>
      <c r="AC13" s="108">
        <v>20</v>
      </c>
      <c r="AD13" s="114">
        <v>7.4999999999999997E-2</v>
      </c>
      <c r="AE13" s="114">
        <v>0.1</v>
      </c>
      <c r="AF13" s="114">
        <v>8.5000000000000006E-2</v>
      </c>
      <c r="AG13" s="114">
        <v>0.11</v>
      </c>
      <c r="AH13" s="114">
        <v>8.5000000000000006E-2</v>
      </c>
      <c r="AI13" s="114">
        <v>0.11</v>
      </c>
      <c r="AK13" s="108">
        <v>20</v>
      </c>
      <c r="AL13" s="114">
        <v>0.1</v>
      </c>
      <c r="AM13" s="114">
        <v>0.16</v>
      </c>
      <c r="AN13" s="114">
        <v>0.1</v>
      </c>
      <c r="AO13" s="114">
        <v>0.16</v>
      </c>
      <c r="AP13" s="114">
        <v>0.1</v>
      </c>
      <c r="AQ13" s="114">
        <v>0.16</v>
      </c>
    </row>
    <row r="14" spans="2:43">
      <c r="E14" s="112">
        <v>21</v>
      </c>
      <c r="F14" s="110">
        <f>+IF('Calcula Tarifa'!$B$5="Pesos",IF('Calcula Tarifa'!$B$6="M",AL14,AM14),IF('Calcula Tarifa'!$B$5="Pesos Revaluables",IF('Calcula Tarifa'!$B$6="M",AN14,AO14),IF('Calcula Tarifa'!$B$6="M",AP14,AQ14)))</f>
        <v>0.1</v>
      </c>
      <c r="G14" s="113">
        <f>+IF('Calcula Tarifa'!$B$5="Pesos",IF('Calcula Tarifa'!$B$6="M",AD14,AE14),IF('Calcula Tarifa'!$B$5="Pesos Revaluables",IF('Calcula Tarifa'!$B$6="M",AF14,AG14),IF('Calcula Tarifa'!$B$6="M",AH14,AI14)))</f>
        <v>7.4999999999999997E-2</v>
      </c>
      <c r="H14" s="113">
        <f>+IF('Calcula Tarifa'!$B$5="Pesos",IF('Calcula Tarifa'!$B$6="M",V14,W14),IF('Calcula Tarifa'!$B$5="Pesos Revaluables",IF('Calcula Tarifa'!$B$6="M",X14,Y14),IF('Calcula Tarifa'!$B$6="M",Z14,AA14)))</f>
        <v>0.11</v>
      </c>
      <c r="I14" s="113">
        <f>+IF('Calcula Tarifa'!$B$5="Pesos",IF('Calcula Tarifa'!$B$6="M",N14,O14),IF('Calcula Tarifa'!$B$5="Pesos Revaluables",IF('Calcula Tarifa'!$B$6="M",P14,Q14),IF('Calcula Tarifa'!$B$6="M",R14,S14)))</f>
        <v>0.13500000000000001</v>
      </c>
      <c r="M14" s="108">
        <v>21</v>
      </c>
      <c r="N14" s="114">
        <v>0.13500000000000001</v>
      </c>
      <c r="O14" s="114">
        <v>0.17</v>
      </c>
      <c r="P14" s="114">
        <v>0.17499999999999999</v>
      </c>
      <c r="Q14" s="114">
        <v>0.2</v>
      </c>
      <c r="R14" s="114">
        <v>0.17499999999999999</v>
      </c>
      <c r="S14" s="114">
        <v>0.2</v>
      </c>
      <c r="U14" s="108">
        <v>21</v>
      </c>
      <c r="V14" s="114">
        <v>0.11</v>
      </c>
      <c r="W14" s="114">
        <v>0.18</v>
      </c>
      <c r="X14" s="114">
        <v>0.13</v>
      </c>
      <c r="Y14" s="114">
        <v>0.2</v>
      </c>
      <c r="Z14" s="114">
        <v>0.13</v>
      </c>
      <c r="AA14" s="114">
        <v>0.2</v>
      </c>
      <c r="AC14" s="108">
        <v>21</v>
      </c>
      <c r="AD14" s="114">
        <v>7.4999999999999997E-2</v>
      </c>
      <c r="AE14" s="114">
        <v>0.1</v>
      </c>
      <c r="AF14" s="114">
        <v>8.5000000000000006E-2</v>
      </c>
      <c r="AG14" s="114">
        <v>0.11</v>
      </c>
      <c r="AH14" s="114">
        <v>8.5000000000000006E-2</v>
      </c>
      <c r="AI14" s="114">
        <v>0.11</v>
      </c>
      <c r="AK14" s="108">
        <v>21</v>
      </c>
      <c r="AL14" s="114">
        <v>0.1</v>
      </c>
      <c r="AM14" s="114">
        <v>0.16</v>
      </c>
      <c r="AN14" s="114">
        <v>0.1</v>
      </c>
      <c r="AO14" s="114">
        <v>0.16</v>
      </c>
      <c r="AP14" s="114">
        <v>0.1</v>
      </c>
      <c r="AQ14" s="114">
        <v>0.16</v>
      </c>
    </row>
    <row r="15" spans="2:43">
      <c r="E15" s="112">
        <v>22</v>
      </c>
      <c r="F15" s="110">
        <f>+IF('Calcula Tarifa'!$B$5="Pesos",IF('Calcula Tarifa'!$B$6="M",AL15,AM15),IF('Calcula Tarifa'!$B$5="Pesos Revaluables",IF('Calcula Tarifa'!$B$6="M",AN15,AO15),IF('Calcula Tarifa'!$B$6="M",AP15,AQ15)))</f>
        <v>0.1</v>
      </c>
      <c r="G15" s="113">
        <f>+IF('Calcula Tarifa'!$B$5="Pesos",IF('Calcula Tarifa'!$B$6="M",AD15,AE15),IF('Calcula Tarifa'!$B$5="Pesos Revaluables",IF('Calcula Tarifa'!$B$6="M",AF15,AG15),IF('Calcula Tarifa'!$B$6="M",AH15,AI15)))</f>
        <v>7.4999999999999997E-2</v>
      </c>
      <c r="H15" s="113">
        <f>+IF('Calcula Tarifa'!$B$5="Pesos",IF('Calcula Tarifa'!$B$6="M",V15,W15),IF('Calcula Tarifa'!$B$5="Pesos Revaluables",IF('Calcula Tarifa'!$B$6="M",X15,Y15),IF('Calcula Tarifa'!$B$6="M",Z15,AA15)))</f>
        <v>0.11</v>
      </c>
      <c r="I15" s="113">
        <f>+IF('Calcula Tarifa'!$B$5="Pesos",IF('Calcula Tarifa'!$B$6="M",N15,O15),IF('Calcula Tarifa'!$B$5="Pesos Revaluables",IF('Calcula Tarifa'!$B$6="M",P15,Q15),IF('Calcula Tarifa'!$B$6="M",R15,S15)))</f>
        <v>0.13500000000000001</v>
      </c>
      <c r="M15" s="108">
        <v>22</v>
      </c>
      <c r="N15" s="114">
        <v>0.13500000000000001</v>
      </c>
      <c r="O15" s="114">
        <v>0.17</v>
      </c>
      <c r="P15" s="114">
        <v>0.17499999999999999</v>
      </c>
      <c r="Q15" s="114">
        <v>0.2</v>
      </c>
      <c r="R15" s="114">
        <v>0.17499999999999999</v>
      </c>
      <c r="S15" s="114">
        <v>0.2</v>
      </c>
      <c r="U15" s="108">
        <v>22</v>
      </c>
      <c r="V15" s="114">
        <v>0.11</v>
      </c>
      <c r="W15" s="114">
        <v>0.18</v>
      </c>
      <c r="X15" s="114">
        <v>0.13</v>
      </c>
      <c r="Y15" s="114">
        <v>0.2</v>
      </c>
      <c r="Z15" s="114">
        <v>0.13</v>
      </c>
      <c r="AA15" s="114">
        <v>0.2</v>
      </c>
      <c r="AC15" s="108">
        <v>22</v>
      </c>
      <c r="AD15" s="114">
        <v>7.4999999999999997E-2</v>
      </c>
      <c r="AE15" s="114">
        <v>0.1</v>
      </c>
      <c r="AF15" s="114">
        <v>8.5000000000000006E-2</v>
      </c>
      <c r="AG15" s="114">
        <v>0.11</v>
      </c>
      <c r="AH15" s="114">
        <v>8.5000000000000006E-2</v>
      </c>
      <c r="AI15" s="114">
        <v>0.11</v>
      </c>
      <c r="AK15" s="108">
        <v>22</v>
      </c>
      <c r="AL15" s="114">
        <v>0.1</v>
      </c>
      <c r="AM15" s="114">
        <v>0.16</v>
      </c>
      <c r="AN15" s="114">
        <v>0.1</v>
      </c>
      <c r="AO15" s="114">
        <v>0.16</v>
      </c>
      <c r="AP15" s="114">
        <v>0.1</v>
      </c>
      <c r="AQ15" s="114">
        <v>0.16</v>
      </c>
    </row>
    <row r="16" spans="2:43">
      <c r="E16" s="112">
        <v>23</v>
      </c>
      <c r="F16" s="110">
        <f>+IF('Calcula Tarifa'!$B$5="Pesos",IF('Calcula Tarifa'!$B$6="M",AL16,AM16),IF('Calcula Tarifa'!$B$5="Pesos Revaluables",IF('Calcula Tarifa'!$B$6="M",AN16,AO16),IF('Calcula Tarifa'!$B$6="M",AP16,AQ16)))</f>
        <v>0.1</v>
      </c>
      <c r="G16" s="113">
        <f>+IF('Calcula Tarifa'!$B$5="Pesos",IF('Calcula Tarifa'!$B$6="M",AD16,AE16),IF('Calcula Tarifa'!$B$5="Pesos Revaluables",IF('Calcula Tarifa'!$B$6="M",AF16,AG16),IF('Calcula Tarifa'!$B$6="M",AH16,AI16)))</f>
        <v>7.4999999999999997E-2</v>
      </c>
      <c r="H16" s="113">
        <f>+IF('Calcula Tarifa'!$B$5="Pesos",IF('Calcula Tarifa'!$B$6="M",V16,W16),IF('Calcula Tarifa'!$B$5="Pesos Revaluables",IF('Calcula Tarifa'!$B$6="M",X16,Y16),IF('Calcula Tarifa'!$B$6="M",Z16,AA16)))</f>
        <v>0.11</v>
      </c>
      <c r="I16" s="113">
        <f>+IF('Calcula Tarifa'!$B$5="Pesos",IF('Calcula Tarifa'!$B$6="M",N16,O16),IF('Calcula Tarifa'!$B$5="Pesos Revaluables",IF('Calcula Tarifa'!$B$6="M",P16,Q16),IF('Calcula Tarifa'!$B$6="M",R16,S16)))</f>
        <v>0.13500000000000001</v>
      </c>
      <c r="M16" s="108">
        <v>23</v>
      </c>
      <c r="N16" s="114">
        <v>0.13500000000000001</v>
      </c>
      <c r="O16" s="114">
        <v>0.17</v>
      </c>
      <c r="P16" s="114">
        <v>0.17499999999999999</v>
      </c>
      <c r="Q16" s="114">
        <v>0.2</v>
      </c>
      <c r="R16" s="114">
        <v>0.17499999999999999</v>
      </c>
      <c r="S16" s="114">
        <v>0.2</v>
      </c>
      <c r="U16" s="108">
        <v>23</v>
      </c>
      <c r="V16" s="114">
        <v>0.11</v>
      </c>
      <c r="W16" s="114">
        <v>0.18</v>
      </c>
      <c r="X16" s="114">
        <v>0.13</v>
      </c>
      <c r="Y16" s="114">
        <v>0.2</v>
      </c>
      <c r="Z16" s="114">
        <v>0.13</v>
      </c>
      <c r="AA16" s="114">
        <v>0.2</v>
      </c>
      <c r="AC16" s="108">
        <v>23</v>
      </c>
      <c r="AD16" s="114">
        <v>7.4999999999999997E-2</v>
      </c>
      <c r="AE16" s="114">
        <v>0.1</v>
      </c>
      <c r="AF16" s="114">
        <v>8.5000000000000006E-2</v>
      </c>
      <c r="AG16" s="114">
        <v>0.11</v>
      </c>
      <c r="AH16" s="114">
        <v>8.5000000000000006E-2</v>
      </c>
      <c r="AI16" s="114">
        <v>0.11</v>
      </c>
      <c r="AK16" s="108">
        <v>23</v>
      </c>
      <c r="AL16" s="114">
        <v>0.1</v>
      </c>
      <c r="AM16" s="114">
        <v>0.16</v>
      </c>
      <c r="AN16" s="114">
        <v>0.1</v>
      </c>
      <c r="AO16" s="114">
        <v>0.16</v>
      </c>
      <c r="AP16" s="114">
        <v>0.1</v>
      </c>
      <c r="AQ16" s="114">
        <v>0.16</v>
      </c>
    </row>
    <row r="17" spans="5:43">
      <c r="E17" s="112">
        <v>24</v>
      </c>
      <c r="F17" s="110">
        <f>+IF('Calcula Tarifa'!$B$5="Pesos",IF('Calcula Tarifa'!$B$6="M",AL17,AM17),IF('Calcula Tarifa'!$B$5="Pesos Revaluables",IF('Calcula Tarifa'!$B$6="M",AN17,AO17),IF('Calcula Tarifa'!$B$6="M",AP17,AQ17)))</f>
        <v>0.1</v>
      </c>
      <c r="G17" s="113">
        <f>+IF('Calcula Tarifa'!$B$5="Pesos",IF('Calcula Tarifa'!$B$6="M",AD17,AE17),IF('Calcula Tarifa'!$B$5="Pesos Revaluables",IF('Calcula Tarifa'!$B$6="M",AF17,AG17),IF('Calcula Tarifa'!$B$6="M",AH17,AI17)))</f>
        <v>7.4999999999999997E-2</v>
      </c>
      <c r="H17" s="113">
        <f>+IF('Calcula Tarifa'!$B$5="Pesos",IF('Calcula Tarifa'!$B$6="M",V17,W17),IF('Calcula Tarifa'!$B$5="Pesos Revaluables",IF('Calcula Tarifa'!$B$6="M",X17,Y17),IF('Calcula Tarifa'!$B$6="M",Z17,AA17)))</f>
        <v>0.11</v>
      </c>
      <c r="I17" s="113">
        <f>+IF('Calcula Tarifa'!$B$5="Pesos",IF('Calcula Tarifa'!$B$6="M",N17,O17),IF('Calcula Tarifa'!$B$5="Pesos Revaluables",IF('Calcula Tarifa'!$B$6="M",P17,Q17),IF('Calcula Tarifa'!$B$6="M",R17,S17)))</f>
        <v>0.13500000000000001</v>
      </c>
      <c r="M17" s="108">
        <v>24</v>
      </c>
      <c r="N17" s="114">
        <v>0.13500000000000001</v>
      </c>
      <c r="O17" s="114">
        <v>0.17</v>
      </c>
      <c r="P17" s="114">
        <v>0.17499999999999999</v>
      </c>
      <c r="Q17" s="114">
        <v>0.2</v>
      </c>
      <c r="R17" s="114">
        <v>0.17499999999999999</v>
      </c>
      <c r="S17" s="114">
        <v>0.2</v>
      </c>
      <c r="U17" s="108">
        <v>24</v>
      </c>
      <c r="V17" s="114">
        <v>0.11</v>
      </c>
      <c r="W17" s="114">
        <v>0.18</v>
      </c>
      <c r="X17" s="114">
        <v>0.13</v>
      </c>
      <c r="Y17" s="114">
        <v>0.2</v>
      </c>
      <c r="Z17" s="114">
        <v>0.13</v>
      </c>
      <c r="AA17" s="114">
        <v>0.2</v>
      </c>
      <c r="AC17" s="108">
        <v>24</v>
      </c>
      <c r="AD17" s="114">
        <v>7.4999999999999997E-2</v>
      </c>
      <c r="AE17" s="114">
        <v>0.1</v>
      </c>
      <c r="AF17" s="114">
        <v>8.5000000000000006E-2</v>
      </c>
      <c r="AG17" s="114">
        <v>0.11</v>
      </c>
      <c r="AH17" s="114">
        <v>8.5000000000000006E-2</v>
      </c>
      <c r="AI17" s="114">
        <v>0.11</v>
      </c>
      <c r="AK17" s="108">
        <v>24</v>
      </c>
      <c r="AL17" s="114">
        <v>0.1</v>
      </c>
      <c r="AM17" s="114">
        <v>0.16</v>
      </c>
      <c r="AN17" s="114">
        <v>0.1</v>
      </c>
      <c r="AO17" s="114">
        <v>0.16</v>
      </c>
      <c r="AP17" s="114">
        <v>0.1</v>
      </c>
      <c r="AQ17" s="114">
        <v>0.16</v>
      </c>
    </row>
    <row r="18" spans="5:43">
      <c r="E18" s="112">
        <v>25</v>
      </c>
      <c r="F18" s="110">
        <f>+IF('Calcula Tarifa'!$B$5="Pesos",IF('Calcula Tarifa'!$B$6="M",AL18,AM18),IF('Calcula Tarifa'!$B$5="Pesos Revaluables",IF('Calcula Tarifa'!$B$6="M",AN18,AO18),IF('Calcula Tarifa'!$B$6="M",AP18,AQ18)))</f>
        <v>0.1</v>
      </c>
      <c r="G18" s="113">
        <f>+IF('Calcula Tarifa'!$B$5="Pesos",IF('Calcula Tarifa'!$B$6="M",AD18,AE18),IF('Calcula Tarifa'!$B$5="Pesos Revaluables",IF('Calcula Tarifa'!$B$6="M",AF18,AG18),IF('Calcula Tarifa'!$B$6="M",AH18,AI18)))</f>
        <v>7.4999999999999997E-2</v>
      </c>
      <c r="H18" s="113">
        <f>+IF('Calcula Tarifa'!$B$5="Pesos",IF('Calcula Tarifa'!$B$6="M",V18,W18),IF('Calcula Tarifa'!$B$5="Pesos Revaluables",IF('Calcula Tarifa'!$B$6="M",X18,Y18),IF('Calcula Tarifa'!$B$6="M",Z18,AA18)))</f>
        <v>0.11</v>
      </c>
      <c r="I18" s="113">
        <f>+IF('Calcula Tarifa'!$B$5="Pesos",IF('Calcula Tarifa'!$B$6="M",N18,O18),IF('Calcula Tarifa'!$B$5="Pesos Revaluables",IF('Calcula Tarifa'!$B$6="M",P18,Q18),IF('Calcula Tarifa'!$B$6="M",R18,S18)))</f>
        <v>0.13500000000000001</v>
      </c>
      <c r="M18" s="108">
        <v>25</v>
      </c>
      <c r="N18" s="114">
        <v>0.13500000000000001</v>
      </c>
      <c r="O18" s="114">
        <v>0.17</v>
      </c>
      <c r="P18" s="114">
        <v>0.17499999999999999</v>
      </c>
      <c r="Q18" s="114">
        <v>0.2</v>
      </c>
      <c r="R18" s="114">
        <v>0.17499999999999999</v>
      </c>
      <c r="S18" s="114">
        <v>0.2</v>
      </c>
      <c r="U18" s="108">
        <v>25</v>
      </c>
      <c r="V18" s="114">
        <v>0.11</v>
      </c>
      <c r="W18" s="114">
        <v>0.18</v>
      </c>
      <c r="X18" s="114">
        <v>0.13</v>
      </c>
      <c r="Y18" s="114">
        <v>0.2</v>
      </c>
      <c r="Z18" s="114">
        <v>0.13</v>
      </c>
      <c r="AA18" s="114">
        <v>0.2</v>
      </c>
      <c r="AC18" s="108">
        <v>25</v>
      </c>
      <c r="AD18" s="114">
        <v>7.4999999999999997E-2</v>
      </c>
      <c r="AE18" s="114">
        <v>0.1</v>
      </c>
      <c r="AF18" s="114">
        <v>8.5000000000000006E-2</v>
      </c>
      <c r="AG18" s="114">
        <v>0.11</v>
      </c>
      <c r="AH18" s="114">
        <v>8.5000000000000006E-2</v>
      </c>
      <c r="AI18" s="114">
        <v>0.11</v>
      </c>
      <c r="AK18" s="108">
        <v>25</v>
      </c>
      <c r="AL18" s="114">
        <v>0.1</v>
      </c>
      <c r="AM18" s="114">
        <v>0.16</v>
      </c>
      <c r="AN18" s="114">
        <v>0.1</v>
      </c>
      <c r="AO18" s="114">
        <v>0.16</v>
      </c>
      <c r="AP18" s="114">
        <v>0.1</v>
      </c>
      <c r="AQ18" s="114">
        <v>0.16</v>
      </c>
    </row>
    <row r="19" spans="5:43">
      <c r="E19" s="112">
        <v>26</v>
      </c>
      <c r="F19" s="110">
        <f>+IF('Calcula Tarifa'!$B$5="Pesos",IF('Calcula Tarifa'!$B$6="M",AL19,AM19),IF('Calcula Tarifa'!$B$5="Pesos Revaluables",IF('Calcula Tarifa'!$B$6="M",AN19,AO19),IF('Calcula Tarifa'!$B$6="M",AP19,AQ19)))</f>
        <v>0.1</v>
      </c>
      <c r="G19" s="113">
        <f>+IF('Calcula Tarifa'!$B$5="Pesos",IF('Calcula Tarifa'!$B$6="M",AD19,AE19),IF('Calcula Tarifa'!$B$5="Pesos Revaluables",IF('Calcula Tarifa'!$B$6="M",AF19,AG19),IF('Calcula Tarifa'!$B$6="M",AH19,AI19)))</f>
        <v>7.4999999999999997E-2</v>
      </c>
      <c r="H19" s="113">
        <f>+IF('Calcula Tarifa'!$B$5="Pesos",IF('Calcula Tarifa'!$B$6="M",V19,W19),IF('Calcula Tarifa'!$B$5="Pesos Revaluables",IF('Calcula Tarifa'!$B$6="M",X19,Y19),IF('Calcula Tarifa'!$B$6="M",Z19,AA19)))</f>
        <v>0.11</v>
      </c>
      <c r="I19" s="113">
        <f>+IF('Calcula Tarifa'!$B$5="Pesos",IF('Calcula Tarifa'!$B$6="M",N19,O19),IF('Calcula Tarifa'!$B$5="Pesos Revaluables",IF('Calcula Tarifa'!$B$6="M",P19,Q19),IF('Calcula Tarifa'!$B$6="M",R19,S19)))</f>
        <v>0.13500000000000001</v>
      </c>
      <c r="M19" s="108">
        <v>26</v>
      </c>
      <c r="N19" s="114">
        <v>0.13500000000000001</v>
      </c>
      <c r="O19" s="114">
        <v>0.17</v>
      </c>
      <c r="P19" s="114">
        <v>0.17499999999999999</v>
      </c>
      <c r="Q19" s="114">
        <v>0.2</v>
      </c>
      <c r="R19" s="114">
        <v>0.17499999999999999</v>
      </c>
      <c r="S19" s="114">
        <v>0.2</v>
      </c>
      <c r="U19" s="108">
        <v>26</v>
      </c>
      <c r="V19" s="114">
        <v>0.11</v>
      </c>
      <c r="W19" s="114">
        <v>0.18</v>
      </c>
      <c r="X19" s="114">
        <v>0.13</v>
      </c>
      <c r="Y19" s="114">
        <v>0.2</v>
      </c>
      <c r="Z19" s="114">
        <v>0.13</v>
      </c>
      <c r="AA19" s="114">
        <v>0.2</v>
      </c>
      <c r="AC19" s="108">
        <v>26</v>
      </c>
      <c r="AD19" s="114">
        <v>7.4999999999999997E-2</v>
      </c>
      <c r="AE19" s="114">
        <v>0.1</v>
      </c>
      <c r="AF19" s="114">
        <v>8.5000000000000006E-2</v>
      </c>
      <c r="AG19" s="114">
        <v>0.11</v>
      </c>
      <c r="AH19" s="114">
        <v>8.5000000000000006E-2</v>
      </c>
      <c r="AI19" s="114">
        <v>0.11</v>
      </c>
      <c r="AK19" s="108">
        <v>26</v>
      </c>
      <c r="AL19" s="114">
        <v>0.1</v>
      </c>
      <c r="AM19" s="114">
        <v>0.16</v>
      </c>
      <c r="AN19" s="114">
        <v>0.1</v>
      </c>
      <c r="AO19" s="114">
        <v>0.16</v>
      </c>
      <c r="AP19" s="114">
        <v>0.1</v>
      </c>
      <c r="AQ19" s="114">
        <v>0.16</v>
      </c>
    </row>
    <row r="20" spans="5:43">
      <c r="E20" s="112">
        <v>27</v>
      </c>
      <c r="F20" s="110">
        <f>+IF('Calcula Tarifa'!$B$5="Pesos",IF('Calcula Tarifa'!$B$6="M",AL20,AM20),IF('Calcula Tarifa'!$B$5="Pesos Revaluables",IF('Calcula Tarifa'!$B$6="M",AN20,AO20),IF('Calcula Tarifa'!$B$6="M",AP20,AQ20)))</f>
        <v>0.1</v>
      </c>
      <c r="G20" s="113">
        <f>+IF('Calcula Tarifa'!$B$5="Pesos",IF('Calcula Tarifa'!$B$6="M",AD20,AE20),IF('Calcula Tarifa'!$B$5="Pesos Revaluables",IF('Calcula Tarifa'!$B$6="M",AF20,AG20),IF('Calcula Tarifa'!$B$6="M",AH20,AI20)))</f>
        <v>7.4999999999999997E-2</v>
      </c>
      <c r="H20" s="113">
        <f>+IF('Calcula Tarifa'!$B$5="Pesos",IF('Calcula Tarifa'!$B$6="M",V20,W20),IF('Calcula Tarifa'!$B$5="Pesos Revaluables",IF('Calcula Tarifa'!$B$6="M",X20,Y20),IF('Calcula Tarifa'!$B$6="M",Z20,AA20)))</f>
        <v>0.11</v>
      </c>
      <c r="I20" s="113">
        <f>+IF('Calcula Tarifa'!$B$5="Pesos",IF('Calcula Tarifa'!$B$6="M",N20,O20),IF('Calcula Tarifa'!$B$5="Pesos Revaluables",IF('Calcula Tarifa'!$B$6="M",P20,Q20),IF('Calcula Tarifa'!$B$6="M",R20,S20)))</f>
        <v>0.13500000000000001</v>
      </c>
      <c r="M20" s="108">
        <v>27</v>
      </c>
      <c r="N20" s="114">
        <v>0.13500000000000001</v>
      </c>
      <c r="O20" s="114">
        <v>0.17</v>
      </c>
      <c r="P20" s="114">
        <v>0.17499999999999999</v>
      </c>
      <c r="Q20" s="114">
        <v>0.2</v>
      </c>
      <c r="R20" s="114">
        <v>0.17499999999999999</v>
      </c>
      <c r="S20" s="114">
        <v>0.2</v>
      </c>
      <c r="U20" s="108">
        <v>27</v>
      </c>
      <c r="V20" s="114">
        <v>0.11</v>
      </c>
      <c r="W20" s="114">
        <v>0.18</v>
      </c>
      <c r="X20" s="114">
        <v>0.13</v>
      </c>
      <c r="Y20" s="114">
        <v>0.2</v>
      </c>
      <c r="Z20" s="114">
        <v>0.13</v>
      </c>
      <c r="AA20" s="114">
        <v>0.2</v>
      </c>
      <c r="AC20" s="108">
        <v>27</v>
      </c>
      <c r="AD20" s="114">
        <v>7.4999999999999997E-2</v>
      </c>
      <c r="AE20" s="114">
        <v>0.1</v>
      </c>
      <c r="AF20" s="114">
        <v>8.5000000000000006E-2</v>
      </c>
      <c r="AG20" s="114">
        <v>0.11</v>
      </c>
      <c r="AH20" s="114">
        <v>8.5000000000000006E-2</v>
      </c>
      <c r="AI20" s="114">
        <v>0.11</v>
      </c>
      <c r="AK20" s="108">
        <v>27</v>
      </c>
      <c r="AL20" s="114">
        <v>0.1</v>
      </c>
      <c r="AM20" s="114">
        <v>0.16</v>
      </c>
      <c r="AN20" s="114">
        <v>0.1</v>
      </c>
      <c r="AO20" s="114">
        <v>0.16</v>
      </c>
      <c r="AP20" s="114">
        <v>0.1</v>
      </c>
      <c r="AQ20" s="114">
        <v>0.16</v>
      </c>
    </row>
    <row r="21" spans="5:43">
      <c r="E21" s="112">
        <v>28</v>
      </c>
      <c r="F21" s="110">
        <f>+IF('Calcula Tarifa'!$B$5="Pesos",IF('Calcula Tarifa'!$B$6="M",AL21,AM21),IF('Calcula Tarifa'!$B$5="Pesos Revaluables",IF('Calcula Tarifa'!$B$6="M",AN21,AO21),IF('Calcula Tarifa'!$B$6="M",AP21,AQ21)))</f>
        <v>0.1</v>
      </c>
      <c r="G21" s="113">
        <f>+IF('Calcula Tarifa'!$B$5="Pesos",IF('Calcula Tarifa'!$B$6="M",AD21,AE21),IF('Calcula Tarifa'!$B$5="Pesos Revaluables",IF('Calcula Tarifa'!$B$6="M",AF21,AG21),IF('Calcula Tarifa'!$B$6="M",AH21,AI21)))</f>
        <v>7.4999999999999997E-2</v>
      </c>
      <c r="H21" s="113">
        <f>+IF('Calcula Tarifa'!$B$5="Pesos",IF('Calcula Tarifa'!$B$6="M",V21,W21),IF('Calcula Tarifa'!$B$5="Pesos Revaluables",IF('Calcula Tarifa'!$B$6="M",X21,Y21),IF('Calcula Tarifa'!$B$6="M",Z21,AA21)))</f>
        <v>0.11</v>
      </c>
      <c r="I21" s="113">
        <f>+IF('Calcula Tarifa'!$B$5="Pesos",IF('Calcula Tarifa'!$B$6="M",N21,O21),IF('Calcula Tarifa'!$B$5="Pesos Revaluables",IF('Calcula Tarifa'!$B$6="M",P21,Q21),IF('Calcula Tarifa'!$B$6="M",R21,S21)))</f>
        <v>0.13500000000000001</v>
      </c>
      <c r="M21" s="108">
        <v>28</v>
      </c>
      <c r="N21" s="114">
        <v>0.13500000000000001</v>
      </c>
      <c r="O21" s="114">
        <v>0.17</v>
      </c>
      <c r="P21" s="114">
        <v>0.17499999999999999</v>
      </c>
      <c r="Q21" s="114">
        <v>0.2</v>
      </c>
      <c r="R21" s="114">
        <v>0.17499999999999999</v>
      </c>
      <c r="S21" s="114">
        <v>0.2</v>
      </c>
      <c r="U21" s="108">
        <v>28</v>
      </c>
      <c r="V21" s="114">
        <v>0.11</v>
      </c>
      <c r="W21" s="114">
        <v>0.18</v>
      </c>
      <c r="X21" s="114">
        <v>0.13</v>
      </c>
      <c r="Y21" s="114">
        <v>0.2</v>
      </c>
      <c r="Z21" s="114">
        <v>0.13</v>
      </c>
      <c r="AA21" s="114">
        <v>0.2</v>
      </c>
      <c r="AC21" s="108">
        <v>28</v>
      </c>
      <c r="AD21" s="114">
        <v>7.4999999999999997E-2</v>
      </c>
      <c r="AE21" s="114">
        <v>0.1</v>
      </c>
      <c r="AF21" s="114">
        <v>8.5000000000000006E-2</v>
      </c>
      <c r="AG21" s="114">
        <v>0.11</v>
      </c>
      <c r="AH21" s="114">
        <v>8.5000000000000006E-2</v>
      </c>
      <c r="AI21" s="114">
        <v>0.11</v>
      </c>
      <c r="AK21" s="108">
        <v>28</v>
      </c>
      <c r="AL21" s="114">
        <v>0.1</v>
      </c>
      <c r="AM21" s="114">
        <v>0.16</v>
      </c>
      <c r="AN21" s="114">
        <v>0.1</v>
      </c>
      <c r="AO21" s="114">
        <v>0.16</v>
      </c>
      <c r="AP21" s="114">
        <v>0.1</v>
      </c>
      <c r="AQ21" s="114">
        <v>0.16</v>
      </c>
    </row>
    <row r="22" spans="5:43">
      <c r="E22" s="112">
        <v>29</v>
      </c>
      <c r="F22" s="110">
        <f>+IF('Calcula Tarifa'!$B$5="Pesos",IF('Calcula Tarifa'!$B$6="M",AL22,AM22),IF('Calcula Tarifa'!$B$5="Pesos Revaluables",IF('Calcula Tarifa'!$B$6="M",AN22,AO22),IF('Calcula Tarifa'!$B$6="M",AP22,AQ22)))</f>
        <v>0.1</v>
      </c>
      <c r="G22" s="113">
        <f>+IF('Calcula Tarifa'!$B$5="Pesos",IF('Calcula Tarifa'!$B$6="M",AD22,AE22),IF('Calcula Tarifa'!$B$5="Pesos Revaluables",IF('Calcula Tarifa'!$B$6="M",AF22,AG22),IF('Calcula Tarifa'!$B$6="M",AH22,AI22)))</f>
        <v>7.4999999999999997E-2</v>
      </c>
      <c r="H22" s="113">
        <f>+IF('Calcula Tarifa'!$B$5="Pesos",IF('Calcula Tarifa'!$B$6="M",V22,W22),IF('Calcula Tarifa'!$B$5="Pesos Revaluables",IF('Calcula Tarifa'!$B$6="M",X22,Y22),IF('Calcula Tarifa'!$B$6="M",Z22,AA22)))</f>
        <v>0.11</v>
      </c>
      <c r="I22" s="113">
        <f>+IF('Calcula Tarifa'!$B$5="Pesos",IF('Calcula Tarifa'!$B$6="M",N22,O22),IF('Calcula Tarifa'!$B$5="Pesos Revaluables",IF('Calcula Tarifa'!$B$6="M",P22,Q22),IF('Calcula Tarifa'!$B$6="M",R22,S22)))</f>
        <v>0.13500000000000001</v>
      </c>
      <c r="M22" s="108">
        <v>29</v>
      </c>
      <c r="N22" s="114">
        <v>0.13500000000000001</v>
      </c>
      <c r="O22" s="114">
        <v>0.17</v>
      </c>
      <c r="P22" s="114">
        <v>0.17499999999999999</v>
      </c>
      <c r="Q22" s="114">
        <v>0.2</v>
      </c>
      <c r="R22" s="114">
        <v>0.17499999999999999</v>
      </c>
      <c r="S22" s="114">
        <v>0.2</v>
      </c>
      <c r="U22" s="108">
        <v>29</v>
      </c>
      <c r="V22" s="114">
        <v>0.11</v>
      </c>
      <c r="W22" s="114">
        <v>0.18</v>
      </c>
      <c r="X22" s="114">
        <v>0.13</v>
      </c>
      <c r="Y22" s="114">
        <v>0.2</v>
      </c>
      <c r="Z22" s="114">
        <v>0.13</v>
      </c>
      <c r="AA22" s="114">
        <v>0.2</v>
      </c>
      <c r="AC22" s="108">
        <v>29</v>
      </c>
      <c r="AD22" s="114">
        <v>7.4999999999999997E-2</v>
      </c>
      <c r="AE22" s="114">
        <v>0.1</v>
      </c>
      <c r="AF22" s="114">
        <v>8.5000000000000006E-2</v>
      </c>
      <c r="AG22" s="114">
        <v>0.11</v>
      </c>
      <c r="AH22" s="114">
        <v>8.5000000000000006E-2</v>
      </c>
      <c r="AI22" s="114">
        <v>0.11</v>
      </c>
      <c r="AK22" s="108">
        <v>29</v>
      </c>
      <c r="AL22" s="114">
        <v>0.1</v>
      </c>
      <c r="AM22" s="114">
        <v>0.16</v>
      </c>
      <c r="AN22" s="114">
        <v>0.1</v>
      </c>
      <c r="AO22" s="114">
        <v>0.16</v>
      </c>
      <c r="AP22" s="114">
        <v>0.1</v>
      </c>
      <c r="AQ22" s="114">
        <v>0.16</v>
      </c>
    </row>
    <row r="23" spans="5:43">
      <c r="E23" s="112">
        <v>30</v>
      </c>
      <c r="F23" s="110">
        <f>+IF('Calcula Tarifa'!$B$5="Pesos",IF('Calcula Tarifa'!$B$6="M",AL23,AM23),IF('Calcula Tarifa'!$B$5="Pesos Revaluables",IF('Calcula Tarifa'!$B$6="M",AN23,AO23),IF('Calcula Tarifa'!$B$6="M",AP23,AQ23)))</f>
        <v>0.1</v>
      </c>
      <c r="G23" s="113">
        <f>+IF('Calcula Tarifa'!$B$5="Pesos",IF('Calcula Tarifa'!$B$6="M",AD23,AE23),IF('Calcula Tarifa'!$B$5="Pesos Revaluables",IF('Calcula Tarifa'!$B$6="M",AF23,AG23),IF('Calcula Tarifa'!$B$6="M",AH23,AI23)))</f>
        <v>7.4999999999999997E-2</v>
      </c>
      <c r="H23" s="113">
        <f>+IF('Calcula Tarifa'!$B$5="Pesos",IF('Calcula Tarifa'!$B$6="M",V23,W23),IF('Calcula Tarifa'!$B$5="Pesos Revaluables",IF('Calcula Tarifa'!$B$6="M",X23,Y23),IF('Calcula Tarifa'!$B$6="M",Z23,AA23)))</f>
        <v>0.11</v>
      </c>
      <c r="I23" s="113">
        <f>+IF('Calcula Tarifa'!$B$5="Pesos",IF('Calcula Tarifa'!$B$6="M",N23,O23),IF('Calcula Tarifa'!$B$5="Pesos Revaluables",IF('Calcula Tarifa'!$B$6="M",P23,Q23),IF('Calcula Tarifa'!$B$6="M",R23,S23)))</f>
        <v>0.13500000000000001</v>
      </c>
      <c r="M23" s="108">
        <v>30</v>
      </c>
      <c r="N23" s="114">
        <v>0.13500000000000001</v>
      </c>
      <c r="O23" s="114">
        <v>0.17</v>
      </c>
      <c r="P23" s="114">
        <v>0.17499999999999999</v>
      </c>
      <c r="Q23" s="114">
        <v>0.2</v>
      </c>
      <c r="R23" s="114">
        <v>0.17499999999999999</v>
      </c>
      <c r="S23" s="114">
        <v>0.2</v>
      </c>
      <c r="U23" s="108">
        <v>30</v>
      </c>
      <c r="V23" s="114">
        <v>0.11</v>
      </c>
      <c r="W23" s="114">
        <v>0.18</v>
      </c>
      <c r="X23" s="114">
        <v>0.13</v>
      </c>
      <c r="Y23" s="114">
        <v>0.2</v>
      </c>
      <c r="Z23" s="114">
        <v>0.13</v>
      </c>
      <c r="AA23" s="114">
        <v>0.2</v>
      </c>
      <c r="AC23" s="108">
        <v>30</v>
      </c>
      <c r="AD23" s="114">
        <v>7.4999999999999997E-2</v>
      </c>
      <c r="AE23" s="114">
        <v>0.1</v>
      </c>
      <c r="AF23" s="114">
        <v>8.5000000000000006E-2</v>
      </c>
      <c r="AG23" s="114">
        <v>0.11</v>
      </c>
      <c r="AH23" s="114">
        <v>8.5000000000000006E-2</v>
      </c>
      <c r="AI23" s="114">
        <v>0.11</v>
      </c>
      <c r="AK23" s="108">
        <v>30</v>
      </c>
      <c r="AL23" s="114">
        <v>0.1</v>
      </c>
      <c r="AM23" s="114">
        <v>0.16</v>
      </c>
      <c r="AN23" s="114">
        <v>0.1</v>
      </c>
      <c r="AO23" s="114">
        <v>0.16</v>
      </c>
      <c r="AP23" s="114">
        <v>0.1</v>
      </c>
      <c r="AQ23" s="114">
        <v>0.16</v>
      </c>
    </row>
    <row r="24" spans="5:43">
      <c r="E24" s="112">
        <v>31</v>
      </c>
      <c r="F24" s="110">
        <f>+IF('Calcula Tarifa'!$B$5="Pesos",IF('Calcula Tarifa'!$B$6="M",AL24,AM24),IF('Calcula Tarifa'!$B$5="Pesos Revaluables",IF('Calcula Tarifa'!$B$6="M",AN24,AO24),IF('Calcula Tarifa'!$B$6="M",AP24,AQ24)))</f>
        <v>0.1</v>
      </c>
      <c r="G24" s="113">
        <f>+IF('Calcula Tarifa'!$B$5="Pesos",IF('Calcula Tarifa'!$B$6="M",AD24,AE24),IF('Calcula Tarifa'!$B$5="Pesos Revaluables",IF('Calcula Tarifa'!$B$6="M",AF24,AG24),IF('Calcula Tarifa'!$B$6="M",AH24,AI24)))</f>
        <v>7.4999999999999997E-2</v>
      </c>
      <c r="H24" s="113">
        <f>+IF('Calcula Tarifa'!$B$5="Pesos",IF('Calcula Tarifa'!$B$6="M",V24,W24),IF('Calcula Tarifa'!$B$5="Pesos Revaluables",IF('Calcula Tarifa'!$B$6="M",X24,Y24),IF('Calcula Tarifa'!$B$6="M",Z24,AA24)))</f>
        <v>0.11</v>
      </c>
      <c r="I24" s="113">
        <f>+IF('Calcula Tarifa'!$B$5="Pesos",IF('Calcula Tarifa'!$B$6="M",N24,O24),IF('Calcula Tarifa'!$B$5="Pesos Revaluables",IF('Calcula Tarifa'!$B$6="M",P24,Q24),IF('Calcula Tarifa'!$B$6="M",R24,S24)))</f>
        <v>0.13500000000000001</v>
      </c>
      <c r="M24" s="108">
        <v>31</v>
      </c>
      <c r="N24" s="114">
        <v>0.13500000000000001</v>
      </c>
      <c r="O24" s="114">
        <v>0.17</v>
      </c>
      <c r="P24" s="114">
        <v>0.17499999999999999</v>
      </c>
      <c r="Q24" s="114">
        <v>0.2</v>
      </c>
      <c r="R24" s="114">
        <v>0.17499999999999999</v>
      </c>
      <c r="S24" s="114">
        <v>0.2</v>
      </c>
      <c r="U24" s="108">
        <v>31</v>
      </c>
      <c r="V24" s="114">
        <v>0.11</v>
      </c>
      <c r="W24" s="114">
        <v>0.18</v>
      </c>
      <c r="X24" s="114">
        <v>0.13</v>
      </c>
      <c r="Y24" s="114">
        <v>0.2</v>
      </c>
      <c r="Z24" s="114">
        <v>0.13</v>
      </c>
      <c r="AA24" s="114">
        <v>0.2</v>
      </c>
      <c r="AC24" s="108">
        <v>31</v>
      </c>
      <c r="AD24" s="114">
        <v>7.4999999999999997E-2</v>
      </c>
      <c r="AE24" s="114">
        <v>0.1</v>
      </c>
      <c r="AF24" s="114">
        <v>8.5000000000000006E-2</v>
      </c>
      <c r="AG24" s="114">
        <v>0.11</v>
      </c>
      <c r="AH24" s="114">
        <v>8.5000000000000006E-2</v>
      </c>
      <c r="AI24" s="114">
        <v>0.11</v>
      </c>
      <c r="AK24" s="108">
        <v>31</v>
      </c>
      <c r="AL24" s="114">
        <v>0.1</v>
      </c>
      <c r="AM24" s="114">
        <v>0.16</v>
      </c>
      <c r="AN24" s="114">
        <v>0.1</v>
      </c>
      <c r="AO24" s="114">
        <v>0.16</v>
      </c>
      <c r="AP24" s="114">
        <v>0.1</v>
      </c>
      <c r="AQ24" s="114">
        <v>0.16</v>
      </c>
    </row>
    <row r="25" spans="5:43">
      <c r="E25" s="112">
        <v>32</v>
      </c>
      <c r="F25" s="110">
        <f>+IF('Calcula Tarifa'!$B$5="Pesos",IF('Calcula Tarifa'!$B$6="M",AL25,AM25),IF('Calcula Tarifa'!$B$5="Pesos Revaluables",IF('Calcula Tarifa'!$B$6="M",AN25,AO25),IF('Calcula Tarifa'!$B$6="M",AP25,AQ25)))</f>
        <v>0.1</v>
      </c>
      <c r="G25" s="113">
        <f>+IF('Calcula Tarifa'!$B$5="Pesos",IF('Calcula Tarifa'!$B$6="M",AD25,AE25),IF('Calcula Tarifa'!$B$5="Pesos Revaluables",IF('Calcula Tarifa'!$B$6="M",AF25,AG25),IF('Calcula Tarifa'!$B$6="M",AH25,AI25)))</f>
        <v>7.4999999999999997E-2</v>
      </c>
      <c r="H25" s="113">
        <f>+IF('Calcula Tarifa'!$B$5="Pesos",IF('Calcula Tarifa'!$B$6="M",V25,W25),IF('Calcula Tarifa'!$B$5="Pesos Revaluables",IF('Calcula Tarifa'!$B$6="M",X25,Y25),IF('Calcula Tarifa'!$B$6="M",Z25,AA25)))</f>
        <v>0.11</v>
      </c>
      <c r="I25" s="113">
        <f>+IF('Calcula Tarifa'!$B$5="Pesos",IF('Calcula Tarifa'!$B$6="M",N25,O25),IF('Calcula Tarifa'!$B$5="Pesos Revaluables",IF('Calcula Tarifa'!$B$6="M",P25,Q25),IF('Calcula Tarifa'!$B$6="M",R25,S25)))</f>
        <v>0.13500000000000001</v>
      </c>
      <c r="M25" s="108">
        <v>32</v>
      </c>
      <c r="N25" s="114">
        <v>0.13500000000000001</v>
      </c>
      <c r="O25" s="114">
        <v>0.17</v>
      </c>
      <c r="P25" s="114">
        <v>0.17499999999999999</v>
      </c>
      <c r="Q25" s="114">
        <v>0.2</v>
      </c>
      <c r="R25" s="114">
        <v>0.17499999999999999</v>
      </c>
      <c r="S25" s="114">
        <v>0.2</v>
      </c>
      <c r="U25" s="108">
        <v>32</v>
      </c>
      <c r="V25" s="114">
        <v>0.11</v>
      </c>
      <c r="W25" s="114">
        <v>0.18</v>
      </c>
      <c r="X25" s="114">
        <v>0.13</v>
      </c>
      <c r="Y25" s="114">
        <v>0.2</v>
      </c>
      <c r="Z25" s="114">
        <v>0.13</v>
      </c>
      <c r="AA25" s="114">
        <v>0.2</v>
      </c>
      <c r="AC25" s="108">
        <v>32</v>
      </c>
      <c r="AD25" s="114">
        <v>7.4999999999999997E-2</v>
      </c>
      <c r="AE25" s="114">
        <v>0.1</v>
      </c>
      <c r="AF25" s="114">
        <v>8.5000000000000006E-2</v>
      </c>
      <c r="AG25" s="114">
        <v>0.11</v>
      </c>
      <c r="AH25" s="114">
        <v>8.5000000000000006E-2</v>
      </c>
      <c r="AI25" s="114">
        <v>0.11</v>
      </c>
      <c r="AK25" s="108">
        <v>32</v>
      </c>
      <c r="AL25" s="114">
        <v>0.1</v>
      </c>
      <c r="AM25" s="114">
        <v>0.16</v>
      </c>
      <c r="AN25" s="114">
        <v>0.1</v>
      </c>
      <c r="AO25" s="114">
        <v>0.16</v>
      </c>
      <c r="AP25" s="114">
        <v>0.1</v>
      </c>
      <c r="AQ25" s="114">
        <v>0.16</v>
      </c>
    </row>
    <row r="26" spans="5:43">
      <c r="E26" s="112">
        <v>33</v>
      </c>
      <c r="F26" s="110">
        <f>+IF('Calcula Tarifa'!$B$5="Pesos",IF('Calcula Tarifa'!$B$6="M",AL26,AM26),IF('Calcula Tarifa'!$B$5="Pesos Revaluables",IF('Calcula Tarifa'!$B$6="M",AN26,AO26),IF('Calcula Tarifa'!$B$6="M",AP26,AQ26)))</f>
        <v>0.1</v>
      </c>
      <c r="G26" s="113">
        <f>+IF('Calcula Tarifa'!$B$5="Pesos",IF('Calcula Tarifa'!$B$6="M",AD26,AE26),IF('Calcula Tarifa'!$B$5="Pesos Revaluables",IF('Calcula Tarifa'!$B$6="M",AF26,AG26),IF('Calcula Tarifa'!$B$6="M",AH26,AI26)))</f>
        <v>7.4999999999999997E-2</v>
      </c>
      <c r="H26" s="113">
        <f>+IF('Calcula Tarifa'!$B$5="Pesos",IF('Calcula Tarifa'!$B$6="M",V26,W26),IF('Calcula Tarifa'!$B$5="Pesos Revaluables",IF('Calcula Tarifa'!$B$6="M",X26,Y26),IF('Calcula Tarifa'!$B$6="M",Z26,AA26)))</f>
        <v>0.11</v>
      </c>
      <c r="I26" s="113">
        <f>+IF('Calcula Tarifa'!$B$5="Pesos",IF('Calcula Tarifa'!$B$6="M",N26,O26),IF('Calcula Tarifa'!$B$5="Pesos Revaluables",IF('Calcula Tarifa'!$B$6="M",P26,Q26),IF('Calcula Tarifa'!$B$6="M",R26,S26)))</f>
        <v>0.13500000000000001</v>
      </c>
      <c r="M26" s="108">
        <v>33</v>
      </c>
      <c r="N26" s="114">
        <v>0.13500000000000001</v>
      </c>
      <c r="O26" s="114">
        <v>0.17</v>
      </c>
      <c r="P26" s="114">
        <v>0.17499999999999999</v>
      </c>
      <c r="Q26" s="114">
        <v>0.2</v>
      </c>
      <c r="R26" s="114">
        <v>0.17499999999999999</v>
      </c>
      <c r="S26" s="114">
        <v>0.2</v>
      </c>
      <c r="U26" s="108">
        <v>33</v>
      </c>
      <c r="V26" s="114">
        <v>0.11</v>
      </c>
      <c r="W26" s="114">
        <v>0.18</v>
      </c>
      <c r="X26" s="114">
        <v>0.13</v>
      </c>
      <c r="Y26" s="114">
        <v>0.2</v>
      </c>
      <c r="Z26" s="114">
        <v>0.13</v>
      </c>
      <c r="AA26" s="114">
        <v>0.2</v>
      </c>
      <c r="AC26" s="108">
        <v>33</v>
      </c>
      <c r="AD26" s="114">
        <v>7.4999999999999997E-2</v>
      </c>
      <c r="AE26" s="114">
        <v>0.1</v>
      </c>
      <c r="AF26" s="114">
        <v>8.5000000000000006E-2</v>
      </c>
      <c r="AG26" s="114">
        <v>0.11</v>
      </c>
      <c r="AH26" s="114">
        <v>8.5000000000000006E-2</v>
      </c>
      <c r="AI26" s="114">
        <v>0.11</v>
      </c>
      <c r="AK26" s="108">
        <v>33</v>
      </c>
      <c r="AL26" s="114">
        <v>0.1</v>
      </c>
      <c r="AM26" s="114">
        <v>0.16</v>
      </c>
      <c r="AN26" s="114">
        <v>0.1</v>
      </c>
      <c r="AO26" s="114">
        <v>0.16</v>
      </c>
      <c r="AP26" s="114">
        <v>0.1</v>
      </c>
      <c r="AQ26" s="114">
        <v>0.16</v>
      </c>
    </row>
    <row r="27" spans="5:43">
      <c r="E27" s="112">
        <v>34</v>
      </c>
      <c r="F27" s="110">
        <f>+IF('Calcula Tarifa'!$B$5="Pesos",IF('Calcula Tarifa'!$B$6="M",AL27,AM27),IF('Calcula Tarifa'!$B$5="Pesos Revaluables",IF('Calcula Tarifa'!$B$6="M",AN27,AO27),IF('Calcula Tarifa'!$B$6="M",AP27,AQ27)))</f>
        <v>0.1</v>
      </c>
      <c r="G27" s="113">
        <f>+IF('Calcula Tarifa'!$B$5="Pesos",IF('Calcula Tarifa'!$B$6="M",AD27,AE27),IF('Calcula Tarifa'!$B$5="Pesos Revaluables",IF('Calcula Tarifa'!$B$6="M",AF27,AG27),IF('Calcula Tarifa'!$B$6="M",AH27,AI27)))</f>
        <v>7.4999999999999997E-2</v>
      </c>
      <c r="H27" s="113">
        <f>+IF('Calcula Tarifa'!$B$5="Pesos",IF('Calcula Tarifa'!$B$6="M",V27,W27),IF('Calcula Tarifa'!$B$5="Pesos Revaluables",IF('Calcula Tarifa'!$B$6="M",X27,Y27),IF('Calcula Tarifa'!$B$6="M",Z27,AA27)))</f>
        <v>0.11</v>
      </c>
      <c r="I27" s="113">
        <f>+IF('Calcula Tarifa'!$B$5="Pesos",IF('Calcula Tarifa'!$B$6="M",N27,O27),IF('Calcula Tarifa'!$B$5="Pesos Revaluables",IF('Calcula Tarifa'!$B$6="M",P27,Q27),IF('Calcula Tarifa'!$B$6="M",R27,S27)))</f>
        <v>0.13500000000000001</v>
      </c>
      <c r="M27" s="108">
        <v>34</v>
      </c>
      <c r="N27" s="114">
        <v>0.13500000000000001</v>
      </c>
      <c r="O27" s="114">
        <v>0.17</v>
      </c>
      <c r="P27" s="114">
        <v>0.17499999999999999</v>
      </c>
      <c r="Q27" s="114">
        <v>0.2</v>
      </c>
      <c r="R27" s="114">
        <v>0.17499999999999999</v>
      </c>
      <c r="S27" s="114">
        <v>0.2</v>
      </c>
      <c r="U27" s="108">
        <v>34</v>
      </c>
      <c r="V27" s="114">
        <v>0.11</v>
      </c>
      <c r="W27" s="114">
        <v>0.18</v>
      </c>
      <c r="X27" s="114">
        <v>0.13</v>
      </c>
      <c r="Y27" s="114">
        <v>0.2</v>
      </c>
      <c r="Z27" s="114">
        <v>0.13</v>
      </c>
      <c r="AA27" s="114">
        <v>0.2</v>
      </c>
      <c r="AC27" s="108">
        <v>34</v>
      </c>
      <c r="AD27" s="114">
        <v>7.4999999999999997E-2</v>
      </c>
      <c r="AE27" s="114">
        <v>0.1</v>
      </c>
      <c r="AF27" s="114">
        <v>8.5000000000000006E-2</v>
      </c>
      <c r="AG27" s="114">
        <v>0.11</v>
      </c>
      <c r="AH27" s="114">
        <v>8.5000000000000006E-2</v>
      </c>
      <c r="AI27" s="114">
        <v>0.11</v>
      </c>
      <c r="AK27" s="108">
        <v>34</v>
      </c>
      <c r="AL27" s="114">
        <v>0.1</v>
      </c>
      <c r="AM27" s="114">
        <v>0.16</v>
      </c>
      <c r="AN27" s="114">
        <v>0.1</v>
      </c>
      <c r="AO27" s="114">
        <v>0.16</v>
      </c>
      <c r="AP27" s="114">
        <v>0.1</v>
      </c>
      <c r="AQ27" s="114">
        <v>0.16</v>
      </c>
    </row>
    <row r="28" spans="5:43">
      <c r="E28" s="112">
        <v>35</v>
      </c>
      <c r="F28" s="110">
        <f>+IF('Calcula Tarifa'!$B$5="Pesos",IF('Calcula Tarifa'!$B$6="M",AL28,AM28),IF('Calcula Tarifa'!$B$5="Pesos Revaluables",IF('Calcula Tarifa'!$B$6="M",AN28,AO28),IF('Calcula Tarifa'!$B$6="M",AP28,AQ28)))</f>
        <v>0.1</v>
      </c>
      <c r="G28" s="113">
        <f>+IF('Calcula Tarifa'!$B$5="Pesos",IF('Calcula Tarifa'!$B$6="M",AD28,AE28),IF('Calcula Tarifa'!$B$5="Pesos Revaluables",IF('Calcula Tarifa'!$B$6="M",AF28,AG28),IF('Calcula Tarifa'!$B$6="M",AH28,AI28)))</f>
        <v>7.4999999999999997E-2</v>
      </c>
      <c r="H28" s="113">
        <f>+IF('Calcula Tarifa'!$B$5="Pesos",IF('Calcula Tarifa'!$B$6="M",V28,W28),IF('Calcula Tarifa'!$B$5="Pesos Revaluables",IF('Calcula Tarifa'!$B$6="M",X28,Y28),IF('Calcula Tarifa'!$B$6="M",Z28,AA28)))</f>
        <v>0.11</v>
      </c>
      <c r="I28" s="113">
        <f>+IF('Calcula Tarifa'!$B$5="Pesos",IF('Calcula Tarifa'!$B$6="M",N28,O28),IF('Calcula Tarifa'!$B$5="Pesos Revaluables",IF('Calcula Tarifa'!$B$6="M",P28,Q28),IF('Calcula Tarifa'!$B$6="M",R28,S28)))</f>
        <v>0.13500000000000001</v>
      </c>
      <c r="M28" s="108">
        <v>35</v>
      </c>
      <c r="N28" s="114">
        <v>0.13500000000000001</v>
      </c>
      <c r="O28" s="114">
        <v>0.17</v>
      </c>
      <c r="P28" s="114">
        <v>0.17499999999999999</v>
      </c>
      <c r="Q28" s="114">
        <v>0.2</v>
      </c>
      <c r="R28" s="114">
        <v>0.17499999999999999</v>
      </c>
      <c r="S28" s="114">
        <v>0.2</v>
      </c>
      <c r="U28" s="108">
        <v>35</v>
      </c>
      <c r="V28" s="114">
        <v>0.11</v>
      </c>
      <c r="W28" s="114">
        <v>0.18</v>
      </c>
      <c r="X28" s="114">
        <v>0.13</v>
      </c>
      <c r="Y28" s="114">
        <v>0.2</v>
      </c>
      <c r="Z28" s="114">
        <v>0.13</v>
      </c>
      <c r="AA28" s="114">
        <v>0.2</v>
      </c>
      <c r="AC28" s="108">
        <v>35</v>
      </c>
      <c r="AD28" s="114">
        <v>7.4999999999999997E-2</v>
      </c>
      <c r="AE28" s="114">
        <v>0.1</v>
      </c>
      <c r="AF28" s="114">
        <v>8.5000000000000006E-2</v>
      </c>
      <c r="AG28" s="114">
        <v>0.11</v>
      </c>
      <c r="AH28" s="114">
        <v>8.5000000000000006E-2</v>
      </c>
      <c r="AI28" s="114">
        <v>0.11</v>
      </c>
      <c r="AK28" s="108">
        <v>35</v>
      </c>
      <c r="AL28" s="114">
        <v>0.1</v>
      </c>
      <c r="AM28" s="114">
        <v>0.16</v>
      </c>
      <c r="AN28" s="114">
        <v>0.1</v>
      </c>
      <c r="AO28" s="114">
        <v>0.16</v>
      </c>
      <c r="AP28" s="114">
        <v>0.1</v>
      </c>
      <c r="AQ28" s="114">
        <v>0.16</v>
      </c>
    </row>
    <row r="29" spans="5:43">
      <c r="E29" s="112">
        <v>36</v>
      </c>
      <c r="F29" s="110">
        <f>+IF('Calcula Tarifa'!$B$5="Pesos",IF('Calcula Tarifa'!$B$6="M",AL29,AM29),IF('Calcula Tarifa'!$B$5="Pesos Revaluables",IF('Calcula Tarifa'!$B$6="M",AN29,AO29),IF('Calcula Tarifa'!$B$6="M",AP29,AQ29)))</f>
        <v>0.1</v>
      </c>
      <c r="G29" s="113">
        <f>+IF('Calcula Tarifa'!$B$5="Pesos",IF('Calcula Tarifa'!$B$6="M",AD29,AE29),IF('Calcula Tarifa'!$B$5="Pesos Revaluables",IF('Calcula Tarifa'!$B$6="M",AF29,AG29),IF('Calcula Tarifa'!$B$6="M",AH29,AI29)))</f>
        <v>7.4999999999999997E-2</v>
      </c>
      <c r="H29" s="113">
        <f>+IF('Calcula Tarifa'!$B$5="Pesos",IF('Calcula Tarifa'!$B$6="M",V29,W29),IF('Calcula Tarifa'!$B$5="Pesos Revaluables",IF('Calcula Tarifa'!$B$6="M",X29,Y29),IF('Calcula Tarifa'!$B$6="M",Z29,AA29)))</f>
        <v>0.11</v>
      </c>
      <c r="I29" s="113">
        <f>+IF('Calcula Tarifa'!$B$5="Pesos",IF('Calcula Tarifa'!$B$6="M",N29,O29),IF('Calcula Tarifa'!$B$5="Pesos Revaluables",IF('Calcula Tarifa'!$B$6="M",P29,Q29),IF('Calcula Tarifa'!$B$6="M",R29,S29)))</f>
        <v>0.13500000000000001</v>
      </c>
      <c r="M29" s="108">
        <v>36</v>
      </c>
      <c r="N29" s="114">
        <v>0.13500000000000001</v>
      </c>
      <c r="O29" s="114">
        <v>0.17</v>
      </c>
      <c r="P29" s="114">
        <v>0.17499999999999999</v>
      </c>
      <c r="Q29" s="114">
        <v>0.2</v>
      </c>
      <c r="R29" s="114">
        <v>0.17499999999999999</v>
      </c>
      <c r="S29" s="114">
        <v>0.2</v>
      </c>
      <c r="U29" s="108">
        <v>36</v>
      </c>
      <c r="V29" s="114">
        <v>0.11</v>
      </c>
      <c r="W29" s="114">
        <v>0.18</v>
      </c>
      <c r="X29" s="114">
        <v>0.13</v>
      </c>
      <c r="Y29" s="114">
        <v>0.2</v>
      </c>
      <c r="Z29" s="114">
        <v>0.13</v>
      </c>
      <c r="AA29" s="114">
        <v>0.2</v>
      </c>
      <c r="AC29" s="108">
        <v>36</v>
      </c>
      <c r="AD29" s="114">
        <v>7.4999999999999997E-2</v>
      </c>
      <c r="AE29" s="114">
        <v>0.1</v>
      </c>
      <c r="AF29" s="114">
        <v>8.5000000000000006E-2</v>
      </c>
      <c r="AG29" s="114">
        <v>0.11</v>
      </c>
      <c r="AH29" s="114">
        <v>8.5000000000000006E-2</v>
      </c>
      <c r="AI29" s="114">
        <v>0.11</v>
      </c>
      <c r="AK29" s="108">
        <v>36</v>
      </c>
      <c r="AL29" s="114">
        <v>0.1</v>
      </c>
      <c r="AM29" s="114">
        <v>0.16</v>
      </c>
      <c r="AN29" s="114">
        <v>0.1</v>
      </c>
      <c r="AO29" s="114">
        <v>0.16</v>
      </c>
      <c r="AP29" s="114">
        <v>0.1</v>
      </c>
      <c r="AQ29" s="114">
        <v>0.16</v>
      </c>
    </row>
    <row r="30" spans="5:43">
      <c r="E30" s="112">
        <v>37</v>
      </c>
      <c r="F30" s="110">
        <f>+IF('Calcula Tarifa'!$B$5="Pesos",IF('Calcula Tarifa'!$B$6="M",AL30,AM30),IF('Calcula Tarifa'!$B$5="Pesos Revaluables",IF('Calcula Tarifa'!$B$6="M",AN30,AO30),IF('Calcula Tarifa'!$B$6="M",AP30,AQ30)))</f>
        <v>0.1</v>
      </c>
      <c r="G30" s="113">
        <f>+IF('Calcula Tarifa'!$B$5="Pesos",IF('Calcula Tarifa'!$B$6="M",AD30,AE30),IF('Calcula Tarifa'!$B$5="Pesos Revaluables",IF('Calcula Tarifa'!$B$6="M",AF30,AG30),IF('Calcula Tarifa'!$B$6="M",AH30,AI30)))</f>
        <v>7.4999999999999997E-2</v>
      </c>
      <c r="H30" s="113">
        <f>+IF('Calcula Tarifa'!$B$5="Pesos",IF('Calcula Tarifa'!$B$6="M",V30,W30),IF('Calcula Tarifa'!$B$5="Pesos Revaluables",IF('Calcula Tarifa'!$B$6="M",X30,Y30),IF('Calcula Tarifa'!$B$6="M",Z30,AA30)))</f>
        <v>0.11</v>
      </c>
      <c r="I30" s="113">
        <f>+IF('Calcula Tarifa'!$B$5="Pesos",IF('Calcula Tarifa'!$B$6="M",N30,O30),IF('Calcula Tarifa'!$B$5="Pesos Revaluables",IF('Calcula Tarifa'!$B$6="M",P30,Q30),IF('Calcula Tarifa'!$B$6="M",R30,S30)))</f>
        <v>0.13500000000000001</v>
      </c>
      <c r="M30" s="108">
        <v>37</v>
      </c>
      <c r="N30" s="114">
        <v>0.13500000000000001</v>
      </c>
      <c r="O30" s="114">
        <v>0.17</v>
      </c>
      <c r="P30" s="114">
        <v>0.17499999999999999</v>
      </c>
      <c r="Q30" s="114">
        <v>0.2</v>
      </c>
      <c r="R30" s="114">
        <v>0.17499999999999999</v>
      </c>
      <c r="S30" s="114">
        <v>0.2</v>
      </c>
      <c r="U30" s="108">
        <v>37</v>
      </c>
      <c r="V30" s="114">
        <v>0.11</v>
      </c>
      <c r="W30" s="114">
        <v>0.18</v>
      </c>
      <c r="X30" s="114">
        <v>0.13</v>
      </c>
      <c r="Y30" s="114">
        <v>0.2</v>
      </c>
      <c r="Z30" s="114">
        <v>0.13</v>
      </c>
      <c r="AA30" s="114">
        <v>0.2</v>
      </c>
      <c r="AC30" s="108">
        <v>37</v>
      </c>
      <c r="AD30" s="114">
        <v>7.4999999999999997E-2</v>
      </c>
      <c r="AE30" s="114">
        <v>0.1</v>
      </c>
      <c r="AF30" s="114">
        <v>8.5000000000000006E-2</v>
      </c>
      <c r="AG30" s="114">
        <v>0.11</v>
      </c>
      <c r="AH30" s="114">
        <v>8.5000000000000006E-2</v>
      </c>
      <c r="AI30" s="114">
        <v>0.11</v>
      </c>
      <c r="AK30" s="108">
        <v>37</v>
      </c>
      <c r="AL30" s="114">
        <v>0.1</v>
      </c>
      <c r="AM30" s="114">
        <v>0.16</v>
      </c>
      <c r="AN30" s="114">
        <v>0.1</v>
      </c>
      <c r="AO30" s="114">
        <v>0.16</v>
      </c>
      <c r="AP30" s="114">
        <v>0.1</v>
      </c>
      <c r="AQ30" s="114">
        <v>0.16</v>
      </c>
    </row>
    <row r="31" spans="5:43">
      <c r="E31" s="112">
        <v>38</v>
      </c>
      <c r="F31" s="110">
        <f>+IF('Calcula Tarifa'!$B$5="Pesos",IF('Calcula Tarifa'!$B$6="M",AL31,AM31),IF('Calcula Tarifa'!$B$5="Pesos Revaluables",IF('Calcula Tarifa'!$B$6="M",AN31,AO31),IF('Calcula Tarifa'!$B$6="M",AP31,AQ31)))</f>
        <v>0.1</v>
      </c>
      <c r="G31" s="113">
        <f>+IF('Calcula Tarifa'!$B$5="Pesos",IF('Calcula Tarifa'!$B$6="M",AD31,AE31),IF('Calcula Tarifa'!$B$5="Pesos Revaluables",IF('Calcula Tarifa'!$B$6="M",AF31,AG31),IF('Calcula Tarifa'!$B$6="M",AH31,AI31)))</f>
        <v>7.4999999999999997E-2</v>
      </c>
      <c r="H31" s="113">
        <f>+IF('Calcula Tarifa'!$B$5="Pesos",IF('Calcula Tarifa'!$B$6="M",V31,W31),IF('Calcula Tarifa'!$B$5="Pesos Revaluables",IF('Calcula Tarifa'!$B$6="M",X31,Y31),IF('Calcula Tarifa'!$B$6="M",Z31,AA31)))</f>
        <v>0.11</v>
      </c>
      <c r="I31" s="113">
        <f>+IF('Calcula Tarifa'!$B$5="Pesos",IF('Calcula Tarifa'!$B$6="M",N31,O31),IF('Calcula Tarifa'!$B$5="Pesos Revaluables",IF('Calcula Tarifa'!$B$6="M",P31,Q31),IF('Calcula Tarifa'!$B$6="M",R31,S31)))</f>
        <v>0.13500000000000001</v>
      </c>
      <c r="M31" s="108">
        <v>38</v>
      </c>
      <c r="N31" s="114">
        <v>0.13500000000000001</v>
      </c>
      <c r="O31" s="114">
        <v>0.17</v>
      </c>
      <c r="P31" s="114">
        <v>0.17499999999999999</v>
      </c>
      <c r="Q31" s="114">
        <v>0.2</v>
      </c>
      <c r="R31" s="114">
        <v>0.17499999999999999</v>
      </c>
      <c r="S31" s="114">
        <v>0.2</v>
      </c>
      <c r="U31" s="108">
        <v>38</v>
      </c>
      <c r="V31" s="114">
        <v>0.11</v>
      </c>
      <c r="W31" s="114">
        <v>0.18</v>
      </c>
      <c r="X31" s="114">
        <v>0.13</v>
      </c>
      <c r="Y31" s="114">
        <v>0.2</v>
      </c>
      <c r="Z31" s="114">
        <v>0.13</v>
      </c>
      <c r="AA31" s="114">
        <v>0.2</v>
      </c>
      <c r="AC31" s="108">
        <v>38</v>
      </c>
      <c r="AD31" s="114">
        <v>7.4999999999999997E-2</v>
      </c>
      <c r="AE31" s="114">
        <v>0.1</v>
      </c>
      <c r="AF31" s="114">
        <v>8.5000000000000006E-2</v>
      </c>
      <c r="AG31" s="114">
        <v>0.11</v>
      </c>
      <c r="AH31" s="114">
        <v>8.5000000000000006E-2</v>
      </c>
      <c r="AI31" s="114">
        <v>0.11</v>
      </c>
      <c r="AK31" s="108">
        <v>38</v>
      </c>
      <c r="AL31" s="114">
        <v>0.1</v>
      </c>
      <c r="AM31" s="114">
        <v>0.16</v>
      </c>
      <c r="AN31" s="114">
        <v>0.1</v>
      </c>
      <c r="AO31" s="114">
        <v>0.16</v>
      </c>
      <c r="AP31" s="114">
        <v>0.1</v>
      </c>
      <c r="AQ31" s="114">
        <v>0.16</v>
      </c>
    </row>
    <row r="32" spans="5:43">
      <c r="E32" s="112">
        <v>39</v>
      </c>
      <c r="F32" s="110">
        <f>+IF('Calcula Tarifa'!$B$5="Pesos",IF('Calcula Tarifa'!$B$6="M",AL32,AM32),IF('Calcula Tarifa'!$B$5="Pesos Revaluables",IF('Calcula Tarifa'!$B$6="M",AN32,AO32),IF('Calcula Tarifa'!$B$6="M",AP32,AQ32)))</f>
        <v>0.1</v>
      </c>
      <c r="G32" s="113">
        <f>+IF('Calcula Tarifa'!$B$5="Pesos",IF('Calcula Tarifa'!$B$6="M",AD32,AE32),IF('Calcula Tarifa'!$B$5="Pesos Revaluables",IF('Calcula Tarifa'!$B$6="M",AF32,AG32),IF('Calcula Tarifa'!$B$6="M",AH32,AI32)))</f>
        <v>7.4999999999999997E-2</v>
      </c>
      <c r="H32" s="113">
        <f>+IF('Calcula Tarifa'!$B$5="Pesos",IF('Calcula Tarifa'!$B$6="M",V32,W32),IF('Calcula Tarifa'!$B$5="Pesos Revaluables",IF('Calcula Tarifa'!$B$6="M",X32,Y32),IF('Calcula Tarifa'!$B$6="M",Z32,AA32)))</f>
        <v>0.11</v>
      </c>
      <c r="I32" s="113">
        <f>+IF('Calcula Tarifa'!$B$5="Pesos",IF('Calcula Tarifa'!$B$6="M",N32,O32),IF('Calcula Tarifa'!$B$5="Pesos Revaluables",IF('Calcula Tarifa'!$B$6="M",P32,Q32),IF('Calcula Tarifa'!$B$6="M",R32,S32)))</f>
        <v>0.13500000000000001</v>
      </c>
      <c r="M32" s="108">
        <v>39</v>
      </c>
      <c r="N32" s="114">
        <v>0.13500000000000001</v>
      </c>
      <c r="O32" s="114">
        <v>0.17</v>
      </c>
      <c r="P32" s="114">
        <v>0.17499999999999999</v>
      </c>
      <c r="Q32" s="114">
        <v>0.2</v>
      </c>
      <c r="R32" s="114">
        <v>0.17499999999999999</v>
      </c>
      <c r="S32" s="114">
        <v>0.2</v>
      </c>
      <c r="U32" s="108">
        <v>39</v>
      </c>
      <c r="V32" s="114">
        <v>0.11</v>
      </c>
      <c r="W32" s="114">
        <v>0.18</v>
      </c>
      <c r="X32" s="114">
        <v>0.13</v>
      </c>
      <c r="Y32" s="114">
        <v>0.2</v>
      </c>
      <c r="Z32" s="114">
        <v>0.13</v>
      </c>
      <c r="AA32" s="114">
        <v>0.2</v>
      </c>
      <c r="AC32" s="108">
        <v>39</v>
      </c>
      <c r="AD32" s="114">
        <v>7.4999999999999997E-2</v>
      </c>
      <c r="AE32" s="114">
        <v>0.1</v>
      </c>
      <c r="AF32" s="114">
        <v>8.5000000000000006E-2</v>
      </c>
      <c r="AG32" s="114">
        <v>0.11</v>
      </c>
      <c r="AH32" s="114">
        <v>8.5000000000000006E-2</v>
      </c>
      <c r="AI32" s="114">
        <v>0.11</v>
      </c>
      <c r="AK32" s="108">
        <v>39</v>
      </c>
      <c r="AL32" s="114">
        <v>0.1</v>
      </c>
      <c r="AM32" s="114">
        <v>0.16</v>
      </c>
      <c r="AN32" s="114">
        <v>0.1</v>
      </c>
      <c r="AO32" s="114">
        <v>0.16</v>
      </c>
      <c r="AP32" s="114">
        <v>0.1</v>
      </c>
      <c r="AQ32" s="114">
        <v>0.16</v>
      </c>
    </row>
    <row r="33" spans="5:43">
      <c r="E33" s="112">
        <v>40</v>
      </c>
      <c r="F33" s="110">
        <f>+IF('Calcula Tarifa'!$B$5="Pesos",IF('Calcula Tarifa'!$B$6="M",AL33,AM33),IF('Calcula Tarifa'!$B$5="Pesos Revaluables",IF('Calcula Tarifa'!$B$6="M",AN33,AO33),IF('Calcula Tarifa'!$B$6="M",AP33,AQ33)))</f>
        <v>0.1</v>
      </c>
      <c r="G33" s="113">
        <f>+IF('Calcula Tarifa'!$B$5="Pesos",IF('Calcula Tarifa'!$B$6="M",AD33,AE33),IF('Calcula Tarifa'!$B$5="Pesos Revaluables",IF('Calcula Tarifa'!$B$6="M",AF33,AG33),IF('Calcula Tarifa'!$B$6="M",AH33,AI33)))</f>
        <v>7.4999999999999997E-2</v>
      </c>
      <c r="H33" s="113">
        <f>+IF('Calcula Tarifa'!$B$5="Pesos",IF('Calcula Tarifa'!$B$6="M",V33,W33),IF('Calcula Tarifa'!$B$5="Pesos Revaluables",IF('Calcula Tarifa'!$B$6="M",X33,Y33),IF('Calcula Tarifa'!$B$6="M",Z33,AA33)))</f>
        <v>0.11</v>
      </c>
      <c r="I33" s="113">
        <f>+IF('Calcula Tarifa'!$B$5="Pesos",IF('Calcula Tarifa'!$B$6="M",N33,O33),IF('Calcula Tarifa'!$B$5="Pesos Revaluables",IF('Calcula Tarifa'!$B$6="M",P33,Q33),IF('Calcula Tarifa'!$B$6="M",R33,S33)))</f>
        <v>0.13500000000000001</v>
      </c>
      <c r="M33" s="108">
        <v>40</v>
      </c>
      <c r="N33" s="114">
        <v>0.13500000000000001</v>
      </c>
      <c r="O33" s="114">
        <v>0.17</v>
      </c>
      <c r="P33" s="114">
        <v>0.17499999999999999</v>
      </c>
      <c r="Q33" s="114">
        <v>0.2</v>
      </c>
      <c r="R33" s="114">
        <v>0.17499999999999999</v>
      </c>
      <c r="S33" s="114">
        <v>0.2</v>
      </c>
      <c r="U33" s="108">
        <v>40</v>
      </c>
      <c r="V33" s="114">
        <v>0.11</v>
      </c>
      <c r="W33" s="114">
        <v>0.18</v>
      </c>
      <c r="X33" s="114">
        <v>0.13</v>
      </c>
      <c r="Y33" s="114">
        <v>0.2</v>
      </c>
      <c r="Z33" s="114">
        <v>0.13</v>
      </c>
      <c r="AA33" s="114">
        <v>0.2</v>
      </c>
      <c r="AC33" s="108">
        <v>40</v>
      </c>
      <c r="AD33" s="114">
        <v>7.4999999999999997E-2</v>
      </c>
      <c r="AE33" s="114">
        <v>0.1</v>
      </c>
      <c r="AF33" s="114">
        <v>8.5000000000000006E-2</v>
      </c>
      <c r="AG33" s="114">
        <v>0.11</v>
      </c>
      <c r="AH33" s="114">
        <v>8.5000000000000006E-2</v>
      </c>
      <c r="AI33" s="114">
        <v>0.11</v>
      </c>
      <c r="AK33" s="108">
        <v>40</v>
      </c>
      <c r="AL33" s="114">
        <v>0.1</v>
      </c>
      <c r="AM33" s="114">
        <v>0.16</v>
      </c>
      <c r="AN33" s="114">
        <v>0.1</v>
      </c>
      <c r="AO33" s="114">
        <v>0.16</v>
      </c>
      <c r="AP33" s="114">
        <v>0.1</v>
      </c>
      <c r="AQ33" s="114">
        <v>0.16</v>
      </c>
    </row>
    <row r="34" spans="5:43">
      <c r="E34" s="112">
        <v>41</v>
      </c>
      <c r="F34" s="110">
        <f>+IF('Calcula Tarifa'!$B$5="Pesos",IF('Calcula Tarifa'!$B$6="M",AL34,AM34),IF('Calcula Tarifa'!$B$5="Pesos Revaluables",IF('Calcula Tarifa'!$B$6="M",AN34,AO34),IF('Calcula Tarifa'!$B$6="M",AP34,AQ34)))</f>
        <v>0.1</v>
      </c>
      <c r="G34" s="113">
        <f>+IF('Calcula Tarifa'!$B$5="Pesos",IF('Calcula Tarifa'!$B$6="M",AD34,AE34),IF('Calcula Tarifa'!$B$5="Pesos Revaluables",IF('Calcula Tarifa'!$B$6="M",AF34,AG34),IF('Calcula Tarifa'!$B$6="M",AH34,AI34)))</f>
        <v>7.4999999999999997E-2</v>
      </c>
      <c r="H34" s="113">
        <f>+IF('Calcula Tarifa'!$B$5="Pesos",IF('Calcula Tarifa'!$B$6="M",V34,W34),IF('Calcula Tarifa'!$B$5="Pesos Revaluables",IF('Calcula Tarifa'!$B$6="M",X34,Y34),IF('Calcula Tarifa'!$B$6="M",Z34,AA34)))</f>
        <v>0.11</v>
      </c>
      <c r="I34" s="113">
        <f>+IF('Calcula Tarifa'!$B$5="Pesos",IF('Calcula Tarifa'!$B$6="M",N34,O34),IF('Calcula Tarifa'!$B$5="Pesos Revaluables",IF('Calcula Tarifa'!$B$6="M",P34,Q34),IF('Calcula Tarifa'!$B$6="M",R34,S34)))</f>
        <v>0.13500000000000001</v>
      </c>
      <c r="M34" s="108">
        <v>41</v>
      </c>
      <c r="N34" s="114">
        <v>0.13500000000000001</v>
      </c>
      <c r="O34" s="114">
        <v>0.17</v>
      </c>
      <c r="P34" s="114">
        <v>0.17499999999999999</v>
      </c>
      <c r="Q34" s="114">
        <v>0.2</v>
      </c>
      <c r="R34" s="114">
        <v>0.17499999999999999</v>
      </c>
      <c r="S34" s="114">
        <v>0.2</v>
      </c>
      <c r="U34" s="108">
        <v>41</v>
      </c>
      <c r="V34" s="114">
        <v>0.11</v>
      </c>
      <c r="W34" s="114">
        <v>0.18</v>
      </c>
      <c r="X34" s="114">
        <v>0.13</v>
      </c>
      <c r="Y34" s="114">
        <v>0.2</v>
      </c>
      <c r="Z34" s="114">
        <v>0.13</v>
      </c>
      <c r="AA34" s="114">
        <v>0.2</v>
      </c>
      <c r="AC34" s="108">
        <v>41</v>
      </c>
      <c r="AD34" s="114">
        <v>7.4999999999999997E-2</v>
      </c>
      <c r="AE34" s="114">
        <v>0.1</v>
      </c>
      <c r="AF34" s="114">
        <v>8.5000000000000006E-2</v>
      </c>
      <c r="AG34" s="114">
        <v>0.11</v>
      </c>
      <c r="AH34" s="114">
        <v>8.5000000000000006E-2</v>
      </c>
      <c r="AI34" s="114">
        <v>0.11</v>
      </c>
      <c r="AK34" s="108">
        <v>41</v>
      </c>
      <c r="AL34" s="114">
        <v>0.1</v>
      </c>
      <c r="AM34" s="114">
        <v>0.16</v>
      </c>
      <c r="AN34" s="114">
        <v>0.1</v>
      </c>
      <c r="AO34" s="114">
        <v>0.16</v>
      </c>
      <c r="AP34" s="114">
        <v>0.1</v>
      </c>
      <c r="AQ34" s="114">
        <v>0.16</v>
      </c>
    </row>
    <row r="35" spans="5:43">
      <c r="E35" s="112">
        <v>42</v>
      </c>
      <c r="F35" s="110">
        <f>+IF('Calcula Tarifa'!$B$5="Pesos",IF('Calcula Tarifa'!$B$6="M",AL35,AM35),IF('Calcula Tarifa'!$B$5="Pesos Revaluables",IF('Calcula Tarifa'!$B$6="M",AN35,AO35),IF('Calcula Tarifa'!$B$6="M",AP35,AQ35)))</f>
        <v>0.1</v>
      </c>
      <c r="G35" s="113">
        <f>+IF('Calcula Tarifa'!$B$5="Pesos",IF('Calcula Tarifa'!$B$6="M",AD35,AE35),IF('Calcula Tarifa'!$B$5="Pesos Revaluables",IF('Calcula Tarifa'!$B$6="M",AF35,AG35),IF('Calcula Tarifa'!$B$6="M",AH35,AI35)))</f>
        <v>7.4999999999999997E-2</v>
      </c>
      <c r="H35" s="113">
        <f>+IF('Calcula Tarifa'!$B$5="Pesos",IF('Calcula Tarifa'!$B$6="M",V35,W35),IF('Calcula Tarifa'!$B$5="Pesos Revaluables",IF('Calcula Tarifa'!$B$6="M",X35,Y35),IF('Calcula Tarifa'!$B$6="M",Z35,AA35)))</f>
        <v>0.11</v>
      </c>
      <c r="I35" s="113">
        <f>+IF('Calcula Tarifa'!$B$5="Pesos",IF('Calcula Tarifa'!$B$6="M",N35,O35),IF('Calcula Tarifa'!$B$5="Pesos Revaluables",IF('Calcula Tarifa'!$B$6="M",P35,Q35),IF('Calcula Tarifa'!$B$6="M",R35,S35)))</f>
        <v>0.13500000000000001</v>
      </c>
      <c r="M35" s="108">
        <v>42</v>
      </c>
      <c r="N35" s="114">
        <v>0.13500000000000001</v>
      </c>
      <c r="O35" s="114">
        <v>0.17</v>
      </c>
      <c r="P35" s="114">
        <v>0.17499999999999999</v>
      </c>
      <c r="Q35" s="114">
        <v>0.2</v>
      </c>
      <c r="R35" s="114">
        <v>0.17499999999999999</v>
      </c>
      <c r="S35" s="114">
        <v>0.2</v>
      </c>
      <c r="U35" s="108">
        <v>42</v>
      </c>
      <c r="V35" s="114">
        <v>0.11</v>
      </c>
      <c r="W35" s="114">
        <v>0.18</v>
      </c>
      <c r="X35" s="114">
        <v>0.13</v>
      </c>
      <c r="Y35" s="114">
        <v>0.2</v>
      </c>
      <c r="Z35" s="114">
        <v>0.13</v>
      </c>
      <c r="AA35" s="114">
        <v>0.2</v>
      </c>
      <c r="AC35" s="108">
        <v>42</v>
      </c>
      <c r="AD35" s="114">
        <v>7.4999999999999997E-2</v>
      </c>
      <c r="AE35" s="114">
        <v>0.1</v>
      </c>
      <c r="AF35" s="114">
        <v>8.5000000000000006E-2</v>
      </c>
      <c r="AG35" s="114">
        <v>0.11</v>
      </c>
      <c r="AH35" s="114">
        <v>8.5000000000000006E-2</v>
      </c>
      <c r="AI35" s="114">
        <v>0.11</v>
      </c>
      <c r="AK35" s="108">
        <v>42</v>
      </c>
      <c r="AL35" s="114">
        <v>0.1</v>
      </c>
      <c r="AM35" s="114">
        <v>0.16</v>
      </c>
      <c r="AN35" s="114">
        <v>0.1</v>
      </c>
      <c r="AO35" s="114">
        <v>0.16</v>
      </c>
      <c r="AP35" s="114">
        <v>0.1</v>
      </c>
      <c r="AQ35" s="114">
        <v>0.16</v>
      </c>
    </row>
    <row r="36" spans="5:43">
      <c r="E36" s="112">
        <v>43</v>
      </c>
      <c r="F36" s="110">
        <f>+IF('Calcula Tarifa'!$B$5="Pesos",IF('Calcula Tarifa'!$B$6="M",AL36,AM36),IF('Calcula Tarifa'!$B$5="Pesos Revaluables",IF('Calcula Tarifa'!$B$6="M",AN36,AO36),IF('Calcula Tarifa'!$B$6="M",AP36,AQ36)))</f>
        <v>0.1</v>
      </c>
      <c r="G36" s="113">
        <f>+IF('Calcula Tarifa'!$B$5="Pesos",IF('Calcula Tarifa'!$B$6="M",AD36,AE36),IF('Calcula Tarifa'!$B$5="Pesos Revaluables",IF('Calcula Tarifa'!$B$6="M",AF36,AG36),IF('Calcula Tarifa'!$B$6="M",AH36,AI36)))</f>
        <v>7.4999999999999997E-2</v>
      </c>
      <c r="H36" s="113">
        <f>+IF('Calcula Tarifa'!$B$5="Pesos",IF('Calcula Tarifa'!$B$6="M",V36,W36),IF('Calcula Tarifa'!$B$5="Pesos Revaluables",IF('Calcula Tarifa'!$B$6="M",X36,Y36),IF('Calcula Tarifa'!$B$6="M",Z36,AA36)))</f>
        <v>0.11</v>
      </c>
      <c r="I36" s="113">
        <f>+IF('Calcula Tarifa'!$B$5="Pesos",IF('Calcula Tarifa'!$B$6="M",N36,O36),IF('Calcula Tarifa'!$B$5="Pesos Revaluables",IF('Calcula Tarifa'!$B$6="M",P36,Q36),IF('Calcula Tarifa'!$B$6="M",R36,S36)))</f>
        <v>0.13500000000000001</v>
      </c>
      <c r="M36" s="108">
        <v>43</v>
      </c>
      <c r="N36" s="114">
        <v>0.13500000000000001</v>
      </c>
      <c r="O36" s="114">
        <v>0.17</v>
      </c>
      <c r="P36" s="114">
        <v>0.17499999999999999</v>
      </c>
      <c r="Q36" s="114">
        <v>0.2</v>
      </c>
      <c r="R36" s="114">
        <v>0.17499999999999999</v>
      </c>
      <c r="S36" s="114">
        <v>0.2</v>
      </c>
      <c r="U36" s="108">
        <v>43</v>
      </c>
      <c r="V36" s="114">
        <v>0.11</v>
      </c>
      <c r="W36" s="114">
        <v>0.18</v>
      </c>
      <c r="X36" s="114">
        <v>0.13</v>
      </c>
      <c r="Y36" s="114">
        <v>0.2</v>
      </c>
      <c r="Z36" s="114">
        <v>0.13</v>
      </c>
      <c r="AA36" s="114">
        <v>0.2</v>
      </c>
      <c r="AC36" s="108">
        <v>43</v>
      </c>
      <c r="AD36" s="114">
        <v>7.4999999999999997E-2</v>
      </c>
      <c r="AE36" s="114">
        <v>0.1</v>
      </c>
      <c r="AF36" s="114">
        <v>8.5000000000000006E-2</v>
      </c>
      <c r="AG36" s="114">
        <v>0.11</v>
      </c>
      <c r="AH36" s="114">
        <v>8.5000000000000006E-2</v>
      </c>
      <c r="AI36" s="114">
        <v>0.11</v>
      </c>
      <c r="AK36" s="108">
        <v>43</v>
      </c>
      <c r="AL36" s="114">
        <v>0.1</v>
      </c>
      <c r="AM36" s="114">
        <v>0.16</v>
      </c>
      <c r="AN36" s="114">
        <v>0.1</v>
      </c>
      <c r="AO36" s="114">
        <v>0.16</v>
      </c>
      <c r="AP36" s="114">
        <v>0.1</v>
      </c>
      <c r="AQ36" s="114">
        <v>0.16</v>
      </c>
    </row>
    <row r="37" spans="5:43">
      <c r="E37" s="112">
        <v>44</v>
      </c>
      <c r="F37" s="110">
        <f>+IF('Calcula Tarifa'!$B$5="Pesos",IF('Calcula Tarifa'!$B$6="M",AL37,AM37),IF('Calcula Tarifa'!$B$5="Pesos Revaluables",IF('Calcula Tarifa'!$B$6="M",AN37,AO37),IF('Calcula Tarifa'!$B$6="M",AP37,AQ37)))</f>
        <v>0.1</v>
      </c>
      <c r="G37" s="113">
        <f>+IF('Calcula Tarifa'!$B$5="Pesos",IF('Calcula Tarifa'!$B$6="M",AD37,AE37),IF('Calcula Tarifa'!$B$5="Pesos Revaluables",IF('Calcula Tarifa'!$B$6="M",AF37,AG37),IF('Calcula Tarifa'!$B$6="M",AH37,AI37)))</f>
        <v>7.4999999999999997E-2</v>
      </c>
      <c r="H37" s="113">
        <f>+IF('Calcula Tarifa'!$B$5="Pesos",IF('Calcula Tarifa'!$B$6="M",V37,W37),IF('Calcula Tarifa'!$B$5="Pesos Revaluables",IF('Calcula Tarifa'!$B$6="M",X37,Y37),IF('Calcula Tarifa'!$B$6="M",Z37,AA37)))</f>
        <v>0.11</v>
      </c>
      <c r="I37" s="113">
        <f>+IF('Calcula Tarifa'!$B$5="Pesos",IF('Calcula Tarifa'!$B$6="M",N37,O37),IF('Calcula Tarifa'!$B$5="Pesos Revaluables",IF('Calcula Tarifa'!$B$6="M",P37,Q37),IF('Calcula Tarifa'!$B$6="M",R37,S37)))</f>
        <v>0.13500000000000001</v>
      </c>
      <c r="M37" s="108">
        <v>44</v>
      </c>
      <c r="N37" s="114">
        <v>0.13500000000000001</v>
      </c>
      <c r="O37" s="114">
        <v>0.17</v>
      </c>
      <c r="P37" s="114">
        <v>0.17499999999999999</v>
      </c>
      <c r="Q37" s="114">
        <v>0.2</v>
      </c>
      <c r="R37" s="114">
        <v>0.17499999999999999</v>
      </c>
      <c r="S37" s="114">
        <v>0.2</v>
      </c>
      <c r="U37" s="108">
        <v>44</v>
      </c>
      <c r="V37" s="114">
        <v>0.11</v>
      </c>
      <c r="W37" s="114">
        <v>0.18</v>
      </c>
      <c r="X37" s="114">
        <v>0.13</v>
      </c>
      <c r="Y37" s="114">
        <v>0.2</v>
      </c>
      <c r="Z37" s="114">
        <v>0.13</v>
      </c>
      <c r="AA37" s="114">
        <v>0.2</v>
      </c>
      <c r="AC37" s="108">
        <v>44</v>
      </c>
      <c r="AD37" s="114">
        <v>7.4999999999999997E-2</v>
      </c>
      <c r="AE37" s="114">
        <v>0.1</v>
      </c>
      <c r="AF37" s="114">
        <v>8.5000000000000006E-2</v>
      </c>
      <c r="AG37" s="114">
        <v>0.11</v>
      </c>
      <c r="AH37" s="114">
        <v>8.5000000000000006E-2</v>
      </c>
      <c r="AI37" s="114">
        <v>0.11</v>
      </c>
      <c r="AK37" s="108">
        <v>44</v>
      </c>
      <c r="AL37" s="114">
        <v>0.1</v>
      </c>
      <c r="AM37" s="114">
        <v>0.16</v>
      </c>
      <c r="AN37" s="114">
        <v>0.1</v>
      </c>
      <c r="AO37" s="114">
        <v>0.16</v>
      </c>
      <c r="AP37" s="114">
        <v>0.1</v>
      </c>
      <c r="AQ37" s="114">
        <v>0.16</v>
      </c>
    </row>
    <row r="38" spans="5:43">
      <c r="E38" s="112">
        <v>45</v>
      </c>
      <c r="F38" s="110">
        <f>+IF('Calcula Tarifa'!$B$5="Pesos",IF('Calcula Tarifa'!$B$6="M",AL38,AM38),IF('Calcula Tarifa'!$B$5="Pesos Revaluables",IF('Calcula Tarifa'!$B$6="M",AN38,AO38),IF('Calcula Tarifa'!$B$6="M",AP38,AQ38)))</f>
        <v>0.1</v>
      </c>
      <c r="G38" s="113">
        <f>+IF('Calcula Tarifa'!$B$5="Pesos",IF('Calcula Tarifa'!$B$6="M",AD38,AE38),IF('Calcula Tarifa'!$B$5="Pesos Revaluables",IF('Calcula Tarifa'!$B$6="M",AF38,AG38),IF('Calcula Tarifa'!$B$6="M",AH38,AI38)))</f>
        <v>7.4999999999999997E-2</v>
      </c>
      <c r="H38" s="113">
        <f>+IF('Calcula Tarifa'!$B$5="Pesos",IF('Calcula Tarifa'!$B$6="M",V38,W38),IF('Calcula Tarifa'!$B$5="Pesos Revaluables",IF('Calcula Tarifa'!$B$6="M",X38,Y38),IF('Calcula Tarifa'!$B$6="M",Z38,AA38)))</f>
        <v>0.11</v>
      </c>
      <c r="I38" s="113">
        <f>+IF('Calcula Tarifa'!$B$5="Pesos",IF('Calcula Tarifa'!$B$6="M",N38,O38),IF('Calcula Tarifa'!$B$5="Pesos Revaluables",IF('Calcula Tarifa'!$B$6="M",P38,Q38),IF('Calcula Tarifa'!$B$6="M",R38,S38)))</f>
        <v>0.13500000000000001</v>
      </c>
      <c r="M38" s="108">
        <v>45</v>
      </c>
      <c r="N38" s="114">
        <v>0.13500000000000001</v>
      </c>
      <c r="O38" s="114">
        <v>0.17</v>
      </c>
      <c r="P38" s="114">
        <v>0.17499999999999999</v>
      </c>
      <c r="Q38" s="114">
        <v>0.2</v>
      </c>
      <c r="R38" s="114">
        <v>0.17499999999999999</v>
      </c>
      <c r="S38" s="114">
        <v>0.2</v>
      </c>
      <c r="U38" s="108">
        <v>45</v>
      </c>
      <c r="V38" s="114">
        <v>0.11</v>
      </c>
      <c r="W38" s="114">
        <v>0.18</v>
      </c>
      <c r="X38" s="114">
        <v>0.13</v>
      </c>
      <c r="Y38" s="114">
        <v>0.2</v>
      </c>
      <c r="Z38" s="114">
        <v>0.13</v>
      </c>
      <c r="AA38" s="114">
        <v>0.2</v>
      </c>
      <c r="AC38" s="108">
        <v>45</v>
      </c>
      <c r="AD38" s="114">
        <v>7.4999999999999997E-2</v>
      </c>
      <c r="AE38" s="114">
        <v>0.1</v>
      </c>
      <c r="AF38" s="114">
        <v>8.5000000000000006E-2</v>
      </c>
      <c r="AG38" s="114">
        <v>0.11</v>
      </c>
      <c r="AH38" s="114">
        <v>8.5000000000000006E-2</v>
      </c>
      <c r="AI38" s="114">
        <v>0.11</v>
      </c>
      <c r="AK38" s="108">
        <v>45</v>
      </c>
      <c r="AL38" s="114">
        <v>0.1</v>
      </c>
      <c r="AM38" s="114">
        <v>0.16</v>
      </c>
      <c r="AN38" s="114">
        <v>0.1</v>
      </c>
      <c r="AO38" s="114">
        <v>0.16</v>
      </c>
      <c r="AP38" s="114">
        <v>0.1</v>
      </c>
      <c r="AQ38" s="114">
        <v>0.16</v>
      </c>
    </row>
    <row r="39" spans="5:43">
      <c r="E39" s="112">
        <v>46</v>
      </c>
      <c r="F39" s="110">
        <f>+IF('Calcula Tarifa'!$B$5="Pesos",IF('Calcula Tarifa'!$B$6="M",AL39,AM39),IF('Calcula Tarifa'!$B$5="Pesos Revaluables",IF('Calcula Tarifa'!$B$6="M",AN39,AO39),IF('Calcula Tarifa'!$B$6="M",AP39,AQ39)))</f>
        <v>9.7000000000000003E-2</v>
      </c>
      <c r="G39" s="113">
        <f>+IF('Calcula Tarifa'!$B$5="Pesos",IF('Calcula Tarifa'!$B$6="M",AD39,AE39),IF('Calcula Tarifa'!$B$5="Pesos Revaluables",IF('Calcula Tarifa'!$B$6="M",AF39,AG39),IF('Calcula Tarifa'!$B$6="M",AH39,AI39)))</f>
        <v>7.4999999999999997E-2</v>
      </c>
      <c r="H39" s="113">
        <f>+IF('Calcula Tarifa'!$B$5="Pesos",IF('Calcula Tarifa'!$B$6="M",V39,W39),IF('Calcula Tarifa'!$B$5="Pesos Revaluables",IF('Calcula Tarifa'!$B$6="M",X39,Y39),IF('Calcula Tarifa'!$B$6="M",Z39,AA39)))</f>
        <v>0.11</v>
      </c>
      <c r="I39" s="113">
        <f>+IF('Calcula Tarifa'!$B$5="Pesos",IF('Calcula Tarifa'!$B$6="M",N39,O39),IF('Calcula Tarifa'!$B$5="Pesos Revaluables",IF('Calcula Tarifa'!$B$6="M",P39,Q39),IF('Calcula Tarifa'!$B$6="M",R39,S39)))</f>
        <v>0.13500000000000001</v>
      </c>
      <c r="M39" s="108">
        <v>46</v>
      </c>
      <c r="N39" s="114">
        <v>0.13500000000000001</v>
      </c>
      <c r="O39" s="114">
        <v>0.16</v>
      </c>
      <c r="P39" s="114">
        <v>0.17499999999999999</v>
      </c>
      <c r="Q39" s="114">
        <v>0.19</v>
      </c>
      <c r="R39" s="114">
        <v>0.17499999999999999</v>
      </c>
      <c r="S39" s="114">
        <v>0.19</v>
      </c>
      <c r="U39" s="108">
        <v>46</v>
      </c>
      <c r="V39" s="114">
        <v>0.11</v>
      </c>
      <c r="W39" s="114">
        <v>0.17</v>
      </c>
      <c r="X39" s="114">
        <v>0.13</v>
      </c>
      <c r="Y39" s="114">
        <v>0.19</v>
      </c>
      <c r="Z39" s="114">
        <v>0.13</v>
      </c>
      <c r="AA39" s="114">
        <v>0.19</v>
      </c>
      <c r="AC39" s="108">
        <v>46</v>
      </c>
      <c r="AD39" s="114">
        <v>7.4999999999999997E-2</v>
      </c>
      <c r="AE39" s="114">
        <v>0.1</v>
      </c>
      <c r="AF39" s="114">
        <v>8.5000000000000006E-2</v>
      </c>
      <c r="AG39" s="114">
        <v>0.11</v>
      </c>
      <c r="AH39" s="114">
        <v>8.5000000000000006E-2</v>
      </c>
      <c r="AI39" s="114">
        <v>0.11</v>
      </c>
      <c r="AK39" s="108">
        <v>46</v>
      </c>
      <c r="AL39" s="114">
        <v>9.7000000000000003E-2</v>
      </c>
      <c r="AM39" s="114">
        <v>0.155</v>
      </c>
      <c r="AN39" s="114">
        <v>9.7000000000000003E-2</v>
      </c>
      <c r="AO39" s="114">
        <v>0.155</v>
      </c>
      <c r="AP39" s="114">
        <v>9.7000000000000003E-2</v>
      </c>
      <c r="AQ39" s="114">
        <v>0.155</v>
      </c>
    </row>
    <row r="40" spans="5:43">
      <c r="E40" s="112">
        <v>47</v>
      </c>
      <c r="F40" s="110">
        <f>+IF('Calcula Tarifa'!$B$5="Pesos",IF('Calcula Tarifa'!$B$6="M",AL40,AM40),IF('Calcula Tarifa'!$B$5="Pesos Revaluables",IF('Calcula Tarifa'!$B$6="M",AN40,AO40),IF('Calcula Tarifa'!$B$6="M",AP40,AQ40)))</f>
        <v>9.4E-2</v>
      </c>
      <c r="G40" s="113">
        <f>+IF('Calcula Tarifa'!$B$5="Pesos",IF('Calcula Tarifa'!$B$6="M",AD40,AE40),IF('Calcula Tarifa'!$B$5="Pesos Revaluables",IF('Calcula Tarifa'!$B$6="M",AF40,AG40),IF('Calcula Tarifa'!$B$6="M",AH40,AI40)))</f>
        <v>7.4999999999999997E-2</v>
      </c>
      <c r="H40" s="113">
        <f>+IF('Calcula Tarifa'!$B$5="Pesos",IF('Calcula Tarifa'!$B$6="M",V40,W40),IF('Calcula Tarifa'!$B$5="Pesos Revaluables",IF('Calcula Tarifa'!$B$6="M",X40,Y40),IF('Calcula Tarifa'!$B$6="M",Z40,AA40)))</f>
        <v>0.11</v>
      </c>
      <c r="I40" s="113">
        <f>+IF('Calcula Tarifa'!$B$5="Pesos",IF('Calcula Tarifa'!$B$6="M",N40,O40),IF('Calcula Tarifa'!$B$5="Pesos Revaluables",IF('Calcula Tarifa'!$B$6="M",P40,Q40),IF('Calcula Tarifa'!$B$6="M",R40,S40)))</f>
        <v>0.13500000000000001</v>
      </c>
      <c r="M40" s="108">
        <v>47</v>
      </c>
      <c r="N40" s="114">
        <v>0.13500000000000001</v>
      </c>
      <c r="O40" s="114">
        <v>0.15</v>
      </c>
      <c r="P40" s="114">
        <v>0.17499999999999999</v>
      </c>
      <c r="Q40" s="114">
        <v>0.18</v>
      </c>
      <c r="R40" s="114">
        <v>0.17499999999999999</v>
      </c>
      <c r="S40" s="114">
        <v>0.18</v>
      </c>
      <c r="U40" s="108">
        <v>47</v>
      </c>
      <c r="V40" s="114">
        <v>0.11</v>
      </c>
      <c r="W40" s="114">
        <v>0.16</v>
      </c>
      <c r="X40" s="114">
        <v>0.13</v>
      </c>
      <c r="Y40" s="114">
        <v>0.18</v>
      </c>
      <c r="Z40" s="114">
        <v>0.13</v>
      </c>
      <c r="AA40" s="114">
        <v>0.18</v>
      </c>
      <c r="AC40" s="108">
        <v>47</v>
      </c>
      <c r="AD40" s="114">
        <v>7.4999999999999997E-2</v>
      </c>
      <c r="AE40" s="114">
        <v>0.1</v>
      </c>
      <c r="AF40" s="114">
        <v>8.5000000000000006E-2</v>
      </c>
      <c r="AG40" s="114">
        <v>0.11</v>
      </c>
      <c r="AH40" s="114">
        <v>8.5000000000000006E-2</v>
      </c>
      <c r="AI40" s="114">
        <v>0.11</v>
      </c>
      <c r="AK40" s="108">
        <v>47</v>
      </c>
      <c r="AL40" s="114">
        <v>9.4E-2</v>
      </c>
      <c r="AM40" s="114">
        <v>0.15</v>
      </c>
      <c r="AN40" s="114">
        <v>9.4E-2</v>
      </c>
      <c r="AO40" s="114">
        <v>0.15</v>
      </c>
      <c r="AP40" s="114">
        <v>9.4E-2</v>
      </c>
      <c r="AQ40" s="114">
        <v>0.15</v>
      </c>
    </row>
    <row r="41" spans="5:43">
      <c r="E41" s="112">
        <v>48</v>
      </c>
      <c r="F41" s="110">
        <f>+IF('Calcula Tarifa'!$B$5="Pesos",IF('Calcula Tarifa'!$B$6="M",AL41,AM41),IF('Calcula Tarifa'!$B$5="Pesos Revaluables",IF('Calcula Tarifa'!$B$6="M",AN41,AO41),IF('Calcula Tarifa'!$B$6="M",AP41,AQ41)))</f>
        <v>9.0999999999999998E-2</v>
      </c>
      <c r="G41" s="113">
        <f>+IF('Calcula Tarifa'!$B$5="Pesos",IF('Calcula Tarifa'!$B$6="M",AD41,AE41),IF('Calcula Tarifa'!$B$5="Pesos Revaluables",IF('Calcula Tarifa'!$B$6="M",AF41,AG41),IF('Calcula Tarifa'!$B$6="M",AH41,AI41)))</f>
        <v>7.4999999999999997E-2</v>
      </c>
      <c r="H41" s="113">
        <f>+IF('Calcula Tarifa'!$B$5="Pesos",IF('Calcula Tarifa'!$B$6="M",V41,W41),IF('Calcula Tarifa'!$B$5="Pesos Revaluables",IF('Calcula Tarifa'!$B$6="M",X41,Y41),IF('Calcula Tarifa'!$B$6="M",Z41,AA41)))</f>
        <v>0.11</v>
      </c>
      <c r="I41" s="113">
        <f>+IF('Calcula Tarifa'!$B$5="Pesos",IF('Calcula Tarifa'!$B$6="M",N41,O41),IF('Calcula Tarifa'!$B$5="Pesos Revaluables",IF('Calcula Tarifa'!$B$6="M",P41,Q41),IF('Calcula Tarifa'!$B$6="M",R41,S41)))</f>
        <v>0.13500000000000001</v>
      </c>
      <c r="M41" s="108">
        <v>48</v>
      </c>
      <c r="N41" s="114">
        <v>0.13500000000000001</v>
      </c>
      <c r="O41" s="114">
        <v>0.14000000000000001</v>
      </c>
      <c r="P41" s="114">
        <v>0.17499999999999999</v>
      </c>
      <c r="Q41" s="114">
        <v>0.17</v>
      </c>
      <c r="R41" s="114">
        <v>0.17499999999999999</v>
      </c>
      <c r="S41" s="114">
        <v>0.17</v>
      </c>
      <c r="U41" s="108">
        <v>48</v>
      </c>
      <c r="V41" s="114">
        <v>0.11</v>
      </c>
      <c r="W41" s="114">
        <v>0.15</v>
      </c>
      <c r="X41" s="114">
        <v>0.13</v>
      </c>
      <c r="Y41" s="114">
        <v>0.17</v>
      </c>
      <c r="Z41" s="114">
        <v>0.13</v>
      </c>
      <c r="AA41" s="114">
        <v>0.17</v>
      </c>
      <c r="AC41" s="108">
        <v>48</v>
      </c>
      <c r="AD41" s="114">
        <v>7.4999999999999997E-2</v>
      </c>
      <c r="AE41" s="114">
        <v>0.1</v>
      </c>
      <c r="AF41" s="114">
        <v>8.5000000000000006E-2</v>
      </c>
      <c r="AG41" s="114">
        <v>0.11</v>
      </c>
      <c r="AH41" s="114">
        <v>8.5000000000000006E-2</v>
      </c>
      <c r="AI41" s="114">
        <v>0.11</v>
      </c>
      <c r="AK41" s="108">
        <v>48</v>
      </c>
      <c r="AL41" s="114">
        <v>9.0999999999999998E-2</v>
      </c>
      <c r="AM41" s="114">
        <v>0.14499999999999999</v>
      </c>
      <c r="AN41" s="114">
        <v>9.0999999999999998E-2</v>
      </c>
      <c r="AO41" s="114">
        <v>0.14499999999999999</v>
      </c>
      <c r="AP41" s="114">
        <v>9.0999999999999998E-2</v>
      </c>
      <c r="AQ41" s="114">
        <v>0.14499999999999999</v>
      </c>
    </row>
    <row r="42" spans="5:43">
      <c r="E42" s="112">
        <v>49</v>
      </c>
      <c r="F42" s="110">
        <f>+IF('Calcula Tarifa'!$B$5="Pesos",IF('Calcula Tarifa'!$B$6="M",AL42,AM42),IF('Calcula Tarifa'!$B$5="Pesos Revaluables",IF('Calcula Tarifa'!$B$6="M",AN42,AO42),IF('Calcula Tarifa'!$B$6="M",AP42,AQ42)))</f>
        <v>8.7999999999999995E-2</v>
      </c>
      <c r="G42" s="113">
        <f>+IF('Calcula Tarifa'!$B$5="Pesos",IF('Calcula Tarifa'!$B$6="M",AD42,AE42),IF('Calcula Tarifa'!$B$5="Pesos Revaluables",IF('Calcula Tarifa'!$B$6="M",AF42,AG42),IF('Calcula Tarifa'!$B$6="M",AH42,AI42)))</f>
        <v>7.4999999999999997E-2</v>
      </c>
      <c r="H42" s="113">
        <f>+IF('Calcula Tarifa'!$B$5="Pesos",IF('Calcula Tarifa'!$B$6="M",V42,W42),IF('Calcula Tarifa'!$B$5="Pesos Revaluables",IF('Calcula Tarifa'!$B$6="M",X42,Y42),IF('Calcula Tarifa'!$B$6="M",Z42,AA42)))</f>
        <v>0.11</v>
      </c>
      <c r="I42" s="113">
        <f>+IF('Calcula Tarifa'!$B$5="Pesos",IF('Calcula Tarifa'!$B$6="M",N42,O42),IF('Calcula Tarifa'!$B$5="Pesos Revaluables",IF('Calcula Tarifa'!$B$6="M",P42,Q42),IF('Calcula Tarifa'!$B$6="M",R42,S42)))</f>
        <v>0.13500000000000001</v>
      </c>
      <c r="M42" s="108">
        <v>49</v>
      </c>
      <c r="N42" s="114">
        <v>0.13500000000000001</v>
      </c>
      <c r="O42" s="114">
        <v>0.13</v>
      </c>
      <c r="P42" s="114">
        <v>0.17499999999999999</v>
      </c>
      <c r="Q42" s="114">
        <v>0.16</v>
      </c>
      <c r="R42" s="114">
        <v>0.17499999999999999</v>
      </c>
      <c r="S42" s="114">
        <v>0.16</v>
      </c>
      <c r="U42" s="108">
        <v>49</v>
      </c>
      <c r="V42" s="114">
        <v>0.11</v>
      </c>
      <c r="W42" s="114">
        <v>0.14000000000000001</v>
      </c>
      <c r="X42" s="114">
        <v>0.13</v>
      </c>
      <c r="Y42" s="114">
        <v>0.16</v>
      </c>
      <c r="Z42" s="114">
        <v>0.13</v>
      </c>
      <c r="AA42" s="114">
        <v>0.16</v>
      </c>
      <c r="AC42" s="108">
        <v>49</v>
      </c>
      <c r="AD42" s="114">
        <v>7.4999999999999997E-2</v>
      </c>
      <c r="AE42" s="114">
        <v>0.1</v>
      </c>
      <c r="AF42" s="114">
        <v>8.5000000000000006E-2</v>
      </c>
      <c r="AG42" s="114">
        <v>0.11</v>
      </c>
      <c r="AH42" s="114">
        <v>8.5000000000000006E-2</v>
      </c>
      <c r="AI42" s="114">
        <v>0.11</v>
      </c>
      <c r="AK42" s="108">
        <v>49</v>
      </c>
      <c r="AL42" s="114">
        <v>8.7999999999999995E-2</v>
      </c>
      <c r="AM42" s="114">
        <v>0.14000000000000001</v>
      </c>
      <c r="AN42" s="114">
        <v>8.7999999999999995E-2</v>
      </c>
      <c r="AO42" s="114">
        <v>0.14000000000000001</v>
      </c>
      <c r="AP42" s="114">
        <v>8.7999999999999995E-2</v>
      </c>
      <c r="AQ42" s="114">
        <v>0.14000000000000001</v>
      </c>
    </row>
    <row r="43" spans="5:43">
      <c r="E43" s="112">
        <v>50</v>
      </c>
      <c r="F43" s="110">
        <f>+IF('Calcula Tarifa'!$B$5="Pesos",IF('Calcula Tarifa'!$B$6="M",AL43,AM43),IF('Calcula Tarifa'!$B$5="Pesos Revaluables",IF('Calcula Tarifa'!$B$6="M",AN43,AO43),IF('Calcula Tarifa'!$B$6="M",AP43,AQ43)))</f>
        <v>8.5000000000000006E-2</v>
      </c>
      <c r="G43" s="113">
        <f>+IF('Calcula Tarifa'!$B$5="Pesos",IF('Calcula Tarifa'!$B$6="M",AD43,AE43),IF('Calcula Tarifa'!$B$5="Pesos Revaluables",IF('Calcula Tarifa'!$B$6="M",AF43,AG43),IF('Calcula Tarifa'!$B$6="M",AH43,AI43)))</f>
        <v>7.4999999999999997E-2</v>
      </c>
      <c r="H43" s="113">
        <f>+IF('Calcula Tarifa'!$B$5="Pesos",IF('Calcula Tarifa'!$B$6="M",V43,W43),IF('Calcula Tarifa'!$B$5="Pesos Revaluables",IF('Calcula Tarifa'!$B$6="M",X43,Y43),IF('Calcula Tarifa'!$B$6="M",Z43,AA43)))</f>
        <v>0.11</v>
      </c>
      <c r="I43" s="113">
        <f>+IF('Calcula Tarifa'!$B$5="Pesos",IF('Calcula Tarifa'!$B$6="M",N43,O43),IF('Calcula Tarifa'!$B$5="Pesos Revaluables",IF('Calcula Tarifa'!$B$6="M",P43,Q43),IF('Calcula Tarifa'!$B$6="M",R43,S43)))</f>
        <v>0.13500000000000001</v>
      </c>
      <c r="M43" s="108">
        <v>50</v>
      </c>
      <c r="N43" s="114">
        <v>0.13500000000000001</v>
      </c>
      <c r="O43" s="114">
        <v>0.12</v>
      </c>
      <c r="P43" s="114">
        <v>0.17499999999999999</v>
      </c>
      <c r="Q43" s="114">
        <v>0.15</v>
      </c>
      <c r="R43" s="114">
        <v>0.17499999999999999</v>
      </c>
      <c r="S43" s="114">
        <v>0.15</v>
      </c>
      <c r="U43" s="108">
        <v>50</v>
      </c>
      <c r="V43" s="114">
        <v>0.11</v>
      </c>
      <c r="W43" s="114">
        <v>0.13</v>
      </c>
      <c r="X43" s="114">
        <v>0.13</v>
      </c>
      <c r="Y43" s="114">
        <v>0.15</v>
      </c>
      <c r="Z43" s="114">
        <v>0.13</v>
      </c>
      <c r="AA43" s="114">
        <v>0.15</v>
      </c>
      <c r="AC43" s="108">
        <v>50</v>
      </c>
      <c r="AD43" s="114">
        <v>7.4999999999999997E-2</v>
      </c>
      <c r="AE43" s="114">
        <v>0.1</v>
      </c>
      <c r="AF43" s="114">
        <v>8.5000000000000006E-2</v>
      </c>
      <c r="AG43" s="114">
        <v>0.11</v>
      </c>
      <c r="AH43" s="114">
        <v>8.5000000000000006E-2</v>
      </c>
      <c r="AI43" s="114">
        <v>0.11</v>
      </c>
      <c r="AK43" s="108">
        <v>50</v>
      </c>
      <c r="AL43" s="114">
        <v>8.5000000000000006E-2</v>
      </c>
      <c r="AM43" s="114">
        <v>0.13500000000000001</v>
      </c>
      <c r="AN43" s="114">
        <v>8.5000000000000006E-2</v>
      </c>
      <c r="AO43" s="114">
        <v>0.13500000000000001</v>
      </c>
      <c r="AP43" s="114">
        <v>8.5000000000000006E-2</v>
      </c>
      <c r="AQ43" s="114">
        <v>0.13500000000000001</v>
      </c>
    </row>
    <row r="44" spans="5:43">
      <c r="E44" s="112">
        <v>51</v>
      </c>
      <c r="F44" s="110">
        <f>+IF('Calcula Tarifa'!$B$5="Pesos",IF('Calcula Tarifa'!$B$6="M",AL44,AM44),IF('Calcula Tarifa'!$B$5="Pesos Revaluables",IF('Calcula Tarifa'!$B$6="M",AN44,AO44),IF('Calcula Tarifa'!$B$6="M",AP44,AQ44)))</f>
        <v>8.199999999999999E-2</v>
      </c>
      <c r="G44" s="113">
        <f>+IF('Calcula Tarifa'!$B$5="Pesos",IF('Calcula Tarifa'!$B$6="M",AD44,AE44),IF('Calcula Tarifa'!$B$5="Pesos Revaluables",IF('Calcula Tarifa'!$B$6="M",AF44,AG44),IF('Calcula Tarifa'!$B$6="M",AH44,AI44)))</f>
        <v>7.1999999999999995E-2</v>
      </c>
      <c r="H44" s="113">
        <f>+IF('Calcula Tarifa'!$B$5="Pesos",IF('Calcula Tarifa'!$B$6="M",V44,W44),IF('Calcula Tarifa'!$B$5="Pesos Revaluables",IF('Calcula Tarifa'!$B$6="M",X44,Y44),IF('Calcula Tarifa'!$B$6="M",Z44,AA44)))</f>
        <v>0.11</v>
      </c>
      <c r="I44" s="113">
        <f>+IF('Calcula Tarifa'!$B$5="Pesos",IF('Calcula Tarifa'!$B$6="M",N44,O44),IF('Calcula Tarifa'!$B$5="Pesos Revaluables",IF('Calcula Tarifa'!$B$6="M",P44,Q44),IF('Calcula Tarifa'!$B$6="M",R44,S44)))</f>
        <v>0.13500000000000001</v>
      </c>
      <c r="M44" s="108">
        <v>51</v>
      </c>
      <c r="N44" s="114">
        <v>0.13500000000000001</v>
      </c>
      <c r="O44" s="114">
        <v>0.115</v>
      </c>
      <c r="P44" s="114">
        <v>0.17499999999999999</v>
      </c>
      <c r="Q44" s="114">
        <v>0.14499999999999999</v>
      </c>
      <c r="R44" s="114">
        <v>0.17499999999999999</v>
      </c>
      <c r="S44" s="114">
        <v>0.14499999999999999</v>
      </c>
      <c r="U44" s="108">
        <v>51</v>
      </c>
      <c r="V44" s="114">
        <v>0.11</v>
      </c>
      <c r="W44" s="114">
        <v>0.12</v>
      </c>
      <c r="X44" s="114">
        <v>0.13</v>
      </c>
      <c r="Y44" s="114">
        <v>0.14000000000000001</v>
      </c>
      <c r="Z44" s="114">
        <v>0.13</v>
      </c>
      <c r="AA44" s="114">
        <v>0.14000000000000001</v>
      </c>
      <c r="AC44" s="108">
        <v>51</v>
      </c>
      <c r="AD44" s="114">
        <v>7.1999999999999995E-2</v>
      </c>
      <c r="AE44" s="114">
        <v>9.5000000000000001E-2</v>
      </c>
      <c r="AF44" s="114">
        <v>8.1999999999999976E-2</v>
      </c>
      <c r="AG44" s="114">
        <v>0.105</v>
      </c>
      <c r="AH44" s="114">
        <v>8.1999999999999976E-2</v>
      </c>
      <c r="AI44" s="114">
        <v>0.105</v>
      </c>
      <c r="AK44" s="108">
        <v>51</v>
      </c>
      <c r="AL44" s="114">
        <v>8.199999999999999E-2</v>
      </c>
      <c r="AM44" s="114">
        <v>0.13</v>
      </c>
      <c r="AN44" s="114">
        <v>8.199999999999999E-2</v>
      </c>
      <c r="AO44" s="114">
        <v>0.13</v>
      </c>
      <c r="AP44" s="114">
        <v>8.199999999999999E-2</v>
      </c>
      <c r="AQ44" s="114">
        <v>0.13</v>
      </c>
    </row>
    <row r="45" spans="5:43">
      <c r="E45" s="112">
        <v>52</v>
      </c>
      <c r="F45" s="110">
        <f>+IF('Calcula Tarifa'!$B$5="Pesos",IF('Calcula Tarifa'!$B$6="M",AL45,AM45),IF('Calcula Tarifa'!$B$5="Pesos Revaluables",IF('Calcula Tarifa'!$B$6="M",AN45,AO45),IF('Calcula Tarifa'!$B$6="M",AP45,AQ45)))</f>
        <v>7.8999999999999987E-2</v>
      </c>
      <c r="G45" s="113">
        <f>+IF('Calcula Tarifa'!$B$5="Pesos",IF('Calcula Tarifa'!$B$6="M",AD45,AE45),IF('Calcula Tarifa'!$B$5="Pesos Revaluables",IF('Calcula Tarifa'!$B$6="M",AF45,AG45),IF('Calcula Tarifa'!$B$6="M",AH45,AI45)))</f>
        <v>6.8999999999999992E-2</v>
      </c>
      <c r="H45" s="113">
        <f>+IF('Calcula Tarifa'!$B$5="Pesos",IF('Calcula Tarifa'!$B$6="M",V45,W45),IF('Calcula Tarifa'!$B$5="Pesos Revaluables",IF('Calcula Tarifa'!$B$6="M",X45,Y45),IF('Calcula Tarifa'!$B$6="M",Z45,AA45)))</f>
        <v>0.11</v>
      </c>
      <c r="I45" s="113">
        <f>+IF('Calcula Tarifa'!$B$5="Pesos",IF('Calcula Tarifa'!$B$6="M",N45,O45),IF('Calcula Tarifa'!$B$5="Pesos Revaluables",IF('Calcula Tarifa'!$B$6="M",P45,Q45),IF('Calcula Tarifa'!$B$6="M",R45,S45)))</f>
        <v>0.13500000000000001</v>
      </c>
      <c r="M45" s="108">
        <v>52</v>
      </c>
      <c r="N45" s="114">
        <v>0.13500000000000001</v>
      </c>
      <c r="O45" s="114">
        <v>0.11</v>
      </c>
      <c r="P45" s="114">
        <v>0.17499999999999999</v>
      </c>
      <c r="Q45" s="114">
        <v>0.14000000000000001</v>
      </c>
      <c r="R45" s="114">
        <v>0.17499999999999999</v>
      </c>
      <c r="S45" s="114">
        <v>0.14000000000000001</v>
      </c>
      <c r="U45" s="108">
        <v>52</v>
      </c>
      <c r="V45" s="114">
        <v>0.11</v>
      </c>
      <c r="W45" s="114">
        <v>0.11</v>
      </c>
      <c r="X45" s="114">
        <v>0.13</v>
      </c>
      <c r="Y45" s="114">
        <v>0.13</v>
      </c>
      <c r="Z45" s="114">
        <v>0.13</v>
      </c>
      <c r="AA45" s="114">
        <v>0.13</v>
      </c>
      <c r="AC45" s="108">
        <v>52</v>
      </c>
      <c r="AD45" s="114">
        <v>6.8999999999999992E-2</v>
      </c>
      <c r="AE45" s="114">
        <v>0.09</v>
      </c>
      <c r="AF45" s="114">
        <v>7.8999999999999973E-2</v>
      </c>
      <c r="AG45" s="114">
        <v>0.1</v>
      </c>
      <c r="AH45" s="114">
        <v>7.8999999999999973E-2</v>
      </c>
      <c r="AI45" s="114">
        <v>0.1</v>
      </c>
      <c r="AK45" s="108">
        <v>52</v>
      </c>
      <c r="AL45" s="114">
        <v>7.8999999999999987E-2</v>
      </c>
      <c r="AM45" s="114">
        <v>0.125</v>
      </c>
      <c r="AN45" s="114">
        <v>7.8999999999999987E-2</v>
      </c>
      <c r="AO45" s="114">
        <v>0.125</v>
      </c>
      <c r="AP45" s="114">
        <v>7.8999999999999987E-2</v>
      </c>
      <c r="AQ45" s="114">
        <v>0.125</v>
      </c>
    </row>
    <row r="46" spans="5:43">
      <c r="E46" s="112">
        <v>53</v>
      </c>
      <c r="F46" s="110">
        <f>+IF('Calcula Tarifa'!$B$5="Pesos",IF('Calcula Tarifa'!$B$6="M",AL46,AM46),IF('Calcula Tarifa'!$B$5="Pesos Revaluables",IF('Calcula Tarifa'!$B$6="M",AN46,AO46),IF('Calcula Tarifa'!$B$6="M",AP46,AQ46)))</f>
        <v>7.5999999999999984E-2</v>
      </c>
      <c r="G46" s="113">
        <f>+IF('Calcula Tarifa'!$B$5="Pesos",IF('Calcula Tarifa'!$B$6="M",AD46,AE46),IF('Calcula Tarifa'!$B$5="Pesos Revaluables",IF('Calcula Tarifa'!$B$6="M",AF46,AG46),IF('Calcula Tarifa'!$B$6="M",AH46,AI46)))</f>
        <v>6.5999999999999989E-2</v>
      </c>
      <c r="H46" s="113">
        <f>+IF('Calcula Tarifa'!$B$5="Pesos",IF('Calcula Tarifa'!$B$6="M",V46,W46),IF('Calcula Tarifa'!$B$5="Pesos Revaluables",IF('Calcula Tarifa'!$B$6="M",X46,Y46),IF('Calcula Tarifa'!$B$6="M",Z46,AA46)))</f>
        <v>0.11</v>
      </c>
      <c r="I46" s="113">
        <f>+IF('Calcula Tarifa'!$B$5="Pesos",IF('Calcula Tarifa'!$B$6="M",N46,O46),IF('Calcula Tarifa'!$B$5="Pesos Revaluables",IF('Calcula Tarifa'!$B$6="M",P46,Q46),IF('Calcula Tarifa'!$B$6="M",R46,S46)))</f>
        <v>0.13500000000000001</v>
      </c>
      <c r="M46" s="108">
        <v>53</v>
      </c>
      <c r="N46" s="114">
        <v>0.13500000000000001</v>
      </c>
      <c r="O46" s="114">
        <v>0.105</v>
      </c>
      <c r="P46" s="114">
        <v>0.17499999999999999</v>
      </c>
      <c r="Q46" s="114">
        <v>0.13500000000000001</v>
      </c>
      <c r="R46" s="114">
        <v>0.17499999999999999</v>
      </c>
      <c r="S46" s="114">
        <v>0.13500000000000001</v>
      </c>
      <c r="U46" s="108">
        <v>53</v>
      </c>
      <c r="V46" s="114">
        <v>0.11</v>
      </c>
      <c r="W46" s="114">
        <v>9.9999999999999922E-2</v>
      </c>
      <c r="X46" s="114">
        <v>0.13</v>
      </c>
      <c r="Y46" s="114">
        <v>0.12</v>
      </c>
      <c r="Z46" s="114">
        <v>0.13</v>
      </c>
      <c r="AA46" s="114">
        <v>0.12</v>
      </c>
      <c r="AC46" s="108">
        <v>53</v>
      </c>
      <c r="AD46" s="114">
        <v>6.5999999999999989E-2</v>
      </c>
      <c r="AE46" s="114">
        <v>8.5000000000000006E-2</v>
      </c>
      <c r="AF46" s="114">
        <v>7.599999999999997E-2</v>
      </c>
      <c r="AG46" s="114">
        <v>9.5000000000000001E-2</v>
      </c>
      <c r="AH46" s="114">
        <v>7.599999999999997E-2</v>
      </c>
      <c r="AI46" s="114">
        <v>9.5000000000000001E-2</v>
      </c>
      <c r="AK46" s="108">
        <v>53</v>
      </c>
      <c r="AL46" s="114">
        <v>7.5999999999999984E-2</v>
      </c>
      <c r="AM46" s="114">
        <v>0.12</v>
      </c>
      <c r="AN46" s="114">
        <v>7.5999999999999984E-2</v>
      </c>
      <c r="AO46" s="114">
        <v>0.12</v>
      </c>
      <c r="AP46" s="114">
        <v>7.5999999999999984E-2</v>
      </c>
      <c r="AQ46" s="114">
        <v>0.12</v>
      </c>
    </row>
    <row r="47" spans="5:43">
      <c r="E47" s="112">
        <v>54</v>
      </c>
      <c r="F47" s="110">
        <f>+IF('Calcula Tarifa'!$B$5="Pesos",IF('Calcula Tarifa'!$B$6="M",AL47,AM47),IF('Calcula Tarifa'!$B$5="Pesos Revaluables",IF('Calcula Tarifa'!$B$6="M",AN47,AO47),IF('Calcula Tarifa'!$B$6="M",AP47,AQ47)))</f>
        <v>7.2999999999999982E-2</v>
      </c>
      <c r="G47" s="113">
        <f>+IF('Calcula Tarifa'!$B$5="Pesos",IF('Calcula Tarifa'!$B$6="M",AD47,AE47),IF('Calcula Tarifa'!$B$5="Pesos Revaluables",IF('Calcula Tarifa'!$B$6="M",AF47,AG47),IF('Calcula Tarifa'!$B$6="M",AH47,AI47)))</f>
        <v>6.2999999999999987E-2</v>
      </c>
      <c r="H47" s="113">
        <f>+IF('Calcula Tarifa'!$B$5="Pesos",IF('Calcula Tarifa'!$B$6="M",V47,W47),IF('Calcula Tarifa'!$B$5="Pesos Revaluables",IF('Calcula Tarifa'!$B$6="M",X47,Y47),IF('Calcula Tarifa'!$B$6="M",Z47,AA47)))</f>
        <v>0.11</v>
      </c>
      <c r="I47" s="113">
        <f>+IF('Calcula Tarifa'!$B$5="Pesos",IF('Calcula Tarifa'!$B$6="M",N47,O47),IF('Calcula Tarifa'!$B$5="Pesos Revaluables",IF('Calcula Tarifa'!$B$6="M",P47,Q47),IF('Calcula Tarifa'!$B$6="M",R47,S47)))</f>
        <v>0.13500000000000001</v>
      </c>
      <c r="M47" s="108">
        <v>54</v>
      </c>
      <c r="N47" s="114">
        <v>0.13500000000000001</v>
      </c>
      <c r="O47" s="114">
        <v>9.9999999999999922E-2</v>
      </c>
      <c r="P47" s="114">
        <v>0.17499999999999999</v>
      </c>
      <c r="Q47" s="114">
        <v>0.13</v>
      </c>
      <c r="R47" s="114">
        <v>0.17499999999999999</v>
      </c>
      <c r="S47" s="114">
        <v>0.13</v>
      </c>
      <c r="U47" s="108">
        <v>54</v>
      </c>
      <c r="V47" s="114">
        <v>0.11</v>
      </c>
      <c r="W47" s="114">
        <v>8.9999999999999913E-2</v>
      </c>
      <c r="X47" s="114">
        <v>0.13</v>
      </c>
      <c r="Y47" s="114">
        <v>0.11</v>
      </c>
      <c r="Z47" s="114">
        <v>0.13</v>
      </c>
      <c r="AA47" s="114">
        <v>0.11</v>
      </c>
      <c r="AC47" s="108">
        <v>54</v>
      </c>
      <c r="AD47" s="114">
        <v>6.2999999999999987E-2</v>
      </c>
      <c r="AE47" s="114">
        <v>0.08</v>
      </c>
      <c r="AF47" s="114">
        <v>7.2999999999999968E-2</v>
      </c>
      <c r="AG47" s="114">
        <v>0.09</v>
      </c>
      <c r="AH47" s="114">
        <v>7.2999999999999968E-2</v>
      </c>
      <c r="AI47" s="114">
        <v>0.09</v>
      </c>
      <c r="AK47" s="108">
        <v>54</v>
      </c>
      <c r="AL47" s="114">
        <v>7.2999999999999982E-2</v>
      </c>
      <c r="AM47" s="114">
        <v>0.115</v>
      </c>
      <c r="AN47" s="114">
        <v>7.2999999999999982E-2</v>
      </c>
      <c r="AO47" s="114">
        <v>0.115</v>
      </c>
      <c r="AP47" s="114">
        <v>7.2999999999999982E-2</v>
      </c>
      <c r="AQ47" s="114">
        <v>0.115</v>
      </c>
    </row>
    <row r="48" spans="5:43">
      <c r="E48" s="112">
        <v>55</v>
      </c>
      <c r="F48" s="110">
        <f>+IF('Calcula Tarifa'!$B$5="Pesos",IF('Calcula Tarifa'!$B$6="M",AL48,AM48),IF('Calcula Tarifa'!$B$5="Pesos Revaluables",IF('Calcula Tarifa'!$B$6="M",AN48,AO48),IF('Calcula Tarifa'!$B$6="M",AP48,AQ48)))</f>
        <v>7.0000000000000007E-2</v>
      </c>
      <c r="G48" s="113">
        <f>+IF('Calcula Tarifa'!$B$5="Pesos",IF('Calcula Tarifa'!$B$6="M",AD48,AE48),IF('Calcula Tarifa'!$B$5="Pesos Revaluables",IF('Calcula Tarifa'!$B$6="M",AF48,AG48),IF('Calcula Tarifa'!$B$6="M",AH48,AI48)))</f>
        <v>0.06</v>
      </c>
      <c r="H48" s="113">
        <f>+IF('Calcula Tarifa'!$B$5="Pesos",IF('Calcula Tarifa'!$B$6="M",V48,W48),IF('Calcula Tarifa'!$B$5="Pesos Revaluables",IF('Calcula Tarifa'!$B$6="M",X48,Y48),IF('Calcula Tarifa'!$B$6="M",Z48,AA48)))</f>
        <v>0.11</v>
      </c>
      <c r="I48" s="113">
        <f>+IF('Calcula Tarifa'!$B$5="Pesos",IF('Calcula Tarifa'!$B$6="M",N48,O48),IF('Calcula Tarifa'!$B$5="Pesos Revaluables",IF('Calcula Tarifa'!$B$6="M",P48,Q48),IF('Calcula Tarifa'!$B$6="M",R48,S48)))</f>
        <v>0.13500000000000001</v>
      </c>
      <c r="M48" s="108">
        <v>55</v>
      </c>
      <c r="N48" s="114">
        <v>0.13500000000000001</v>
      </c>
      <c r="O48" s="114">
        <v>9.9999999999999922E-2</v>
      </c>
      <c r="P48" s="114">
        <v>0.17499999999999999</v>
      </c>
      <c r="Q48" s="114">
        <v>0.125</v>
      </c>
      <c r="R48" s="114">
        <v>0.17499999999999999</v>
      </c>
      <c r="S48" s="114">
        <v>0.125</v>
      </c>
      <c r="U48" s="108">
        <v>55</v>
      </c>
      <c r="V48" s="114">
        <v>0.11</v>
      </c>
      <c r="W48" s="114">
        <v>7.9999999999999905E-2</v>
      </c>
      <c r="X48" s="114">
        <v>0.13</v>
      </c>
      <c r="Y48" s="114">
        <v>9.9999999999999922E-2</v>
      </c>
      <c r="Z48" s="114">
        <v>0.13</v>
      </c>
      <c r="AA48" s="114">
        <v>9.9999999999999922E-2</v>
      </c>
      <c r="AC48" s="108">
        <v>55</v>
      </c>
      <c r="AD48" s="114">
        <v>0.06</v>
      </c>
      <c r="AE48" s="114">
        <v>7.4999999999999997E-2</v>
      </c>
      <c r="AF48" s="114">
        <v>7.0000000000000007E-2</v>
      </c>
      <c r="AG48" s="114">
        <v>8.5000000000000006E-2</v>
      </c>
      <c r="AH48" s="114">
        <v>7.0000000000000007E-2</v>
      </c>
      <c r="AI48" s="114">
        <v>8.5000000000000006E-2</v>
      </c>
      <c r="AK48" s="108">
        <v>55</v>
      </c>
      <c r="AL48" s="114">
        <v>7.0000000000000007E-2</v>
      </c>
      <c r="AM48" s="114">
        <v>0.11</v>
      </c>
      <c r="AN48" s="114">
        <v>7.0000000000000007E-2</v>
      </c>
      <c r="AO48" s="114">
        <v>0.11</v>
      </c>
      <c r="AP48" s="114">
        <v>7.0000000000000007E-2</v>
      </c>
      <c r="AQ48" s="114">
        <v>0.11</v>
      </c>
    </row>
    <row r="49" spans="5:43">
      <c r="E49" s="112">
        <v>56</v>
      </c>
      <c r="F49" s="110">
        <f>+IF('Calcula Tarifa'!$B$5="Pesos",IF('Calcula Tarifa'!$B$6="M",AL49,AM49),IF('Calcula Tarifa'!$B$5="Pesos Revaluables",IF('Calcula Tarifa'!$B$6="M",AN49,AO49),IF('Calcula Tarifa'!$B$6="M",AP49,AQ49)))</f>
        <v>7.0000000000000007E-2</v>
      </c>
      <c r="G49" s="113">
        <f>+IF('Calcula Tarifa'!$B$5="Pesos",IF('Calcula Tarifa'!$B$6="M",AD49,AE49),IF('Calcula Tarifa'!$B$5="Pesos Revaluables",IF('Calcula Tarifa'!$B$6="M",AF49,AG49),IF('Calcula Tarifa'!$B$6="M",AH49,AI49)))</f>
        <v>0.06</v>
      </c>
      <c r="H49" s="113">
        <f>+IF('Calcula Tarifa'!$B$5="Pesos",IF('Calcula Tarifa'!$B$6="M",V49,W49),IF('Calcula Tarifa'!$B$5="Pesos Revaluables",IF('Calcula Tarifa'!$B$6="M",X49,Y49),IF('Calcula Tarifa'!$B$6="M",Z49,AA49)))</f>
        <v>0.11</v>
      </c>
      <c r="I49" s="113">
        <f>+IF('Calcula Tarifa'!$B$5="Pesos",IF('Calcula Tarifa'!$B$6="M",N49,O49),IF('Calcula Tarifa'!$B$5="Pesos Revaluables",IF('Calcula Tarifa'!$B$6="M",P49,Q49),IF('Calcula Tarifa'!$B$6="M",R49,S49)))</f>
        <v>0.13500000000000001</v>
      </c>
      <c r="M49" s="108">
        <v>56</v>
      </c>
      <c r="N49" s="114">
        <v>0.13500000000000001</v>
      </c>
      <c r="O49" s="114">
        <v>9.9999999999999922E-2</v>
      </c>
      <c r="P49" s="114">
        <v>0.17499999999999999</v>
      </c>
      <c r="Q49" s="114">
        <v>0.12</v>
      </c>
      <c r="R49" s="114">
        <v>0.17499999999999999</v>
      </c>
      <c r="S49" s="114">
        <v>0.12</v>
      </c>
      <c r="U49" s="108">
        <v>56</v>
      </c>
      <c r="V49" s="114">
        <v>0.11</v>
      </c>
      <c r="W49" s="114">
        <v>6.9999999999999896E-2</v>
      </c>
      <c r="X49" s="114">
        <v>0.13</v>
      </c>
      <c r="Y49" s="114">
        <v>8.9999999999999913E-2</v>
      </c>
      <c r="Z49" s="114">
        <v>0.13</v>
      </c>
      <c r="AA49" s="114">
        <v>8.9999999999999913E-2</v>
      </c>
      <c r="AC49" s="108">
        <v>56</v>
      </c>
      <c r="AD49" s="114">
        <v>0.06</v>
      </c>
      <c r="AE49" s="114">
        <v>7.0000000000000007E-2</v>
      </c>
      <c r="AF49" s="114">
        <v>7.0000000000000007E-2</v>
      </c>
      <c r="AG49" s="114">
        <v>0.08</v>
      </c>
      <c r="AH49" s="114">
        <v>7.0000000000000007E-2</v>
      </c>
      <c r="AI49" s="114">
        <v>0.08</v>
      </c>
      <c r="AK49" s="108">
        <v>56</v>
      </c>
      <c r="AL49" s="114">
        <v>7.0000000000000007E-2</v>
      </c>
      <c r="AM49" s="114">
        <v>0.105</v>
      </c>
      <c r="AN49" s="114">
        <v>7.0000000000000007E-2</v>
      </c>
      <c r="AO49" s="114">
        <v>0.105</v>
      </c>
      <c r="AP49" s="114">
        <v>7.0000000000000007E-2</v>
      </c>
      <c r="AQ49" s="114">
        <v>0.105</v>
      </c>
    </row>
    <row r="50" spans="5:43">
      <c r="E50" s="112">
        <v>57</v>
      </c>
      <c r="F50" s="110">
        <f>+IF('Calcula Tarifa'!$B$5="Pesos",IF('Calcula Tarifa'!$B$6="M",AL50,AM50),IF('Calcula Tarifa'!$B$5="Pesos Revaluables",IF('Calcula Tarifa'!$B$6="M",AN50,AO50),IF('Calcula Tarifa'!$B$6="M",AP50,AQ50)))</f>
        <v>7.0000000000000007E-2</v>
      </c>
      <c r="G50" s="113">
        <f>+IF('Calcula Tarifa'!$B$5="Pesos",IF('Calcula Tarifa'!$B$6="M",AD50,AE50),IF('Calcula Tarifa'!$B$5="Pesos Revaluables",IF('Calcula Tarifa'!$B$6="M",AF50,AG50),IF('Calcula Tarifa'!$B$6="M",AH50,AI50)))</f>
        <v>0.06</v>
      </c>
      <c r="H50" s="113">
        <f>+IF('Calcula Tarifa'!$B$5="Pesos",IF('Calcula Tarifa'!$B$6="M",V50,W50),IF('Calcula Tarifa'!$B$5="Pesos Revaluables",IF('Calcula Tarifa'!$B$6="M",X50,Y50),IF('Calcula Tarifa'!$B$6="M",Z50,AA50)))</f>
        <v>0.11</v>
      </c>
      <c r="I50" s="113">
        <f>+IF('Calcula Tarifa'!$B$5="Pesos",IF('Calcula Tarifa'!$B$6="M",N50,O50),IF('Calcula Tarifa'!$B$5="Pesos Revaluables",IF('Calcula Tarifa'!$B$6="M",P50,Q50),IF('Calcula Tarifa'!$B$6="M",R50,S50)))</f>
        <v>0.13500000000000001</v>
      </c>
      <c r="M50" s="108">
        <v>57</v>
      </c>
      <c r="N50" s="114">
        <v>0.13500000000000001</v>
      </c>
      <c r="O50" s="114">
        <v>9.9999999999999922E-2</v>
      </c>
      <c r="P50" s="114">
        <v>0.17499999999999999</v>
      </c>
      <c r="Q50" s="114">
        <v>0.115</v>
      </c>
      <c r="R50" s="114">
        <v>0.17499999999999999</v>
      </c>
      <c r="S50" s="114">
        <v>0.115</v>
      </c>
      <c r="U50" s="108">
        <v>57</v>
      </c>
      <c r="V50" s="114">
        <v>0.11</v>
      </c>
      <c r="W50" s="114">
        <v>5.9999999999999887E-2</v>
      </c>
      <c r="X50" s="114">
        <v>0.13</v>
      </c>
      <c r="Y50" s="114">
        <v>7.9999999999999905E-2</v>
      </c>
      <c r="Z50" s="114">
        <v>0.13</v>
      </c>
      <c r="AA50" s="114">
        <v>7.9999999999999905E-2</v>
      </c>
      <c r="AC50" s="108">
        <v>57</v>
      </c>
      <c r="AD50" s="114">
        <v>0.06</v>
      </c>
      <c r="AE50" s="114">
        <v>6.5000000000000002E-2</v>
      </c>
      <c r="AF50" s="114">
        <v>7.0000000000000007E-2</v>
      </c>
      <c r="AG50" s="114">
        <v>7.4999999999999997E-2</v>
      </c>
      <c r="AH50" s="114">
        <v>7.0000000000000007E-2</v>
      </c>
      <c r="AI50" s="114">
        <v>7.4999999999999997E-2</v>
      </c>
      <c r="AK50" s="108">
        <v>57</v>
      </c>
      <c r="AL50" s="114">
        <v>7.0000000000000007E-2</v>
      </c>
      <c r="AM50" s="114">
        <v>9.999999999999995E-2</v>
      </c>
      <c r="AN50" s="114">
        <v>7.0000000000000007E-2</v>
      </c>
      <c r="AO50" s="114">
        <v>9.999999999999995E-2</v>
      </c>
      <c r="AP50" s="114">
        <v>7.0000000000000007E-2</v>
      </c>
      <c r="AQ50" s="114">
        <v>9.999999999999995E-2</v>
      </c>
    </row>
    <row r="51" spans="5:43">
      <c r="E51" s="112">
        <v>58</v>
      </c>
      <c r="F51" s="110">
        <f>+IF('Calcula Tarifa'!$B$5="Pesos",IF('Calcula Tarifa'!$B$6="M",AL51,AM51),IF('Calcula Tarifa'!$B$5="Pesos Revaluables",IF('Calcula Tarifa'!$B$6="M",AN51,AO51),IF('Calcula Tarifa'!$B$6="M",AP51,AQ51)))</f>
        <v>7.0000000000000007E-2</v>
      </c>
      <c r="G51" s="113">
        <f>+IF('Calcula Tarifa'!$B$5="Pesos",IF('Calcula Tarifa'!$B$6="M",AD51,AE51),IF('Calcula Tarifa'!$B$5="Pesos Revaluables",IF('Calcula Tarifa'!$B$6="M",AF51,AG51),IF('Calcula Tarifa'!$B$6="M",AH51,AI51)))</f>
        <v>0.06</v>
      </c>
      <c r="H51" s="113">
        <f>+IF('Calcula Tarifa'!$B$5="Pesos",IF('Calcula Tarifa'!$B$6="M",V51,W51),IF('Calcula Tarifa'!$B$5="Pesos Revaluables",IF('Calcula Tarifa'!$B$6="M",X51,Y51),IF('Calcula Tarifa'!$B$6="M",Z51,AA51)))</f>
        <v>0.11</v>
      </c>
      <c r="I51" s="113">
        <f>+IF('Calcula Tarifa'!$B$5="Pesos",IF('Calcula Tarifa'!$B$6="M",N51,O51),IF('Calcula Tarifa'!$B$5="Pesos Revaluables",IF('Calcula Tarifa'!$B$6="M",P51,Q51),IF('Calcula Tarifa'!$B$6="M",R51,S51)))</f>
        <v>0.13500000000000001</v>
      </c>
      <c r="M51" s="108">
        <v>58</v>
      </c>
      <c r="N51" s="114">
        <v>0.13500000000000001</v>
      </c>
      <c r="O51" s="114">
        <v>9.9999999999999922E-2</v>
      </c>
      <c r="P51" s="114">
        <v>0.17499999999999999</v>
      </c>
      <c r="Q51" s="114">
        <v>0.11</v>
      </c>
      <c r="R51" s="114">
        <v>0.17499999999999999</v>
      </c>
      <c r="S51" s="114">
        <v>0.11</v>
      </c>
      <c r="U51" s="108">
        <v>58</v>
      </c>
      <c r="V51" s="114">
        <v>0.11</v>
      </c>
      <c r="W51" s="114">
        <v>4.9999999999999906E-2</v>
      </c>
      <c r="X51" s="114">
        <v>0.13</v>
      </c>
      <c r="Y51" s="114">
        <v>6.9999999999999896E-2</v>
      </c>
      <c r="Z51" s="114">
        <v>0.13</v>
      </c>
      <c r="AA51" s="114">
        <v>6.9999999999999896E-2</v>
      </c>
      <c r="AC51" s="108">
        <v>58</v>
      </c>
      <c r="AD51" s="114">
        <v>0.06</v>
      </c>
      <c r="AE51" s="114">
        <v>0.06</v>
      </c>
      <c r="AF51" s="114">
        <v>7.0000000000000007E-2</v>
      </c>
      <c r="AG51" s="114">
        <v>7.0000000000000007E-2</v>
      </c>
      <c r="AH51" s="114">
        <v>7.0000000000000007E-2</v>
      </c>
      <c r="AI51" s="114">
        <v>7.0000000000000007E-2</v>
      </c>
      <c r="AK51" s="108">
        <v>58</v>
      </c>
      <c r="AL51" s="114">
        <v>7.0000000000000007E-2</v>
      </c>
      <c r="AM51" s="114">
        <v>9.4999999999999946E-2</v>
      </c>
      <c r="AN51" s="114">
        <v>7.0000000000000007E-2</v>
      </c>
      <c r="AO51" s="114">
        <v>9.4999999999999946E-2</v>
      </c>
      <c r="AP51" s="114">
        <v>7.0000000000000007E-2</v>
      </c>
      <c r="AQ51" s="114">
        <v>9.4999999999999946E-2</v>
      </c>
    </row>
    <row r="52" spans="5:43">
      <c r="E52" s="112">
        <v>59</v>
      </c>
      <c r="F52" s="110">
        <f>+IF('Calcula Tarifa'!$B$5="Pesos",IF('Calcula Tarifa'!$B$6="M",AL52,AM52),IF('Calcula Tarifa'!$B$5="Pesos Revaluables",IF('Calcula Tarifa'!$B$6="M",AN52,AO52),IF('Calcula Tarifa'!$B$6="M",AP52,AQ52)))</f>
        <v>7.0000000000000007E-2</v>
      </c>
      <c r="G52" s="113">
        <f>+IF('Calcula Tarifa'!$B$5="Pesos",IF('Calcula Tarifa'!$B$6="M",AD52,AE52),IF('Calcula Tarifa'!$B$5="Pesos Revaluables",IF('Calcula Tarifa'!$B$6="M",AF52,AG52),IF('Calcula Tarifa'!$B$6="M",AH52,AI52)))</f>
        <v>0.06</v>
      </c>
      <c r="H52" s="113">
        <f>+IF('Calcula Tarifa'!$B$5="Pesos",IF('Calcula Tarifa'!$B$6="M",V52,W52),IF('Calcula Tarifa'!$B$5="Pesos Revaluables",IF('Calcula Tarifa'!$B$6="M",X52,Y52),IF('Calcula Tarifa'!$B$6="M",Z52,AA52)))</f>
        <v>0.11</v>
      </c>
      <c r="I52" s="113">
        <f>+IF('Calcula Tarifa'!$B$5="Pesos",IF('Calcula Tarifa'!$B$6="M",N52,O52),IF('Calcula Tarifa'!$B$5="Pesos Revaluables",IF('Calcula Tarifa'!$B$6="M",P52,Q52),IF('Calcula Tarifa'!$B$6="M",R52,S52)))</f>
        <v>0.13500000000000001</v>
      </c>
      <c r="M52" s="108">
        <v>59</v>
      </c>
      <c r="N52" s="114">
        <v>0.13500000000000001</v>
      </c>
      <c r="O52" s="114">
        <v>9.9999999999999922E-2</v>
      </c>
      <c r="P52" s="114">
        <v>0.17499999999999999</v>
      </c>
      <c r="Q52" s="114">
        <v>0.11</v>
      </c>
      <c r="R52" s="114">
        <v>0.17499999999999999</v>
      </c>
      <c r="S52" s="114">
        <v>0.11</v>
      </c>
      <c r="U52" s="108">
        <v>59</v>
      </c>
      <c r="V52" s="114">
        <v>0.11</v>
      </c>
      <c r="W52" s="114">
        <v>4.9999999999999906E-2</v>
      </c>
      <c r="X52" s="114">
        <v>0.13</v>
      </c>
      <c r="Y52" s="114">
        <v>6.9999999999999896E-2</v>
      </c>
      <c r="Z52" s="114">
        <v>0.13</v>
      </c>
      <c r="AA52" s="114">
        <v>6.9999999999999896E-2</v>
      </c>
      <c r="AC52" s="108">
        <v>59</v>
      </c>
      <c r="AD52" s="114">
        <v>0.06</v>
      </c>
      <c r="AE52" s="114">
        <v>5.5E-2</v>
      </c>
      <c r="AF52" s="114">
        <v>7.0000000000000007E-2</v>
      </c>
      <c r="AG52" s="114">
        <v>6.5000000000000002E-2</v>
      </c>
      <c r="AH52" s="114">
        <v>7.0000000000000007E-2</v>
      </c>
      <c r="AI52" s="114">
        <v>6.5000000000000002E-2</v>
      </c>
      <c r="AK52" s="108">
        <v>59</v>
      </c>
      <c r="AL52" s="114">
        <v>7.0000000000000007E-2</v>
      </c>
      <c r="AM52" s="114">
        <v>8.9999999999999941E-2</v>
      </c>
      <c r="AN52" s="114">
        <v>7.0000000000000007E-2</v>
      </c>
      <c r="AO52" s="114">
        <v>8.9999999999999941E-2</v>
      </c>
      <c r="AP52" s="114">
        <v>7.0000000000000007E-2</v>
      </c>
      <c r="AQ52" s="114">
        <v>8.9999999999999941E-2</v>
      </c>
    </row>
    <row r="53" spans="5:43">
      <c r="E53" s="112">
        <v>60</v>
      </c>
      <c r="F53" s="110">
        <f>+IF('Calcula Tarifa'!$B$5="Pesos",IF('Calcula Tarifa'!$B$6="M",AL53,AM53),IF('Calcula Tarifa'!$B$5="Pesos Revaluables",IF('Calcula Tarifa'!$B$6="M",AN53,AO53),IF('Calcula Tarifa'!$B$6="M",AP53,AQ53)))</f>
        <v>7.0000000000000007E-2</v>
      </c>
      <c r="G53" s="113">
        <f>+IF('Calcula Tarifa'!$B$5="Pesos",IF('Calcula Tarifa'!$B$6="M",AD53,AE53),IF('Calcula Tarifa'!$B$5="Pesos Revaluables",IF('Calcula Tarifa'!$B$6="M",AF53,AG53),IF('Calcula Tarifa'!$B$6="M",AH53,AI53)))</f>
        <v>0.06</v>
      </c>
      <c r="H53" s="113">
        <f>+IF('Calcula Tarifa'!$B$5="Pesos",IF('Calcula Tarifa'!$B$6="M",V53,W53),IF('Calcula Tarifa'!$B$5="Pesos Revaluables",IF('Calcula Tarifa'!$B$6="M",X53,Y53),IF('Calcula Tarifa'!$B$6="M",Z53,AA53)))</f>
        <v>0.11</v>
      </c>
      <c r="I53" s="113">
        <f>+IF('Calcula Tarifa'!$B$5="Pesos",IF('Calcula Tarifa'!$B$6="M",N53,O53),IF('Calcula Tarifa'!$B$5="Pesos Revaluables",IF('Calcula Tarifa'!$B$6="M",P53,Q53),IF('Calcula Tarifa'!$B$6="M",R53,S53)))</f>
        <v>0.13500000000000001</v>
      </c>
      <c r="M53" s="108">
        <v>60</v>
      </c>
      <c r="N53" s="114">
        <v>0.13500000000000001</v>
      </c>
      <c r="O53" s="114">
        <v>9.9999999999999922E-2</v>
      </c>
      <c r="P53" s="114">
        <v>0.17499999999999999</v>
      </c>
      <c r="Q53" s="114">
        <v>0.11</v>
      </c>
      <c r="R53" s="114">
        <v>0.17499999999999999</v>
      </c>
      <c r="S53" s="114">
        <v>0.11</v>
      </c>
      <c r="U53" s="108">
        <v>60</v>
      </c>
      <c r="V53" s="114">
        <v>0.11</v>
      </c>
      <c r="W53" s="114">
        <v>4.9999999999999906E-2</v>
      </c>
      <c r="X53" s="114">
        <v>0.13</v>
      </c>
      <c r="Y53" s="114">
        <v>6.9999999999999896E-2</v>
      </c>
      <c r="Z53" s="114">
        <v>0.13</v>
      </c>
      <c r="AA53" s="114">
        <v>6.9999999999999896E-2</v>
      </c>
      <c r="AC53" s="108">
        <v>60</v>
      </c>
      <c r="AD53" s="114">
        <v>0.06</v>
      </c>
      <c r="AE53" s="114">
        <v>4.9999999999999947E-2</v>
      </c>
      <c r="AF53" s="114">
        <v>7.0000000000000007E-2</v>
      </c>
      <c r="AG53" s="114">
        <v>0.06</v>
      </c>
      <c r="AH53" s="114">
        <v>7.0000000000000007E-2</v>
      </c>
      <c r="AI53" s="114">
        <v>0.06</v>
      </c>
      <c r="AK53" s="108">
        <v>60</v>
      </c>
      <c r="AL53" s="114">
        <v>7.0000000000000007E-2</v>
      </c>
      <c r="AM53" s="114">
        <v>8.4999999999999937E-2</v>
      </c>
      <c r="AN53" s="114">
        <v>7.0000000000000007E-2</v>
      </c>
      <c r="AO53" s="114">
        <v>8.4999999999999937E-2</v>
      </c>
      <c r="AP53" s="114">
        <v>7.0000000000000007E-2</v>
      </c>
      <c r="AQ53" s="114">
        <v>8.4999999999999937E-2</v>
      </c>
    </row>
    <row r="54" spans="5:43">
      <c r="E54" s="112">
        <v>61</v>
      </c>
      <c r="F54" s="110">
        <f>+IF('Calcula Tarifa'!$B$5="Pesos",IF('Calcula Tarifa'!$B$6="M",AL54,AM54),IF('Calcula Tarifa'!$B$5="Pesos Revaluables",IF('Calcula Tarifa'!$B$6="M",AN54,AO54),IF('Calcula Tarifa'!$B$6="M",AP54,AQ54)))</f>
        <v>7.0000000000000007E-2</v>
      </c>
      <c r="G54" s="113">
        <f>+IF('Calcula Tarifa'!$B$5="Pesos",IF('Calcula Tarifa'!$B$6="M",AD54,AE54),IF('Calcula Tarifa'!$B$5="Pesos Revaluables",IF('Calcula Tarifa'!$B$6="M",AF54,AG54),IF('Calcula Tarifa'!$B$6="M",AH54,AI54)))</f>
        <v>0.06</v>
      </c>
      <c r="H54" s="113">
        <f>+IF('Calcula Tarifa'!$B$5="Pesos",IF('Calcula Tarifa'!$B$6="M",V54,W54),IF('Calcula Tarifa'!$B$5="Pesos Revaluables",IF('Calcula Tarifa'!$B$6="M",X54,Y54),IF('Calcula Tarifa'!$B$6="M",Z54,AA54)))</f>
        <v>0.11</v>
      </c>
      <c r="I54" s="113">
        <f>+IF('Calcula Tarifa'!$B$5="Pesos",IF('Calcula Tarifa'!$B$6="M",N54,O54),IF('Calcula Tarifa'!$B$5="Pesos Revaluables",IF('Calcula Tarifa'!$B$6="M",P54,Q54),IF('Calcula Tarifa'!$B$6="M",R54,S54)))</f>
        <v>0.13500000000000001</v>
      </c>
      <c r="M54" s="108">
        <v>61</v>
      </c>
      <c r="N54" s="114">
        <v>0.13500000000000001</v>
      </c>
      <c r="O54" s="114">
        <v>9.9999999999999922E-2</v>
      </c>
      <c r="P54" s="114">
        <v>0.17499999999999999</v>
      </c>
      <c r="Q54" s="114">
        <v>0.11</v>
      </c>
      <c r="R54" s="114">
        <v>0.17499999999999999</v>
      </c>
      <c r="S54" s="114">
        <v>0.11</v>
      </c>
      <c r="U54" s="108">
        <v>61</v>
      </c>
      <c r="V54" s="114">
        <v>0.11</v>
      </c>
      <c r="W54" s="114">
        <v>4.9999999999999906E-2</v>
      </c>
      <c r="X54" s="114">
        <v>0.13</v>
      </c>
      <c r="Y54" s="114">
        <v>6.9999999999999896E-2</v>
      </c>
      <c r="Z54" s="114">
        <v>0.13</v>
      </c>
      <c r="AA54" s="114">
        <v>6.9999999999999896E-2</v>
      </c>
      <c r="AC54" s="108">
        <v>61</v>
      </c>
      <c r="AD54" s="114">
        <v>0.06</v>
      </c>
      <c r="AE54" s="114">
        <v>4.4999999999999943E-2</v>
      </c>
      <c r="AF54" s="114">
        <v>7.0000000000000007E-2</v>
      </c>
      <c r="AG54" s="114">
        <v>5.5E-2</v>
      </c>
      <c r="AH54" s="114">
        <v>7.0000000000000007E-2</v>
      </c>
      <c r="AI54" s="114">
        <v>5.5E-2</v>
      </c>
      <c r="AK54" s="108">
        <v>61</v>
      </c>
      <c r="AL54" s="114">
        <v>7.0000000000000007E-2</v>
      </c>
      <c r="AM54" s="114">
        <v>7.9999999999999932E-2</v>
      </c>
      <c r="AN54" s="114">
        <v>7.0000000000000007E-2</v>
      </c>
      <c r="AO54" s="114">
        <v>7.9999999999999932E-2</v>
      </c>
      <c r="AP54" s="114">
        <v>7.0000000000000007E-2</v>
      </c>
      <c r="AQ54" s="114">
        <v>7.9999999999999932E-2</v>
      </c>
    </row>
    <row r="55" spans="5:43">
      <c r="E55" s="112">
        <v>62</v>
      </c>
      <c r="F55" s="110">
        <f>+IF('Calcula Tarifa'!$B$5="Pesos",IF('Calcula Tarifa'!$B$6="M",AL55,AM55),IF('Calcula Tarifa'!$B$5="Pesos Revaluables",IF('Calcula Tarifa'!$B$6="M",AN55,AO55),IF('Calcula Tarifa'!$B$6="M",AP55,AQ55)))</f>
        <v>7.0000000000000007E-2</v>
      </c>
      <c r="G55" s="113">
        <f>+IF('Calcula Tarifa'!$B$5="Pesos",IF('Calcula Tarifa'!$B$6="M",AD55,AE55),IF('Calcula Tarifa'!$B$5="Pesos Revaluables",IF('Calcula Tarifa'!$B$6="M",AF55,AG55),IF('Calcula Tarifa'!$B$6="M",AH55,AI55)))</f>
        <v>0.06</v>
      </c>
      <c r="H55" s="113">
        <f>+IF('Calcula Tarifa'!$B$5="Pesos",IF('Calcula Tarifa'!$B$6="M",V55,W55),IF('Calcula Tarifa'!$B$5="Pesos Revaluables",IF('Calcula Tarifa'!$B$6="M",X55,Y55),IF('Calcula Tarifa'!$B$6="M",Z55,AA55)))</f>
        <v>0.11</v>
      </c>
      <c r="I55" s="113">
        <f>+IF('Calcula Tarifa'!$B$5="Pesos",IF('Calcula Tarifa'!$B$6="M",N55,O55),IF('Calcula Tarifa'!$B$5="Pesos Revaluables",IF('Calcula Tarifa'!$B$6="M",P55,Q55),IF('Calcula Tarifa'!$B$6="M",R55,S55)))</f>
        <v>0.13500000000000001</v>
      </c>
      <c r="M55" s="108">
        <v>62</v>
      </c>
      <c r="N55" s="114">
        <v>0.13500000000000001</v>
      </c>
      <c r="O55" s="114">
        <v>9.9999999999999922E-2</v>
      </c>
      <c r="P55" s="114">
        <v>0.17499999999999999</v>
      </c>
      <c r="Q55" s="114">
        <v>0.11</v>
      </c>
      <c r="R55" s="114">
        <v>0.17499999999999999</v>
      </c>
      <c r="S55" s="114">
        <v>0.11</v>
      </c>
      <c r="U55" s="108">
        <v>62</v>
      </c>
      <c r="V55" s="114">
        <v>0.11</v>
      </c>
      <c r="W55" s="114">
        <v>4.9999999999999906E-2</v>
      </c>
      <c r="X55" s="114">
        <v>0.13</v>
      </c>
      <c r="Y55" s="114">
        <v>6.9999999999999896E-2</v>
      </c>
      <c r="Z55" s="114">
        <v>0.13</v>
      </c>
      <c r="AA55" s="114">
        <v>6.9999999999999896E-2</v>
      </c>
      <c r="AC55" s="108">
        <v>62</v>
      </c>
      <c r="AD55" s="114">
        <v>0.06</v>
      </c>
      <c r="AE55" s="114">
        <v>3.9999999999999938E-2</v>
      </c>
      <c r="AF55" s="114">
        <v>7.0000000000000007E-2</v>
      </c>
      <c r="AG55" s="114">
        <v>4.9999999999999947E-2</v>
      </c>
      <c r="AH55" s="114">
        <v>7.0000000000000007E-2</v>
      </c>
      <c r="AI55" s="114">
        <v>4.9999999999999947E-2</v>
      </c>
      <c r="AK55" s="108">
        <v>62</v>
      </c>
      <c r="AL55" s="114">
        <v>7.0000000000000007E-2</v>
      </c>
      <c r="AM55" s="114">
        <v>7.4999999999999928E-2</v>
      </c>
      <c r="AN55" s="114">
        <v>7.0000000000000007E-2</v>
      </c>
      <c r="AO55" s="114">
        <v>7.4999999999999928E-2</v>
      </c>
      <c r="AP55" s="114">
        <v>7.0000000000000007E-2</v>
      </c>
      <c r="AQ55" s="114">
        <v>7.4999999999999928E-2</v>
      </c>
    </row>
    <row r="56" spans="5:43">
      <c r="E56" s="112">
        <v>63</v>
      </c>
      <c r="F56" s="110">
        <f>+IF('Calcula Tarifa'!$B$5="Pesos",IF('Calcula Tarifa'!$B$6="M",AL56,AM56),IF('Calcula Tarifa'!$B$5="Pesos Revaluables",IF('Calcula Tarifa'!$B$6="M",AN56,AO56),IF('Calcula Tarifa'!$B$6="M",AP56,AQ56)))</f>
        <v>7.0000000000000007E-2</v>
      </c>
      <c r="G56" s="113">
        <f>+IF('Calcula Tarifa'!$B$5="Pesos",IF('Calcula Tarifa'!$B$6="M",AD56,AE56),IF('Calcula Tarifa'!$B$5="Pesos Revaluables",IF('Calcula Tarifa'!$B$6="M",AF56,AG56),IF('Calcula Tarifa'!$B$6="M",AH56,AI56)))</f>
        <v>0.06</v>
      </c>
      <c r="H56" s="113">
        <f>+IF('Calcula Tarifa'!$B$5="Pesos",IF('Calcula Tarifa'!$B$6="M",V56,W56),IF('Calcula Tarifa'!$B$5="Pesos Revaluables",IF('Calcula Tarifa'!$B$6="M",X56,Y56),IF('Calcula Tarifa'!$B$6="M",Z56,AA56)))</f>
        <v>0.11</v>
      </c>
      <c r="I56" s="113">
        <f>+IF('Calcula Tarifa'!$B$5="Pesos",IF('Calcula Tarifa'!$B$6="M",N56,O56),IF('Calcula Tarifa'!$B$5="Pesos Revaluables",IF('Calcula Tarifa'!$B$6="M",P56,Q56),IF('Calcula Tarifa'!$B$6="M",R56,S56)))</f>
        <v>0.13500000000000001</v>
      </c>
      <c r="M56" s="108">
        <v>63</v>
      </c>
      <c r="N56" s="114">
        <v>0.13500000000000001</v>
      </c>
      <c r="O56" s="114">
        <v>9.9999999999999922E-2</v>
      </c>
      <c r="P56" s="114">
        <v>0.17499999999999999</v>
      </c>
      <c r="Q56" s="114">
        <v>0.11</v>
      </c>
      <c r="R56" s="114">
        <v>0.17499999999999999</v>
      </c>
      <c r="S56" s="114">
        <v>0.11</v>
      </c>
      <c r="U56" s="108">
        <v>63</v>
      </c>
      <c r="V56" s="114">
        <v>0.11</v>
      </c>
      <c r="W56" s="114">
        <v>4.9999999999999906E-2</v>
      </c>
      <c r="X56" s="114">
        <v>0.13</v>
      </c>
      <c r="Y56" s="114">
        <v>6.9999999999999896E-2</v>
      </c>
      <c r="Z56" s="114">
        <v>0.13</v>
      </c>
      <c r="AA56" s="114">
        <v>6.9999999999999896E-2</v>
      </c>
      <c r="AC56" s="108">
        <v>63</v>
      </c>
      <c r="AD56" s="114">
        <v>0.06</v>
      </c>
      <c r="AE56" s="114">
        <v>3.9999999999999938E-2</v>
      </c>
      <c r="AF56" s="114">
        <v>7.0000000000000007E-2</v>
      </c>
      <c r="AG56" s="114">
        <v>4.9999999999999947E-2</v>
      </c>
      <c r="AH56" s="114">
        <v>7.0000000000000007E-2</v>
      </c>
      <c r="AI56" s="114">
        <v>4.9999999999999947E-2</v>
      </c>
      <c r="AK56" s="108">
        <v>63</v>
      </c>
      <c r="AL56" s="114">
        <v>7.0000000000000007E-2</v>
      </c>
      <c r="AM56" s="114">
        <v>6.9999999999999923E-2</v>
      </c>
      <c r="AN56" s="114">
        <v>7.0000000000000007E-2</v>
      </c>
      <c r="AO56" s="114">
        <v>6.9999999999999923E-2</v>
      </c>
      <c r="AP56" s="114">
        <v>7.0000000000000007E-2</v>
      </c>
      <c r="AQ56" s="114">
        <v>6.9999999999999923E-2</v>
      </c>
    </row>
    <row r="57" spans="5:43">
      <c r="E57" s="112">
        <v>64</v>
      </c>
      <c r="F57" s="110">
        <f>+IF('Calcula Tarifa'!$B$5="Pesos",IF('Calcula Tarifa'!$B$6="M",AL57,AM57),IF('Calcula Tarifa'!$B$5="Pesos Revaluables",IF('Calcula Tarifa'!$B$6="M",AN57,AO57),IF('Calcula Tarifa'!$B$6="M",AP57,AQ57)))</f>
        <v>7.0000000000000007E-2</v>
      </c>
      <c r="G57" s="113">
        <f>+IF('Calcula Tarifa'!$B$5="Pesos",IF('Calcula Tarifa'!$B$6="M",AD57,AE57),IF('Calcula Tarifa'!$B$5="Pesos Revaluables",IF('Calcula Tarifa'!$B$6="M",AF57,AG57),IF('Calcula Tarifa'!$B$6="M",AH57,AI57)))</f>
        <v>0.06</v>
      </c>
      <c r="H57" s="113">
        <f>+IF('Calcula Tarifa'!$B$5="Pesos",IF('Calcula Tarifa'!$B$6="M",V57,W57),IF('Calcula Tarifa'!$B$5="Pesos Revaluables",IF('Calcula Tarifa'!$B$6="M",X57,Y57),IF('Calcula Tarifa'!$B$6="M",Z57,AA57)))</f>
        <v>0.11</v>
      </c>
      <c r="I57" s="113">
        <f>+IF('Calcula Tarifa'!$B$5="Pesos",IF('Calcula Tarifa'!$B$6="M",N57,O57),IF('Calcula Tarifa'!$B$5="Pesos Revaluables",IF('Calcula Tarifa'!$B$6="M",P57,Q57),IF('Calcula Tarifa'!$B$6="M",R57,S57)))</f>
        <v>0.13500000000000001</v>
      </c>
      <c r="M57" s="108">
        <v>64</v>
      </c>
      <c r="N57" s="114">
        <v>0.13500000000000001</v>
      </c>
      <c r="O57" s="114">
        <v>9.9999999999999922E-2</v>
      </c>
      <c r="P57" s="114">
        <v>0.17499999999999999</v>
      </c>
      <c r="Q57" s="114">
        <v>0.11</v>
      </c>
      <c r="R57" s="114">
        <v>0.17499999999999999</v>
      </c>
      <c r="S57" s="114">
        <v>0.11</v>
      </c>
      <c r="U57" s="108">
        <v>64</v>
      </c>
      <c r="V57" s="114">
        <v>0.11</v>
      </c>
      <c r="W57" s="114">
        <v>4.9999999999999906E-2</v>
      </c>
      <c r="X57" s="114">
        <v>0.13</v>
      </c>
      <c r="Y57" s="114">
        <v>6.9999999999999896E-2</v>
      </c>
      <c r="Z57" s="114">
        <v>0.13</v>
      </c>
      <c r="AA57" s="114">
        <v>6.9999999999999896E-2</v>
      </c>
      <c r="AC57" s="108">
        <v>64</v>
      </c>
      <c r="AD57" s="114">
        <v>0.06</v>
      </c>
      <c r="AE57" s="114">
        <v>3.9999999999999938E-2</v>
      </c>
      <c r="AF57" s="114">
        <v>7.0000000000000007E-2</v>
      </c>
      <c r="AG57" s="114">
        <v>4.9999999999999947E-2</v>
      </c>
      <c r="AH57" s="114">
        <v>7.0000000000000007E-2</v>
      </c>
      <c r="AI57" s="114">
        <v>4.9999999999999947E-2</v>
      </c>
      <c r="AK57" s="108">
        <v>64</v>
      </c>
      <c r="AL57" s="114">
        <v>7.0000000000000007E-2</v>
      </c>
      <c r="AM57" s="114">
        <v>6.9999999999999923E-2</v>
      </c>
      <c r="AN57" s="114">
        <v>7.0000000000000007E-2</v>
      </c>
      <c r="AO57" s="114">
        <v>6.9999999999999923E-2</v>
      </c>
      <c r="AP57" s="114">
        <v>7.0000000000000007E-2</v>
      </c>
      <c r="AQ57" s="114">
        <v>6.9999999999999923E-2</v>
      </c>
    </row>
    <row r="58" spans="5:43">
      <c r="E58" s="112">
        <v>65</v>
      </c>
      <c r="F58" s="110">
        <f>+IF('Calcula Tarifa'!$B$5="Pesos",IF('Calcula Tarifa'!$B$6="M",AL58,AM58),IF('Calcula Tarifa'!$B$5="Pesos Revaluables",IF('Calcula Tarifa'!$B$6="M",AN58,AO58),IF('Calcula Tarifa'!$B$6="M",AP58,AQ58)))</f>
        <v>7.0000000000000007E-2</v>
      </c>
      <c r="G58" s="113">
        <f>+IF('Calcula Tarifa'!$B$5="Pesos",IF('Calcula Tarifa'!$B$6="M",AD58,AE58),IF('Calcula Tarifa'!$B$5="Pesos Revaluables",IF('Calcula Tarifa'!$B$6="M",AF58,AG58),IF('Calcula Tarifa'!$B$6="M",AH58,AI58)))</f>
        <v>0.06</v>
      </c>
      <c r="H58" s="113">
        <f>+IF('Calcula Tarifa'!$B$5="Pesos",IF('Calcula Tarifa'!$B$6="M",V58,W58),IF('Calcula Tarifa'!$B$5="Pesos Revaluables",IF('Calcula Tarifa'!$B$6="M",X58,Y58),IF('Calcula Tarifa'!$B$6="M",Z58,AA58)))</f>
        <v>0.11</v>
      </c>
      <c r="I58" s="113">
        <f>+IF('Calcula Tarifa'!$B$5="Pesos",IF('Calcula Tarifa'!$B$6="M",N58,O58),IF('Calcula Tarifa'!$B$5="Pesos Revaluables",IF('Calcula Tarifa'!$B$6="M",P58,Q58),IF('Calcula Tarifa'!$B$6="M",R58,S58)))</f>
        <v>0.13500000000000001</v>
      </c>
      <c r="M58" s="108">
        <v>65</v>
      </c>
      <c r="N58" s="114">
        <v>0.13500000000000001</v>
      </c>
      <c r="O58" s="114">
        <v>9.9999999999999922E-2</v>
      </c>
      <c r="P58" s="114">
        <v>0.17499999999999999</v>
      </c>
      <c r="Q58" s="114">
        <v>0.11</v>
      </c>
      <c r="R58" s="114">
        <v>0.17499999999999999</v>
      </c>
      <c r="S58" s="114">
        <v>0.11</v>
      </c>
      <c r="U58" s="108">
        <v>65</v>
      </c>
      <c r="V58" s="114">
        <v>0.11</v>
      </c>
      <c r="W58" s="114">
        <v>4.9999999999999906E-2</v>
      </c>
      <c r="X58" s="114">
        <v>0.13</v>
      </c>
      <c r="Y58" s="114">
        <v>6.9999999999999896E-2</v>
      </c>
      <c r="Z58" s="114">
        <v>0.13</v>
      </c>
      <c r="AA58" s="114">
        <v>6.9999999999999896E-2</v>
      </c>
      <c r="AC58" s="108">
        <v>65</v>
      </c>
      <c r="AD58" s="114">
        <v>0.06</v>
      </c>
      <c r="AE58" s="114">
        <v>3.9999999999999938E-2</v>
      </c>
      <c r="AF58" s="114">
        <v>7.0000000000000007E-2</v>
      </c>
      <c r="AG58" s="114">
        <v>4.9999999999999947E-2</v>
      </c>
      <c r="AH58" s="114">
        <v>7.0000000000000007E-2</v>
      </c>
      <c r="AI58" s="114">
        <v>4.9999999999999947E-2</v>
      </c>
      <c r="AK58" s="108">
        <v>65</v>
      </c>
      <c r="AL58" s="114">
        <v>7.0000000000000007E-2</v>
      </c>
      <c r="AM58" s="114">
        <v>6.9999999999999923E-2</v>
      </c>
      <c r="AN58" s="114">
        <v>7.0000000000000007E-2</v>
      </c>
      <c r="AO58" s="114">
        <v>6.9999999999999923E-2</v>
      </c>
      <c r="AP58" s="114">
        <v>7.0000000000000007E-2</v>
      </c>
      <c r="AQ58" s="114">
        <v>6.9999999999999923E-2</v>
      </c>
    </row>
    <row r="59" spans="5:43">
      <c r="E59" s="112">
        <v>66</v>
      </c>
      <c r="F59" s="110">
        <f>+IF('Calcula Tarifa'!$B$5="Pesos",IF('Calcula Tarifa'!$B$6="M",AL59,AM59),IF('Calcula Tarifa'!$B$5="Pesos Revaluables",IF('Calcula Tarifa'!$B$6="M",AN59,AO59),IF('Calcula Tarifa'!$B$6="M",AP59,AQ59)))</f>
        <v>7.0000000000000007E-2</v>
      </c>
      <c r="G59" s="113">
        <f>+IF('Calcula Tarifa'!$B$5="Pesos",IF('Calcula Tarifa'!$B$6="M",AD59,AE59),IF('Calcula Tarifa'!$B$5="Pesos Revaluables",IF('Calcula Tarifa'!$B$6="M",AF59,AG59),IF('Calcula Tarifa'!$B$6="M",AH59,AI59)))</f>
        <v>0.06</v>
      </c>
      <c r="H59" s="113">
        <f>+IF('Calcula Tarifa'!$B$5="Pesos",IF('Calcula Tarifa'!$B$6="M",V59,W59),IF('Calcula Tarifa'!$B$5="Pesos Revaluables",IF('Calcula Tarifa'!$B$6="M",X59,Y59),IF('Calcula Tarifa'!$B$6="M",Z59,AA59)))</f>
        <v>0.11</v>
      </c>
      <c r="I59" s="113">
        <f>+IF('Calcula Tarifa'!$B$5="Pesos",IF('Calcula Tarifa'!$B$6="M",N59,O59),IF('Calcula Tarifa'!$B$5="Pesos Revaluables",IF('Calcula Tarifa'!$B$6="M",P59,Q59),IF('Calcula Tarifa'!$B$6="M",R59,S59)))</f>
        <v>0.13500000000000001</v>
      </c>
      <c r="M59" s="108">
        <v>66</v>
      </c>
      <c r="N59" s="114">
        <v>0.13500000000000001</v>
      </c>
      <c r="O59" s="114">
        <v>9.9999999999999922E-2</v>
      </c>
      <c r="P59" s="114">
        <v>0.17499999999999999</v>
      </c>
      <c r="Q59" s="114">
        <v>0.11</v>
      </c>
      <c r="R59" s="114">
        <v>0.17499999999999999</v>
      </c>
      <c r="S59" s="114">
        <v>0.11</v>
      </c>
      <c r="U59" s="108">
        <v>66</v>
      </c>
      <c r="V59" s="114">
        <v>0.11</v>
      </c>
      <c r="W59" s="114">
        <v>4.9999999999999906E-2</v>
      </c>
      <c r="X59" s="114">
        <v>0.13</v>
      </c>
      <c r="Y59" s="114">
        <v>6.9999999999999896E-2</v>
      </c>
      <c r="Z59" s="114">
        <v>0.13</v>
      </c>
      <c r="AA59" s="114">
        <v>6.9999999999999896E-2</v>
      </c>
      <c r="AC59" s="108">
        <v>66</v>
      </c>
      <c r="AD59" s="114">
        <v>0.06</v>
      </c>
      <c r="AE59" s="114">
        <v>3.9999999999999938E-2</v>
      </c>
      <c r="AF59" s="114">
        <v>7.0000000000000007E-2</v>
      </c>
      <c r="AG59" s="114">
        <v>4.9999999999999947E-2</v>
      </c>
      <c r="AH59" s="114">
        <v>7.0000000000000007E-2</v>
      </c>
      <c r="AI59" s="114">
        <v>4.9999999999999947E-2</v>
      </c>
      <c r="AK59" s="108">
        <v>66</v>
      </c>
      <c r="AL59" s="114">
        <v>7.0000000000000007E-2</v>
      </c>
      <c r="AM59" s="114">
        <v>6.9999999999999923E-2</v>
      </c>
      <c r="AN59" s="114">
        <v>7.0000000000000007E-2</v>
      </c>
      <c r="AO59" s="114">
        <v>6.9999999999999923E-2</v>
      </c>
      <c r="AP59" s="114">
        <v>7.0000000000000007E-2</v>
      </c>
      <c r="AQ59" s="114">
        <v>6.9999999999999923E-2</v>
      </c>
    </row>
    <row r="60" spans="5:43">
      <c r="E60" s="112">
        <v>67</v>
      </c>
      <c r="F60" s="110">
        <f>+IF('Calcula Tarifa'!$B$5="Pesos",IF('Calcula Tarifa'!$B$6="M",AL60,AM60),IF('Calcula Tarifa'!$B$5="Pesos Revaluables",IF('Calcula Tarifa'!$B$6="M",AN60,AO60),IF('Calcula Tarifa'!$B$6="M",AP60,AQ60)))</f>
        <v>7.0000000000000007E-2</v>
      </c>
      <c r="G60" s="113">
        <f>+IF('Calcula Tarifa'!$B$5="Pesos",IF('Calcula Tarifa'!$B$6="M",AD60,AE60),IF('Calcula Tarifa'!$B$5="Pesos Revaluables",IF('Calcula Tarifa'!$B$6="M",AF60,AG60),IF('Calcula Tarifa'!$B$6="M",AH60,AI60)))</f>
        <v>0.06</v>
      </c>
      <c r="H60" s="113">
        <f>+IF('Calcula Tarifa'!$B$5="Pesos",IF('Calcula Tarifa'!$B$6="M",V60,W60),IF('Calcula Tarifa'!$B$5="Pesos Revaluables",IF('Calcula Tarifa'!$B$6="M",X60,Y60),IF('Calcula Tarifa'!$B$6="M",Z60,AA60)))</f>
        <v>0.11</v>
      </c>
      <c r="I60" s="113">
        <f>+IF('Calcula Tarifa'!$B$5="Pesos",IF('Calcula Tarifa'!$B$6="M",N60,O60),IF('Calcula Tarifa'!$B$5="Pesos Revaluables",IF('Calcula Tarifa'!$B$6="M",P60,Q60),IF('Calcula Tarifa'!$B$6="M",R60,S60)))</f>
        <v>0.13500000000000001</v>
      </c>
      <c r="M60" s="108">
        <v>67</v>
      </c>
      <c r="N60" s="114">
        <v>0.13500000000000001</v>
      </c>
      <c r="O60" s="114">
        <v>9.9999999999999922E-2</v>
      </c>
      <c r="P60" s="114">
        <v>0.17499999999999999</v>
      </c>
      <c r="Q60" s="114">
        <v>0.11</v>
      </c>
      <c r="R60" s="114">
        <v>0.17499999999999999</v>
      </c>
      <c r="S60" s="114">
        <v>0.11</v>
      </c>
      <c r="U60" s="108">
        <v>67</v>
      </c>
      <c r="V60" s="114">
        <v>0.11</v>
      </c>
      <c r="W60" s="114">
        <v>4.9999999999999906E-2</v>
      </c>
      <c r="X60" s="114">
        <v>0.13</v>
      </c>
      <c r="Y60" s="114">
        <v>6.9999999999999896E-2</v>
      </c>
      <c r="Z60" s="114">
        <v>0.13</v>
      </c>
      <c r="AA60" s="114">
        <v>6.9999999999999896E-2</v>
      </c>
      <c r="AC60" s="108">
        <v>67</v>
      </c>
      <c r="AD60" s="114">
        <v>0.06</v>
      </c>
      <c r="AE60" s="114">
        <v>3.9999999999999938E-2</v>
      </c>
      <c r="AF60" s="114">
        <v>7.0000000000000007E-2</v>
      </c>
      <c r="AG60" s="114">
        <v>4.9999999999999947E-2</v>
      </c>
      <c r="AH60" s="114">
        <v>7.0000000000000007E-2</v>
      </c>
      <c r="AI60" s="114">
        <v>4.9999999999999947E-2</v>
      </c>
      <c r="AK60" s="108">
        <v>67</v>
      </c>
      <c r="AL60" s="114">
        <v>7.0000000000000007E-2</v>
      </c>
      <c r="AM60" s="114">
        <v>6.9999999999999923E-2</v>
      </c>
      <c r="AN60" s="114">
        <v>7.0000000000000007E-2</v>
      </c>
      <c r="AO60" s="114">
        <v>6.9999999999999923E-2</v>
      </c>
      <c r="AP60" s="114">
        <v>7.0000000000000007E-2</v>
      </c>
      <c r="AQ60" s="114">
        <v>6.9999999999999923E-2</v>
      </c>
    </row>
    <row r="61" spans="5:43">
      <c r="E61" s="112">
        <v>68</v>
      </c>
      <c r="F61" s="110">
        <f>+IF('Calcula Tarifa'!$B$5="Pesos",IF('Calcula Tarifa'!$B$6="M",AL61,AM61),IF('Calcula Tarifa'!$B$5="Pesos Revaluables",IF('Calcula Tarifa'!$B$6="M",AN61,AO61),IF('Calcula Tarifa'!$B$6="M",AP61,AQ61)))</f>
        <v>7.0000000000000007E-2</v>
      </c>
      <c r="G61" s="113">
        <f>+IF('Calcula Tarifa'!$B$5="Pesos",IF('Calcula Tarifa'!$B$6="M",AD61,AE61),IF('Calcula Tarifa'!$B$5="Pesos Revaluables",IF('Calcula Tarifa'!$B$6="M",AF61,AG61),IF('Calcula Tarifa'!$B$6="M",AH61,AI61)))</f>
        <v>0.06</v>
      </c>
      <c r="H61" s="113">
        <f>+IF('Calcula Tarifa'!$B$5="Pesos",IF('Calcula Tarifa'!$B$6="M",V61,W61),IF('Calcula Tarifa'!$B$5="Pesos Revaluables",IF('Calcula Tarifa'!$B$6="M",X61,Y61),IF('Calcula Tarifa'!$B$6="M",Z61,AA61)))</f>
        <v>0.11</v>
      </c>
      <c r="I61" s="113">
        <f>+IF('Calcula Tarifa'!$B$5="Pesos",IF('Calcula Tarifa'!$B$6="M",N61,O61),IF('Calcula Tarifa'!$B$5="Pesos Revaluables",IF('Calcula Tarifa'!$B$6="M",P61,Q61),IF('Calcula Tarifa'!$B$6="M",R61,S61)))</f>
        <v>0.13500000000000001</v>
      </c>
      <c r="M61" s="108">
        <v>68</v>
      </c>
      <c r="N61" s="114">
        <v>0.13500000000000001</v>
      </c>
      <c r="O61" s="114">
        <v>9.9999999999999922E-2</v>
      </c>
      <c r="P61" s="114">
        <v>0.17499999999999999</v>
      </c>
      <c r="Q61" s="114">
        <v>0.11</v>
      </c>
      <c r="R61" s="114">
        <v>0.17499999999999999</v>
      </c>
      <c r="S61" s="114">
        <v>0.11</v>
      </c>
      <c r="U61" s="108">
        <v>68</v>
      </c>
      <c r="V61" s="114">
        <v>0.11</v>
      </c>
      <c r="W61" s="114">
        <v>4.9999999999999906E-2</v>
      </c>
      <c r="X61" s="114">
        <v>0.13</v>
      </c>
      <c r="Y61" s="114">
        <v>6.9999999999999896E-2</v>
      </c>
      <c r="Z61" s="114">
        <v>0.13</v>
      </c>
      <c r="AA61" s="114">
        <v>6.9999999999999896E-2</v>
      </c>
      <c r="AC61" s="108">
        <v>68</v>
      </c>
      <c r="AD61" s="114">
        <v>0.06</v>
      </c>
      <c r="AE61" s="114">
        <v>3.9999999999999938E-2</v>
      </c>
      <c r="AF61" s="114">
        <v>7.0000000000000007E-2</v>
      </c>
      <c r="AG61" s="114">
        <v>4.9999999999999947E-2</v>
      </c>
      <c r="AH61" s="114">
        <v>7.0000000000000007E-2</v>
      </c>
      <c r="AI61" s="114">
        <v>4.9999999999999947E-2</v>
      </c>
      <c r="AK61" s="108">
        <v>68</v>
      </c>
      <c r="AL61" s="114">
        <v>7.0000000000000007E-2</v>
      </c>
      <c r="AM61" s="114">
        <v>6.9999999999999923E-2</v>
      </c>
      <c r="AN61" s="114">
        <v>7.0000000000000007E-2</v>
      </c>
      <c r="AO61" s="114">
        <v>6.9999999999999923E-2</v>
      </c>
      <c r="AP61" s="114">
        <v>7.0000000000000007E-2</v>
      </c>
      <c r="AQ61" s="114">
        <v>6.9999999999999923E-2</v>
      </c>
    </row>
    <row r="62" spans="5:43">
      <c r="E62" s="112">
        <v>69</v>
      </c>
      <c r="F62" s="110">
        <f>+IF('Calcula Tarifa'!$B$5="Pesos",IF('Calcula Tarifa'!$B$6="M",AL62,AM62),IF('Calcula Tarifa'!$B$5="Pesos Revaluables",IF('Calcula Tarifa'!$B$6="M",AN62,AO62),IF('Calcula Tarifa'!$B$6="M",AP62,AQ62)))</f>
        <v>7.0000000000000007E-2</v>
      </c>
      <c r="G62" s="113">
        <f>+IF('Calcula Tarifa'!$B$5="Pesos",IF('Calcula Tarifa'!$B$6="M",AD62,AE62),IF('Calcula Tarifa'!$B$5="Pesos Revaluables",IF('Calcula Tarifa'!$B$6="M",AF62,AG62),IF('Calcula Tarifa'!$B$6="M",AH62,AI62)))</f>
        <v>0.06</v>
      </c>
      <c r="H62" s="113">
        <f>+IF('Calcula Tarifa'!$B$5="Pesos",IF('Calcula Tarifa'!$B$6="M",V62,W62),IF('Calcula Tarifa'!$B$5="Pesos Revaluables",IF('Calcula Tarifa'!$B$6="M",X62,Y62),IF('Calcula Tarifa'!$B$6="M",Z62,AA62)))</f>
        <v>0.11</v>
      </c>
      <c r="I62" s="113">
        <f>+IF('Calcula Tarifa'!$B$5="Pesos",IF('Calcula Tarifa'!$B$6="M",N62,O62),IF('Calcula Tarifa'!$B$5="Pesos Revaluables",IF('Calcula Tarifa'!$B$6="M",P62,Q62),IF('Calcula Tarifa'!$B$6="M",R62,S62)))</f>
        <v>0.13500000000000001</v>
      </c>
      <c r="M62" s="108">
        <v>69</v>
      </c>
      <c r="N62" s="114">
        <v>0.13500000000000001</v>
      </c>
      <c r="O62" s="114">
        <v>9.9999999999999922E-2</v>
      </c>
      <c r="P62" s="114">
        <v>0.17499999999999999</v>
      </c>
      <c r="Q62" s="114">
        <v>0.11</v>
      </c>
      <c r="R62" s="114">
        <v>0.17499999999999999</v>
      </c>
      <c r="S62" s="114">
        <v>0.11</v>
      </c>
      <c r="U62" s="108">
        <v>69</v>
      </c>
      <c r="V62" s="114">
        <v>0.11</v>
      </c>
      <c r="W62" s="114">
        <v>4.9999999999999906E-2</v>
      </c>
      <c r="X62" s="114">
        <v>0.13</v>
      </c>
      <c r="Y62" s="114">
        <v>6.9999999999999896E-2</v>
      </c>
      <c r="Z62" s="114">
        <v>0.13</v>
      </c>
      <c r="AA62" s="114">
        <v>6.9999999999999896E-2</v>
      </c>
      <c r="AC62" s="108">
        <v>69</v>
      </c>
      <c r="AD62" s="114">
        <v>0.06</v>
      </c>
      <c r="AE62" s="114">
        <v>3.9999999999999938E-2</v>
      </c>
      <c r="AF62" s="114">
        <v>7.0000000000000007E-2</v>
      </c>
      <c r="AG62" s="114">
        <v>4.9999999999999947E-2</v>
      </c>
      <c r="AH62" s="114">
        <v>7.0000000000000007E-2</v>
      </c>
      <c r="AI62" s="114">
        <v>4.9999999999999947E-2</v>
      </c>
      <c r="AK62" s="108">
        <v>69</v>
      </c>
      <c r="AL62" s="114">
        <v>7.0000000000000007E-2</v>
      </c>
      <c r="AM62" s="114">
        <v>6.9999999999999923E-2</v>
      </c>
      <c r="AN62" s="114">
        <v>7.0000000000000007E-2</v>
      </c>
      <c r="AO62" s="114">
        <v>6.9999999999999923E-2</v>
      </c>
      <c r="AP62" s="114">
        <v>7.0000000000000007E-2</v>
      </c>
      <c r="AQ62" s="114">
        <v>6.9999999999999923E-2</v>
      </c>
    </row>
    <row r="63" spans="5:43">
      <c r="E63" s="112">
        <v>70</v>
      </c>
      <c r="F63" s="110">
        <f>+IF('Calcula Tarifa'!$B$5="Pesos",IF('Calcula Tarifa'!$B$6="M",AL63,AM63),IF('Calcula Tarifa'!$B$5="Pesos Revaluables",IF('Calcula Tarifa'!$B$6="M",AN63,AO63),IF('Calcula Tarifa'!$B$6="M",AP63,AQ63)))</f>
        <v>7.0000000000000007E-2</v>
      </c>
      <c r="G63" s="113">
        <f>+IF('Calcula Tarifa'!$B$5="Pesos",IF('Calcula Tarifa'!$B$6="M",AD63,AE63),IF('Calcula Tarifa'!$B$5="Pesos Revaluables",IF('Calcula Tarifa'!$B$6="M",AF63,AG63),IF('Calcula Tarifa'!$B$6="M",AH63,AI63)))</f>
        <v>0.06</v>
      </c>
      <c r="H63" s="113">
        <f>+IF('Calcula Tarifa'!$B$5="Pesos",IF('Calcula Tarifa'!$B$6="M",V63,W63),IF('Calcula Tarifa'!$B$5="Pesos Revaluables",IF('Calcula Tarifa'!$B$6="M",X63,Y63),IF('Calcula Tarifa'!$B$6="M",Z63,AA63)))</f>
        <v>0.11</v>
      </c>
      <c r="I63" s="113">
        <f>+IF('Calcula Tarifa'!$B$5="Pesos",IF('Calcula Tarifa'!$B$6="M",N63,O63),IF('Calcula Tarifa'!$B$5="Pesos Revaluables",IF('Calcula Tarifa'!$B$6="M",P63,Q63),IF('Calcula Tarifa'!$B$6="M",R63,S63)))</f>
        <v>0.13500000000000001</v>
      </c>
      <c r="M63" s="108">
        <v>70</v>
      </c>
      <c r="N63" s="114">
        <v>0.13500000000000001</v>
      </c>
      <c r="O63" s="114">
        <v>9.9999999999999922E-2</v>
      </c>
      <c r="P63" s="114">
        <v>0.17499999999999999</v>
      </c>
      <c r="Q63" s="114">
        <v>0.11</v>
      </c>
      <c r="R63" s="114">
        <v>0.17499999999999999</v>
      </c>
      <c r="S63" s="114">
        <v>0.11</v>
      </c>
      <c r="U63" s="108">
        <v>70</v>
      </c>
      <c r="V63" s="114">
        <v>0.11</v>
      </c>
      <c r="W63" s="114">
        <v>4.9999999999999906E-2</v>
      </c>
      <c r="X63" s="114">
        <v>0.13</v>
      </c>
      <c r="Y63" s="114">
        <v>6.9999999999999896E-2</v>
      </c>
      <c r="Z63" s="114">
        <v>0.13</v>
      </c>
      <c r="AA63" s="114">
        <v>6.9999999999999896E-2</v>
      </c>
      <c r="AC63" s="108">
        <v>70</v>
      </c>
      <c r="AD63" s="114">
        <v>0.06</v>
      </c>
      <c r="AE63" s="114">
        <v>3.9999999999999938E-2</v>
      </c>
      <c r="AF63" s="114">
        <v>7.0000000000000007E-2</v>
      </c>
      <c r="AG63" s="114">
        <v>4.9999999999999947E-2</v>
      </c>
      <c r="AH63" s="114">
        <v>7.0000000000000007E-2</v>
      </c>
      <c r="AI63" s="114">
        <v>4.9999999999999947E-2</v>
      </c>
      <c r="AK63" s="108">
        <v>70</v>
      </c>
      <c r="AL63" s="114">
        <v>7.0000000000000007E-2</v>
      </c>
      <c r="AM63" s="114">
        <v>6.9999999999999923E-2</v>
      </c>
      <c r="AN63" s="114">
        <v>7.0000000000000007E-2</v>
      </c>
      <c r="AO63" s="114">
        <v>6.9999999999999923E-2</v>
      </c>
      <c r="AP63" s="114">
        <v>7.0000000000000007E-2</v>
      </c>
      <c r="AQ63" s="114">
        <v>6.9999999999999923E-2</v>
      </c>
    </row>
    <row r="65" spans="14:35">
      <c r="N65" s="115"/>
      <c r="O65" s="115"/>
      <c r="P65" s="115"/>
      <c r="Q65" s="115"/>
      <c r="R65" s="115"/>
      <c r="S65" s="115"/>
      <c r="V65" s="115"/>
      <c r="W65" s="115"/>
      <c r="X65" s="115"/>
      <c r="Y65" s="115"/>
      <c r="Z65" s="115"/>
      <c r="AA65" s="115"/>
      <c r="AD65" s="115"/>
      <c r="AE65" s="115"/>
      <c r="AF65" s="115"/>
      <c r="AG65" s="115"/>
      <c r="AH65" s="115"/>
      <c r="AI65" s="115"/>
    </row>
    <row r="66" spans="14:35">
      <c r="N66" s="115"/>
      <c r="O66" s="115"/>
      <c r="P66" s="115"/>
      <c r="Q66" s="115"/>
      <c r="R66" s="115"/>
      <c r="S66" s="115"/>
      <c r="V66" s="115"/>
      <c r="W66" s="115"/>
      <c r="X66" s="115"/>
      <c r="Y66" s="115"/>
      <c r="Z66" s="115"/>
      <c r="AA66" s="115"/>
      <c r="AD66" s="115"/>
      <c r="AE66" s="115"/>
      <c r="AF66" s="115"/>
      <c r="AG66" s="115"/>
      <c r="AH66" s="115"/>
      <c r="AI66" s="115"/>
    </row>
    <row r="67" spans="14:35">
      <c r="N67" s="115"/>
      <c r="O67" s="115"/>
      <c r="P67" s="115"/>
      <c r="Q67" s="115"/>
      <c r="R67" s="115"/>
      <c r="S67" s="115"/>
      <c r="V67" s="115"/>
      <c r="W67" s="115"/>
      <c r="X67" s="115"/>
      <c r="Y67" s="115"/>
      <c r="Z67" s="115"/>
      <c r="AA67" s="115"/>
      <c r="AD67" s="115"/>
      <c r="AE67" s="115"/>
      <c r="AF67" s="115"/>
      <c r="AG67" s="115"/>
      <c r="AH67" s="115"/>
      <c r="AI67" s="115"/>
    </row>
    <row r="68" spans="14:35">
      <c r="N68" s="115"/>
      <c r="O68" s="115"/>
      <c r="P68" s="115"/>
      <c r="Q68" s="115"/>
      <c r="R68" s="115"/>
      <c r="S68" s="115"/>
      <c r="V68" s="115"/>
      <c r="W68" s="115"/>
      <c r="X68" s="115"/>
      <c r="Y68" s="115"/>
      <c r="Z68" s="115"/>
      <c r="AA68" s="115"/>
      <c r="AD68" s="115"/>
      <c r="AE68" s="115"/>
      <c r="AF68" s="115"/>
      <c r="AG68" s="115"/>
      <c r="AH68" s="115"/>
      <c r="AI68" s="115"/>
    </row>
    <row r="69" spans="14:35">
      <c r="N69" s="115"/>
      <c r="O69" s="115"/>
      <c r="P69" s="115"/>
      <c r="Q69" s="115"/>
      <c r="R69" s="115"/>
      <c r="S69" s="115"/>
      <c r="V69" s="115"/>
      <c r="W69" s="115"/>
      <c r="X69" s="115"/>
      <c r="Y69" s="115"/>
      <c r="Z69" s="115"/>
      <c r="AA69" s="115"/>
      <c r="AD69" s="115"/>
      <c r="AE69" s="115"/>
      <c r="AF69" s="115"/>
      <c r="AG69" s="115"/>
      <c r="AH69" s="115"/>
      <c r="AI69" s="115"/>
    </row>
    <row r="70" spans="14:35">
      <c r="N70" s="115"/>
      <c r="O70" s="115"/>
      <c r="P70" s="115"/>
      <c r="Q70" s="115"/>
      <c r="R70" s="115"/>
      <c r="S70" s="115"/>
      <c r="V70" s="115"/>
      <c r="W70" s="115"/>
      <c r="X70" s="115"/>
      <c r="Y70" s="115"/>
      <c r="Z70" s="115"/>
      <c r="AA70" s="115"/>
      <c r="AD70" s="115"/>
      <c r="AE70" s="115"/>
      <c r="AF70" s="115"/>
      <c r="AG70" s="115"/>
      <c r="AH70" s="115"/>
      <c r="AI70" s="115"/>
    </row>
    <row r="71" spans="14:35">
      <c r="N71" s="115"/>
      <c r="O71" s="115"/>
      <c r="P71" s="115"/>
      <c r="Q71" s="115"/>
      <c r="R71" s="115"/>
      <c r="S71" s="115"/>
      <c r="V71" s="115"/>
      <c r="W71" s="115"/>
      <c r="X71" s="115"/>
      <c r="Y71" s="115"/>
      <c r="Z71" s="115"/>
      <c r="AA71" s="115"/>
      <c r="AD71" s="115"/>
      <c r="AE71" s="115"/>
      <c r="AF71" s="115"/>
      <c r="AG71" s="115"/>
      <c r="AH71" s="115"/>
      <c r="AI71" s="115"/>
    </row>
    <row r="72" spans="14:35">
      <c r="N72" s="115"/>
      <c r="O72" s="115"/>
      <c r="P72" s="115"/>
      <c r="Q72" s="115"/>
      <c r="R72" s="115"/>
      <c r="S72" s="115"/>
      <c r="V72" s="115"/>
      <c r="W72" s="115"/>
      <c r="X72" s="115"/>
      <c r="Y72" s="115"/>
      <c r="Z72" s="115"/>
      <c r="AA72" s="115"/>
      <c r="AD72" s="115"/>
      <c r="AE72" s="115"/>
      <c r="AF72" s="115"/>
      <c r="AG72" s="115"/>
      <c r="AH72" s="115"/>
      <c r="AI72" s="115"/>
    </row>
    <row r="73" spans="14:35">
      <c r="N73" s="115"/>
      <c r="O73" s="115"/>
      <c r="P73" s="115"/>
      <c r="Q73" s="115"/>
      <c r="R73" s="115"/>
      <c r="S73" s="115"/>
      <c r="V73" s="115"/>
      <c r="W73" s="115"/>
      <c r="X73" s="115"/>
      <c r="Y73" s="115"/>
      <c r="Z73" s="115"/>
      <c r="AA73" s="115"/>
      <c r="AD73" s="115"/>
      <c r="AE73" s="115"/>
      <c r="AF73" s="115"/>
      <c r="AG73" s="115"/>
      <c r="AH73" s="115"/>
      <c r="AI73" s="115"/>
    </row>
    <row r="74" spans="14:35">
      <c r="N74" s="115"/>
      <c r="O74" s="115"/>
      <c r="P74" s="115"/>
      <c r="Q74" s="115"/>
      <c r="R74" s="115"/>
      <c r="S74" s="115"/>
      <c r="V74" s="115"/>
      <c r="W74" s="115"/>
      <c r="X74" s="115"/>
      <c r="Y74" s="115"/>
      <c r="Z74" s="115"/>
      <c r="AA74" s="115"/>
      <c r="AD74" s="115"/>
      <c r="AE74" s="115"/>
      <c r="AF74" s="115"/>
      <c r="AG74" s="115"/>
      <c r="AH74" s="115"/>
      <c r="AI74" s="115"/>
    </row>
    <row r="75" spans="14:35">
      <c r="N75" s="115"/>
      <c r="O75" s="115"/>
      <c r="P75" s="115"/>
      <c r="Q75" s="115"/>
      <c r="R75" s="115"/>
      <c r="S75" s="115"/>
      <c r="V75" s="115"/>
      <c r="W75" s="115"/>
      <c r="X75" s="115"/>
      <c r="Y75" s="115"/>
      <c r="Z75" s="115"/>
      <c r="AA75" s="115"/>
      <c r="AD75" s="115"/>
      <c r="AE75" s="115"/>
      <c r="AF75" s="115"/>
      <c r="AG75" s="115"/>
      <c r="AH75" s="115"/>
      <c r="AI75" s="115"/>
    </row>
    <row r="76" spans="14:35">
      <c r="N76" s="115"/>
      <c r="O76" s="115"/>
      <c r="P76" s="115"/>
      <c r="Q76" s="115"/>
      <c r="R76" s="115"/>
      <c r="S76" s="115"/>
      <c r="V76" s="115"/>
      <c r="W76" s="115"/>
      <c r="X76" s="115"/>
      <c r="Y76" s="115"/>
      <c r="Z76" s="115"/>
      <c r="AA76" s="115"/>
      <c r="AD76" s="115"/>
      <c r="AE76" s="115"/>
      <c r="AF76" s="115"/>
      <c r="AG76" s="115"/>
      <c r="AH76" s="115"/>
      <c r="AI76" s="115"/>
    </row>
    <row r="77" spans="14:35">
      <c r="N77" s="115"/>
      <c r="O77" s="115"/>
      <c r="P77" s="115"/>
      <c r="Q77" s="115"/>
      <c r="R77" s="115"/>
      <c r="S77" s="115"/>
      <c r="V77" s="115"/>
      <c r="W77" s="115"/>
      <c r="X77" s="115"/>
      <c r="Y77" s="115"/>
      <c r="Z77" s="115"/>
      <c r="AA77" s="115"/>
      <c r="AD77" s="115"/>
      <c r="AE77" s="115"/>
      <c r="AF77" s="115"/>
      <c r="AG77" s="115"/>
      <c r="AH77" s="115"/>
      <c r="AI77" s="115"/>
    </row>
    <row r="78" spans="14:35">
      <c r="N78" s="115"/>
      <c r="O78" s="115"/>
      <c r="P78" s="115"/>
      <c r="Q78" s="115"/>
      <c r="R78" s="115"/>
      <c r="S78" s="115"/>
      <c r="V78" s="115"/>
      <c r="W78" s="115"/>
      <c r="X78" s="115"/>
      <c r="Y78" s="115"/>
      <c r="Z78" s="115"/>
      <c r="AA78" s="115"/>
      <c r="AD78" s="115"/>
      <c r="AE78" s="115"/>
      <c r="AF78" s="115"/>
      <c r="AG78" s="115"/>
      <c r="AH78" s="115"/>
      <c r="AI78" s="115"/>
    </row>
    <row r="79" spans="14:35">
      <c r="N79" s="115"/>
      <c r="O79" s="115"/>
      <c r="P79" s="115"/>
      <c r="Q79" s="115"/>
      <c r="R79" s="115"/>
      <c r="S79" s="115"/>
      <c r="V79" s="115"/>
      <c r="W79" s="115"/>
      <c r="X79" s="115"/>
      <c r="Y79" s="115"/>
      <c r="Z79" s="115"/>
      <c r="AA79" s="115"/>
      <c r="AD79" s="115"/>
      <c r="AE79" s="115"/>
      <c r="AF79" s="115"/>
      <c r="AG79" s="115"/>
      <c r="AH79" s="115"/>
      <c r="AI79" s="115"/>
    </row>
    <row r="80" spans="14:35">
      <c r="N80" s="115"/>
      <c r="O80" s="115"/>
      <c r="P80" s="115"/>
      <c r="Q80" s="115"/>
      <c r="R80" s="115"/>
      <c r="S80" s="115"/>
      <c r="V80" s="115"/>
      <c r="W80" s="115"/>
      <c r="X80" s="115"/>
      <c r="Y80" s="115"/>
      <c r="Z80" s="115"/>
      <c r="AA80" s="115"/>
      <c r="AD80" s="115"/>
      <c r="AE80" s="115"/>
      <c r="AF80" s="115"/>
      <c r="AG80" s="115"/>
      <c r="AH80" s="115"/>
      <c r="AI80" s="115"/>
    </row>
    <row r="81" spans="14:35">
      <c r="N81" s="115"/>
      <c r="O81" s="115"/>
      <c r="P81" s="115"/>
      <c r="Q81" s="115"/>
      <c r="R81" s="115"/>
      <c r="S81" s="115"/>
      <c r="V81" s="115"/>
      <c r="W81" s="115"/>
      <c r="X81" s="115"/>
      <c r="Y81" s="115"/>
      <c r="Z81" s="115"/>
      <c r="AA81" s="115"/>
      <c r="AD81" s="115"/>
      <c r="AE81" s="115"/>
      <c r="AF81" s="115"/>
      <c r="AG81" s="115"/>
      <c r="AH81" s="115"/>
      <c r="AI81" s="115"/>
    </row>
    <row r="82" spans="14:35">
      <c r="N82" s="115"/>
      <c r="O82" s="115"/>
      <c r="P82" s="115"/>
      <c r="Q82" s="115"/>
      <c r="R82" s="115"/>
      <c r="S82" s="115"/>
      <c r="V82" s="115"/>
      <c r="W82" s="115"/>
      <c r="X82" s="115"/>
      <c r="Y82" s="115"/>
      <c r="Z82" s="115"/>
      <c r="AA82" s="115"/>
      <c r="AD82" s="115"/>
      <c r="AE82" s="115"/>
      <c r="AF82" s="115"/>
      <c r="AG82" s="115"/>
      <c r="AH82" s="115"/>
      <c r="AI82" s="115"/>
    </row>
    <row r="83" spans="14:35">
      <c r="N83" s="115"/>
      <c r="O83" s="115"/>
      <c r="P83" s="115"/>
      <c r="Q83" s="115"/>
      <c r="R83" s="115"/>
      <c r="S83" s="115"/>
      <c r="V83" s="115"/>
      <c r="W83" s="115"/>
      <c r="X83" s="115"/>
      <c r="Y83" s="115"/>
      <c r="Z83" s="115"/>
      <c r="AA83" s="115"/>
      <c r="AD83" s="115"/>
      <c r="AE83" s="115"/>
      <c r="AF83" s="115"/>
      <c r="AG83" s="115"/>
      <c r="AH83" s="115"/>
      <c r="AI83" s="115"/>
    </row>
    <row r="84" spans="14:35">
      <c r="N84" s="115"/>
      <c r="O84" s="115"/>
      <c r="P84" s="115"/>
      <c r="Q84" s="115"/>
      <c r="R84" s="115"/>
      <c r="S84" s="115"/>
      <c r="V84" s="115"/>
      <c r="W84" s="115"/>
      <c r="X84" s="115"/>
      <c r="Y84" s="115"/>
      <c r="Z84" s="115"/>
      <c r="AA84" s="115"/>
      <c r="AD84" s="115"/>
      <c r="AE84" s="115"/>
      <c r="AF84" s="115"/>
      <c r="AG84" s="115"/>
      <c r="AH84" s="115"/>
      <c r="AI84" s="115"/>
    </row>
    <row r="85" spans="14:35">
      <c r="N85" s="115"/>
      <c r="O85" s="115"/>
      <c r="P85" s="115"/>
      <c r="Q85" s="115"/>
      <c r="R85" s="115"/>
      <c r="S85" s="115"/>
      <c r="V85" s="115"/>
      <c r="W85" s="115"/>
      <c r="X85" s="115"/>
      <c r="Y85" s="115"/>
      <c r="Z85" s="115"/>
      <c r="AA85" s="115"/>
      <c r="AD85" s="115"/>
      <c r="AE85" s="115"/>
      <c r="AF85" s="115"/>
      <c r="AG85" s="115"/>
      <c r="AH85" s="115"/>
      <c r="AI85" s="115"/>
    </row>
    <row r="86" spans="14:35">
      <c r="N86" s="115"/>
      <c r="O86" s="115"/>
      <c r="P86" s="115"/>
      <c r="Q86" s="115"/>
      <c r="R86" s="115"/>
      <c r="S86" s="115"/>
      <c r="V86" s="115"/>
      <c r="W86" s="115"/>
      <c r="X86" s="115"/>
      <c r="Y86" s="115"/>
      <c r="Z86" s="115"/>
      <c r="AA86" s="115"/>
      <c r="AD86" s="115"/>
      <c r="AE86" s="115"/>
      <c r="AF86" s="115"/>
      <c r="AG86" s="115"/>
      <c r="AH86" s="115"/>
      <c r="AI86" s="115"/>
    </row>
    <row r="87" spans="14:35">
      <c r="N87" s="115"/>
      <c r="O87" s="115"/>
      <c r="P87" s="115"/>
      <c r="Q87" s="115"/>
      <c r="R87" s="115"/>
      <c r="S87" s="115"/>
      <c r="V87" s="115"/>
      <c r="W87" s="115"/>
      <c r="X87" s="115"/>
      <c r="Y87" s="115"/>
      <c r="Z87" s="115"/>
      <c r="AA87" s="115"/>
      <c r="AD87" s="115"/>
      <c r="AE87" s="115"/>
      <c r="AF87" s="115"/>
      <c r="AG87" s="115"/>
      <c r="AH87" s="115"/>
      <c r="AI87" s="115"/>
    </row>
    <row r="88" spans="14:35">
      <c r="N88" s="115"/>
      <c r="O88" s="115"/>
      <c r="P88" s="115"/>
      <c r="Q88" s="115"/>
      <c r="R88" s="115"/>
      <c r="S88" s="115"/>
      <c r="V88" s="115"/>
      <c r="W88" s="115"/>
      <c r="X88" s="115"/>
      <c r="Y88" s="115"/>
      <c r="Z88" s="115"/>
      <c r="AA88" s="115"/>
      <c r="AD88" s="115"/>
      <c r="AE88" s="115"/>
      <c r="AF88" s="115"/>
      <c r="AG88" s="115"/>
      <c r="AH88" s="115"/>
      <c r="AI88" s="115"/>
    </row>
    <row r="89" spans="14:35">
      <c r="N89" s="115"/>
      <c r="O89" s="115"/>
      <c r="P89" s="115"/>
      <c r="Q89" s="115"/>
      <c r="R89" s="115"/>
      <c r="S89" s="115"/>
      <c r="V89" s="115"/>
      <c r="W89" s="115"/>
      <c r="X89" s="115"/>
      <c r="Y89" s="115"/>
      <c r="Z89" s="115"/>
      <c r="AA89" s="115"/>
      <c r="AD89" s="115"/>
      <c r="AE89" s="115"/>
      <c r="AF89" s="115"/>
      <c r="AG89" s="115"/>
      <c r="AH89" s="115"/>
      <c r="AI89" s="115"/>
    </row>
    <row r="90" spans="14:35">
      <c r="N90" s="115"/>
      <c r="O90" s="115"/>
      <c r="P90" s="115"/>
      <c r="Q90" s="115"/>
      <c r="R90" s="115"/>
      <c r="S90" s="115"/>
      <c r="V90" s="115"/>
      <c r="W90" s="115"/>
      <c r="X90" s="115"/>
      <c r="Y90" s="115"/>
      <c r="Z90" s="115"/>
      <c r="AA90" s="115"/>
      <c r="AD90" s="115"/>
      <c r="AE90" s="115"/>
      <c r="AF90" s="115"/>
      <c r="AG90" s="115"/>
      <c r="AH90" s="115"/>
      <c r="AI90" s="115"/>
    </row>
    <row r="91" spans="14:35">
      <c r="N91" s="115"/>
      <c r="O91" s="115"/>
      <c r="P91" s="115"/>
      <c r="Q91" s="115"/>
      <c r="R91" s="115"/>
      <c r="S91" s="115"/>
      <c r="V91" s="115"/>
      <c r="W91" s="115"/>
      <c r="X91" s="115"/>
      <c r="Y91" s="115"/>
      <c r="Z91" s="115"/>
      <c r="AA91" s="115"/>
      <c r="AD91" s="115"/>
      <c r="AE91" s="115"/>
      <c r="AF91" s="115"/>
      <c r="AG91" s="115"/>
      <c r="AH91" s="115"/>
      <c r="AI91" s="115"/>
    </row>
    <row r="92" spans="14:35">
      <c r="N92" s="115"/>
      <c r="O92" s="115"/>
      <c r="P92" s="115"/>
      <c r="Q92" s="115"/>
      <c r="R92" s="115"/>
      <c r="S92" s="115"/>
      <c r="V92" s="115"/>
      <c r="W92" s="115"/>
      <c r="X92" s="115"/>
      <c r="Y92" s="115"/>
      <c r="Z92" s="115"/>
      <c r="AA92" s="115"/>
      <c r="AD92" s="115"/>
      <c r="AE92" s="115"/>
      <c r="AF92" s="115"/>
      <c r="AG92" s="115"/>
      <c r="AH92" s="115"/>
      <c r="AI92" s="115"/>
    </row>
    <row r="93" spans="14:35">
      <c r="N93" s="115"/>
      <c r="O93" s="115"/>
      <c r="P93" s="115"/>
      <c r="Q93" s="115"/>
      <c r="R93" s="115"/>
      <c r="S93" s="115"/>
      <c r="V93" s="115"/>
      <c r="W93" s="115"/>
      <c r="X93" s="115"/>
      <c r="Y93" s="115"/>
      <c r="Z93" s="115"/>
      <c r="AA93" s="115"/>
      <c r="AD93" s="115"/>
      <c r="AE93" s="115"/>
      <c r="AF93" s="115"/>
      <c r="AG93" s="115"/>
      <c r="AH93" s="115"/>
      <c r="AI93" s="115"/>
    </row>
    <row r="94" spans="14:35">
      <c r="N94" s="115"/>
      <c r="O94" s="115"/>
      <c r="P94" s="115"/>
      <c r="Q94" s="115"/>
      <c r="R94" s="115"/>
      <c r="S94" s="115"/>
      <c r="V94" s="115"/>
      <c r="W94" s="115"/>
      <c r="X94" s="115"/>
      <c r="Y94" s="115"/>
      <c r="Z94" s="115"/>
      <c r="AA94" s="115"/>
      <c r="AD94" s="115"/>
      <c r="AE94" s="115"/>
      <c r="AF94" s="115"/>
      <c r="AG94" s="115"/>
      <c r="AH94" s="115"/>
      <c r="AI94" s="115"/>
    </row>
    <row r="95" spans="14:35">
      <c r="N95" s="115"/>
      <c r="O95" s="115"/>
      <c r="P95" s="115"/>
      <c r="Q95" s="115"/>
      <c r="R95" s="115"/>
      <c r="S95" s="115"/>
      <c r="V95" s="115"/>
      <c r="W95" s="115"/>
      <c r="X95" s="115"/>
      <c r="Y95" s="115"/>
      <c r="Z95" s="115"/>
      <c r="AA95" s="115"/>
      <c r="AD95" s="115"/>
      <c r="AE95" s="115"/>
      <c r="AF95" s="115"/>
      <c r="AG95" s="115"/>
      <c r="AH95" s="115"/>
      <c r="AI95" s="115"/>
    </row>
    <row r="96" spans="14:35">
      <c r="N96" s="115"/>
      <c r="O96" s="115"/>
      <c r="P96" s="115"/>
      <c r="Q96" s="115"/>
      <c r="R96" s="115"/>
      <c r="S96" s="115"/>
      <c r="V96" s="115"/>
      <c r="W96" s="115"/>
      <c r="X96" s="115"/>
      <c r="Y96" s="115"/>
      <c r="Z96" s="115"/>
      <c r="AA96" s="115"/>
      <c r="AD96" s="115"/>
      <c r="AE96" s="115"/>
      <c r="AF96" s="115"/>
      <c r="AG96" s="115"/>
      <c r="AH96" s="115"/>
      <c r="AI96" s="115"/>
    </row>
    <row r="97" spans="14:35">
      <c r="N97" s="115"/>
      <c r="O97" s="115"/>
      <c r="P97" s="115"/>
      <c r="Q97" s="115"/>
      <c r="R97" s="115"/>
      <c r="S97" s="115"/>
      <c r="V97" s="115"/>
      <c r="W97" s="115"/>
      <c r="X97" s="115"/>
      <c r="Y97" s="115"/>
      <c r="Z97" s="115"/>
      <c r="AA97" s="115"/>
      <c r="AD97" s="115"/>
      <c r="AE97" s="115"/>
      <c r="AF97" s="115"/>
      <c r="AG97" s="115"/>
      <c r="AH97" s="115"/>
      <c r="AI97" s="115"/>
    </row>
    <row r="98" spans="14:35">
      <c r="N98" s="115"/>
      <c r="O98" s="115"/>
      <c r="P98" s="115"/>
      <c r="Q98" s="115"/>
      <c r="R98" s="115"/>
      <c r="S98" s="115"/>
      <c r="V98" s="115"/>
      <c r="W98" s="115"/>
      <c r="X98" s="115"/>
      <c r="Y98" s="115"/>
      <c r="Z98" s="115"/>
      <c r="AA98" s="115"/>
      <c r="AD98" s="115"/>
      <c r="AE98" s="115"/>
      <c r="AF98" s="115"/>
      <c r="AG98" s="115"/>
      <c r="AH98" s="115"/>
      <c r="AI98" s="115"/>
    </row>
    <row r="99" spans="14:35">
      <c r="N99" s="115"/>
      <c r="O99" s="115"/>
      <c r="P99" s="115"/>
      <c r="Q99" s="115"/>
      <c r="R99" s="115"/>
      <c r="S99" s="115"/>
      <c r="V99" s="115"/>
      <c r="W99" s="115"/>
      <c r="X99" s="115"/>
      <c r="Y99" s="115"/>
      <c r="Z99" s="115"/>
      <c r="AA99" s="115"/>
      <c r="AD99" s="115"/>
      <c r="AE99" s="115"/>
      <c r="AF99" s="115"/>
      <c r="AG99" s="115"/>
      <c r="AH99" s="115"/>
      <c r="AI99" s="115"/>
    </row>
    <row r="100" spans="14:35">
      <c r="N100" s="115"/>
      <c r="O100" s="115"/>
      <c r="P100" s="115"/>
      <c r="Q100" s="115"/>
      <c r="R100" s="115"/>
      <c r="S100" s="115"/>
      <c r="V100" s="115"/>
      <c r="W100" s="115"/>
      <c r="X100" s="115"/>
      <c r="Y100" s="115"/>
      <c r="Z100" s="115"/>
      <c r="AA100" s="115"/>
      <c r="AD100" s="115"/>
      <c r="AE100" s="115"/>
      <c r="AF100" s="115"/>
      <c r="AG100" s="115"/>
      <c r="AH100" s="115"/>
      <c r="AI100" s="115"/>
    </row>
    <row r="101" spans="14:35">
      <c r="N101" s="115"/>
      <c r="O101" s="115"/>
      <c r="P101" s="115"/>
      <c r="Q101" s="115"/>
      <c r="R101" s="115"/>
      <c r="S101" s="115"/>
      <c r="V101" s="115"/>
      <c r="W101" s="115"/>
      <c r="X101" s="115"/>
      <c r="Y101" s="115"/>
      <c r="Z101" s="115"/>
      <c r="AA101" s="115"/>
      <c r="AD101" s="115"/>
      <c r="AE101" s="115"/>
      <c r="AF101" s="115"/>
      <c r="AG101" s="115"/>
      <c r="AH101" s="115"/>
      <c r="AI101" s="115"/>
    </row>
    <row r="102" spans="14:35">
      <c r="N102" s="115"/>
      <c r="O102" s="115"/>
      <c r="P102" s="115"/>
      <c r="Q102" s="115"/>
      <c r="R102" s="115"/>
      <c r="S102" s="115"/>
      <c r="V102" s="115"/>
      <c r="W102" s="115"/>
      <c r="X102" s="115"/>
      <c r="Y102" s="115"/>
      <c r="Z102" s="115"/>
      <c r="AA102" s="115"/>
      <c r="AD102" s="115"/>
      <c r="AE102" s="115"/>
      <c r="AF102" s="115"/>
      <c r="AG102" s="115"/>
      <c r="AH102" s="115"/>
      <c r="AI102" s="115"/>
    </row>
    <row r="103" spans="14:35">
      <c r="N103" s="115"/>
      <c r="O103" s="115"/>
      <c r="P103" s="115"/>
      <c r="Q103" s="115"/>
      <c r="R103" s="115"/>
      <c r="S103" s="115"/>
      <c r="V103" s="115"/>
      <c r="W103" s="115"/>
      <c r="X103" s="115"/>
      <c r="Y103" s="115"/>
      <c r="Z103" s="115"/>
      <c r="AA103" s="115"/>
      <c r="AD103" s="115"/>
      <c r="AE103" s="115"/>
      <c r="AF103" s="115"/>
      <c r="AG103" s="115"/>
      <c r="AH103" s="115"/>
      <c r="AI103" s="115"/>
    </row>
    <row r="104" spans="14:35">
      <c r="N104" s="115"/>
      <c r="O104" s="115"/>
      <c r="P104" s="115"/>
      <c r="Q104" s="115"/>
      <c r="R104" s="115"/>
      <c r="S104" s="115"/>
      <c r="V104" s="115"/>
      <c r="W104" s="115"/>
      <c r="X104" s="115"/>
      <c r="Y104" s="115"/>
      <c r="Z104" s="115"/>
      <c r="AA104" s="115"/>
      <c r="AD104" s="115"/>
      <c r="AE104" s="115"/>
      <c r="AF104" s="115"/>
      <c r="AG104" s="115"/>
      <c r="AH104" s="115"/>
      <c r="AI104" s="115"/>
    </row>
    <row r="105" spans="14:35">
      <c r="N105" s="115"/>
      <c r="O105" s="115"/>
      <c r="P105" s="115"/>
      <c r="Q105" s="115"/>
      <c r="R105" s="115"/>
      <c r="S105" s="115"/>
      <c r="V105" s="115"/>
      <c r="W105" s="115"/>
      <c r="X105" s="115"/>
      <c r="Y105" s="115"/>
      <c r="Z105" s="115"/>
      <c r="AA105" s="115"/>
      <c r="AD105" s="115"/>
      <c r="AE105" s="115"/>
      <c r="AF105" s="115"/>
      <c r="AG105" s="115"/>
      <c r="AH105" s="115"/>
      <c r="AI105" s="115"/>
    </row>
    <row r="106" spans="14:35">
      <c r="N106" s="115"/>
      <c r="O106" s="115"/>
      <c r="P106" s="115"/>
      <c r="Q106" s="115"/>
      <c r="R106" s="115"/>
      <c r="S106" s="115"/>
      <c r="V106" s="115"/>
      <c r="W106" s="115"/>
      <c r="X106" s="115"/>
      <c r="Y106" s="115"/>
      <c r="Z106" s="115"/>
      <c r="AA106" s="115"/>
      <c r="AD106" s="115"/>
      <c r="AE106" s="115"/>
      <c r="AF106" s="115"/>
      <c r="AG106" s="115"/>
      <c r="AH106" s="115"/>
      <c r="AI106" s="115"/>
    </row>
    <row r="107" spans="14:35">
      <c r="N107" s="115"/>
      <c r="O107" s="115"/>
      <c r="P107" s="115"/>
      <c r="Q107" s="115"/>
      <c r="R107" s="115"/>
      <c r="S107" s="115"/>
      <c r="V107" s="115"/>
      <c r="W107" s="115"/>
      <c r="X107" s="115"/>
      <c r="Y107" s="115"/>
      <c r="Z107" s="115"/>
      <c r="AA107" s="115"/>
      <c r="AD107" s="115"/>
      <c r="AE107" s="115"/>
      <c r="AF107" s="115"/>
      <c r="AG107" s="115"/>
      <c r="AH107" s="115"/>
      <c r="AI107" s="115"/>
    </row>
    <row r="108" spans="14:35">
      <c r="N108" s="115"/>
      <c r="O108" s="115"/>
      <c r="P108" s="115"/>
      <c r="Q108" s="115"/>
      <c r="R108" s="115"/>
      <c r="S108" s="115"/>
      <c r="V108" s="115"/>
      <c r="W108" s="115"/>
      <c r="X108" s="115"/>
      <c r="Y108" s="115"/>
      <c r="Z108" s="115"/>
      <c r="AA108" s="115"/>
      <c r="AD108" s="115"/>
      <c r="AE108" s="115"/>
      <c r="AF108" s="115"/>
      <c r="AG108" s="115"/>
      <c r="AH108" s="115"/>
      <c r="AI108" s="115"/>
    </row>
    <row r="109" spans="14:35">
      <c r="N109" s="115"/>
      <c r="O109" s="115"/>
      <c r="P109" s="115"/>
      <c r="Q109" s="115"/>
      <c r="R109" s="115"/>
      <c r="S109" s="115"/>
      <c r="V109" s="115"/>
      <c r="W109" s="115"/>
      <c r="X109" s="115"/>
      <c r="Y109" s="115"/>
      <c r="Z109" s="115"/>
      <c r="AA109" s="115"/>
      <c r="AD109" s="115"/>
      <c r="AE109" s="115"/>
      <c r="AF109" s="115"/>
      <c r="AG109" s="115"/>
      <c r="AH109" s="115"/>
      <c r="AI109" s="115"/>
    </row>
    <row r="110" spans="14:35">
      <c r="N110" s="115"/>
      <c r="O110" s="115"/>
      <c r="P110" s="115"/>
      <c r="Q110" s="115"/>
      <c r="R110" s="115"/>
      <c r="S110" s="115"/>
      <c r="V110" s="115"/>
      <c r="W110" s="115"/>
      <c r="X110" s="115"/>
      <c r="Y110" s="115"/>
      <c r="Z110" s="115"/>
      <c r="AA110" s="115"/>
      <c r="AD110" s="115"/>
      <c r="AE110" s="115"/>
      <c r="AF110" s="115"/>
      <c r="AG110" s="115"/>
      <c r="AH110" s="115"/>
      <c r="AI110" s="115"/>
    </row>
    <row r="111" spans="14:35">
      <c r="N111" s="115"/>
      <c r="O111" s="115"/>
      <c r="P111" s="115"/>
      <c r="Q111" s="115"/>
      <c r="R111" s="115"/>
      <c r="S111" s="115"/>
      <c r="V111" s="115"/>
      <c r="W111" s="115"/>
      <c r="X111" s="115"/>
      <c r="Y111" s="115"/>
      <c r="Z111" s="115"/>
      <c r="AA111" s="115"/>
      <c r="AD111" s="115"/>
      <c r="AE111" s="115"/>
      <c r="AF111" s="115"/>
      <c r="AG111" s="115"/>
      <c r="AH111" s="115"/>
      <c r="AI111" s="115"/>
    </row>
    <row r="112" spans="14:35">
      <c r="N112" s="115"/>
      <c r="O112" s="115"/>
      <c r="P112" s="115"/>
      <c r="Q112" s="115"/>
      <c r="R112" s="115"/>
      <c r="S112" s="115"/>
      <c r="V112" s="115"/>
      <c r="W112" s="115"/>
      <c r="X112" s="115"/>
      <c r="Y112" s="115"/>
      <c r="Z112" s="115"/>
      <c r="AA112" s="115"/>
      <c r="AD112" s="115"/>
      <c r="AE112" s="115"/>
      <c r="AF112" s="115"/>
      <c r="AG112" s="115"/>
      <c r="AH112" s="115"/>
      <c r="AI112" s="115"/>
    </row>
    <row r="113" spans="14:35">
      <c r="N113" s="115"/>
      <c r="O113" s="115"/>
      <c r="P113" s="115"/>
      <c r="Q113" s="115"/>
      <c r="R113" s="115"/>
      <c r="S113" s="115"/>
      <c r="V113" s="115"/>
      <c r="W113" s="115"/>
      <c r="X113" s="115"/>
      <c r="Y113" s="115"/>
      <c r="Z113" s="115"/>
      <c r="AA113" s="115"/>
      <c r="AD113" s="115"/>
      <c r="AE113" s="115"/>
      <c r="AF113" s="115"/>
      <c r="AG113" s="115"/>
      <c r="AH113" s="115"/>
      <c r="AI113" s="115"/>
    </row>
    <row r="114" spans="14:35">
      <c r="N114" s="115"/>
      <c r="O114" s="115"/>
      <c r="P114" s="115"/>
      <c r="Q114" s="115"/>
      <c r="R114" s="115"/>
      <c r="S114" s="115"/>
      <c r="V114" s="115"/>
      <c r="W114" s="115"/>
      <c r="X114" s="115"/>
      <c r="Y114" s="115"/>
      <c r="Z114" s="115"/>
      <c r="AA114" s="115"/>
      <c r="AD114" s="115"/>
      <c r="AE114" s="115"/>
      <c r="AF114" s="115"/>
      <c r="AG114" s="115"/>
      <c r="AH114" s="115"/>
      <c r="AI114" s="115"/>
    </row>
    <row r="115" spans="14:35">
      <c r="N115" s="115"/>
      <c r="O115" s="115"/>
      <c r="P115" s="115"/>
      <c r="Q115" s="115"/>
      <c r="R115" s="115"/>
      <c r="S115" s="115"/>
      <c r="V115" s="115"/>
      <c r="W115" s="115"/>
      <c r="X115" s="115"/>
      <c r="Y115" s="115"/>
      <c r="Z115" s="115"/>
      <c r="AA115" s="115"/>
      <c r="AD115" s="115"/>
      <c r="AE115" s="115"/>
      <c r="AF115" s="115"/>
      <c r="AG115" s="115"/>
      <c r="AH115" s="115"/>
      <c r="AI115" s="115"/>
    </row>
    <row r="116" spans="14:35">
      <c r="N116" s="115"/>
      <c r="O116" s="115"/>
      <c r="P116" s="115"/>
      <c r="Q116" s="115"/>
      <c r="R116" s="115"/>
      <c r="S116" s="115"/>
      <c r="V116" s="115"/>
      <c r="W116" s="115"/>
      <c r="X116" s="115"/>
      <c r="Y116" s="115"/>
      <c r="Z116" s="115"/>
      <c r="AA116" s="115"/>
      <c r="AD116" s="115"/>
      <c r="AE116" s="115"/>
      <c r="AF116" s="115"/>
      <c r="AG116" s="115"/>
      <c r="AH116" s="115"/>
      <c r="AI116" s="115"/>
    </row>
    <row r="117" spans="14:35">
      <c r="N117" s="115"/>
      <c r="O117" s="115"/>
      <c r="P117" s="115"/>
      <c r="Q117" s="115"/>
      <c r="R117" s="115"/>
      <c r="S117" s="115"/>
      <c r="V117" s="115"/>
      <c r="W117" s="115"/>
      <c r="X117" s="115"/>
      <c r="Y117" s="115"/>
      <c r="Z117" s="115"/>
      <c r="AA117" s="115"/>
      <c r="AD117" s="115"/>
      <c r="AE117" s="115"/>
      <c r="AF117" s="115"/>
      <c r="AG117" s="115"/>
      <c r="AH117" s="115"/>
      <c r="AI117" s="115"/>
    </row>
    <row r="118" spans="14:35">
      <c r="N118" s="115"/>
      <c r="O118" s="115"/>
      <c r="P118" s="115"/>
      <c r="Q118" s="115"/>
      <c r="R118" s="115"/>
      <c r="S118" s="115"/>
      <c r="V118" s="115"/>
      <c r="W118" s="115"/>
      <c r="X118" s="115"/>
      <c r="Y118" s="115"/>
      <c r="Z118" s="115"/>
      <c r="AA118" s="115"/>
      <c r="AD118" s="115"/>
      <c r="AE118" s="115"/>
      <c r="AF118" s="115"/>
      <c r="AG118" s="115"/>
      <c r="AH118" s="115"/>
      <c r="AI118" s="115"/>
    </row>
    <row r="119" spans="14:35">
      <c r="N119" s="115"/>
      <c r="O119" s="115"/>
      <c r="P119" s="115"/>
      <c r="Q119" s="115"/>
      <c r="R119" s="115"/>
      <c r="S119" s="115"/>
      <c r="V119" s="115"/>
      <c r="W119" s="115"/>
      <c r="X119" s="115"/>
      <c r="Y119" s="115"/>
      <c r="Z119" s="115"/>
      <c r="AA119" s="115"/>
      <c r="AD119" s="115"/>
      <c r="AE119" s="115"/>
      <c r="AF119" s="115"/>
      <c r="AG119" s="115"/>
      <c r="AH119" s="115"/>
      <c r="AI119" s="115"/>
    </row>
    <row r="120" spans="14:35">
      <c r="N120" s="115"/>
      <c r="O120" s="115"/>
      <c r="P120" s="115"/>
      <c r="Q120" s="115"/>
      <c r="R120" s="115"/>
      <c r="S120" s="115"/>
      <c r="V120" s="115"/>
      <c r="W120" s="115"/>
      <c r="X120" s="115"/>
      <c r="Y120" s="115"/>
      <c r="Z120" s="115"/>
      <c r="AA120" s="115"/>
      <c r="AD120" s="115"/>
      <c r="AE120" s="115"/>
      <c r="AF120" s="115"/>
      <c r="AG120" s="115"/>
      <c r="AH120" s="115"/>
      <c r="AI120" s="115"/>
    </row>
    <row r="121" spans="14:35">
      <c r="N121" s="115"/>
      <c r="O121" s="115"/>
      <c r="P121" s="115"/>
      <c r="Q121" s="115"/>
      <c r="R121" s="115"/>
      <c r="S121" s="115"/>
      <c r="V121" s="115"/>
      <c r="W121" s="115"/>
      <c r="X121" s="115"/>
      <c r="Y121" s="115"/>
      <c r="Z121" s="115"/>
      <c r="AA121" s="115"/>
      <c r="AD121" s="115"/>
      <c r="AE121" s="115"/>
      <c r="AF121" s="115"/>
      <c r="AG121" s="115"/>
      <c r="AH121" s="115"/>
      <c r="AI121" s="115"/>
    </row>
  </sheetData>
  <mergeCells count="16">
    <mergeCell ref="AP5:AQ5"/>
    <mergeCell ref="M4:S4"/>
    <mergeCell ref="U4:AA4"/>
    <mergeCell ref="AC4:AI4"/>
    <mergeCell ref="AK4:AQ4"/>
    <mergeCell ref="N5:O5"/>
    <mergeCell ref="P5:Q5"/>
    <mergeCell ref="R5:S5"/>
    <mergeCell ref="V5:W5"/>
    <mergeCell ref="X5:Y5"/>
    <mergeCell ref="AL5:AM5"/>
    <mergeCell ref="AN5:AO5"/>
    <mergeCell ref="Z5:AA5"/>
    <mergeCell ref="AD5:AE5"/>
    <mergeCell ref="AF5:AG5"/>
    <mergeCell ref="AH5:AI5"/>
  </mergeCells>
  <phoneticPr fontId="0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AB30"/>
  <sheetViews>
    <sheetView workbookViewId="0">
      <selection activeCell="N7" sqref="N7"/>
    </sheetView>
  </sheetViews>
  <sheetFormatPr baseColWidth="10" defaultColWidth="10.85546875" defaultRowHeight="15"/>
  <cols>
    <col min="1" max="1" width="10.85546875" style="118"/>
    <col min="2" max="2" width="17.42578125" style="118" bestFit="1" customWidth="1"/>
    <col min="3" max="3" width="12.42578125" style="118" customWidth="1"/>
    <col min="4" max="9" width="10.85546875" style="118"/>
    <col min="10" max="10" width="10.85546875" style="119"/>
    <col min="11" max="11" width="10.85546875" style="118"/>
    <col min="12" max="12" width="13.140625" style="118" bestFit="1" customWidth="1"/>
    <col min="13" max="17" width="10.85546875" style="118"/>
    <col min="18" max="18" width="9.140625" style="118" customWidth="1"/>
    <col min="19" max="21" width="10.85546875" style="118"/>
    <col min="22" max="22" width="8.140625" style="118" customWidth="1"/>
    <col min="23" max="25" width="10.85546875" style="118"/>
    <col min="26" max="26" width="8" style="118" customWidth="1"/>
    <col min="27" max="16384" width="10.85546875" style="118"/>
  </cols>
  <sheetData>
    <row r="1" spans="2:28">
      <c r="N1" s="118" t="str">
        <f>+'Calcula Tarifa'!$B$5</f>
        <v>Pesos</v>
      </c>
    </row>
    <row r="2" spans="2:28" ht="18.75">
      <c r="B2" s="116" t="s">
        <v>195</v>
      </c>
      <c r="C2" s="117"/>
      <c r="D2" s="117"/>
      <c r="F2" s="116" t="s">
        <v>196</v>
      </c>
      <c r="G2" s="117"/>
      <c r="H2" s="117"/>
      <c r="L2" s="118" t="s">
        <v>197</v>
      </c>
      <c r="R2" s="610" t="s">
        <v>198</v>
      </c>
      <c r="S2" s="611"/>
      <c r="T2" s="612"/>
      <c r="V2" s="610" t="s">
        <v>199</v>
      </c>
      <c r="W2" s="611"/>
      <c r="X2" s="612"/>
      <c r="Z2" s="610" t="s">
        <v>200</v>
      </c>
      <c r="AA2" s="611"/>
      <c r="AB2" s="612"/>
    </row>
    <row r="3" spans="2:28">
      <c r="B3" s="117"/>
      <c r="C3" s="117"/>
      <c r="D3" s="117"/>
      <c r="F3" s="117"/>
      <c r="G3" s="117"/>
      <c r="H3" s="117"/>
      <c r="M3" s="118" t="s">
        <v>201</v>
      </c>
      <c r="R3" s="613" t="s">
        <v>202</v>
      </c>
      <c r="S3" s="614"/>
      <c r="T3" s="615"/>
      <c r="V3" s="613" t="s">
        <v>203</v>
      </c>
      <c r="W3" s="614"/>
      <c r="X3" s="615"/>
      <c r="Z3" s="613" t="s">
        <v>204</v>
      </c>
      <c r="AA3" s="614"/>
      <c r="AB3" s="615"/>
    </row>
    <row r="4" spans="2:28">
      <c r="B4" s="92" t="s">
        <v>1</v>
      </c>
      <c r="C4" s="92" t="s">
        <v>205</v>
      </c>
      <c r="D4" s="92" t="s">
        <v>206</v>
      </c>
      <c r="F4" s="92" t="s">
        <v>207</v>
      </c>
      <c r="G4" s="92" t="s">
        <v>208</v>
      </c>
      <c r="H4" s="92" t="s">
        <v>209</v>
      </c>
      <c r="M4" s="120">
        <v>1</v>
      </c>
      <c r="N4" s="121">
        <f>+IF('Calcula Tarifa'!$B$5="Dólares",120000,1500000)</f>
        <v>1500000</v>
      </c>
      <c r="O4" s="121">
        <f>+IF('Calcula Tarifa'!$B$5="Dólares",400001,5000001)</f>
        <v>5000001</v>
      </c>
      <c r="R4" s="108" t="s">
        <v>207</v>
      </c>
      <c r="S4" s="108" t="s">
        <v>208</v>
      </c>
      <c r="T4" s="108" t="s">
        <v>209</v>
      </c>
      <c r="V4" s="108" t="s">
        <v>207</v>
      </c>
      <c r="W4" s="108" t="s">
        <v>208</v>
      </c>
      <c r="X4" s="108" t="s">
        <v>209</v>
      </c>
      <c r="Z4" s="108" t="s">
        <v>207</v>
      </c>
      <c r="AA4" s="108" t="s">
        <v>208</v>
      </c>
      <c r="AB4" s="108" t="s">
        <v>209</v>
      </c>
    </row>
    <row r="5" spans="2:28">
      <c r="B5" s="122" t="s">
        <v>3</v>
      </c>
      <c r="C5" s="123">
        <v>5.5E-2</v>
      </c>
      <c r="D5" s="123">
        <v>3.5000000000000003E-2</v>
      </c>
      <c r="F5" s="92">
        <v>1</v>
      </c>
      <c r="G5" s="124">
        <f>+HLOOKUP(SA,$M$4:$O$8,2)</f>
        <v>0</v>
      </c>
      <c r="H5" s="123">
        <f>+HLOOKUP(SA,'Tasas y Gastos Admon'!$M$12:$O$16,2,1)</f>
        <v>0.04</v>
      </c>
      <c r="L5" s="118">
        <v>1</v>
      </c>
      <c r="M5" s="125">
        <f>+S5</f>
        <v>0</v>
      </c>
      <c r="N5" s="125">
        <f>+W5</f>
        <v>0</v>
      </c>
      <c r="O5" s="125">
        <f>+AA5</f>
        <v>0</v>
      </c>
      <c r="R5" s="108">
        <v>1</v>
      </c>
      <c r="S5" s="126">
        <v>0</v>
      </c>
      <c r="T5" s="127">
        <v>0.04</v>
      </c>
      <c r="V5" s="108">
        <v>1</v>
      </c>
      <c r="W5" s="126">
        <v>0</v>
      </c>
      <c r="X5" s="127">
        <v>0.04</v>
      </c>
      <c r="Z5" s="108">
        <v>1</v>
      </c>
      <c r="AA5" s="126">
        <v>0</v>
      </c>
      <c r="AB5" s="127">
        <v>0.04</v>
      </c>
    </row>
    <row r="6" spans="2:28">
      <c r="B6" s="122" t="s">
        <v>94</v>
      </c>
      <c r="C6" s="123">
        <v>2.5000000000000001E-2</v>
      </c>
      <c r="D6" s="123">
        <v>0</v>
      </c>
      <c r="F6" s="92">
        <v>5</v>
      </c>
      <c r="G6" s="124">
        <f>+HLOOKUP(SA,$M$4:$O$8,3)</f>
        <v>0.1</v>
      </c>
      <c r="H6" s="123">
        <f>+HLOOKUP(SA,$M$12:$O$16,3)</f>
        <v>0.01</v>
      </c>
      <c r="L6" s="118">
        <v>5</v>
      </c>
      <c r="M6" s="125">
        <f>+S6</f>
        <v>0.1</v>
      </c>
      <c r="N6" s="125">
        <f>+W6</f>
        <v>0.1</v>
      </c>
      <c r="O6" s="125">
        <f>+AA6</f>
        <v>0.1</v>
      </c>
      <c r="R6" s="108">
        <v>5</v>
      </c>
      <c r="S6" s="126">
        <v>0.1</v>
      </c>
      <c r="T6" s="127">
        <v>0.01</v>
      </c>
      <c r="V6" s="108">
        <v>5</v>
      </c>
      <c r="W6" s="126">
        <v>0.1</v>
      </c>
      <c r="X6" s="127">
        <v>0.01</v>
      </c>
      <c r="Z6" s="108">
        <v>5</v>
      </c>
      <c r="AA6" s="126">
        <v>0.1</v>
      </c>
      <c r="AB6" s="127">
        <v>0.01</v>
      </c>
    </row>
    <row r="7" spans="2:28">
      <c r="B7" s="122" t="s">
        <v>8</v>
      </c>
      <c r="C7" s="123">
        <v>0.03</v>
      </c>
      <c r="D7" s="123">
        <v>1.4999999999999999E-2</v>
      </c>
      <c r="F7" s="92">
        <v>10</v>
      </c>
      <c r="G7" s="124">
        <f>+HLOOKUP(SA,$M$4:$O$8,4)</f>
        <v>0.1</v>
      </c>
      <c r="H7" s="123">
        <f>+HLOOKUP(SA,$M$12:$O$16,4)</f>
        <v>0.01</v>
      </c>
      <c r="L7" s="118">
        <v>10</v>
      </c>
      <c r="M7" s="125">
        <f>+S7</f>
        <v>0.1</v>
      </c>
      <c r="N7" s="125">
        <f>+W7</f>
        <v>0.05</v>
      </c>
      <c r="O7" s="125">
        <f>+AA7</f>
        <v>0</v>
      </c>
      <c r="R7" s="108">
        <v>10</v>
      </c>
      <c r="S7" s="126">
        <v>0.1</v>
      </c>
      <c r="T7" s="127">
        <v>0.01</v>
      </c>
      <c r="V7" s="108">
        <v>10</v>
      </c>
      <c r="W7" s="126">
        <v>0.05</v>
      </c>
      <c r="X7" s="127">
        <v>5.0000000000000001E-3</v>
      </c>
      <c r="Z7" s="108">
        <v>10</v>
      </c>
      <c r="AA7" s="126">
        <v>0</v>
      </c>
      <c r="AB7" s="127">
        <v>3.5000000000000001E-3</v>
      </c>
    </row>
    <row r="8" spans="2:28">
      <c r="F8" s="92">
        <v>20</v>
      </c>
      <c r="G8" s="124">
        <f>+HLOOKUP(SA,$M$4:$O$8,5)</f>
        <v>0.3</v>
      </c>
      <c r="H8" s="123">
        <f>+HLOOKUP(SA,$M$12:$O$16,5)</f>
        <v>0.01</v>
      </c>
      <c r="L8" s="118">
        <v>20</v>
      </c>
      <c r="M8" s="125">
        <f>+S8</f>
        <v>0.3</v>
      </c>
      <c r="N8" s="125">
        <f>+W8</f>
        <v>0.25</v>
      </c>
      <c r="O8" s="125">
        <f>+AA8</f>
        <v>0.2</v>
      </c>
      <c r="R8" s="108">
        <v>20</v>
      </c>
      <c r="S8" s="126">
        <v>0.3</v>
      </c>
      <c r="T8" s="127">
        <v>0.01</v>
      </c>
      <c r="V8" s="108">
        <v>20</v>
      </c>
      <c r="W8" s="126">
        <v>0.25</v>
      </c>
      <c r="X8" s="127">
        <v>5.0000000000000001E-3</v>
      </c>
      <c r="Z8" s="108">
        <v>20</v>
      </c>
      <c r="AA8" s="126">
        <v>0.2</v>
      </c>
      <c r="AB8" s="127">
        <v>3.5000000000000001E-3</v>
      </c>
    </row>
    <row r="9" spans="2:28">
      <c r="N9" s="125"/>
    </row>
    <row r="10" spans="2:28">
      <c r="L10" s="118" t="s">
        <v>210</v>
      </c>
      <c r="N10" s="125"/>
    </row>
    <row r="11" spans="2:28">
      <c r="F11" s="128"/>
      <c r="G11" s="128"/>
      <c r="H11" s="128"/>
      <c r="M11" s="118" t="s">
        <v>201</v>
      </c>
      <c r="N11" s="125"/>
      <c r="T11" s="121"/>
    </row>
    <row r="12" spans="2:28">
      <c r="F12" s="128"/>
      <c r="G12" s="129"/>
      <c r="H12" s="130"/>
      <c r="M12" s="120">
        <v>1</v>
      </c>
      <c r="N12" s="121">
        <f>+IF($N$1="Dólares",120000,1500000)</f>
        <v>1500000</v>
      </c>
      <c r="O12" s="121">
        <f>+IF('Calcula Tarifa'!$B$5="Dólares",400001,5000001)</f>
        <v>5000001</v>
      </c>
    </row>
    <row r="13" spans="2:28">
      <c r="F13" s="128"/>
      <c r="G13" s="129"/>
      <c r="H13" s="130"/>
      <c r="L13" s="118">
        <v>1</v>
      </c>
      <c r="M13" s="131">
        <f>+T5</f>
        <v>0.04</v>
      </c>
      <c r="N13" s="131">
        <f>+X5</f>
        <v>0.04</v>
      </c>
      <c r="O13" s="131">
        <f>+AB5</f>
        <v>0.04</v>
      </c>
    </row>
    <row r="14" spans="2:28">
      <c r="F14" s="128"/>
      <c r="G14" s="129"/>
      <c r="H14" s="130"/>
      <c r="L14" s="118">
        <v>5</v>
      </c>
      <c r="M14" s="131">
        <f>+T6</f>
        <v>0.01</v>
      </c>
      <c r="N14" s="131">
        <f>+X6</f>
        <v>0.01</v>
      </c>
      <c r="O14" s="131">
        <f>+AB6</f>
        <v>0.01</v>
      </c>
    </row>
    <row r="15" spans="2:28">
      <c r="F15" s="128"/>
      <c r="G15" s="129"/>
      <c r="H15" s="130"/>
      <c r="L15" s="118">
        <v>10</v>
      </c>
      <c r="M15" s="131">
        <f>+T7</f>
        <v>0.01</v>
      </c>
      <c r="N15" s="131">
        <f>+X7</f>
        <v>5.0000000000000001E-3</v>
      </c>
      <c r="O15" s="131">
        <f>+AB7</f>
        <v>3.5000000000000001E-3</v>
      </c>
    </row>
    <row r="16" spans="2:28">
      <c r="L16" s="118">
        <v>20</v>
      </c>
      <c r="M16" s="131">
        <f>+T8</f>
        <v>0.01</v>
      </c>
      <c r="N16" s="131">
        <f>+X8</f>
        <v>5.0000000000000001E-3</v>
      </c>
      <c r="O16" s="131">
        <f>+AB8</f>
        <v>3.5000000000000001E-3</v>
      </c>
    </row>
    <row r="17" spans="12:16">
      <c r="L17" s="121"/>
      <c r="N17" s="125"/>
    </row>
    <row r="18" spans="12:16">
      <c r="L18" s="121"/>
      <c r="N18" s="125"/>
    </row>
    <row r="19" spans="12:16">
      <c r="L19" s="121"/>
      <c r="N19" s="125"/>
    </row>
    <row r="20" spans="12:16">
      <c r="L20" s="121"/>
      <c r="N20" s="125"/>
    </row>
    <row r="21" spans="12:16">
      <c r="N21" s="125"/>
    </row>
    <row r="22" spans="12:16">
      <c r="N22" s="125"/>
    </row>
    <row r="23" spans="12:16">
      <c r="N23" s="125"/>
    </row>
    <row r="24" spans="12:16">
      <c r="N24" s="125"/>
    </row>
    <row r="25" spans="12:16">
      <c r="N25" s="125"/>
    </row>
    <row r="26" spans="12:16">
      <c r="O26" s="120"/>
      <c r="P26" s="121"/>
    </row>
    <row r="27" spans="12:16">
      <c r="O27" s="131"/>
      <c r="P27" s="131"/>
    </row>
    <row r="28" spans="12:16">
      <c r="O28" s="131"/>
      <c r="P28" s="131"/>
    </row>
    <row r="29" spans="12:16">
      <c r="O29" s="131"/>
      <c r="P29" s="131"/>
    </row>
    <row r="30" spans="12:16">
      <c r="O30" s="131"/>
      <c r="P30" s="131"/>
    </row>
  </sheetData>
  <mergeCells count="6">
    <mergeCell ref="R2:T2"/>
    <mergeCell ref="V2:X2"/>
    <mergeCell ref="Z2:AB2"/>
    <mergeCell ref="R3:T3"/>
    <mergeCell ref="V3:X3"/>
    <mergeCell ref="Z3:AB3"/>
  </mergeCells>
  <phoneticPr fontId="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BC87"/>
  <sheetViews>
    <sheetView zoomScale="80" zoomScaleNormal="80" workbookViewId="0">
      <selection activeCell="A29" sqref="A29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  <c r="E3" t="s">
        <v>493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9.441989436451137E-2</v>
      </c>
      <c r="AG9" s="10">
        <v>0.19939757120460144</v>
      </c>
      <c r="AH9" s="10">
        <v>0.31275342470808015</v>
      </c>
      <c r="AI9" s="10">
        <v>0.45686896692567064</v>
      </c>
      <c r="AJ9" s="10">
        <v>0.65355151562349056</v>
      </c>
      <c r="AK9" s="10">
        <v>0.91789066248956774</v>
      </c>
      <c r="AL9" s="10">
        <v>1.2340398440648936</v>
      </c>
      <c r="AM9" s="10">
        <v>1.5522610250674056</v>
      </c>
      <c r="AN9" s="10">
        <v>1.8131194190401656</v>
      </c>
      <c r="AO9" s="10">
        <v>1.9545637688209578</v>
      </c>
      <c r="AP9" s="10">
        <v>1.9279807367219988</v>
      </c>
      <c r="AQ9" s="10">
        <v>1.7630612947217295</v>
      </c>
      <c r="AR9" s="10">
        <v>1.5791805004253949</v>
      </c>
      <c r="AS9" s="10">
        <v>1.5219109036081757</v>
      </c>
      <c r="AT9" s="10">
        <v>1.7457923071960701</v>
      </c>
      <c r="AU9" s="10">
        <v>2.3851612196237602</v>
      </c>
      <c r="AV9" s="10">
        <v>3.4362688520291895</v>
      </c>
      <c r="AW9" s="10">
        <v>4.7418738595911005</v>
      </c>
      <c r="AX9" s="10">
        <v>6.1044122808959767</v>
      </c>
      <c r="AY9" s="10">
        <v>7.3162460275897621</v>
      </c>
      <c r="AZ9" s="10">
        <v>8.1857052409433084</v>
      </c>
      <c r="BA9" s="10">
        <v>8.6456584681289801</v>
      </c>
      <c r="BB9" s="10">
        <v>8.7678158568635371</v>
      </c>
      <c r="BC9" s="10">
        <v>8.6576961506109598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6.7914955829133372E-2</v>
      </c>
      <c r="Y10" s="10">
        <v>0.24140764133954301</v>
      </c>
      <c r="Z10" s="10">
        <v>0.46533575502989355</v>
      </c>
      <c r="AA10" s="10">
        <v>0.7444062610398976</v>
      </c>
      <c r="AB10" s="10">
        <v>1.0681791396457836</v>
      </c>
      <c r="AC10" s="10">
        <v>1.4132601360101471</v>
      </c>
      <c r="AD10" s="10">
        <v>1.7572139191108713</v>
      </c>
      <c r="AE10" s="10">
        <v>2.0846262705739234</v>
      </c>
      <c r="AF10" s="10">
        <v>2.3959798994876991</v>
      </c>
      <c r="AG10" s="10">
        <v>2.7111098966435891</v>
      </c>
      <c r="AH10" s="10">
        <v>3.0673180085000751</v>
      </c>
      <c r="AI10" s="10">
        <v>3.5052322366882978</v>
      </c>
      <c r="AJ10" s="10">
        <v>4.0581880470395779</v>
      </c>
      <c r="AK10" s="10">
        <v>4.7265948782351241</v>
      </c>
      <c r="AL10" s="10">
        <v>5.4685028189846996</v>
      </c>
      <c r="AM10" s="10">
        <v>6.2019990626241555</v>
      </c>
      <c r="AN10" s="10">
        <v>6.8313150929694837</v>
      </c>
      <c r="AO10" s="10">
        <v>7.2716411801845293</v>
      </c>
      <c r="AP10" s="10">
        <v>7.5171161682777017</v>
      </c>
      <c r="AQ10" s="10">
        <v>7.6660527638554026</v>
      </c>
      <c r="AR10" s="10">
        <v>7.9214755028388515</v>
      </c>
      <c r="AS10" s="10">
        <v>8.5238611402628788</v>
      </c>
      <c r="AT10" s="10">
        <v>9.7020018661620195</v>
      </c>
      <c r="AU10" s="10">
        <v>11.549475794590592</v>
      </c>
      <c r="AV10" s="10">
        <v>13.979889477616803</v>
      </c>
      <c r="AW10" s="10">
        <v>16.737747136653493</v>
      </c>
      <c r="AX10" s="10">
        <v>19.515285622962843</v>
      </c>
      <c r="AY10" s="10">
        <v>22.011972497195941</v>
      </c>
      <c r="AZ10" s="10">
        <v>24.046384781947953</v>
      </c>
      <c r="BA10" s="10">
        <v>25.595610945746529</v>
      </c>
      <c r="BB10" s="10">
        <v>26.785666789049255</v>
      </c>
      <c r="BC10" s="10">
        <v>27.784377382455094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4.0692748229591291E-2</v>
      </c>
      <c r="U11" s="10">
        <v>0.26097187326634685</v>
      </c>
      <c r="V11" s="10">
        <v>0.45925431267537786</v>
      </c>
      <c r="W11" s="10">
        <v>0.6598952041625451</v>
      </c>
      <c r="X11" s="10">
        <v>0.89521019851522554</v>
      </c>
      <c r="Y11" s="10">
        <v>1.1953763921108105</v>
      </c>
      <c r="Z11" s="10">
        <v>1.5759864697711679</v>
      </c>
      <c r="AA11" s="10">
        <v>2.0352471631188833</v>
      </c>
      <c r="AB11" s="10">
        <v>2.5526708211426814</v>
      </c>
      <c r="AC11" s="10">
        <v>3.0921357479765446</v>
      </c>
      <c r="AD11" s="10">
        <v>3.6224192924927192</v>
      </c>
      <c r="AE11" s="10">
        <v>4.1319536416933103</v>
      </c>
      <c r="AF11" s="10">
        <v>4.6321366796383128</v>
      </c>
      <c r="AG11" s="10">
        <v>5.1590895113773207</v>
      </c>
      <c r="AH11" s="10">
        <v>5.7711406918214063</v>
      </c>
      <c r="AI11" s="10">
        <v>6.5238107464415798</v>
      </c>
      <c r="AJ11" s="10">
        <v>7.4359125102782668</v>
      </c>
      <c r="AK11" s="10">
        <v>8.4808186168592172</v>
      </c>
      <c r="AL11" s="10">
        <v>9.5825802000107796</v>
      </c>
      <c r="AM11" s="10">
        <v>10.618281548947047</v>
      </c>
      <c r="AN11" s="10">
        <v>11.464923266852598</v>
      </c>
      <c r="AO11" s="10">
        <v>12.084159569783731</v>
      </c>
      <c r="AP11" s="10">
        <v>12.544961748269953</v>
      </c>
      <c r="AQ11" s="10">
        <v>13.034168411734479</v>
      </c>
      <c r="AR11" s="10">
        <v>13.86095146118406</v>
      </c>
      <c r="AS11" s="10">
        <v>15.350882136776962</v>
      </c>
      <c r="AT11" s="10">
        <v>17.688084367372568</v>
      </c>
      <c r="AU11" s="10">
        <v>20.874848103750953</v>
      </c>
      <c r="AV11" s="10">
        <v>24.715892051485554</v>
      </c>
      <c r="AW11" s="10">
        <v>28.829629778819392</v>
      </c>
      <c r="AX11" s="10">
        <v>32.800164435689673</v>
      </c>
      <c r="AY11" s="10">
        <v>36.335530340747155</v>
      </c>
      <c r="AZ11" s="10">
        <v>39.300703062967706</v>
      </c>
      <c r="BA11" s="10">
        <v>41.730633762515126</v>
      </c>
      <c r="BB11" s="10">
        <v>43.821640256338945</v>
      </c>
      <c r="BC11" s="10">
        <v>45.809163223293538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0.1391150282366912</v>
      </c>
      <c r="S12" s="10">
        <v>0.43632350212867432</v>
      </c>
      <c r="T12" s="10">
        <v>0.72046346335867884</v>
      </c>
      <c r="U12" s="10">
        <v>0.98746212244076381</v>
      </c>
      <c r="V12" s="10">
        <v>1.2420123459907715</v>
      </c>
      <c r="W12" s="10">
        <v>1.5197477212058295</v>
      </c>
      <c r="X12" s="10">
        <v>1.8633090831984902</v>
      </c>
      <c r="Y12" s="10">
        <v>2.3022503146520461</v>
      </c>
      <c r="Z12" s="10">
        <v>2.8465045051463687</v>
      </c>
      <c r="AA12" s="10">
        <v>3.4856575530672478</v>
      </c>
      <c r="AB12" s="10">
        <v>4.1874597772068833</v>
      </c>
      <c r="AC12" s="10">
        <v>4.904556371102001</v>
      </c>
      <c r="AD12" s="10">
        <v>5.6076951287095529</v>
      </c>
      <c r="AE12" s="10">
        <v>6.2942674145851365</v>
      </c>
      <c r="AF12" s="10">
        <v>6.9893724734408913</v>
      </c>
      <c r="AG12" s="10">
        <v>7.7479089326200068</v>
      </c>
      <c r="AH12" s="10">
        <v>8.6432018940687882</v>
      </c>
      <c r="AI12" s="10">
        <v>9.7130416503941124</v>
      </c>
      <c r="AJ12" s="10">
        <v>10.946635202712883</v>
      </c>
      <c r="AK12" s="10">
        <v>12.283021875060376</v>
      </c>
      <c r="AL12" s="10">
        <v>13.606738901548427</v>
      </c>
      <c r="AM12" s="10">
        <v>14.771849521893948</v>
      </c>
      <c r="AN12" s="10">
        <v>15.716997809551492</v>
      </c>
      <c r="AO12" s="10">
        <v>16.492045434235422</v>
      </c>
      <c r="AP12" s="10">
        <v>17.261799152052212</v>
      </c>
      <c r="AQ12" s="10">
        <v>18.317691643631949</v>
      </c>
      <c r="AR12" s="10">
        <v>20.046611699367819</v>
      </c>
      <c r="AS12" s="10">
        <v>22.701341475499515</v>
      </c>
      <c r="AT12" s="10">
        <v>26.349684526025069</v>
      </c>
      <c r="AU12" s="10">
        <v>30.871058939336894</v>
      </c>
      <c r="AV12" s="10">
        <v>35.941441629028958</v>
      </c>
      <c r="AW12" s="10">
        <v>41.080335118181935</v>
      </c>
      <c r="AX12" s="10">
        <v>45.909358703818206</v>
      </c>
      <c r="AY12" s="10">
        <v>50.208629656742083</v>
      </c>
      <c r="AZ12" s="10">
        <v>53.91625578448361</v>
      </c>
      <c r="BA12" s="10">
        <v>57.142366717335442</v>
      </c>
      <c r="BB12" s="10">
        <v>60.147970802371219</v>
      </c>
      <c r="BC12" s="10">
        <v>63.182306546968547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3.7175110434604572E-2</v>
      </c>
      <c r="Q13" s="10">
        <v>0.36354295424390926</v>
      </c>
      <c r="R13" s="10">
        <v>0.70844531366325536</v>
      </c>
      <c r="S13" s="10">
        <v>1.0456594992726727</v>
      </c>
      <c r="T13" s="10">
        <v>1.3674600914795609</v>
      </c>
      <c r="U13" s="10">
        <v>1.6784638294281353</v>
      </c>
      <c r="V13" s="10">
        <v>1.9941105298938548</v>
      </c>
      <c r="W13" s="10">
        <v>2.3597999729537342</v>
      </c>
      <c r="X13" s="10">
        <v>2.8194933589341282</v>
      </c>
      <c r="Y13" s="10">
        <v>3.399619246895639</v>
      </c>
      <c r="Z13" s="10">
        <v>4.1040010490578682</v>
      </c>
      <c r="AA13" s="10">
        <v>4.9129062602317894</v>
      </c>
      <c r="AB13" s="10">
        <v>5.7841371840487783</v>
      </c>
      <c r="AC13" s="10">
        <v>6.6692813903290391</v>
      </c>
      <c r="AD13" s="10">
        <v>7.5439877725578599</v>
      </c>
      <c r="AE13" s="10">
        <v>8.415358428398994</v>
      </c>
      <c r="AF13" s="10">
        <v>9.3233677533082897</v>
      </c>
      <c r="AG13" s="10">
        <v>10.335101330274487</v>
      </c>
      <c r="AH13" s="10">
        <v>11.507385793828789</v>
      </c>
      <c r="AI13" s="10">
        <v>12.850775275681153</v>
      </c>
      <c r="AJ13" s="10">
        <v>14.322608907575814</v>
      </c>
      <c r="AK13" s="10">
        <v>15.824882516161729</v>
      </c>
      <c r="AL13" s="10">
        <v>17.221294700389091</v>
      </c>
      <c r="AM13" s="10">
        <v>18.428645484982408</v>
      </c>
      <c r="AN13" s="10">
        <v>19.474216377371373</v>
      </c>
      <c r="AO13" s="10">
        <v>20.503821175532565</v>
      </c>
      <c r="AP13" s="10">
        <v>21.786882789506258</v>
      </c>
      <c r="AQ13" s="10">
        <v>23.689017011184728</v>
      </c>
      <c r="AR13" s="10">
        <v>26.522352624227572</v>
      </c>
      <c r="AS13" s="10">
        <v>30.421501016643038</v>
      </c>
      <c r="AT13" s="10">
        <v>35.329823300844218</v>
      </c>
      <c r="AU13" s="10">
        <v>40.996400433183616</v>
      </c>
      <c r="AV13" s="10">
        <v>46.997661409719917</v>
      </c>
      <c r="AW13" s="10">
        <v>52.893971665132071</v>
      </c>
      <c r="AX13" s="10">
        <v>58.382935633428254</v>
      </c>
      <c r="AY13" s="10">
        <v>63.321332203920107</v>
      </c>
      <c r="AZ13" s="10">
        <v>67.725888636268493</v>
      </c>
      <c r="BA13" s="10">
        <v>71.774095339076439</v>
      </c>
      <c r="BB13" s="10">
        <v>75.740058127293622</v>
      </c>
      <c r="BC13" s="10">
        <v>79.875714198409113</v>
      </c>
    </row>
    <row r="14" spans="2:55" ht="18"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0.16753668060300736</v>
      </c>
      <c r="P14" s="10">
        <v>0.50177778899008696</v>
      </c>
      <c r="Q14" s="10">
        <v>0.87083279072735365</v>
      </c>
      <c r="R14" s="10">
        <v>1.248979402207917</v>
      </c>
      <c r="S14" s="10">
        <v>1.6161812184819959</v>
      </c>
      <c r="T14" s="10">
        <v>1.9721575895600905</v>
      </c>
      <c r="U14" s="10">
        <v>2.3309478568961475</v>
      </c>
      <c r="V14" s="10">
        <v>2.7171787488383914</v>
      </c>
      <c r="W14" s="10">
        <v>3.1769669164291825</v>
      </c>
      <c r="X14" s="10">
        <v>3.7532585165895722</v>
      </c>
      <c r="Y14" s="10">
        <v>4.4691233739911729</v>
      </c>
      <c r="Z14" s="10">
        <v>5.3217940605302241</v>
      </c>
      <c r="AA14" s="10">
        <v>6.2842463750652184</v>
      </c>
      <c r="AB14" s="10">
        <v>7.3146206494396804</v>
      </c>
      <c r="AC14" s="10">
        <v>8.3661147661767483</v>
      </c>
      <c r="AD14" s="10">
        <v>9.4196743217143037</v>
      </c>
      <c r="AE14" s="10">
        <v>10.492931731052806</v>
      </c>
      <c r="AF14" s="10">
        <v>11.633807636442603</v>
      </c>
      <c r="AG14" s="10">
        <v>12.889871725081298</v>
      </c>
      <c r="AH14" s="10">
        <v>14.292056709415219</v>
      </c>
      <c r="AI14" s="10">
        <v>15.821610029339274</v>
      </c>
      <c r="AJ14" s="10">
        <v>17.401491259157361</v>
      </c>
      <c r="AK14" s="10">
        <v>18.915496364307664</v>
      </c>
      <c r="AL14" s="10">
        <v>20.292268599486906</v>
      </c>
      <c r="AM14" s="10">
        <v>21.53836491867385</v>
      </c>
      <c r="AN14" s="10">
        <v>22.777462666128443</v>
      </c>
      <c r="AO14" s="10">
        <v>24.260117506730516</v>
      </c>
      <c r="AP14" s="10">
        <v>26.330100145503909</v>
      </c>
      <c r="AQ14" s="10">
        <v>29.274914677407324</v>
      </c>
      <c r="AR14" s="10">
        <v>33.286486087268088</v>
      </c>
      <c r="AS14" s="10">
        <v>38.372908538259253</v>
      </c>
      <c r="AT14" s="10">
        <v>44.345476331269644</v>
      </c>
      <c r="AU14" s="10">
        <v>50.851952240517527</v>
      </c>
      <c r="AV14" s="10">
        <v>57.508506114105629</v>
      </c>
      <c r="AW14" s="10">
        <v>63.954931154956874</v>
      </c>
      <c r="AX14" s="10">
        <v>69.969527198835252</v>
      </c>
      <c r="AY14" s="10">
        <v>75.491227082778778</v>
      </c>
      <c r="AZ14" s="10">
        <v>80.607643000101788</v>
      </c>
      <c r="BA14" s="10">
        <v>85.512593063160168</v>
      </c>
      <c r="BB14" s="10">
        <v>90.482312266852546</v>
      </c>
      <c r="BC14" s="10">
        <v>95.774513985151572</v>
      </c>
    </row>
    <row r="15" spans="2:55" ht="15.75">
      <c r="B15" s="11" t="s">
        <v>21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0.25399700506984269</v>
      </c>
      <c r="O15" s="10">
        <v>0.57863094316743657</v>
      </c>
      <c r="P15" s="10">
        <v>0.94877590311166249</v>
      </c>
      <c r="Q15" s="10">
        <v>1.3439867873104236</v>
      </c>
      <c r="R15" s="10">
        <v>1.7447850240586531</v>
      </c>
      <c r="S15" s="10">
        <v>2.1378356139585795</v>
      </c>
      <c r="T15" s="10">
        <v>2.5309285095998257</v>
      </c>
      <c r="U15" s="10">
        <v>2.9458522179952977</v>
      </c>
      <c r="V15" s="10">
        <v>3.4073210945982715</v>
      </c>
      <c r="W15" s="10">
        <v>3.9597805412453431</v>
      </c>
      <c r="X15" s="10">
        <v>4.6451069474698103</v>
      </c>
      <c r="Y15" s="10">
        <v>5.482764927991858</v>
      </c>
      <c r="Z15" s="10">
        <v>6.4656578184004756</v>
      </c>
      <c r="AA15" s="10">
        <v>7.5699871708571207</v>
      </c>
      <c r="AB15" s="10">
        <v>8.7570260935833328</v>
      </c>
      <c r="AC15" s="10">
        <v>9.9816934151412511</v>
      </c>
      <c r="AD15" s="10">
        <v>11.230662242226325</v>
      </c>
      <c r="AE15" s="10">
        <v>12.524787170467116</v>
      </c>
      <c r="AF15" s="10">
        <v>13.887886187296527</v>
      </c>
      <c r="AG15" s="10">
        <v>15.338346899653438</v>
      </c>
      <c r="AH15" s="10">
        <v>16.879229222400102</v>
      </c>
      <c r="AI15" s="10">
        <v>18.460153274492271</v>
      </c>
      <c r="AJ15" s="10">
        <v>19.988718375947865</v>
      </c>
      <c r="AK15" s="10">
        <v>21.416420361114589</v>
      </c>
      <c r="AL15" s="10">
        <v>22.7640558029244</v>
      </c>
      <c r="AM15" s="10">
        <v>24.135798155675154</v>
      </c>
      <c r="AN15" s="10">
        <v>25.760562197595107</v>
      </c>
      <c r="AO15" s="10">
        <v>27.963498073417025</v>
      </c>
      <c r="AP15" s="10">
        <v>31.010789380355522</v>
      </c>
      <c r="AQ15" s="10">
        <v>35.066117297019723</v>
      </c>
      <c r="AR15" s="10">
        <v>40.192573099481002</v>
      </c>
      <c r="AS15" s="10">
        <v>46.263802347141628</v>
      </c>
      <c r="AT15" s="10">
        <v>52.987752744868985</v>
      </c>
      <c r="AU15" s="10">
        <v>60.049701894900664</v>
      </c>
      <c r="AV15" s="10">
        <v>67.144066089359072</v>
      </c>
      <c r="AW15" s="10">
        <v>73.995008807438566</v>
      </c>
      <c r="AX15" s="10">
        <v>80.467156216706911</v>
      </c>
      <c r="AY15" s="10">
        <v>86.573990261700601</v>
      </c>
      <c r="AZ15" s="10">
        <v>92.423441776199184</v>
      </c>
      <c r="BA15" s="10">
        <v>98.21492407272936</v>
      </c>
      <c r="BB15" s="10">
        <v>104.22985671078663</v>
      </c>
      <c r="BC15" s="10">
        <v>110.73557678139903</v>
      </c>
    </row>
    <row r="16" spans="2:55" ht="18">
      <c r="B16" s="11" t="s">
        <v>22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7.4517417937200112E-2</v>
      </c>
      <c r="M16" s="10">
        <v>0.31100582173944347</v>
      </c>
      <c r="N16" s="10">
        <v>0.61377670701840548</v>
      </c>
      <c r="O16" s="10">
        <v>0.96750014594722089</v>
      </c>
      <c r="P16" s="10">
        <v>1.3564389193553901</v>
      </c>
      <c r="Q16" s="10">
        <v>1.7666074350214234</v>
      </c>
      <c r="R16" s="10">
        <v>2.1852913433001495</v>
      </c>
      <c r="S16" s="10">
        <v>2.6064181687401602</v>
      </c>
      <c r="T16" s="10">
        <v>3.0440589376585137</v>
      </c>
      <c r="U16" s="10">
        <v>3.5185296429357424</v>
      </c>
      <c r="V16" s="10">
        <v>4.0521867299790868</v>
      </c>
      <c r="W16" s="10">
        <v>4.6876895981207181</v>
      </c>
      <c r="X16" s="10">
        <v>5.4657909459216132</v>
      </c>
      <c r="Y16" s="10">
        <v>6.4048663109249686</v>
      </c>
      <c r="Z16" s="10">
        <v>7.5042651058383516</v>
      </c>
      <c r="AA16" s="10">
        <v>8.746467146689616</v>
      </c>
      <c r="AB16" s="10">
        <v>10.096129226329603</v>
      </c>
      <c r="AC16" s="10">
        <v>11.510010661558566</v>
      </c>
      <c r="AD16" s="10">
        <v>12.972782974907213</v>
      </c>
      <c r="AE16" s="10">
        <v>14.476073504705687</v>
      </c>
      <c r="AF16" s="10">
        <v>16.009523047991358</v>
      </c>
      <c r="AG16" s="10">
        <v>17.560034819959803</v>
      </c>
      <c r="AH16" s="10">
        <v>19.100552673887965</v>
      </c>
      <c r="AI16" s="10">
        <v>20.568261918968851</v>
      </c>
      <c r="AJ16" s="10">
        <v>21.941464923133349</v>
      </c>
      <c r="AK16" s="10">
        <v>23.266833106227722</v>
      </c>
      <c r="AL16" s="10">
        <v>24.665447223410691</v>
      </c>
      <c r="AM16" s="10">
        <v>26.348085342066049</v>
      </c>
      <c r="AN16" s="10">
        <v>28.61888046863352</v>
      </c>
      <c r="AO16" s="10">
        <v>31.725847640724766</v>
      </c>
      <c r="AP16" s="10">
        <v>35.811910266492525</v>
      </c>
      <c r="AQ16" s="10">
        <v>40.90781773109596</v>
      </c>
      <c r="AR16" s="10">
        <v>46.939493580605316</v>
      </c>
      <c r="AS16" s="10">
        <v>53.674418439592863</v>
      </c>
      <c r="AT16" s="10">
        <v>60.855629136903524</v>
      </c>
      <c r="AU16" s="10">
        <v>68.244303109188976</v>
      </c>
      <c r="AV16" s="10">
        <v>75.618073223025888</v>
      </c>
      <c r="AW16" s="10">
        <v>82.791335367825326</v>
      </c>
      <c r="AX16" s="10">
        <v>89.707652085316028</v>
      </c>
      <c r="AY16" s="10">
        <v>96.404846309102766</v>
      </c>
      <c r="AZ16" s="10">
        <v>103.00068126304492</v>
      </c>
      <c r="BA16" s="10">
        <v>109.70336399834072</v>
      </c>
      <c r="BB16" s="10">
        <v>116.80329650460267</v>
      </c>
      <c r="BC16" s="10">
        <v>124.4626650407864</v>
      </c>
    </row>
    <row r="17" spans="2:55" ht="15.75">
      <c r="B17" s="11" t="s">
        <v>23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0.13438248005270131</v>
      </c>
      <c r="L17" s="10">
        <v>0.3471933002290109</v>
      </c>
      <c r="M17" s="10">
        <v>0.62156689967479173</v>
      </c>
      <c r="N17" s="10">
        <v>0.94689327442017657</v>
      </c>
      <c r="O17" s="10">
        <v>1.3120126388166398</v>
      </c>
      <c r="P17" s="10">
        <v>1.70791520983574</v>
      </c>
      <c r="Q17" s="10">
        <v>2.1276149474160051</v>
      </c>
      <c r="R17" s="10">
        <v>2.5657287035312155</v>
      </c>
      <c r="S17" s="10">
        <v>3.0215866767143735</v>
      </c>
      <c r="T17" s="10">
        <v>3.5061929626236892</v>
      </c>
      <c r="U17" s="10">
        <v>4.0358104333347855</v>
      </c>
      <c r="V17" s="10">
        <v>4.6302582244476858</v>
      </c>
      <c r="W17" s="10">
        <v>5.3302879665363507</v>
      </c>
      <c r="X17" s="10">
        <v>6.1782528381234787</v>
      </c>
      <c r="Y17" s="10">
        <v>7.2024951715932044</v>
      </c>
      <c r="Z17" s="10">
        <v>8.4121488299337486</v>
      </c>
      <c r="AA17" s="10">
        <v>9.7965059730198103</v>
      </c>
      <c r="AB17" s="10">
        <v>11.323880297369429</v>
      </c>
      <c r="AC17" s="10">
        <v>12.944802060302022</v>
      </c>
      <c r="AD17" s="10">
        <v>14.609034174345247</v>
      </c>
      <c r="AE17" s="10">
        <v>16.26844872406263</v>
      </c>
      <c r="AF17" s="10">
        <v>17.875740466674181</v>
      </c>
      <c r="AG17" s="10">
        <v>19.383704247869371</v>
      </c>
      <c r="AH17" s="10">
        <v>20.754411555154181</v>
      </c>
      <c r="AI17" s="10">
        <v>21.998865056340371</v>
      </c>
      <c r="AJ17" s="10">
        <v>23.193845273922118</v>
      </c>
      <c r="AK17" s="10">
        <v>24.489685005864938</v>
      </c>
      <c r="AL17" s="10">
        <v>26.117073776963206</v>
      </c>
      <c r="AM17" s="10">
        <v>28.363570230502155</v>
      </c>
      <c r="AN17" s="10">
        <v>31.456881656029903</v>
      </c>
      <c r="AO17" s="10">
        <v>35.522178522572972</v>
      </c>
      <c r="AP17" s="10">
        <v>40.569914792835462</v>
      </c>
      <c r="AQ17" s="10">
        <v>46.488937598159268</v>
      </c>
      <c r="AR17" s="10">
        <v>53.095761899799101</v>
      </c>
      <c r="AS17" s="10">
        <v>60.189752139374413</v>
      </c>
      <c r="AT17" s="10">
        <v>67.587269018873187</v>
      </c>
      <c r="AU17" s="10">
        <v>75.130289698547216</v>
      </c>
      <c r="AV17" s="10">
        <v>82.685539070361074</v>
      </c>
      <c r="AW17" s="10">
        <v>90.150514318875253</v>
      </c>
      <c r="AX17" s="10">
        <v>97.497798011438235</v>
      </c>
      <c r="AY17" s="10">
        <v>104.77928984474383</v>
      </c>
      <c r="AZ17" s="10">
        <v>112.12597731550142</v>
      </c>
      <c r="BA17" s="10">
        <v>119.75879808163053</v>
      </c>
      <c r="BB17" s="10">
        <v>127.86273020415842</v>
      </c>
      <c r="BC17" s="10">
        <v>136.59451884371191</v>
      </c>
    </row>
    <row r="18" spans="2:55" ht="18">
      <c r="B18" s="11" t="s">
        <v>24</v>
      </c>
      <c r="C18" s="10">
        <v>1.4537908133245049E-2</v>
      </c>
      <c r="D18" s="10">
        <v>6.5416254262365067E-3</v>
      </c>
      <c r="E18" s="10">
        <v>0</v>
      </c>
      <c r="F18" s="10">
        <v>0</v>
      </c>
      <c r="G18" s="10">
        <v>0</v>
      </c>
      <c r="H18" s="10">
        <v>8.0501975918845919E-3</v>
      </c>
      <c r="I18" s="10">
        <v>8.0354239536716346E-2</v>
      </c>
      <c r="J18" s="10">
        <v>0.20689585629427368</v>
      </c>
      <c r="K18" s="10">
        <v>0.39955132467386389</v>
      </c>
      <c r="L18" s="10">
        <v>0.64693964371934953</v>
      </c>
      <c r="M18" s="10">
        <v>0.93925272765367152</v>
      </c>
      <c r="N18" s="10">
        <v>1.2702044313049368</v>
      </c>
      <c r="O18" s="10">
        <v>1.6357058206895174</v>
      </c>
      <c r="P18" s="10">
        <v>2.0340745357778807</v>
      </c>
      <c r="Q18" s="10">
        <v>2.4659520402954564</v>
      </c>
      <c r="R18" s="10">
        <v>2.931478771151236</v>
      </c>
      <c r="S18" s="10">
        <v>3.4260082732123673</v>
      </c>
      <c r="T18" s="10">
        <v>3.9547968569914724</v>
      </c>
      <c r="U18" s="10">
        <v>4.5297903932208108</v>
      </c>
      <c r="V18" s="10">
        <v>5.1681761294034745</v>
      </c>
      <c r="W18" s="10">
        <v>5.9115145714743678</v>
      </c>
      <c r="X18" s="10">
        <v>6.8151363099109608</v>
      </c>
      <c r="Y18" s="10">
        <v>7.9210655355340558</v>
      </c>
      <c r="Z18" s="10">
        <v>9.2490986641720827</v>
      </c>
      <c r="AA18" s="10">
        <v>10.795912866169315</v>
      </c>
      <c r="AB18" s="10">
        <v>12.525519931944062</v>
      </c>
      <c r="AC18" s="10">
        <v>14.34885617827258</v>
      </c>
      <c r="AD18" s="10">
        <v>16.169718380789348</v>
      </c>
      <c r="AE18" s="10">
        <v>17.896992366477431</v>
      </c>
      <c r="AF18" s="10">
        <v>19.443392173021781</v>
      </c>
      <c r="AG18" s="10">
        <v>20.746599636998418</v>
      </c>
      <c r="AH18" s="10">
        <v>21.844396510299209</v>
      </c>
      <c r="AI18" s="10">
        <v>22.849947530580575</v>
      </c>
      <c r="AJ18" s="10">
        <v>23.947628603693101</v>
      </c>
      <c r="AK18" s="10">
        <v>25.401406432221911</v>
      </c>
      <c r="AL18" s="10">
        <v>27.522313735017004</v>
      </c>
      <c r="AM18" s="10">
        <v>30.523265812912676</v>
      </c>
      <c r="AN18" s="10">
        <v>34.509861152691315</v>
      </c>
      <c r="AO18" s="10">
        <v>39.475125289431908</v>
      </c>
      <c r="AP18" s="10">
        <v>45.287876688675411</v>
      </c>
      <c r="AQ18" s="10">
        <v>51.722006754161384</v>
      </c>
      <c r="AR18" s="10">
        <v>58.622277745970244</v>
      </c>
      <c r="AS18" s="10">
        <v>65.858102407979061</v>
      </c>
      <c r="AT18" s="10">
        <v>73.324333778065508</v>
      </c>
      <c r="AU18" s="10">
        <v>80.950175959642195</v>
      </c>
      <c r="AV18" s="10">
        <v>88.685203521921366</v>
      </c>
      <c r="AW18" s="10">
        <v>96.461454354849408</v>
      </c>
      <c r="AX18" s="10">
        <v>104.27147556203356</v>
      </c>
      <c r="AY18" s="10">
        <v>112.1855286763124</v>
      </c>
      <c r="AZ18" s="10">
        <v>120.35235517648039</v>
      </c>
      <c r="BA18" s="10">
        <v>128.89152763622701</v>
      </c>
      <c r="BB18" s="10">
        <v>137.98164356812811</v>
      </c>
      <c r="BC18" s="10">
        <v>147.7744973468125</v>
      </c>
    </row>
    <row r="19" spans="2:55" ht="15.75">
      <c r="B19" s="11" t="s">
        <v>25</v>
      </c>
      <c r="C19" s="10">
        <v>9.9721800729322796E-2</v>
      </c>
      <c r="D19" s="10">
        <v>7.4514093469413123E-2</v>
      </c>
      <c r="E19" s="10">
        <v>4.8656113425634556E-2</v>
      </c>
      <c r="F19" s="10">
        <v>4.0699785284851846E-2</v>
      </c>
      <c r="G19" s="10">
        <v>6.9198488098619171E-2</v>
      </c>
      <c r="H19" s="10">
        <v>0.13998351006625115</v>
      </c>
      <c r="I19" s="10">
        <v>0.25498041410243044</v>
      </c>
      <c r="J19" s="10">
        <v>0.43069756035834467</v>
      </c>
      <c r="K19" s="10">
        <v>0.6542535589131766</v>
      </c>
      <c r="L19" s="10">
        <v>0.91476217621566835</v>
      </c>
      <c r="M19" s="10">
        <v>1.2063649563909609</v>
      </c>
      <c r="N19" s="10">
        <v>1.5299797395240713</v>
      </c>
      <c r="O19" s="10">
        <v>1.889182460613233</v>
      </c>
      <c r="P19" s="10">
        <v>2.2902355792463731</v>
      </c>
      <c r="Q19" s="10">
        <v>2.739580426993196</v>
      </c>
      <c r="R19" s="10">
        <v>3.2334645886941336</v>
      </c>
      <c r="S19" s="10">
        <v>3.7604658883695006</v>
      </c>
      <c r="T19" s="10">
        <v>4.3196176701623381</v>
      </c>
      <c r="U19" s="10">
        <v>4.9181973898601417</v>
      </c>
      <c r="V19" s="10">
        <v>5.5733363515227028</v>
      </c>
      <c r="W19" s="10">
        <v>6.3386154362929501</v>
      </c>
      <c r="X19" s="10">
        <v>7.2862525236375397</v>
      </c>
      <c r="Y19" s="10">
        <v>8.4731475182113947</v>
      </c>
      <c r="Z19" s="10">
        <v>9.9306896892515368</v>
      </c>
      <c r="AA19" s="10">
        <v>11.655367329398709</v>
      </c>
      <c r="AB19" s="10">
        <v>13.573755915099381</v>
      </c>
      <c r="AC19" s="10">
        <v>15.545758401419468</v>
      </c>
      <c r="AD19" s="10">
        <v>17.425387161210573</v>
      </c>
      <c r="AE19" s="10">
        <v>19.074831256980065</v>
      </c>
      <c r="AF19" s="10">
        <v>20.385032178859017</v>
      </c>
      <c r="AG19" s="10">
        <v>21.364415446147621</v>
      </c>
      <c r="AH19" s="10">
        <v>22.154712418532839</v>
      </c>
      <c r="AI19" s="10">
        <v>22.980529428142972</v>
      </c>
      <c r="AJ19" s="10">
        <v>24.144085845468641</v>
      </c>
      <c r="AK19" s="10">
        <v>25.994006532158256</v>
      </c>
      <c r="AL19" s="10">
        <v>28.770249921043664</v>
      </c>
      <c r="AM19" s="10">
        <v>32.565274582982454</v>
      </c>
      <c r="AN19" s="10">
        <v>37.353107938494986</v>
      </c>
      <c r="AO19" s="10">
        <v>42.98527048861164</v>
      </c>
      <c r="AP19" s="10">
        <v>49.21577332294104</v>
      </c>
      <c r="AQ19" s="10">
        <v>55.840729192122446</v>
      </c>
      <c r="AR19" s="10">
        <v>62.770864678428019</v>
      </c>
      <c r="AS19" s="10">
        <v>69.950192502831854</v>
      </c>
      <c r="AT19" s="10">
        <v>77.357765984102372</v>
      </c>
      <c r="AU19" s="10">
        <v>85.002797009866086</v>
      </c>
      <c r="AV19" s="10">
        <v>92.867879597917195</v>
      </c>
      <c r="AW19" s="10">
        <v>100.9099395169617</v>
      </c>
      <c r="AX19" s="10">
        <v>109.14552389281032</v>
      </c>
      <c r="AY19" s="10">
        <v>117.66777345977764</v>
      </c>
      <c r="AZ19" s="10">
        <v>126.52909157588735</v>
      </c>
      <c r="BA19" s="10">
        <v>135.84722559428442</v>
      </c>
      <c r="BB19" s="10">
        <v>145.79487210538758</v>
      </c>
      <c r="BC19" s="10">
        <v>156.51986801305409</v>
      </c>
    </row>
    <row r="20" spans="2:55" ht="18">
      <c r="B20" s="11" t="s">
        <v>26</v>
      </c>
      <c r="C20" s="10">
        <v>0.14975386046426048</v>
      </c>
      <c r="D20" s="10">
        <v>0.11421969284638664</v>
      </c>
      <c r="E20" s="10">
        <v>9.2746203412842454E-2</v>
      </c>
      <c r="F20" s="10">
        <v>0.10713091424390843</v>
      </c>
      <c r="G20" s="10">
        <v>0.16672602375085965</v>
      </c>
      <c r="H20" s="10">
        <v>0.27607666451655039</v>
      </c>
      <c r="I20" s="10">
        <v>0.43711192023576823</v>
      </c>
      <c r="J20" s="10">
        <v>0.6404366159743049</v>
      </c>
      <c r="K20" s="10">
        <v>0.87312072302026933</v>
      </c>
      <c r="L20" s="10">
        <v>1.1276843922380315</v>
      </c>
      <c r="M20" s="10">
        <v>1.405067053293219</v>
      </c>
      <c r="N20" s="10">
        <v>1.7139966630709251</v>
      </c>
      <c r="O20" s="10">
        <v>2.0663614649382294</v>
      </c>
      <c r="P20" s="10">
        <v>2.4745691450373219</v>
      </c>
      <c r="Q20" s="10">
        <v>2.941466421415226</v>
      </c>
      <c r="R20" s="10">
        <v>3.4566144712526414</v>
      </c>
      <c r="S20" s="10">
        <v>4.0012490063882824</v>
      </c>
      <c r="T20" s="10">
        <v>4.5676610553634021</v>
      </c>
      <c r="U20" s="10">
        <v>5.1608542471378742</v>
      </c>
      <c r="V20" s="10">
        <v>5.8090323772016728</v>
      </c>
      <c r="W20" s="10">
        <v>6.5816184234807951</v>
      </c>
      <c r="X20" s="10">
        <v>7.5691928706095535</v>
      </c>
      <c r="Y20" s="10">
        <v>8.8448389002868364</v>
      </c>
      <c r="Z20" s="10">
        <v>10.444336165105396</v>
      </c>
      <c r="AA20" s="10">
        <v>12.331179392834017</v>
      </c>
      <c r="AB20" s="10">
        <v>14.383252738264094</v>
      </c>
      <c r="AC20" s="10">
        <v>16.405165984745171</v>
      </c>
      <c r="AD20" s="10">
        <v>18.196825316822768</v>
      </c>
      <c r="AE20" s="10">
        <v>19.591300710761789</v>
      </c>
      <c r="AF20" s="10">
        <v>20.542982822510009</v>
      </c>
      <c r="AG20" s="10">
        <v>21.158772397211596</v>
      </c>
      <c r="AH20" s="10">
        <v>21.693843217701485</v>
      </c>
      <c r="AI20" s="10">
        <v>22.494993369532708</v>
      </c>
      <c r="AJ20" s="10">
        <v>23.953831912319583</v>
      </c>
      <c r="AK20" s="10">
        <v>26.352404925664249</v>
      </c>
      <c r="AL20" s="10">
        <v>29.813844362016965</v>
      </c>
      <c r="AM20" s="10">
        <v>34.300564884724885</v>
      </c>
      <c r="AN20" s="10">
        <v>39.645390589233607</v>
      </c>
      <c r="AO20" s="10">
        <v>45.584917465317332</v>
      </c>
      <c r="AP20" s="10">
        <v>51.895728838522366</v>
      </c>
      <c r="AQ20" s="10">
        <v>58.43325374311199</v>
      </c>
      <c r="AR20" s="10">
        <v>65.178375450450304</v>
      </c>
      <c r="AS20" s="10">
        <v>72.155141590693717</v>
      </c>
      <c r="AT20" s="10">
        <v>79.419343493101039</v>
      </c>
      <c r="AU20" s="10">
        <v>87.009845793909491</v>
      </c>
      <c r="AV20" s="10">
        <v>94.932287644229135</v>
      </c>
      <c r="AW20" s="10">
        <v>103.17274771635229</v>
      </c>
      <c r="AX20" s="10">
        <v>111.7765756125963</v>
      </c>
      <c r="AY20" s="10">
        <v>120.74515929531954</v>
      </c>
      <c r="AZ20" s="10">
        <v>130.13455701046144</v>
      </c>
      <c r="BA20" s="10">
        <v>140.06111535115136</v>
      </c>
      <c r="BB20" s="10">
        <v>150.69210237912307</v>
      </c>
      <c r="BC20" s="10">
        <v>162.17249363193994</v>
      </c>
    </row>
    <row r="21" spans="2:55" ht="15.75">
      <c r="B21" s="11" t="s">
        <v>27</v>
      </c>
      <c r="C21" s="10">
        <v>0.1699116728104558</v>
      </c>
      <c r="D21" s="10">
        <v>0.13486524092156446</v>
      </c>
      <c r="E21" s="10">
        <v>0.13122928704695919</v>
      </c>
      <c r="F21" s="10">
        <v>0.17194921774864314</v>
      </c>
      <c r="G21" s="10">
        <v>0.26540688350412073</v>
      </c>
      <c r="H21" s="10">
        <v>0.4163185654346398</v>
      </c>
      <c r="I21" s="10">
        <v>0.6015568727026841</v>
      </c>
      <c r="J21" s="10">
        <v>0.81043369220927874</v>
      </c>
      <c r="K21" s="10">
        <v>1.0328353744079111</v>
      </c>
      <c r="L21" s="10">
        <v>1.2674904132881064</v>
      </c>
      <c r="M21" s="10">
        <v>1.5227079305196047</v>
      </c>
      <c r="N21" s="10">
        <v>1.8156869625160907</v>
      </c>
      <c r="O21" s="10">
        <v>2.1648607445278936</v>
      </c>
      <c r="P21" s="10">
        <v>2.5794150280148673</v>
      </c>
      <c r="Q21" s="10">
        <v>3.0558320714112757</v>
      </c>
      <c r="R21" s="10">
        <v>3.5764263141544737</v>
      </c>
      <c r="S21" s="10">
        <v>4.1144718536110636</v>
      </c>
      <c r="T21" s="10">
        <v>4.6577287009454071</v>
      </c>
      <c r="U21" s="10">
        <v>5.2198609793019362</v>
      </c>
      <c r="V21" s="10">
        <v>5.8438753889951958</v>
      </c>
      <c r="W21" s="10">
        <v>6.6164171450466283</v>
      </c>
      <c r="X21" s="10">
        <v>7.6480468329765161</v>
      </c>
      <c r="Y21" s="10">
        <v>9.0212312113389608</v>
      </c>
      <c r="Z21" s="10">
        <v>10.743693560530815</v>
      </c>
      <c r="AA21" s="10">
        <v>12.735048790460693</v>
      </c>
      <c r="AB21" s="10">
        <v>14.82044737149222</v>
      </c>
      <c r="AC21" s="10">
        <v>16.744405691850094</v>
      </c>
      <c r="AD21" s="10">
        <v>18.269651190127092</v>
      </c>
      <c r="AE21" s="10">
        <v>19.284734776082924</v>
      </c>
      <c r="AF21" s="10">
        <v>19.834507008441125</v>
      </c>
      <c r="AG21" s="10">
        <v>20.133309882478432</v>
      </c>
      <c r="AH21" s="10">
        <v>20.560818159178694</v>
      </c>
      <c r="AI21" s="10">
        <v>21.558108372129517</v>
      </c>
      <c r="AJ21" s="10">
        <v>23.455122798846435</v>
      </c>
      <c r="AK21" s="10">
        <v>26.421680208977989</v>
      </c>
      <c r="AL21" s="10">
        <v>30.454508980121155</v>
      </c>
      <c r="AM21" s="10">
        <v>35.376105751814862</v>
      </c>
      <c r="AN21" s="10">
        <v>40.904423861150917</v>
      </c>
      <c r="AO21" s="10">
        <v>46.798831161833682</v>
      </c>
      <c r="AP21" s="10">
        <v>52.895718363714181</v>
      </c>
      <c r="AQ21" s="10">
        <v>59.11326231339563</v>
      </c>
      <c r="AR21" s="10">
        <v>65.507577963590535</v>
      </c>
      <c r="AS21" s="10">
        <v>72.174900522752267</v>
      </c>
      <c r="AT21" s="10">
        <v>79.19670194040873</v>
      </c>
      <c r="AU21" s="10">
        <v>86.630946132758012</v>
      </c>
      <c r="AV21" s="10">
        <v>94.510197928631769</v>
      </c>
      <c r="AW21" s="10">
        <v>102.85468907476557</v>
      </c>
      <c r="AX21" s="10">
        <v>111.62297386573869</v>
      </c>
      <c r="AY21" s="10">
        <v>120.82533308981651</v>
      </c>
      <c r="AZ21" s="10">
        <v>130.52183821566675</v>
      </c>
      <c r="BA21" s="10">
        <v>140.82765146222476</v>
      </c>
      <c r="BB21" s="10">
        <v>151.9048653346029</v>
      </c>
      <c r="BC21" s="10">
        <v>163.89657823449886</v>
      </c>
    </row>
    <row r="22" spans="2:55" ht="18">
      <c r="B22" s="11" t="s">
        <v>28</v>
      </c>
      <c r="C22" s="10">
        <v>0.16926271281274102</v>
      </c>
      <c r="D22" s="10">
        <v>0.14782568487029576</v>
      </c>
      <c r="E22" s="10">
        <v>0.1656392517775003</v>
      </c>
      <c r="F22" s="10">
        <v>0.23505657063814955</v>
      </c>
      <c r="G22" s="10">
        <v>0.3649731797588478</v>
      </c>
      <c r="H22" s="10">
        <v>0.53522909463216228</v>
      </c>
      <c r="I22" s="10">
        <v>0.72232204881492523</v>
      </c>
      <c r="J22" s="10">
        <v>0.9170303488379985</v>
      </c>
      <c r="K22" s="10">
        <v>1.1148085528475162</v>
      </c>
      <c r="L22" s="10">
        <v>1.3211152214564723</v>
      </c>
      <c r="M22" s="10">
        <v>1.5522531470762808</v>
      </c>
      <c r="N22" s="10">
        <v>1.8321394711442425</v>
      </c>
      <c r="O22" s="10">
        <v>2.1764168945295195</v>
      </c>
      <c r="P22" s="10">
        <v>2.588308830742486</v>
      </c>
      <c r="Q22" s="10">
        <v>3.0573985775510852</v>
      </c>
      <c r="R22" s="10">
        <v>3.5581405302177904</v>
      </c>
      <c r="S22" s="10">
        <v>4.0579498293510934</v>
      </c>
      <c r="T22" s="10">
        <v>4.550794707896924</v>
      </c>
      <c r="U22" s="10">
        <v>5.0625168902810467</v>
      </c>
      <c r="V22" s="10">
        <v>5.6522063855749973</v>
      </c>
      <c r="W22" s="10">
        <v>6.425246510412685</v>
      </c>
      <c r="X22" s="10">
        <v>7.5057074191093065</v>
      </c>
      <c r="Y22" s="10">
        <v>8.953378468042148</v>
      </c>
      <c r="Z22" s="10">
        <v>10.737433658063486</v>
      </c>
      <c r="AA22" s="10">
        <v>12.729980500243785</v>
      </c>
      <c r="AB22" s="10">
        <v>14.698887671736024</v>
      </c>
      <c r="AC22" s="10">
        <v>16.345028062311499</v>
      </c>
      <c r="AD22" s="10">
        <v>17.477954785867077</v>
      </c>
      <c r="AE22" s="10">
        <v>18.06795791521834</v>
      </c>
      <c r="AF22" s="10">
        <v>18.258524280828258</v>
      </c>
      <c r="AG22" s="10">
        <v>18.381980735118976</v>
      </c>
      <c r="AH22" s="10">
        <v>18.914918150749841</v>
      </c>
      <c r="AI22" s="10">
        <v>20.241810628754088</v>
      </c>
      <c r="AJ22" s="10">
        <v>22.585406988526394</v>
      </c>
      <c r="AK22" s="10">
        <v>25.99376849676289</v>
      </c>
      <c r="AL22" s="10">
        <v>30.327241558635603</v>
      </c>
      <c r="AM22" s="10">
        <v>35.294551934672278</v>
      </c>
      <c r="AN22" s="10">
        <v>40.636921640976276</v>
      </c>
      <c r="AO22" s="10">
        <v>46.173908893553303</v>
      </c>
      <c r="AP22" s="10">
        <v>51.805225260924701</v>
      </c>
      <c r="AQ22" s="10">
        <v>57.516040526496077</v>
      </c>
      <c r="AR22" s="10">
        <v>63.429363364541494</v>
      </c>
      <c r="AS22" s="10">
        <v>69.661617555266076</v>
      </c>
      <c r="AT22" s="10">
        <v>76.308666208787656</v>
      </c>
      <c r="AU22" s="10">
        <v>83.450783658097734</v>
      </c>
      <c r="AV22" s="10">
        <v>91.151924398644383</v>
      </c>
      <c r="AW22" s="10">
        <v>99.349364364081609</v>
      </c>
      <c r="AX22" s="10">
        <v>108.01635927143484</v>
      </c>
      <c r="AY22" s="10">
        <v>117.17222924971925</v>
      </c>
      <c r="AZ22" s="10">
        <v>126.88095158872243</v>
      </c>
      <c r="BA22" s="10">
        <v>137.25616748820914</v>
      </c>
      <c r="BB22" s="10">
        <v>148.45442225265796</v>
      </c>
      <c r="BC22" s="10">
        <v>160.61737065391432</v>
      </c>
    </row>
    <row r="23" spans="2:55" ht="15.75">
      <c r="B23" s="11" t="s">
        <v>29</v>
      </c>
      <c r="C23" s="10">
        <v>0.15903136336929083</v>
      </c>
      <c r="D23" s="10">
        <v>0.15445690779008864</v>
      </c>
      <c r="E23" s="10">
        <v>0.1956675816932596</v>
      </c>
      <c r="F23" s="10">
        <v>0.29594034985249568</v>
      </c>
      <c r="G23" s="10">
        <v>0.43966371942028015</v>
      </c>
      <c r="H23" s="10">
        <v>0.60649865683508675</v>
      </c>
      <c r="I23" s="10">
        <v>0.77540480883384744</v>
      </c>
      <c r="J23" s="10">
        <v>0.94126462242127229</v>
      </c>
      <c r="K23" s="10">
        <v>1.1055682639342386</v>
      </c>
      <c r="L23" s="10">
        <v>1.2810741928762499</v>
      </c>
      <c r="M23" s="10">
        <v>1.4902853028426026</v>
      </c>
      <c r="N23" s="10">
        <v>1.7545133626190426</v>
      </c>
      <c r="O23" s="10">
        <v>2.0839041861637155</v>
      </c>
      <c r="P23" s="10">
        <v>2.4752162426050011</v>
      </c>
      <c r="Q23" s="10">
        <v>2.9105481933751682</v>
      </c>
      <c r="R23" s="10">
        <v>3.3586051919926678</v>
      </c>
      <c r="S23" s="10">
        <v>3.7915702847207471</v>
      </c>
      <c r="T23" s="10">
        <v>4.2129217922499764</v>
      </c>
      <c r="U23" s="10">
        <v>4.6617260905703786</v>
      </c>
      <c r="V23" s="10">
        <v>5.2145650765133462</v>
      </c>
      <c r="W23" s="10">
        <v>5.9889693282288663</v>
      </c>
      <c r="X23" s="10">
        <v>7.0907608574559484</v>
      </c>
      <c r="Y23" s="10">
        <v>8.5469758485410932</v>
      </c>
      <c r="Z23" s="10">
        <v>10.28504483001524</v>
      </c>
      <c r="AA23" s="10">
        <v>12.125482266627143</v>
      </c>
      <c r="AB23" s="10">
        <v>13.795677143760143</v>
      </c>
      <c r="AC23" s="10">
        <v>15.03651944735833</v>
      </c>
      <c r="AD23" s="10">
        <v>15.729883430256921</v>
      </c>
      <c r="AE23" s="10">
        <v>15.935120628360218</v>
      </c>
      <c r="AF23" s="10">
        <v>15.904073774051485</v>
      </c>
      <c r="AG23" s="10">
        <v>16.058880957363488</v>
      </c>
      <c r="AH23" s="10">
        <v>16.82210688052659</v>
      </c>
      <c r="AI23" s="10">
        <v>18.476243115879974</v>
      </c>
      <c r="AJ23" s="10">
        <v>21.127367872924832</v>
      </c>
      <c r="AK23" s="10">
        <v>24.691714217540358</v>
      </c>
      <c r="AL23" s="10">
        <v>28.919378385362993</v>
      </c>
      <c r="AM23" s="10">
        <v>33.544081298728806</v>
      </c>
      <c r="AN23" s="10">
        <v>38.367992324270482</v>
      </c>
      <c r="AO23" s="10">
        <v>43.274470542081126</v>
      </c>
      <c r="AP23" s="10">
        <v>48.230940486363991</v>
      </c>
      <c r="AQ23" s="10">
        <v>53.280170474201228</v>
      </c>
      <c r="AR23" s="10">
        <v>58.558935231700332</v>
      </c>
      <c r="AS23" s="10">
        <v>64.191594228978303</v>
      </c>
      <c r="AT23" s="10">
        <v>70.290776599793247</v>
      </c>
      <c r="AU23" s="10">
        <v>76.962652295768876</v>
      </c>
      <c r="AV23" s="10">
        <v>84.182675431131415</v>
      </c>
      <c r="AW23" s="10">
        <v>91.907496458654094</v>
      </c>
      <c r="AX23" s="10">
        <v>100.12489129011095</v>
      </c>
      <c r="AY23" s="10">
        <v>108.86255207904257</v>
      </c>
      <c r="AZ23" s="10">
        <v>118.18727768383627</v>
      </c>
      <c r="BA23" s="10">
        <v>128.20967917436238</v>
      </c>
      <c r="BB23" s="10">
        <v>139.07901380565414</v>
      </c>
      <c r="BC23" s="10">
        <v>150.93452929865902</v>
      </c>
    </row>
    <row r="24" spans="2:55" ht="18">
      <c r="B24" s="11" t="s">
        <v>30</v>
      </c>
      <c r="C24" s="10">
        <v>0.1404108596114958</v>
      </c>
      <c r="D24" s="10">
        <v>0.15425733043991641</v>
      </c>
      <c r="E24" s="10">
        <v>0.22057334194713724</v>
      </c>
      <c r="F24" s="10">
        <v>0.32857098045937583</v>
      </c>
      <c r="G24" s="10">
        <v>0.46286044567626572</v>
      </c>
      <c r="H24" s="10">
        <v>0.60577781384843232</v>
      </c>
      <c r="I24" s="10">
        <v>0.74146685414153446</v>
      </c>
      <c r="J24" s="10">
        <v>0.86925776942614352</v>
      </c>
      <c r="K24" s="10">
        <v>0.99718737927042378</v>
      </c>
      <c r="L24" s="10">
        <v>1.1434611573653144</v>
      </c>
      <c r="M24" s="10">
        <v>1.3274109484472616</v>
      </c>
      <c r="N24" s="10">
        <v>1.5650495499777377</v>
      </c>
      <c r="O24" s="10">
        <v>1.8605600133044415</v>
      </c>
      <c r="P24" s="10">
        <v>2.2036841689815283</v>
      </c>
      <c r="Q24" s="10">
        <v>2.5711785199080364</v>
      </c>
      <c r="R24" s="10">
        <v>2.9366425168553576</v>
      </c>
      <c r="S24" s="10">
        <v>3.2802033904239307</v>
      </c>
      <c r="T24" s="10">
        <v>3.6156606401350211</v>
      </c>
      <c r="U24" s="10">
        <v>3.9964602884444917</v>
      </c>
      <c r="V24" s="10">
        <v>4.5099585633665429</v>
      </c>
      <c r="W24" s="10">
        <v>5.2538891848222722</v>
      </c>
      <c r="X24" s="10">
        <v>6.3060722015591404</v>
      </c>
      <c r="Y24" s="10">
        <v>7.6580464960446113</v>
      </c>
      <c r="Z24" s="10">
        <v>9.1918854775293308</v>
      </c>
      <c r="AA24" s="10">
        <v>10.693901673522436</v>
      </c>
      <c r="AB24" s="10">
        <v>11.935307442975473</v>
      </c>
      <c r="AC24" s="10">
        <v>12.722000999073273</v>
      </c>
      <c r="AD24" s="10">
        <v>13.014605596540095</v>
      </c>
      <c r="AE24" s="10">
        <v>12.970335954829894</v>
      </c>
      <c r="AF24" s="10">
        <v>12.920253429785104</v>
      </c>
      <c r="AG24" s="10">
        <v>13.224295732725013</v>
      </c>
      <c r="AH24" s="10">
        <v>14.205566444259706</v>
      </c>
      <c r="AI24" s="10">
        <v>16.035165962869442</v>
      </c>
      <c r="AJ24" s="10">
        <v>18.69231238384512</v>
      </c>
      <c r="AK24" s="10">
        <v>21.987525565616661</v>
      </c>
      <c r="AL24" s="10">
        <v>25.700327761367699</v>
      </c>
      <c r="AM24" s="10">
        <v>29.627542461835166</v>
      </c>
      <c r="AN24" s="10">
        <v>33.636052866254204</v>
      </c>
      <c r="AO24" s="10">
        <v>37.677574035045474</v>
      </c>
      <c r="AP24" s="10">
        <v>41.777906061623554</v>
      </c>
      <c r="AQ24" s="10">
        <v>45.982433158988641</v>
      </c>
      <c r="AR24" s="10">
        <v>50.428316036949752</v>
      </c>
      <c r="AS24" s="10">
        <v>55.249139790167064</v>
      </c>
      <c r="AT24" s="10">
        <v>60.57680422250241</v>
      </c>
      <c r="AU24" s="10">
        <v>66.419941051541812</v>
      </c>
      <c r="AV24" s="10">
        <v>72.767717972334964</v>
      </c>
      <c r="AW24" s="10">
        <v>79.595313266427524</v>
      </c>
      <c r="AX24" s="10">
        <v>86.903586936314866</v>
      </c>
      <c r="AY24" s="10">
        <v>94.726400234255465</v>
      </c>
      <c r="AZ24" s="10">
        <v>103.13042739333231</v>
      </c>
      <c r="BA24" s="10">
        <v>112.21947625086447</v>
      </c>
      <c r="BB24" s="10">
        <v>122.13106516115168</v>
      </c>
      <c r="BC24" s="10">
        <v>132.99809113489241</v>
      </c>
    </row>
    <row r="25" spans="2:55" ht="15.75">
      <c r="B25" s="11" t="s">
        <v>31</v>
      </c>
      <c r="C25" s="10">
        <v>0.1127232044147654</v>
      </c>
      <c r="D25" s="10">
        <v>0.14627650544895035</v>
      </c>
      <c r="E25" s="10">
        <v>0.21407631212815936</v>
      </c>
      <c r="F25" s="10">
        <v>0.30603591144436582</v>
      </c>
      <c r="G25" s="10">
        <v>0.40987593406291306</v>
      </c>
      <c r="H25" s="10">
        <v>0.51334927596230528</v>
      </c>
      <c r="I25" s="10">
        <v>0.60621922593293975</v>
      </c>
      <c r="J25" s="10">
        <v>0.6926405435563211</v>
      </c>
      <c r="K25" s="10">
        <v>0.78527936686937105</v>
      </c>
      <c r="L25" s="10">
        <v>0.89834901100402598</v>
      </c>
      <c r="M25" s="10">
        <v>1.0452646526955458</v>
      </c>
      <c r="N25" s="10">
        <v>1.2362876561168215</v>
      </c>
      <c r="O25" s="10">
        <v>1.4691256152495071</v>
      </c>
      <c r="P25" s="10">
        <v>1.7286846473915829</v>
      </c>
      <c r="Q25" s="10">
        <v>1.9970658524861009</v>
      </c>
      <c r="R25" s="10">
        <v>2.255954855491717</v>
      </c>
      <c r="S25" s="10">
        <v>2.4940956125943354</v>
      </c>
      <c r="T25" s="10">
        <v>2.7365070128007916</v>
      </c>
      <c r="U25" s="10">
        <v>3.0440101495168754</v>
      </c>
      <c r="V25" s="10">
        <v>3.4826009855956941</v>
      </c>
      <c r="W25" s="10">
        <v>4.1202488639777011</v>
      </c>
      <c r="X25" s="10">
        <v>5.0043641399723846</v>
      </c>
      <c r="Y25" s="10">
        <v>6.087853185375411</v>
      </c>
      <c r="Z25" s="10">
        <v>7.225417568440557</v>
      </c>
      <c r="AA25" s="10">
        <v>8.2544209133971638</v>
      </c>
      <c r="AB25" s="10">
        <v>9.0154910209945491</v>
      </c>
      <c r="AC25" s="10">
        <v>9.3853325806742731</v>
      </c>
      <c r="AD25" s="10">
        <v>9.4111328788797444</v>
      </c>
      <c r="AE25" s="10">
        <v>9.31771635437185</v>
      </c>
      <c r="AF25" s="10">
        <v>9.3618359378714135</v>
      </c>
      <c r="AG25" s="10">
        <v>9.7947375119861295</v>
      </c>
      <c r="AH25" s="10">
        <v>10.830502361039695</v>
      </c>
      <c r="AI25" s="10">
        <v>12.518515327770483</v>
      </c>
      <c r="AJ25" s="10">
        <v>14.737171954204435</v>
      </c>
      <c r="AK25" s="10">
        <v>17.331899359783002</v>
      </c>
      <c r="AL25" s="10">
        <v>20.150497074422645</v>
      </c>
      <c r="AM25" s="10">
        <v>23.056987516480742</v>
      </c>
      <c r="AN25" s="10">
        <v>25.987751129759754</v>
      </c>
      <c r="AO25" s="10">
        <v>28.95357704171575</v>
      </c>
      <c r="AP25" s="10">
        <v>31.983023971637188</v>
      </c>
      <c r="AQ25" s="10">
        <v>35.108792375129021</v>
      </c>
      <c r="AR25" s="10">
        <v>38.468461500067292</v>
      </c>
      <c r="AS25" s="10">
        <v>42.205970433571679</v>
      </c>
      <c r="AT25" s="10">
        <v>46.344956251946478</v>
      </c>
      <c r="AU25" s="10">
        <v>50.898198782340557</v>
      </c>
      <c r="AV25" s="10">
        <v>55.865659443127569</v>
      </c>
      <c r="AW25" s="10">
        <v>61.23835935106964</v>
      </c>
      <c r="AX25" s="10">
        <v>67.026572588926385</v>
      </c>
      <c r="AY25" s="10">
        <v>73.265373552675058</v>
      </c>
      <c r="AZ25" s="10">
        <v>80.014985593674496</v>
      </c>
      <c r="BA25" s="10">
        <v>87.364470399147635</v>
      </c>
      <c r="BB25" s="10">
        <v>95.430055497006947</v>
      </c>
      <c r="BC25" s="10">
        <v>104.3284449532125</v>
      </c>
    </row>
    <row r="26" spans="2:55" ht="18">
      <c r="B26" s="11" t="s">
        <v>32</v>
      </c>
      <c r="C26" s="10">
        <v>7.4826497955488749E-2</v>
      </c>
      <c r="D26" s="10">
        <v>0.10400407757897209</v>
      </c>
      <c r="E26" s="10">
        <v>0.14898893321490755</v>
      </c>
      <c r="F26" s="10">
        <v>0.20332512873354278</v>
      </c>
      <c r="G26" s="10">
        <v>0.26062374653517872</v>
      </c>
      <c r="H26" s="10">
        <v>0.31451115633923254</v>
      </c>
      <c r="I26" s="10">
        <v>0.36084695745902651</v>
      </c>
      <c r="J26" s="10">
        <v>0.40654655779369731</v>
      </c>
      <c r="K26" s="10">
        <v>0.4593925508113168</v>
      </c>
      <c r="L26" s="10">
        <v>0.52678665765191801</v>
      </c>
      <c r="M26" s="10">
        <v>0.61571784826374609</v>
      </c>
      <c r="N26" s="10">
        <v>0.73019675187631661</v>
      </c>
      <c r="O26" s="10">
        <v>0.86368010918482363</v>
      </c>
      <c r="P26" s="10">
        <v>1.006975954543031</v>
      </c>
      <c r="Q26" s="10">
        <v>1.1507666932494578</v>
      </c>
      <c r="R26" s="10">
        <v>1.2855124726057301</v>
      </c>
      <c r="S26" s="10">
        <v>1.4093214021903202</v>
      </c>
      <c r="T26" s="10">
        <v>1.5511359424116713</v>
      </c>
      <c r="U26" s="10">
        <v>1.7466540135692445</v>
      </c>
      <c r="V26" s="10">
        <v>2.0303312730782106</v>
      </c>
      <c r="W26" s="10">
        <v>2.4377090309161056</v>
      </c>
      <c r="X26" s="10">
        <v>2.982993784023769</v>
      </c>
      <c r="Y26" s="10">
        <v>3.5990347392157096</v>
      </c>
      <c r="Z26" s="10">
        <v>4.1993932264401659</v>
      </c>
      <c r="AA26" s="10">
        <v>4.699040596952023</v>
      </c>
      <c r="AB26" s="10">
        <v>5.0144179794318049</v>
      </c>
      <c r="AC26" s="10">
        <v>5.1001367516311564</v>
      </c>
      <c r="AD26" s="10">
        <v>5.0584440014521164</v>
      </c>
      <c r="AE26" s="10">
        <v>5.0264886545547798</v>
      </c>
      <c r="AF26" s="10">
        <v>5.1388042075002343</v>
      </c>
      <c r="AG26" s="10">
        <v>5.527168204976209</v>
      </c>
      <c r="AH26" s="10">
        <v>6.2859083651471908</v>
      </c>
      <c r="AI26" s="10">
        <v>7.3685971693708314</v>
      </c>
      <c r="AJ26" s="10">
        <v>8.6942933997328566</v>
      </c>
      <c r="AK26" s="10">
        <v>10.182953374983532</v>
      </c>
      <c r="AL26" s="10">
        <v>11.755443636973453</v>
      </c>
      <c r="AM26" s="10">
        <v>13.348196051735725</v>
      </c>
      <c r="AN26" s="10">
        <v>14.957918958213336</v>
      </c>
      <c r="AO26" s="10">
        <v>16.598149204031071</v>
      </c>
      <c r="AP26" s="10">
        <v>18.284445799448079</v>
      </c>
      <c r="AQ26" s="10">
        <v>20.034699681339799</v>
      </c>
      <c r="AR26" s="10">
        <v>21.986456983553687</v>
      </c>
      <c r="AS26" s="10">
        <v>24.161741351406334</v>
      </c>
      <c r="AT26" s="10">
        <v>26.576878993938461</v>
      </c>
      <c r="AU26" s="10">
        <v>29.243067974895464</v>
      </c>
      <c r="AV26" s="10">
        <v>32.165377904643819</v>
      </c>
      <c r="AW26" s="10">
        <v>35.344852373186825</v>
      </c>
      <c r="AX26" s="10">
        <v>38.793656076531953</v>
      </c>
      <c r="AY26" s="10">
        <v>42.538322052727345</v>
      </c>
      <c r="AZ26" s="10">
        <v>46.620321217242342</v>
      </c>
      <c r="BA26" s="10">
        <v>51.098538063730253</v>
      </c>
      <c r="BB26" s="10">
        <v>56.049004233197238</v>
      </c>
      <c r="BC26" s="10">
        <v>61.551142078674403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0.7895611365564158</v>
      </c>
      <c r="AG29" s="13">
        <v>1.5580186643388583</v>
      </c>
      <c r="AH29" s="13">
        <v>2.2845035435666889</v>
      </c>
      <c r="AI29" s="13">
        <v>3.1213300077600286</v>
      </c>
      <c r="AJ29" s="13">
        <v>4.1785256453731456</v>
      </c>
      <c r="AK29" s="13">
        <v>5.4952064958370892</v>
      </c>
      <c r="AL29" s="13">
        <v>6.9221321213337372</v>
      </c>
      <c r="AM29" s="13">
        <v>8.1636289825329644</v>
      </c>
      <c r="AN29" s="13">
        <v>8.9466452027079413</v>
      </c>
      <c r="AO29" s="13">
        <v>9.0557591209758712</v>
      </c>
      <c r="AP29" s="13">
        <v>8.3939855919180673</v>
      </c>
      <c r="AQ29" s="13">
        <v>7.2192628401150483</v>
      </c>
      <c r="AR29" s="13">
        <v>6.0871113105438139</v>
      </c>
      <c r="AS29" s="13">
        <v>5.5276296956145758</v>
      </c>
      <c r="AT29" s="13">
        <v>5.980732053120243</v>
      </c>
      <c r="AU29" s="13">
        <v>7.7154000550306838</v>
      </c>
      <c r="AV29" s="13">
        <v>10.507514379483149</v>
      </c>
      <c r="AW29" s="13">
        <v>13.723198957479338</v>
      </c>
      <c r="AX29" s="13">
        <v>16.741265606052533</v>
      </c>
      <c r="AY29" s="13">
        <v>19.039110207859299</v>
      </c>
      <c r="AZ29" s="13">
        <v>20.240958230612346</v>
      </c>
      <c r="BA29" s="13">
        <v>20.343201661532646</v>
      </c>
      <c r="BB29" s="13">
        <v>19.661460471783357</v>
      </c>
      <c r="BC29" s="13">
        <v>18.531594414883674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0.99803621908472928</v>
      </c>
      <c r="Y30" s="13">
        <v>3.3052108743044304</v>
      </c>
      <c r="Z30" s="13">
        <v>5.9374046637435347</v>
      </c>
      <c r="AA30" s="13">
        <v>8.8542250858949725</v>
      </c>
      <c r="AB30" s="13">
        <v>11.847550455168586</v>
      </c>
      <c r="AC30" s="13">
        <v>14.621524130608327</v>
      </c>
      <c r="AD30" s="13">
        <v>16.964337207410761</v>
      </c>
      <c r="AE30" s="13">
        <v>18.786490909042282</v>
      </c>
      <c r="AF30" s="13">
        <v>20.164517137856944</v>
      </c>
      <c r="AG30" s="13">
        <v>21.317081041298994</v>
      </c>
      <c r="AH30" s="13">
        <v>22.543338472143962</v>
      </c>
      <c r="AI30" s="13">
        <v>24.091955027811295</v>
      </c>
      <c r="AJ30" s="13">
        <v>26.09860594692093</v>
      </c>
      <c r="AK30" s="13">
        <v>28.458457458724975</v>
      </c>
      <c r="AL30" s="13">
        <v>30.844318064679815</v>
      </c>
      <c r="AM30" s="13">
        <v>32.791872434911909</v>
      </c>
      <c r="AN30" s="13">
        <v>33.881900272868847</v>
      </c>
      <c r="AO30" s="13">
        <v>33.85688528088675</v>
      </c>
      <c r="AP30" s="13">
        <v>32.882111713369511</v>
      </c>
      <c r="AQ30" s="13">
        <v>31.53105437652032</v>
      </c>
      <c r="AR30" s="13">
        <v>30.663265937391632</v>
      </c>
      <c r="AS30" s="13">
        <v>31.081675117200707</v>
      </c>
      <c r="AT30" s="13">
        <v>33.359611956332323</v>
      </c>
      <c r="AU30" s="13">
        <v>37.48634953384024</v>
      </c>
      <c r="AV30" s="13">
        <v>42.879861867760098</v>
      </c>
      <c r="AW30" s="13">
        <v>48.573289024881028</v>
      </c>
      <c r="AX30" s="13">
        <v>53.649678142227131</v>
      </c>
      <c r="AY30" s="13">
        <v>57.399850266276545</v>
      </c>
      <c r="AZ30" s="13">
        <v>59.560337136728847</v>
      </c>
      <c r="BA30" s="13">
        <v>60.304718741271444</v>
      </c>
      <c r="BB30" s="13">
        <v>60.119765144732234</v>
      </c>
      <c r="BC30" s="13">
        <v>59.50075337475127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0.80399883886248802</v>
      </c>
      <c r="U31" s="13">
        <v>4.799341607629751</v>
      </c>
      <c r="V31" s="13">
        <v>7.8627588417164862</v>
      </c>
      <c r="W31" s="13">
        <v>10.520216641049609</v>
      </c>
      <c r="X31" s="13">
        <v>13.292295891338673</v>
      </c>
      <c r="Y31" s="13">
        <v>16.535267971691219</v>
      </c>
      <c r="Z31" s="13">
        <v>20.314509962981116</v>
      </c>
      <c r="AA31" s="13">
        <v>24.453467425051059</v>
      </c>
      <c r="AB31" s="13">
        <v>28.596836823892183</v>
      </c>
      <c r="AC31" s="13">
        <v>32.30891513030182</v>
      </c>
      <c r="AD31" s="13">
        <v>35.314623918072201</v>
      </c>
      <c r="AE31" s="13">
        <v>37.598177927727043</v>
      </c>
      <c r="AF31" s="13">
        <v>39.357117866136136</v>
      </c>
      <c r="AG31" s="13">
        <v>40.947795649487539</v>
      </c>
      <c r="AH31" s="13">
        <v>42.808792013359685</v>
      </c>
      <c r="AI31" s="13">
        <v>45.248114958843708</v>
      </c>
      <c r="AJ31" s="13">
        <v>48.248982877579358</v>
      </c>
      <c r="AK31" s="13">
        <v>51.510112820707675</v>
      </c>
      <c r="AL31" s="13">
        <v>54.512649816520586</v>
      </c>
      <c r="AM31" s="13">
        <v>56.611724165696458</v>
      </c>
      <c r="AN31" s="13">
        <v>57.326813162045489</v>
      </c>
      <c r="AO31" s="13">
        <v>56.709090167124508</v>
      </c>
      <c r="AP31" s="13">
        <v>55.295844990647595</v>
      </c>
      <c r="AQ31" s="13">
        <v>54.007041456506613</v>
      </c>
      <c r="AR31" s="13">
        <v>54.036188287631212</v>
      </c>
      <c r="AS31" s="13">
        <v>56.357673153789442</v>
      </c>
      <c r="AT31" s="13">
        <v>61.214798313905987</v>
      </c>
      <c r="AU31" s="13">
        <v>68.17231233840856</v>
      </c>
      <c r="AV31" s="13">
        <v>76.251481815176973</v>
      </c>
      <c r="AW31" s="13">
        <v>84.120872760354388</v>
      </c>
      <c r="AX31" s="13">
        <v>90.628781278159011</v>
      </c>
      <c r="AY31" s="13">
        <v>95.193408687347556</v>
      </c>
      <c r="AZ31" s="13">
        <v>97.757198593018757</v>
      </c>
      <c r="BA31" s="13">
        <v>98.694163449394154</v>
      </c>
      <c r="BB31" s="13">
        <v>98.686362265049382</v>
      </c>
      <c r="BC31" s="13">
        <v>98.3836665750012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3.220324092235519</v>
      </c>
      <c r="S32" s="13">
        <v>9.3973872511130665</v>
      </c>
      <c r="T32" s="13">
        <v>14.439654727476348</v>
      </c>
      <c r="U32" s="13">
        <v>18.419778334782762</v>
      </c>
      <c r="V32" s="13">
        <v>21.567102445960771</v>
      </c>
      <c r="W32" s="13">
        <v>24.571499268738481</v>
      </c>
      <c r="X32" s="13">
        <v>28.056494942095721</v>
      </c>
      <c r="Y32" s="13">
        <v>32.292151976387728</v>
      </c>
      <c r="Z32" s="13">
        <v>37.201576479129145</v>
      </c>
      <c r="AA32" s="13">
        <v>42.457855408145811</v>
      </c>
      <c r="AB32" s="13">
        <v>47.552901534267768</v>
      </c>
      <c r="AC32" s="13">
        <v>51.941600068672699</v>
      </c>
      <c r="AD32" s="13">
        <v>55.403969082303817</v>
      </c>
      <c r="AE32" s="13">
        <v>58.03613000381209</v>
      </c>
      <c r="AF32" s="13">
        <v>60.167152239967159</v>
      </c>
      <c r="AG32" s="13">
        <v>62.295109178708294</v>
      </c>
      <c r="AH32" s="13">
        <v>64.93628554076227</v>
      </c>
      <c r="AI32" s="13">
        <v>68.220937244826203</v>
      </c>
      <c r="AJ32" s="13">
        <v>71.914720004571691</v>
      </c>
      <c r="AK32" s="13">
        <v>75.518988998337491</v>
      </c>
      <c r="AL32" s="13">
        <v>78.337673499376194</v>
      </c>
      <c r="AM32" s="13">
        <v>79.687507654739235</v>
      </c>
      <c r="AN32" s="13">
        <v>79.497464032141878</v>
      </c>
      <c r="AO32" s="13">
        <v>78.270075805780081</v>
      </c>
      <c r="AP32" s="13">
        <v>76.926191417604031</v>
      </c>
      <c r="AQ32" s="13">
        <v>76.714155805688421</v>
      </c>
      <c r="AR32" s="13">
        <v>78.965220392623209</v>
      </c>
      <c r="AS32" s="13">
        <v>84.184298131579865</v>
      </c>
      <c r="AT32" s="13">
        <v>92.078960060295756</v>
      </c>
      <c r="AU32" s="13">
        <v>101.76177720732798</v>
      </c>
      <c r="AV32" s="13">
        <v>111.87871729014773</v>
      </c>
      <c r="AW32" s="13">
        <v>120.89293360112154</v>
      </c>
      <c r="AX32" s="13">
        <v>127.88115264115702</v>
      </c>
      <c r="AY32" s="13">
        <v>132.54773058396711</v>
      </c>
      <c r="AZ32" s="13">
        <v>135.07677467242021</v>
      </c>
      <c r="BA32" s="13">
        <v>136.04825829959304</v>
      </c>
      <c r="BB32" s="13">
        <v>136.28992548381885</v>
      </c>
      <c r="BC32" s="13">
        <v>136.46081123010666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1.0133829734184194</v>
      </c>
      <c r="Q33" s="13">
        <v>9.2170023544114557</v>
      </c>
      <c r="R33" s="13">
        <v>16.707930448561346</v>
      </c>
      <c r="S33" s="13">
        <v>22.942955414245521</v>
      </c>
      <c r="T33" s="13">
        <v>27.918291336807318</v>
      </c>
      <c r="U33" s="13">
        <v>31.891320579496185</v>
      </c>
      <c r="V33" s="13">
        <v>35.267673312358575</v>
      </c>
      <c r="W33" s="13">
        <v>38.85608645259488</v>
      </c>
      <c r="X33" s="13">
        <v>43.232140958848547</v>
      </c>
      <c r="Y33" s="13">
        <v>48.553252873360606</v>
      </c>
      <c r="Z33" s="13">
        <v>54.607648360196094</v>
      </c>
      <c r="AA33" s="13">
        <v>60.920026662971715</v>
      </c>
      <c r="AB33" s="13">
        <v>66.85905058335517</v>
      </c>
      <c r="AC33" s="13">
        <v>71.884836392873467</v>
      </c>
      <c r="AD33" s="13">
        <v>75.847201953302019</v>
      </c>
      <c r="AE33" s="13">
        <v>78.948385333458617</v>
      </c>
      <c r="AF33" s="13">
        <v>81.647299191085935</v>
      </c>
      <c r="AG33" s="13">
        <v>84.519913708676569</v>
      </c>
      <c r="AH33" s="13">
        <v>87.9191008126367</v>
      </c>
      <c r="AI33" s="13">
        <v>91.770401237670569</v>
      </c>
      <c r="AJ33" s="13">
        <v>95.648856723598072</v>
      </c>
      <c r="AK33" s="13">
        <v>98.881216854518556</v>
      </c>
      <c r="AL33" s="13">
        <v>100.74006910010225</v>
      </c>
      <c r="AM33" s="13">
        <v>100.98525174908514</v>
      </c>
      <c r="AN33" s="13">
        <v>100.03132285285157</v>
      </c>
      <c r="AO33" s="13">
        <v>98.792266002616444</v>
      </c>
      <c r="AP33" s="13">
        <v>98.540994600099268</v>
      </c>
      <c r="AQ33" s="13">
        <v>100.65709978017473</v>
      </c>
      <c r="AR33" s="13">
        <v>105.96169404387112</v>
      </c>
      <c r="AS33" s="13">
        <v>114.37831832800678</v>
      </c>
      <c r="AT33" s="13">
        <v>125.12383601489559</v>
      </c>
      <c r="AU33" s="13">
        <v>136.90336985933311</v>
      </c>
      <c r="AV33" s="13">
        <v>148.14083787529944</v>
      </c>
      <c r="AW33" s="13">
        <v>157.55074601942542</v>
      </c>
      <c r="AX33" s="13">
        <v>164.52368063354186</v>
      </c>
      <c r="AY33" s="13">
        <v>169.0285474365312</v>
      </c>
      <c r="AZ33" s="13">
        <v>171.47504943297619</v>
      </c>
      <c r="BA33" s="13">
        <v>172.60177475155834</v>
      </c>
      <c r="BB33" s="13">
        <v>173.2440370203374</v>
      </c>
      <c r="BC33" s="13">
        <v>174.04202920476467</v>
      </c>
    </row>
    <row r="34" spans="2:55" ht="18"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5.0286566048756125</v>
      </c>
      <c r="P34" s="13">
        <v>14.00503390704495</v>
      </c>
      <c r="Q34" s="13">
        <v>22.604860931446705</v>
      </c>
      <c r="R34" s="13">
        <v>30.155991968277615</v>
      </c>
      <c r="S34" s="13">
        <v>36.301015944447954</v>
      </c>
      <c r="T34" s="13">
        <v>41.214681467684549</v>
      </c>
      <c r="U34" s="13">
        <v>45.330800513179859</v>
      </c>
      <c r="V34" s="13">
        <v>49.182072939923351</v>
      </c>
      <c r="W34" s="13">
        <v>53.532848095702199</v>
      </c>
      <c r="X34" s="13">
        <v>58.887489956176445</v>
      </c>
      <c r="Y34" s="13">
        <v>65.304161015646528</v>
      </c>
      <c r="Z34" s="13">
        <v>72.441074041877542</v>
      </c>
      <c r="AA34" s="13">
        <v>79.707829793127942</v>
      </c>
      <c r="AB34" s="13">
        <v>86.474045707922372</v>
      </c>
      <c r="AC34" s="13">
        <v>92.212964772814402</v>
      </c>
      <c r="AD34" s="13">
        <v>96.831750715329576</v>
      </c>
      <c r="AE34" s="13">
        <v>100.63262580984077</v>
      </c>
      <c r="AF34" s="13">
        <v>104.13270062673561</v>
      </c>
      <c r="AG34" s="13">
        <v>107.72221455709625</v>
      </c>
      <c r="AH34" s="13">
        <v>111.56502875596071</v>
      </c>
      <c r="AI34" s="13">
        <v>115.41366231819296</v>
      </c>
      <c r="AJ34" s="13">
        <v>118.67945715691828</v>
      </c>
      <c r="AK34" s="13">
        <v>120.67471187400261</v>
      </c>
      <c r="AL34" s="13">
        <v>121.16503103736181</v>
      </c>
      <c r="AM34" s="13">
        <v>120.438709665152</v>
      </c>
      <c r="AN34" s="13">
        <v>119.35472500610987</v>
      </c>
      <c r="AO34" s="13">
        <v>119.20660942266481</v>
      </c>
      <c r="AP34" s="13">
        <v>121.40774643023184</v>
      </c>
      <c r="AQ34" s="13">
        <v>126.76734660946722</v>
      </c>
      <c r="AR34" s="13">
        <v>135.47313007710798</v>
      </c>
      <c r="AS34" s="13">
        <v>146.91211410908434</v>
      </c>
      <c r="AT34" s="13">
        <v>159.85639909547797</v>
      </c>
      <c r="AU34" s="13">
        <v>172.76627994875605</v>
      </c>
      <c r="AV34" s="13">
        <v>184.33285515457143</v>
      </c>
      <c r="AW34" s="13">
        <v>193.61423774357493</v>
      </c>
      <c r="AX34" s="13">
        <v>200.29260215516166</v>
      </c>
      <c r="AY34" s="13">
        <v>204.58474476698487</v>
      </c>
      <c r="AZ34" s="13">
        <v>207.0756105700371</v>
      </c>
      <c r="BA34" s="13">
        <v>208.51702604049407</v>
      </c>
      <c r="BB34" s="13">
        <v>209.7227181158265</v>
      </c>
      <c r="BC34" s="13">
        <v>211.32010778049346</v>
      </c>
    </row>
    <row r="35" spans="2:55" ht="15.75">
      <c r="B35" s="12" t="s">
        <v>41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8.4443720610163542</v>
      </c>
      <c r="O35" s="13">
        <v>17.885186964787422</v>
      </c>
      <c r="P35" s="13">
        <v>27.268927148945096</v>
      </c>
      <c r="Q35" s="13">
        <v>35.922091312692963</v>
      </c>
      <c r="R35" s="13">
        <v>43.373716730917863</v>
      </c>
      <c r="S35" s="13">
        <v>49.435026502070095</v>
      </c>
      <c r="T35" s="13">
        <v>54.448432829601352</v>
      </c>
      <c r="U35" s="13">
        <v>58.969379581646713</v>
      </c>
      <c r="V35" s="13">
        <v>63.477283747273447</v>
      </c>
      <c r="W35" s="13">
        <v>68.667203818351609</v>
      </c>
      <c r="X35" s="13">
        <v>74.994765086296823</v>
      </c>
      <c r="Y35" s="13">
        <v>82.43050188723825</v>
      </c>
      <c r="Z35" s="13">
        <v>90.542631991035421</v>
      </c>
      <c r="AA35" s="13">
        <v>98.764647224687138</v>
      </c>
      <c r="AB35" s="13">
        <v>106.47436791582605</v>
      </c>
      <c r="AC35" s="13">
        <v>113.13534006733298</v>
      </c>
      <c r="AD35" s="13">
        <v>118.69683769149452</v>
      </c>
      <c r="AE35" s="13">
        <v>123.47722290820776</v>
      </c>
      <c r="AF35" s="13">
        <v>127.75838335476855</v>
      </c>
      <c r="AG35" s="13">
        <v>131.71497625633856</v>
      </c>
      <c r="AH35" s="13">
        <v>135.3596928196626</v>
      </c>
      <c r="AI35" s="13">
        <v>138.30564089473165</v>
      </c>
      <c r="AJ35" s="13">
        <v>139.97879397377591</v>
      </c>
      <c r="AK35" s="13">
        <v>140.25380496747883</v>
      </c>
      <c r="AL35" s="13">
        <v>139.48893028116319</v>
      </c>
      <c r="AM35" s="13">
        <v>138.4595493976733</v>
      </c>
      <c r="AN35" s="13">
        <v>138.43730533050189</v>
      </c>
      <c r="AO35" s="13">
        <v>140.86699545780831</v>
      </c>
      <c r="AP35" s="13">
        <v>146.53884076722068</v>
      </c>
      <c r="AQ35" s="13">
        <v>155.55078795681362</v>
      </c>
      <c r="AR35" s="13">
        <v>167.50086275349952</v>
      </c>
      <c r="AS35" s="13">
        <v>181.28570126969032</v>
      </c>
      <c r="AT35" s="13">
        <v>195.40534258132169</v>
      </c>
      <c r="AU35" s="13">
        <v>208.60297094751482</v>
      </c>
      <c r="AV35" s="13">
        <v>219.93840734573624</v>
      </c>
      <c r="AW35" s="13">
        <v>228.79111879937363</v>
      </c>
      <c r="AX35" s="13">
        <v>235.11816745860932</v>
      </c>
      <c r="AY35" s="13">
        <v>239.33072848550981</v>
      </c>
      <c r="AZ35" s="13">
        <v>242.03471410148614</v>
      </c>
      <c r="BA35" s="13">
        <v>243.9641061571416</v>
      </c>
      <c r="BB35" s="13">
        <v>245.91776797395909</v>
      </c>
      <c r="BC35" s="13">
        <v>248.51869528447452</v>
      </c>
    </row>
    <row r="36" spans="2:55" ht="18">
      <c r="B36" s="12" t="s">
        <v>42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2.9727259786142688</v>
      </c>
      <c r="M36" s="13">
        <v>11.53227082298744</v>
      </c>
      <c r="N36" s="13">
        <v>21.156631086185428</v>
      </c>
      <c r="O36" s="13">
        <v>31.004338701654234</v>
      </c>
      <c r="P36" s="13">
        <v>40.41579166611902</v>
      </c>
      <c r="Q36" s="13">
        <v>48.946190597644588</v>
      </c>
      <c r="R36" s="13">
        <v>56.308104361089214</v>
      </c>
      <c r="S36" s="13">
        <v>62.465990782794862</v>
      </c>
      <c r="T36" s="13">
        <v>67.866646161981421</v>
      </c>
      <c r="U36" s="13">
        <v>72.98538861987366</v>
      </c>
      <c r="V36" s="13">
        <v>78.21792515560675</v>
      </c>
      <c r="W36" s="13">
        <v>84.216550050811932</v>
      </c>
      <c r="X36" s="13">
        <v>91.410576151414134</v>
      </c>
      <c r="Y36" s="13">
        <v>99.735308919206062</v>
      </c>
      <c r="Z36" s="13">
        <v>108.82860513482456</v>
      </c>
      <c r="AA36" s="13">
        <v>118.15924014209908</v>
      </c>
      <c r="AB36" s="13">
        <v>127.08715528643926</v>
      </c>
      <c r="AC36" s="13">
        <v>135.03675482357721</v>
      </c>
      <c r="AD36" s="13">
        <v>141.89592790750331</v>
      </c>
      <c r="AE36" s="13">
        <v>147.66614065388865</v>
      </c>
      <c r="AF36" s="13">
        <v>152.35437840199407</v>
      </c>
      <c r="AG36" s="13">
        <v>155.95737487481756</v>
      </c>
      <c r="AH36" s="13">
        <v>158.37910794382114</v>
      </c>
      <c r="AI36" s="13">
        <v>159.29572910484322</v>
      </c>
      <c r="AJ36" s="13">
        <v>158.78954670996436</v>
      </c>
      <c r="AK36" s="13">
        <v>157.41791454534589</v>
      </c>
      <c r="AL36" s="13">
        <v>156.09461077551029</v>
      </c>
      <c r="AM36" s="13">
        <v>156.05208438218432</v>
      </c>
      <c r="AN36" s="13">
        <v>158.72703352336069</v>
      </c>
      <c r="AO36" s="13">
        <v>164.87726242989331</v>
      </c>
      <c r="AP36" s="13">
        <v>174.50872508076878</v>
      </c>
      <c r="AQ36" s="13">
        <v>187.04490562480959</v>
      </c>
      <c r="AR36" s="13">
        <v>201.53919618032779</v>
      </c>
      <c r="AS36" s="13">
        <v>216.58123208346515</v>
      </c>
      <c r="AT36" s="13">
        <v>230.9725999699013</v>
      </c>
      <c r="AU36" s="13">
        <v>243.85263241563447</v>
      </c>
      <c r="AV36" s="13">
        <v>254.62908655322767</v>
      </c>
      <c r="AW36" s="13">
        <v>262.98692902208882</v>
      </c>
      <c r="AX36" s="13">
        <v>269.10141919117126</v>
      </c>
      <c r="AY36" s="13">
        <v>273.41305462064412</v>
      </c>
      <c r="AZ36" s="13">
        <v>276.51525111205149</v>
      </c>
      <c r="BA36" s="13">
        <v>279.13117343389615</v>
      </c>
      <c r="BB36" s="13">
        <v>282.05444055258698</v>
      </c>
      <c r="BC36" s="13">
        <v>285.63614820915564</v>
      </c>
    </row>
    <row r="37" spans="2:55" ht="15.75">
      <c r="B37" s="12" t="s">
        <v>43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6.0297664608560986</v>
      </c>
      <c r="L37" s="13">
        <v>14.478318885772344</v>
      </c>
      <c r="M37" s="13">
        <v>24.091081059722079</v>
      </c>
      <c r="N37" s="13">
        <v>34.114797375377883</v>
      </c>
      <c r="O37" s="13">
        <v>43.942099800465527</v>
      </c>
      <c r="P37" s="13">
        <v>53.180605197985415</v>
      </c>
      <c r="Q37" s="13">
        <v>61.598708570400888</v>
      </c>
      <c r="R37" s="13">
        <v>69.077005646959591</v>
      </c>
      <c r="S37" s="13">
        <v>75.657693348125633</v>
      </c>
      <c r="T37" s="13">
        <v>81.661767973285464</v>
      </c>
      <c r="U37" s="13">
        <v>87.445265808077181</v>
      </c>
      <c r="V37" s="13">
        <v>93.346918536121791</v>
      </c>
      <c r="W37" s="13">
        <v>100.00322884819808</v>
      </c>
      <c r="X37" s="13">
        <v>107.88837125300996</v>
      </c>
      <c r="Y37" s="13">
        <v>117.09290484959563</v>
      </c>
      <c r="Z37" s="13">
        <v>127.34533152631008</v>
      </c>
      <c r="AA37" s="13">
        <v>138.12596715616218</v>
      </c>
      <c r="AB37" s="13">
        <v>148.74182352703136</v>
      </c>
      <c r="AC37" s="13">
        <v>158.44611843738855</v>
      </c>
      <c r="AD37" s="13">
        <v>166.67728636812089</v>
      </c>
      <c r="AE37" s="13">
        <v>173.06198875825072</v>
      </c>
      <c r="AF37" s="13">
        <v>177.36340966241502</v>
      </c>
      <c r="AG37" s="13">
        <v>179.44393335664893</v>
      </c>
      <c r="AH37" s="13">
        <v>179.33183141501786</v>
      </c>
      <c r="AI37" s="13">
        <v>177.49046816366663</v>
      </c>
      <c r="AJ37" s="13">
        <v>174.80883207526804</v>
      </c>
      <c r="AK37" s="13">
        <v>172.50024401405463</v>
      </c>
      <c r="AL37" s="13">
        <v>172.01190341394067</v>
      </c>
      <c r="AM37" s="13">
        <v>174.7641362461963</v>
      </c>
      <c r="AN37" s="13">
        <v>181.42959174730893</v>
      </c>
      <c r="AO37" s="13">
        <v>191.89106370275752</v>
      </c>
      <c r="AP37" s="13">
        <v>205.39941488190559</v>
      </c>
      <c r="AQ37" s="13">
        <v>220.7401470349748</v>
      </c>
      <c r="AR37" s="13">
        <v>236.61675809275607</v>
      </c>
      <c r="AS37" s="13">
        <v>251.940489174346</v>
      </c>
      <c r="AT37" s="13">
        <v>265.94263803985154</v>
      </c>
      <c r="AU37" s="13">
        <v>278.14061464297765</v>
      </c>
      <c r="AV37" s="13">
        <v>288.27705419214783</v>
      </c>
      <c r="AW37" s="13">
        <v>296.28279501062531</v>
      </c>
      <c r="AX37" s="13">
        <v>302.37324438150426</v>
      </c>
      <c r="AY37" s="13">
        <v>306.98186996739241</v>
      </c>
      <c r="AZ37" s="13">
        <v>310.6970223177106</v>
      </c>
      <c r="BA37" s="13">
        <v>314.24174014509691</v>
      </c>
      <c r="BB37" s="13">
        <v>318.11576454487539</v>
      </c>
      <c r="BC37" s="13">
        <v>322.66131345941267</v>
      </c>
    </row>
    <row r="38" spans="2:55" ht="18">
      <c r="B38" s="12" t="s">
        <v>44</v>
      </c>
      <c r="C38" s="13">
        <v>1.2408073660237415</v>
      </c>
      <c r="D38" s="13">
        <v>0.51862111302269798</v>
      </c>
      <c r="E38" s="13">
        <v>0</v>
      </c>
      <c r="F38" s="13">
        <v>0</v>
      </c>
      <c r="G38" s="13">
        <v>0</v>
      </c>
      <c r="H38" s="13">
        <v>0.47534981498973528</v>
      </c>
      <c r="I38" s="13">
        <v>4.408462198068591</v>
      </c>
      <c r="J38" s="13">
        <v>10.546744019459883</v>
      </c>
      <c r="K38" s="13">
        <v>18.926319661262742</v>
      </c>
      <c r="L38" s="13">
        <v>28.478566455476624</v>
      </c>
      <c r="M38" s="13">
        <v>38.427570009027697</v>
      </c>
      <c r="N38" s="13">
        <v>48.302859251016052</v>
      </c>
      <c r="O38" s="13">
        <v>57.818798470388124</v>
      </c>
      <c r="P38" s="13">
        <v>66.840168953132093</v>
      </c>
      <c r="Q38" s="13">
        <v>75.336826675932372</v>
      </c>
      <c r="R38" s="13">
        <v>83.274107854078679</v>
      </c>
      <c r="S38" s="13">
        <v>90.503902433008804</v>
      </c>
      <c r="T38" s="13">
        <v>97.16689821796956</v>
      </c>
      <c r="U38" s="13">
        <v>103.52386511909835</v>
      </c>
      <c r="V38" s="13">
        <v>109.88395529001021</v>
      </c>
      <c r="W38" s="13">
        <v>116.95096208909202</v>
      </c>
      <c r="X38" s="13">
        <v>125.47801245442282</v>
      </c>
      <c r="Y38" s="13">
        <v>135.75203211842171</v>
      </c>
      <c r="Z38" s="13">
        <v>147.57635649635492</v>
      </c>
      <c r="AA38" s="13">
        <v>160.40754918088714</v>
      </c>
      <c r="AB38" s="13">
        <v>173.34531956367567</v>
      </c>
      <c r="AC38" s="13">
        <v>185.00674277588766</v>
      </c>
      <c r="AD38" s="13">
        <v>194.2884230742871</v>
      </c>
      <c r="AE38" s="13">
        <v>200.45661371137598</v>
      </c>
      <c r="AF38" s="13">
        <v>203.0681197027055</v>
      </c>
      <c r="AG38" s="13">
        <v>202.11065361504473</v>
      </c>
      <c r="AH38" s="13">
        <v>198.56691771100114</v>
      </c>
      <c r="AI38" s="13">
        <v>193.88407835608592</v>
      </c>
      <c r="AJ38" s="13">
        <v>189.75192893084309</v>
      </c>
      <c r="AK38" s="13">
        <v>188.03478807633172</v>
      </c>
      <c r="AL38" s="13">
        <v>190.42480961634499</v>
      </c>
      <c r="AM38" s="13">
        <v>197.48971999152786</v>
      </c>
      <c r="AN38" s="13">
        <v>208.91283086857766</v>
      </c>
      <c r="AO38" s="13">
        <v>223.71682866735338</v>
      </c>
      <c r="AP38" s="13">
        <v>240.42306163233985</v>
      </c>
      <c r="AQ38" s="13">
        <v>257.3770673419761</v>
      </c>
      <c r="AR38" s="13">
        <v>273.62705040110325</v>
      </c>
      <c r="AS38" s="13">
        <v>288.55324112827401</v>
      </c>
      <c r="AT38" s="13">
        <v>301.80437922387904</v>
      </c>
      <c r="AU38" s="13">
        <v>313.26950779278667</v>
      </c>
      <c r="AV38" s="13">
        <v>322.9674047788302</v>
      </c>
      <c r="AW38" s="13">
        <v>330.88388824991785</v>
      </c>
      <c r="AX38" s="13">
        <v>337.23619274618903</v>
      </c>
      <c r="AY38" s="13">
        <v>342.45895470298575</v>
      </c>
      <c r="AZ38" s="13">
        <v>347.14683737114274</v>
      </c>
      <c r="BA38" s="13">
        <v>351.70471192364568</v>
      </c>
      <c r="BB38" s="13">
        <v>356.6215354168715</v>
      </c>
      <c r="BC38" s="13">
        <v>362.2275788542641</v>
      </c>
    </row>
    <row r="39" spans="2:55" ht="15.75">
      <c r="B39" s="12" t="s">
        <v>45</v>
      </c>
      <c r="C39" s="13">
        <v>9.0993097629498685</v>
      </c>
      <c r="D39" s="13">
        <v>6.3152125391157083</v>
      </c>
      <c r="E39" s="13">
        <v>3.830396946799258</v>
      </c>
      <c r="F39" s="13">
        <v>2.9762816266214305</v>
      </c>
      <c r="G39" s="13">
        <v>4.7008973336226987</v>
      </c>
      <c r="H39" s="13">
        <v>8.8344960422169923</v>
      </c>
      <c r="I39" s="13">
        <v>14.950549520615082</v>
      </c>
      <c r="J39" s="13">
        <v>23.463418572271536</v>
      </c>
      <c r="K39" s="13">
        <v>33.117886489139003</v>
      </c>
      <c r="L39" s="13">
        <v>43.030027059944345</v>
      </c>
      <c r="M39" s="13">
        <v>52.736641410117834</v>
      </c>
      <c r="N39" s="13">
        <v>62.161535418765503</v>
      </c>
      <c r="O39" s="13">
        <v>71.340494865045187</v>
      </c>
      <c r="P39" s="13">
        <v>80.391209231328006</v>
      </c>
      <c r="Q39" s="13">
        <v>89.396276521329128</v>
      </c>
      <c r="R39" s="13">
        <v>98.098982778993332</v>
      </c>
      <c r="S39" s="13">
        <v>106.08213862398642</v>
      </c>
      <c r="T39" s="13">
        <v>113.31980021743507</v>
      </c>
      <c r="U39" s="13">
        <v>119.99936107433101</v>
      </c>
      <c r="V39" s="13">
        <v>126.49123452777447</v>
      </c>
      <c r="W39" s="13">
        <v>133.84121396637761</v>
      </c>
      <c r="X39" s="13">
        <v>143.15848064803259</v>
      </c>
      <c r="Y39" s="13">
        <v>154.93587723988466</v>
      </c>
      <c r="Z39" s="13">
        <v>169.02825738793445</v>
      </c>
      <c r="AA39" s="13">
        <v>184.70112121165721</v>
      </c>
      <c r="AB39" s="13">
        <v>200.30769851880765</v>
      </c>
      <c r="AC39" s="13">
        <v>213.68153870001206</v>
      </c>
      <c r="AD39" s="13">
        <v>223.15405141040387</v>
      </c>
      <c r="AE39" s="13">
        <v>227.64620555096977</v>
      </c>
      <c r="AF39" s="13">
        <v>226.78709441258982</v>
      </c>
      <c r="AG39" s="13">
        <v>221.63415558591464</v>
      </c>
      <c r="AH39" s="13">
        <v>214.38536047190505</v>
      </c>
      <c r="AI39" s="13">
        <v>207.50366691371161</v>
      </c>
      <c r="AJ39" s="13">
        <v>203.50705860127698</v>
      </c>
      <c r="AK39" s="13">
        <v>204.60900371229209</v>
      </c>
      <c r="AL39" s="13">
        <v>211.57537311108797</v>
      </c>
      <c r="AM39" s="13">
        <v>223.84775270086726</v>
      </c>
      <c r="AN39" s="13">
        <v>240.1136213867627</v>
      </c>
      <c r="AO39" s="13">
        <v>258.54412642870852</v>
      </c>
      <c r="AP39" s="13">
        <v>277.13668130215387</v>
      </c>
      <c r="AQ39" s="13">
        <v>294.5641050476242</v>
      </c>
      <c r="AR39" s="13">
        <v>310.39105981720695</v>
      </c>
      <c r="AS39" s="13">
        <v>324.46055225063526</v>
      </c>
      <c r="AT39" s="13">
        <v>336.83861994414485</v>
      </c>
      <c r="AU39" s="13">
        <v>347.7249954276777</v>
      </c>
      <c r="AV39" s="13">
        <v>357.20401164867559</v>
      </c>
      <c r="AW39" s="13">
        <v>365.27340019951805</v>
      </c>
      <c r="AX39" s="13">
        <v>372.16158146746585</v>
      </c>
      <c r="AY39" s="13">
        <v>378.31857086312522</v>
      </c>
      <c r="AZ39" s="13">
        <v>383.99229449941049</v>
      </c>
      <c r="BA39" s="13">
        <v>389.58158073665601</v>
      </c>
      <c r="BB39" s="13">
        <v>395.56243047626242</v>
      </c>
      <c r="BC39" s="13">
        <v>402.25785899401399</v>
      </c>
    </row>
    <row r="40" spans="2:55" ht="18">
      <c r="B40" s="12" t="s">
        <v>46</v>
      </c>
      <c r="C40" s="13">
        <v>14.837057839590024</v>
      </c>
      <c r="D40" s="13">
        <v>10.510455957923675</v>
      </c>
      <c r="E40" s="13">
        <v>7.9269659348264767</v>
      </c>
      <c r="F40" s="13">
        <v>8.505190695710132</v>
      </c>
      <c r="G40" s="13">
        <v>12.295518709386736</v>
      </c>
      <c r="H40" s="13">
        <v>18.913263160695202</v>
      </c>
      <c r="I40" s="13">
        <v>27.819961333304772</v>
      </c>
      <c r="J40" s="13">
        <v>37.868480826959171</v>
      </c>
      <c r="K40" s="13">
        <v>47.969077309923847</v>
      </c>
      <c r="L40" s="13">
        <v>57.56850079014211</v>
      </c>
      <c r="M40" s="13">
        <v>66.654140082066931</v>
      </c>
      <c r="N40" s="13">
        <v>75.56211714711749</v>
      </c>
      <c r="O40" s="13">
        <v>84.661263523462708</v>
      </c>
      <c r="P40" s="13">
        <v>94.231853814218582</v>
      </c>
      <c r="Q40" s="13">
        <v>104.11883751560478</v>
      </c>
      <c r="R40" s="13">
        <v>113.74306217048094</v>
      </c>
      <c r="S40" s="13">
        <v>122.40978840125567</v>
      </c>
      <c r="T40" s="13">
        <v>129.93261541772975</v>
      </c>
      <c r="U40" s="13">
        <v>136.51941370120335</v>
      </c>
      <c r="V40" s="13">
        <v>142.91913984399122</v>
      </c>
      <c r="W40" s="13">
        <v>150.62523390394193</v>
      </c>
      <c r="X40" s="13">
        <v>161.15916651026896</v>
      </c>
      <c r="Y40" s="13">
        <v>175.22905970018255</v>
      </c>
      <c r="Z40" s="13">
        <v>192.56784715577743</v>
      </c>
      <c r="AA40" s="13">
        <v>211.62729285904581</v>
      </c>
      <c r="AB40" s="13">
        <v>229.81606079302011</v>
      </c>
      <c r="AC40" s="13">
        <v>244.09114160709183</v>
      </c>
      <c r="AD40" s="13">
        <v>252.18135095372691</v>
      </c>
      <c r="AE40" s="13">
        <v>252.94890683612951</v>
      </c>
      <c r="AF40" s="13">
        <v>247.17425991129855</v>
      </c>
      <c r="AG40" s="13">
        <v>237.31459837606991</v>
      </c>
      <c r="AH40" s="13">
        <v>226.88013204348957</v>
      </c>
      <c r="AI40" s="13">
        <v>219.43926048011139</v>
      </c>
      <c r="AJ40" s="13">
        <v>218.03578499723943</v>
      </c>
      <c r="AK40" s="13">
        <v>223.90436891315483</v>
      </c>
      <c r="AL40" s="13">
        <v>236.55185033268657</v>
      </c>
      <c r="AM40" s="13">
        <v>254.25125248395833</v>
      </c>
      <c r="AN40" s="13">
        <v>274.67017943056135</v>
      </c>
      <c r="AO40" s="13">
        <v>295.33354429847418</v>
      </c>
      <c r="AP40" s="13">
        <v>314.57783783230877</v>
      </c>
      <c r="AQ40" s="13">
        <v>331.59367095633422</v>
      </c>
      <c r="AR40" s="13">
        <v>346.46767809520367</v>
      </c>
      <c r="AS40" s="13">
        <v>359.51816065765985</v>
      </c>
      <c r="AT40" s="13">
        <v>371.17034353015339</v>
      </c>
      <c r="AU40" s="13">
        <v>381.70334988911276</v>
      </c>
      <c r="AV40" s="13">
        <v>391.22094938504756</v>
      </c>
      <c r="AW40" s="13">
        <v>399.74434561296874</v>
      </c>
      <c r="AX40" s="13">
        <v>407.53077744287043</v>
      </c>
      <c r="AY40" s="13">
        <v>414.64397356126261</v>
      </c>
      <c r="AZ40" s="13">
        <v>421.33216582566496</v>
      </c>
      <c r="BA40" s="13">
        <v>427.98484535883165</v>
      </c>
      <c r="BB40" s="13">
        <v>435.07119892631408</v>
      </c>
      <c r="BC40" s="13">
        <v>442.90483460680952</v>
      </c>
    </row>
    <row r="41" spans="2:55" ht="15.75">
      <c r="B41" s="12" t="s">
        <v>47</v>
      </c>
      <c r="C41" s="13">
        <v>18.655481068779654</v>
      </c>
      <c r="D41" s="13">
        <v>13.751948467533335</v>
      </c>
      <c r="E41" s="13">
        <v>12.428176010904124</v>
      </c>
      <c r="F41" s="13">
        <v>15.12534308923582</v>
      </c>
      <c r="G41" s="13">
        <v>21.685154841683925</v>
      </c>
      <c r="H41" s="13">
        <v>31.59740508640752</v>
      </c>
      <c r="I41" s="13">
        <v>42.413005791599474</v>
      </c>
      <c r="J41" s="13">
        <v>53.084483993502495</v>
      </c>
      <c r="K41" s="13">
        <v>62.853304481113518</v>
      </c>
      <c r="L41" s="13">
        <v>71.66608048115684</v>
      </c>
      <c r="M41" s="13">
        <v>79.997981382052203</v>
      </c>
      <c r="N41" s="13">
        <v>88.639271561532297</v>
      </c>
      <c r="O41" s="13">
        <v>98.208962828479372</v>
      </c>
      <c r="P41" s="13">
        <v>108.74831358078785</v>
      </c>
      <c r="Q41" s="13">
        <v>119.74126883256571</v>
      </c>
      <c r="R41" s="13">
        <v>130.26064314980118</v>
      </c>
      <c r="S41" s="13">
        <v>139.3049839664356</v>
      </c>
      <c r="T41" s="13">
        <v>146.61071430597622</v>
      </c>
      <c r="U41" s="13">
        <v>152.77093589244552</v>
      </c>
      <c r="V41" s="13">
        <v>159.04593059543168</v>
      </c>
      <c r="W41" s="13">
        <v>167.47301136881825</v>
      </c>
      <c r="X41" s="13">
        <v>180.06414301521866</v>
      </c>
      <c r="Y41" s="13">
        <v>197.59065163542067</v>
      </c>
      <c r="Z41" s="13">
        <v>218.946738589266</v>
      </c>
      <c r="AA41" s="13">
        <v>241.5185294603578</v>
      </c>
      <c r="AB41" s="13">
        <v>261.61105291501178</v>
      </c>
      <c r="AC41" s="13">
        <v>275.16172130478429</v>
      </c>
      <c r="AD41" s="13">
        <v>279.55500880923444</v>
      </c>
      <c r="AE41" s="13">
        <v>274.8287026717652</v>
      </c>
      <c r="AF41" s="13">
        <v>263.3253575015334</v>
      </c>
      <c r="AG41" s="13">
        <v>249.0689330754694</v>
      </c>
      <c r="AH41" s="13">
        <v>237.08186450746246</v>
      </c>
      <c r="AI41" s="13">
        <v>231.76826968944957</v>
      </c>
      <c r="AJ41" s="13">
        <v>235.18345387641662</v>
      </c>
      <c r="AK41" s="13">
        <v>247.17835141912093</v>
      </c>
      <c r="AL41" s="13">
        <v>265.91200118774287</v>
      </c>
      <c r="AM41" s="13">
        <v>288.40861610540691</v>
      </c>
      <c r="AN41" s="13">
        <v>311.50578032281237</v>
      </c>
      <c r="AO41" s="13">
        <v>333.06235340104701</v>
      </c>
      <c r="AP41" s="13">
        <v>351.97955345442125</v>
      </c>
      <c r="AQ41" s="13">
        <v>367.9692762016748</v>
      </c>
      <c r="AR41" s="13">
        <v>381.67413590369841</v>
      </c>
      <c r="AS41" s="13">
        <v>393.83765793487703</v>
      </c>
      <c r="AT41" s="13">
        <v>404.98912630006936</v>
      </c>
      <c r="AU41" s="13">
        <v>415.43831488232411</v>
      </c>
      <c r="AV41" s="13">
        <v>425.324930907056</v>
      </c>
      <c r="AW41" s="13">
        <v>434.71684322364393</v>
      </c>
      <c r="AX41" s="13">
        <v>443.43236373894342</v>
      </c>
      <c r="AY41" s="13">
        <v>451.5411169290004</v>
      </c>
      <c r="AZ41" s="13">
        <v>459.28705486742319</v>
      </c>
      <c r="BA41" s="13">
        <v>467.05765115899055</v>
      </c>
      <c r="BB41" s="13">
        <v>475.31251629256559</v>
      </c>
      <c r="BC41" s="13">
        <v>484.3632995366097</v>
      </c>
    </row>
    <row r="42" spans="2:55" ht="18">
      <c r="B42" s="12" t="s">
        <v>48</v>
      </c>
      <c r="C42" s="13">
        <v>21.178239010401793</v>
      </c>
      <c r="D42" s="13">
        <v>17.176691266582292</v>
      </c>
      <c r="E42" s="13">
        <v>17.874416690111442</v>
      </c>
      <c r="F42" s="13">
        <v>23.557990767027533</v>
      </c>
      <c r="G42" s="13">
        <v>33.974643346483404</v>
      </c>
      <c r="H42" s="13">
        <v>46.278244548077495</v>
      </c>
      <c r="I42" s="13">
        <v>58.0177112842658</v>
      </c>
      <c r="J42" s="13">
        <v>68.422738334775815</v>
      </c>
      <c r="K42" s="13">
        <v>77.27225666873187</v>
      </c>
      <c r="L42" s="13">
        <v>85.073886347996179</v>
      </c>
      <c r="M42" s="13">
        <v>92.868656161042011</v>
      </c>
      <c r="N42" s="13">
        <v>101.84507091074393</v>
      </c>
      <c r="O42" s="13">
        <v>112.41395633513805</v>
      </c>
      <c r="P42" s="13">
        <v>124.22764906934563</v>
      </c>
      <c r="Q42" s="13">
        <v>136.36589839309246</v>
      </c>
      <c r="R42" s="13">
        <v>147.49182898875253</v>
      </c>
      <c r="S42" s="13">
        <v>156.34083048309705</v>
      </c>
      <c r="T42" s="13">
        <v>162.98052416708137</v>
      </c>
      <c r="U42" s="13">
        <v>168.5503861054296</v>
      </c>
      <c r="V42" s="13">
        <v>174.96074874476739</v>
      </c>
      <c r="W42" s="13">
        <v>184.93782445295753</v>
      </c>
      <c r="X42" s="13">
        <v>200.90660600544319</v>
      </c>
      <c r="Y42" s="13">
        <v>222.89913082893577</v>
      </c>
      <c r="Z42" s="13">
        <v>248.66000385809048</v>
      </c>
      <c r="AA42" s="13">
        <v>274.27415563790782</v>
      </c>
      <c r="AB42" s="13">
        <v>294.68563106173133</v>
      </c>
      <c r="AC42" s="13">
        <v>304.9678213129086</v>
      </c>
      <c r="AD42" s="13">
        <v>303.55278633442447</v>
      </c>
      <c r="AE42" s="13">
        <v>292.15491397338292</v>
      </c>
      <c r="AF42" s="13">
        <v>274.93377821268803</v>
      </c>
      <c r="AG42" s="13">
        <v>257.81695871999511</v>
      </c>
      <c r="AH42" s="13">
        <v>247.1667560818793</v>
      </c>
      <c r="AI42" s="13">
        <v>246.4997728392901</v>
      </c>
      <c r="AJ42" s="13">
        <v>256.39374020702775</v>
      </c>
      <c r="AK42" s="13">
        <v>275.16553697402878</v>
      </c>
      <c r="AL42" s="13">
        <v>299.46503366160357</v>
      </c>
      <c r="AM42" s="13">
        <v>325.21194322716923</v>
      </c>
      <c r="AN42" s="13">
        <v>349.53573838535442</v>
      </c>
      <c r="AO42" s="13">
        <v>370.89806490444522</v>
      </c>
      <c r="AP42" s="13">
        <v>388.78375832420016</v>
      </c>
      <c r="AQ42" s="13">
        <v>403.46338856802083</v>
      </c>
      <c r="AR42" s="13">
        <v>416.10556842072532</v>
      </c>
      <c r="AS42" s="13">
        <v>427.59705838687518</v>
      </c>
      <c r="AT42" s="13">
        <v>438.52280605037862</v>
      </c>
      <c r="AU42" s="13">
        <v>449.24875954116351</v>
      </c>
      <c r="AV42" s="13">
        <v>459.98481263040048</v>
      </c>
      <c r="AW42" s="13">
        <v>470.28448961211484</v>
      </c>
      <c r="AX42" s="13">
        <v>479.97939062791033</v>
      </c>
      <c r="AY42" s="13">
        <v>489.13840978521705</v>
      </c>
      <c r="AZ42" s="13">
        <v>498.01045999124239</v>
      </c>
      <c r="BA42" s="13">
        <v>506.97643108442719</v>
      </c>
      <c r="BB42" s="13">
        <v>516.49615520467285</v>
      </c>
      <c r="BC42" s="13">
        <v>526.87804573682092</v>
      </c>
    </row>
    <row r="43" spans="2:55" ht="15.75">
      <c r="B43" s="12" t="s">
        <v>49</v>
      </c>
      <c r="C43" s="13">
        <v>23.615416460139507</v>
      </c>
      <c r="D43" s="13">
        <v>21.298108112713962</v>
      </c>
      <c r="E43" s="13">
        <v>25.05507866010284</v>
      </c>
      <c r="F43" s="13">
        <v>35.193449339480395</v>
      </c>
      <c r="G43" s="13">
        <v>48.55928764159551</v>
      </c>
      <c r="H43" s="13">
        <v>62.219474496045343</v>
      </c>
      <c r="I43" s="13">
        <v>73.888674859371491</v>
      </c>
      <c r="J43" s="13">
        <v>83.31150828824174</v>
      </c>
      <c r="K43" s="13">
        <v>90.895735030497022</v>
      </c>
      <c r="L43" s="13">
        <v>97.841224778914182</v>
      </c>
      <c r="M43" s="13">
        <v>105.73479998263336</v>
      </c>
      <c r="N43" s="13">
        <v>115.64997164597912</v>
      </c>
      <c r="O43" s="13">
        <v>127.61576699266629</v>
      </c>
      <c r="P43" s="13">
        <v>140.83126437802056</v>
      </c>
      <c r="Q43" s="13">
        <v>153.86935512590338</v>
      </c>
      <c r="R43" s="13">
        <v>164.99024255179725</v>
      </c>
      <c r="S43" s="13">
        <v>173.09447479947363</v>
      </c>
      <c r="T43" s="13">
        <v>178.75370649290343</v>
      </c>
      <c r="U43" s="13">
        <v>183.84472573218537</v>
      </c>
      <c r="V43" s="13">
        <v>191.15757900328978</v>
      </c>
      <c r="W43" s="13">
        <v>204.10375604958307</v>
      </c>
      <c r="X43" s="13">
        <v>224.67227772516665</v>
      </c>
      <c r="Y43" s="13">
        <v>251.81868300697877</v>
      </c>
      <c r="Z43" s="13">
        <v>281.80607779443977</v>
      </c>
      <c r="AA43" s="13">
        <v>309.00369935932645</v>
      </c>
      <c r="AB43" s="13">
        <v>327.03476252884451</v>
      </c>
      <c r="AC43" s="13">
        <v>331.62326871694029</v>
      </c>
      <c r="AD43" s="13">
        <v>322.80914303715031</v>
      </c>
      <c r="AE43" s="13">
        <v>304.34553825341584</v>
      </c>
      <c r="AF43" s="13">
        <v>282.74729598630813</v>
      </c>
      <c r="AG43" s="13">
        <v>265.81003552203504</v>
      </c>
      <c r="AH43" s="13">
        <v>259.29500412213326</v>
      </c>
      <c r="AI43" s="13">
        <v>265.2718950504472</v>
      </c>
      <c r="AJ43" s="13">
        <v>282.61350814535757</v>
      </c>
      <c r="AK43" s="13">
        <v>307.81595029914598</v>
      </c>
      <c r="AL43" s="13">
        <v>336.08116968135226</v>
      </c>
      <c r="AM43" s="13">
        <v>363.51623070940269</v>
      </c>
      <c r="AN43" s="13">
        <v>387.85832852837086</v>
      </c>
      <c r="AO43" s="13">
        <v>408.20962985179619</v>
      </c>
      <c r="AP43" s="13">
        <v>424.71282394485678</v>
      </c>
      <c r="AQ43" s="13">
        <v>438.15448096604752</v>
      </c>
      <c r="AR43" s="13">
        <v>449.92323844674138</v>
      </c>
      <c r="AS43" s="13">
        <v>461.00864907621411</v>
      </c>
      <c r="AT43" s="13">
        <v>472.09719292805448</v>
      </c>
      <c r="AU43" s="13">
        <v>483.66644315344405</v>
      </c>
      <c r="AV43" s="13">
        <v>495.2988392145416</v>
      </c>
      <c r="AW43" s="13">
        <v>506.5673403049995</v>
      </c>
      <c r="AX43" s="13">
        <v>517.30770637087414</v>
      </c>
      <c r="AY43" s="13">
        <v>527.59960366813311</v>
      </c>
      <c r="AZ43" s="13">
        <v>537.69025823171637</v>
      </c>
      <c r="BA43" s="13">
        <v>547.96584920755629</v>
      </c>
      <c r="BB43" s="13">
        <v>558.8844964917439</v>
      </c>
      <c r="BC43" s="13">
        <v>570.76123645750272</v>
      </c>
    </row>
    <row r="44" spans="2:55" ht="18">
      <c r="B44" s="12" t="s">
        <v>50</v>
      </c>
      <c r="C44" s="13">
        <v>26.388625455473367</v>
      </c>
      <c r="D44" s="13">
        <v>26.91757327005303</v>
      </c>
      <c r="E44" s="13">
        <v>35.74116024072287</v>
      </c>
      <c r="F44" s="13">
        <v>49.441033914521192</v>
      </c>
      <c r="G44" s="13">
        <v>64.686601439408946</v>
      </c>
      <c r="H44" s="13">
        <v>78.628553026766554</v>
      </c>
      <c r="I44" s="13">
        <v>89.386279217580622</v>
      </c>
      <c r="J44" s="13">
        <v>97.325368431588728</v>
      </c>
      <c r="K44" s="13">
        <v>103.69868736119312</v>
      </c>
      <c r="L44" s="13">
        <v>110.44755472791812</v>
      </c>
      <c r="M44" s="13">
        <v>119.09943520554077</v>
      </c>
      <c r="N44" s="13">
        <v>130.44170038999687</v>
      </c>
      <c r="O44" s="13">
        <v>144.0454700999251</v>
      </c>
      <c r="P44" s="13">
        <v>158.49013978967241</v>
      </c>
      <c r="Q44" s="13">
        <v>171.79208031124594</v>
      </c>
      <c r="R44" s="13">
        <v>182.30251961927769</v>
      </c>
      <c r="S44" s="13">
        <v>189.20304043762081</v>
      </c>
      <c r="T44" s="13">
        <v>193.79474083097634</v>
      </c>
      <c r="U44" s="13">
        <v>199.05338723632778</v>
      </c>
      <c r="V44" s="13">
        <v>208.75927586886519</v>
      </c>
      <c r="W44" s="13">
        <v>226.03078343114979</v>
      </c>
      <c r="X44" s="13">
        <v>252.17579000251018</v>
      </c>
      <c r="Y44" s="13">
        <v>284.68566515232357</v>
      </c>
      <c r="Z44" s="13">
        <v>317.67636399030067</v>
      </c>
      <c r="AA44" s="13">
        <v>343.6405161168264</v>
      </c>
      <c r="AB44" s="13">
        <v>356.64670653106657</v>
      </c>
      <c r="AC44" s="13">
        <v>353.55058140966213</v>
      </c>
      <c r="AD44" s="13">
        <v>336.41711087772262</v>
      </c>
      <c r="AE44" s="13">
        <v>311.89194191850595</v>
      </c>
      <c r="AF44" s="13">
        <v>289.07412694724036</v>
      </c>
      <c r="AG44" s="13">
        <v>275.33614836273802</v>
      </c>
      <c r="AH44" s="13">
        <v>275.2870832764645</v>
      </c>
      <c r="AI44" s="13">
        <v>289.27766832704918</v>
      </c>
      <c r="AJ44" s="13">
        <v>313.98997497806442</v>
      </c>
      <c r="AK44" s="13">
        <v>343.98817569432038</v>
      </c>
      <c r="AL44" s="13">
        <v>374.55961038790718</v>
      </c>
      <c r="AM44" s="13">
        <v>402.35238349815904</v>
      </c>
      <c r="AN44" s="13">
        <v>425.75840745483322</v>
      </c>
      <c r="AO44" s="13">
        <v>444.65269467881637</v>
      </c>
      <c r="AP44" s="13">
        <v>459.83651568114038</v>
      </c>
      <c r="AQ44" s="13">
        <v>472.18642330963331</v>
      </c>
      <c r="AR44" s="13">
        <v>483.30873533403212</v>
      </c>
      <c r="AS44" s="13">
        <v>494.39086044943372</v>
      </c>
      <c r="AT44" s="13">
        <v>506.32830130841063</v>
      </c>
      <c r="AU44" s="13">
        <v>518.79370230248992</v>
      </c>
      <c r="AV44" s="13">
        <v>531.3941349982407</v>
      </c>
      <c r="AW44" s="13">
        <v>543.70810671851302</v>
      </c>
      <c r="AX44" s="13">
        <v>555.59135933884193</v>
      </c>
      <c r="AY44" s="13">
        <v>567.12342736101584</v>
      </c>
      <c r="AZ44" s="13">
        <v>578.56598855060213</v>
      </c>
      <c r="BA44" s="13">
        <v>590.30550953876241</v>
      </c>
      <c r="BB44" s="13">
        <v>602.8117931764034</v>
      </c>
      <c r="BC44" s="13">
        <v>616.40666236981008</v>
      </c>
    </row>
    <row r="45" spans="2:55" ht="15.75">
      <c r="B45" s="12" t="s">
        <v>51</v>
      </c>
      <c r="C45" s="13">
        <v>30.155616172133492</v>
      </c>
      <c r="D45" s="13">
        <v>36.330825342100752</v>
      </c>
      <c r="E45" s="13">
        <v>49.367853518902663</v>
      </c>
      <c r="F45" s="13">
        <v>65.542242061122238</v>
      </c>
      <c r="G45" s="13">
        <v>81.519839839534299</v>
      </c>
      <c r="H45" s="13">
        <v>94.816193013921691</v>
      </c>
      <c r="I45" s="13">
        <v>103.98532115866624</v>
      </c>
      <c r="J45" s="13">
        <v>110.33063940556873</v>
      </c>
      <c r="K45" s="13">
        <v>116.16405646591039</v>
      </c>
      <c r="L45" s="13">
        <v>123.42693433115343</v>
      </c>
      <c r="M45" s="13">
        <v>133.38346144803876</v>
      </c>
      <c r="N45" s="13">
        <v>146.52505509782381</v>
      </c>
      <c r="O45" s="13">
        <v>161.71509002161474</v>
      </c>
      <c r="P45" s="13">
        <v>176.73527301961403</v>
      </c>
      <c r="Q45" s="13">
        <v>189.6583881143236</v>
      </c>
      <c r="R45" s="13">
        <v>199.02293028839972</v>
      </c>
      <c r="S45" s="13">
        <v>204.40201522142445</v>
      </c>
      <c r="T45" s="13">
        <v>208.35547326556019</v>
      </c>
      <c r="U45" s="13">
        <v>215.33025173307846</v>
      </c>
      <c r="V45" s="13">
        <v>228.88575510597636</v>
      </c>
      <c r="W45" s="13">
        <v>251.62710890406854</v>
      </c>
      <c r="X45" s="13">
        <v>284.00344371916418</v>
      </c>
      <c r="Y45" s="13">
        <v>321.07160125417539</v>
      </c>
      <c r="Z45" s="13">
        <v>354.15963192740548</v>
      </c>
      <c r="AA45" s="13">
        <v>376.05959633001947</v>
      </c>
      <c r="AB45" s="13">
        <v>381.80422200221545</v>
      </c>
      <c r="AC45" s="13">
        <v>369.50118589545838</v>
      </c>
      <c r="AD45" s="13">
        <v>344.48605017652943</v>
      </c>
      <c r="AE45" s="13">
        <v>317.13634484607161</v>
      </c>
      <c r="AF45" s="13">
        <v>296.32311148500526</v>
      </c>
      <c r="AG45" s="13">
        <v>288.3549562200833</v>
      </c>
      <c r="AH45" s="13">
        <v>296.59387946673473</v>
      </c>
      <c r="AI45" s="13">
        <v>318.94532676899399</v>
      </c>
      <c r="AJ45" s="13">
        <v>349.38546425908783</v>
      </c>
      <c r="AK45" s="13">
        <v>382.4257521581884</v>
      </c>
      <c r="AL45" s="13">
        <v>413.8745980881763</v>
      </c>
      <c r="AM45" s="13">
        <v>440.91561146233971</v>
      </c>
      <c r="AN45" s="13">
        <v>462.80116267464689</v>
      </c>
      <c r="AO45" s="13">
        <v>480.28231921605072</v>
      </c>
      <c r="AP45" s="13">
        <v>494.30448943431958</v>
      </c>
      <c r="AQ45" s="13">
        <v>505.69369262364114</v>
      </c>
      <c r="AR45" s="13">
        <v>516.53529450169901</v>
      </c>
      <c r="AS45" s="13">
        <v>528.47789513422128</v>
      </c>
      <c r="AT45" s="13">
        <v>541.32200504214973</v>
      </c>
      <c r="AU45" s="13">
        <v>554.76489809969451</v>
      </c>
      <c r="AV45" s="13">
        <v>568.41952438701878</v>
      </c>
      <c r="AW45" s="13">
        <v>581.89129633533742</v>
      </c>
      <c r="AX45" s="13">
        <v>595.03922645887371</v>
      </c>
      <c r="AY45" s="13">
        <v>607.96409793127418</v>
      </c>
      <c r="AZ45" s="13">
        <v>620.93409364732713</v>
      </c>
      <c r="BA45" s="13">
        <v>634.3517235523301</v>
      </c>
      <c r="BB45" s="13">
        <v>648.69741377564469</v>
      </c>
      <c r="BC45" s="13">
        <v>664.32267419460311</v>
      </c>
    </row>
    <row r="46" spans="2:55" ht="18">
      <c r="B46" s="12" t="s">
        <v>52</v>
      </c>
      <c r="C46" s="13">
        <v>37.98486589164775</v>
      </c>
      <c r="D46" s="13">
        <v>49.004666013879593</v>
      </c>
      <c r="E46" s="13">
        <v>65.190569758434933</v>
      </c>
      <c r="F46" s="13">
        <v>82.613365915404572</v>
      </c>
      <c r="G46" s="13">
        <v>98.330571037080801</v>
      </c>
      <c r="H46" s="13">
        <v>110.1858813025209</v>
      </c>
      <c r="I46" s="13">
        <v>117.39493562311807</v>
      </c>
      <c r="J46" s="13">
        <v>122.79852038929999</v>
      </c>
      <c r="K46" s="13">
        <v>128.86011093018982</v>
      </c>
      <c r="L46" s="13">
        <v>137.22565942880004</v>
      </c>
      <c r="M46" s="13">
        <v>148.94067254853422</v>
      </c>
      <c r="N46" s="13">
        <v>164.03547533971653</v>
      </c>
      <c r="O46" s="13">
        <v>180.15198713251888</v>
      </c>
      <c r="P46" s="13">
        <v>195.06963196902649</v>
      </c>
      <c r="Q46" s="13">
        <v>207.0375011435703</v>
      </c>
      <c r="R46" s="13">
        <v>214.80821654508497</v>
      </c>
      <c r="S46" s="13">
        <v>218.71343140817348</v>
      </c>
      <c r="T46" s="13">
        <v>223.60672087949999</v>
      </c>
      <c r="U46" s="13">
        <v>233.85592538363903</v>
      </c>
      <c r="V46" s="13">
        <v>252.50437228574665</v>
      </c>
      <c r="W46" s="13">
        <v>281.64220996562904</v>
      </c>
      <c r="X46" s="13">
        <v>320.15042175101433</v>
      </c>
      <c r="Y46" s="13">
        <v>358.85825570108415</v>
      </c>
      <c r="Z46" s="13">
        <v>389.00755672572478</v>
      </c>
      <c r="AA46" s="13">
        <v>404.44654590629102</v>
      </c>
      <c r="AB46" s="13">
        <v>401.02884686813246</v>
      </c>
      <c r="AC46" s="13">
        <v>379.01449164358564</v>
      </c>
      <c r="AD46" s="13">
        <v>349.34942480190972</v>
      </c>
      <c r="AE46" s="13">
        <v>322.61237002688284</v>
      </c>
      <c r="AF46" s="13">
        <v>306.57215949755084</v>
      </c>
      <c r="AG46" s="13">
        <v>306.50281313263122</v>
      </c>
      <c r="AH46" s="13">
        <v>324.0483291342133</v>
      </c>
      <c r="AI46" s="13">
        <v>353.17147903452394</v>
      </c>
      <c r="AJ46" s="13">
        <v>387.48311201267273</v>
      </c>
      <c r="AK46" s="13">
        <v>422.05311561840767</v>
      </c>
      <c r="AL46" s="13">
        <v>453.14771504800359</v>
      </c>
      <c r="AM46" s="13">
        <v>478.64649537974435</v>
      </c>
      <c r="AN46" s="13">
        <v>499.01718361597949</v>
      </c>
      <c r="AO46" s="13">
        <v>515.25297408535289</v>
      </c>
      <c r="AP46" s="13">
        <v>528.25949267710655</v>
      </c>
      <c r="AQ46" s="13">
        <v>538.79218464177472</v>
      </c>
      <c r="AR46" s="13">
        <v>550.5165960001051</v>
      </c>
      <c r="AS46" s="13">
        <v>563.37650183249332</v>
      </c>
      <c r="AT46" s="13">
        <v>577.22219474857968</v>
      </c>
      <c r="AU46" s="13">
        <v>591.7323487120816</v>
      </c>
      <c r="AV46" s="13">
        <v>606.5716919347318</v>
      </c>
      <c r="AW46" s="13">
        <v>621.33393542433134</v>
      </c>
      <c r="AX46" s="13">
        <v>635.9210898371573</v>
      </c>
      <c r="AY46" s="13">
        <v>650.43305891020429</v>
      </c>
      <c r="AZ46" s="13">
        <v>665.17427418977195</v>
      </c>
      <c r="BA46" s="13">
        <v>680.54739911868978</v>
      </c>
      <c r="BB46" s="13">
        <v>697.08482992855318</v>
      </c>
      <c r="BC46" s="13">
        <v>715.15388037129344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1</v>
      </c>
      <c r="AM51" s="14">
        <v>1</v>
      </c>
      <c r="AN51" s="14">
        <v>1</v>
      </c>
      <c r="AO51" s="14">
        <v>1</v>
      </c>
      <c r="AP51" s="14">
        <v>0</v>
      </c>
      <c r="AQ51" s="14">
        <v>0</v>
      </c>
      <c r="AR51" s="14">
        <v>0</v>
      </c>
      <c r="AS51" s="14">
        <v>0</v>
      </c>
      <c r="AT51" s="14">
        <v>1</v>
      </c>
      <c r="AU51" s="14">
        <v>1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1</v>
      </c>
      <c r="AF52" s="14">
        <v>1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1</v>
      </c>
      <c r="AB53" s="14">
        <v>1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2</v>
      </c>
      <c r="AW53" s="14">
        <v>2</v>
      </c>
      <c r="AX53" s="14">
        <v>2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1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2</v>
      </c>
      <c r="AU54" s="14">
        <v>2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1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2</v>
      </c>
      <c r="AS55" s="14">
        <v>2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1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2</v>
      </c>
      <c r="AR56" s="14">
        <v>2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2</v>
      </c>
      <c r="AQ57" s="14">
        <v>2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2</v>
      </c>
      <c r="AQ58" s="14">
        <v>2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1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1</v>
      </c>
      <c r="AP59" s="14">
        <v>2</v>
      </c>
      <c r="AQ59" s="14">
        <v>2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1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2</v>
      </c>
      <c r="AQ60" s="14">
        <v>2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2</v>
      </c>
      <c r="AR61" s="14">
        <v>2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1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0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1</v>
      </c>
      <c r="BA63" s="14">
        <v>1</v>
      </c>
      <c r="BB63" s="14">
        <v>1</v>
      </c>
      <c r="BC63" s="14">
        <v>2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1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1</v>
      </c>
      <c r="AM64" s="14">
        <v>1</v>
      </c>
      <c r="AN64" s="14">
        <v>1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7</v>
      </c>
      <c r="AG69" s="15">
        <v>13</v>
      </c>
      <c r="AH69" s="15">
        <v>19</v>
      </c>
      <c r="AI69" s="15">
        <v>25</v>
      </c>
      <c r="AJ69" s="15">
        <v>34</v>
      </c>
      <c r="AK69" s="15">
        <v>44</v>
      </c>
      <c r="AL69" s="15">
        <v>55</v>
      </c>
      <c r="AM69" s="15">
        <v>64</v>
      </c>
      <c r="AN69" s="15">
        <v>70</v>
      </c>
      <c r="AO69" s="15">
        <v>70</v>
      </c>
      <c r="AP69" s="15">
        <v>64</v>
      </c>
      <c r="AQ69" s="15">
        <v>54</v>
      </c>
      <c r="AR69" s="15">
        <v>45</v>
      </c>
      <c r="AS69" s="15">
        <v>40</v>
      </c>
      <c r="AT69" s="15">
        <v>43</v>
      </c>
      <c r="AU69" s="15">
        <v>55</v>
      </c>
      <c r="AV69" s="15">
        <v>73</v>
      </c>
      <c r="AW69" s="15">
        <v>94</v>
      </c>
      <c r="AX69" s="15">
        <v>112</v>
      </c>
      <c r="AY69" s="15">
        <v>125</v>
      </c>
      <c r="AZ69" s="15">
        <v>130</v>
      </c>
      <c r="BA69" s="15">
        <v>128</v>
      </c>
      <c r="BB69" s="15">
        <v>121</v>
      </c>
      <c r="BC69" s="15">
        <v>111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8</v>
      </c>
      <c r="Y70" s="15">
        <v>26</v>
      </c>
      <c r="Z70" s="15">
        <v>47</v>
      </c>
      <c r="AA70" s="15">
        <v>69</v>
      </c>
      <c r="AB70" s="15">
        <v>92</v>
      </c>
      <c r="AC70" s="15">
        <v>113</v>
      </c>
      <c r="AD70" s="15">
        <v>131</v>
      </c>
      <c r="AE70" s="15">
        <v>144</v>
      </c>
      <c r="AF70" s="15">
        <v>154</v>
      </c>
      <c r="AG70" s="15">
        <v>162</v>
      </c>
      <c r="AH70" s="15">
        <v>170</v>
      </c>
      <c r="AI70" s="15">
        <v>181</v>
      </c>
      <c r="AJ70" s="15">
        <v>194</v>
      </c>
      <c r="AK70" s="15">
        <v>210</v>
      </c>
      <c r="AL70" s="15">
        <v>226</v>
      </c>
      <c r="AM70" s="15">
        <v>238</v>
      </c>
      <c r="AN70" s="15">
        <v>243</v>
      </c>
      <c r="AO70" s="15">
        <v>241</v>
      </c>
      <c r="AP70" s="15">
        <v>231</v>
      </c>
      <c r="AQ70" s="15">
        <v>219</v>
      </c>
      <c r="AR70" s="15">
        <v>210</v>
      </c>
      <c r="AS70" s="15">
        <v>210</v>
      </c>
      <c r="AT70" s="15">
        <v>222</v>
      </c>
      <c r="AU70" s="15">
        <v>246</v>
      </c>
      <c r="AV70" s="15">
        <v>277</v>
      </c>
      <c r="AW70" s="15">
        <v>308</v>
      </c>
      <c r="AX70" s="15">
        <v>334</v>
      </c>
      <c r="AY70" s="15">
        <v>350</v>
      </c>
      <c r="AZ70" s="15">
        <v>356</v>
      </c>
      <c r="BA70" s="15">
        <v>352</v>
      </c>
      <c r="BB70" s="15">
        <v>343</v>
      </c>
      <c r="BC70" s="15">
        <v>331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6</v>
      </c>
      <c r="U71" s="15">
        <v>35</v>
      </c>
      <c r="V71" s="15">
        <v>57</v>
      </c>
      <c r="W71" s="15">
        <v>77</v>
      </c>
      <c r="X71" s="15">
        <v>97</v>
      </c>
      <c r="Y71" s="15">
        <v>120</v>
      </c>
      <c r="Z71" s="15">
        <v>147</v>
      </c>
      <c r="AA71" s="15">
        <v>176</v>
      </c>
      <c r="AB71" s="15">
        <v>205</v>
      </c>
      <c r="AC71" s="15">
        <v>230</v>
      </c>
      <c r="AD71" s="15">
        <v>251</v>
      </c>
      <c r="AE71" s="15">
        <v>266</v>
      </c>
      <c r="AF71" s="15">
        <v>277</v>
      </c>
      <c r="AG71" s="15">
        <v>286</v>
      </c>
      <c r="AH71" s="15">
        <v>297</v>
      </c>
      <c r="AI71" s="15">
        <v>312</v>
      </c>
      <c r="AJ71" s="15">
        <v>330</v>
      </c>
      <c r="AK71" s="15">
        <v>350</v>
      </c>
      <c r="AL71" s="15">
        <v>2</v>
      </c>
      <c r="AM71" s="15">
        <v>13</v>
      </c>
      <c r="AN71" s="15">
        <v>14</v>
      </c>
      <c r="AO71" s="15">
        <v>6</v>
      </c>
      <c r="AP71" s="15">
        <v>358</v>
      </c>
      <c r="AQ71" s="15">
        <v>346</v>
      </c>
      <c r="AR71" s="15">
        <v>342</v>
      </c>
      <c r="AS71" s="15">
        <v>352</v>
      </c>
      <c r="AT71" s="15">
        <v>11</v>
      </c>
      <c r="AU71" s="15">
        <v>47</v>
      </c>
      <c r="AV71" s="15">
        <v>88</v>
      </c>
      <c r="AW71" s="15">
        <v>125</v>
      </c>
      <c r="AX71" s="15">
        <v>154</v>
      </c>
      <c r="AY71" s="15">
        <v>169</v>
      </c>
      <c r="AZ71" s="15">
        <v>173</v>
      </c>
      <c r="BA71" s="15">
        <v>167</v>
      </c>
      <c r="BB71" s="15">
        <v>155</v>
      </c>
      <c r="BC71" s="15">
        <v>141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22</v>
      </c>
      <c r="S72" s="15">
        <v>63</v>
      </c>
      <c r="T72" s="15">
        <v>97</v>
      </c>
      <c r="U72" s="15">
        <v>124</v>
      </c>
      <c r="V72" s="15">
        <v>144</v>
      </c>
      <c r="W72" s="15">
        <v>164</v>
      </c>
      <c r="X72" s="15">
        <v>187</v>
      </c>
      <c r="Y72" s="15">
        <v>214</v>
      </c>
      <c r="Z72" s="15">
        <v>246</v>
      </c>
      <c r="AA72" s="15">
        <v>280</v>
      </c>
      <c r="AB72" s="15">
        <v>312</v>
      </c>
      <c r="AC72" s="15">
        <v>339</v>
      </c>
      <c r="AD72" s="15">
        <v>360</v>
      </c>
      <c r="AE72" s="15">
        <v>10</v>
      </c>
      <c r="AF72" s="15">
        <v>22</v>
      </c>
      <c r="AG72" s="15">
        <v>33</v>
      </c>
      <c r="AH72" s="15">
        <v>47</v>
      </c>
      <c r="AI72" s="15">
        <v>64</v>
      </c>
      <c r="AJ72" s="15">
        <v>84</v>
      </c>
      <c r="AK72" s="15">
        <v>102</v>
      </c>
      <c r="AL72" s="15">
        <v>116</v>
      </c>
      <c r="AM72" s="15">
        <v>120</v>
      </c>
      <c r="AN72" s="15">
        <v>114</v>
      </c>
      <c r="AO72" s="15">
        <v>103</v>
      </c>
      <c r="AP72" s="15">
        <v>90</v>
      </c>
      <c r="AQ72" s="15">
        <v>84</v>
      </c>
      <c r="AR72" s="15">
        <v>92</v>
      </c>
      <c r="AS72" s="15">
        <v>115</v>
      </c>
      <c r="AT72" s="15">
        <v>153</v>
      </c>
      <c r="AU72" s="15">
        <v>198</v>
      </c>
      <c r="AV72" s="15">
        <v>245</v>
      </c>
      <c r="AW72" s="15">
        <v>283</v>
      </c>
      <c r="AX72" s="15">
        <v>309</v>
      </c>
      <c r="AY72" s="15">
        <v>321</v>
      </c>
      <c r="AZ72" s="15">
        <v>320</v>
      </c>
      <c r="BA72" s="15">
        <v>312</v>
      </c>
      <c r="BB72" s="15">
        <v>298</v>
      </c>
      <c r="BC72" s="15">
        <v>284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6</v>
      </c>
      <c r="Q73" s="15">
        <v>57</v>
      </c>
      <c r="R73" s="15">
        <v>103</v>
      </c>
      <c r="S73" s="15">
        <v>141</v>
      </c>
      <c r="T73" s="15">
        <v>171</v>
      </c>
      <c r="U73" s="15">
        <v>195</v>
      </c>
      <c r="V73" s="15">
        <v>215</v>
      </c>
      <c r="W73" s="15">
        <v>237</v>
      </c>
      <c r="X73" s="15">
        <v>262</v>
      </c>
      <c r="Y73" s="15">
        <v>294</v>
      </c>
      <c r="Z73" s="15">
        <v>329</v>
      </c>
      <c r="AA73" s="15">
        <v>1</v>
      </c>
      <c r="AB73" s="15">
        <v>34</v>
      </c>
      <c r="AC73" s="15">
        <v>61</v>
      </c>
      <c r="AD73" s="15">
        <v>82</v>
      </c>
      <c r="AE73" s="15">
        <v>98</v>
      </c>
      <c r="AF73" s="15">
        <v>111</v>
      </c>
      <c r="AG73" s="15">
        <v>125</v>
      </c>
      <c r="AH73" s="15">
        <v>141</v>
      </c>
      <c r="AI73" s="15">
        <v>160</v>
      </c>
      <c r="AJ73" s="15">
        <v>178</v>
      </c>
      <c r="AK73" s="15">
        <v>192</v>
      </c>
      <c r="AL73" s="15">
        <v>198</v>
      </c>
      <c r="AM73" s="15">
        <v>195</v>
      </c>
      <c r="AN73" s="15">
        <v>185</v>
      </c>
      <c r="AO73" s="15">
        <v>174</v>
      </c>
      <c r="AP73" s="15">
        <v>167</v>
      </c>
      <c r="AQ73" s="15">
        <v>173</v>
      </c>
      <c r="AR73" s="15">
        <v>195</v>
      </c>
      <c r="AS73" s="15">
        <v>232</v>
      </c>
      <c r="AT73" s="15">
        <v>279</v>
      </c>
      <c r="AU73" s="15">
        <v>329</v>
      </c>
      <c r="AV73" s="15">
        <v>10</v>
      </c>
      <c r="AW73" s="15">
        <v>44</v>
      </c>
      <c r="AX73" s="15">
        <v>65</v>
      </c>
      <c r="AY73" s="15">
        <v>73</v>
      </c>
      <c r="AZ73" s="15">
        <v>71</v>
      </c>
      <c r="BA73" s="15">
        <v>61</v>
      </c>
      <c r="BB73" s="15">
        <v>48</v>
      </c>
      <c r="BC73" s="15">
        <v>35</v>
      </c>
    </row>
    <row r="74" spans="2:55" ht="18"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28</v>
      </c>
      <c r="P74" s="15">
        <v>78</v>
      </c>
      <c r="Q74" s="15">
        <v>126</v>
      </c>
      <c r="R74" s="15">
        <v>168</v>
      </c>
      <c r="S74" s="15">
        <v>202</v>
      </c>
      <c r="T74" s="15">
        <v>229</v>
      </c>
      <c r="U74" s="15">
        <v>252</v>
      </c>
      <c r="V74" s="15">
        <v>272</v>
      </c>
      <c r="W74" s="15">
        <v>296</v>
      </c>
      <c r="X74" s="15">
        <v>324</v>
      </c>
      <c r="Y74" s="15">
        <v>359</v>
      </c>
      <c r="Z74" s="15">
        <v>30</v>
      </c>
      <c r="AA74" s="15">
        <v>67</v>
      </c>
      <c r="AB74" s="15">
        <v>101</v>
      </c>
      <c r="AC74" s="15">
        <v>129</v>
      </c>
      <c r="AD74" s="15">
        <v>151</v>
      </c>
      <c r="AE74" s="15">
        <v>169</v>
      </c>
      <c r="AF74" s="15">
        <v>185</v>
      </c>
      <c r="AG74" s="15">
        <v>200</v>
      </c>
      <c r="AH74" s="15">
        <v>217</v>
      </c>
      <c r="AI74" s="15">
        <v>233</v>
      </c>
      <c r="AJ74" s="15">
        <v>246</v>
      </c>
      <c r="AK74" s="15">
        <v>252</v>
      </c>
      <c r="AL74" s="15">
        <v>251</v>
      </c>
      <c r="AM74" s="15">
        <v>243</v>
      </c>
      <c r="AN74" s="15">
        <v>232</v>
      </c>
      <c r="AO74" s="15">
        <v>227</v>
      </c>
      <c r="AP74" s="15">
        <v>232</v>
      </c>
      <c r="AQ74" s="15">
        <v>252</v>
      </c>
      <c r="AR74" s="15">
        <v>287</v>
      </c>
      <c r="AS74" s="15">
        <v>333</v>
      </c>
      <c r="AT74" s="15">
        <v>20</v>
      </c>
      <c r="AU74" s="15">
        <v>69</v>
      </c>
      <c r="AV74" s="15">
        <v>110</v>
      </c>
      <c r="AW74" s="15">
        <v>140</v>
      </c>
      <c r="AX74" s="15">
        <v>157</v>
      </c>
      <c r="AY74" s="15">
        <v>161</v>
      </c>
      <c r="AZ74" s="15">
        <v>157</v>
      </c>
      <c r="BA74" s="15">
        <v>148</v>
      </c>
      <c r="BB74" s="15">
        <v>137</v>
      </c>
      <c r="BC74" s="15">
        <v>126</v>
      </c>
    </row>
    <row r="75" spans="2:55" ht="15.75">
      <c r="B75" s="15" t="s">
        <v>81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43</v>
      </c>
      <c r="O75" s="15">
        <v>90</v>
      </c>
      <c r="P75" s="15">
        <v>138</v>
      </c>
      <c r="Q75" s="15">
        <v>181</v>
      </c>
      <c r="R75" s="15">
        <v>218</v>
      </c>
      <c r="S75" s="15">
        <v>249</v>
      </c>
      <c r="T75" s="15">
        <v>273</v>
      </c>
      <c r="U75" s="15">
        <v>295</v>
      </c>
      <c r="V75" s="15">
        <v>317</v>
      </c>
      <c r="W75" s="15">
        <v>342</v>
      </c>
      <c r="X75" s="15">
        <v>8</v>
      </c>
      <c r="Y75" s="15">
        <v>42</v>
      </c>
      <c r="Z75" s="15">
        <v>79</v>
      </c>
      <c r="AA75" s="15">
        <v>117</v>
      </c>
      <c r="AB75" s="15">
        <v>152</v>
      </c>
      <c r="AC75" s="15">
        <v>182</v>
      </c>
      <c r="AD75" s="15">
        <v>206</v>
      </c>
      <c r="AE75" s="15">
        <v>226</v>
      </c>
      <c r="AF75" s="15">
        <v>243</v>
      </c>
      <c r="AG75" s="15">
        <v>259</v>
      </c>
      <c r="AH75" s="15">
        <v>273</v>
      </c>
      <c r="AI75" s="15">
        <v>283</v>
      </c>
      <c r="AJ75" s="15">
        <v>287</v>
      </c>
      <c r="AK75" s="15">
        <v>284</v>
      </c>
      <c r="AL75" s="15">
        <v>277</v>
      </c>
      <c r="AM75" s="15">
        <v>267</v>
      </c>
      <c r="AN75" s="15">
        <v>263</v>
      </c>
      <c r="AO75" s="15">
        <v>268</v>
      </c>
      <c r="AP75" s="15">
        <v>288</v>
      </c>
      <c r="AQ75" s="15">
        <v>321</v>
      </c>
      <c r="AR75" s="15">
        <v>1</v>
      </c>
      <c r="AS75" s="15">
        <v>51</v>
      </c>
      <c r="AT75" s="15">
        <v>102</v>
      </c>
      <c r="AU75" s="15">
        <v>147</v>
      </c>
      <c r="AV75" s="15">
        <v>183</v>
      </c>
      <c r="AW75" s="15">
        <v>207</v>
      </c>
      <c r="AX75" s="15">
        <v>219</v>
      </c>
      <c r="AY75" s="15">
        <v>223</v>
      </c>
      <c r="AZ75" s="15">
        <v>219</v>
      </c>
      <c r="BA75" s="15">
        <v>211</v>
      </c>
      <c r="BB75" s="15">
        <v>202</v>
      </c>
      <c r="BC75" s="15">
        <v>194</v>
      </c>
    </row>
    <row r="76" spans="2:55" ht="18">
      <c r="B76" s="15" t="s">
        <v>82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14</v>
      </c>
      <c r="M76" s="15">
        <v>52</v>
      </c>
      <c r="N76" s="15">
        <v>96</v>
      </c>
      <c r="O76" s="15">
        <v>140</v>
      </c>
      <c r="P76" s="15">
        <v>183</v>
      </c>
      <c r="Q76" s="15">
        <v>221</v>
      </c>
      <c r="R76" s="15">
        <v>254</v>
      </c>
      <c r="S76" s="15">
        <v>281</v>
      </c>
      <c r="T76" s="15">
        <v>305</v>
      </c>
      <c r="U76" s="15">
        <v>327</v>
      </c>
      <c r="V76" s="15">
        <v>350</v>
      </c>
      <c r="W76" s="15">
        <v>11</v>
      </c>
      <c r="X76" s="15">
        <v>41</v>
      </c>
      <c r="Y76" s="15">
        <v>75</v>
      </c>
      <c r="Z76" s="15">
        <v>113</v>
      </c>
      <c r="AA76" s="15">
        <v>151</v>
      </c>
      <c r="AB76" s="15">
        <v>188</v>
      </c>
      <c r="AC76" s="15">
        <v>219</v>
      </c>
      <c r="AD76" s="15">
        <v>246</v>
      </c>
      <c r="AE76" s="15">
        <v>268</v>
      </c>
      <c r="AF76" s="15">
        <v>286</v>
      </c>
      <c r="AG76" s="15">
        <v>298</v>
      </c>
      <c r="AH76" s="15">
        <v>305</v>
      </c>
      <c r="AI76" s="15">
        <v>305</v>
      </c>
      <c r="AJ76" s="15">
        <v>300</v>
      </c>
      <c r="AK76" s="15">
        <v>290</v>
      </c>
      <c r="AL76" s="15">
        <v>281</v>
      </c>
      <c r="AM76" s="15">
        <v>277</v>
      </c>
      <c r="AN76" s="15">
        <v>283</v>
      </c>
      <c r="AO76" s="15">
        <v>303</v>
      </c>
      <c r="AP76" s="15">
        <v>336</v>
      </c>
      <c r="AQ76" s="15">
        <v>14</v>
      </c>
      <c r="AR76" s="15">
        <v>63</v>
      </c>
      <c r="AS76" s="15">
        <v>112</v>
      </c>
      <c r="AT76" s="15">
        <v>158</v>
      </c>
      <c r="AU76" s="15">
        <v>197</v>
      </c>
      <c r="AV76" s="15">
        <v>227</v>
      </c>
      <c r="AW76" s="15">
        <v>247</v>
      </c>
      <c r="AX76" s="15">
        <v>257</v>
      </c>
      <c r="AY76" s="15">
        <v>259</v>
      </c>
      <c r="AZ76" s="15">
        <v>256</v>
      </c>
      <c r="BA76" s="15">
        <v>251</v>
      </c>
      <c r="BB76" s="15">
        <v>245</v>
      </c>
      <c r="BC76" s="15">
        <v>241</v>
      </c>
    </row>
    <row r="77" spans="2:55" ht="15.75">
      <c r="B77" s="15" t="s">
        <v>83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24</v>
      </c>
      <c r="L77" s="15">
        <v>58</v>
      </c>
      <c r="M77" s="15">
        <v>97</v>
      </c>
      <c r="N77" s="15">
        <v>137</v>
      </c>
      <c r="O77" s="15">
        <v>177</v>
      </c>
      <c r="P77" s="15">
        <v>214</v>
      </c>
      <c r="Q77" s="15">
        <v>247</v>
      </c>
      <c r="R77" s="15">
        <v>277</v>
      </c>
      <c r="S77" s="15">
        <v>303</v>
      </c>
      <c r="T77" s="15">
        <v>326</v>
      </c>
      <c r="U77" s="15">
        <v>349</v>
      </c>
      <c r="V77" s="15">
        <v>6</v>
      </c>
      <c r="W77" s="15">
        <v>31</v>
      </c>
      <c r="X77" s="15">
        <v>60</v>
      </c>
      <c r="Y77" s="15">
        <v>94</v>
      </c>
      <c r="Z77" s="15">
        <v>132</v>
      </c>
      <c r="AA77" s="15">
        <v>172</v>
      </c>
      <c r="AB77" s="15">
        <v>210</v>
      </c>
      <c r="AC77" s="15">
        <v>245</v>
      </c>
      <c r="AD77" s="15">
        <v>274</v>
      </c>
      <c r="AE77" s="15">
        <v>296</v>
      </c>
      <c r="AF77" s="15">
        <v>309</v>
      </c>
      <c r="AG77" s="15">
        <v>315</v>
      </c>
      <c r="AH77" s="15">
        <v>311</v>
      </c>
      <c r="AI77" s="15">
        <v>302</v>
      </c>
      <c r="AJ77" s="15">
        <v>288</v>
      </c>
      <c r="AK77" s="15">
        <v>277</v>
      </c>
      <c r="AL77" s="15">
        <v>271</v>
      </c>
      <c r="AM77" s="15">
        <v>277</v>
      </c>
      <c r="AN77" s="15">
        <v>297</v>
      </c>
      <c r="AO77" s="15">
        <v>330</v>
      </c>
      <c r="AP77" s="15">
        <v>8</v>
      </c>
      <c r="AQ77" s="15">
        <v>55</v>
      </c>
      <c r="AR77" s="15">
        <v>103</v>
      </c>
      <c r="AS77" s="15">
        <v>149</v>
      </c>
      <c r="AT77" s="15">
        <v>189</v>
      </c>
      <c r="AU77" s="15">
        <v>221</v>
      </c>
      <c r="AV77" s="15">
        <v>245</v>
      </c>
      <c r="AW77" s="15">
        <v>262</v>
      </c>
      <c r="AX77" s="15">
        <v>270</v>
      </c>
      <c r="AY77" s="15">
        <v>273</v>
      </c>
      <c r="AZ77" s="15">
        <v>273</v>
      </c>
      <c r="BA77" s="15">
        <v>270</v>
      </c>
      <c r="BB77" s="15">
        <v>268</v>
      </c>
      <c r="BC77" s="15">
        <v>267</v>
      </c>
    </row>
    <row r="78" spans="2:55" ht="18">
      <c r="B78" s="15" t="s">
        <v>84</v>
      </c>
      <c r="C78" s="15">
        <v>4</v>
      </c>
      <c r="D78" s="15">
        <v>2</v>
      </c>
      <c r="E78" s="15">
        <v>0</v>
      </c>
      <c r="F78" s="15">
        <v>0</v>
      </c>
      <c r="G78" s="15">
        <v>0</v>
      </c>
      <c r="H78" s="15">
        <v>2</v>
      </c>
      <c r="I78" s="15">
        <v>16</v>
      </c>
      <c r="J78" s="15">
        <v>38</v>
      </c>
      <c r="K78" s="15">
        <v>67</v>
      </c>
      <c r="L78" s="15">
        <v>101</v>
      </c>
      <c r="M78" s="15">
        <v>136</v>
      </c>
      <c r="N78" s="15">
        <v>171</v>
      </c>
      <c r="O78" s="15">
        <v>205</v>
      </c>
      <c r="P78" s="15">
        <v>236</v>
      </c>
      <c r="Q78" s="15">
        <v>266</v>
      </c>
      <c r="R78" s="15">
        <v>294</v>
      </c>
      <c r="S78" s="15">
        <v>319</v>
      </c>
      <c r="T78" s="15">
        <v>342</v>
      </c>
      <c r="U78" s="15">
        <v>364</v>
      </c>
      <c r="V78" s="15">
        <v>19</v>
      </c>
      <c r="W78" s="15">
        <v>42</v>
      </c>
      <c r="X78" s="15">
        <v>70</v>
      </c>
      <c r="Y78" s="15">
        <v>104</v>
      </c>
      <c r="Z78" s="15">
        <v>142</v>
      </c>
      <c r="AA78" s="15">
        <v>184</v>
      </c>
      <c r="AB78" s="15">
        <v>226</v>
      </c>
      <c r="AC78" s="15">
        <v>263</v>
      </c>
      <c r="AD78" s="15">
        <v>292</v>
      </c>
      <c r="AE78" s="15">
        <v>310</v>
      </c>
      <c r="AF78" s="15">
        <v>317</v>
      </c>
      <c r="AG78" s="15">
        <v>311</v>
      </c>
      <c r="AH78" s="15">
        <v>297</v>
      </c>
      <c r="AI78" s="15">
        <v>279</v>
      </c>
      <c r="AJ78" s="15">
        <v>263</v>
      </c>
      <c r="AK78" s="15">
        <v>254</v>
      </c>
      <c r="AL78" s="15">
        <v>259</v>
      </c>
      <c r="AM78" s="15">
        <v>278</v>
      </c>
      <c r="AN78" s="15">
        <v>310</v>
      </c>
      <c r="AO78" s="15">
        <v>353</v>
      </c>
      <c r="AP78" s="15">
        <v>35</v>
      </c>
      <c r="AQ78" s="15">
        <v>82</v>
      </c>
      <c r="AR78" s="15">
        <v>126</v>
      </c>
      <c r="AS78" s="15">
        <v>165</v>
      </c>
      <c r="AT78" s="15">
        <v>198</v>
      </c>
      <c r="AU78" s="15">
        <v>225</v>
      </c>
      <c r="AV78" s="15">
        <v>246</v>
      </c>
      <c r="AW78" s="15">
        <v>260</v>
      </c>
      <c r="AX78" s="15">
        <v>269</v>
      </c>
      <c r="AY78" s="15">
        <v>273</v>
      </c>
      <c r="AZ78" s="15">
        <v>275</v>
      </c>
      <c r="BA78" s="15">
        <v>276</v>
      </c>
      <c r="BB78" s="15">
        <v>277</v>
      </c>
      <c r="BC78" s="15">
        <v>279</v>
      </c>
    </row>
    <row r="79" spans="2:55" ht="15.75">
      <c r="B79" s="15" t="s">
        <v>85</v>
      </c>
      <c r="C79" s="15">
        <v>28</v>
      </c>
      <c r="D79" s="15">
        <v>20</v>
      </c>
      <c r="E79" s="15">
        <v>12</v>
      </c>
      <c r="F79" s="15">
        <v>9</v>
      </c>
      <c r="G79" s="15">
        <v>15</v>
      </c>
      <c r="H79" s="15">
        <v>27</v>
      </c>
      <c r="I79" s="15">
        <v>46</v>
      </c>
      <c r="J79" s="15">
        <v>73</v>
      </c>
      <c r="K79" s="15">
        <v>102</v>
      </c>
      <c r="L79" s="15">
        <v>133</v>
      </c>
      <c r="M79" s="15">
        <v>163</v>
      </c>
      <c r="N79" s="15">
        <v>192</v>
      </c>
      <c r="O79" s="15">
        <v>220</v>
      </c>
      <c r="P79" s="15">
        <v>247</v>
      </c>
      <c r="Q79" s="15">
        <v>275</v>
      </c>
      <c r="R79" s="15">
        <v>301</v>
      </c>
      <c r="S79" s="15">
        <v>325</v>
      </c>
      <c r="T79" s="15">
        <v>347</v>
      </c>
      <c r="U79" s="15">
        <v>2</v>
      </c>
      <c r="V79" s="15">
        <v>20</v>
      </c>
      <c r="W79" s="15">
        <v>41</v>
      </c>
      <c r="X79" s="15">
        <v>67</v>
      </c>
      <c r="Y79" s="15">
        <v>101</v>
      </c>
      <c r="Z79" s="15">
        <v>141</v>
      </c>
      <c r="AA79" s="15">
        <v>186</v>
      </c>
      <c r="AB79" s="15">
        <v>230</v>
      </c>
      <c r="AC79" s="15">
        <v>267</v>
      </c>
      <c r="AD79" s="15">
        <v>293</v>
      </c>
      <c r="AE79" s="15">
        <v>304</v>
      </c>
      <c r="AF79" s="15">
        <v>300</v>
      </c>
      <c r="AG79" s="15">
        <v>283</v>
      </c>
      <c r="AH79" s="15">
        <v>260</v>
      </c>
      <c r="AI79" s="15">
        <v>238</v>
      </c>
      <c r="AJ79" s="15">
        <v>224</v>
      </c>
      <c r="AK79" s="15">
        <v>224</v>
      </c>
      <c r="AL79" s="15">
        <v>241</v>
      </c>
      <c r="AM79" s="15">
        <v>273</v>
      </c>
      <c r="AN79" s="15">
        <v>315</v>
      </c>
      <c r="AO79" s="15">
        <v>363</v>
      </c>
      <c r="AP79" s="15">
        <v>44</v>
      </c>
      <c r="AQ79" s="15">
        <v>87</v>
      </c>
      <c r="AR79" s="15">
        <v>124</v>
      </c>
      <c r="AS79" s="15">
        <v>156</v>
      </c>
      <c r="AT79" s="15">
        <v>183</v>
      </c>
      <c r="AU79" s="15">
        <v>205</v>
      </c>
      <c r="AV79" s="15">
        <v>223</v>
      </c>
      <c r="AW79" s="15">
        <v>236</v>
      </c>
      <c r="AX79" s="15">
        <v>246</v>
      </c>
      <c r="AY79" s="15">
        <v>253</v>
      </c>
      <c r="AZ79" s="15">
        <v>257</v>
      </c>
      <c r="BA79" s="15">
        <v>261</v>
      </c>
      <c r="BB79" s="15">
        <v>265</v>
      </c>
      <c r="BC79" s="15">
        <v>270</v>
      </c>
    </row>
    <row r="80" spans="2:55" ht="18">
      <c r="B80" s="15" t="s">
        <v>86</v>
      </c>
      <c r="C80" s="15">
        <v>39</v>
      </c>
      <c r="D80" s="15">
        <v>28</v>
      </c>
      <c r="E80" s="15">
        <v>21</v>
      </c>
      <c r="F80" s="15">
        <v>23</v>
      </c>
      <c r="G80" s="15">
        <v>33</v>
      </c>
      <c r="H80" s="15">
        <v>50</v>
      </c>
      <c r="I80" s="15">
        <v>74</v>
      </c>
      <c r="J80" s="15">
        <v>100</v>
      </c>
      <c r="K80" s="15">
        <v>127</v>
      </c>
      <c r="L80" s="15">
        <v>152</v>
      </c>
      <c r="M80" s="15">
        <v>176</v>
      </c>
      <c r="N80" s="15">
        <v>199</v>
      </c>
      <c r="O80" s="15">
        <v>223</v>
      </c>
      <c r="P80" s="15">
        <v>248</v>
      </c>
      <c r="Q80" s="15">
        <v>274</v>
      </c>
      <c r="R80" s="15">
        <v>299</v>
      </c>
      <c r="S80" s="15">
        <v>321</v>
      </c>
      <c r="T80" s="15">
        <v>340</v>
      </c>
      <c r="U80" s="15">
        <v>357</v>
      </c>
      <c r="V80" s="15">
        <v>8</v>
      </c>
      <c r="W80" s="15">
        <v>27</v>
      </c>
      <c r="X80" s="15">
        <v>53</v>
      </c>
      <c r="Y80" s="15">
        <v>87</v>
      </c>
      <c r="Z80" s="15">
        <v>130</v>
      </c>
      <c r="AA80" s="15">
        <v>176</v>
      </c>
      <c r="AB80" s="15">
        <v>221</v>
      </c>
      <c r="AC80" s="15">
        <v>255</v>
      </c>
      <c r="AD80" s="15">
        <v>274</v>
      </c>
      <c r="AE80" s="15">
        <v>274</v>
      </c>
      <c r="AF80" s="15">
        <v>258</v>
      </c>
      <c r="AG80" s="15">
        <v>232</v>
      </c>
      <c r="AH80" s="15">
        <v>205</v>
      </c>
      <c r="AI80" s="15">
        <v>184</v>
      </c>
      <c r="AJ80" s="15">
        <v>179</v>
      </c>
      <c r="AK80" s="15">
        <v>191</v>
      </c>
      <c r="AL80" s="15">
        <v>220</v>
      </c>
      <c r="AM80" s="15">
        <v>260</v>
      </c>
      <c r="AN80" s="15">
        <v>307</v>
      </c>
      <c r="AO80" s="15">
        <v>353</v>
      </c>
      <c r="AP80" s="15">
        <v>30</v>
      </c>
      <c r="AQ80" s="15">
        <v>66</v>
      </c>
      <c r="AR80" s="15">
        <v>97</v>
      </c>
      <c r="AS80" s="15">
        <v>122</v>
      </c>
      <c r="AT80" s="15">
        <v>144</v>
      </c>
      <c r="AU80" s="15">
        <v>163</v>
      </c>
      <c r="AV80" s="15">
        <v>179</v>
      </c>
      <c r="AW80" s="15">
        <v>192</v>
      </c>
      <c r="AX80" s="15">
        <v>203</v>
      </c>
      <c r="AY80" s="15">
        <v>212</v>
      </c>
      <c r="AZ80" s="15">
        <v>219</v>
      </c>
      <c r="BA80" s="15">
        <v>225</v>
      </c>
      <c r="BB80" s="15">
        <v>231</v>
      </c>
      <c r="BC80" s="15">
        <v>239</v>
      </c>
    </row>
    <row r="81" spans="2:55" ht="15.75">
      <c r="B81" s="15" t="s">
        <v>87</v>
      </c>
      <c r="C81" s="15">
        <v>41</v>
      </c>
      <c r="D81" s="15">
        <v>31</v>
      </c>
      <c r="E81" s="15">
        <v>28</v>
      </c>
      <c r="F81" s="15">
        <v>34</v>
      </c>
      <c r="G81" s="15">
        <v>48</v>
      </c>
      <c r="H81" s="15">
        <v>70</v>
      </c>
      <c r="I81" s="15">
        <v>94</v>
      </c>
      <c r="J81" s="15">
        <v>118</v>
      </c>
      <c r="K81" s="15">
        <v>139</v>
      </c>
      <c r="L81" s="15">
        <v>159</v>
      </c>
      <c r="M81" s="15">
        <v>177</v>
      </c>
      <c r="N81" s="15">
        <v>196</v>
      </c>
      <c r="O81" s="15">
        <v>217</v>
      </c>
      <c r="P81" s="15">
        <v>240</v>
      </c>
      <c r="Q81" s="15">
        <v>264</v>
      </c>
      <c r="R81" s="15">
        <v>287</v>
      </c>
      <c r="S81" s="15">
        <v>307</v>
      </c>
      <c r="T81" s="15">
        <v>322</v>
      </c>
      <c r="U81" s="15">
        <v>336</v>
      </c>
      <c r="V81" s="15">
        <v>349</v>
      </c>
      <c r="W81" s="15">
        <v>2</v>
      </c>
      <c r="X81" s="15">
        <v>28</v>
      </c>
      <c r="Y81" s="15">
        <v>64</v>
      </c>
      <c r="Z81" s="15">
        <v>108</v>
      </c>
      <c r="AA81" s="15">
        <v>155</v>
      </c>
      <c r="AB81" s="15">
        <v>196</v>
      </c>
      <c r="AC81" s="15">
        <v>224</v>
      </c>
      <c r="AD81" s="15">
        <v>232</v>
      </c>
      <c r="AE81" s="15">
        <v>221</v>
      </c>
      <c r="AF81" s="15">
        <v>195</v>
      </c>
      <c r="AG81" s="15">
        <v>164</v>
      </c>
      <c r="AH81" s="15">
        <v>138</v>
      </c>
      <c r="AI81" s="15">
        <v>126</v>
      </c>
      <c r="AJ81" s="15">
        <v>131</v>
      </c>
      <c r="AK81" s="15">
        <v>154</v>
      </c>
      <c r="AL81" s="15">
        <v>191</v>
      </c>
      <c r="AM81" s="15">
        <v>235</v>
      </c>
      <c r="AN81" s="15">
        <v>280</v>
      </c>
      <c r="AO81" s="15">
        <v>321</v>
      </c>
      <c r="AP81" s="15">
        <v>357</v>
      </c>
      <c r="AQ81" s="15">
        <v>21</v>
      </c>
      <c r="AR81" s="15">
        <v>45</v>
      </c>
      <c r="AS81" s="15">
        <v>65</v>
      </c>
      <c r="AT81" s="15">
        <v>83</v>
      </c>
      <c r="AU81" s="15">
        <v>100</v>
      </c>
      <c r="AV81" s="15">
        <v>114</v>
      </c>
      <c r="AW81" s="15">
        <v>128</v>
      </c>
      <c r="AX81" s="15">
        <v>140</v>
      </c>
      <c r="AY81" s="15">
        <v>150</v>
      </c>
      <c r="AZ81" s="15">
        <v>158</v>
      </c>
      <c r="BA81" s="15">
        <v>167</v>
      </c>
      <c r="BB81" s="15">
        <v>175</v>
      </c>
      <c r="BC81" s="15">
        <v>185</v>
      </c>
    </row>
    <row r="82" spans="2:55" ht="18">
      <c r="B82" s="15" t="s">
        <v>88</v>
      </c>
      <c r="C82" s="15">
        <v>38</v>
      </c>
      <c r="D82" s="15">
        <v>31</v>
      </c>
      <c r="E82" s="15">
        <v>32</v>
      </c>
      <c r="F82" s="15">
        <v>43</v>
      </c>
      <c r="G82" s="15">
        <v>61</v>
      </c>
      <c r="H82" s="15">
        <v>84</v>
      </c>
      <c r="I82" s="15">
        <v>105</v>
      </c>
      <c r="J82" s="15">
        <v>124</v>
      </c>
      <c r="K82" s="15">
        <v>140</v>
      </c>
      <c r="L82" s="15">
        <v>154</v>
      </c>
      <c r="M82" s="15">
        <v>168</v>
      </c>
      <c r="N82" s="15">
        <v>184</v>
      </c>
      <c r="O82" s="15">
        <v>203</v>
      </c>
      <c r="P82" s="15">
        <v>224</v>
      </c>
      <c r="Q82" s="15">
        <v>245</v>
      </c>
      <c r="R82" s="15">
        <v>265</v>
      </c>
      <c r="S82" s="15">
        <v>281</v>
      </c>
      <c r="T82" s="15">
        <v>293</v>
      </c>
      <c r="U82" s="15">
        <v>302</v>
      </c>
      <c r="V82" s="15">
        <v>313</v>
      </c>
      <c r="W82" s="15">
        <v>331</v>
      </c>
      <c r="X82" s="15">
        <v>359</v>
      </c>
      <c r="Y82" s="15">
        <v>32</v>
      </c>
      <c r="Z82" s="15">
        <v>75</v>
      </c>
      <c r="AA82" s="15">
        <v>119</v>
      </c>
      <c r="AB82" s="15">
        <v>153</v>
      </c>
      <c r="AC82" s="15">
        <v>170</v>
      </c>
      <c r="AD82" s="15">
        <v>167</v>
      </c>
      <c r="AE82" s="15">
        <v>146</v>
      </c>
      <c r="AF82" s="15">
        <v>116</v>
      </c>
      <c r="AG82" s="15">
        <v>86</v>
      </c>
      <c r="AH82" s="15">
        <v>67</v>
      </c>
      <c r="AI82" s="15">
        <v>64</v>
      </c>
      <c r="AJ82" s="15">
        <v>80</v>
      </c>
      <c r="AK82" s="15">
        <v>111</v>
      </c>
      <c r="AL82" s="15">
        <v>151</v>
      </c>
      <c r="AM82" s="15">
        <v>193</v>
      </c>
      <c r="AN82" s="15">
        <v>232</v>
      </c>
      <c r="AO82" s="15">
        <v>266</v>
      </c>
      <c r="AP82" s="15">
        <v>294</v>
      </c>
      <c r="AQ82" s="15">
        <v>316</v>
      </c>
      <c r="AR82" s="15">
        <v>334</v>
      </c>
      <c r="AS82" s="15">
        <v>351</v>
      </c>
      <c r="AT82" s="15">
        <v>1</v>
      </c>
      <c r="AU82" s="15">
        <v>15</v>
      </c>
      <c r="AV82" s="15">
        <v>29</v>
      </c>
      <c r="AW82" s="15">
        <v>43</v>
      </c>
      <c r="AX82" s="15">
        <v>54</v>
      </c>
      <c r="AY82" s="15">
        <v>65</v>
      </c>
      <c r="AZ82" s="15">
        <v>75</v>
      </c>
      <c r="BA82" s="15">
        <v>85</v>
      </c>
      <c r="BB82" s="15">
        <v>95</v>
      </c>
      <c r="BC82" s="15">
        <v>107</v>
      </c>
    </row>
    <row r="83" spans="2:55" ht="15.75">
      <c r="B83" s="15" t="s">
        <v>89</v>
      </c>
      <c r="C83" s="15">
        <v>33</v>
      </c>
      <c r="D83" s="15">
        <v>30</v>
      </c>
      <c r="E83" s="15">
        <v>35</v>
      </c>
      <c r="F83" s="15">
        <v>50</v>
      </c>
      <c r="G83" s="15">
        <v>69</v>
      </c>
      <c r="H83" s="15">
        <v>88</v>
      </c>
      <c r="I83" s="15">
        <v>105</v>
      </c>
      <c r="J83" s="15">
        <v>118</v>
      </c>
      <c r="K83" s="15">
        <v>129</v>
      </c>
      <c r="L83" s="15">
        <v>138</v>
      </c>
      <c r="M83" s="15">
        <v>149</v>
      </c>
      <c r="N83" s="15">
        <v>163</v>
      </c>
      <c r="O83" s="15">
        <v>180</v>
      </c>
      <c r="P83" s="15">
        <v>199</v>
      </c>
      <c r="Q83" s="15">
        <v>217</v>
      </c>
      <c r="R83" s="15">
        <v>232</v>
      </c>
      <c r="S83" s="15">
        <v>244</v>
      </c>
      <c r="T83" s="15">
        <v>252</v>
      </c>
      <c r="U83" s="15">
        <v>258</v>
      </c>
      <c r="V83" s="15">
        <v>269</v>
      </c>
      <c r="W83" s="15">
        <v>286</v>
      </c>
      <c r="X83" s="15">
        <v>315</v>
      </c>
      <c r="Y83" s="15">
        <v>353</v>
      </c>
      <c r="Z83" s="15">
        <v>28</v>
      </c>
      <c r="AA83" s="15">
        <v>65</v>
      </c>
      <c r="AB83" s="15">
        <v>89</v>
      </c>
      <c r="AC83" s="15">
        <v>94</v>
      </c>
      <c r="AD83" s="15">
        <v>82</v>
      </c>
      <c r="AE83" s="15">
        <v>56</v>
      </c>
      <c r="AF83" s="15">
        <v>26</v>
      </c>
      <c r="AG83" s="15">
        <v>3</v>
      </c>
      <c r="AH83" s="15">
        <v>358</v>
      </c>
      <c r="AI83" s="15">
        <v>1</v>
      </c>
      <c r="AJ83" s="15">
        <v>23</v>
      </c>
      <c r="AK83" s="15">
        <v>56</v>
      </c>
      <c r="AL83" s="15">
        <v>93</v>
      </c>
      <c r="AM83" s="15">
        <v>129</v>
      </c>
      <c r="AN83" s="15">
        <v>160</v>
      </c>
      <c r="AO83" s="15">
        <v>186</v>
      </c>
      <c r="AP83" s="15">
        <v>207</v>
      </c>
      <c r="AQ83" s="15">
        <v>223</v>
      </c>
      <c r="AR83" s="15">
        <v>237</v>
      </c>
      <c r="AS83" s="15">
        <v>250</v>
      </c>
      <c r="AT83" s="15">
        <v>263</v>
      </c>
      <c r="AU83" s="15">
        <v>276</v>
      </c>
      <c r="AV83" s="15">
        <v>289</v>
      </c>
      <c r="AW83" s="15">
        <v>301</v>
      </c>
      <c r="AX83" s="15">
        <v>312</v>
      </c>
      <c r="AY83" s="15">
        <v>323</v>
      </c>
      <c r="AZ83" s="15">
        <v>333</v>
      </c>
      <c r="BA83" s="15">
        <v>343</v>
      </c>
      <c r="BB83" s="15">
        <v>354</v>
      </c>
      <c r="BC83" s="15">
        <v>0</v>
      </c>
    </row>
    <row r="84" spans="2:55" ht="18">
      <c r="B84" s="15" t="s">
        <v>90</v>
      </c>
      <c r="C84" s="15">
        <v>27</v>
      </c>
      <c r="D84" s="15">
        <v>28</v>
      </c>
      <c r="E84" s="15">
        <v>37</v>
      </c>
      <c r="F84" s="15">
        <v>51</v>
      </c>
      <c r="G84" s="15">
        <v>67</v>
      </c>
      <c r="H84" s="15">
        <v>82</v>
      </c>
      <c r="I84" s="15">
        <v>93</v>
      </c>
      <c r="J84" s="15">
        <v>101</v>
      </c>
      <c r="K84" s="15">
        <v>108</v>
      </c>
      <c r="L84" s="15">
        <v>115</v>
      </c>
      <c r="M84" s="15">
        <v>124</v>
      </c>
      <c r="N84" s="15">
        <v>135</v>
      </c>
      <c r="O84" s="15">
        <v>149</v>
      </c>
      <c r="P84" s="15">
        <v>164</v>
      </c>
      <c r="Q84" s="15">
        <v>178</v>
      </c>
      <c r="R84" s="15">
        <v>189</v>
      </c>
      <c r="S84" s="15">
        <v>196</v>
      </c>
      <c r="T84" s="15">
        <v>200</v>
      </c>
      <c r="U84" s="15">
        <v>206</v>
      </c>
      <c r="V84" s="15">
        <v>216</v>
      </c>
      <c r="W84" s="15">
        <v>233</v>
      </c>
      <c r="X84" s="15">
        <v>260</v>
      </c>
      <c r="Y84" s="15">
        <v>294</v>
      </c>
      <c r="Z84" s="15">
        <v>327</v>
      </c>
      <c r="AA84" s="15">
        <v>354</v>
      </c>
      <c r="AB84" s="15">
        <v>2</v>
      </c>
      <c r="AC84" s="15">
        <v>363</v>
      </c>
      <c r="AD84" s="15">
        <v>345</v>
      </c>
      <c r="AE84" s="15">
        <v>320</v>
      </c>
      <c r="AF84" s="15">
        <v>296</v>
      </c>
      <c r="AG84" s="15">
        <v>282</v>
      </c>
      <c r="AH84" s="15">
        <v>281</v>
      </c>
      <c r="AI84" s="15">
        <v>295</v>
      </c>
      <c r="AJ84" s="15">
        <v>320</v>
      </c>
      <c r="AK84" s="15">
        <v>350</v>
      </c>
      <c r="AL84" s="15">
        <v>15</v>
      </c>
      <c r="AM84" s="15">
        <v>42</v>
      </c>
      <c r="AN84" s="15">
        <v>64</v>
      </c>
      <c r="AO84" s="15">
        <v>82</v>
      </c>
      <c r="AP84" s="15">
        <v>97</v>
      </c>
      <c r="AQ84" s="15">
        <v>108</v>
      </c>
      <c r="AR84" s="15">
        <v>118</v>
      </c>
      <c r="AS84" s="15">
        <v>128</v>
      </c>
      <c r="AT84" s="15">
        <v>139</v>
      </c>
      <c r="AU84" s="15">
        <v>150</v>
      </c>
      <c r="AV84" s="15">
        <v>161</v>
      </c>
      <c r="AW84" s="15">
        <v>172</v>
      </c>
      <c r="AX84" s="15">
        <v>183</v>
      </c>
      <c r="AY84" s="15">
        <v>193</v>
      </c>
      <c r="AZ84" s="15">
        <v>202</v>
      </c>
      <c r="BA84" s="15">
        <v>212</v>
      </c>
      <c r="BB84" s="15">
        <v>223</v>
      </c>
      <c r="BC84" s="15">
        <v>234</v>
      </c>
    </row>
    <row r="85" spans="2:55" ht="15.75">
      <c r="B85" s="15" t="s">
        <v>91</v>
      </c>
      <c r="C85" s="15">
        <v>20</v>
      </c>
      <c r="D85" s="15">
        <v>25</v>
      </c>
      <c r="E85" s="15">
        <v>33</v>
      </c>
      <c r="F85" s="15">
        <v>44</v>
      </c>
      <c r="G85" s="15">
        <v>55</v>
      </c>
      <c r="H85" s="15">
        <v>64</v>
      </c>
      <c r="I85" s="15">
        <v>70</v>
      </c>
      <c r="J85" s="15">
        <v>75</v>
      </c>
      <c r="K85" s="15">
        <v>79</v>
      </c>
      <c r="L85" s="15">
        <v>84</v>
      </c>
      <c r="M85" s="15">
        <v>90</v>
      </c>
      <c r="N85" s="15">
        <v>99</v>
      </c>
      <c r="O85" s="15">
        <v>110</v>
      </c>
      <c r="P85" s="15">
        <v>120</v>
      </c>
      <c r="Q85" s="15">
        <v>128</v>
      </c>
      <c r="R85" s="15">
        <v>135</v>
      </c>
      <c r="S85" s="15">
        <v>138</v>
      </c>
      <c r="T85" s="15">
        <v>141</v>
      </c>
      <c r="U85" s="15">
        <v>146</v>
      </c>
      <c r="V85" s="15">
        <v>155</v>
      </c>
      <c r="W85" s="15">
        <v>170</v>
      </c>
      <c r="X85" s="15">
        <v>192</v>
      </c>
      <c r="Y85" s="15">
        <v>217</v>
      </c>
      <c r="Z85" s="15">
        <v>239</v>
      </c>
      <c r="AA85" s="15">
        <v>254</v>
      </c>
      <c r="AB85" s="15">
        <v>257</v>
      </c>
      <c r="AC85" s="15">
        <v>249</v>
      </c>
      <c r="AD85" s="15">
        <v>232</v>
      </c>
      <c r="AE85" s="15">
        <v>214</v>
      </c>
      <c r="AF85" s="15">
        <v>199</v>
      </c>
      <c r="AG85" s="15">
        <v>194</v>
      </c>
      <c r="AH85" s="15">
        <v>199</v>
      </c>
      <c r="AI85" s="15">
        <v>214</v>
      </c>
      <c r="AJ85" s="15">
        <v>234</v>
      </c>
      <c r="AK85" s="15">
        <v>256</v>
      </c>
      <c r="AL85" s="15">
        <v>277</v>
      </c>
      <c r="AM85" s="15">
        <v>295</v>
      </c>
      <c r="AN85" s="15">
        <v>309</v>
      </c>
      <c r="AO85" s="15">
        <v>321</v>
      </c>
      <c r="AP85" s="15">
        <v>329</v>
      </c>
      <c r="AQ85" s="15">
        <v>337</v>
      </c>
      <c r="AR85" s="15">
        <v>343</v>
      </c>
      <c r="AS85" s="15">
        <v>351</v>
      </c>
      <c r="AT85" s="15">
        <v>359</v>
      </c>
      <c r="AU85" s="15">
        <v>2</v>
      </c>
      <c r="AV85" s="15">
        <v>10</v>
      </c>
      <c r="AW85" s="15">
        <v>19</v>
      </c>
      <c r="AX85" s="15">
        <v>27</v>
      </c>
      <c r="AY85" s="15">
        <v>35</v>
      </c>
      <c r="AZ85" s="15">
        <v>43</v>
      </c>
      <c r="BA85" s="15">
        <v>51</v>
      </c>
      <c r="BB85" s="15">
        <v>60</v>
      </c>
      <c r="BC85" s="15">
        <v>69</v>
      </c>
    </row>
    <row r="86" spans="2:55" ht="18">
      <c r="B86" s="15" t="s">
        <v>92</v>
      </c>
      <c r="C86" s="15">
        <v>13</v>
      </c>
      <c r="D86" s="15">
        <v>16</v>
      </c>
      <c r="E86" s="15">
        <v>22</v>
      </c>
      <c r="F86" s="15">
        <v>27</v>
      </c>
      <c r="G86" s="15">
        <v>33</v>
      </c>
      <c r="H86" s="15">
        <v>37</v>
      </c>
      <c r="I86" s="15">
        <v>39</v>
      </c>
      <c r="J86" s="15">
        <v>41</v>
      </c>
      <c r="K86" s="15">
        <v>43</v>
      </c>
      <c r="L86" s="15">
        <v>46</v>
      </c>
      <c r="M86" s="15">
        <v>49</v>
      </c>
      <c r="N86" s="15">
        <v>54</v>
      </c>
      <c r="O86" s="15">
        <v>60</v>
      </c>
      <c r="P86" s="15">
        <v>65</v>
      </c>
      <c r="Q86" s="15">
        <v>69</v>
      </c>
      <c r="R86" s="15">
        <v>71</v>
      </c>
      <c r="S86" s="15">
        <v>73</v>
      </c>
      <c r="T86" s="15">
        <v>74</v>
      </c>
      <c r="U86" s="15">
        <v>78</v>
      </c>
      <c r="V86" s="15">
        <v>84</v>
      </c>
      <c r="W86" s="15">
        <v>93</v>
      </c>
      <c r="X86" s="15">
        <v>106</v>
      </c>
      <c r="Y86" s="15">
        <v>119</v>
      </c>
      <c r="Z86" s="15">
        <v>129</v>
      </c>
      <c r="AA86" s="15">
        <v>134</v>
      </c>
      <c r="AB86" s="15">
        <v>133</v>
      </c>
      <c r="AC86" s="15">
        <v>126</v>
      </c>
      <c r="AD86" s="15">
        <v>116</v>
      </c>
      <c r="AE86" s="15">
        <v>107</v>
      </c>
      <c r="AF86" s="15">
        <v>102</v>
      </c>
      <c r="AG86" s="15">
        <v>102</v>
      </c>
      <c r="AH86" s="15">
        <v>108</v>
      </c>
      <c r="AI86" s="15">
        <v>117</v>
      </c>
      <c r="AJ86" s="15">
        <v>129</v>
      </c>
      <c r="AK86" s="15">
        <v>140</v>
      </c>
      <c r="AL86" s="15">
        <v>150</v>
      </c>
      <c r="AM86" s="15">
        <v>159</v>
      </c>
      <c r="AN86" s="15">
        <v>166</v>
      </c>
      <c r="AO86" s="15">
        <v>171</v>
      </c>
      <c r="AP86" s="15">
        <v>175</v>
      </c>
      <c r="AQ86" s="15">
        <v>179</v>
      </c>
      <c r="AR86" s="15">
        <v>183</v>
      </c>
      <c r="AS86" s="15">
        <v>187</v>
      </c>
      <c r="AT86" s="15">
        <v>192</v>
      </c>
      <c r="AU86" s="15">
        <v>196</v>
      </c>
      <c r="AV86" s="15">
        <v>201</v>
      </c>
      <c r="AW86" s="15">
        <v>206</v>
      </c>
      <c r="AX86" s="15">
        <v>211</v>
      </c>
      <c r="AY86" s="15">
        <v>216</v>
      </c>
      <c r="AZ86" s="15">
        <v>221</v>
      </c>
      <c r="BA86" s="15">
        <v>226</v>
      </c>
      <c r="BB86" s="15">
        <v>231</v>
      </c>
      <c r="BC86" s="15">
        <v>237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BC107"/>
  <sheetViews>
    <sheetView zoomScale="80" zoomScaleNormal="80" workbookViewId="0">
      <selection activeCell="C27" sqref="C27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319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12</v>
      </c>
    </row>
    <row r="6" spans="2:55">
      <c r="B6" s="5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0.12622067122294162</v>
      </c>
      <c r="AG9" s="404">
        <v>0.3221619203647233</v>
      </c>
      <c r="AH9" s="404">
        <v>0.53258660457083939</v>
      </c>
      <c r="AI9" s="404">
        <v>0.75608057942157247</v>
      </c>
      <c r="AJ9" s="404">
        <v>0.99080136863333168</v>
      </c>
      <c r="AK9" s="404">
        <v>1.234363343697531</v>
      </c>
      <c r="AL9" s="404">
        <v>1.4835565243030286</v>
      </c>
      <c r="AM9" s="404">
        <v>1.7374782293321234</v>
      </c>
      <c r="AN9" s="404">
        <v>1.9895650642102329</v>
      </c>
      <c r="AO9" s="404">
        <v>2.232213374792416</v>
      </c>
      <c r="AP9" s="404">
        <v>2.4585724581966395</v>
      </c>
      <c r="AQ9" s="404">
        <v>2.6668036759170537</v>
      </c>
      <c r="AR9" s="404">
        <v>2.8637128849546558</v>
      </c>
      <c r="AS9" s="404">
        <v>3.055820970469969</v>
      </c>
      <c r="AT9" s="404">
        <v>3.2511316585905616</v>
      </c>
      <c r="AU9" s="404">
        <v>3.4610213206920095</v>
      </c>
      <c r="AV9" s="404">
        <v>3.7165836060668034</v>
      </c>
      <c r="AW9" s="404">
        <v>4.0541456166074132</v>
      </c>
      <c r="AX9" s="404">
        <v>4.517089816809289</v>
      </c>
      <c r="AY9" s="404">
        <v>5.1542847457995418</v>
      </c>
      <c r="AZ9" s="404">
        <v>6.0039381571505572</v>
      </c>
      <c r="BA9" s="404">
        <v>7.0525961888172617</v>
      </c>
      <c r="BB9" s="404">
        <v>8.1870329415232863</v>
      </c>
      <c r="BC9" s="404">
        <v>9.2256494072995299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0.13994236991794751</v>
      </c>
      <c r="X10" s="404">
        <v>0.42242179346789133</v>
      </c>
      <c r="Y10" s="404">
        <v>0.71907898516869806</v>
      </c>
      <c r="Z10" s="404">
        <v>1.0356274732728001</v>
      </c>
      <c r="AA10" s="404">
        <v>1.3764830161504538</v>
      </c>
      <c r="AB10" s="404">
        <v>1.7441360783709767</v>
      </c>
      <c r="AC10" s="404">
        <v>2.1395057554848549</v>
      </c>
      <c r="AD10" s="404">
        <v>2.5650911305840074</v>
      </c>
      <c r="AE10" s="404">
        <v>3.0253502668531258</v>
      </c>
      <c r="AF10" s="404">
        <v>3.5247514862939004</v>
      </c>
      <c r="AG10" s="404">
        <v>4.0668271444679052</v>
      </c>
      <c r="AH10" s="404">
        <v>4.6536298467907207</v>
      </c>
      <c r="AI10" s="404">
        <v>5.2862634227338541</v>
      </c>
      <c r="AJ10" s="404">
        <v>5.9649009992178286</v>
      </c>
      <c r="AK10" s="404">
        <v>6.6884331506955608</v>
      </c>
      <c r="AL10" s="404">
        <v>7.454237530131663</v>
      </c>
      <c r="AM10" s="404">
        <v>8.2648572379940823</v>
      </c>
      <c r="AN10" s="404">
        <v>9.1110509763913523</v>
      </c>
      <c r="AO10" s="404">
        <v>9.9823983486288519</v>
      </c>
      <c r="AP10" s="404">
        <v>10.873151555825745</v>
      </c>
      <c r="AQ10" s="404">
        <v>11.784614930283752</v>
      </c>
      <c r="AR10" s="404">
        <v>12.730891132403777</v>
      </c>
      <c r="AS10" s="404">
        <v>13.724378213241351</v>
      </c>
      <c r="AT10" s="404">
        <v>14.782121919644592</v>
      </c>
      <c r="AU10" s="404">
        <v>15.932991018284076</v>
      </c>
      <c r="AV10" s="404">
        <v>17.242007777082208</v>
      </c>
      <c r="AW10" s="404">
        <v>18.77693523346846</v>
      </c>
      <c r="AX10" s="404">
        <v>20.618667921747242</v>
      </c>
      <c r="AY10" s="404">
        <v>22.842550086524639</v>
      </c>
      <c r="AZ10" s="404">
        <v>25.447936982844947</v>
      </c>
      <c r="BA10" s="404">
        <v>28.388600602980429</v>
      </c>
      <c r="BB10" s="404">
        <v>31.505765177584632</v>
      </c>
      <c r="BC10" s="404">
        <v>34.517733401050023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0.17994596236470609</v>
      </c>
      <c r="U11" s="404">
        <v>0.59959992263975903</v>
      </c>
      <c r="V11" s="404">
        <v>1.0180447881172443</v>
      </c>
      <c r="W11" s="404">
        <v>1.4504405184398266</v>
      </c>
      <c r="X11" s="404">
        <v>1.9041968049477547</v>
      </c>
      <c r="Y11" s="404">
        <v>2.3878196614434617</v>
      </c>
      <c r="Z11" s="404">
        <v>2.9085175715430207</v>
      </c>
      <c r="AA11" s="404">
        <v>3.4717162067814318</v>
      </c>
      <c r="AB11" s="404">
        <v>4.0806962548678989</v>
      </c>
      <c r="AC11" s="404">
        <v>4.7372046430152821</v>
      </c>
      <c r="AD11" s="404">
        <v>5.4452031896298703</v>
      </c>
      <c r="AE11" s="404">
        <v>6.2098225767924786</v>
      </c>
      <c r="AF11" s="404">
        <v>7.036706525808734</v>
      </c>
      <c r="AG11" s="404">
        <v>7.9315125678135336</v>
      </c>
      <c r="AH11" s="404">
        <v>8.8991045409251157</v>
      </c>
      <c r="AI11" s="404">
        <v>9.9431165572624458</v>
      </c>
      <c r="AJ11" s="404">
        <v>11.0654983084007</v>
      </c>
      <c r="AK11" s="404">
        <v>12.266216726165055</v>
      </c>
      <c r="AL11" s="404">
        <v>13.542996109968799</v>
      </c>
      <c r="AM11" s="404">
        <v>14.902118704140946</v>
      </c>
      <c r="AN11" s="404">
        <v>16.331991864438859</v>
      </c>
      <c r="AO11" s="404">
        <v>17.823082545077305</v>
      </c>
      <c r="AP11" s="404">
        <v>19.372480082360035</v>
      </c>
      <c r="AQ11" s="404">
        <v>20.98572437640675</v>
      </c>
      <c r="AR11" s="404">
        <v>22.685981246973963</v>
      </c>
      <c r="AS11" s="404">
        <v>24.494711040545653</v>
      </c>
      <c r="AT11" s="404">
        <v>26.446979086247492</v>
      </c>
      <c r="AU11" s="404">
        <v>28.595620377128373</v>
      </c>
      <c r="AV11" s="404">
        <v>31.047636612849733</v>
      </c>
      <c r="AW11" s="404">
        <v>33.909792955298421</v>
      </c>
      <c r="AX11" s="404">
        <v>37.290396787842184</v>
      </c>
      <c r="AY11" s="404">
        <v>41.220510152085915</v>
      </c>
      <c r="AZ11" s="404">
        <v>45.625855283930953</v>
      </c>
      <c r="BA11" s="404">
        <v>50.412734831064483</v>
      </c>
      <c r="BB11" s="404">
        <v>55.362144649079845</v>
      </c>
      <c r="BC11" s="404">
        <v>60.089299214883042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0.3053463565277047</v>
      </c>
      <c r="S12" s="404">
        <v>0.81843958720155885</v>
      </c>
      <c r="T12" s="404">
        <v>1.3653533220044054</v>
      </c>
      <c r="U12" s="404">
        <v>1.9361641072232969</v>
      </c>
      <c r="V12" s="404">
        <v>2.5163691159795465</v>
      </c>
      <c r="W12" s="404">
        <v>3.1246580418635115</v>
      </c>
      <c r="X12" s="404">
        <v>3.7715592850527737</v>
      </c>
      <c r="Y12" s="404">
        <v>4.4672285846495408</v>
      </c>
      <c r="Z12" s="404">
        <v>5.2200253528810538</v>
      </c>
      <c r="AA12" s="404">
        <v>6.036387772917803</v>
      </c>
      <c r="AB12" s="404">
        <v>6.9204666224490783</v>
      </c>
      <c r="AC12" s="404">
        <v>7.8743942445137698</v>
      </c>
      <c r="AD12" s="404">
        <v>8.9012588900553435</v>
      </c>
      <c r="AE12" s="404">
        <v>10.006036444286361</v>
      </c>
      <c r="AF12" s="404">
        <v>11.195555933172965</v>
      </c>
      <c r="AG12" s="404">
        <v>12.478034634804249</v>
      </c>
      <c r="AH12" s="404">
        <v>13.861889387372054</v>
      </c>
      <c r="AI12" s="404">
        <v>15.353811689743216</v>
      </c>
      <c r="AJ12" s="404">
        <v>16.958096026005066</v>
      </c>
      <c r="AK12" s="404">
        <v>18.676304585462308</v>
      </c>
      <c r="AL12" s="404">
        <v>20.506916024750854</v>
      </c>
      <c r="AM12" s="404">
        <v>22.462505764259717</v>
      </c>
      <c r="AN12" s="404">
        <v>24.534376455074391</v>
      </c>
      <c r="AO12" s="404">
        <v>26.716585703061124</v>
      </c>
      <c r="AP12" s="404">
        <v>29.010849476328428</v>
      </c>
      <c r="AQ12" s="404">
        <v>31.428725095128506</v>
      </c>
      <c r="AR12" s="404">
        <v>34.007014404505377</v>
      </c>
      <c r="AS12" s="404">
        <v>36.786968138254885</v>
      </c>
      <c r="AT12" s="404">
        <v>39.829529396419403</v>
      </c>
      <c r="AU12" s="404">
        <v>43.21875390608551</v>
      </c>
      <c r="AV12" s="404">
        <v>47.114839584307902</v>
      </c>
      <c r="AW12" s="404">
        <v>51.65104817943039</v>
      </c>
      <c r="AX12" s="404">
        <v>56.878140599999291</v>
      </c>
      <c r="AY12" s="404">
        <v>62.740070233701758</v>
      </c>
      <c r="AZ12" s="404">
        <v>69.064387043773962</v>
      </c>
      <c r="BA12" s="404">
        <v>75.699474561769335</v>
      </c>
      <c r="BB12" s="404">
        <v>82.386060209572619</v>
      </c>
      <c r="BC12" s="404">
        <v>88.726449049221557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0.13966181620706994</v>
      </c>
      <c r="Q13" s="404">
        <v>0.66386089316769137</v>
      </c>
      <c r="R13" s="404">
        <v>1.2389997746692916</v>
      </c>
      <c r="S13" s="404">
        <v>1.8597546543965386</v>
      </c>
      <c r="T13" s="404">
        <v>2.5208982288731883</v>
      </c>
      <c r="U13" s="404">
        <v>3.215299120516161</v>
      </c>
      <c r="V13" s="404">
        <v>3.9315823558061442</v>
      </c>
      <c r="W13" s="404">
        <v>4.690987686882937</v>
      </c>
      <c r="X13" s="404">
        <v>5.5053723601539009</v>
      </c>
      <c r="Y13" s="404">
        <v>6.3858121553321752</v>
      </c>
      <c r="Z13" s="404">
        <v>7.3415298429811635</v>
      </c>
      <c r="AA13" s="404">
        <v>8.3797779363447837</v>
      </c>
      <c r="AB13" s="404">
        <v>9.5048608754377888</v>
      </c>
      <c r="AC13" s="404">
        <v>10.716761592483859</v>
      </c>
      <c r="AD13" s="404">
        <v>12.016865797801694</v>
      </c>
      <c r="AE13" s="404">
        <v>13.40978594904807</v>
      </c>
      <c r="AF13" s="404">
        <v>14.903394354813145</v>
      </c>
      <c r="AG13" s="404">
        <v>16.508357527624966</v>
      </c>
      <c r="AH13" s="404">
        <v>18.236456263338802</v>
      </c>
      <c r="AI13" s="404">
        <v>20.097510251285559</v>
      </c>
      <c r="AJ13" s="404">
        <v>22.098365823664771</v>
      </c>
      <c r="AK13" s="404">
        <v>24.24247043627059</v>
      </c>
      <c r="AL13" s="404">
        <v>26.530664681025911</v>
      </c>
      <c r="AM13" s="404">
        <v>28.987029193103766</v>
      </c>
      <c r="AN13" s="404">
        <v>31.607993482729192</v>
      </c>
      <c r="AO13" s="404">
        <v>34.392164777685558</v>
      </c>
      <c r="AP13" s="404">
        <v>37.346598074471423</v>
      </c>
      <c r="AQ13" s="404">
        <v>40.491134821062396</v>
      </c>
      <c r="AR13" s="404">
        <v>43.883686016450291</v>
      </c>
      <c r="AS13" s="404">
        <v>47.587652416060138</v>
      </c>
      <c r="AT13" s="404">
        <v>51.690117533012256</v>
      </c>
      <c r="AU13" s="404">
        <v>56.306148943753769</v>
      </c>
      <c r="AV13" s="404">
        <v>61.626674235348453</v>
      </c>
      <c r="AW13" s="404">
        <v>67.724746742822646</v>
      </c>
      <c r="AX13" s="404">
        <v>74.566698025667421</v>
      </c>
      <c r="AY13" s="404">
        <v>82.006609029613344</v>
      </c>
      <c r="AZ13" s="404">
        <v>89.776053101220583</v>
      </c>
      <c r="BA13" s="404">
        <v>97.696354154886478</v>
      </c>
      <c r="BB13" s="404">
        <v>105.57833653218579</v>
      </c>
      <c r="BC13" s="404">
        <v>113.05442451265041</v>
      </c>
    </row>
    <row r="14" spans="2:55">
      <c r="B14" s="403" t="s">
        <v>327</v>
      </c>
      <c r="C14" s="404">
        <v>0.13359006519494607</v>
      </c>
      <c r="D14" s="404">
        <v>4.4451290374274144E-2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0.35219559506602383</v>
      </c>
      <c r="P14" s="404">
        <v>0.90864712902056355</v>
      </c>
      <c r="Q14" s="404">
        <v>1.5281387811286775</v>
      </c>
      <c r="R14" s="404">
        <v>2.2017171135279288</v>
      </c>
      <c r="S14" s="404">
        <v>2.926600358867895</v>
      </c>
      <c r="T14" s="404">
        <v>3.7003663293477991</v>
      </c>
      <c r="U14" s="404">
        <v>4.518992403867685</v>
      </c>
      <c r="V14" s="404">
        <v>5.3741870008799584</v>
      </c>
      <c r="W14" s="404">
        <v>6.2884433999923495</v>
      </c>
      <c r="X14" s="404">
        <v>7.2747176637707573</v>
      </c>
      <c r="Y14" s="404">
        <v>8.3451331979371357</v>
      </c>
      <c r="Z14" s="404">
        <v>9.5099012868265564</v>
      </c>
      <c r="AA14" s="404">
        <v>10.776586770546915</v>
      </c>
      <c r="AB14" s="404">
        <v>12.14720405257267</v>
      </c>
      <c r="AC14" s="404">
        <v>13.618777793180422</v>
      </c>
      <c r="AD14" s="404">
        <v>15.190868880010228</v>
      </c>
      <c r="AE14" s="404">
        <v>16.867766408615939</v>
      </c>
      <c r="AF14" s="404">
        <v>18.658532486359306</v>
      </c>
      <c r="AG14" s="404">
        <v>20.576407127371159</v>
      </c>
      <c r="AH14" s="404">
        <v>22.636988928460575</v>
      </c>
      <c r="AI14" s="404">
        <v>24.853744765897591</v>
      </c>
      <c r="AJ14" s="404">
        <v>27.236551972394761</v>
      </c>
      <c r="AK14" s="404">
        <v>29.792395533498077</v>
      </c>
      <c r="AL14" s="404">
        <v>32.529860471391586</v>
      </c>
      <c r="AM14" s="404">
        <v>35.487330974013211</v>
      </c>
      <c r="AN14" s="404">
        <v>38.667201376058003</v>
      </c>
      <c r="AO14" s="404">
        <v>42.073433215534138</v>
      </c>
      <c r="AP14" s="404">
        <v>45.721218973295315</v>
      </c>
      <c r="AQ14" s="404">
        <v>49.647408028523103</v>
      </c>
      <c r="AR14" s="404">
        <v>53.935739675695729</v>
      </c>
      <c r="AS14" s="404">
        <v>58.674814375776343</v>
      </c>
      <c r="AT14" s="404">
        <v>63.981491788468681</v>
      </c>
      <c r="AU14" s="404">
        <v>69.985230946667144</v>
      </c>
      <c r="AV14" s="404">
        <v>76.829492497977995</v>
      </c>
      <c r="AW14" s="404">
        <v>84.503004557961304</v>
      </c>
      <c r="AX14" s="404">
        <v>92.882518197815727</v>
      </c>
      <c r="AY14" s="404">
        <v>101.72664193679218</v>
      </c>
      <c r="AZ14" s="404">
        <v>110.68808630784807</v>
      </c>
      <c r="BA14" s="404">
        <v>119.65775023113648</v>
      </c>
      <c r="BB14" s="404">
        <v>128.54995684149296</v>
      </c>
      <c r="BC14" s="404">
        <v>137.02935597122152</v>
      </c>
    </row>
    <row r="15" spans="2:55">
      <c r="B15" s="403" t="s">
        <v>328</v>
      </c>
      <c r="C15" s="404">
        <v>0.42336528043575988</v>
      </c>
      <c r="D15" s="404">
        <v>0.28885380721620224</v>
      </c>
      <c r="E15" s="404">
        <v>0.10472522674951495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3.0539828721979495E-2</v>
      </c>
      <c r="N15" s="404">
        <v>0.49732999696671876</v>
      </c>
      <c r="O15" s="404">
        <v>1.0610122758038174</v>
      </c>
      <c r="P15" s="404">
        <v>1.7045577372972984</v>
      </c>
      <c r="Q15" s="404">
        <v>2.4132445944393748</v>
      </c>
      <c r="R15" s="404">
        <v>3.1807037879956273</v>
      </c>
      <c r="S15" s="404">
        <v>4.0069839789826922</v>
      </c>
      <c r="T15" s="404">
        <v>4.8927865565184074</v>
      </c>
      <c r="U15" s="404">
        <v>5.8371521209926032</v>
      </c>
      <c r="V15" s="404">
        <v>6.833631208241389</v>
      </c>
      <c r="W15" s="404">
        <v>7.9057336081747795</v>
      </c>
      <c r="X15" s="404">
        <v>9.0676617886800841</v>
      </c>
      <c r="Y15" s="404">
        <v>10.332732969567607</v>
      </c>
      <c r="Z15" s="404">
        <v>11.711665742061554</v>
      </c>
      <c r="AA15" s="404">
        <v>13.209915223648304</v>
      </c>
      <c r="AB15" s="404">
        <v>14.826383457492529</v>
      </c>
      <c r="AC15" s="404">
        <v>16.554871988103294</v>
      </c>
      <c r="AD15" s="404">
        <v>18.392988523423742</v>
      </c>
      <c r="AE15" s="404">
        <v>20.344685014108325</v>
      </c>
      <c r="AF15" s="404">
        <v>22.420186869141684</v>
      </c>
      <c r="AG15" s="404">
        <v>24.635661436055383</v>
      </c>
      <c r="AH15" s="404">
        <v>27.011114036109451</v>
      </c>
      <c r="AI15" s="404">
        <v>29.564255844728883</v>
      </c>
      <c r="AJ15" s="404">
        <v>32.309770220411316</v>
      </c>
      <c r="AK15" s="404">
        <v>35.263680928438362</v>
      </c>
      <c r="AL15" s="404">
        <v>38.444642239974058</v>
      </c>
      <c r="AM15" s="404">
        <v>41.907293987323222</v>
      </c>
      <c r="AN15" s="404">
        <v>45.660984463097378</v>
      </c>
      <c r="AO15" s="404">
        <v>49.717835303910206</v>
      </c>
      <c r="AP15" s="404">
        <v>54.109859596736463</v>
      </c>
      <c r="AQ15" s="404">
        <v>58.89510110398875</v>
      </c>
      <c r="AR15" s="404">
        <v>64.186653282086453</v>
      </c>
      <c r="AS15" s="404">
        <v>70.101839305125125</v>
      </c>
      <c r="AT15" s="404">
        <v>76.770666011292292</v>
      </c>
      <c r="AU15" s="404">
        <v>84.257273008053716</v>
      </c>
      <c r="AV15" s="404">
        <v>92.635519379177822</v>
      </c>
      <c r="AW15" s="404">
        <v>101.8048700548235</v>
      </c>
      <c r="AX15" s="404">
        <v>111.54720369663154</v>
      </c>
      <c r="AY15" s="404">
        <v>121.54293466804009</v>
      </c>
      <c r="AZ15" s="404">
        <v>131.45366131713496</v>
      </c>
      <c r="BA15" s="404">
        <v>141.27231053515925</v>
      </c>
      <c r="BB15" s="404">
        <v>151.03027562307886</v>
      </c>
      <c r="BC15" s="404">
        <v>160.42723355099457</v>
      </c>
    </row>
    <row r="16" spans="2:55">
      <c r="B16" s="403" t="s">
        <v>329</v>
      </c>
      <c r="C16" s="404">
        <v>0.64412520577700882</v>
      </c>
      <c r="D16" s="404">
        <v>0.47408559262263233</v>
      </c>
      <c r="E16" s="404">
        <v>0.27426160917865677</v>
      </c>
      <c r="F16" s="404">
        <v>6.7733259281456057E-2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0.167348218417223</v>
      </c>
      <c r="M16" s="404">
        <v>0.5999010474982448</v>
      </c>
      <c r="N16" s="404">
        <v>1.1466208817297354</v>
      </c>
      <c r="O16" s="404">
        <v>1.789516256618471</v>
      </c>
      <c r="P16" s="404">
        <v>2.5131443227752355</v>
      </c>
      <c r="Q16" s="404">
        <v>3.3054365810332822</v>
      </c>
      <c r="R16" s="404">
        <v>4.1629006919913536</v>
      </c>
      <c r="S16" s="404">
        <v>5.0887369041410047</v>
      </c>
      <c r="T16" s="404">
        <v>6.0867266873407964</v>
      </c>
      <c r="U16" s="404">
        <v>7.1577317301230288</v>
      </c>
      <c r="V16" s="404">
        <v>8.2969681621755598</v>
      </c>
      <c r="W16" s="404">
        <v>9.5291018023351342</v>
      </c>
      <c r="X16" s="404">
        <v>10.869749821081017</v>
      </c>
      <c r="Y16" s="404">
        <v>12.332965739510586</v>
      </c>
      <c r="Z16" s="404">
        <v>13.9275777376245</v>
      </c>
      <c r="AA16" s="404">
        <v>15.656131095225435</v>
      </c>
      <c r="AB16" s="404">
        <v>17.514134650092917</v>
      </c>
      <c r="AC16" s="404">
        <v>19.491878164514276</v>
      </c>
      <c r="AD16" s="404">
        <v>21.58481232181434</v>
      </c>
      <c r="AE16" s="404">
        <v>23.796343586073043</v>
      </c>
      <c r="AF16" s="404">
        <v>26.138041493470286</v>
      </c>
      <c r="AG16" s="404">
        <v>28.62947265356139</v>
      </c>
      <c r="AH16" s="404">
        <v>31.295719972669186</v>
      </c>
      <c r="AI16" s="404">
        <v>34.160639671798847</v>
      </c>
      <c r="AJ16" s="404">
        <v>37.249349755390234</v>
      </c>
      <c r="AK16" s="404">
        <v>40.589379409305472</v>
      </c>
      <c r="AL16" s="404">
        <v>44.210866655728751</v>
      </c>
      <c r="AM16" s="404">
        <v>48.186961576637195</v>
      </c>
      <c r="AN16" s="404">
        <v>52.536979024517123</v>
      </c>
      <c r="AO16" s="404">
        <v>57.289878008543042</v>
      </c>
      <c r="AP16" s="404">
        <v>62.498659543085047</v>
      </c>
      <c r="AQ16" s="404">
        <v>68.245490164376619</v>
      </c>
      <c r="AR16" s="404">
        <v>74.676889190643948</v>
      </c>
      <c r="AS16" s="404">
        <v>81.922260569101951</v>
      </c>
      <c r="AT16" s="404">
        <v>90.045416907789416</v>
      </c>
      <c r="AU16" s="404">
        <v>99.020844211435005</v>
      </c>
      <c r="AV16" s="404">
        <v>108.84995722875526</v>
      </c>
      <c r="AW16" s="404">
        <v>119.33789813682752</v>
      </c>
      <c r="AX16" s="404">
        <v>130.18908012433104</v>
      </c>
      <c r="AY16" s="404">
        <v>141.09290880988576</v>
      </c>
      <c r="AZ16" s="404">
        <v>151.74234375342263</v>
      </c>
      <c r="BA16" s="404">
        <v>162.24485563896431</v>
      </c>
      <c r="BB16" s="404">
        <v>172.76563558952702</v>
      </c>
      <c r="BC16" s="404">
        <v>182.65657197146902</v>
      </c>
    </row>
    <row r="17" spans="2:55">
      <c r="B17" s="403" t="s">
        <v>330</v>
      </c>
      <c r="C17" s="404">
        <v>0.80257259543265591</v>
      </c>
      <c r="D17" s="404">
        <v>0.61471936445783337</v>
      </c>
      <c r="E17" s="404">
        <v>0.41699270509261249</v>
      </c>
      <c r="F17" s="404">
        <v>0.23054411579970757</v>
      </c>
      <c r="G17" s="404">
        <v>7.8656348759434391E-2</v>
      </c>
      <c r="H17" s="404">
        <v>0</v>
      </c>
      <c r="I17" s="404">
        <v>0</v>
      </c>
      <c r="J17" s="404">
        <v>7.5416663449911353E-2</v>
      </c>
      <c r="K17" s="404">
        <v>0.30641933318547449</v>
      </c>
      <c r="L17" s="404">
        <v>0.68351778816120101</v>
      </c>
      <c r="M17" s="404">
        <v>1.1898969490507263</v>
      </c>
      <c r="N17" s="404">
        <v>1.8084091699642411</v>
      </c>
      <c r="O17" s="404">
        <v>2.5226242385391826</v>
      </c>
      <c r="P17" s="404">
        <v>3.3197250498699651</v>
      </c>
      <c r="Q17" s="404">
        <v>4.1905955630993672</v>
      </c>
      <c r="R17" s="404">
        <v>5.134945529415555</v>
      </c>
      <c r="S17" s="404">
        <v>6.1590862465285277</v>
      </c>
      <c r="T17" s="404">
        <v>7.2686394254475868</v>
      </c>
      <c r="U17" s="404">
        <v>8.4661099063420142</v>
      </c>
      <c r="V17" s="404">
        <v>9.7485855540559996</v>
      </c>
      <c r="W17" s="404">
        <v>11.14204738936305</v>
      </c>
      <c r="X17" s="404">
        <v>12.663094406545671</v>
      </c>
      <c r="Y17" s="404">
        <v>14.324145550347531</v>
      </c>
      <c r="Z17" s="404">
        <v>16.131363953044751</v>
      </c>
      <c r="AA17" s="404">
        <v>18.084128191737125</v>
      </c>
      <c r="AB17" s="404">
        <v>20.174246917141211</v>
      </c>
      <c r="AC17" s="404">
        <v>22.388113752602482</v>
      </c>
      <c r="AD17" s="404">
        <v>24.718599156633587</v>
      </c>
      <c r="AE17" s="404">
        <v>27.168537483716356</v>
      </c>
      <c r="AF17" s="404">
        <v>29.751115428102278</v>
      </c>
      <c r="AG17" s="404">
        <v>32.489832450463808</v>
      </c>
      <c r="AH17" s="404">
        <v>35.416825275683429</v>
      </c>
      <c r="AI17" s="404">
        <v>38.567855893231872</v>
      </c>
      <c r="AJ17" s="404">
        <v>41.981092291323407</v>
      </c>
      <c r="AK17" s="404">
        <v>45.697144508835912</v>
      </c>
      <c r="AL17" s="404">
        <v>49.75927348850874</v>
      </c>
      <c r="AM17" s="404">
        <v>54.263588890223353</v>
      </c>
      <c r="AN17" s="404">
        <v>59.248278581212041</v>
      </c>
      <c r="AO17" s="404">
        <v>64.763323036792357</v>
      </c>
      <c r="AP17" s="404">
        <v>70.885629105997936</v>
      </c>
      <c r="AQ17" s="404">
        <v>77.72487787346148</v>
      </c>
      <c r="AR17" s="404">
        <v>85.44508228905859</v>
      </c>
      <c r="AS17" s="404">
        <v>94.108628060789428</v>
      </c>
      <c r="AT17" s="404">
        <v>103.68887291434709</v>
      </c>
      <c r="AU17" s="404">
        <v>114.06508455105916</v>
      </c>
      <c r="AV17" s="404">
        <v>125.16356460316833</v>
      </c>
      <c r="AW17" s="404">
        <v>136.71262162811414</v>
      </c>
      <c r="AX17" s="404">
        <v>148.42596519594039</v>
      </c>
      <c r="AY17" s="404">
        <v>160.0244814561571</v>
      </c>
      <c r="AZ17" s="404">
        <v>171.23301348470926</v>
      </c>
      <c r="BA17" s="404">
        <v>182.28876184795138</v>
      </c>
      <c r="BB17" s="404">
        <v>193.12974090743637</v>
      </c>
      <c r="BC17" s="404">
        <v>203.68278902656667</v>
      </c>
    </row>
    <row r="18" spans="2:55">
      <c r="B18" s="403" t="s">
        <v>331</v>
      </c>
      <c r="C18" s="404">
        <v>0.95902270861859817</v>
      </c>
      <c r="D18" s="404">
        <v>0.7722854821976578</v>
      </c>
      <c r="E18" s="404">
        <v>0.5935457951880968</v>
      </c>
      <c r="F18" s="404">
        <v>0.44180570551889503</v>
      </c>
      <c r="G18" s="404">
        <v>0.33408097450130653</v>
      </c>
      <c r="H18" s="404">
        <v>0.29174492914671968</v>
      </c>
      <c r="I18" s="404">
        <v>0.34298464054026079</v>
      </c>
      <c r="J18" s="404">
        <v>0.51400641396232361</v>
      </c>
      <c r="K18" s="404">
        <v>0.82699137432317582</v>
      </c>
      <c r="L18" s="404">
        <v>1.2739686544340212</v>
      </c>
      <c r="M18" s="404">
        <v>1.8467797363863927</v>
      </c>
      <c r="N18" s="404">
        <v>2.529848471499077</v>
      </c>
      <c r="O18" s="404">
        <v>3.3094319107125765</v>
      </c>
      <c r="P18" s="404">
        <v>4.1757214783601713</v>
      </c>
      <c r="Q18" s="404">
        <v>5.1229717115867102</v>
      </c>
      <c r="R18" s="404">
        <v>6.1541243069852714</v>
      </c>
      <c r="S18" s="404">
        <v>7.2774186549970015</v>
      </c>
      <c r="T18" s="404">
        <v>8.5002017451289706</v>
      </c>
      <c r="U18" s="404">
        <v>9.8269009786961234</v>
      </c>
      <c r="V18" s="404">
        <v>11.256807231941631</v>
      </c>
      <c r="W18" s="404">
        <v>12.816765343781549</v>
      </c>
      <c r="X18" s="404">
        <v>14.522039754518511</v>
      </c>
      <c r="Y18" s="404">
        <v>16.382696836367021</v>
      </c>
      <c r="Z18" s="404">
        <v>18.402037390483297</v>
      </c>
      <c r="AA18" s="404">
        <v>20.576029100147803</v>
      </c>
      <c r="AB18" s="404">
        <v>22.892417584399297</v>
      </c>
      <c r="AC18" s="404">
        <v>25.333127738071308</v>
      </c>
      <c r="AD18" s="404">
        <v>27.888259641897214</v>
      </c>
      <c r="AE18" s="404">
        <v>30.560222180571326</v>
      </c>
      <c r="AF18" s="404">
        <v>33.364266461477868</v>
      </c>
      <c r="AG18" s="404">
        <v>36.329816658974011</v>
      </c>
      <c r="AH18" s="404">
        <v>39.502108649201091</v>
      </c>
      <c r="AI18" s="404">
        <v>42.93178422020187</v>
      </c>
      <c r="AJ18" s="404">
        <v>46.672001499294232</v>
      </c>
      <c r="AK18" s="404">
        <v>50.778457140662574</v>
      </c>
      <c r="AL18" s="404">
        <v>55.311450946556249</v>
      </c>
      <c r="AM18" s="404">
        <v>60.400835307921938</v>
      </c>
      <c r="AN18" s="404">
        <v>66.108234818611066</v>
      </c>
      <c r="AO18" s="404">
        <v>72.507670263144846</v>
      </c>
      <c r="AP18" s="404">
        <v>79.703405182753443</v>
      </c>
      <c r="AQ18" s="404">
        <v>87.816039379280681</v>
      </c>
      <c r="AR18" s="404">
        <v>96.949101827621618</v>
      </c>
      <c r="AS18" s="404">
        <v>107.07386630224016</v>
      </c>
      <c r="AT18" s="404">
        <v>118.06787616617068</v>
      </c>
      <c r="AU18" s="404">
        <v>129.70956774340786</v>
      </c>
      <c r="AV18" s="404">
        <v>141.87087294873959</v>
      </c>
      <c r="AW18" s="404">
        <v>154.29018811801694</v>
      </c>
      <c r="AX18" s="404">
        <v>166.71364180858143</v>
      </c>
      <c r="AY18" s="404">
        <v>178.89508051741402</v>
      </c>
      <c r="AZ18" s="404">
        <v>190.59251397899848</v>
      </c>
      <c r="BA18" s="404">
        <v>201.81571717099632</v>
      </c>
      <c r="BB18" s="404">
        <v>213.2121945564738</v>
      </c>
      <c r="BC18" s="404">
        <v>224.83273020755158</v>
      </c>
    </row>
    <row r="19" spans="2:55">
      <c r="B19" s="403" t="s">
        <v>332</v>
      </c>
      <c r="C19" s="404">
        <v>1.0861207597249196</v>
      </c>
      <c r="D19" s="404">
        <v>0.91579573520396418</v>
      </c>
      <c r="E19" s="404">
        <v>0.76897029577449594</v>
      </c>
      <c r="F19" s="404">
        <v>0.65846695960431778</v>
      </c>
      <c r="G19" s="404">
        <v>0.59981296179835786</v>
      </c>
      <c r="H19" s="404">
        <v>0.61527074990405317</v>
      </c>
      <c r="I19" s="404">
        <v>0.73392669607041594</v>
      </c>
      <c r="J19" s="404">
        <v>0.9832963760056882</v>
      </c>
      <c r="K19" s="404">
        <v>1.3616256093433101</v>
      </c>
      <c r="L19" s="404">
        <v>1.8692153116968424</v>
      </c>
      <c r="M19" s="404">
        <v>2.4991293893095632</v>
      </c>
      <c r="N19" s="404">
        <v>3.2384015189934923</v>
      </c>
      <c r="O19" s="404">
        <v>4.0762788127969607</v>
      </c>
      <c r="P19" s="404">
        <v>5.0062999784322129</v>
      </c>
      <c r="Q19" s="404">
        <v>6.0260716700966768</v>
      </c>
      <c r="R19" s="404">
        <v>7.1405430055506285</v>
      </c>
      <c r="S19" s="404">
        <v>8.3597152154652647</v>
      </c>
      <c r="T19" s="404">
        <v>9.6928743506344937</v>
      </c>
      <c r="U19" s="404">
        <v>11.146609880629883</v>
      </c>
      <c r="V19" s="404">
        <v>12.722065609765371</v>
      </c>
      <c r="W19" s="404">
        <v>14.444594738003865</v>
      </c>
      <c r="X19" s="404">
        <v>16.327414853838128</v>
      </c>
      <c r="Y19" s="404">
        <v>18.378046556361532</v>
      </c>
      <c r="Z19" s="404">
        <v>20.59668377712747</v>
      </c>
      <c r="AA19" s="404">
        <v>22.975513739740563</v>
      </c>
      <c r="AB19" s="404">
        <v>25.497576144581299</v>
      </c>
      <c r="AC19" s="404">
        <v>28.139836396095976</v>
      </c>
      <c r="AD19" s="404">
        <v>30.889396691340774</v>
      </c>
      <c r="AE19" s="404">
        <v>33.748291298169242</v>
      </c>
      <c r="AF19" s="404">
        <v>36.735406614351369</v>
      </c>
      <c r="AG19" s="404">
        <v>39.891763599733096</v>
      </c>
      <c r="AH19" s="404">
        <v>43.278580275124206</v>
      </c>
      <c r="AI19" s="404">
        <v>46.9633209616022</v>
      </c>
      <c r="AJ19" s="404">
        <v>51.016171206629018</v>
      </c>
      <c r="AK19" s="404">
        <v>55.511889820099569</v>
      </c>
      <c r="AL19" s="404">
        <v>60.537577709834217</v>
      </c>
      <c r="AM19" s="404">
        <v>66.263215976114751</v>
      </c>
      <c r="AN19" s="404">
        <v>72.777164295231671</v>
      </c>
      <c r="AO19" s="404">
        <v>80.180924388680012</v>
      </c>
      <c r="AP19" s="404">
        <v>88.589490105691851</v>
      </c>
      <c r="AQ19" s="404">
        <v>98.055510932411693</v>
      </c>
      <c r="AR19" s="404">
        <v>108.59879725795008</v>
      </c>
      <c r="AS19" s="404">
        <v>120.0940100837561</v>
      </c>
      <c r="AT19" s="404">
        <v>132.31712504315638</v>
      </c>
      <c r="AU19" s="404">
        <v>144.96210003091787</v>
      </c>
      <c r="AV19" s="404">
        <v>157.93599790657467</v>
      </c>
      <c r="AW19" s="404">
        <v>171.01009859876325</v>
      </c>
      <c r="AX19" s="404">
        <v>183.96415124183838</v>
      </c>
      <c r="AY19" s="404">
        <v>196.58588861569086</v>
      </c>
      <c r="AZ19" s="404">
        <v>208.29215935342779</v>
      </c>
      <c r="BA19" s="404">
        <v>219.78919620112131</v>
      </c>
      <c r="BB19" s="404">
        <v>232.01293575007273</v>
      </c>
      <c r="BC19" s="404">
        <v>245.07888425522438</v>
      </c>
    </row>
    <row r="20" spans="2:55">
      <c r="B20" s="403" t="s">
        <v>333</v>
      </c>
      <c r="C20" s="404">
        <v>1.1951781318571466</v>
      </c>
      <c r="D20" s="404">
        <v>1.0539022065870971</v>
      </c>
      <c r="E20" s="404">
        <v>0.94520672049587007</v>
      </c>
      <c r="F20" s="404">
        <v>0.88052090197257227</v>
      </c>
      <c r="G20" s="404">
        <v>0.87639327021738622</v>
      </c>
      <c r="H20" s="404">
        <v>0.95607571248069312</v>
      </c>
      <c r="I20" s="404">
        <v>1.1496557789166719</v>
      </c>
      <c r="J20" s="404">
        <v>1.4603284219277066</v>
      </c>
      <c r="K20" s="404">
        <v>1.8942226908329196</v>
      </c>
      <c r="L20" s="404">
        <v>2.4524365059032713</v>
      </c>
      <c r="M20" s="404">
        <v>3.1302564888491329</v>
      </c>
      <c r="N20" s="404">
        <v>3.917620395818687</v>
      </c>
      <c r="O20" s="404">
        <v>4.8071017307629855</v>
      </c>
      <c r="P20" s="404">
        <v>5.795564772468512</v>
      </c>
      <c r="Q20" s="404">
        <v>6.8827551373900997</v>
      </c>
      <c r="R20" s="404">
        <v>8.0754699505883387</v>
      </c>
      <c r="S20" s="404">
        <v>9.3856890861259732</v>
      </c>
      <c r="T20" s="404">
        <v>10.824878408901936</v>
      </c>
      <c r="U20" s="404">
        <v>12.401434685494857</v>
      </c>
      <c r="V20" s="404">
        <v>14.116101437161063</v>
      </c>
      <c r="W20" s="404">
        <v>15.992009486896947</v>
      </c>
      <c r="X20" s="404">
        <v>18.040168519345002</v>
      </c>
      <c r="Y20" s="404">
        <v>20.265342916867937</v>
      </c>
      <c r="Z20" s="404">
        <v>22.664283592023857</v>
      </c>
      <c r="AA20" s="404">
        <v>25.224786514291811</v>
      </c>
      <c r="AB20" s="404">
        <v>27.924666661853287</v>
      </c>
      <c r="AC20" s="404">
        <v>30.735439999143978</v>
      </c>
      <c r="AD20" s="404">
        <v>33.640944285643478</v>
      </c>
      <c r="AE20" s="404">
        <v>36.64409680850072</v>
      </c>
      <c r="AF20" s="404">
        <v>39.772783917304352</v>
      </c>
      <c r="AG20" s="404">
        <v>43.08228539094079</v>
      </c>
      <c r="AH20" s="404">
        <v>46.651838997312588</v>
      </c>
      <c r="AI20" s="404">
        <v>50.567958963753362</v>
      </c>
      <c r="AJ20" s="404">
        <v>54.922046634090847</v>
      </c>
      <c r="AK20" s="404">
        <v>59.817924897319948</v>
      </c>
      <c r="AL20" s="404">
        <v>65.374961294020679</v>
      </c>
      <c r="AM20" s="404">
        <v>71.808747519880384</v>
      </c>
      <c r="AN20" s="404">
        <v>79.238212477824092</v>
      </c>
      <c r="AO20" s="404">
        <v>87.775751500207477</v>
      </c>
      <c r="AP20" s="404">
        <v>97.468163893753697</v>
      </c>
      <c r="AQ20" s="404">
        <v>108.2758436351903</v>
      </c>
      <c r="AR20" s="404">
        <v>120.13037862982914</v>
      </c>
      <c r="AS20" s="404">
        <v>132.80399371768314</v>
      </c>
      <c r="AT20" s="404">
        <v>145.98740748155285</v>
      </c>
      <c r="AU20" s="404">
        <v>159.37465619137535</v>
      </c>
      <c r="AV20" s="404">
        <v>172.93448597997909</v>
      </c>
      <c r="AW20" s="404">
        <v>186.47247155400407</v>
      </c>
      <c r="AX20" s="404">
        <v>199.80320821005381</v>
      </c>
      <c r="AY20" s="404">
        <v>212.3762428963835</v>
      </c>
      <c r="AZ20" s="404">
        <v>224.16280861597136</v>
      </c>
      <c r="BA20" s="404">
        <v>236.14332858694573</v>
      </c>
      <c r="BB20" s="404">
        <v>249.51675553899383</v>
      </c>
      <c r="BC20" s="404">
        <v>264.48848428634739</v>
      </c>
    </row>
    <row r="21" spans="2:55">
      <c r="B21" s="403" t="s">
        <v>334</v>
      </c>
      <c r="C21" s="404">
        <v>1.2943772762911074</v>
      </c>
      <c r="D21" s="404">
        <v>1.1880459750710017</v>
      </c>
      <c r="E21" s="404">
        <v>1.121714558265579</v>
      </c>
      <c r="F21" s="404">
        <v>1.1079383916379748</v>
      </c>
      <c r="G21" s="404">
        <v>1.1644019621107753</v>
      </c>
      <c r="H21" s="404">
        <v>1.31545817058773</v>
      </c>
      <c r="I21" s="404">
        <v>1.5665344442177698</v>
      </c>
      <c r="J21" s="404">
        <v>1.9282729081150345</v>
      </c>
      <c r="K21" s="404">
        <v>2.4071694755050665</v>
      </c>
      <c r="L21" s="404">
        <v>3.0060724335174602</v>
      </c>
      <c r="M21" s="404">
        <v>3.722743118275182</v>
      </c>
      <c r="N21" s="404">
        <v>4.5503499641497847</v>
      </c>
      <c r="O21" s="404">
        <v>5.4847680964120809</v>
      </c>
      <c r="P21" s="404">
        <v>6.5249697968631608</v>
      </c>
      <c r="Q21" s="404">
        <v>7.6726924243975327</v>
      </c>
      <c r="R21" s="404">
        <v>8.9368050883000407</v>
      </c>
      <c r="S21" s="404">
        <v>10.331509985614609</v>
      </c>
      <c r="T21" s="404">
        <v>11.870098648858542</v>
      </c>
      <c r="U21" s="404">
        <v>13.560514910037964</v>
      </c>
      <c r="V21" s="404">
        <v>15.402483854319717</v>
      </c>
      <c r="W21" s="404">
        <v>17.416731308642269</v>
      </c>
      <c r="X21" s="404">
        <v>19.611883384554115</v>
      </c>
      <c r="Y21" s="404">
        <v>21.989649150988111</v>
      </c>
      <c r="Z21" s="404">
        <v>24.542762021332969</v>
      </c>
      <c r="AA21" s="404">
        <v>27.254143057784567</v>
      </c>
      <c r="AB21" s="404">
        <v>30.095860074887689</v>
      </c>
      <c r="AC21" s="404">
        <v>33.033415046923956</v>
      </c>
      <c r="AD21" s="404">
        <v>36.048277036930102</v>
      </c>
      <c r="AE21" s="404">
        <v>39.149253652733911</v>
      </c>
      <c r="AF21" s="404">
        <v>42.375540321814505</v>
      </c>
      <c r="AG21" s="404">
        <v>45.798455242193199</v>
      </c>
      <c r="AH21" s="404">
        <v>49.517583326323262</v>
      </c>
      <c r="AI21" s="404">
        <v>53.642888875514586</v>
      </c>
      <c r="AJ21" s="404">
        <v>58.297241166333833</v>
      </c>
      <c r="AK21" s="404">
        <v>63.619274026524145</v>
      </c>
      <c r="AL21" s="404">
        <v>69.765053740403587</v>
      </c>
      <c r="AM21" s="404">
        <v>77.002122838558805</v>
      </c>
      <c r="AN21" s="404">
        <v>85.463801013304618</v>
      </c>
      <c r="AO21" s="404">
        <v>95.194294807650749</v>
      </c>
      <c r="AP21" s="404">
        <v>106.14774839371292</v>
      </c>
      <c r="AQ21" s="404">
        <v>118.18649664894481</v>
      </c>
      <c r="AR21" s="404">
        <v>131.14920205571642</v>
      </c>
      <c r="AS21" s="404">
        <v>144.72188868275748</v>
      </c>
      <c r="AT21" s="404">
        <v>158.59462077883489</v>
      </c>
      <c r="AU21" s="404">
        <v>172.48221103203383</v>
      </c>
      <c r="AV21" s="404">
        <v>186.42108669345669</v>
      </c>
      <c r="AW21" s="404">
        <v>200.25259393289519</v>
      </c>
      <c r="AX21" s="404">
        <v>213.45495894935974</v>
      </c>
      <c r="AY21" s="404">
        <v>226.03377962277469</v>
      </c>
      <c r="AZ21" s="404">
        <v>238.06436817882985</v>
      </c>
      <c r="BA21" s="404">
        <v>250.77094797695042</v>
      </c>
      <c r="BB21" s="404">
        <v>265.68209071661363</v>
      </c>
      <c r="BC21" s="404">
        <v>282.79760670173027</v>
      </c>
    </row>
    <row r="22" spans="2:55">
      <c r="B22" s="403" t="s">
        <v>335</v>
      </c>
      <c r="C22" s="404">
        <v>1.384639145922347</v>
      </c>
      <c r="D22" s="404">
        <v>1.3171313443474542</v>
      </c>
      <c r="E22" s="404">
        <v>1.2978707280948374</v>
      </c>
      <c r="F22" s="404">
        <v>1.3406648942396546</v>
      </c>
      <c r="G22" s="404">
        <v>1.4644618283801911</v>
      </c>
      <c r="H22" s="404">
        <v>1.6690674885712926</v>
      </c>
      <c r="I22" s="404">
        <v>1.9669715920545787</v>
      </c>
      <c r="J22" s="404">
        <v>2.3686997575837094</v>
      </c>
      <c r="K22" s="404">
        <v>2.8820201218343318</v>
      </c>
      <c r="L22" s="404">
        <v>3.5117312459225434</v>
      </c>
      <c r="M22" s="404">
        <v>4.2583486585501502</v>
      </c>
      <c r="N22" s="404">
        <v>5.1182354914133237</v>
      </c>
      <c r="O22" s="404">
        <v>6.0893465859747211</v>
      </c>
      <c r="P22" s="404">
        <v>7.172609669165336</v>
      </c>
      <c r="Q22" s="404">
        <v>8.3719909261582881</v>
      </c>
      <c r="R22" s="404">
        <v>9.6986825468679392</v>
      </c>
      <c r="S22" s="404">
        <v>11.168757201819025</v>
      </c>
      <c r="T22" s="404">
        <v>12.795070198014461</v>
      </c>
      <c r="U22" s="404">
        <v>14.584485634419039</v>
      </c>
      <c r="V22" s="404">
        <v>16.535651528821045</v>
      </c>
      <c r="W22" s="404">
        <v>18.666687673886212</v>
      </c>
      <c r="X22" s="404">
        <v>20.983574957596051</v>
      </c>
      <c r="Y22" s="404">
        <v>23.484432619808118</v>
      </c>
      <c r="Z22" s="404">
        <v>26.157532475807294</v>
      </c>
      <c r="AA22" s="404">
        <v>28.980436728230877</v>
      </c>
      <c r="AB22" s="404">
        <v>31.918863685917113</v>
      </c>
      <c r="AC22" s="404">
        <v>34.932859259442687</v>
      </c>
      <c r="AD22" s="404">
        <v>38.006122151634685</v>
      </c>
      <c r="AE22" s="404">
        <v>41.155249202850641</v>
      </c>
      <c r="AF22" s="404">
        <v>44.432116559484243</v>
      </c>
      <c r="AG22" s="404">
        <v>47.926106080929415</v>
      </c>
      <c r="AH22" s="404">
        <v>51.76165839360312</v>
      </c>
      <c r="AI22" s="404">
        <v>56.082691311088603</v>
      </c>
      <c r="AJ22" s="404">
        <v>61.049578544797349</v>
      </c>
      <c r="AK22" s="404">
        <v>66.840522127045773</v>
      </c>
      <c r="AL22" s="404">
        <v>73.653429898088831</v>
      </c>
      <c r="AM22" s="404">
        <v>81.794415316664399</v>
      </c>
      <c r="AN22" s="404">
        <v>91.332251106386749</v>
      </c>
      <c r="AO22" s="404">
        <v>102.2182655395064</v>
      </c>
      <c r="AP22" s="404">
        <v>114.30794026058039</v>
      </c>
      <c r="AQ22" s="404">
        <v>127.35925873265475</v>
      </c>
      <c r="AR22" s="404">
        <v>141.13555144688007</v>
      </c>
      <c r="AS22" s="404">
        <v>155.32145342393505</v>
      </c>
      <c r="AT22" s="404">
        <v>169.62717318028854</v>
      </c>
      <c r="AU22" s="404">
        <v>183.78711059433039</v>
      </c>
      <c r="AV22" s="404">
        <v>197.91241052005637</v>
      </c>
      <c r="AW22" s="404">
        <v>211.50837731896988</v>
      </c>
      <c r="AX22" s="404">
        <v>224.61285504746402</v>
      </c>
      <c r="AY22" s="404">
        <v>237.33780784204191</v>
      </c>
      <c r="AZ22" s="404">
        <v>249.7953875442773</v>
      </c>
      <c r="BA22" s="404">
        <v>263.5130451383979</v>
      </c>
      <c r="BB22" s="404">
        <v>280.10414912631518</v>
      </c>
      <c r="BC22" s="404">
        <v>300.01415992710122</v>
      </c>
    </row>
    <row r="23" spans="2:55">
      <c r="B23" s="403" t="s">
        <v>336</v>
      </c>
      <c r="C23" s="404">
        <v>1.4642897153573138</v>
      </c>
      <c r="D23" s="404">
        <v>1.4399171948685179</v>
      </c>
      <c r="E23" s="404">
        <v>1.4729595667363118</v>
      </c>
      <c r="F23" s="404">
        <v>1.5786168661031628</v>
      </c>
      <c r="G23" s="404">
        <v>1.7514724182293562</v>
      </c>
      <c r="H23" s="404">
        <v>1.9985132226035436</v>
      </c>
      <c r="I23" s="404">
        <v>2.3316853579861476</v>
      </c>
      <c r="J23" s="404">
        <v>2.7622490589596338</v>
      </c>
      <c r="K23" s="404">
        <v>3.299391325498358</v>
      </c>
      <c r="L23" s="404">
        <v>3.9500824499817173</v>
      </c>
      <c r="M23" s="404">
        <v>4.7175034370527023</v>
      </c>
      <c r="N23" s="404">
        <v>5.599976711981288</v>
      </c>
      <c r="O23" s="404">
        <v>6.5973789921413077</v>
      </c>
      <c r="P23" s="404">
        <v>7.7128241423007351</v>
      </c>
      <c r="Q23" s="404">
        <v>8.9527722324266517</v>
      </c>
      <c r="R23" s="404">
        <v>10.33039374823873</v>
      </c>
      <c r="S23" s="404">
        <v>11.861369669186345</v>
      </c>
      <c r="T23" s="404">
        <v>13.557489565489719</v>
      </c>
      <c r="U23" s="404">
        <v>15.424468405220823</v>
      </c>
      <c r="V23" s="404">
        <v>17.459812364228149</v>
      </c>
      <c r="W23" s="404">
        <v>19.678743557905275</v>
      </c>
      <c r="X23" s="404">
        <v>22.084103048280625</v>
      </c>
      <c r="Y23" s="404">
        <v>24.67001941859419</v>
      </c>
      <c r="Z23" s="404">
        <v>27.419861932996444</v>
      </c>
      <c r="AA23" s="404">
        <v>30.305273633818341</v>
      </c>
      <c r="AB23" s="404">
        <v>33.286139133212117</v>
      </c>
      <c r="AC23" s="404">
        <v>36.321268834218465</v>
      </c>
      <c r="AD23" s="404">
        <v>39.398021114207133</v>
      </c>
      <c r="AE23" s="404">
        <v>42.541681162470695</v>
      </c>
      <c r="AF23" s="404">
        <v>45.818358915285494</v>
      </c>
      <c r="AG23" s="404">
        <v>49.339658693023061</v>
      </c>
      <c r="AH23" s="404">
        <v>53.265515132375469</v>
      </c>
      <c r="AI23" s="404">
        <v>57.780122954667291</v>
      </c>
      <c r="AJ23" s="404">
        <v>63.086450410940508</v>
      </c>
      <c r="AK23" s="404">
        <v>69.40778848309408</v>
      </c>
      <c r="AL23" s="404">
        <v>76.969036158446002</v>
      </c>
      <c r="AM23" s="404">
        <v>86.038708241286869</v>
      </c>
      <c r="AN23" s="404">
        <v>96.596483119558442</v>
      </c>
      <c r="AO23" s="404">
        <v>108.49452316173991</v>
      </c>
      <c r="AP23" s="404">
        <v>121.48305873144994</v>
      </c>
      <c r="AQ23" s="404">
        <v>135.23149554900365</v>
      </c>
      <c r="AR23" s="404">
        <v>149.51474664014808</v>
      </c>
      <c r="AS23" s="404">
        <v>164.03701715448733</v>
      </c>
      <c r="AT23" s="404">
        <v>178.52754687068511</v>
      </c>
      <c r="AU23" s="404">
        <v>192.73847392336813</v>
      </c>
      <c r="AV23" s="404">
        <v>206.48832042324247</v>
      </c>
      <c r="AW23" s="404">
        <v>219.84712188693558</v>
      </c>
      <c r="AX23" s="404">
        <v>232.9619718032138</v>
      </c>
      <c r="AY23" s="404">
        <v>245.98441272121022</v>
      </c>
      <c r="AZ23" s="404">
        <v>259.07637535574304</v>
      </c>
      <c r="BA23" s="404">
        <v>273.81116782064572</v>
      </c>
      <c r="BB23" s="404">
        <v>292.60601857945551</v>
      </c>
      <c r="BC23" s="404">
        <v>316.12616288708051</v>
      </c>
    </row>
    <row r="24" spans="2:55">
      <c r="B24" s="403" t="s">
        <v>337</v>
      </c>
      <c r="C24" s="404">
        <v>1.5314440660220869</v>
      </c>
      <c r="D24" s="404">
        <v>1.5549999127396943</v>
      </c>
      <c r="E24" s="404">
        <v>1.6461616688491967</v>
      </c>
      <c r="F24" s="404">
        <v>1.7959088474215346</v>
      </c>
      <c r="G24" s="404">
        <v>2.0062031193076884</v>
      </c>
      <c r="H24" s="404">
        <v>2.2836193487571887</v>
      </c>
      <c r="I24" s="404">
        <v>2.6403627634031901</v>
      </c>
      <c r="J24" s="404">
        <v>3.0885146754565453</v>
      </c>
      <c r="K24" s="404">
        <v>3.6388431005902158</v>
      </c>
      <c r="L24" s="404">
        <v>4.3003365160152356</v>
      </c>
      <c r="M24" s="404">
        <v>5.077546293913942</v>
      </c>
      <c r="N24" s="404">
        <v>5.9705808014702768</v>
      </c>
      <c r="O24" s="404">
        <v>6.981462972126673</v>
      </c>
      <c r="P24" s="404">
        <v>8.1157501092483688</v>
      </c>
      <c r="Q24" s="404">
        <v>9.3820655979986594</v>
      </c>
      <c r="R24" s="404">
        <v>10.793300641337686</v>
      </c>
      <c r="S24" s="404">
        <v>12.364113796582929</v>
      </c>
      <c r="T24" s="404">
        <v>14.105155170197097</v>
      </c>
      <c r="U24" s="404">
        <v>16.020912039437953</v>
      </c>
      <c r="V24" s="404">
        <v>18.107606690756999</v>
      </c>
      <c r="W24" s="404">
        <v>20.377033098184743</v>
      </c>
      <c r="X24" s="404">
        <v>22.828534411421476</v>
      </c>
      <c r="Y24" s="404">
        <v>25.451854287956156</v>
      </c>
      <c r="Z24" s="404">
        <v>28.224945707931056</v>
      </c>
      <c r="AA24" s="404">
        <v>31.114096829459935</v>
      </c>
      <c r="AB24" s="404">
        <v>34.077539603769708</v>
      </c>
      <c r="AC24" s="404">
        <v>37.073845845029396</v>
      </c>
      <c r="AD24" s="404">
        <v>40.094394582321684</v>
      </c>
      <c r="AE24" s="404">
        <v>43.174168106479819</v>
      </c>
      <c r="AF24" s="404">
        <v>46.397127090117216</v>
      </c>
      <c r="AG24" s="404">
        <v>49.907350603818969</v>
      </c>
      <c r="AH24" s="404">
        <v>53.906740136891912</v>
      </c>
      <c r="AI24" s="404">
        <v>58.625185024235279</v>
      </c>
      <c r="AJ24" s="404">
        <v>64.314154960862709</v>
      </c>
      <c r="AK24" s="404">
        <v>71.22749469282391</v>
      </c>
      <c r="AL24" s="404">
        <v>79.538700140605414</v>
      </c>
      <c r="AM24" s="404">
        <v>89.457288675869918</v>
      </c>
      <c r="AN24" s="404">
        <v>100.86770031107849</v>
      </c>
      <c r="AO24" s="404">
        <v>113.51593642000735</v>
      </c>
      <c r="AP24" s="404">
        <v>127.06253250042271</v>
      </c>
      <c r="AQ24" s="404">
        <v>141.1737112796082</v>
      </c>
      <c r="AR24" s="404">
        <v>155.65922230883351</v>
      </c>
      <c r="AS24" s="404">
        <v>170.24181576247872</v>
      </c>
      <c r="AT24" s="404">
        <v>184.66800841968978</v>
      </c>
      <c r="AU24" s="404">
        <v>198.32554079631373</v>
      </c>
      <c r="AV24" s="404">
        <v>211.65701924353914</v>
      </c>
      <c r="AW24" s="404">
        <v>224.84475960370952</v>
      </c>
      <c r="AX24" s="404">
        <v>238.07848972892566</v>
      </c>
      <c r="AY24" s="404">
        <v>251.56308941357264</v>
      </c>
      <c r="AZ24" s="404">
        <v>265.19022869059205</v>
      </c>
      <c r="BA24" s="404">
        <v>281.28840711746864</v>
      </c>
      <c r="BB24" s="404">
        <v>302.93455866981975</v>
      </c>
      <c r="BC24" s="404">
        <v>331.09695899026724</v>
      </c>
    </row>
    <row r="25" spans="2:55">
      <c r="B25" s="403" t="s">
        <v>338</v>
      </c>
      <c r="C25" s="404">
        <v>1.5839819625699316</v>
      </c>
      <c r="D25" s="404">
        <v>1.6607943803310983</v>
      </c>
      <c r="E25" s="404">
        <v>1.7907724621436423</v>
      </c>
      <c r="F25" s="404">
        <v>1.9724309872927968</v>
      </c>
      <c r="G25" s="404">
        <v>2.2075380977734231</v>
      </c>
      <c r="H25" s="404">
        <v>2.5030724293415001</v>
      </c>
      <c r="I25" s="404">
        <v>2.8715312025991269</v>
      </c>
      <c r="J25" s="404">
        <v>3.3259120064209542</v>
      </c>
      <c r="K25" s="404">
        <v>3.8783440936170801</v>
      </c>
      <c r="L25" s="404">
        <v>4.5384658582486601</v>
      </c>
      <c r="M25" s="404">
        <v>5.3119587525252161</v>
      </c>
      <c r="N25" s="404">
        <v>6.2009236673390511</v>
      </c>
      <c r="O25" s="404">
        <v>7.2097793019961518</v>
      </c>
      <c r="P25" s="404">
        <v>8.3461857719625829</v>
      </c>
      <c r="Q25" s="404">
        <v>9.6186844400684386</v>
      </c>
      <c r="R25" s="404">
        <v>11.039260567956269</v>
      </c>
      <c r="S25" s="404">
        <v>12.621473715511216</v>
      </c>
      <c r="T25" s="404">
        <v>14.374749079859503</v>
      </c>
      <c r="U25" s="404">
        <v>16.302186462708214</v>
      </c>
      <c r="V25" s="404">
        <v>18.398357622080866</v>
      </c>
      <c r="W25" s="404">
        <v>20.671227861438961</v>
      </c>
      <c r="X25" s="404">
        <v>23.116293636997376</v>
      </c>
      <c r="Y25" s="404">
        <v>25.718450047742135</v>
      </c>
      <c r="Z25" s="404">
        <v>28.45085157690303</v>
      </c>
      <c r="AA25" s="404">
        <v>31.278677594128002</v>
      </c>
      <c r="AB25" s="404">
        <v>34.159454975099258</v>
      </c>
      <c r="AC25" s="404">
        <v>37.051381862865938</v>
      </c>
      <c r="AD25" s="404">
        <v>39.950249575997063</v>
      </c>
      <c r="AE25" s="404">
        <v>42.903732941189865</v>
      </c>
      <c r="AF25" s="404">
        <v>46.023294031737272</v>
      </c>
      <c r="AG25" s="404">
        <v>49.491509615448258</v>
      </c>
      <c r="AH25" s="404">
        <v>53.557833749427452</v>
      </c>
      <c r="AI25" s="404">
        <v>58.50413652784556</v>
      </c>
      <c r="AJ25" s="404">
        <v>64.616159242305798</v>
      </c>
      <c r="AK25" s="404">
        <v>72.099661868540522</v>
      </c>
      <c r="AL25" s="404">
        <v>81.052731938822234</v>
      </c>
      <c r="AM25" s="404">
        <v>91.623313294798109</v>
      </c>
      <c r="AN25" s="404">
        <v>103.59366821386304</v>
      </c>
      <c r="AO25" s="404">
        <v>116.61887766565404</v>
      </c>
      <c r="AP25" s="404">
        <v>130.35581200748589</v>
      </c>
      <c r="AQ25" s="404">
        <v>144.48853069362599</v>
      </c>
      <c r="AR25" s="404">
        <v>158.86320014685549</v>
      </c>
      <c r="AS25" s="404">
        <v>173.21946017352036</v>
      </c>
      <c r="AT25" s="404">
        <v>186.93385942357116</v>
      </c>
      <c r="AU25" s="404">
        <v>199.94352310109346</v>
      </c>
      <c r="AV25" s="404">
        <v>212.86914791291684</v>
      </c>
      <c r="AW25" s="404">
        <v>225.93850501450507</v>
      </c>
      <c r="AX25" s="404">
        <v>239.3984930366409</v>
      </c>
      <c r="AY25" s="404">
        <v>253.18297863848272</v>
      </c>
      <c r="AZ25" s="404">
        <v>267.55456330149786</v>
      </c>
      <c r="BA25" s="404">
        <v>285.43055990992474</v>
      </c>
      <c r="BB25" s="404">
        <v>310.7365796487797</v>
      </c>
      <c r="BC25" s="404">
        <v>343.25435194786269</v>
      </c>
    </row>
    <row r="26" spans="2:55">
      <c r="B26" s="403" t="s">
        <v>339</v>
      </c>
      <c r="C26" s="404">
        <v>1.6195206673000071</v>
      </c>
      <c r="D26" s="404">
        <v>1.7297422892655294</v>
      </c>
      <c r="E26" s="404">
        <v>1.8857651072589978</v>
      </c>
      <c r="F26" s="404">
        <v>2.0860839591053946</v>
      </c>
      <c r="G26" s="404">
        <v>2.3331124180711682</v>
      </c>
      <c r="H26" s="404">
        <v>2.634280378006169</v>
      </c>
      <c r="I26" s="404">
        <v>3.0024126298732798</v>
      </c>
      <c r="J26" s="404">
        <v>3.4511285571123071</v>
      </c>
      <c r="K26" s="404">
        <v>3.9924756824025032</v>
      </c>
      <c r="L26" s="404">
        <v>4.6364201177937563</v>
      </c>
      <c r="M26" s="404">
        <v>5.3899049742907739</v>
      </c>
      <c r="N26" s="404">
        <v>6.2572527366744222</v>
      </c>
      <c r="O26" s="404">
        <v>7.2449271102173469</v>
      </c>
      <c r="P26" s="404">
        <v>8.3604306510840072</v>
      </c>
      <c r="Q26" s="404">
        <v>9.6116086122727395</v>
      </c>
      <c r="R26" s="404">
        <v>11.009466552047627</v>
      </c>
      <c r="S26" s="404">
        <v>12.566374069430482</v>
      </c>
      <c r="T26" s="404">
        <v>14.290361299395789</v>
      </c>
      <c r="U26" s="404">
        <v>16.182750791151978</v>
      </c>
      <c r="V26" s="404">
        <v>18.236243193980226</v>
      </c>
      <c r="W26" s="404">
        <v>20.454575876905871</v>
      </c>
      <c r="X26" s="404">
        <v>22.82898298501232</v>
      </c>
      <c r="Y26" s="404">
        <v>25.340186144806385</v>
      </c>
      <c r="Z26" s="404">
        <v>27.960859633598094</v>
      </c>
      <c r="AA26" s="404">
        <v>30.656089751940865</v>
      </c>
      <c r="AB26" s="404">
        <v>33.382504170703015</v>
      </c>
      <c r="AC26" s="404">
        <v>36.097752066473241</v>
      </c>
      <c r="AD26" s="404">
        <v>38.80433129376361</v>
      </c>
      <c r="AE26" s="404">
        <v>41.571572141253945</v>
      </c>
      <c r="AF26" s="404">
        <v>44.54376166962146</v>
      </c>
      <c r="AG26" s="404">
        <v>47.947040423849302</v>
      </c>
      <c r="AH26" s="404">
        <v>52.084896495308968</v>
      </c>
      <c r="AI26" s="404">
        <v>57.277231731609575</v>
      </c>
      <c r="AJ26" s="404">
        <v>63.765094171004954</v>
      </c>
      <c r="AK26" s="404">
        <v>71.681864731687782</v>
      </c>
      <c r="AL26" s="404">
        <v>81.044483542984366</v>
      </c>
      <c r="AM26" s="404">
        <v>91.936341452034881</v>
      </c>
      <c r="AN26" s="404">
        <v>104.05300499035873</v>
      </c>
      <c r="AO26" s="404">
        <v>117.04537653494587</v>
      </c>
      <c r="AP26" s="404">
        <v>130.5879689802255</v>
      </c>
      <c r="AQ26" s="404">
        <v>144.38126493725923</v>
      </c>
      <c r="AR26" s="404">
        <v>158.30934103640993</v>
      </c>
      <c r="AS26" s="404">
        <v>171.73461889652259</v>
      </c>
      <c r="AT26" s="404">
        <v>184.59252130689794</v>
      </c>
      <c r="AU26" s="404">
        <v>196.90042678061181</v>
      </c>
      <c r="AV26" s="404">
        <v>209.40231655161412</v>
      </c>
      <c r="AW26" s="404">
        <v>222.38655908278145</v>
      </c>
      <c r="AX26" s="404">
        <v>235.82611138509608</v>
      </c>
      <c r="AY26" s="404">
        <v>250.03788523036985</v>
      </c>
      <c r="AZ26" s="404">
        <v>265.38689728023593</v>
      </c>
      <c r="BA26" s="404">
        <v>285.54168420346457</v>
      </c>
      <c r="BB26" s="404">
        <v>313.85307457762678</v>
      </c>
      <c r="BC26" s="404">
        <v>351.58706107234491</v>
      </c>
    </row>
    <row r="27" spans="2:55">
      <c r="B27" s="403" t="s">
        <v>340</v>
      </c>
      <c r="C27" s="404">
        <v>1.6096111429645044</v>
      </c>
      <c r="D27" s="404">
        <v>1.7398615338158541</v>
      </c>
      <c r="E27" s="404">
        <v>1.908014581488932</v>
      </c>
      <c r="F27" s="404">
        <v>2.1134025116468051</v>
      </c>
      <c r="G27" s="404">
        <v>2.359157441878172</v>
      </c>
      <c r="H27" s="404">
        <v>2.6532124004732904</v>
      </c>
      <c r="I27" s="404">
        <v>3.008358757907271</v>
      </c>
      <c r="J27" s="404">
        <v>3.4373106336145711</v>
      </c>
      <c r="K27" s="404">
        <v>3.951628032217219</v>
      </c>
      <c r="L27" s="404">
        <v>4.5616446927352268</v>
      </c>
      <c r="M27" s="404">
        <v>5.275710218717335</v>
      </c>
      <c r="N27" s="404">
        <v>6.099993551750388</v>
      </c>
      <c r="O27" s="404">
        <v>7.0407277182189514</v>
      </c>
      <c r="P27" s="404">
        <v>8.1046257606022145</v>
      </c>
      <c r="Q27" s="404">
        <v>9.2987752458218367</v>
      </c>
      <c r="R27" s="404">
        <v>10.633111519094005</v>
      </c>
      <c r="S27" s="404">
        <v>12.118634881028544</v>
      </c>
      <c r="T27" s="404">
        <v>13.761575309832692</v>
      </c>
      <c r="U27" s="404">
        <v>15.561228243056417</v>
      </c>
      <c r="V27" s="404">
        <v>17.508221486560149</v>
      </c>
      <c r="W27" s="404">
        <v>19.601588505830271</v>
      </c>
      <c r="X27" s="404">
        <v>21.829030772282735</v>
      </c>
      <c r="Y27" s="404">
        <v>24.171492357436197</v>
      </c>
      <c r="Z27" s="404">
        <v>26.602257806352348</v>
      </c>
      <c r="AA27" s="404">
        <v>29.086200089276911</v>
      </c>
      <c r="AB27" s="404">
        <v>31.578804439167481</v>
      </c>
      <c r="AC27" s="404">
        <v>34.03882521241686</v>
      </c>
      <c r="AD27" s="404">
        <v>36.483657046293196</v>
      </c>
      <c r="AE27" s="404">
        <v>39.008809088936275</v>
      </c>
      <c r="AF27" s="404">
        <v>41.795653434812344</v>
      </c>
      <c r="AG27" s="404">
        <v>45.119783035636623</v>
      </c>
      <c r="AH27" s="404">
        <v>49.324826748819525</v>
      </c>
      <c r="AI27" s="404">
        <v>54.689341157830704</v>
      </c>
      <c r="AJ27" s="404">
        <v>61.385006319564944</v>
      </c>
      <c r="AK27" s="404">
        <v>69.466634724261013</v>
      </c>
      <c r="AL27" s="404">
        <v>78.863015657509834</v>
      </c>
      <c r="AM27" s="404">
        <v>89.613245097426301</v>
      </c>
      <c r="AN27" s="404">
        <v>101.41448055003966</v>
      </c>
      <c r="AO27" s="404">
        <v>113.93504382142426</v>
      </c>
      <c r="AP27" s="404">
        <v>126.86572275400914</v>
      </c>
      <c r="AQ27" s="404">
        <v>139.92116546156225</v>
      </c>
      <c r="AR27" s="404">
        <v>152.62431022303514</v>
      </c>
      <c r="AS27" s="404">
        <v>164.90815262203478</v>
      </c>
      <c r="AT27" s="404">
        <v>176.7908794023993</v>
      </c>
      <c r="AU27" s="404">
        <v>188.29209461545096</v>
      </c>
      <c r="AV27" s="404">
        <v>200.31035107036155</v>
      </c>
      <c r="AW27" s="404">
        <v>212.85399847046273</v>
      </c>
      <c r="AX27" s="404">
        <v>226.29260769922422</v>
      </c>
      <c r="AY27" s="404">
        <v>241.05303034375095</v>
      </c>
      <c r="AZ27" s="404">
        <v>257.639001669999</v>
      </c>
      <c r="BA27" s="404">
        <v>278.92830992994209</v>
      </c>
      <c r="BB27" s="404">
        <v>310.61338723729972</v>
      </c>
      <c r="BC27" s="404">
        <v>354.67751150006069</v>
      </c>
    </row>
    <row r="28" spans="2:55">
      <c r="B28" s="403" t="s">
        <v>341</v>
      </c>
      <c r="C28" s="404">
        <v>1.5312751152145518</v>
      </c>
      <c r="D28" s="404">
        <v>1.6669586031320569</v>
      </c>
      <c r="E28" s="404">
        <v>1.8329081678866468</v>
      </c>
      <c r="F28" s="404">
        <v>2.0293868877170267</v>
      </c>
      <c r="G28" s="404">
        <v>2.2603258010906777</v>
      </c>
      <c r="H28" s="404">
        <v>2.5338180568239217</v>
      </c>
      <c r="I28" s="404">
        <v>2.8610196110565953</v>
      </c>
      <c r="J28" s="404">
        <v>3.2532395671081344</v>
      </c>
      <c r="K28" s="404">
        <v>3.7214968153261516</v>
      </c>
      <c r="L28" s="404">
        <v>4.2765347693347833</v>
      </c>
      <c r="M28" s="404">
        <v>4.9276389427779117</v>
      </c>
      <c r="N28" s="404">
        <v>5.6805177173183168</v>
      </c>
      <c r="O28" s="404">
        <v>6.5405232461558054</v>
      </c>
      <c r="P28" s="404">
        <v>7.5134956402245736</v>
      </c>
      <c r="Q28" s="404">
        <v>8.605685000495642</v>
      </c>
      <c r="R28" s="404">
        <v>9.8257741836662955</v>
      </c>
      <c r="S28" s="404">
        <v>11.182974673543233</v>
      </c>
      <c r="T28" s="404">
        <v>12.681445485966972</v>
      </c>
      <c r="U28" s="404">
        <v>14.318216068131255</v>
      </c>
      <c r="V28" s="404">
        <v>16.08158209068597</v>
      </c>
      <c r="W28" s="404">
        <v>17.966535089412059</v>
      </c>
      <c r="X28" s="404">
        <v>19.961715081941829</v>
      </c>
      <c r="Y28" s="404">
        <v>22.049458533033125</v>
      </c>
      <c r="Z28" s="404">
        <v>24.203620385544621</v>
      </c>
      <c r="AA28" s="404">
        <v>26.388700248456036</v>
      </c>
      <c r="AB28" s="404">
        <v>28.560626980303386</v>
      </c>
      <c r="AC28" s="404">
        <v>30.686754592707384</v>
      </c>
      <c r="AD28" s="404">
        <v>32.80299896870342</v>
      </c>
      <c r="AE28" s="404">
        <v>35.03438632882888</v>
      </c>
      <c r="AF28" s="404">
        <v>37.604341733281053</v>
      </c>
      <c r="AG28" s="404">
        <v>40.823157312377418</v>
      </c>
      <c r="AH28" s="404">
        <v>44.994509504222229</v>
      </c>
      <c r="AI28" s="404">
        <v>50.330461564497639</v>
      </c>
      <c r="AJ28" s="404">
        <v>56.926552565138266</v>
      </c>
      <c r="AK28" s="404">
        <v>64.751193092920147</v>
      </c>
      <c r="AL28" s="404">
        <v>73.660502462397915</v>
      </c>
      <c r="AM28" s="404">
        <v>83.744580558460427</v>
      </c>
      <c r="AN28" s="404">
        <v>94.72499744494236</v>
      </c>
      <c r="AO28" s="404">
        <v>106.2861155023845</v>
      </c>
      <c r="AP28" s="404">
        <v>118.13272653560372</v>
      </c>
      <c r="AQ28" s="404">
        <v>129.5793012427618</v>
      </c>
      <c r="AR28" s="404">
        <v>140.76283335462853</v>
      </c>
      <c r="AS28" s="404">
        <v>151.70235453666726</v>
      </c>
      <c r="AT28" s="404">
        <v>162.41939076787659</v>
      </c>
      <c r="AU28" s="404">
        <v>172.93953302582571</v>
      </c>
      <c r="AV28" s="404">
        <v>183.98250829423557</v>
      </c>
      <c r="AW28" s="404">
        <v>195.96725799901944</v>
      </c>
      <c r="AX28" s="404">
        <v>209.38022582398534</v>
      </c>
      <c r="AY28" s="404">
        <v>224.79628547239497</v>
      </c>
      <c r="AZ28" s="404">
        <v>241.06340339371494</v>
      </c>
      <c r="BA28" s="404">
        <v>263.20154740164514</v>
      </c>
      <c r="BB28" s="404">
        <v>298.66037385350018</v>
      </c>
      <c r="BC28" s="404">
        <v>350.49895232771456</v>
      </c>
    </row>
    <row r="29" spans="2:55">
      <c r="B29" s="403" t="s">
        <v>342</v>
      </c>
      <c r="C29" s="404">
        <v>1.3592048592828343</v>
      </c>
      <c r="D29" s="404">
        <v>1.4852255129741758</v>
      </c>
      <c r="E29" s="404">
        <v>1.6341623016487101</v>
      </c>
      <c r="F29" s="404">
        <v>1.8073121415592186</v>
      </c>
      <c r="G29" s="404">
        <v>2.0090934967633447</v>
      </c>
      <c r="H29" s="404">
        <v>2.2461767588944106</v>
      </c>
      <c r="I29" s="404">
        <v>2.5274990733775748</v>
      </c>
      <c r="J29" s="404">
        <v>2.8628059332877678</v>
      </c>
      <c r="K29" s="404">
        <v>3.2625123733377377</v>
      </c>
      <c r="L29" s="404">
        <v>3.7371847986149556</v>
      </c>
      <c r="M29" s="404">
        <v>4.2946269755902895</v>
      </c>
      <c r="N29" s="404">
        <v>4.9394003695885864</v>
      </c>
      <c r="O29" s="404">
        <v>5.6758705055413889</v>
      </c>
      <c r="P29" s="404">
        <v>6.5088973899156963</v>
      </c>
      <c r="Q29" s="404">
        <v>7.4437196761391862</v>
      </c>
      <c r="R29" s="404">
        <v>8.4873402545735868</v>
      </c>
      <c r="S29" s="404">
        <v>9.6468905827783296</v>
      </c>
      <c r="T29" s="404">
        <v>10.924191534750031</v>
      </c>
      <c r="U29" s="404">
        <v>12.313700090812617</v>
      </c>
      <c r="V29" s="404">
        <v>13.802284484866119</v>
      </c>
      <c r="W29" s="404">
        <v>15.38530380155242</v>
      </c>
      <c r="X29" s="404">
        <v>17.053581912027749</v>
      </c>
      <c r="Y29" s="404">
        <v>18.790892506029937</v>
      </c>
      <c r="Z29" s="404">
        <v>20.571590826581577</v>
      </c>
      <c r="AA29" s="404">
        <v>22.361494584791448</v>
      </c>
      <c r="AB29" s="404">
        <v>24.124434955910704</v>
      </c>
      <c r="AC29" s="404">
        <v>25.839178437075145</v>
      </c>
      <c r="AD29" s="404">
        <v>27.562465666847697</v>
      </c>
      <c r="AE29" s="404">
        <v>29.452755187808474</v>
      </c>
      <c r="AF29" s="404">
        <v>31.75952383444136</v>
      </c>
      <c r="AG29" s="404">
        <v>34.745867576557202</v>
      </c>
      <c r="AH29" s="404">
        <v>38.649556132057768</v>
      </c>
      <c r="AI29" s="404">
        <v>43.60866786479842</v>
      </c>
      <c r="AJ29" s="404">
        <v>49.633728851141008</v>
      </c>
      <c r="AK29" s="404">
        <v>56.621286417592913</v>
      </c>
      <c r="AL29" s="404">
        <v>64.445638086170646</v>
      </c>
      <c r="AM29" s="404">
        <v>73.278402746700749</v>
      </c>
      <c r="AN29" s="404">
        <v>82.86524728954555</v>
      </c>
      <c r="AO29" s="404">
        <v>92.904189097925936</v>
      </c>
      <c r="AP29" s="404">
        <v>102.68724289208765</v>
      </c>
      <c r="AQ29" s="404">
        <v>112.12441392866731</v>
      </c>
      <c r="AR29" s="404">
        <v>121.47812908535391</v>
      </c>
      <c r="AS29" s="404">
        <v>130.77231554998664</v>
      </c>
      <c r="AT29" s="404">
        <v>140.0359330917087</v>
      </c>
      <c r="AU29" s="404">
        <v>148.91676799662295</v>
      </c>
      <c r="AV29" s="404">
        <v>158.69464475320893</v>
      </c>
      <c r="AW29" s="404">
        <v>169.91027852680315</v>
      </c>
      <c r="AX29" s="404">
        <v>183.20628303279119</v>
      </c>
      <c r="AY29" s="404">
        <v>197.41078908050224</v>
      </c>
      <c r="AZ29" s="404">
        <v>212.53029662448589</v>
      </c>
      <c r="BA29" s="404">
        <v>234.98092136874783</v>
      </c>
      <c r="BB29" s="404">
        <v>274.60751665301706</v>
      </c>
      <c r="BC29" s="404">
        <v>336.09466178176672</v>
      </c>
    </row>
    <row r="30" spans="2:55">
      <c r="B30" s="403" t="s">
        <v>343</v>
      </c>
      <c r="C30" s="404">
        <v>1.0663460445337136</v>
      </c>
      <c r="D30" s="404">
        <v>1.1670414803616187</v>
      </c>
      <c r="E30" s="404">
        <v>1.2836155690946114</v>
      </c>
      <c r="F30" s="404">
        <v>1.4181124784580379</v>
      </c>
      <c r="G30" s="404">
        <v>1.5738893332551269</v>
      </c>
      <c r="H30" s="404">
        <v>1.7556316110628503</v>
      </c>
      <c r="I30" s="404">
        <v>1.9698056487468703</v>
      </c>
      <c r="J30" s="404">
        <v>2.2244130595468241</v>
      </c>
      <c r="K30" s="404">
        <v>2.5285600575291558</v>
      </c>
      <c r="L30" s="404">
        <v>2.890084717963842</v>
      </c>
      <c r="M30" s="404">
        <v>3.3144980590051758</v>
      </c>
      <c r="N30" s="404">
        <v>3.8050664676385515</v>
      </c>
      <c r="O30" s="404">
        <v>4.3650336034571806</v>
      </c>
      <c r="P30" s="404">
        <v>4.9980708868601758</v>
      </c>
      <c r="Q30" s="404">
        <v>5.7079823183930882</v>
      </c>
      <c r="R30" s="404">
        <v>6.4997858665116501</v>
      </c>
      <c r="S30" s="404">
        <v>7.3782375427331681</v>
      </c>
      <c r="T30" s="404">
        <v>8.3424757646506222</v>
      </c>
      <c r="U30" s="404">
        <v>9.385235317052997</v>
      </c>
      <c r="V30" s="404">
        <v>10.496654193457109</v>
      </c>
      <c r="W30" s="404">
        <v>11.67362367823358</v>
      </c>
      <c r="X30" s="404">
        <v>12.909275185016957</v>
      </c>
      <c r="Y30" s="404">
        <v>14.188843553231909</v>
      </c>
      <c r="Z30" s="404">
        <v>15.488989322454703</v>
      </c>
      <c r="AA30" s="404">
        <v>16.784474272595226</v>
      </c>
      <c r="AB30" s="404">
        <v>18.049787222184026</v>
      </c>
      <c r="AC30" s="404">
        <v>19.276476631815704</v>
      </c>
      <c r="AD30" s="404">
        <v>20.544842376548175</v>
      </c>
      <c r="AE30" s="404">
        <v>22.029360726664375</v>
      </c>
      <c r="AF30" s="404">
        <v>23.921385433017289</v>
      </c>
      <c r="AG30" s="404">
        <v>26.408847082228551</v>
      </c>
      <c r="AH30" s="404">
        <v>29.654991587200161</v>
      </c>
      <c r="AI30" s="404">
        <v>33.713791263658436</v>
      </c>
      <c r="AJ30" s="404">
        <v>38.524067423191802</v>
      </c>
      <c r="AK30" s="404">
        <v>44.001630324240395</v>
      </c>
      <c r="AL30" s="404">
        <v>50.063124924250744</v>
      </c>
      <c r="AM30" s="404">
        <v>56.970191674685331</v>
      </c>
      <c r="AN30" s="404">
        <v>64.491364295281329</v>
      </c>
      <c r="AO30" s="404">
        <v>71.897143361129366</v>
      </c>
      <c r="AP30" s="404">
        <v>79.092610712090192</v>
      </c>
      <c r="AQ30" s="404">
        <v>86.075818885472643</v>
      </c>
      <c r="AR30" s="404">
        <v>93.158652280916613</v>
      </c>
      <c r="AS30" s="404">
        <v>100.37431875642005</v>
      </c>
      <c r="AT30" s="404">
        <v>107.35735690736776</v>
      </c>
      <c r="AU30" s="404">
        <v>114.09997539985086</v>
      </c>
      <c r="AV30" s="404">
        <v>122.17254575141062</v>
      </c>
      <c r="AW30" s="404">
        <v>132.27706527041605</v>
      </c>
      <c r="AX30" s="404">
        <v>143.19163455793654</v>
      </c>
      <c r="AY30" s="404">
        <v>154.95605086943647</v>
      </c>
      <c r="AZ30" s="404">
        <v>167.60362409505325</v>
      </c>
      <c r="BA30" s="404">
        <v>189.39903646456685</v>
      </c>
      <c r="BB30" s="404">
        <v>233.49692615753244</v>
      </c>
      <c r="BC30" s="404">
        <v>297.05766901321238</v>
      </c>
    </row>
    <row r="31" spans="2:55">
      <c r="B31" s="403" t="s">
        <v>344</v>
      </c>
      <c r="C31" s="404">
        <v>0.6236835967721901</v>
      </c>
      <c r="D31" s="404">
        <v>0.68274893267061931</v>
      </c>
      <c r="E31" s="404">
        <v>0.75059451578189529</v>
      </c>
      <c r="F31" s="404">
        <v>0.82848963571711409</v>
      </c>
      <c r="G31" s="404">
        <v>0.91820593509229798</v>
      </c>
      <c r="H31" s="404">
        <v>1.0222155450727748</v>
      </c>
      <c r="I31" s="404">
        <v>1.1442292191867105</v>
      </c>
      <c r="J31" s="404">
        <v>1.2896673126721976</v>
      </c>
      <c r="K31" s="404">
        <v>1.4636398587691994</v>
      </c>
      <c r="L31" s="404">
        <v>1.670295385329321</v>
      </c>
      <c r="M31" s="404">
        <v>1.9125628020324934</v>
      </c>
      <c r="N31" s="404">
        <v>2.1922275998401073</v>
      </c>
      <c r="O31" s="404">
        <v>2.5111676876950555</v>
      </c>
      <c r="P31" s="404">
        <v>2.8713988230812109</v>
      </c>
      <c r="Q31" s="404">
        <v>3.2749849617250382</v>
      </c>
      <c r="R31" s="404">
        <v>3.7246422658116827</v>
      </c>
      <c r="S31" s="404">
        <v>4.2223685666284982</v>
      </c>
      <c r="T31" s="404">
        <v>4.765425755234868</v>
      </c>
      <c r="U31" s="404">
        <v>5.3494765722081858</v>
      </c>
      <c r="V31" s="404">
        <v>5.9694054952595978</v>
      </c>
      <c r="W31" s="404">
        <v>6.6236609754127924</v>
      </c>
      <c r="X31" s="404">
        <v>7.307792269395577</v>
      </c>
      <c r="Y31" s="404">
        <v>8.0104187449963611</v>
      </c>
      <c r="Z31" s="404">
        <v>8.7183127962834206</v>
      </c>
      <c r="AA31" s="404">
        <v>9.4181089211110187</v>
      </c>
      <c r="AB31" s="404">
        <v>10.096252718938482</v>
      </c>
      <c r="AC31" s="404">
        <v>10.758745338606161</v>
      </c>
      <c r="AD31" s="404">
        <v>11.490454330117528</v>
      </c>
      <c r="AE31" s="404">
        <v>12.395189218427227</v>
      </c>
      <c r="AF31" s="404">
        <v>13.575716452099048</v>
      </c>
      <c r="AG31" s="404">
        <v>15.13366135965865</v>
      </c>
      <c r="AH31" s="404">
        <v>17.145852279459032</v>
      </c>
      <c r="AI31" s="404">
        <v>19.593936496938504</v>
      </c>
      <c r="AJ31" s="404">
        <v>22.436112458919631</v>
      </c>
      <c r="AK31" s="404">
        <v>25.630988334635731</v>
      </c>
      <c r="AL31" s="404">
        <v>29.137621002801048</v>
      </c>
      <c r="AM31" s="404">
        <v>33.316973099366137</v>
      </c>
      <c r="AN31" s="404">
        <v>37.504735677818893</v>
      </c>
      <c r="AO31" s="404">
        <v>41.603053667330762</v>
      </c>
      <c r="AP31" s="404">
        <v>45.609951214489406</v>
      </c>
      <c r="AQ31" s="404">
        <v>49.523623524872527</v>
      </c>
      <c r="AR31" s="404">
        <v>53.718972734375093</v>
      </c>
      <c r="AS31" s="404">
        <v>57.814928202124044</v>
      </c>
      <c r="AT31" s="404">
        <v>61.807851124574285</v>
      </c>
      <c r="AU31" s="404">
        <v>65.692551053144669</v>
      </c>
      <c r="AV31" s="404">
        <v>71.408198310086888</v>
      </c>
      <c r="AW31" s="404">
        <v>77.643444940554559</v>
      </c>
      <c r="AX31" s="404">
        <v>84.44024697841968</v>
      </c>
      <c r="AY31" s="404">
        <v>91.841114152105561</v>
      </c>
      <c r="AZ31" s="404">
        <v>99.888514026589874</v>
      </c>
      <c r="BA31" s="404">
        <v>119.31871510844825</v>
      </c>
      <c r="BB31" s="404">
        <v>155.99073399858997</v>
      </c>
      <c r="BC31" s="404">
        <v>202.66184584027275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0.85272990985948438</v>
      </c>
      <c r="AG34" s="406">
        <v>2.0426016800264355</v>
      </c>
      <c r="AH34" s="406">
        <v>3.1714452654913043</v>
      </c>
      <c r="AI34" s="406">
        <v>4.2319328264140079</v>
      </c>
      <c r="AJ34" s="406">
        <v>5.2171231911459</v>
      </c>
      <c r="AK34" s="406">
        <v>6.119991941724237</v>
      </c>
      <c r="AL34" s="406">
        <v>6.9324391367267229</v>
      </c>
      <c r="AM34" s="406">
        <v>7.6596651086576566</v>
      </c>
      <c r="AN34" s="406">
        <v>8.2834972173258254</v>
      </c>
      <c r="AO34" s="406">
        <v>8.7869224801234758</v>
      </c>
      <c r="AP34" s="406">
        <v>9.1607868971152513</v>
      </c>
      <c r="AQ34" s="406">
        <v>9.4170723088424477</v>
      </c>
      <c r="AR34" s="406">
        <v>9.5957640554214141</v>
      </c>
      <c r="AS34" s="406">
        <v>9.7291521727076518</v>
      </c>
      <c r="AT34" s="406">
        <v>9.8485759768556065</v>
      </c>
      <c r="AU34" s="406">
        <v>9.9896188589636914</v>
      </c>
      <c r="AV34" s="406">
        <v>10.235963385414156</v>
      </c>
      <c r="AW34" s="406">
        <v>10.670294133467369</v>
      </c>
      <c r="AX34" s="406">
        <v>11.378781634685447</v>
      </c>
      <c r="AY34" s="406">
        <v>12.446469783960838</v>
      </c>
      <c r="AZ34" s="406">
        <v>13.920213524218898</v>
      </c>
      <c r="BA34" s="406">
        <v>15.724983623177575</v>
      </c>
      <c r="BB34" s="406">
        <v>17.583370881705825</v>
      </c>
      <c r="BC34" s="406">
        <v>19.116592901034316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1.6879018187136459</v>
      </c>
      <c r="X35" s="406">
        <v>4.7574235606271147</v>
      </c>
      <c r="Y35" s="406">
        <v>7.5650594693184967</v>
      </c>
      <c r="Z35" s="406">
        <v>10.182281973240404</v>
      </c>
      <c r="AA35" s="406">
        <v>12.654033626201549</v>
      </c>
      <c r="AB35" s="406">
        <v>14.999597990007139</v>
      </c>
      <c r="AC35" s="406">
        <v>17.222520770615773</v>
      </c>
      <c r="AD35" s="406">
        <v>19.338580889232421</v>
      </c>
      <c r="AE35" s="406">
        <v>21.375117614633655</v>
      </c>
      <c r="AF35" s="406">
        <v>23.35402994814655</v>
      </c>
      <c r="AG35" s="406">
        <v>25.287055261392343</v>
      </c>
      <c r="AH35" s="406">
        <v>27.175014518307375</v>
      </c>
      <c r="AI35" s="406">
        <v>29.014190055614616</v>
      </c>
      <c r="AJ35" s="406">
        <v>30.797608933261941</v>
      </c>
      <c r="AK35" s="406">
        <v>32.514583635510391</v>
      </c>
      <c r="AL35" s="406">
        <v>34.151460160054143</v>
      </c>
      <c r="AM35" s="406">
        <v>35.721275203719848</v>
      </c>
      <c r="AN35" s="406">
        <v>37.188043788177858</v>
      </c>
      <c r="AO35" s="406">
        <v>38.520600631574233</v>
      </c>
      <c r="AP35" s="406">
        <v>39.713752045365382</v>
      </c>
      <c r="AQ35" s="406">
        <v>40.790227058935969</v>
      </c>
      <c r="AR35" s="406">
        <v>41.812462637960309</v>
      </c>
      <c r="AS35" s="406">
        <v>42.827283996162492</v>
      </c>
      <c r="AT35" s="406">
        <v>43.887543012431308</v>
      </c>
      <c r="AU35" s="406">
        <v>45.070927281910834</v>
      </c>
      <c r="AV35" s="406">
        <v>46.539269702775492</v>
      </c>
      <c r="AW35" s="406">
        <v>48.433436284536299</v>
      </c>
      <c r="AX35" s="406">
        <v>50.902907070101882</v>
      </c>
      <c r="AY35" s="406">
        <v>54.059809672988209</v>
      </c>
      <c r="AZ35" s="406">
        <v>57.826812256016325</v>
      </c>
      <c r="BA35" s="406">
        <v>62.040308556162401</v>
      </c>
      <c r="BB35" s="406">
        <v>66.326186531712324</v>
      </c>
      <c r="BC35" s="406">
        <v>70.115756734389038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2.6268133589559723</v>
      </c>
      <c r="U36" s="406">
        <v>8.1635184603174427</v>
      </c>
      <c r="V36" s="406">
        <v>12.931837201985166</v>
      </c>
      <c r="W36" s="406">
        <v>17.196175705591422</v>
      </c>
      <c r="X36" s="406">
        <v>21.079183972950982</v>
      </c>
      <c r="Y36" s="406">
        <v>24.690785730679131</v>
      </c>
      <c r="Z36" s="406">
        <v>28.105582791437364</v>
      </c>
      <c r="AA36" s="406">
        <v>31.366162466738974</v>
      </c>
      <c r="AB36" s="406">
        <v>34.488509524887803</v>
      </c>
      <c r="AC36" s="406">
        <v>37.473480078304036</v>
      </c>
      <c r="AD36" s="406">
        <v>40.339568163734718</v>
      </c>
      <c r="AE36" s="406">
        <v>43.110460547163491</v>
      </c>
      <c r="AF36" s="406">
        <v>45.808790342549393</v>
      </c>
      <c r="AG36" s="406">
        <v>48.452545718127048</v>
      </c>
      <c r="AH36" s="406">
        <v>51.052386600813541</v>
      </c>
      <c r="AI36" s="406">
        <v>53.610194123715203</v>
      </c>
      <c r="AJ36" s="406">
        <v>56.119929688905088</v>
      </c>
      <c r="AK36" s="406">
        <v>58.568867520300522</v>
      </c>
      <c r="AL36" s="406">
        <v>60.938458531191678</v>
      </c>
      <c r="AM36" s="406">
        <v>63.252660022487809</v>
      </c>
      <c r="AN36" s="406">
        <v>65.460689301076513</v>
      </c>
      <c r="AO36" s="406">
        <v>67.532820034827608</v>
      </c>
      <c r="AP36" s="406">
        <v>69.472441143487771</v>
      </c>
      <c r="AQ36" s="406">
        <v>71.31391279639243</v>
      </c>
      <c r="AR36" s="406">
        <v>73.144841631399913</v>
      </c>
      <c r="AS36" s="406">
        <v>75.032372377057698</v>
      </c>
      <c r="AT36" s="406">
        <v>77.072829895517188</v>
      </c>
      <c r="AU36" s="406">
        <v>79.39512734431581</v>
      </c>
      <c r="AV36" s="406">
        <v>82.249396474774457</v>
      </c>
      <c r="AW36" s="406">
        <v>85.841810276074568</v>
      </c>
      <c r="AX36" s="406">
        <v>90.347725902908451</v>
      </c>
      <c r="AY36" s="406">
        <v>95.735470289352335</v>
      </c>
      <c r="AZ36" s="406">
        <v>101.74524907659418</v>
      </c>
      <c r="BA36" s="406">
        <v>108.1187460091905</v>
      </c>
      <c r="BB36" s="406">
        <v>114.38037558052129</v>
      </c>
      <c r="BC36" s="406">
        <v>119.79420723247632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5.053196194940905</v>
      </c>
      <c r="S37" s="406">
        <v>12.624238333575716</v>
      </c>
      <c r="T37" s="406">
        <v>19.635299968178899</v>
      </c>
      <c r="U37" s="406">
        <v>25.96840817760862</v>
      </c>
      <c r="V37" s="406">
        <v>31.48758167048895</v>
      </c>
      <c r="W37" s="406">
        <v>36.490999039878709</v>
      </c>
      <c r="X37" s="406">
        <v>41.123724538424696</v>
      </c>
      <c r="Y37" s="406">
        <v>45.496679333046117</v>
      </c>
      <c r="Z37" s="406">
        <v>49.679579147240048</v>
      </c>
      <c r="AA37" s="406">
        <v>53.710227845500988</v>
      </c>
      <c r="AB37" s="406">
        <v>57.598595011256414</v>
      </c>
      <c r="AC37" s="406">
        <v>61.33774115973938</v>
      </c>
      <c r="AD37" s="406">
        <v>64.93036013739534</v>
      </c>
      <c r="AE37" s="406">
        <v>68.393542848165595</v>
      </c>
      <c r="AF37" s="406">
        <v>71.753139361184026</v>
      </c>
      <c r="AG37" s="406">
        <v>75.039573333559659</v>
      </c>
      <c r="AH37" s="406">
        <v>78.278151527964255</v>
      </c>
      <c r="AI37" s="406">
        <v>81.480061677269035</v>
      </c>
      <c r="AJ37" s="406">
        <v>84.64391473698214</v>
      </c>
      <c r="AK37" s="406">
        <v>87.756516091438669</v>
      </c>
      <c r="AL37" s="406">
        <v>90.7963923712081</v>
      </c>
      <c r="AM37" s="406">
        <v>93.807551412481573</v>
      </c>
      <c r="AN37" s="406">
        <v>96.743474579966446</v>
      </c>
      <c r="AO37" s="406">
        <v>99.580508490113289</v>
      </c>
      <c r="AP37" s="406">
        <v>102.33022023220997</v>
      </c>
      <c r="AQ37" s="406">
        <v>105.03858304768849</v>
      </c>
      <c r="AR37" s="406">
        <v>107.82526924390508</v>
      </c>
      <c r="AS37" s="406">
        <v>110.80315345538679</v>
      </c>
      <c r="AT37" s="406">
        <v>114.12186643382431</v>
      </c>
      <c r="AU37" s="406">
        <v>117.96773077575421</v>
      </c>
      <c r="AV37" s="406">
        <v>122.69268756602089</v>
      </c>
      <c r="AW37" s="406">
        <v>128.52057036004018</v>
      </c>
      <c r="AX37" s="406">
        <v>135.44192779903713</v>
      </c>
      <c r="AY37" s="406">
        <v>143.20681317800609</v>
      </c>
      <c r="AZ37" s="406">
        <v>151.35403212327944</v>
      </c>
      <c r="BA37" s="406">
        <v>159.54193046738172</v>
      </c>
      <c r="BB37" s="406">
        <v>167.26515428047858</v>
      </c>
      <c r="BC37" s="406">
        <v>173.82258799559355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2.6297470339659657</v>
      </c>
      <c r="Q38" s="406">
        <v>11.644244015621894</v>
      </c>
      <c r="R38" s="406">
        <v>20.249438161624091</v>
      </c>
      <c r="S38" s="406">
        <v>28.328536807470336</v>
      </c>
      <c r="T38" s="406">
        <v>35.799543363870498</v>
      </c>
      <c r="U38" s="406">
        <v>42.583000490654783</v>
      </c>
      <c r="V38" s="406">
        <v>48.575935417284242</v>
      </c>
      <c r="W38" s="406">
        <v>54.089343006878025</v>
      </c>
      <c r="X38" s="406">
        <v>59.264959227826807</v>
      </c>
      <c r="Y38" s="406">
        <v>64.205230472473758</v>
      </c>
      <c r="Z38" s="406">
        <v>68.973067291033203</v>
      </c>
      <c r="AA38" s="406">
        <v>73.598645063633867</v>
      </c>
      <c r="AB38" s="406">
        <v>78.081453486325358</v>
      </c>
      <c r="AC38" s="406">
        <v>82.388337746154832</v>
      </c>
      <c r="AD38" s="406">
        <v>86.505665389239638</v>
      </c>
      <c r="AE38" s="406">
        <v>90.446685307368966</v>
      </c>
      <c r="AF38" s="406">
        <v>94.245408490929151</v>
      </c>
      <c r="AG38" s="406">
        <v>97.945893211121046</v>
      </c>
      <c r="AH38" s="406">
        <v>101.59017069860076</v>
      </c>
      <c r="AI38" s="406">
        <v>105.20229152535669</v>
      </c>
      <c r="AJ38" s="406">
        <v>108.78727983622166</v>
      </c>
      <c r="AK38" s="406">
        <v>112.33497357212424</v>
      </c>
      <c r="AL38" s="406">
        <v>115.82801912376216</v>
      </c>
      <c r="AM38" s="406">
        <v>119.35108751870362</v>
      </c>
      <c r="AN38" s="406">
        <v>122.8658698063639</v>
      </c>
      <c r="AO38" s="406">
        <v>126.35221041010668</v>
      </c>
      <c r="AP38" s="406">
        <v>129.8274627653779</v>
      </c>
      <c r="AQ38" s="406">
        <v>133.35011287916592</v>
      </c>
      <c r="AR38" s="406">
        <v>137.09017981060285</v>
      </c>
      <c r="AS38" s="406">
        <v>141.20267438792564</v>
      </c>
      <c r="AT38" s="406">
        <v>145.88180437179696</v>
      </c>
      <c r="AU38" s="406">
        <v>151.36188535935676</v>
      </c>
      <c r="AV38" s="406">
        <v>158.03033652811348</v>
      </c>
      <c r="AW38" s="406">
        <v>165.9188972824698</v>
      </c>
      <c r="AX38" s="406">
        <v>174.80504221438432</v>
      </c>
      <c r="AY38" s="406">
        <v>184.25502808004214</v>
      </c>
      <c r="AZ38" s="406">
        <v>193.64570923099149</v>
      </c>
      <c r="BA38" s="406">
        <v>202.64187640717796</v>
      </c>
      <c r="BB38" s="406">
        <v>210.9426900644014</v>
      </c>
      <c r="BC38" s="406">
        <v>217.94929109512253</v>
      </c>
    </row>
    <row r="39" spans="2:55">
      <c r="B39" s="405" t="s">
        <v>352</v>
      </c>
      <c r="C39" s="406">
        <v>6.3708094784230331</v>
      </c>
      <c r="D39" s="406">
        <v>1.9706129564483879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7.0517461050002792</v>
      </c>
      <c r="P39" s="406">
        <v>16.942769202069755</v>
      </c>
      <c r="Q39" s="406">
        <v>26.541812358297193</v>
      </c>
      <c r="R39" s="406">
        <v>35.630051510047252</v>
      </c>
      <c r="S39" s="406">
        <v>44.139018686510362</v>
      </c>
      <c r="T39" s="406">
        <v>52.028057660124666</v>
      </c>
      <c r="U39" s="406">
        <v>59.25183223239388</v>
      </c>
      <c r="V39" s="406">
        <v>65.733156955769516</v>
      </c>
      <c r="W39" s="406">
        <v>71.776321988749444</v>
      </c>
      <c r="X39" s="406">
        <v>77.515378612950272</v>
      </c>
      <c r="Y39" s="406">
        <v>83.046190614761471</v>
      </c>
      <c r="Z39" s="406">
        <v>88.423399502430726</v>
      </c>
      <c r="AA39" s="406">
        <v>93.665765932382143</v>
      </c>
      <c r="AB39" s="406">
        <v>98.742088489804075</v>
      </c>
      <c r="AC39" s="406">
        <v>103.59169225251652</v>
      </c>
      <c r="AD39" s="406">
        <v>108.18725785965894</v>
      </c>
      <c r="AE39" s="406">
        <v>112.54468683628446</v>
      </c>
      <c r="AF39" s="406">
        <v>116.70821758409937</v>
      </c>
      <c r="AG39" s="406">
        <v>120.73939845231189</v>
      </c>
      <c r="AH39" s="406">
        <v>124.70230939297036</v>
      </c>
      <c r="AI39" s="406">
        <v>128.63611853932599</v>
      </c>
      <c r="AJ39" s="406">
        <v>132.55620487601684</v>
      </c>
      <c r="AK39" s="406">
        <v>136.46198269116599</v>
      </c>
      <c r="AL39" s="406">
        <v>140.36261490567966</v>
      </c>
      <c r="AM39" s="406">
        <v>144.38871446460348</v>
      </c>
      <c r="AN39" s="406">
        <v>148.50615604692274</v>
      </c>
      <c r="AO39" s="406">
        <v>152.69599044412107</v>
      </c>
      <c r="AP39" s="406">
        <v>156.98369874202817</v>
      </c>
      <c r="AQ39" s="406">
        <v>161.46392310824862</v>
      </c>
      <c r="AR39" s="406">
        <v>166.35954751065478</v>
      </c>
      <c r="AS39" s="406">
        <v>171.86568728002615</v>
      </c>
      <c r="AT39" s="406">
        <v>178.22006302456396</v>
      </c>
      <c r="AU39" s="406">
        <v>185.6500773004399</v>
      </c>
      <c r="AV39" s="406">
        <v>194.37865645901812</v>
      </c>
      <c r="AW39" s="406">
        <v>204.21640385792739</v>
      </c>
      <c r="AX39" s="406">
        <v>214.75161832890066</v>
      </c>
      <c r="AY39" s="406">
        <v>225.3851605021556</v>
      </c>
      <c r="AZ39" s="406">
        <v>235.39577000252689</v>
      </c>
      <c r="BA39" s="406">
        <v>244.66855138815228</v>
      </c>
      <c r="BB39" s="406">
        <v>253.15701979722508</v>
      </c>
      <c r="BC39" s="406">
        <v>260.35155209616272</v>
      </c>
    </row>
    <row r="40" spans="2:55">
      <c r="B40" s="405" t="s">
        <v>353</v>
      </c>
      <c r="C40" s="406">
        <v>20.061513898418639</v>
      </c>
      <c r="D40" s="406">
        <v>12.723616948460299</v>
      </c>
      <c r="E40" s="406">
        <v>4.2884687579757568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0.70080837364956239</v>
      </c>
      <c r="N40" s="406">
        <v>10.623135598142348</v>
      </c>
      <c r="O40" s="406">
        <v>21.100451293980505</v>
      </c>
      <c r="P40" s="406">
        <v>31.567367320949213</v>
      </c>
      <c r="Q40" s="406">
        <v>41.627890071421845</v>
      </c>
      <c r="R40" s="406">
        <v>51.11741770805591</v>
      </c>
      <c r="S40" s="406">
        <v>60.013031388200027</v>
      </c>
      <c r="T40" s="406">
        <v>68.3109065678739</v>
      </c>
      <c r="U40" s="406">
        <v>75.992725240064672</v>
      </c>
      <c r="V40" s="406">
        <v>82.985864009468031</v>
      </c>
      <c r="W40" s="406">
        <v>89.583447324875948</v>
      </c>
      <c r="X40" s="406">
        <v>95.914290906673813</v>
      </c>
      <c r="Y40" s="406">
        <v>102.06584284612792</v>
      </c>
      <c r="Z40" s="406">
        <v>108.08088912573425</v>
      </c>
      <c r="AA40" s="406">
        <v>113.94518823714243</v>
      </c>
      <c r="AB40" s="406">
        <v>119.59520343839287</v>
      </c>
      <c r="AC40" s="406">
        <v>124.9440780360901</v>
      </c>
      <c r="AD40" s="406">
        <v>129.95709641332274</v>
      </c>
      <c r="AE40" s="406">
        <v>134.65393866535092</v>
      </c>
      <c r="AF40" s="406">
        <v>139.09308239017281</v>
      </c>
      <c r="AG40" s="406">
        <v>143.35953904002551</v>
      </c>
      <c r="AH40" s="406">
        <v>147.54251658502892</v>
      </c>
      <c r="AI40" s="406">
        <v>151.7017016558369</v>
      </c>
      <c r="AJ40" s="406">
        <v>155.87029083404988</v>
      </c>
      <c r="AK40" s="406">
        <v>160.08151274872145</v>
      </c>
      <c r="AL40" s="406">
        <v>164.37477146363003</v>
      </c>
      <c r="AM40" s="406">
        <v>168.92659215820669</v>
      </c>
      <c r="AN40" s="406">
        <v>173.70477234169493</v>
      </c>
      <c r="AO40" s="406">
        <v>178.69300740232632</v>
      </c>
      <c r="AP40" s="406">
        <v>183.94921718399993</v>
      </c>
      <c r="AQ40" s="406">
        <v>189.60453237955301</v>
      </c>
      <c r="AR40" s="406">
        <v>195.9338394916245</v>
      </c>
      <c r="AS40" s="406">
        <v>203.17053455964728</v>
      </c>
      <c r="AT40" s="406">
        <v>211.53855573779185</v>
      </c>
      <c r="AU40" s="406">
        <v>221.04769014587546</v>
      </c>
      <c r="AV40" s="406">
        <v>231.73101803047709</v>
      </c>
      <c r="AW40" s="406">
        <v>243.20331505834477</v>
      </c>
      <c r="AX40" s="406">
        <v>254.88323447401257</v>
      </c>
      <c r="AY40" s="406">
        <v>266.0722016404178</v>
      </c>
      <c r="AZ40" s="406">
        <v>276.154595076975</v>
      </c>
      <c r="BA40" s="406">
        <v>285.28725400117906</v>
      </c>
      <c r="BB40" s="406">
        <v>293.68545440933684</v>
      </c>
      <c r="BC40" s="406">
        <v>300.91500238922686</v>
      </c>
    </row>
    <row r="41" spans="2:55">
      <c r="B41" s="405" t="s">
        <v>354</v>
      </c>
      <c r="C41" s="406">
        <v>30.430964827501445</v>
      </c>
      <c r="D41" s="406">
        <v>20.819451182827322</v>
      </c>
      <c r="E41" s="406">
        <v>11.196569989829891</v>
      </c>
      <c r="F41" s="406">
        <v>2.5708236065247818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4.1127177339357477</v>
      </c>
      <c r="M41" s="406">
        <v>13.720266212615998</v>
      </c>
      <c r="N41" s="406">
        <v>24.409333246437154</v>
      </c>
      <c r="O41" s="406">
        <v>35.466004564998393</v>
      </c>
      <c r="P41" s="406">
        <v>46.379415743325247</v>
      </c>
      <c r="Q41" s="406">
        <v>56.815466414801627</v>
      </c>
      <c r="R41" s="406">
        <v>66.661099782139217</v>
      </c>
      <c r="S41" s="406">
        <v>75.934393514908351</v>
      </c>
      <c r="T41" s="406">
        <v>84.661425107129688</v>
      </c>
      <c r="U41" s="406">
        <v>92.828599943299338</v>
      </c>
      <c r="V41" s="406">
        <v>100.36243757059725</v>
      </c>
      <c r="W41" s="406">
        <v>107.54804687198812</v>
      </c>
      <c r="X41" s="406">
        <v>114.50689472972681</v>
      </c>
      <c r="Y41" s="406">
        <v>121.31469273115684</v>
      </c>
      <c r="Z41" s="406">
        <v>127.97928931007866</v>
      </c>
      <c r="AA41" s="406">
        <v>134.4516726814789</v>
      </c>
      <c r="AB41" s="406">
        <v>140.63667886363484</v>
      </c>
      <c r="AC41" s="406">
        <v>146.42696792901305</v>
      </c>
      <c r="AD41" s="406">
        <v>151.77992349666007</v>
      </c>
      <c r="AE41" s="406">
        <v>156.72277168729457</v>
      </c>
      <c r="AF41" s="406">
        <v>161.3344301160771</v>
      </c>
      <c r="AG41" s="406">
        <v>165.72652415576917</v>
      </c>
      <c r="AH41" s="406">
        <v>170.02062292044337</v>
      </c>
      <c r="AI41" s="406">
        <v>174.30580867547584</v>
      </c>
      <c r="AJ41" s="406">
        <v>178.65978922219387</v>
      </c>
      <c r="AK41" s="406">
        <v>183.1542794403085</v>
      </c>
      <c r="AL41" s="406">
        <v>187.85666153984721</v>
      </c>
      <c r="AM41" s="406">
        <v>192.99238873188324</v>
      </c>
      <c r="AN41" s="406">
        <v>198.53231440619018</v>
      </c>
      <c r="AO41" s="406">
        <v>204.48776354881932</v>
      </c>
      <c r="AP41" s="406">
        <v>210.94836183713122</v>
      </c>
      <c r="AQ41" s="406">
        <v>218.0785377792964</v>
      </c>
      <c r="AR41" s="406">
        <v>226.20464530318787</v>
      </c>
      <c r="AS41" s="406">
        <v>235.53809198140434</v>
      </c>
      <c r="AT41" s="406">
        <v>246.07021666632156</v>
      </c>
      <c r="AU41" s="406">
        <v>257.56094915917072</v>
      </c>
      <c r="AV41" s="406">
        <v>269.8854641207742</v>
      </c>
      <c r="AW41" s="406">
        <v>282.483266420289</v>
      </c>
      <c r="AX41" s="406">
        <v>294.67168226476576</v>
      </c>
      <c r="AY41" s="406">
        <v>305.86183824449228</v>
      </c>
      <c r="AZ41" s="406">
        <v>315.57803370495355</v>
      </c>
      <c r="BA41" s="406">
        <v>324.25778097530275</v>
      </c>
      <c r="BB41" s="406">
        <v>332.38969005897206</v>
      </c>
      <c r="BC41" s="406">
        <v>338.8885529914682</v>
      </c>
    </row>
    <row r="42" spans="2:55">
      <c r="B42" s="405" t="s">
        <v>355</v>
      </c>
      <c r="C42" s="406">
        <v>37.947647903264574</v>
      </c>
      <c r="D42" s="406">
        <v>27.016734216514298</v>
      </c>
      <c r="E42" s="406">
        <v>17.036350132190634</v>
      </c>
      <c r="F42" s="406">
        <v>8.756715553460948</v>
      </c>
      <c r="G42" s="406">
        <v>2.7777868004863344</v>
      </c>
      <c r="H42" s="406">
        <v>0</v>
      </c>
      <c r="I42" s="406">
        <v>0</v>
      </c>
      <c r="J42" s="406">
        <v>2.142362896276321</v>
      </c>
      <c r="K42" s="406">
        <v>8.0976194395981018</v>
      </c>
      <c r="L42" s="406">
        <v>16.806382233798594</v>
      </c>
      <c r="M42" s="406">
        <v>27.226076245544512</v>
      </c>
      <c r="N42" s="406">
        <v>38.512443535972871</v>
      </c>
      <c r="O42" s="406">
        <v>50.011711098375123</v>
      </c>
      <c r="P42" s="406">
        <v>61.280738164087076</v>
      </c>
      <c r="Q42" s="406">
        <v>72.044670786300628</v>
      </c>
      <c r="R42" s="406">
        <v>82.23717202910332</v>
      </c>
      <c r="S42" s="406">
        <v>91.910611340031295</v>
      </c>
      <c r="T42" s="406">
        <v>101.09755365575705</v>
      </c>
      <c r="U42" s="406">
        <v>109.78348054975885</v>
      </c>
      <c r="V42" s="406">
        <v>117.89713014332443</v>
      </c>
      <c r="W42" s="406">
        <v>125.71327938423785</v>
      </c>
      <c r="X42" s="406">
        <v>133.34311469914235</v>
      </c>
      <c r="Y42" s="406">
        <v>140.82591789798769</v>
      </c>
      <c r="Z42" s="406">
        <v>148.13272953588398</v>
      </c>
      <c r="AA42" s="406">
        <v>155.18009540964607</v>
      </c>
      <c r="AB42" s="406">
        <v>161.84721117474865</v>
      </c>
      <c r="AC42" s="406">
        <v>168.003506213441</v>
      </c>
      <c r="AD42" s="406">
        <v>173.60121331603148</v>
      </c>
      <c r="AE42" s="406">
        <v>178.68106975098189</v>
      </c>
      <c r="AF42" s="406">
        <v>183.3450729742882</v>
      </c>
      <c r="AG42" s="406">
        <v>187.7397178252686</v>
      </c>
      <c r="AH42" s="406">
        <v>192.02967968311975</v>
      </c>
      <c r="AI42" s="406">
        <v>196.36340788747742</v>
      </c>
      <c r="AJ42" s="406">
        <v>200.86933790521246</v>
      </c>
      <c r="AK42" s="406">
        <v>205.65615276796353</v>
      </c>
      <c r="AL42" s="406">
        <v>210.8200059581267</v>
      </c>
      <c r="AM42" s="406">
        <v>216.64251360315234</v>
      </c>
      <c r="AN42" s="406">
        <v>223.12420799498085</v>
      </c>
      <c r="AO42" s="406">
        <v>230.3020128641682</v>
      </c>
      <c r="AP42" s="406">
        <v>238.29306800578021</v>
      </c>
      <c r="AQ42" s="406">
        <v>247.29160378894892</v>
      </c>
      <c r="AR42" s="406">
        <v>257.61420626659555</v>
      </c>
      <c r="AS42" s="406">
        <v>269.22126841408698</v>
      </c>
      <c r="AT42" s="406">
        <v>281.83687035998088</v>
      </c>
      <c r="AU42" s="406">
        <v>294.99722536217246</v>
      </c>
      <c r="AV42" s="406">
        <v>308.4475295254644</v>
      </c>
      <c r="AW42" s="406">
        <v>321.52296484692249</v>
      </c>
      <c r="AX42" s="406">
        <v>333.65555002014031</v>
      </c>
      <c r="AY42" s="406">
        <v>344.40148771733681</v>
      </c>
      <c r="AZ42" s="406">
        <v>353.41154961696662</v>
      </c>
      <c r="BA42" s="406">
        <v>361.41680938296668</v>
      </c>
      <c r="BB42" s="406">
        <v>368.47467477007439</v>
      </c>
      <c r="BC42" s="406">
        <v>374.61708414865217</v>
      </c>
    </row>
    <row r="43" spans="2:55">
      <c r="B43" s="405" t="s">
        <v>356</v>
      </c>
      <c r="C43" s="406">
        <v>45.580837007130484</v>
      </c>
      <c r="D43" s="406">
        <v>34.116969755416704</v>
      </c>
      <c r="E43" s="406">
        <v>24.374012444768574</v>
      </c>
      <c r="F43" s="406">
        <v>16.866511443046445</v>
      </c>
      <c r="G43" s="406">
        <v>11.857834562756954</v>
      </c>
      <c r="H43" s="406">
        <v>9.628777235284252</v>
      </c>
      <c r="I43" s="406">
        <v>10.527110903631408</v>
      </c>
      <c r="J43" s="406">
        <v>14.673623144909099</v>
      </c>
      <c r="K43" s="406">
        <v>21.961422384399935</v>
      </c>
      <c r="L43" s="406">
        <v>31.475762248774348</v>
      </c>
      <c r="M43" s="406">
        <v>42.457833703831483</v>
      </c>
      <c r="N43" s="406">
        <v>54.130034309785351</v>
      </c>
      <c r="O43" s="406">
        <v>65.91461082939442</v>
      </c>
      <c r="P43" s="406">
        <v>77.434611399401746</v>
      </c>
      <c r="Q43" s="406">
        <v>88.469832493629639</v>
      </c>
      <c r="R43" s="406">
        <v>98.993852349806176</v>
      </c>
      <c r="S43" s="406">
        <v>109.06837890041791</v>
      </c>
      <c r="T43" s="406">
        <v>118.72636460148745</v>
      </c>
      <c r="U43" s="406">
        <v>127.95599655364902</v>
      </c>
      <c r="V43" s="406">
        <v>136.68489122796981</v>
      </c>
      <c r="W43" s="406">
        <v>145.17365451275643</v>
      </c>
      <c r="X43" s="406">
        <v>153.49605818513675</v>
      </c>
      <c r="Y43" s="406">
        <v>161.65236764526526</v>
      </c>
      <c r="Z43" s="406">
        <v>169.5762236271776</v>
      </c>
      <c r="AA43" s="406">
        <v>177.15596861539638</v>
      </c>
      <c r="AB43" s="406">
        <v>184.2407176915749</v>
      </c>
      <c r="AC43" s="406">
        <v>190.67747464140282</v>
      </c>
      <c r="AD43" s="406">
        <v>196.41809170260376</v>
      </c>
      <c r="AE43" s="406">
        <v>201.51842175693611</v>
      </c>
      <c r="AF43" s="406">
        <v>206.1124935908598</v>
      </c>
      <c r="AG43" s="406">
        <v>210.39365123452805</v>
      </c>
      <c r="AH43" s="406">
        <v>214.60416061893281</v>
      </c>
      <c r="AI43" s="406">
        <v>218.96070032220084</v>
      </c>
      <c r="AJ43" s="406">
        <v>223.64245357272532</v>
      </c>
      <c r="AK43" s="406">
        <v>228.79731814503867</v>
      </c>
      <c r="AL43" s="406">
        <v>234.55428914175826</v>
      </c>
      <c r="AM43" s="406">
        <v>241.28776832520052</v>
      </c>
      <c r="AN43" s="406">
        <v>249.0250900041768</v>
      </c>
      <c r="AO43" s="406">
        <v>257.82280932471434</v>
      </c>
      <c r="AP43" s="406">
        <v>267.82030882886488</v>
      </c>
      <c r="AQ43" s="406">
        <v>279.17336254324692</v>
      </c>
      <c r="AR43" s="406">
        <v>291.9504844586254</v>
      </c>
      <c r="AS43" s="406">
        <v>305.8229599309264</v>
      </c>
      <c r="AT43" s="406">
        <v>320.27426430486673</v>
      </c>
      <c r="AU43" s="406">
        <v>334.63722024673916</v>
      </c>
      <c r="AV43" s="406">
        <v>348.61015933522975</v>
      </c>
      <c r="AW43" s="406">
        <v>361.64923891615456</v>
      </c>
      <c r="AX43" s="406">
        <v>373.33893017785113</v>
      </c>
      <c r="AY43" s="406">
        <v>383.3685162605704</v>
      </c>
      <c r="AZ43" s="406">
        <v>391.50026585972529</v>
      </c>
      <c r="BA43" s="406">
        <v>398.04332463185654</v>
      </c>
      <c r="BB43" s="406">
        <v>404.47529991068325</v>
      </c>
      <c r="BC43" s="406">
        <v>410.97199334841929</v>
      </c>
    </row>
    <row r="44" spans="2:55">
      <c r="B44" s="405" t="s">
        <v>357</v>
      </c>
      <c r="C44" s="406">
        <v>52.151150137893922</v>
      </c>
      <c r="D44" s="406">
        <v>40.870609606317053</v>
      </c>
      <c r="E44" s="406">
        <v>31.89944848621754</v>
      </c>
      <c r="F44" s="406">
        <v>25.392754506253947</v>
      </c>
      <c r="G44" s="406">
        <v>21.504861012820701</v>
      </c>
      <c r="H44" s="406">
        <v>20.510668694251759</v>
      </c>
      <c r="I44" s="406">
        <v>22.752087501005725</v>
      </c>
      <c r="J44" s="406">
        <v>28.350525538124796</v>
      </c>
      <c r="K44" s="406">
        <v>36.517257020453805</v>
      </c>
      <c r="L44" s="406">
        <v>46.636976011897872</v>
      </c>
      <c r="M44" s="406">
        <v>58.017066571262703</v>
      </c>
      <c r="N44" s="406">
        <v>69.962680639159913</v>
      </c>
      <c r="O44" s="406">
        <v>81.970061385407007</v>
      </c>
      <c r="P44" s="406">
        <v>93.723141549642733</v>
      </c>
      <c r="Q44" s="406">
        <v>105.04953620520362</v>
      </c>
      <c r="R44" s="406">
        <v>115.9364382083335</v>
      </c>
      <c r="S44" s="406">
        <v>126.44899476434627</v>
      </c>
      <c r="T44" s="406">
        <v>136.62530599162238</v>
      </c>
      <c r="U44" s="406">
        <v>146.4526096809243</v>
      </c>
      <c r="V44" s="406">
        <v>155.85458148106244</v>
      </c>
      <c r="W44" s="406">
        <v>165.04916072317704</v>
      </c>
      <c r="X44" s="406">
        <v>174.07079116458129</v>
      </c>
      <c r="Y44" s="406">
        <v>182.88026002772276</v>
      </c>
      <c r="Z44" s="406">
        <v>191.38128600978359</v>
      </c>
      <c r="AA44" s="406">
        <v>199.42879843211594</v>
      </c>
      <c r="AB44" s="406">
        <v>206.84228233680858</v>
      </c>
      <c r="AC44" s="406">
        <v>213.44908364529806</v>
      </c>
      <c r="AD44" s="406">
        <v>219.19967089500727</v>
      </c>
      <c r="AE44" s="406">
        <v>224.17348217546967</v>
      </c>
      <c r="AF44" s="406">
        <v>228.54834820556846</v>
      </c>
      <c r="AG44" s="406">
        <v>232.60182115501499</v>
      </c>
      <c r="AH44" s="406">
        <v>236.66566922075884</v>
      </c>
      <c r="AI44" s="406">
        <v>241.02719951311749</v>
      </c>
      <c r="AJ44" s="406">
        <v>245.92107025419216</v>
      </c>
      <c r="AK44" s="406">
        <v>251.54002263210799</v>
      </c>
      <c r="AL44" s="406">
        <v>258.08133246015365</v>
      </c>
      <c r="AM44" s="406">
        <v>266.01925350464535</v>
      </c>
      <c r="AN44" s="406">
        <v>275.40212226339833</v>
      </c>
      <c r="AO44" s="406">
        <v>286.29932685144723</v>
      </c>
      <c r="AP44" s="406">
        <v>298.79895344625237</v>
      </c>
      <c r="AQ44" s="406">
        <v>312.76163225753078</v>
      </c>
      <c r="AR44" s="406">
        <v>327.96911056620104</v>
      </c>
      <c r="AS44" s="406">
        <v>343.82973031952349</v>
      </c>
      <c r="AT44" s="406">
        <v>359.60598676598221</v>
      </c>
      <c r="AU44" s="406">
        <v>374.50168264159294</v>
      </c>
      <c r="AV44" s="406">
        <v>388.41395883372229</v>
      </c>
      <c r="AW44" s="406">
        <v>400.95910020611774</v>
      </c>
      <c r="AX44" s="406">
        <v>411.86176341502636</v>
      </c>
      <c r="AY44" s="406">
        <v>420.92811286171889</v>
      </c>
      <c r="AZ44" s="406">
        <v>427.25288307843005</v>
      </c>
      <c r="BA44" s="406">
        <v>432.62617311887522</v>
      </c>
      <c r="BB44" s="406">
        <v>439.00362666806882</v>
      </c>
      <c r="BC44" s="406">
        <v>446.56014943724534</v>
      </c>
    </row>
    <row r="45" spans="2:55">
      <c r="B45" s="405" t="s">
        <v>358</v>
      </c>
      <c r="C45" s="406">
        <v>58.316281235104377</v>
      </c>
      <c r="D45" s="406">
        <v>47.79297829544992</v>
      </c>
      <c r="E45" s="406">
        <v>39.841128257777839</v>
      </c>
      <c r="F45" s="406">
        <v>34.501011252266245</v>
      </c>
      <c r="G45" s="406">
        <v>31.923718885778744</v>
      </c>
      <c r="H45" s="406">
        <v>32.3807989838282</v>
      </c>
      <c r="I45" s="406">
        <v>36.206819814880696</v>
      </c>
      <c r="J45" s="406">
        <v>42.771349046983595</v>
      </c>
      <c r="K45" s="406">
        <v>51.602181168215672</v>
      </c>
      <c r="L45" s="406">
        <v>62.149095494915116</v>
      </c>
      <c r="M45" s="406">
        <v>73.803810233407177</v>
      </c>
      <c r="N45" s="406">
        <v>85.95269675603987</v>
      </c>
      <c r="O45" s="406">
        <v>98.160637584238842</v>
      </c>
      <c r="P45" s="406">
        <v>110.16567491007615</v>
      </c>
      <c r="Q45" s="406">
        <v>121.81499802626857</v>
      </c>
      <c r="R45" s="406">
        <v>133.10310129779842</v>
      </c>
      <c r="S45" s="406">
        <v>144.1045603220355</v>
      </c>
      <c r="T45" s="406">
        <v>154.85885154390462</v>
      </c>
      <c r="U45" s="406">
        <v>165.34989469915462</v>
      </c>
      <c r="V45" s="406">
        <v>175.46600181517738</v>
      </c>
      <c r="W45" s="406">
        <v>185.38042643167807</v>
      </c>
      <c r="X45" s="406">
        <v>195.08761679495905</v>
      </c>
      <c r="Y45" s="406">
        <v>204.51740212250775</v>
      </c>
      <c r="Z45" s="406">
        <v>213.53721047680682</v>
      </c>
      <c r="AA45" s="406">
        <v>221.96892280091927</v>
      </c>
      <c r="AB45" s="406">
        <v>229.60456090605751</v>
      </c>
      <c r="AC45" s="406">
        <v>236.24702268945148</v>
      </c>
      <c r="AD45" s="406">
        <v>241.85213254993909</v>
      </c>
      <c r="AE45" s="406">
        <v>246.53388655381227</v>
      </c>
      <c r="AF45" s="406">
        <v>250.55396919045444</v>
      </c>
      <c r="AG45" s="406">
        <v>254.28798336239399</v>
      </c>
      <c r="AH45" s="406">
        <v>258.1631435702601</v>
      </c>
      <c r="AI45" s="406">
        <v>262.54603768787263</v>
      </c>
      <c r="AJ45" s="406">
        <v>267.73512365620218</v>
      </c>
      <c r="AK45" s="406">
        <v>274.00855777158256</v>
      </c>
      <c r="AL45" s="406">
        <v>281.63450961118031</v>
      </c>
      <c r="AM45" s="406">
        <v>291.19369097984537</v>
      </c>
      <c r="AN45" s="406">
        <v>302.7481052624093</v>
      </c>
      <c r="AO45" s="406">
        <v>316.29941493599563</v>
      </c>
      <c r="AP45" s="406">
        <v>331.60821701426141</v>
      </c>
      <c r="AQ45" s="406">
        <v>348.1911275040876</v>
      </c>
      <c r="AR45" s="406">
        <v>365.57304617505349</v>
      </c>
      <c r="AS45" s="406">
        <v>382.91741644253301</v>
      </c>
      <c r="AT45" s="406">
        <v>399.34245249227223</v>
      </c>
      <c r="AU45" s="406">
        <v>414.16723465131616</v>
      </c>
      <c r="AV45" s="406">
        <v>427.54284963497923</v>
      </c>
      <c r="AW45" s="406">
        <v>439.2343008756539</v>
      </c>
      <c r="AX45" s="406">
        <v>449.09021908137532</v>
      </c>
      <c r="AY45" s="406">
        <v>456.2231229923928</v>
      </c>
      <c r="AZ45" s="406">
        <v>460.98541562832776</v>
      </c>
      <c r="BA45" s="406">
        <v>465.67718070826817</v>
      </c>
      <c r="BB45" s="406">
        <v>472.65682637905883</v>
      </c>
      <c r="BC45" s="406">
        <v>482.12236560969251</v>
      </c>
    </row>
    <row r="46" spans="2:55">
      <c r="B46" s="405" t="s">
        <v>359</v>
      </c>
      <c r="C46" s="406">
        <v>64.620316808076709</v>
      </c>
      <c r="D46" s="406">
        <v>55.122259716735442</v>
      </c>
      <c r="E46" s="406">
        <v>48.372854813111928</v>
      </c>
      <c r="F46" s="406">
        <v>44.41186291252766</v>
      </c>
      <c r="G46" s="406">
        <v>43.390692654474478</v>
      </c>
      <c r="H46" s="406">
        <v>45.574538595753282</v>
      </c>
      <c r="I46" s="406">
        <v>50.464113810436103</v>
      </c>
      <c r="J46" s="406">
        <v>57.764444160204015</v>
      </c>
      <c r="K46" s="406">
        <v>67.065776687193349</v>
      </c>
      <c r="L46" s="406">
        <v>77.903700477729544</v>
      </c>
      <c r="M46" s="406">
        <v>89.753587097786934</v>
      </c>
      <c r="N46" s="406">
        <v>102.0776987995569</v>
      </c>
      <c r="O46" s="406">
        <v>114.50303937201912</v>
      </c>
      <c r="P46" s="406">
        <v>126.79133525662255</v>
      </c>
      <c r="Q46" s="406">
        <v>138.80255149721597</v>
      </c>
      <c r="R46" s="406">
        <v>150.54550914961013</v>
      </c>
      <c r="S46" s="406">
        <v>162.10054819520272</v>
      </c>
      <c r="T46" s="406">
        <v>173.50690764845316</v>
      </c>
      <c r="U46" s="406">
        <v>184.71102274983787</v>
      </c>
      <c r="V46" s="406">
        <v>195.56314330373246</v>
      </c>
      <c r="W46" s="406">
        <v>206.19066870068625</v>
      </c>
      <c r="X46" s="406">
        <v>216.55802468584619</v>
      </c>
      <c r="Y46" s="406">
        <v>226.55651464183461</v>
      </c>
      <c r="Z46" s="406">
        <v>236.01760430177464</v>
      </c>
      <c r="AA46" s="406">
        <v>244.73229590860012</v>
      </c>
      <c r="AB46" s="406">
        <v>252.45814114631432</v>
      </c>
      <c r="AC46" s="406">
        <v>258.97706644660485</v>
      </c>
      <c r="AD46" s="406">
        <v>264.2584562944291</v>
      </c>
      <c r="AE46" s="406">
        <v>268.49294893221077</v>
      </c>
      <c r="AF46" s="406">
        <v>272.04088494240023</v>
      </c>
      <c r="AG46" s="406">
        <v>275.38369287200408</v>
      </c>
      <c r="AH46" s="406">
        <v>279.05824919924686</v>
      </c>
      <c r="AI46" s="406">
        <v>283.52335594012158</v>
      </c>
      <c r="AJ46" s="406">
        <v>289.18928174194053</v>
      </c>
      <c r="AK46" s="406">
        <v>296.42504307493061</v>
      </c>
      <c r="AL46" s="406">
        <v>305.57116993693103</v>
      </c>
      <c r="AM46" s="406">
        <v>317.32314463582185</v>
      </c>
      <c r="AN46" s="406">
        <v>331.6696001469868</v>
      </c>
      <c r="AO46" s="406">
        <v>348.24364172508967</v>
      </c>
      <c r="AP46" s="406">
        <v>366.42019608567307</v>
      </c>
      <c r="AQ46" s="406">
        <v>385.394352759973</v>
      </c>
      <c r="AR46" s="406">
        <v>404.45586214274419</v>
      </c>
      <c r="AS46" s="406">
        <v>422.60176254932526</v>
      </c>
      <c r="AT46" s="406">
        <v>439.06470237952351</v>
      </c>
      <c r="AU46" s="406">
        <v>453.3188192061358</v>
      </c>
      <c r="AV46" s="406">
        <v>465.77638934413847</v>
      </c>
      <c r="AW46" s="406">
        <v>476.3351315588111</v>
      </c>
      <c r="AX46" s="406">
        <v>484.11476925630984</v>
      </c>
      <c r="AY46" s="406">
        <v>489.55592380645771</v>
      </c>
      <c r="AZ46" s="406">
        <v>493.18898344882729</v>
      </c>
      <c r="BA46" s="406">
        <v>497.74974267601908</v>
      </c>
      <c r="BB46" s="406">
        <v>506.12287046191688</v>
      </c>
      <c r="BC46" s="406">
        <v>517.95422661775854</v>
      </c>
    </row>
    <row r="47" spans="2:55">
      <c r="B47" s="405" t="s">
        <v>360</v>
      </c>
      <c r="C47" s="406">
        <v>71.310154809661057</v>
      </c>
      <c r="D47" s="406">
        <v>63.039639420701974</v>
      </c>
      <c r="E47" s="406">
        <v>57.732072288749507</v>
      </c>
      <c r="F47" s="406">
        <v>55.431783047048619</v>
      </c>
      <c r="G47" s="406">
        <v>56.285444872925503</v>
      </c>
      <c r="H47" s="406">
        <v>59.636506807851596</v>
      </c>
      <c r="I47" s="406">
        <v>65.343417205585396</v>
      </c>
      <c r="J47" s="406">
        <v>73.169386705642168</v>
      </c>
      <c r="K47" s="406">
        <v>82.790563947519814</v>
      </c>
      <c r="L47" s="406">
        <v>93.828963878835324</v>
      </c>
      <c r="M47" s="406">
        <v>105.83858071686652</v>
      </c>
      <c r="N47" s="406">
        <v>118.35147390787937</v>
      </c>
      <c r="O47" s="406">
        <v>131.02396707058364</v>
      </c>
      <c r="P47" s="406">
        <v>143.63416836902212</v>
      </c>
      <c r="Q47" s="406">
        <v>156.06306320514952</v>
      </c>
      <c r="R47" s="406">
        <v>168.32987627431515</v>
      </c>
      <c r="S47" s="406">
        <v>180.52023543008204</v>
      </c>
      <c r="T47" s="406">
        <v>192.63604725557556</v>
      </c>
      <c r="U47" s="406">
        <v>204.58337923190476</v>
      </c>
      <c r="V47" s="406">
        <v>216.17217748715444</v>
      </c>
      <c r="W47" s="406">
        <v>227.49524510281705</v>
      </c>
      <c r="X47" s="406">
        <v>238.47838199118002</v>
      </c>
      <c r="Y47" s="406">
        <v>248.97477189489734</v>
      </c>
      <c r="Z47" s="406">
        <v>258.78218316560475</v>
      </c>
      <c r="AA47" s="406">
        <v>267.65201534479246</v>
      </c>
      <c r="AB47" s="406">
        <v>275.30971094132997</v>
      </c>
      <c r="AC47" s="406">
        <v>281.51948986571432</v>
      </c>
      <c r="AD47" s="406">
        <v>286.30643517101589</v>
      </c>
      <c r="AE47" s="406">
        <v>289.95234559052437</v>
      </c>
      <c r="AF47" s="406">
        <v>292.92450469099276</v>
      </c>
      <c r="AG47" s="406">
        <v>295.8280947001661</v>
      </c>
      <c r="AH47" s="406">
        <v>299.32944605470635</v>
      </c>
      <c r="AI47" s="406">
        <v>304.03854577548435</v>
      </c>
      <c r="AJ47" s="406">
        <v>310.48823248489282</v>
      </c>
      <c r="AK47" s="406">
        <v>319.14413387194514</v>
      </c>
      <c r="AL47" s="406">
        <v>330.42072299592246</v>
      </c>
      <c r="AM47" s="406">
        <v>345.05452319325747</v>
      </c>
      <c r="AN47" s="406">
        <v>362.63179003245324</v>
      </c>
      <c r="AO47" s="406">
        <v>382.345594613233</v>
      </c>
      <c r="AP47" s="406">
        <v>403.20226339368207</v>
      </c>
      <c r="AQ47" s="406">
        <v>424.08592238023306</v>
      </c>
      <c r="AR47" s="406">
        <v>444.13935349701586</v>
      </c>
      <c r="AS47" s="406">
        <v>462.46898879092231</v>
      </c>
      <c r="AT47" s="406">
        <v>478.46401739022764</v>
      </c>
      <c r="AU47" s="406">
        <v>491.73739963517261</v>
      </c>
      <c r="AV47" s="406">
        <v>502.97053310567634</v>
      </c>
      <c r="AW47" s="406">
        <v>511.28495881124485</v>
      </c>
      <c r="AX47" s="406">
        <v>517.2206569222833</v>
      </c>
      <c r="AY47" s="406">
        <v>521.41050396187154</v>
      </c>
      <c r="AZ47" s="406">
        <v>524.39481514015404</v>
      </c>
      <c r="BA47" s="406">
        <v>529.48114718252828</v>
      </c>
      <c r="BB47" s="406">
        <v>539.60553520515373</v>
      </c>
      <c r="BC47" s="406">
        <v>555.0871406528729</v>
      </c>
    </row>
    <row r="48" spans="2:55">
      <c r="B48" s="405" t="s">
        <v>361</v>
      </c>
      <c r="C48" s="406">
        <v>78.572368553533877</v>
      </c>
      <c r="D48" s="406">
        <v>71.800044234948629</v>
      </c>
      <c r="E48" s="406">
        <v>68.260349939921397</v>
      </c>
      <c r="F48" s="406">
        <v>67.994809968339226</v>
      </c>
      <c r="G48" s="406">
        <v>70.121116132962797</v>
      </c>
      <c r="H48" s="406">
        <v>74.37710909558254</v>
      </c>
      <c r="I48" s="406">
        <v>80.673759250708258</v>
      </c>
      <c r="J48" s="406">
        <v>88.859018731561662</v>
      </c>
      <c r="K48" s="406">
        <v>98.696786916504706</v>
      </c>
      <c r="L48" s="406">
        <v>109.8911318221778</v>
      </c>
      <c r="M48" s="406">
        <v>122.06943072586002</v>
      </c>
      <c r="N48" s="406">
        <v>134.79793489818874</v>
      </c>
      <c r="O48" s="406">
        <v>147.75463168464051</v>
      </c>
      <c r="P48" s="406">
        <v>160.74376400162251</v>
      </c>
      <c r="Q48" s="406">
        <v>173.66320950455176</v>
      </c>
      <c r="R48" s="406">
        <v>186.54294164050364</v>
      </c>
      <c r="S48" s="406">
        <v>199.43360220636609</v>
      </c>
      <c r="T48" s="406">
        <v>212.29701456103692</v>
      </c>
      <c r="U48" s="406">
        <v>224.99599688933077</v>
      </c>
      <c r="V48" s="406">
        <v>237.31251336120755</v>
      </c>
      <c r="W48" s="406">
        <v>249.29438829581008</v>
      </c>
      <c r="X48" s="406">
        <v>260.8297183546685</v>
      </c>
      <c r="Y48" s="406">
        <v>271.73612063033596</v>
      </c>
      <c r="Z48" s="406">
        <v>281.76700017368762</v>
      </c>
      <c r="AA48" s="406">
        <v>290.63628333815785</v>
      </c>
      <c r="AB48" s="406">
        <v>298.03819526383586</v>
      </c>
      <c r="AC48" s="406">
        <v>303.75919508531689</v>
      </c>
      <c r="AD48" s="406">
        <v>307.89110877192826</v>
      </c>
      <c r="AE48" s="406">
        <v>310.81390542528698</v>
      </c>
      <c r="AF48" s="406">
        <v>313.12211476058326</v>
      </c>
      <c r="AG48" s="406">
        <v>315.56906908138814</v>
      </c>
      <c r="AH48" s="406">
        <v>319.0249918977114</v>
      </c>
      <c r="AI48" s="406">
        <v>324.27126739084645</v>
      </c>
      <c r="AJ48" s="406">
        <v>331.97699397129713</v>
      </c>
      <c r="AK48" s="406">
        <v>342.71156685032901</v>
      </c>
      <c r="AL48" s="406">
        <v>356.87220551826664</v>
      </c>
      <c r="AM48" s="406">
        <v>374.90024602377002</v>
      </c>
      <c r="AN48" s="406">
        <v>395.89324172439945</v>
      </c>
      <c r="AO48" s="406">
        <v>418.61163878085858</v>
      </c>
      <c r="AP48" s="406">
        <v>441.69468115385428</v>
      </c>
      <c r="AQ48" s="406">
        <v>463.79495047447904</v>
      </c>
      <c r="AR48" s="406">
        <v>484.21625624839277</v>
      </c>
      <c r="AS48" s="406">
        <v>502.2187814145218</v>
      </c>
      <c r="AT48" s="406">
        <v>517.33108390639222</v>
      </c>
      <c r="AU48" s="406">
        <v>529.27975459978097</v>
      </c>
      <c r="AV48" s="406">
        <v>538.06477157346137</v>
      </c>
      <c r="AW48" s="406">
        <v>544.34777423099194</v>
      </c>
      <c r="AX48" s="406">
        <v>548.88208577775742</v>
      </c>
      <c r="AY48" s="406">
        <v>552.31515839512213</v>
      </c>
      <c r="AZ48" s="406">
        <v>555.21977005940914</v>
      </c>
      <c r="BA48" s="406">
        <v>560.97342067609588</v>
      </c>
      <c r="BB48" s="406">
        <v>574.04784918229313</v>
      </c>
      <c r="BC48" s="406">
        <v>594.89351593341576</v>
      </c>
    </row>
    <row r="49" spans="2:55">
      <c r="B49" s="405" t="s">
        <v>362</v>
      </c>
      <c r="C49" s="406">
        <v>86.678821341347529</v>
      </c>
      <c r="D49" s="406">
        <v>81.785680233585481</v>
      </c>
      <c r="E49" s="406">
        <v>80.459388308276445</v>
      </c>
      <c r="F49" s="406">
        <v>81.578628857457403</v>
      </c>
      <c r="G49" s="406">
        <v>84.699022487091156</v>
      </c>
      <c r="H49" s="406">
        <v>89.614238316135982</v>
      </c>
      <c r="I49" s="406">
        <v>96.31760875748536</v>
      </c>
      <c r="J49" s="406">
        <v>104.74508184689928</v>
      </c>
      <c r="K49" s="406">
        <v>114.74422457786306</v>
      </c>
      <c r="L49" s="406">
        <v>126.09752690352352</v>
      </c>
      <c r="M49" s="406">
        <v>138.4669263175395</v>
      </c>
      <c r="N49" s="406">
        <v>151.44478717467507</v>
      </c>
      <c r="O49" s="406">
        <v>164.74272578773497</v>
      </c>
      <c r="P49" s="406">
        <v>178.18685257219605</v>
      </c>
      <c r="Q49" s="406">
        <v>191.69338666552233</v>
      </c>
      <c r="R49" s="406">
        <v>205.25817264335723</v>
      </c>
      <c r="S49" s="406">
        <v>218.89466503208848</v>
      </c>
      <c r="T49" s="406">
        <v>232.52146743174819</v>
      </c>
      <c r="U49" s="406">
        <v>245.97237370235905</v>
      </c>
      <c r="V49" s="406">
        <v>258.98848300208692</v>
      </c>
      <c r="W49" s="406">
        <v>271.57330125193522</v>
      </c>
      <c r="X49" s="406">
        <v>283.58073560416244</v>
      </c>
      <c r="Y49" s="406">
        <v>294.78002416678811</v>
      </c>
      <c r="Z49" s="406">
        <v>304.88212424068917</v>
      </c>
      <c r="AA49" s="406">
        <v>313.56296784643865</v>
      </c>
      <c r="AB49" s="406">
        <v>320.52759342262948</v>
      </c>
      <c r="AC49" s="406">
        <v>325.58826769205677</v>
      </c>
      <c r="AD49" s="406">
        <v>328.90462360992012</v>
      </c>
      <c r="AE49" s="406">
        <v>330.97549626883449</v>
      </c>
      <c r="AF49" s="406">
        <v>332.54999401357469</v>
      </c>
      <c r="AG49" s="406">
        <v>334.61862667230855</v>
      </c>
      <c r="AH49" s="406">
        <v>338.29087405162898</v>
      </c>
      <c r="AI49" s="406">
        <v>344.54752884208847</v>
      </c>
      <c r="AJ49" s="406">
        <v>354.21204087505879</v>
      </c>
      <c r="AK49" s="406">
        <v>367.86302211166384</v>
      </c>
      <c r="AL49" s="406">
        <v>385.48861725842727</v>
      </c>
      <c r="AM49" s="406">
        <v>407.16662346719687</v>
      </c>
      <c r="AN49" s="406">
        <v>431.50264765904677</v>
      </c>
      <c r="AO49" s="406">
        <v>456.81027446144577</v>
      </c>
      <c r="AP49" s="406">
        <v>481.43642500699116</v>
      </c>
      <c r="AQ49" s="406">
        <v>504.1230745985963</v>
      </c>
      <c r="AR49" s="406">
        <v>524.39806042494592</v>
      </c>
      <c r="AS49" s="406">
        <v>541.65594097512133</v>
      </c>
      <c r="AT49" s="406">
        <v>555.53628689011384</v>
      </c>
      <c r="AU49" s="406">
        <v>564.78361557396136</v>
      </c>
      <c r="AV49" s="406">
        <v>571.29800869253449</v>
      </c>
      <c r="AW49" s="406">
        <v>575.98470245339888</v>
      </c>
      <c r="AX49" s="406">
        <v>579.62104887214275</v>
      </c>
      <c r="AY49" s="406">
        <v>582.89578815969583</v>
      </c>
      <c r="AZ49" s="406">
        <v>585.69365944069864</v>
      </c>
      <c r="BA49" s="406">
        <v>593.07431102369594</v>
      </c>
      <c r="BB49" s="406">
        <v>610.7294514494447</v>
      </c>
      <c r="BC49" s="406">
        <v>639.32181118242238</v>
      </c>
    </row>
    <row r="50" spans="2:55">
      <c r="B50" s="405" t="s">
        <v>363</v>
      </c>
      <c r="C50" s="406">
        <v>96.058177597819878</v>
      </c>
      <c r="D50" s="406">
        <v>93.583787026049762</v>
      </c>
      <c r="E50" s="406">
        <v>93.766442327948994</v>
      </c>
      <c r="F50" s="406">
        <v>95.975726308851179</v>
      </c>
      <c r="G50" s="406">
        <v>99.825272946036534</v>
      </c>
      <c r="H50" s="406">
        <v>105.19914784353668</v>
      </c>
      <c r="I50" s="406">
        <v>112.17754036155532</v>
      </c>
      <c r="J50" s="406">
        <v>120.78037680464341</v>
      </c>
      <c r="K50" s="406">
        <v>130.93684435257774</v>
      </c>
      <c r="L50" s="406">
        <v>142.46555882964759</v>
      </c>
      <c r="M50" s="406">
        <v>155.05451541175592</v>
      </c>
      <c r="N50" s="406">
        <v>168.33700038097666</v>
      </c>
      <c r="O50" s="406">
        <v>182.05442995978967</v>
      </c>
      <c r="P50" s="406">
        <v>196.05769355337469</v>
      </c>
      <c r="Q50" s="406">
        <v>210.23079624741584</v>
      </c>
      <c r="R50" s="406">
        <v>224.53286117655165</v>
      </c>
      <c r="S50" s="406">
        <v>238.93731278949843</v>
      </c>
      <c r="T50" s="406">
        <v>253.33685521304633</v>
      </c>
      <c r="U50" s="406">
        <v>267.52097416694744</v>
      </c>
      <c r="V50" s="406">
        <v>281.18985099417489</v>
      </c>
      <c r="W50" s="406">
        <v>294.30611680475465</v>
      </c>
      <c r="X50" s="406">
        <v>306.67484754442495</v>
      </c>
      <c r="Y50" s="406">
        <v>318.01874986502304</v>
      </c>
      <c r="Z50" s="406">
        <v>328.00414193318983</v>
      </c>
      <c r="AA50" s="406">
        <v>336.31575555503895</v>
      </c>
      <c r="AB50" s="406">
        <v>342.67016052816922</v>
      </c>
      <c r="AC50" s="406">
        <v>346.89409899691981</v>
      </c>
      <c r="AD50" s="406">
        <v>349.22990951706151</v>
      </c>
      <c r="AE50" s="406">
        <v>350.3228474733894</v>
      </c>
      <c r="AF50" s="406">
        <v>351.1807978698792</v>
      </c>
      <c r="AG50" s="406">
        <v>353.08039966419085</v>
      </c>
      <c r="AH50" s="406">
        <v>357.42229746729481</v>
      </c>
      <c r="AI50" s="406">
        <v>365.42569726096156</v>
      </c>
      <c r="AJ50" s="406">
        <v>377.97541668496643</v>
      </c>
      <c r="AK50" s="406">
        <v>395.22056042432285</v>
      </c>
      <c r="AL50" s="406">
        <v>416.62817469607381</v>
      </c>
      <c r="AM50" s="406">
        <v>441.94699589893327</v>
      </c>
      <c r="AN50" s="406">
        <v>469.25760568933612</v>
      </c>
      <c r="AO50" s="406">
        <v>496.48887650652432</v>
      </c>
      <c r="AP50" s="406">
        <v>522.04291879590062</v>
      </c>
      <c r="AQ50" s="406">
        <v>544.79951009823924</v>
      </c>
      <c r="AR50" s="406">
        <v>564.51114747953432</v>
      </c>
      <c r="AS50" s="406">
        <v>580.67278992213392</v>
      </c>
      <c r="AT50" s="406">
        <v>591.80013975286545</v>
      </c>
      <c r="AU50" s="406">
        <v>598.46213578344441</v>
      </c>
      <c r="AV50" s="406">
        <v>603.11576464653263</v>
      </c>
      <c r="AW50" s="406">
        <v>606.70683922592377</v>
      </c>
      <c r="AX50" s="406">
        <v>610.07033151774976</v>
      </c>
      <c r="AY50" s="406">
        <v>613.13656562473454</v>
      </c>
      <c r="AZ50" s="406">
        <v>616.62392117016304</v>
      </c>
      <c r="BA50" s="406">
        <v>626.96047639944618</v>
      </c>
      <c r="BB50" s="406">
        <v>651.53139524328424</v>
      </c>
      <c r="BC50" s="406">
        <v>688.11030301533708</v>
      </c>
    </row>
    <row r="51" spans="2:55">
      <c r="B51" s="405" t="s">
        <v>364</v>
      </c>
      <c r="C51" s="406">
        <v>107.40771092668702</v>
      </c>
      <c r="D51" s="406">
        <v>106.5846859690993</v>
      </c>
      <c r="E51" s="406">
        <v>107.96586386048261</v>
      </c>
      <c r="F51" s="406">
        <v>110.97997683400301</v>
      </c>
      <c r="G51" s="406">
        <v>115.33883110116541</v>
      </c>
      <c r="H51" s="406">
        <v>121.02435015672062</v>
      </c>
      <c r="I51" s="406">
        <v>128.1987307586077</v>
      </c>
      <c r="J51" s="406">
        <v>136.96577803187068</v>
      </c>
      <c r="K51" s="406">
        <v>147.28862235714033</v>
      </c>
      <c r="L51" s="406">
        <v>159.01359802019456</v>
      </c>
      <c r="M51" s="406">
        <v>171.87343491816182</v>
      </c>
      <c r="N51" s="406">
        <v>185.53926462823776</v>
      </c>
      <c r="O51" s="406">
        <v>199.78806628606603</v>
      </c>
      <c r="P51" s="406">
        <v>214.43752146822041</v>
      </c>
      <c r="Q51" s="406">
        <v>229.3362594553108</v>
      </c>
      <c r="R51" s="406">
        <v>244.40273534903238</v>
      </c>
      <c r="S51" s="406">
        <v>259.59261471424765</v>
      </c>
      <c r="T51" s="406">
        <v>274.75552192389603</v>
      </c>
      <c r="U51" s="406">
        <v>289.63626053440464</v>
      </c>
      <c r="V51" s="406">
        <v>303.8971571848582</v>
      </c>
      <c r="W51" s="406">
        <v>317.44100807441794</v>
      </c>
      <c r="X51" s="406">
        <v>330.02693866132836</v>
      </c>
      <c r="Y51" s="406">
        <v>341.32706257731996</v>
      </c>
      <c r="Z51" s="406">
        <v>351.01630504198482</v>
      </c>
      <c r="AA51" s="406">
        <v>358.78843189793645</v>
      </c>
      <c r="AB51" s="406">
        <v>364.35315470856386</v>
      </c>
      <c r="AC51" s="406">
        <v>367.5511656233752</v>
      </c>
      <c r="AD51" s="406">
        <v>368.72591055896402</v>
      </c>
      <c r="AE51" s="406">
        <v>368.78857053035716</v>
      </c>
      <c r="AF51" s="406">
        <v>369.06867618461763</v>
      </c>
      <c r="AG51" s="406">
        <v>371.20535413052431</v>
      </c>
      <c r="AH51" s="406">
        <v>376.96689201899153</v>
      </c>
      <c r="AI51" s="406">
        <v>387.73113404777808</v>
      </c>
      <c r="AJ51" s="406">
        <v>403.95078648969564</v>
      </c>
      <c r="AK51" s="406">
        <v>425.20768311090904</v>
      </c>
      <c r="AL51" s="406">
        <v>450.43356594724452</v>
      </c>
      <c r="AM51" s="406">
        <v>479.0662357345376</v>
      </c>
      <c r="AN51" s="406">
        <v>508.70769860326254</v>
      </c>
      <c r="AO51" s="406">
        <v>537.27600044723442</v>
      </c>
      <c r="AP51" s="406">
        <v>563.27296808424467</v>
      </c>
      <c r="AQ51" s="406">
        <v>585.68592892031756</v>
      </c>
      <c r="AR51" s="406">
        <v>604.4852106199138</v>
      </c>
      <c r="AS51" s="406">
        <v>617.83492073971854</v>
      </c>
      <c r="AT51" s="406">
        <v>626.32142199903751</v>
      </c>
      <c r="AU51" s="406">
        <v>630.74862310668857</v>
      </c>
      <c r="AV51" s="406">
        <v>634.01435511317788</v>
      </c>
      <c r="AW51" s="406">
        <v>637.15035274041293</v>
      </c>
      <c r="AX51" s="406">
        <v>640.1384225381579</v>
      </c>
      <c r="AY51" s="406">
        <v>643.86682413359085</v>
      </c>
      <c r="AZ51" s="406">
        <v>649.17554289972065</v>
      </c>
      <c r="BA51" s="406">
        <v>664.43994307196351</v>
      </c>
      <c r="BB51" s="406">
        <v>695.74926495509976</v>
      </c>
      <c r="BC51" s="406">
        <v>743.63591467660149</v>
      </c>
    </row>
    <row r="52" spans="2:55">
      <c r="B52" s="405" t="s">
        <v>365</v>
      </c>
      <c r="C52" s="406">
        <v>120.06161246065999</v>
      </c>
      <c r="D52" s="406">
        <v>120.56594637263912</v>
      </c>
      <c r="E52" s="406">
        <v>122.8391853183148</v>
      </c>
      <c r="F52" s="406">
        <v>126.41706260399899</v>
      </c>
      <c r="G52" s="406">
        <v>131.12078547093463</v>
      </c>
      <c r="H52" s="406">
        <v>137.02633863430879</v>
      </c>
      <c r="I52" s="406">
        <v>144.37945568808658</v>
      </c>
      <c r="J52" s="406">
        <v>153.31232605125803</v>
      </c>
      <c r="K52" s="406">
        <v>163.81206050251262</v>
      </c>
      <c r="L52" s="406">
        <v>175.77790070481785</v>
      </c>
      <c r="M52" s="406">
        <v>188.98553594950093</v>
      </c>
      <c r="N52" s="406">
        <v>203.15406446235056</v>
      </c>
      <c r="O52" s="406">
        <v>218.0292568658611</v>
      </c>
      <c r="P52" s="406">
        <v>233.39104953400897</v>
      </c>
      <c r="Q52" s="406">
        <v>249.04717329218147</v>
      </c>
      <c r="R52" s="406">
        <v>264.90221379248499</v>
      </c>
      <c r="S52" s="406">
        <v>280.87613102476274</v>
      </c>
      <c r="T52" s="406">
        <v>296.77631281953887</v>
      </c>
      <c r="U52" s="406">
        <v>312.30605789396679</v>
      </c>
      <c r="V52" s="406">
        <v>327.06477071362184</v>
      </c>
      <c r="W52" s="406">
        <v>340.89631234599017</v>
      </c>
      <c r="X52" s="406">
        <v>353.50905265582878</v>
      </c>
      <c r="Y52" s="406">
        <v>364.58715115723555</v>
      </c>
      <c r="Z52" s="406">
        <v>373.81447076276856</v>
      </c>
      <c r="AA52" s="406">
        <v>380.87047582326295</v>
      </c>
      <c r="AB52" s="406">
        <v>385.44946422390387</v>
      </c>
      <c r="AC52" s="406">
        <v>387.39858150080397</v>
      </c>
      <c r="AD52" s="406">
        <v>387.28835031760815</v>
      </c>
      <c r="AE52" s="406">
        <v>386.37216061670756</v>
      </c>
      <c r="AF52" s="406">
        <v>386.40687437557972</v>
      </c>
      <c r="AG52" s="406">
        <v>389.51428494895328</v>
      </c>
      <c r="AH52" s="406">
        <v>397.78697413937579</v>
      </c>
      <c r="AI52" s="406">
        <v>412.20851932143449</v>
      </c>
      <c r="AJ52" s="406">
        <v>432.63264134385287</v>
      </c>
      <c r="AK52" s="406">
        <v>458.03838598471697</v>
      </c>
      <c r="AL52" s="406">
        <v>486.75727331213841</v>
      </c>
      <c r="AM52" s="406">
        <v>518.06116226336383</v>
      </c>
      <c r="AN52" s="406">
        <v>549.48599233912751</v>
      </c>
      <c r="AO52" s="406">
        <v>578.96608384721492</v>
      </c>
      <c r="AP52" s="406">
        <v>605.05264493137895</v>
      </c>
      <c r="AQ52" s="406">
        <v>626.78087529921379</v>
      </c>
      <c r="AR52" s="406">
        <v>642.6788182682626</v>
      </c>
      <c r="AS52" s="406">
        <v>653.31455546590212</v>
      </c>
      <c r="AT52" s="406">
        <v>659.54869787099562</v>
      </c>
      <c r="AU52" s="406">
        <v>662.13064730021938</v>
      </c>
      <c r="AV52" s="406">
        <v>664.6318636855724</v>
      </c>
      <c r="AW52" s="406">
        <v>667.09946440548629</v>
      </c>
      <c r="AX52" s="406">
        <v>670.65861336403202</v>
      </c>
      <c r="AY52" s="406">
        <v>676.36470840919173</v>
      </c>
      <c r="AZ52" s="406">
        <v>685.26326623402906</v>
      </c>
      <c r="BA52" s="406">
        <v>704.1784594887207</v>
      </c>
      <c r="BB52" s="406">
        <v>745.32538498937663</v>
      </c>
      <c r="BC52" s="406">
        <v>810.04803823267707</v>
      </c>
    </row>
    <row r="53" spans="2:55">
      <c r="B53" s="405" t="s">
        <v>366</v>
      </c>
      <c r="C53" s="406">
        <v>133.79251463042306</v>
      </c>
      <c r="D53" s="406">
        <v>135.29735538244825</v>
      </c>
      <c r="E53" s="406">
        <v>138.19808037188687</v>
      </c>
      <c r="F53" s="406">
        <v>142.15520020411131</v>
      </c>
      <c r="G53" s="406">
        <v>147.09682656936778</v>
      </c>
      <c r="H53" s="406">
        <v>153.20131300806565</v>
      </c>
      <c r="I53" s="406">
        <v>160.72896908016835</v>
      </c>
      <c r="J53" s="406">
        <v>169.82641362413378</v>
      </c>
      <c r="K53" s="406">
        <v>180.53697689211756</v>
      </c>
      <c r="L53" s="406">
        <v>192.81538189243972</v>
      </c>
      <c r="M53" s="406">
        <v>206.4975668733652</v>
      </c>
      <c r="N53" s="406">
        <v>221.27170019525644</v>
      </c>
      <c r="O53" s="406">
        <v>236.84714682006219</v>
      </c>
      <c r="P53" s="406">
        <v>252.95708138571499</v>
      </c>
      <c r="Q53" s="406">
        <v>269.40158830890306</v>
      </c>
      <c r="R53" s="406">
        <v>286.0492895488847</v>
      </c>
      <c r="S53" s="406">
        <v>302.78992587765458</v>
      </c>
      <c r="T53" s="406">
        <v>319.39486738639988</v>
      </c>
      <c r="U53" s="406">
        <v>335.49252975790949</v>
      </c>
      <c r="V53" s="406">
        <v>350.6165998293705</v>
      </c>
      <c r="W53" s="406">
        <v>364.54030740901487</v>
      </c>
      <c r="X53" s="406">
        <v>377.00090501904089</v>
      </c>
      <c r="Y53" s="406">
        <v>387.69697314417738</v>
      </c>
      <c r="Z53" s="406">
        <v>396.29180364192734</v>
      </c>
      <c r="AA53" s="406">
        <v>402.43719105609142</v>
      </c>
      <c r="AB53" s="406">
        <v>405.78646369976042</v>
      </c>
      <c r="AC53" s="406">
        <v>406.30426638688948</v>
      </c>
      <c r="AD53" s="406">
        <v>404.86124881899548</v>
      </c>
      <c r="AE53" s="406">
        <v>403.19483016988079</v>
      </c>
      <c r="AF53" s="406">
        <v>403.67117963064061</v>
      </c>
      <c r="AG53" s="406">
        <v>408.89788203923007</v>
      </c>
      <c r="AH53" s="406">
        <v>420.68301612753027</v>
      </c>
      <c r="AI53" s="406">
        <v>439.42535123747751</v>
      </c>
      <c r="AJ53" s="406">
        <v>464.31937772818998</v>
      </c>
      <c r="AK53" s="406">
        <v>493.62482787011993</v>
      </c>
      <c r="AL53" s="406">
        <v>525.10326870467838</v>
      </c>
      <c r="AM53" s="406">
        <v>558.54146284620845</v>
      </c>
      <c r="AN53" s="406">
        <v>591.4177441804718</v>
      </c>
      <c r="AO53" s="406">
        <v>621.57994030415603</v>
      </c>
      <c r="AP53" s="406">
        <v>647.52502116395215</v>
      </c>
      <c r="AQ53" s="406">
        <v>666.16592831274147</v>
      </c>
      <c r="AR53" s="406">
        <v>679.21511326891198</v>
      </c>
      <c r="AS53" s="406">
        <v>687.56789571108879</v>
      </c>
      <c r="AT53" s="406">
        <v>692.01703822188301</v>
      </c>
      <c r="AU53" s="406">
        <v>693.26848128315294</v>
      </c>
      <c r="AV53" s="406">
        <v>694.55055424612272</v>
      </c>
      <c r="AW53" s="406">
        <v>697.34499843338426</v>
      </c>
      <c r="AX53" s="406">
        <v>703.03243580791695</v>
      </c>
      <c r="AY53" s="406">
        <v>712.96296533612701</v>
      </c>
      <c r="AZ53" s="406">
        <v>722.99236723213835</v>
      </c>
      <c r="BA53" s="406">
        <v>747.35408799962897</v>
      </c>
      <c r="BB53" s="406">
        <v>803.86938079830236</v>
      </c>
      <c r="BC53" s="406">
        <v>895.41328978838078</v>
      </c>
    </row>
    <row r="54" spans="2:55">
      <c r="B54" s="405" t="s">
        <v>367</v>
      </c>
      <c r="C54" s="406">
        <v>148.35944604338624</v>
      </c>
      <c r="D54" s="406">
        <v>150.57686727516847</v>
      </c>
      <c r="E54" s="406">
        <v>153.89656836553817</v>
      </c>
      <c r="F54" s="406">
        <v>158.10620601948085</v>
      </c>
      <c r="G54" s="406">
        <v>163.26068416802519</v>
      </c>
      <c r="H54" s="406">
        <v>169.55860658004124</v>
      </c>
      <c r="I54" s="406">
        <v>177.24808680621385</v>
      </c>
      <c r="J54" s="406">
        <v>186.53063395540713</v>
      </c>
      <c r="K54" s="406">
        <v>197.51188003574262</v>
      </c>
      <c r="L54" s="406">
        <v>210.23691293774419</v>
      </c>
      <c r="M54" s="406">
        <v>224.50501459411313</v>
      </c>
      <c r="N54" s="406">
        <v>239.96635806078896</v>
      </c>
      <c r="O54" s="406">
        <v>256.28148119373714</v>
      </c>
      <c r="P54" s="406">
        <v>273.17783974049746</v>
      </c>
      <c r="Q54" s="406">
        <v>290.41993207757685</v>
      </c>
      <c r="R54" s="406">
        <v>307.84731837752668</v>
      </c>
      <c r="S54" s="406">
        <v>325.33687353339673</v>
      </c>
      <c r="T54" s="406">
        <v>342.58266257876835</v>
      </c>
      <c r="U54" s="406">
        <v>359.12834037537817</v>
      </c>
      <c r="V54" s="406">
        <v>374.41723388536917</v>
      </c>
      <c r="W54" s="406">
        <v>388.24797636465092</v>
      </c>
      <c r="X54" s="406">
        <v>400.40141373158519</v>
      </c>
      <c r="Y54" s="406">
        <v>410.55457404500788</v>
      </c>
      <c r="Z54" s="406">
        <v>418.32959892977857</v>
      </c>
      <c r="AA54" s="406">
        <v>423.30688200593232</v>
      </c>
      <c r="AB54" s="406">
        <v>425.21812233642618</v>
      </c>
      <c r="AC54" s="406">
        <v>424.16583945710914</v>
      </c>
      <c r="AD54" s="406">
        <v>421.48053346435614</v>
      </c>
      <c r="AE54" s="406">
        <v>419.66260336360966</v>
      </c>
      <c r="AF54" s="406">
        <v>421.77478808562023</v>
      </c>
      <c r="AG54" s="406">
        <v>430.203304169972</v>
      </c>
      <c r="AH54" s="406">
        <v>446.28953721460323</v>
      </c>
      <c r="AI54" s="406">
        <v>469.77659899522155</v>
      </c>
      <c r="AJ54" s="406">
        <v>499.00431022133557</v>
      </c>
      <c r="AK54" s="406">
        <v>531.47227322958781</v>
      </c>
      <c r="AL54" s="406">
        <v>565.00534420163001</v>
      </c>
      <c r="AM54" s="406">
        <v>600.31736162557104</v>
      </c>
      <c r="AN54" s="406">
        <v>634.64791598588954</v>
      </c>
      <c r="AO54" s="406">
        <v>665.53026781957101</v>
      </c>
      <c r="AP54" s="406">
        <v>688.42757711537365</v>
      </c>
      <c r="AQ54" s="406">
        <v>703.87945078206167</v>
      </c>
      <c r="AR54" s="406">
        <v>714.53078759687901</v>
      </c>
      <c r="AS54" s="406">
        <v>721.18046542344382</v>
      </c>
      <c r="AT54" s="406">
        <v>724.56068592760744</v>
      </c>
      <c r="AU54" s="406">
        <v>723.43995484344089</v>
      </c>
      <c r="AV54" s="406">
        <v>724.40604685022754</v>
      </c>
      <c r="AW54" s="406">
        <v>729.38394852205988</v>
      </c>
      <c r="AX54" s="406">
        <v>740.23925943545464</v>
      </c>
      <c r="AY54" s="406">
        <v>751.44577574100231</v>
      </c>
      <c r="AZ54" s="406">
        <v>762.89074293297051</v>
      </c>
      <c r="BA54" s="406">
        <v>796.21643297223545</v>
      </c>
      <c r="BB54" s="406">
        <v>879.29125024677876</v>
      </c>
      <c r="BC54" s="406">
        <v>1018.1036079398247</v>
      </c>
    </row>
    <row r="55" spans="2:55">
      <c r="B55" s="405" t="s">
        <v>368</v>
      </c>
      <c r="C55" s="406">
        <v>163.54762965145994</v>
      </c>
      <c r="D55" s="406">
        <v>166.24510997255334</v>
      </c>
      <c r="E55" s="406">
        <v>169.82745727542036</v>
      </c>
      <c r="F55" s="406">
        <v>174.26061580068173</v>
      </c>
      <c r="G55" s="406">
        <v>179.62286792828473</v>
      </c>
      <c r="H55" s="406">
        <v>186.09519965716945</v>
      </c>
      <c r="I55" s="406">
        <v>193.95292533787639</v>
      </c>
      <c r="J55" s="406">
        <v>203.46056027019597</v>
      </c>
      <c r="K55" s="406">
        <v>214.85052485103549</v>
      </c>
      <c r="L55" s="406">
        <v>228.14359502920584</v>
      </c>
      <c r="M55" s="406">
        <v>243.08889906577849</v>
      </c>
      <c r="N55" s="406">
        <v>259.27696744548018</v>
      </c>
      <c r="O55" s="406">
        <v>276.37983285995693</v>
      </c>
      <c r="P55" s="406">
        <v>294.07655281478657</v>
      </c>
      <c r="Q55" s="406">
        <v>312.1055845420052</v>
      </c>
      <c r="R55" s="406">
        <v>330.30445323077532</v>
      </c>
      <c r="S55" s="406">
        <v>348.49746196186044</v>
      </c>
      <c r="T55" s="406">
        <v>366.28644479789671</v>
      </c>
      <c r="U55" s="406">
        <v>383.07462839010321</v>
      </c>
      <c r="V55" s="406">
        <v>398.33621107330902</v>
      </c>
      <c r="W55" s="406">
        <v>411.91591718780484</v>
      </c>
      <c r="X55" s="406">
        <v>423.61294920684901</v>
      </c>
      <c r="Y55" s="406">
        <v>433.05317302991546</v>
      </c>
      <c r="Z55" s="406">
        <v>439.73649145569397</v>
      </c>
      <c r="AA55" s="406">
        <v>443.32576955463048</v>
      </c>
      <c r="AB55" s="406">
        <v>443.61908157827492</v>
      </c>
      <c r="AC55" s="406">
        <v>440.93179590583486</v>
      </c>
      <c r="AD55" s="406">
        <v>437.44532036904201</v>
      </c>
      <c r="AE55" s="406">
        <v>436.70409037481215</v>
      </c>
      <c r="AF55" s="406">
        <v>441.60989419171904</v>
      </c>
      <c r="AG55" s="406">
        <v>454.1134682416382</v>
      </c>
      <c r="AH55" s="406">
        <v>475.10179633615689</v>
      </c>
      <c r="AI55" s="406">
        <v>503.36846268312104</v>
      </c>
      <c r="AJ55" s="406">
        <v>536.19936801746371</v>
      </c>
      <c r="AK55" s="406">
        <v>571.10047656447853</v>
      </c>
      <c r="AL55" s="406">
        <v>606.11221595046436</v>
      </c>
      <c r="AM55" s="406">
        <v>643.61577825039365</v>
      </c>
      <c r="AN55" s="406">
        <v>680.12348878134037</v>
      </c>
      <c r="AO55" s="406">
        <v>708.0781626303509</v>
      </c>
      <c r="AP55" s="406">
        <v>727.7361604176474</v>
      </c>
      <c r="AQ55" s="406">
        <v>740.26500082451969</v>
      </c>
      <c r="AR55" s="406">
        <v>749.22231871821987</v>
      </c>
      <c r="AS55" s="406">
        <v>755.29533750163796</v>
      </c>
      <c r="AT55" s="406">
        <v>756.26182061561076</v>
      </c>
      <c r="AU55" s="406">
        <v>752.88510250402487</v>
      </c>
      <c r="AV55" s="406">
        <v>755.59184977191978</v>
      </c>
      <c r="AW55" s="406">
        <v>767.28421311018292</v>
      </c>
      <c r="AX55" s="406">
        <v>779.56946090780582</v>
      </c>
      <c r="AY55" s="406">
        <v>792.38114586667234</v>
      </c>
      <c r="AZ55" s="406">
        <v>805.63073446063902</v>
      </c>
      <c r="BA55" s="406">
        <v>856.48105660014767</v>
      </c>
      <c r="BB55" s="406">
        <v>994.23434080851052</v>
      </c>
      <c r="BC55" s="406">
        <v>1192.1030387376429</v>
      </c>
    </row>
    <row r="56" spans="2:55">
      <c r="B56" s="405" t="s">
        <v>369</v>
      </c>
      <c r="C56" s="406">
        <v>179.19014014015926</v>
      </c>
      <c r="D56" s="406">
        <v>182.16998582890625</v>
      </c>
      <c r="E56" s="406">
        <v>185.9739817167455</v>
      </c>
      <c r="F56" s="406">
        <v>190.63392926533288</v>
      </c>
      <c r="G56" s="406">
        <v>196.17401002883176</v>
      </c>
      <c r="H56" s="406">
        <v>202.82817379194603</v>
      </c>
      <c r="I56" s="406">
        <v>210.85796091563057</v>
      </c>
      <c r="J56" s="406">
        <v>220.73313025132691</v>
      </c>
      <c r="K56" s="406">
        <v>232.65632831121107</v>
      </c>
      <c r="L56" s="406">
        <v>246.62863982119455</v>
      </c>
      <c r="M56" s="406">
        <v>262.28438270431207</v>
      </c>
      <c r="N56" s="406">
        <v>279.25623253215673</v>
      </c>
      <c r="O56" s="406">
        <v>297.17127431500711</v>
      </c>
      <c r="P56" s="406">
        <v>315.65340818491904</v>
      </c>
      <c r="Q56" s="406">
        <v>334.47329473571432</v>
      </c>
      <c r="R56" s="406">
        <v>353.40386639367824</v>
      </c>
      <c r="S56" s="406">
        <v>372.24023044982465</v>
      </c>
      <c r="T56" s="406">
        <v>390.3660355441267</v>
      </c>
      <c r="U56" s="406">
        <v>407.1932022856866</v>
      </c>
      <c r="V56" s="406">
        <v>422.26919656020419</v>
      </c>
      <c r="W56" s="406">
        <v>435.44132160147797</v>
      </c>
      <c r="X56" s="406">
        <v>446.55203267954482</v>
      </c>
      <c r="Y56" s="406">
        <v>454.99040465011007</v>
      </c>
      <c r="Z56" s="406">
        <v>460.35135135530436</v>
      </c>
      <c r="AA56" s="406">
        <v>462.35946541517609</v>
      </c>
      <c r="AB56" s="406">
        <v>460.88644448444887</v>
      </c>
      <c r="AC56" s="406">
        <v>456.74123102609178</v>
      </c>
      <c r="AD56" s="406">
        <v>453.68373197133189</v>
      </c>
      <c r="AE56" s="406">
        <v>455.26126672610923</v>
      </c>
      <c r="AF56" s="406">
        <v>463.89780582251956</v>
      </c>
      <c r="AG56" s="406">
        <v>481.1938738529193</v>
      </c>
      <c r="AH56" s="406">
        <v>507.38756710413008</v>
      </c>
      <c r="AI56" s="406">
        <v>539.72853797050004</v>
      </c>
      <c r="AJ56" s="406">
        <v>575.41079940101656</v>
      </c>
      <c r="AK56" s="406">
        <v>612.14046029430688</v>
      </c>
      <c r="AL56" s="406">
        <v>648.199016488594</v>
      </c>
      <c r="AM56" s="406">
        <v>690.53095398670564</v>
      </c>
      <c r="AN56" s="406">
        <v>724.4273263900642</v>
      </c>
      <c r="AO56" s="406">
        <v>749.09922206161252</v>
      </c>
      <c r="AP56" s="406">
        <v>765.80352247646613</v>
      </c>
      <c r="AQ56" s="406">
        <v>775.62160890027735</v>
      </c>
      <c r="AR56" s="406">
        <v>785.0604825428145</v>
      </c>
      <c r="AS56" s="406">
        <v>788.68781118017057</v>
      </c>
      <c r="AT56" s="406">
        <v>787.36591444299904</v>
      </c>
      <c r="AU56" s="406">
        <v>781.79834359177926</v>
      </c>
      <c r="AV56" s="406">
        <v>794.26093007002305</v>
      </c>
      <c r="AW56" s="406">
        <v>807.54204042238507</v>
      </c>
      <c r="AX56" s="406">
        <v>821.63045600819646</v>
      </c>
      <c r="AY56" s="406">
        <v>836.49056763650321</v>
      </c>
      <c r="AZ56" s="406">
        <v>852.07744607366214</v>
      </c>
      <c r="BA56" s="406">
        <v>953.84089502711038</v>
      </c>
      <c r="BB56" s="406">
        <v>1169.3458320733885</v>
      </c>
      <c r="BC56" s="406">
        <v>1425.5498780627659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0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1</v>
      </c>
      <c r="AA65" s="403">
        <v>1</v>
      </c>
      <c r="AB65" s="403">
        <v>1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1</v>
      </c>
      <c r="Y66" s="403">
        <v>1</v>
      </c>
      <c r="Z66" s="403">
        <v>1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1</v>
      </c>
      <c r="X67" s="403">
        <v>1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1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1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3</v>
      </c>
      <c r="BC69" s="403">
        <v>3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4</v>
      </c>
      <c r="AY70" s="403">
        <v>4</v>
      </c>
      <c r="AZ70" s="403">
        <v>3</v>
      </c>
      <c r="BA70" s="403">
        <v>3</v>
      </c>
      <c r="BB70" s="403">
        <v>3</v>
      </c>
      <c r="BC70" s="403">
        <v>3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1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4</v>
      </c>
      <c r="AX71" s="403">
        <v>4</v>
      </c>
      <c r="AY71" s="403">
        <v>4</v>
      </c>
      <c r="AZ71" s="403">
        <v>3</v>
      </c>
      <c r="BA71" s="403">
        <v>3</v>
      </c>
      <c r="BB71" s="403">
        <v>3</v>
      </c>
      <c r="BC71" s="403">
        <v>3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1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1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2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1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1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2</v>
      </c>
      <c r="AD76" s="403">
        <v>2</v>
      </c>
      <c r="AE76" s="403">
        <v>1</v>
      </c>
      <c r="AF76" s="403">
        <v>1</v>
      </c>
      <c r="AG76" s="403">
        <v>1</v>
      </c>
      <c r="AH76" s="403">
        <v>2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3</v>
      </c>
      <c r="AR76" s="403">
        <v>3</v>
      </c>
      <c r="AS76" s="403">
        <v>3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1</v>
      </c>
      <c r="P77" s="403">
        <v>1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2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3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1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3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1</v>
      </c>
      <c r="W79" s="403">
        <v>1</v>
      </c>
      <c r="X79" s="403">
        <v>1</v>
      </c>
      <c r="Y79" s="403">
        <v>1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2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1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2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1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7</v>
      </c>
      <c r="AG84" s="407">
        <v>17</v>
      </c>
      <c r="AH84" s="407">
        <v>26</v>
      </c>
      <c r="AI84" s="407">
        <v>34</v>
      </c>
      <c r="AJ84" s="407">
        <v>42</v>
      </c>
      <c r="AK84" s="407">
        <v>48</v>
      </c>
      <c r="AL84" s="407">
        <v>54</v>
      </c>
      <c r="AM84" s="407">
        <v>59</v>
      </c>
      <c r="AN84" s="407">
        <v>63</v>
      </c>
      <c r="AO84" s="407">
        <v>65</v>
      </c>
      <c r="AP84" s="407">
        <v>67</v>
      </c>
      <c r="AQ84" s="407">
        <v>67</v>
      </c>
      <c r="AR84" s="407">
        <v>67</v>
      </c>
      <c r="AS84" s="407">
        <v>67</v>
      </c>
      <c r="AT84" s="407">
        <v>66</v>
      </c>
      <c r="AU84" s="407">
        <v>65</v>
      </c>
      <c r="AV84" s="407">
        <v>65</v>
      </c>
      <c r="AW84" s="407">
        <v>66</v>
      </c>
      <c r="AX84" s="407">
        <v>68</v>
      </c>
      <c r="AY84" s="407">
        <v>73</v>
      </c>
      <c r="AZ84" s="407">
        <v>79</v>
      </c>
      <c r="BA84" s="407">
        <v>86</v>
      </c>
      <c r="BB84" s="407">
        <v>93</v>
      </c>
      <c r="BC84" s="407">
        <v>97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14</v>
      </c>
      <c r="X85" s="407">
        <v>40</v>
      </c>
      <c r="Y85" s="407">
        <v>64</v>
      </c>
      <c r="Z85" s="407">
        <v>85</v>
      </c>
      <c r="AA85" s="407">
        <v>105</v>
      </c>
      <c r="AB85" s="407">
        <v>124</v>
      </c>
      <c r="AC85" s="407">
        <v>141</v>
      </c>
      <c r="AD85" s="407">
        <v>157</v>
      </c>
      <c r="AE85" s="407">
        <v>172</v>
      </c>
      <c r="AF85" s="407">
        <v>186</v>
      </c>
      <c r="AG85" s="407">
        <v>199</v>
      </c>
      <c r="AH85" s="407">
        <v>212</v>
      </c>
      <c r="AI85" s="407">
        <v>223</v>
      </c>
      <c r="AJ85" s="407">
        <v>234</v>
      </c>
      <c r="AK85" s="407">
        <v>244</v>
      </c>
      <c r="AL85" s="407">
        <v>253</v>
      </c>
      <c r="AM85" s="407">
        <v>260</v>
      </c>
      <c r="AN85" s="407">
        <v>267</v>
      </c>
      <c r="AO85" s="407">
        <v>271</v>
      </c>
      <c r="AP85" s="407">
        <v>275</v>
      </c>
      <c r="AQ85" s="407">
        <v>277</v>
      </c>
      <c r="AR85" s="407">
        <v>278</v>
      </c>
      <c r="AS85" s="407">
        <v>278</v>
      </c>
      <c r="AT85" s="407">
        <v>279</v>
      </c>
      <c r="AU85" s="407">
        <v>279</v>
      </c>
      <c r="AV85" s="407">
        <v>281</v>
      </c>
      <c r="AW85" s="407">
        <v>284</v>
      </c>
      <c r="AX85" s="407">
        <v>290</v>
      </c>
      <c r="AY85" s="407">
        <v>299</v>
      </c>
      <c r="AZ85" s="407">
        <v>310</v>
      </c>
      <c r="BA85" s="407">
        <v>322</v>
      </c>
      <c r="BB85" s="407">
        <v>332</v>
      </c>
      <c r="BC85" s="407">
        <v>339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21</v>
      </c>
      <c r="U86" s="407">
        <v>66</v>
      </c>
      <c r="V86" s="407">
        <v>105</v>
      </c>
      <c r="W86" s="407">
        <v>138</v>
      </c>
      <c r="X86" s="407">
        <v>169</v>
      </c>
      <c r="Y86" s="407">
        <v>196</v>
      </c>
      <c r="Z86" s="407">
        <v>222</v>
      </c>
      <c r="AA86" s="407">
        <v>246</v>
      </c>
      <c r="AB86" s="407">
        <v>269</v>
      </c>
      <c r="AC86" s="407">
        <v>290</v>
      </c>
      <c r="AD86" s="407">
        <v>309</v>
      </c>
      <c r="AE86" s="407">
        <v>328</v>
      </c>
      <c r="AF86" s="407">
        <v>345</v>
      </c>
      <c r="AG86" s="407">
        <v>361</v>
      </c>
      <c r="AH86" s="407">
        <v>11</v>
      </c>
      <c r="AI86" s="407">
        <v>25</v>
      </c>
      <c r="AJ86" s="407">
        <v>38</v>
      </c>
      <c r="AK86" s="407">
        <v>50</v>
      </c>
      <c r="AL86" s="407">
        <v>61</v>
      </c>
      <c r="AM86" s="407">
        <v>70</v>
      </c>
      <c r="AN86" s="407">
        <v>78</v>
      </c>
      <c r="AO86" s="407">
        <v>85</v>
      </c>
      <c r="AP86" s="407">
        <v>89</v>
      </c>
      <c r="AQ86" s="407">
        <v>93</v>
      </c>
      <c r="AR86" s="407">
        <v>95</v>
      </c>
      <c r="AS86" s="407">
        <v>97</v>
      </c>
      <c r="AT86" s="407">
        <v>99</v>
      </c>
      <c r="AU86" s="407">
        <v>101</v>
      </c>
      <c r="AV86" s="407">
        <v>106</v>
      </c>
      <c r="AW86" s="407">
        <v>114</v>
      </c>
      <c r="AX86" s="407">
        <v>125</v>
      </c>
      <c r="AY86" s="407">
        <v>139</v>
      </c>
      <c r="AZ86" s="407">
        <v>155</v>
      </c>
      <c r="BA86" s="407">
        <v>170</v>
      </c>
      <c r="BB86" s="407">
        <v>183</v>
      </c>
      <c r="BC86" s="407">
        <v>189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39</v>
      </c>
      <c r="S87" s="407">
        <v>97</v>
      </c>
      <c r="T87" s="407">
        <v>151</v>
      </c>
      <c r="U87" s="407">
        <v>199</v>
      </c>
      <c r="V87" s="407">
        <v>240</v>
      </c>
      <c r="W87" s="407">
        <v>277</v>
      </c>
      <c r="X87" s="407">
        <v>310</v>
      </c>
      <c r="Y87" s="407">
        <v>341</v>
      </c>
      <c r="Z87" s="407">
        <v>5</v>
      </c>
      <c r="AA87" s="407">
        <v>32</v>
      </c>
      <c r="AB87" s="407">
        <v>57</v>
      </c>
      <c r="AC87" s="407">
        <v>81</v>
      </c>
      <c r="AD87" s="407">
        <v>103</v>
      </c>
      <c r="AE87" s="407">
        <v>124</v>
      </c>
      <c r="AF87" s="407">
        <v>143</v>
      </c>
      <c r="AG87" s="407">
        <v>161</v>
      </c>
      <c r="AH87" s="407">
        <v>177</v>
      </c>
      <c r="AI87" s="407">
        <v>193</v>
      </c>
      <c r="AJ87" s="407">
        <v>208</v>
      </c>
      <c r="AK87" s="407">
        <v>221</v>
      </c>
      <c r="AL87" s="407">
        <v>233</v>
      </c>
      <c r="AM87" s="407">
        <v>244</v>
      </c>
      <c r="AN87" s="407">
        <v>254</v>
      </c>
      <c r="AO87" s="407">
        <v>261</v>
      </c>
      <c r="AP87" s="407">
        <v>267</v>
      </c>
      <c r="AQ87" s="407">
        <v>272</v>
      </c>
      <c r="AR87" s="407">
        <v>276</v>
      </c>
      <c r="AS87" s="407">
        <v>280</v>
      </c>
      <c r="AT87" s="407">
        <v>285</v>
      </c>
      <c r="AU87" s="407">
        <v>292</v>
      </c>
      <c r="AV87" s="407">
        <v>301</v>
      </c>
      <c r="AW87" s="407">
        <v>315</v>
      </c>
      <c r="AX87" s="407">
        <v>333</v>
      </c>
      <c r="AY87" s="407">
        <v>352</v>
      </c>
      <c r="AZ87" s="407">
        <v>6</v>
      </c>
      <c r="BA87" s="407">
        <v>22</v>
      </c>
      <c r="BB87" s="407">
        <v>34</v>
      </c>
      <c r="BC87" s="407">
        <v>38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19</v>
      </c>
      <c r="Q88" s="407">
        <v>85</v>
      </c>
      <c r="R88" s="407">
        <v>148</v>
      </c>
      <c r="S88" s="407">
        <v>206</v>
      </c>
      <c r="T88" s="407">
        <v>259</v>
      </c>
      <c r="U88" s="407">
        <v>307</v>
      </c>
      <c r="V88" s="407">
        <v>348</v>
      </c>
      <c r="W88" s="407">
        <v>20</v>
      </c>
      <c r="X88" s="407">
        <v>54</v>
      </c>
      <c r="Y88" s="407">
        <v>86</v>
      </c>
      <c r="Z88" s="407">
        <v>117</v>
      </c>
      <c r="AA88" s="407">
        <v>145</v>
      </c>
      <c r="AB88" s="407">
        <v>172</v>
      </c>
      <c r="AC88" s="407">
        <v>198</v>
      </c>
      <c r="AD88" s="407">
        <v>221</v>
      </c>
      <c r="AE88" s="407">
        <v>242</v>
      </c>
      <c r="AF88" s="407">
        <v>262</v>
      </c>
      <c r="AG88" s="407">
        <v>280</v>
      </c>
      <c r="AH88" s="407">
        <v>297</v>
      </c>
      <c r="AI88" s="407">
        <v>313</v>
      </c>
      <c r="AJ88" s="407">
        <v>328</v>
      </c>
      <c r="AK88" s="407">
        <v>342</v>
      </c>
      <c r="AL88" s="407">
        <v>354</v>
      </c>
      <c r="AM88" s="407">
        <v>1</v>
      </c>
      <c r="AN88" s="407">
        <v>11</v>
      </c>
      <c r="AO88" s="407">
        <v>20</v>
      </c>
      <c r="AP88" s="407">
        <v>27</v>
      </c>
      <c r="AQ88" s="407">
        <v>34</v>
      </c>
      <c r="AR88" s="407">
        <v>40</v>
      </c>
      <c r="AS88" s="407">
        <v>47</v>
      </c>
      <c r="AT88" s="407">
        <v>56</v>
      </c>
      <c r="AU88" s="407">
        <v>68</v>
      </c>
      <c r="AV88" s="407">
        <v>83</v>
      </c>
      <c r="AW88" s="407">
        <v>103</v>
      </c>
      <c r="AX88" s="407">
        <v>126</v>
      </c>
      <c r="AY88" s="407">
        <v>148</v>
      </c>
      <c r="AZ88" s="407">
        <v>167</v>
      </c>
      <c r="BA88" s="407">
        <v>182</v>
      </c>
      <c r="BB88" s="407">
        <v>190</v>
      </c>
      <c r="BC88" s="407">
        <v>190</v>
      </c>
    </row>
    <row r="89" spans="2:55">
      <c r="B89" s="407" t="s">
        <v>402</v>
      </c>
      <c r="C89" s="407">
        <v>45</v>
      </c>
      <c r="D89" s="407">
        <v>14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49</v>
      </c>
      <c r="P89" s="407">
        <v>117</v>
      </c>
      <c r="Q89" s="407">
        <v>182</v>
      </c>
      <c r="R89" s="407">
        <v>243</v>
      </c>
      <c r="S89" s="407">
        <v>300</v>
      </c>
      <c r="T89" s="407">
        <v>353</v>
      </c>
      <c r="U89" s="407">
        <v>35</v>
      </c>
      <c r="V89" s="407">
        <v>76</v>
      </c>
      <c r="W89" s="407">
        <v>113</v>
      </c>
      <c r="X89" s="407">
        <v>148</v>
      </c>
      <c r="Y89" s="407">
        <v>182</v>
      </c>
      <c r="Z89" s="407">
        <v>213</v>
      </c>
      <c r="AA89" s="407">
        <v>244</v>
      </c>
      <c r="AB89" s="407">
        <v>272</v>
      </c>
      <c r="AC89" s="407">
        <v>299</v>
      </c>
      <c r="AD89" s="407">
        <v>322</v>
      </c>
      <c r="AE89" s="407">
        <v>344</v>
      </c>
      <c r="AF89" s="407">
        <v>364</v>
      </c>
      <c r="AG89" s="407">
        <v>17</v>
      </c>
      <c r="AH89" s="407">
        <v>33</v>
      </c>
      <c r="AI89" s="407">
        <v>49</v>
      </c>
      <c r="AJ89" s="407">
        <v>64</v>
      </c>
      <c r="AK89" s="407">
        <v>77</v>
      </c>
      <c r="AL89" s="407">
        <v>89</v>
      </c>
      <c r="AM89" s="407">
        <v>101</v>
      </c>
      <c r="AN89" s="407">
        <v>113</v>
      </c>
      <c r="AO89" s="407">
        <v>123</v>
      </c>
      <c r="AP89" s="407">
        <v>133</v>
      </c>
      <c r="AQ89" s="407">
        <v>142</v>
      </c>
      <c r="AR89" s="407">
        <v>152</v>
      </c>
      <c r="AS89" s="407">
        <v>164</v>
      </c>
      <c r="AT89" s="407">
        <v>178</v>
      </c>
      <c r="AU89" s="407">
        <v>196</v>
      </c>
      <c r="AV89" s="407">
        <v>218</v>
      </c>
      <c r="AW89" s="407">
        <v>242</v>
      </c>
      <c r="AX89" s="407">
        <v>267</v>
      </c>
      <c r="AY89" s="407">
        <v>290</v>
      </c>
      <c r="AZ89" s="407">
        <v>307</v>
      </c>
      <c r="BA89" s="407">
        <v>317</v>
      </c>
      <c r="BB89" s="407">
        <v>322</v>
      </c>
      <c r="BC89" s="407">
        <v>318</v>
      </c>
    </row>
    <row r="90" spans="2:55">
      <c r="B90" s="407" t="s">
        <v>403</v>
      </c>
      <c r="C90" s="407">
        <v>132</v>
      </c>
      <c r="D90" s="407">
        <v>84</v>
      </c>
      <c r="E90" s="407">
        <v>28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5</v>
      </c>
      <c r="N90" s="407">
        <v>69</v>
      </c>
      <c r="O90" s="407">
        <v>136</v>
      </c>
      <c r="P90" s="407">
        <v>203</v>
      </c>
      <c r="Q90" s="407">
        <v>267</v>
      </c>
      <c r="R90" s="407">
        <v>327</v>
      </c>
      <c r="S90" s="407">
        <v>17</v>
      </c>
      <c r="T90" s="407">
        <v>67</v>
      </c>
      <c r="U90" s="407">
        <v>113</v>
      </c>
      <c r="V90" s="407">
        <v>154</v>
      </c>
      <c r="W90" s="407">
        <v>193</v>
      </c>
      <c r="X90" s="407">
        <v>229</v>
      </c>
      <c r="Y90" s="407">
        <v>263</v>
      </c>
      <c r="Z90" s="407">
        <v>296</v>
      </c>
      <c r="AA90" s="407">
        <v>328</v>
      </c>
      <c r="AB90" s="407">
        <v>357</v>
      </c>
      <c r="AC90" s="407">
        <v>19</v>
      </c>
      <c r="AD90" s="407">
        <v>43</v>
      </c>
      <c r="AE90" s="407">
        <v>64</v>
      </c>
      <c r="AF90" s="407">
        <v>83</v>
      </c>
      <c r="AG90" s="407">
        <v>100</v>
      </c>
      <c r="AH90" s="407">
        <v>116</v>
      </c>
      <c r="AI90" s="407">
        <v>131</v>
      </c>
      <c r="AJ90" s="407">
        <v>145</v>
      </c>
      <c r="AK90" s="407">
        <v>158</v>
      </c>
      <c r="AL90" s="407">
        <v>170</v>
      </c>
      <c r="AM90" s="407">
        <v>183</v>
      </c>
      <c r="AN90" s="407">
        <v>196</v>
      </c>
      <c r="AO90" s="407">
        <v>208</v>
      </c>
      <c r="AP90" s="407">
        <v>221</v>
      </c>
      <c r="AQ90" s="407">
        <v>234</v>
      </c>
      <c r="AR90" s="407">
        <v>248</v>
      </c>
      <c r="AS90" s="407">
        <v>266</v>
      </c>
      <c r="AT90" s="407">
        <v>287</v>
      </c>
      <c r="AU90" s="407">
        <v>311</v>
      </c>
      <c r="AV90" s="407">
        <v>338</v>
      </c>
      <c r="AW90" s="407">
        <v>1</v>
      </c>
      <c r="AX90" s="407">
        <v>27</v>
      </c>
      <c r="AY90" s="407">
        <v>48</v>
      </c>
      <c r="AZ90" s="407">
        <v>61</v>
      </c>
      <c r="BA90" s="407">
        <v>67</v>
      </c>
      <c r="BB90" s="407">
        <v>68</v>
      </c>
      <c r="BC90" s="407">
        <v>61</v>
      </c>
    </row>
    <row r="91" spans="2:55">
      <c r="B91" s="407" t="s">
        <v>404</v>
      </c>
      <c r="C91" s="407">
        <v>187</v>
      </c>
      <c r="D91" s="407">
        <v>128</v>
      </c>
      <c r="E91" s="407">
        <v>69</v>
      </c>
      <c r="F91" s="407">
        <v>16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25</v>
      </c>
      <c r="M91" s="407">
        <v>83</v>
      </c>
      <c r="N91" s="407">
        <v>147</v>
      </c>
      <c r="O91" s="407">
        <v>213</v>
      </c>
      <c r="P91" s="407">
        <v>278</v>
      </c>
      <c r="Q91" s="407">
        <v>339</v>
      </c>
      <c r="R91" s="407">
        <v>31</v>
      </c>
      <c r="S91" s="407">
        <v>84</v>
      </c>
      <c r="T91" s="407">
        <v>133</v>
      </c>
      <c r="U91" s="407">
        <v>179</v>
      </c>
      <c r="V91" s="407">
        <v>220</v>
      </c>
      <c r="W91" s="407">
        <v>259</v>
      </c>
      <c r="X91" s="407">
        <v>295</v>
      </c>
      <c r="Y91" s="407">
        <v>331</v>
      </c>
      <c r="Z91" s="407">
        <v>365</v>
      </c>
      <c r="AA91" s="407">
        <v>32</v>
      </c>
      <c r="AB91" s="407">
        <v>61</v>
      </c>
      <c r="AC91" s="407">
        <v>88</v>
      </c>
      <c r="AD91" s="407">
        <v>112</v>
      </c>
      <c r="AE91" s="407">
        <v>132</v>
      </c>
      <c r="AF91" s="407">
        <v>150</v>
      </c>
      <c r="AG91" s="407">
        <v>166</v>
      </c>
      <c r="AH91" s="407">
        <v>181</v>
      </c>
      <c r="AI91" s="407">
        <v>195</v>
      </c>
      <c r="AJ91" s="407">
        <v>208</v>
      </c>
      <c r="AK91" s="407">
        <v>220</v>
      </c>
      <c r="AL91" s="407">
        <v>233</v>
      </c>
      <c r="AM91" s="407">
        <v>247</v>
      </c>
      <c r="AN91" s="407">
        <v>262</v>
      </c>
      <c r="AO91" s="407">
        <v>277</v>
      </c>
      <c r="AP91" s="407">
        <v>293</v>
      </c>
      <c r="AQ91" s="407">
        <v>311</v>
      </c>
      <c r="AR91" s="407">
        <v>332</v>
      </c>
      <c r="AS91" s="407">
        <v>356</v>
      </c>
      <c r="AT91" s="407">
        <v>19</v>
      </c>
      <c r="AU91" s="407">
        <v>49</v>
      </c>
      <c r="AV91" s="407">
        <v>80</v>
      </c>
      <c r="AW91" s="407">
        <v>109</v>
      </c>
      <c r="AX91" s="407">
        <v>134</v>
      </c>
      <c r="AY91" s="407">
        <v>152</v>
      </c>
      <c r="AZ91" s="407">
        <v>160</v>
      </c>
      <c r="BA91" s="407">
        <v>161</v>
      </c>
      <c r="BB91" s="407">
        <v>158</v>
      </c>
      <c r="BC91" s="407">
        <v>146</v>
      </c>
    </row>
    <row r="92" spans="2:55">
      <c r="B92" s="407" t="s">
        <v>405</v>
      </c>
      <c r="C92" s="407">
        <v>216</v>
      </c>
      <c r="D92" s="407">
        <v>154</v>
      </c>
      <c r="E92" s="407">
        <v>97</v>
      </c>
      <c r="F92" s="407">
        <v>50</v>
      </c>
      <c r="G92" s="407">
        <v>16</v>
      </c>
      <c r="H92" s="407">
        <v>0</v>
      </c>
      <c r="I92" s="407">
        <v>0</v>
      </c>
      <c r="J92" s="407">
        <v>12</v>
      </c>
      <c r="K92" s="407">
        <v>46</v>
      </c>
      <c r="L92" s="407">
        <v>94</v>
      </c>
      <c r="M92" s="407">
        <v>153</v>
      </c>
      <c r="N92" s="407">
        <v>215</v>
      </c>
      <c r="O92" s="407">
        <v>279</v>
      </c>
      <c r="P92" s="407">
        <v>341</v>
      </c>
      <c r="Q92" s="407">
        <v>34</v>
      </c>
      <c r="R92" s="407">
        <v>88</v>
      </c>
      <c r="S92" s="407">
        <v>139</v>
      </c>
      <c r="T92" s="407">
        <v>187</v>
      </c>
      <c r="U92" s="407">
        <v>232</v>
      </c>
      <c r="V92" s="407">
        <v>273</v>
      </c>
      <c r="W92" s="407">
        <v>312</v>
      </c>
      <c r="X92" s="407">
        <v>349</v>
      </c>
      <c r="Y92" s="407">
        <v>20</v>
      </c>
      <c r="Z92" s="407">
        <v>54</v>
      </c>
      <c r="AA92" s="407">
        <v>87</v>
      </c>
      <c r="AB92" s="407">
        <v>116</v>
      </c>
      <c r="AC92" s="407">
        <v>142</v>
      </c>
      <c r="AD92" s="407">
        <v>165</v>
      </c>
      <c r="AE92" s="407">
        <v>185</v>
      </c>
      <c r="AF92" s="407">
        <v>201</v>
      </c>
      <c r="AG92" s="407">
        <v>215</v>
      </c>
      <c r="AH92" s="407">
        <v>228</v>
      </c>
      <c r="AI92" s="407">
        <v>241</v>
      </c>
      <c r="AJ92" s="407">
        <v>253</v>
      </c>
      <c r="AK92" s="407">
        <v>266</v>
      </c>
      <c r="AL92" s="407">
        <v>279</v>
      </c>
      <c r="AM92" s="407">
        <v>294</v>
      </c>
      <c r="AN92" s="407">
        <v>312</v>
      </c>
      <c r="AO92" s="407">
        <v>330</v>
      </c>
      <c r="AP92" s="407">
        <v>352</v>
      </c>
      <c r="AQ92" s="407">
        <v>11</v>
      </c>
      <c r="AR92" s="407">
        <v>39</v>
      </c>
      <c r="AS92" s="407">
        <v>71</v>
      </c>
      <c r="AT92" s="407">
        <v>105</v>
      </c>
      <c r="AU92" s="407">
        <v>139</v>
      </c>
      <c r="AV92" s="407">
        <v>171</v>
      </c>
      <c r="AW92" s="407">
        <v>199</v>
      </c>
      <c r="AX92" s="407">
        <v>220</v>
      </c>
      <c r="AY92" s="407">
        <v>233</v>
      </c>
      <c r="AZ92" s="407">
        <v>236</v>
      </c>
      <c r="BA92" s="407">
        <v>233</v>
      </c>
      <c r="BB92" s="407">
        <v>224</v>
      </c>
      <c r="BC92" s="407">
        <v>209</v>
      </c>
    </row>
    <row r="93" spans="2:55">
      <c r="B93" s="407" t="s">
        <v>406</v>
      </c>
      <c r="C93" s="407">
        <v>240</v>
      </c>
      <c r="D93" s="407">
        <v>179</v>
      </c>
      <c r="E93" s="407">
        <v>128</v>
      </c>
      <c r="F93" s="407">
        <v>88</v>
      </c>
      <c r="G93" s="407">
        <v>62</v>
      </c>
      <c r="H93" s="407">
        <v>50</v>
      </c>
      <c r="I93" s="407">
        <v>55</v>
      </c>
      <c r="J93" s="407">
        <v>76</v>
      </c>
      <c r="K93" s="407">
        <v>114</v>
      </c>
      <c r="L93" s="407">
        <v>163</v>
      </c>
      <c r="M93" s="407">
        <v>220</v>
      </c>
      <c r="N93" s="407">
        <v>280</v>
      </c>
      <c r="O93" s="407">
        <v>340</v>
      </c>
      <c r="P93" s="407">
        <v>33</v>
      </c>
      <c r="Q93" s="407">
        <v>87</v>
      </c>
      <c r="R93" s="407">
        <v>139</v>
      </c>
      <c r="S93" s="407">
        <v>188</v>
      </c>
      <c r="T93" s="407">
        <v>234</v>
      </c>
      <c r="U93" s="407">
        <v>278</v>
      </c>
      <c r="V93" s="407">
        <v>319</v>
      </c>
      <c r="W93" s="407">
        <v>358</v>
      </c>
      <c r="X93" s="407">
        <v>30</v>
      </c>
      <c r="Y93" s="407">
        <v>66</v>
      </c>
      <c r="Z93" s="407">
        <v>101</v>
      </c>
      <c r="AA93" s="407">
        <v>133</v>
      </c>
      <c r="AB93" s="407">
        <v>162</v>
      </c>
      <c r="AC93" s="407">
        <v>187</v>
      </c>
      <c r="AD93" s="407">
        <v>209</v>
      </c>
      <c r="AE93" s="407">
        <v>226</v>
      </c>
      <c r="AF93" s="407">
        <v>241</v>
      </c>
      <c r="AG93" s="407">
        <v>253</v>
      </c>
      <c r="AH93" s="407">
        <v>264</v>
      </c>
      <c r="AI93" s="407">
        <v>275</v>
      </c>
      <c r="AJ93" s="407">
        <v>287</v>
      </c>
      <c r="AK93" s="407">
        <v>300</v>
      </c>
      <c r="AL93" s="407">
        <v>314</v>
      </c>
      <c r="AM93" s="407">
        <v>332</v>
      </c>
      <c r="AN93" s="407">
        <v>353</v>
      </c>
      <c r="AO93" s="407">
        <v>12</v>
      </c>
      <c r="AP93" s="407">
        <v>39</v>
      </c>
      <c r="AQ93" s="407">
        <v>71</v>
      </c>
      <c r="AR93" s="407">
        <v>107</v>
      </c>
      <c r="AS93" s="407">
        <v>145</v>
      </c>
      <c r="AT93" s="407">
        <v>184</v>
      </c>
      <c r="AU93" s="407">
        <v>219</v>
      </c>
      <c r="AV93" s="407">
        <v>251</v>
      </c>
      <c r="AW93" s="407">
        <v>275</v>
      </c>
      <c r="AX93" s="407">
        <v>292</v>
      </c>
      <c r="AY93" s="407">
        <v>300</v>
      </c>
      <c r="AZ93" s="407">
        <v>298</v>
      </c>
      <c r="BA93" s="407">
        <v>288</v>
      </c>
      <c r="BB93" s="407">
        <v>276</v>
      </c>
      <c r="BC93" s="407">
        <v>262</v>
      </c>
    </row>
    <row r="94" spans="2:55">
      <c r="B94" s="407" t="s">
        <v>407</v>
      </c>
      <c r="C94" s="407">
        <v>252</v>
      </c>
      <c r="D94" s="407">
        <v>197</v>
      </c>
      <c r="E94" s="407">
        <v>154</v>
      </c>
      <c r="F94" s="407">
        <v>122</v>
      </c>
      <c r="G94" s="407">
        <v>103</v>
      </c>
      <c r="H94" s="407">
        <v>99</v>
      </c>
      <c r="I94" s="407">
        <v>109</v>
      </c>
      <c r="J94" s="407">
        <v>136</v>
      </c>
      <c r="K94" s="407">
        <v>175</v>
      </c>
      <c r="L94" s="407">
        <v>223</v>
      </c>
      <c r="M94" s="407">
        <v>276</v>
      </c>
      <c r="N94" s="407">
        <v>332</v>
      </c>
      <c r="O94" s="407">
        <v>23</v>
      </c>
      <c r="P94" s="407">
        <v>77</v>
      </c>
      <c r="Q94" s="407">
        <v>128</v>
      </c>
      <c r="R94" s="407">
        <v>177</v>
      </c>
      <c r="S94" s="407">
        <v>224</v>
      </c>
      <c r="T94" s="407">
        <v>269</v>
      </c>
      <c r="U94" s="407">
        <v>312</v>
      </c>
      <c r="V94" s="407">
        <v>353</v>
      </c>
      <c r="W94" s="407">
        <v>26</v>
      </c>
      <c r="X94" s="407">
        <v>64</v>
      </c>
      <c r="Y94" s="407">
        <v>100</v>
      </c>
      <c r="Z94" s="407">
        <v>134</v>
      </c>
      <c r="AA94" s="407">
        <v>165</v>
      </c>
      <c r="AB94" s="407">
        <v>193</v>
      </c>
      <c r="AC94" s="407">
        <v>217</v>
      </c>
      <c r="AD94" s="407">
        <v>236</v>
      </c>
      <c r="AE94" s="407">
        <v>252</v>
      </c>
      <c r="AF94" s="407">
        <v>264</v>
      </c>
      <c r="AG94" s="407">
        <v>274</v>
      </c>
      <c r="AH94" s="407">
        <v>283</v>
      </c>
      <c r="AI94" s="407">
        <v>293</v>
      </c>
      <c r="AJ94" s="407">
        <v>305</v>
      </c>
      <c r="AK94" s="407">
        <v>318</v>
      </c>
      <c r="AL94" s="407">
        <v>334</v>
      </c>
      <c r="AM94" s="407">
        <v>355</v>
      </c>
      <c r="AN94" s="407">
        <v>16</v>
      </c>
      <c r="AO94" s="407">
        <v>46</v>
      </c>
      <c r="AP94" s="407">
        <v>82</v>
      </c>
      <c r="AQ94" s="407">
        <v>121</v>
      </c>
      <c r="AR94" s="407">
        <v>164</v>
      </c>
      <c r="AS94" s="407">
        <v>207</v>
      </c>
      <c r="AT94" s="407">
        <v>247</v>
      </c>
      <c r="AU94" s="407">
        <v>281</v>
      </c>
      <c r="AV94" s="407">
        <v>310</v>
      </c>
      <c r="AW94" s="407">
        <v>330</v>
      </c>
      <c r="AX94" s="407">
        <v>342</v>
      </c>
      <c r="AY94" s="407">
        <v>346</v>
      </c>
      <c r="AZ94" s="407">
        <v>337</v>
      </c>
      <c r="BA94" s="407">
        <v>322</v>
      </c>
      <c r="BB94" s="407">
        <v>310</v>
      </c>
      <c r="BC94" s="407">
        <v>299</v>
      </c>
    </row>
    <row r="95" spans="2:55">
      <c r="B95" s="407" t="s">
        <v>408</v>
      </c>
      <c r="C95" s="407">
        <v>258</v>
      </c>
      <c r="D95" s="407">
        <v>211</v>
      </c>
      <c r="E95" s="407">
        <v>176</v>
      </c>
      <c r="F95" s="407">
        <v>152</v>
      </c>
      <c r="G95" s="407">
        <v>140</v>
      </c>
      <c r="H95" s="407">
        <v>142</v>
      </c>
      <c r="I95" s="407">
        <v>159</v>
      </c>
      <c r="J95" s="407">
        <v>187</v>
      </c>
      <c r="K95" s="407">
        <v>226</v>
      </c>
      <c r="L95" s="407">
        <v>271</v>
      </c>
      <c r="M95" s="407">
        <v>321</v>
      </c>
      <c r="N95" s="407">
        <v>8</v>
      </c>
      <c r="O95" s="407">
        <v>60</v>
      </c>
      <c r="P95" s="407">
        <v>110</v>
      </c>
      <c r="Q95" s="407">
        <v>158</v>
      </c>
      <c r="R95" s="407">
        <v>204</v>
      </c>
      <c r="S95" s="407">
        <v>249</v>
      </c>
      <c r="T95" s="407">
        <v>293</v>
      </c>
      <c r="U95" s="407">
        <v>335</v>
      </c>
      <c r="V95" s="407">
        <v>10</v>
      </c>
      <c r="W95" s="407">
        <v>48</v>
      </c>
      <c r="X95" s="407">
        <v>85</v>
      </c>
      <c r="Y95" s="407">
        <v>120</v>
      </c>
      <c r="Z95" s="407">
        <v>153</v>
      </c>
      <c r="AA95" s="407">
        <v>183</v>
      </c>
      <c r="AB95" s="407">
        <v>210</v>
      </c>
      <c r="AC95" s="407">
        <v>232</v>
      </c>
      <c r="AD95" s="407">
        <v>249</v>
      </c>
      <c r="AE95" s="407">
        <v>261</v>
      </c>
      <c r="AF95" s="407">
        <v>271</v>
      </c>
      <c r="AG95" s="407">
        <v>279</v>
      </c>
      <c r="AH95" s="407">
        <v>286</v>
      </c>
      <c r="AI95" s="407">
        <v>295</v>
      </c>
      <c r="AJ95" s="407">
        <v>307</v>
      </c>
      <c r="AK95" s="407">
        <v>322</v>
      </c>
      <c r="AL95" s="407">
        <v>341</v>
      </c>
      <c r="AM95" s="407">
        <v>1</v>
      </c>
      <c r="AN95" s="407">
        <v>33</v>
      </c>
      <c r="AO95" s="407">
        <v>71</v>
      </c>
      <c r="AP95" s="407">
        <v>114</v>
      </c>
      <c r="AQ95" s="407">
        <v>160</v>
      </c>
      <c r="AR95" s="407">
        <v>207</v>
      </c>
      <c r="AS95" s="407">
        <v>252</v>
      </c>
      <c r="AT95" s="407">
        <v>292</v>
      </c>
      <c r="AU95" s="407">
        <v>323</v>
      </c>
      <c r="AV95" s="407">
        <v>347</v>
      </c>
      <c r="AW95" s="407">
        <v>363</v>
      </c>
      <c r="AX95" s="407">
        <v>6</v>
      </c>
      <c r="AY95" s="407">
        <v>2</v>
      </c>
      <c r="AZ95" s="407">
        <v>353</v>
      </c>
      <c r="BA95" s="407">
        <v>337</v>
      </c>
      <c r="BB95" s="407">
        <v>328</v>
      </c>
      <c r="BC95" s="407">
        <v>324</v>
      </c>
    </row>
    <row r="96" spans="2:55">
      <c r="B96" s="407" t="s">
        <v>409</v>
      </c>
      <c r="C96" s="407">
        <v>259</v>
      </c>
      <c r="D96" s="407">
        <v>221</v>
      </c>
      <c r="E96" s="407">
        <v>194</v>
      </c>
      <c r="F96" s="407">
        <v>177</v>
      </c>
      <c r="G96" s="407">
        <v>173</v>
      </c>
      <c r="H96" s="407">
        <v>182</v>
      </c>
      <c r="I96" s="407">
        <v>201</v>
      </c>
      <c r="J96" s="407">
        <v>230</v>
      </c>
      <c r="K96" s="407">
        <v>266</v>
      </c>
      <c r="L96" s="407">
        <v>309</v>
      </c>
      <c r="M96" s="407">
        <v>355</v>
      </c>
      <c r="N96" s="407">
        <v>37</v>
      </c>
      <c r="O96" s="407">
        <v>85</v>
      </c>
      <c r="P96" s="407">
        <v>131</v>
      </c>
      <c r="Q96" s="407">
        <v>176</v>
      </c>
      <c r="R96" s="407">
        <v>220</v>
      </c>
      <c r="S96" s="407">
        <v>263</v>
      </c>
      <c r="T96" s="407">
        <v>305</v>
      </c>
      <c r="U96" s="407">
        <v>346</v>
      </c>
      <c r="V96" s="407">
        <v>20</v>
      </c>
      <c r="W96" s="407">
        <v>57</v>
      </c>
      <c r="X96" s="407">
        <v>93</v>
      </c>
      <c r="Y96" s="407">
        <v>127</v>
      </c>
      <c r="Z96" s="407">
        <v>159</v>
      </c>
      <c r="AA96" s="407">
        <v>187</v>
      </c>
      <c r="AB96" s="407">
        <v>212</v>
      </c>
      <c r="AC96" s="407">
        <v>231</v>
      </c>
      <c r="AD96" s="407">
        <v>245</v>
      </c>
      <c r="AE96" s="407">
        <v>255</v>
      </c>
      <c r="AF96" s="407">
        <v>262</v>
      </c>
      <c r="AG96" s="407">
        <v>268</v>
      </c>
      <c r="AH96" s="407">
        <v>274</v>
      </c>
      <c r="AI96" s="407">
        <v>283</v>
      </c>
      <c r="AJ96" s="407">
        <v>295</v>
      </c>
      <c r="AK96" s="407">
        <v>312</v>
      </c>
      <c r="AL96" s="407">
        <v>334</v>
      </c>
      <c r="AM96" s="407">
        <v>0</v>
      </c>
      <c r="AN96" s="407">
        <v>39</v>
      </c>
      <c r="AO96" s="407">
        <v>85</v>
      </c>
      <c r="AP96" s="407">
        <v>134</v>
      </c>
      <c r="AQ96" s="407">
        <v>185</v>
      </c>
      <c r="AR96" s="407">
        <v>235</v>
      </c>
      <c r="AS96" s="407">
        <v>279</v>
      </c>
      <c r="AT96" s="407">
        <v>316</v>
      </c>
      <c r="AU96" s="407">
        <v>343</v>
      </c>
      <c r="AV96" s="407">
        <v>363</v>
      </c>
      <c r="AW96" s="407">
        <v>10</v>
      </c>
      <c r="AX96" s="407">
        <v>11</v>
      </c>
      <c r="AY96" s="407">
        <v>2</v>
      </c>
      <c r="AZ96" s="407">
        <v>350</v>
      </c>
      <c r="BA96" s="407">
        <v>336</v>
      </c>
      <c r="BB96" s="407">
        <v>331</v>
      </c>
      <c r="BC96" s="407">
        <v>336</v>
      </c>
    </row>
    <row r="97" spans="2:55">
      <c r="B97" s="407" t="s">
        <v>410</v>
      </c>
      <c r="C97" s="407">
        <v>257</v>
      </c>
      <c r="D97" s="407">
        <v>227</v>
      </c>
      <c r="E97" s="407">
        <v>208</v>
      </c>
      <c r="F97" s="407">
        <v>199</v>
      </c>
      <c r="G97" s="407">
        <v>202</v>
      </c>
      <c r="H97" s="407">
        <v>214</v>
      </c>
      <c r="I97" s="407">
        <v>234</v>
      </c>
      <c r="J97" s="407">
        <v>262</v>
      </c>
      <c r="K97" s="407">
        <v>296</v>
      </c>
      <c r="L97" s="407">
        <v>335</v>
      </c>
      <c r="M97" s="407">
        <v>12</v>
      </c>
      <c r="N97" s="407">
        <v>55</v>
      </c>
      <c r="O97" s="407">
        <v>98</v>
      </c>
      <c r="P97" s="407">
        <v>141</v>
      </c>
      <c r="Q97" s="407">
        <v>184</v>
      </c>
      <c r="R97" s="407">
        <v>225</v>
      </c>
      <c r="S97" s="407">
        <v>266</v>
      </c>
      <c r="T97" s="407">
        <v>306</v>
      </c>
      <c r="U97" s="407">
        <v>345</v>
      </c>
      <c r="V97" s="407">
        <v>18</v>
      </c>
      <c r="W97" s="407">
        <v>54</v>
      </c>
      <c r="X97" s="407">
        <v>88</v>
      </c>
      <c r="Y97" s="407">
        <v>121</v>
      </c>
      <c r="Z97" s="407">
        <v>151</v>
      </c>
      <c r="AA97" s="407">
        <v>177</v>
      </c>
      <c r="AB97" s="407">
        <v>199</v>
      </c>
      <c r="AC97" s="407">
        <v>215</v>
      </c>
      <c r="AD97" s="407">
        <v>227</v>
      </c>
      <c r="AE97" s="407">
        <v>234</v>
      </c>
      <c r="AF97" s="407">
        <v>238</v>
      </c>
      <c r="AG97" s="407">
        <v>242</v>
      </c>
      <c r="AH97" s="407">
        <v>247</v>
      </c>
      <c r="AI97" s="407">
        <v>256</v>
      </c>
      <c r="AJ97" s="407">
        <v>269</v>
      </c>
      <c r="AK97" s="407">
        <v>289</v>
      </c>
      <c r="AL97" s="407">
        <v>317</v>
      </c>
      <c r="AM97" s="407">
        <v>354</v>
      </c>
      <c r="AN97" s="407">
        <v>35</v>
      </c>
      <c r="AO97" s="407">
        <v>87</v>
      </c>
      <c r="AP97" s="407">
        <v>141</v>
      </c>
      <c r="AQ97" s="407">
        <v>194</v>
      </c>
      <c r="AR97" s="407">
        <v>243</v>
      </c>
      <c r="AS97" s="407">
        <v>285</v>
      </c>
      <c r="AT97" s="407">
        <v>318</v>
      </c>
      <c r="AU97" s="407">
        <v>341</v>
      </c>
      <c r="AV97" s="407">
        <v>356</v>
      </c>
      <c r="AW97" s="407">
        <v>361</v>
      </c>
      <c r="AX97" s="407">
        <v>356</v>
      </c>
      <c r="AY97" s="407">
        <v>345</v>
      </c>
      <c r="AZ97" s="407">
        <v>329</v>
      </c>
      <c r="BA97" s="407">
        <v>318</v>
      </c>
      <c r="BB97" s="407">
        <v>321</v>
      </c>
      <c r="BC97" s="407">
        <v>337</v>
      </c>
    </row>
    <row r="98" spans="2:55">
      <c r="B98" s="407" t="s">
        <v>411</v>
      </c>
      <c r="C98" s="407">
        <v>253</v>
      </c>
      <c r="D98" s="407">
        <v>231</v>
      </c>
      <c r="E98" s="407">
        <v>219</v>
      </c>
      <c r="F98" s="407">
        <v>218</v>
      </c>
      <c r="G98" s="407">
        <v>225</v>
      </c>
      <c r="H98" s="407">
        <v>238</v>
      </c>
      <c r="I98" s="407">
        <v>258</v>
      </c>
      <c r="J98" s="407">
        <v>284</v>
      </c>
      <c r="K98" s="407">
        <v>315</v>
      </c>
      <c r="L98" s="407">
        <v>350</v>
      </c>
      <c r="M98" s="407">
        <v>22</v>
      </c>
      <c r="N98" s="407">
        <v>62</v>
      </c>
      <c r="O98" s="407">
        <v>101</v>
      </c>
      <c r="P98" s="407">
        <v>141</v>
      </c>
      <c r="Q98" s="407">
        <v>180</v>
      </c>
      <c r="R98" s="407">
        <v>219</v>
      </c>
      <c r="S98" s="407">
        <v>257</v>
      </c>
      <c r="T98" s="407">
        <v>296</v>
      </c>
      <c r="U98" s="407">
        <v>333</v>
      </c>
      <c r="V98" s="407">
        <v>4</v>
      </c>
      <c r="W98" s="407">
        <v>38</v>
      </c>
      <c r="X98" s="407">
        <v>71</v>
      </c>
      <c r="Y98" s="407">
        <v>101</v>
      </c>
      <c r="Z98" s="407">
        <v>129</v>
      </c>
      <c r="AA98" s="407">
        <v>152</v>
      </c>
      <c r="AB98" s="407">
        <v>171</v>
      </c>
      <c r="AC98" s="407">
        <v>184</v>
      </c>
      <c r="AD98" s="407">
        <v>193</v>
      </c>
      <c r="AE98" s="407">
        <v>197</v>
      </c>
      <c r="AF98" s="407">
        <v>199</v>
      </c>
      <c r="AG98" s="407">
        <v>201</v>
      </c>
      <c r="AH98" s="407">
        <v>206</v>
      </c>
      <c r="AI98" s="407">
        <v>215</v>
      </c>
      <c r="AJ98" s="407">
        <v>232</v>
      </c>
      <c r="AK98" s="407">
        <v>256</v>
      </c>
      <c r="AL98" s="407">
        <v>289</v>
      </c>
      <c r="AM98" s="407">
        <v>333</v>
      </c>
      <c r="AN98" s="407">
        <v>20</v>
      </c>
      <c r="AO98" s="407">
        <v>76</v>
      </c>
      <c r="AP98" s="407">
        <v>132</v>
      </c>
      <c r="AQ98" s="407">
        <v>184</v>
      </c>
      <c r="AR98" s="407">
        <v>231</v>
      </c>
      <c r="AS98" s="407">
        <v>269</v>
      </c>
      <c r="AT98" s="407">
        <v>297</v>
      </c>
      <c r="AU98" s="407">
        <v>315</v>
      </c>
      <c r="AV98" s="407">
        <v>323</v>
      </c>
      <c r="AW98" s="407">
        <v>323</v>
      </c>
      <c r="AX98" s="407">
        <v>316</v>
      </c>
      <c r="AY98" s="407">
        <v>305</v>
      </c>
      <c r="AZ98" s="407">
        <v>291</v>
      </c>
      <c r="BA98" s="407">
        <v>284</v>
      </c>
      <c r="BB98" s="407">
        <v>296</v>
      </c>
      <c r="BC98" s="407">
        <v>329</v>
      </c>
    </row>
    <row r="99" spans="2:55">
      <c r="B99" s="407" t="s">
        <v>412</v>
      </c>
      <c r="C99" s="407">
        <v>245</v>
      </c>
      <c r="D99" s="407">
        <v>231</v>
      </c>
      <c r="E99" s="407">
        <v>227</v>
      </c>
      <c r="F99" s="407">
        <v>230</v>
      </c>
      <c r="G99" s="407">
        <v>239</v>
      </c>
      <c r="H99" s="407">
        <v>253</v>
      </c>
      <c r="I99" s="407">
        <v>271</v>
      </c>
      <c r="J99" s="407">
        <v>294</v>
      </c>
      <c r="K99" s="407">
        <v>322</v>
      </c>
      <c r="L99" s="407">
        <v>354</v>
      </c>
      <c r="M99" s="407">
        <v>22</v>
      </c>
      <c r="N99" s="407">
        <v>57</v>
      </c>
      <c r="O99" s="407">
        <v>93</v>
      </c>
      <c r="P99" s="407">
        <v>129</v>
      </c>
      <c r="Q99" s="407">
        <v>166</v>
      </c>
      <c r="R99" s="407">
        <v>202</v>
      </c>
      <c r="S99" s="407">
        <v>238</v>
      </c>
      <c r="T99" s="407">
        <v>274</v>
      </c>
      <c r="U99" s="407">
        <v>309</v>
      </c>
      <c r="V99" s="407">
        <v>342</v>
      </c>
      <c r="W99" s="407">
        <v>10</v>
      </c>
      <c r="X99" s="407">
        <v>40</v>
      </c>
      <c r="Y99" s="407">
        <v>68</v>
      </c>
      <c r="Z99" s="407">
        <v>92</v>
      </c>
      <c r="AA99" s="407">
        <v>113</v>
      </c>
      <c r="AB99" s="407">
        <v>128</v>
      </c>
      <c r="AC99" s="407">
        <v>138</v>
      </c>
      <c r="AD99" s="407">
        <v>144</v>
      </c>
      <c r="AE99" s="407">
        <v>145</v>
      </c>
      <c r="AF99" s="407">
        <v>145</v>
      </c>
      <c r="AG99" s="407">
        <v>147</v>
      </c>
      <c r="AH99" s="407">
        <v>152</v>
      </c>
      <c r="AI99" s="407">
        <v>163</v>
      </c>
      <c r="AJ99" s="407">
        <v>183</v>
      </c>
      <c r="AK99" s="407">
        <v>212</v>
      </c>
      <c r="AL99" s="407">
        <v>252</v>
      </c>
      <c r="AM99" s="407">
        <v>300</v>
      </c>
      <c r="AN99" s="407">
        <v>355</v>
      </c>
      <c r="AO99" s="407">
        <v>48</v>
      </c>
      <c r="AP99" s="407">
        <v>103</v>
      </c>
      <c r="AQ99" s="407">
        <v>152</v>
      </c>
      <c r="AR99" s="407">
        <v>195</v>
      </c>
      <c r="AS99" s="407">
        <v>228</v>
      </c>
      <c r="AT99" s="407">
        <v>252</v>
      </c>
      <c r="AU99" s="407">
        <v>262</v>
      </c>
      <c r="AV99" s="407">
        <v>265</v>
      </c>
      <c r="AW99" s="407">
        <v>262</v>
      </c>
      <c r="AX99" s="407">
        <v>255</v>
      </c>
      <c r="AY99" s="407">
        <v>246</v>
      </c>
      <c r="AZ99" s="407">
        <v>235</v>
      </c>
      <c r="BA99" s="407">
        <v>234</v>
      </c>
      <c r="BB99" s="407">
        <v>259</v>
      </c>
      <c r="BC99" s="407">
        <v>312</v>
      </c>
    </row>
    <row r="100" spans="2:55">
      <c r="B100" s="407" t="s">
        <v>413</v>
      </c>
      <c r="C100" s="407">
        <v>236</v>
      </c>
      <c r="D100" s="407">
        <v>229</v>
      </c>
      <c r="E100" s="407">
        <v>230</v>
      </c>
      <c r="F100" s="407">
        <v>235</v>
      </c>
      <c r="G100" s="407">
        <v>244</v>
      </c>
      <c r="H100" s="407">
        <v>257</v>
      </c>
      <c r="I100" s="407">
        <v>274</v>
      </c>
      <c r="J100" s="407">
        <v>294</v>
      </c>
      <c r="K100" s="407">
        <v>319</v>
      </c>
      <c r="L100" s="407">
        <v>347</v>
      </c>
      <c r="M100" s="407">
        <v>11</v>
      </c>
      <c r="N100" s="407">
        <v>43</v>
      </c>
      <c r="O100" s="407">
        <v>75</v>
      </c>
      <c r="P100" s="407">
        <v>108</v>
      </c>
      <c r="Q100" s="407">
        <v>141</v>
      </c>
      <c r="R100" s="407">
        <v>174</v>
      </c>
      <c r="S100" s="407">
        <v>207</v>
      </c>
      <c r="T100" s="407">
        <v>240</v>
      </c>
      <c r="U100" s="407">
        <v>272</v>
      </c>
      <c r="V100" s="407">
        <v>303</v>
      </c>
      <c r="W100" s="407">
        <v>333</v>
      </c>
      <c r="X100" s="407">
        <v>360</v>
      </c>
      <c r="Y100" s="407">
        <v>20</v>
      </c>
      <c r="Z100" s="407">
        <v>41</v>
      </c>
      <c r="AA100" s="407">
        <v>58</v>
      </c>
      <c r="AB100" s="407">
        <v>70</v>
      </c>
      <c r="AC100" s="407">
        <v>77</v>
      </c>
      <c r="AD100" s="407">
        <v>80</v>
      </c>
      <c r="AE100" s="407">
        <v>79</v>
      </c>
      <c r="AF100" s="407">
        <v>78</v>
      </c>
      <c r="AG100" s="407">
        <v>79</v>
      </c>
      <c r="AH100" s="407">
        <v>85</v>
      </c>
      <c r="AI100" s="407">
        <v>99</v>
      </c>
      <c r="AJ100" s="407">
        <v>124</v>
      </c>
      <c r="AK100" s="407">
        <v>158</v>
      </c>
      <c r="AL100" s="407">
        <v>202</v>
      </c>
      <c r="AM100" s="407">
        <v>254</v>
      </c>
      <c r="AN100" s="407">
        <v>309</v>
      </c>
      <c r="AO100" s="407">
        <v>364</v>
      </c>
      <c r="AP100" s="407">
        <v>51</v>
      </c>
      <c r="AQ100" s="407">
        <v>96</v>
      </c>
      <c r="AR100" s="407">
        <v>133</v>
      </c>
      <c r="AS100" s="407">
        <v>161</v>
      </c>
      <c r="AT100" s="407">
        <v>177</v>
      </c>
      <c r="AU100" s="407">
        <v>182</v>
      </c>
      <c r="AV100" s="407">
        <v>182</v>
      </c>
      <c r="AW100" s="407">
        <v>178</v>
      </c>
      <c r="AX100" s="407">
        <v>172</v>
      </c>
      <c r="AY100" s="407">
        <v>165</v>
      </c>
      <c r="AZ100" s="407">
        <v>158</v>
      </c>
      <c r="BA100" s="407">
        <v>167</v>
      </c>
      <c r="BB100" s="407">
        <v>209</v>
      </c>
      <c r="BC100" s="407">
        <v>279</v>
      </c>
    </row>
    <row r="101" spans="2:55">
      <c r="B101" s="407" t="s">
        <v>414</v>
      </c>
      <c r="C101" s="407">
        <v>224</v>
      </c>
      <c r="D101" s="407">
        <v>222</v>
      </c>
      <c r="E101" s="407">
        <v>225</v>
      </c>
      <c r="F101" s="407">
        <v>231</v>
      </c>
      <c r="G101" s="407">
        <v>240</v>
      </c>
      <c r="H101" s="407">
        <v>251</v>
      </c>
      <c r="I101" s="407">
        <v>266</v>
      </c>
      <c r="J101" s="407">
        <v>284</v>
      </c>
      <c r="K101" s="407">
        <v>305</v>
      </c>
      <c r="L101" s="407">
        <v>329</v>
      </c>
      <c r="M101" s="407">
        <v>355</v>
      </c>
      <c r="N101" s="407">
        <v>17</v>
      </c>
      <c r="O101" s="407">
        <v>46</v>
      </c>
      <c r="P101" s="407">
        <v>75</v>
      </c>
      <c r="Q101" s="407">
        <v>105</v>
      </c>
      <c r="R101" s="407">
        <v>134</v>
      </c>
      <c r="S101" s="407">
        <v>164</v>
      </c>
      <c r="T101" s="407">
        <v>194</v>
      </c>
      <c r="U101" s="407">
        <v>223</v>
      </c>
      <c r="V101" s="407">
        <v>251</v>
      </c>
      <c r="W101" s="407">
        <v>277</v>
      </c>
      <c r="X101" s="407">
        <v>301</v>
      </c>
      <c r="Y101" s="407">
        <v>322</v>
      </c>
      <c r="Z101" s="407">
        <v>340</v>
      </c>
      <c r="AA101" s="407">
        <v>353</v>
      </c>
      <c r="AB101" s="407">
        <v>363</v>
      </c>
      <c r="AC101" s="407">
        <v>2</v>
      </c>
      <c r="AD101" s="407">
        <v>2</v>
      </c>
      <c r="AE101" s="407">
        <v>364</v>
      </c>
      <c r="AF101" s="407">
        <v>362</v>
      </c>
      <c r="AG101" s="407">
        <v>364</v>
      </c>
      <c r="AH101" s="407">
        <v>7</v>
      </c>
      <c r="AI101" s="407">
        <v>25</v>
      </c>
      <c r="AJ101" s="407">
        <v>54</v>
      </c>
      <c r="AK101" s="407">
        <v>92</v>
      </c>
      <c r="AL101" s="407">
        <v>137</v>
      </c>
      <c r="AM101" s="407">
        <v>189</v>
      </c>
      <c r="AN101" s="407">
        <v>243</v>
      </c>
      <c r="AO101" s="407">
        <v>294</v>
      </c>
      <c r="AP101" s="407">
        <v>339</v>
      </c>
      <c r="AQ101" s="407">
        <v>12</v>
      </c>
      <c r="AR101" s="407">
        <v>44</v>
      </c>
      <c r="AS101" s="407">
        <v>64</v>
      </c>
      <c r="AT101" s="407">
        <v>74</v>
      </c>
      <c r="AU101" s="407">
        <v>75</v>
      </c>
      <c r="AV101" s="407">
        <v>72</v>
      </c>
      <c r="AW101" s="407">
        <v>69</v>
      </c>
      <c r="AX101" s="407">
        <v>65</v>
      </c>
      <c r="AY101" s="407">
        <v>62</v>
      </c>
      <c r="AZ101" s="407">
        <v>61</v>
      </c>
      <c r="BA101" s="407">
        <v>81</v>
      </c>
      <c r="BB101" s="407">
        <v>136</v>
      </c>
      <c r="BC101" s="407">
        <v>228</v>
      </c>
    </row>
    <row r="102" spans="2:55">
      <c r="B102" s="407" t="s">
        <v>415</v>
      </c>
      <c r="C102" s="407">
        <v>206</v>
      </c>
      <c r="D102" s="407">
        <v>207</v>
      </c>
      <c r="E102" s="407">
        <v>211</v>
      </c>
      <c r="F102" s="407">
        <v>217</v>
      </c>
      <c r="G102" s="407">
        <v>225</v>
      </c>
      <c r="H102" s="407">
        <v>235</v>
      </c>
      <c r="I102" s="407">
        <v>247</v>
      </c>
      <c r="J102" s="407">
        <v>262</v>
      </c>
      <c r="K102" s="407">
        <v>280</v>
      </c>
      <c r="L102" s="407">
        <v>300</v>
      </c>
      <c r="M102" s="407">
        <v>323</v>
      </c>
      <c r="N102" s="407">
        <v>346</v>
      </c>
      <c r="O102" s="407">
        <v>6</v>
      </c>
      <c r="P102" s="407">
        <v>32</v>
      </c>
      <c r="Q102" s="407">
        <v>57</v>
      </c>
      <c r="R102" s="407">
        <v>84</v>
      </c>
      <c r="S102" s="407">
        <v>110</v>
      </c>
      <c r="T102" s="407">
        <v>136</v>
      </c>
      <c r="U102" s="407">
        <v>161</v>
      </c>
      <c r="V102" s="407">
        <v>185</v>
      </c>
      <c r="W102" s="407">
        <v>207</v>
      </c>
      <c r="X102" s="407">
        <v>227</v>
      </c>
      <c r="Y102" s="407">
        <v>244</v>
      </c>
      <c r="Z102" s="407">
        <v>259</v>
      </c>
      <c r="AA102" s="407">
        <v>269</v>
      </c>
      <c r="AB102" s="407">
        <v>275</v>
      </c>
      <c r="AC102" s="407">
        <v>277</v>
      </c>
      <c r="AD102" s="407">
        <v>275</v>
      </c>
      <c r="AE102" s="407">
        <v>272</v>
      </c>
      <c r="AF102" s="407">
        <v>270</v>
      </c>
      <c r="AG102" s="407">
        <v>273</v>
      </c>
      <c r="AH102" s="407">
        <v>284</v>
      </c>
      <c r="AI102" s="407">
        <v>306</v>
      </c>
      <c r="AJ102" s="407">
        <v>336</v>
      </c>
      <c r="AK102" s="407">
        <v>10</v>
      </c>
      <c r="AL102" s="407">
        <v>55</v>
      </c>
      <c r="AM102" s="407">
        <v>104</v>
      </c>
      <c r="AN102" s="407">
        <v>152</v>
      </c>
      <c r="AO102" s="407">
        <v>198</v>
      </c>
      <c r="AP102" s="407">
        <v>237</v>
      </c>
      <c r="AQ102" s="407">
        <v>269</v>
      </c>
      <c r="AR102" s="407">
        <v>291</v>
      </c>
      <c r="AS102" s="407">
        <v>304</v>
      </c>
      <c r="AT102" s="407">
        <v>309</v>
      </c>
      <c r="AU102" s="407">
        <v>307</v>
      </c>
      <c r="AV102" s="407">
        <v>305</v>
      </c>
      <c r="AW102" s="407">
        <v>303</v>
      </c>
      <c r="AX102" s="407">
        <v>302</v>
      </c>
      <c r="AY102" s="407">
        <v>304</v>
      </c>
      <c r="AZ102" s="407">
        <v>311</v>
      </c>
      <c r="BA102" s="407">
        <v>335</v>
      </c>
      <c r="BB102" s="407">
        <v>36</v>
      </c>
      <c r="BC102" s="407">
        <v>154</v>
      </c>
    </row>
    <row r="103" spans="2:55">
      <c r="B103" s="407" t="s">
        <v>416</v>
      </c>
      <c r="C103" s="407">
        <v>182</v>
      </c>
      <c r="D103" s="407">
        <v>184</v>
      </c>
      <c r="E103" s="407">
        <v>188</v>
      </c>
      <c r="F103" s="407">
        <v>193</v>
      </c>
      <c r="G103" s="407">
        <v>200</v>
      </c>
      <c r="H103" s="407">
        <v>208</v>
      </c>
      <c r="I103" s="407">
        <v>218</v>
      </c>
      <c r="J103" s="407">
        <v>231</v>
      </c>
      <c r="K103" s="407">
        <v>245</v>
      </c>
      <c r="L103" s="407">
        <v>261</v>
      </c>
      <c r="M103" s="407">
        <v>280</v>
      </c>
      <c r="N103" s="407">
        <v>300</v>
      </c>
      <c r="O103" s="407">
        <v>320</v>
      </c>
      <c r="P103" s="407">
        <v>342</v>
      </c>
      <c r="Q103" s="407">
        <v>364</v>
      </c>
      <c r="R103" s="407">
        <v>21</v>
      </c>
      <c r="S103" s="407">
        <v>43</v>
      </c>
      <c r="T103" s="407">
        <v>64</v>
      </c>
      <c r="U103" s="407">
        <v>85</v>
      </c>
      <c r="V103" s="407">
        <v>105</v>
      </c>
      <c r="W103" s="407">
        <v>123</v>
      </c>
      <c r="X103" s="407">
        <v>139</v>
      </c>
      <c r="Y103" s="407">
        <v>152</v>
      </c>
      <c r="Z103" s="407">
        <v>163</v>
      </c>
      <c r="AA103" s="407">
        <v>170</v>
      </c>
      <c r="AB103" s="407">
        <v>173</v>
      </c>
      <c r="AC103" s="407">
        <v>173</v>
      </c>
      <c r="AD103" s="407">
        <v>170</v>
      </c>
      <c r="AE103" s="407">
        <v>167</v>
      </c>
      <c r="AF103" s="407">
        <v>166</v>
      </c>
      <c r="AG103" s="407">
        <v>172</v>
      </c>
      <c r="AH103" s="407">
        <v>186</v>
      </c>
      <c r="AI103" s="407">
        <v>209</v>
      </c>
      <c r="AJ103" s="407">
        <v>240</v>
      </c>
      <c r="AK103" s="407">
        <v>277</v>
      </c>
      <c r="AL103" s="407">
        <v>316</v>
      </c>
      <c r="AM103" s="407">
        <v>358</v>
      </c>
      <c r="AN103" s="407">
        <v>35</v>
      </c>
      <c r="AO103" s="407">
        <v>73</v>
      </c>
      <c r="AP103" s="407">
        <v>106</v>
      </c>
      <c r="AQ103" s="407">
        <v>128</v>
      </c>
      <c r="AR103" s="407">
        <v>143</v>
      </c>
      <c r="AS103" s="407">
        <v>152</v>
      </c>
      <c r="AT103" s="407">
        <v>154</v>
      </c>
      <c r="AU103" s="407">
        <v>153</v>
      </c>
      <c r="AV103" s="407">
        <v>150</v>
      </c>
      <c r="AW103" s="407">
        <v>150</v>
      </c>
      <c r="AX103" s="407">
        <v>154</v>
      </c>
      <c r="AY103" s="407">
        <v>163</v>
      </c>
      <c r="AZ103" s="407">
        <v>172</v>
      </c>
      <c r="BA103" s="407">
        <v>202</v>
      </c>
      <c r="BB103" s="407">
        <v>279</v>
      </c>
      <c r="BC103" s="407">
        <v>50</v>
      </c>
    </row>
    <row r="104" spans="2:55">
      <c r="B104" s="407" t="s">
        <v>417</v>
      </c>
      <c r="C104" s="407">
        <v>150</v>
      </c>
      <c r="D104" s="407">
        <v>152</v>
      </c>
      <c r="E104" s="407">
        <v>156</v>
      </c>
      <c r="F104" s="407">
        <v>160</v>
      </c>
      <c r="G104" s="407">
        <v>165</v>
      </c>
      <c r="H104" s="407">
        <v>171</v>
      </c>
      <c r="I104" s="407">
        <v>179</v>
      </c>
      <c r="J104" s="407">
        <v>188</v>
      </c>
      <c r="K104" s="407">
        <v>199</v>
      </c>
      <c r="L104" s="407">
        <v>212</v>
      </c>
      <c r="M104" s="407">
        <v>227</v>
      </c>
      <c r="N104" s="407">
        <v>242</v>
      </c>
      <c r="O104" s="407">
        <v>258</v>
      </c>
      <c r="P104" s="407">
        <v>275</v>
      </c>
      <c r="Q104" s="407">
        <v>292</v>
      </c>
      <c r="R104" s="407">
        <v>310</v>
      </c>
      <c r="S104" s="407">
        <v>327</v>
      </c>
      <c r="T104" s="407">
        <v>344</v>
      </c>
      <c r="U104" s="407">
        <v>360</v>
      </c>
      <c r="V104" s="407">
        <v>10</v>
      </c>
      <c r="W104" s="407">
        <v>23</v>
      </c>
      <c r="X104" s="407">
        <v>35</v>
      </c>
      <c r="Y104" s="407">
        <v>45</v>
      </c>
      <c r="Z104" s="407">
        <v>52</v>
      </c>
      <c r="AA104" s="407">
        <v>57</v>
      </c>
      <c r="AB104" s="407">
        <v>58</v>
      </c>
      <c r="AC104" s="407">
        <v>56</v>
      </c>
      <c r="AD104" s="407">
        <v>53</v>
      </c>
      <c r="AE104" s="407">
        <v>50</v>
      </c>
      <c r="AF104" s="407">
        <v>52</v>
      </c>
      <c r="AG104" s="407">
        <v>59</v>
      </c>
      <c r="AH104" s="407">
        <v>74</v>
      </c>
      <c r="AI104" s="407">
        <v>97</v>
      </c>
      <c r="AJ104" s="407">
        <v>125</v>
      </c>
      <c r="AK104" s="407">
        <v>156</v>
      </c>
      <c r="AL104" s="407">
        <v>189</v>
      </c>
      <c r="AM104" s="407">
        <v>223</v>
      </c>
      <c r="AN104" s="407">
        <v>256</v>
      </c>
      <c r="AO104" s="407">
        <v>285</v>
      </c>
      <c r="AP104" s="407">
        <v>307</v>
      </c>
      <c r="AQ104" s="407">
        <v>321</v>
      </c>
      <c r="AR104" s="407">
        <v>330</v>
      </c>
      <c r="AS104" s="407">
        <v>334</v>
      </c>
      <c r="AT104" s="407">
        <v>336</v>
      </c>
      <c r="AU104" s="407">
        <v>333</v>
      </c>
      <c r="AV104" s="407">
        <v>332</v>
      </c>
      <c r="AW104" s="407">
        <v>334</v>
      </c>
      <c r="AX104" s="407">
        <v>343</v>
      </c>
      <c r="AY104" s="407">
        <v>351</v>
      </c>
      <c r="AZ104" s="407">
        <v>360</v>
      </c>
      <c r="BA104" s="407">
        <v>30</v>
      </c>
      <c r="BB104" s="407">
        <v>124</v>
      </c>
      <c r="BC104" s="407">
        <v>286</v>
      </c>
    </row>
    <row r="105" spans="2:55">
      <c r="B105" s="407" t="s">
        <v>418</v>
      </c>
      <c r="C105" s="407">
        <v>109</v>
      </c>
      <c r="D105" s="407">
        <v>111</v>
      </c>
      <c r="E105" s="407">
        <v>114</v>
      </c>
      <c r="F105" s="407">
        <v>117</v>
      </c>
      <c r="G105" s="407">
        <v>120</v>
      </c>
      <c r="H105" s="407">
        <v>124</v>
      </c>
      <c r="I105" s="407">
        <v>130</v>
      </c>
      <c r="J105" s="407">
        <v>136</v>
      </c>
      <c r="K105" s="407">
        <v>144</v>
      </c>
      <c r="L105" s="407">
        <v>152</v>
      </c>
      <c r="M105" s="407">
        <v>162</v>
      </c>
      <c r="N105" s="407">
        <v>173</v>
      </c>
      <c r="O105" s="407">
        <v>185</v>
      </c>
      <c r="P105" s="407">
        <v>196</v>
      </c>
      <c r="Q105" s="407">
        <v>208</v>
      </c>
      <c r="R105" s="407">
        <v>220</v>
      </c>
      <c r="S105" s="407">
        <v>232</v>
      </c>
      <c r="T105" s="407">
        <v>244</v>
      </c>
      <c r="U105" s="407">
        <v>255</v>
      </c>
      <c r="V105" s="407">
        <v>265</v>
      </c>
      <c r="W105" s="407">
        <v>274</v>
      </c>
      <c r="X105" s="407">
        <v>282</v>
      </c>
      <c r="Y105" s="407">
        <v>288</v>
      </c>
      <c r="Z105" s="407">
        <v>292</v>
      </c>
      <c r="AA105" s="407">
        <v>294</v>
      </c>
      <c r="AB105" s="407">
        <v>294</v>
      </c>
      <c r="AC105" s="407">
        <v>292</v>
      </c>
      <c r="AD105" s="407">
        <v>289</v>
      </c>
      <c r="AE105" s="407">
        <v>289</v>
      </c>
      <c r="AF105" s="407">
        <v>292</v>
      </c>
      <c r="AG105" s="407">
        <v>299</v>
      </c>
      <c r="AH105" s="407">
        <v>313</v>
      </c>
      <c r="AI105" s="407">
        <v>331</v>
      </c>
      <c r="AJ105" s="407">
        <v>352</v>
      </c>
      <c r="AK105" s="407">
        <v>10</v>
      </c>
      <c r="AL105" s="407">
        <v>33</v>
      </c>
      <c r="AM105" s="407">
        <v>58</v>
      </c>
      <c r="AN105" s="407">
        <v>82</v>
      </c>
      <c r="AO105" s="407">
        <v>100</v>
      </c>
      <c r="AP105" s="407">
        <v>113</v>
      </c>
      <c r="AQ105" s="407">
        <v>121</v>
      </c>
      <c r="AR105" s="407">
        <v>127</v>
      </c>
      <c r="AS105" s="407">
        <v>130</v>
      </c>
      <c r="AT105" s="407">
        <v>130</v>
      </c>
      <c r="AU105" s="407">
        <v>127</v>
      </c>
      <c r="AV105" s="407">
        <v>128</v>
      </c>
      <c r="AW105" s="407">
        <v>136</v>
      </c>
      <c r="AX105" s="407">
        <v>144</v>
      </c>
      <c r="AY105" s="407">
        <v>152</v>
      </c>
      <c r="AZ105" s="407">
        <v>160</v>
      </c>
      <c r="BA105" s="407">
        <v>196</v>
      </c>
      <c r="BB105" s="407">
        <v>294</v>
      </c>
      <c r="BC105" s="407">
        <v>87</v>
      </c>
    </row>
    <row r="106" spans="2:55">
      <c r="B106" s="407" t="s">
        <v>419</v>
      </c>
      <c r="C106" s="407">
        <v>59</v>
      </c>
      <c r="D106" s="407">
        <v>60</v>
      </c>
      <c r="E106" s="407">
        <v>62</v>
      </c>
      <c r="F106" s="407">
        <v>63</v>
      </c>
      <c r="G106" s="407">
        <v>65</v>
      </c>
      <c r="H106" s="407">
        <v>67</v>
      </c>
      <c r="I106" s="407">
        <v>70</v>
      </c>
      <c r="J106" s="407">
        <v>73</v>
      </c>
      <c r="K106" s="407">
        <v>77</v>
      </c>
      <c r="L106" s="407">
        <v>82</v>
      </c>
      <c r="M106" s="407">
        <v>87</v>
      </c>
      <c r="N106" s="407">
        <v>93</v>
      </c>
      <c r="O106" s="407">
        <v>99</v>
      </c>
      <c r="P106" s="407">
        <v>105</v>
      </c>
      <c r="Q106" s="407">
        <v>111</v>
      </c>
      <c r="R106" s="407">
        <v>117</v>
      </c>
      <c r="S106" s="407">
        <v>124</v>
      </c>
      <c r="T106" s="407">
        <v>130</v>
      </c>
      <c r="U106" s="407">
        <v>135</v>
      </c>
      <c r="V106" s="407">
        <v>140</v>
      </c>
      <c r="W106" s="407">
        <v>144</v>
      </c>
      <c r="X106" s="407">
        <v>148</v>
      </c>
      <c r="Y106" s="407">
        <v>151</v>
      </c>
      <c r="Z106" s="407">
        <v>153</v>
      </c>
      <c r="AA106" s="407">
        <v>153</v>
      </c>
      <c r="AB106" s="407">
        <v>153</v>
      </c>
      <c r="AC106" s="407">
        <v>152</v>
      </c>
      <c r="AD106" s="407">
        <v>151</v>
      </c>
      <c r="AE106" s="407">
        <v>151</v>
      </c>
      <c r="AF106" s="407">
        <v>154</v>
      </c>
      <c r="AG106" s="407">
        <v>160</v>
      </c>
      <c r="AH106" s="407">
        <v>168</v>
      </c>
      <c r="AI106" s="407">
        <v>179</v>
      </c>
      <c r="AJ106" s="407">
        <v>191</v>
      </c>
      <c r="AK106" s="407">
        <v>203</v>
      </c>
      <c r="AL106" s="407">
        <v>215</v>
      </c>
      <c r="AM106" s="407">
        <v>229</v>
      </c>
      <c r="AN106" s="407">
        <v>240</v>
      </c>
      <c r="AO106" s="407">
        <v>249</v>
      </c>
      <c r="AP106" s="407">
        <v>254</v>
      </c>
      <c r="AQ106" s="407">
        <v>257</v>
      </c>
      <c r="AR106" s="407">
        <v>260</v>
      </c>
      <c r="AS106" s="407">
        <v>262</v>
      </c>
      <c r="AT106" s="407">
        <v>261</v>
      </c>
      <c r="AU106" s="407">
        <v>259</v>
      </c>
      <c r="AV106" s="407">
        <v>264</v>
      </c>
      <c r="AW106" s="407">
        <v>268</v>
      </c>
      <c r="AX106" s="407">
        <v>273</v>
      </c>
      <c r="AY106" s="407">
        <v>278</v>
      </c>
      <c r="AZ106" s="407">
        <v>283</v>
      </c>
      <c r="BA106" s="407">
        <v>317</v>
      </c>
      <c r="BB106" s="407">
        <v>27</v>
      </c>
      <c r="BC106" s="407">
        <v>128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BC107"/>
  <sheetViews>
    <sheetView zoomScale="80" zoomScaleNormal="80" workbookViewId="0">
      <selection activeCell="B7" sqref="B7:BC107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319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12</v>
      </c>
    </row>
    <row r="6" spans="2:55">
      <c r="B6" s="5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9.6842961023593799E-2</v>
      </c>
      <c r="AD9" s="404">
        <v>0.29971517879014836</v>
      </c>
      <c r="AE9" s="404">
        <v>0.51599721436866586</v>
      </c>
      <c r="AF9" s="404">
        <v>0.74930459823269868</v>
      </c>
      <c r="AG9" s="404">
        <v>1.0024439276085095</v>
      </c>
      <c r="AH9" s="404">
        <v>1.2766013795951769</v>
      </c>
      <c r="AI9" s="404">
        <v>1.5720860702315291</v>
      </c>
      <c r="AJ9" s="404">
        <v>1.8884839269265457</v>
      </c>
      <c r="AK9" s="404">
        <v>2.2245221346444271</v>
      </c>
      <c r="AL9" s="404">
        <v>2.5777776607508187</v>
      </c>
      <c r="AM9" s="404">
        <v>2.9496344852659728</v>
      </c>
      <c r="AN9" s="404">
        <v>3.3325999895532505</v>
      </c>
      <c r="AO9" s="404">
        <v>3.7176655316035756</v>
      </c>
      <c r="AP9" s="404">
        <v>4.0965797779849433</v>
      </c>
      <c r="AQ9" s="404">
        <v>4.4660759035908546</v>
      </c>
      <c r="AR9" s="404">
        <v>4.8327986187524932</v>
      </c>
      <c r="AS9" s="404">
        <v>5.2014729879744088</v>
      </c>
      <c r="AT9" s="404">
        <v>5.578192856323577</v>
      </c>
      <c r="AU9" s="404">
        <v>5.9722543451333765</v>
      </c>
      <c r="AV9" s="404">
        <v>6.4178923177060367</v>
      </c>
      <c r="AW9" s="404">
        <v>6.9491732544340881</v>
      </c>
      <c r="AX9" s="404">
        <v>7.6060875426575416</v>
      </c>
      <c r="AY9" s="404">
        <v>8.4328821414232369</v>
      </c>
      <c r="AZ9" s="404">
        <v>9.4619464151686756</v>
      </c>
      <c r="BA9" s="404">
        <v>10.69350593017726</v>
      </c>
      <c r="BB9" s="404">
        <v>12.031206674572193</v>
      </c>
      <c r="BC9" s="404">
        <v>13.287061511554732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0.22009605463080631</v>
      </c>
      <c r="W10" s="404">
        <v>0.55368625965704354</v>
      </c>
      <c r="X10" s="404">
        <v>0.90107389719612518</v>
      </c>
      <c r="Y10" s="404">
        <v>1.2679616227300321</v>
      </c>
      <c r="Z10" s="404">
        <v>1.6597540562528144</v>
      </c>
      <c r="AA10" s="404">
        <v>2.0802829454499503</v>
      </c>
      <c r="AB10" s="404">
        <v>2.5312097794842057</v>
      </c>
      <c r="AC10" s="404">
        <v>3.0126258189005632</v>
      </c>
      <c r="AD10" s="404">
        <v>3.5270220704133601</v>
      </c>
      <c r="AE10" s="404">
        <v>4.0798492300089393</v>
      </c>
      <c r="AF10" s="404">
        <v>4.6775625386320376</v>
      </c>
      <c r="AG10" s="404">
        <v>5.3266915836768653</v>
      </c>
      <c r="AH10" s="404">
        <v>6.0330527066105173</v>
      </c>
      <c r="AI10" s="404">
        <v>6.8012216614785208</v>
      </c>
      <c r="AJ10" s="404">
        <v>7.6342522600640619</v>
      </c>
      <c r="AK10" s="404">
        <v>8.5332877866892982</v>
      </c>
      <c r="AL10" s="404">
        <v>9.4973121332643942</v>
      </c>
      <c r="AM10" s="404">
        <v>10.533501127596947</v>
      </c>
      <c r="AN10" s="404">
        <v>11.630774836104488</v>
      </c>
      <c r="AO10" s="404">
        <v>12.775908524270491</v>
      </c>
      <c r="AP10" s="404">
        <v>13.960276953699669</v>
      </c>
      <c r="AQ10" s="404">
        <v>15.182153669034665</v>
      </c>
      <c r="AR10" s="404">
        <v>16.455145522218274</v>
      </c>
      <c r="AS10" s="404">
        <v>17.787818909950182</v>
      </c>
      <c r="AT10" s="404">
        <v>19.193071183265882</v>
      </c>
      <c r="AU10" s="404">
        <v>20.695053835145917</v>
      </c>
      <c r="AV10" s="404">
        <v>22.364374470829841</v>
      </c>
      <c r="AW10" s="404">
        <v>24.26328699370664</v>
      </c>
      <c r="AX10" s="404">
        <v>26.46465678187182</v>
      </c>
      <c r="AY10" s="404">
        <v>29.033413302985423</v>
      </c>
      <c r="AZ10" s="404">
        <v>31.957619215868483</v>
      </c>
      <c r="BA10" s="404">
        <v>35.220819835778684</v>
      </c>
      <c r="BB10" s="404">
        <v>38.700607575058058</v>
      </c>
      <c r="BC10" s="404">
        <v>42.104728685131988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6.3651735106248081E-2</v>
      </c>
      <c r="T11" s="404">
        <v>0.53374766447982991</v>
      </c>
      <c r="U11" s="404">
        <v>1.0252905695458114</v>
      </c>
      <c r="V11" s="404">
        <v>1.5229801748928227</v>
      </c>
      <c r="W11" s="404">
        <v>2.0422607010815859</v>
      </c>
      <c r="X11" s="404">
        <v>2.590793655453727</v>
      </c>
      <c r="Y11" s="404">
        <v>3.1769211561896231</v>
      </c>
      <c r="Z11" s="404">
        <v>3.8072656945758245</v>
      </c>
      <c r="AA11" s="404">
        <v>4.4862697445430673</v>
      </c>
      <c r="AB11" s="404">
        <v>5.2158689511769829</v>
      </c>
      <c r="AC11" s="404">
        <v>5.9964623452291379</v>
      </c>
      <c r="AD11" s="404">
        <v>6.8319209610893523</v>
      </c>
      <c r="AE11" s="404">
        <v>7.7288581311068523</v>
      </c>
      <c r="AF11" s="404">
        <v>8.6959874084599065</v>
      </c>
      <c r="AG11" s="404">
        <v>9.7436296628506529</v>
      </c>
      <c r="AH11" s="404">
        <v>10.882500695375441</v>
      </c>
      <c r="AI11" s="404">
        <v>12.121640238623471</v>
      </c>
      <c r="AJ11" s="404">
        <v>13.467502526590582</v>
      </c>
      <c r="AK11" s="404">
        <v>14.92360657386145</v>
      </c>
      <c r="AL11" s="404">
        <v>16.490248720733529</v>
      </c>
      <c r="AM11" s="404">
        <v>18.180962550418872</v>
      </c>
      <c r="AN11" s="404">
        <v>19.981425904285256</v>
      </c>
      <c r="AO11" s="404">
        <v>21.877794961405655</v>
      </c>
      <c r="AP11" s="404">
        <v>23.862591394803289</v>
      </c>
      <c r="AQ11" s="404">
        <v>25.936430284887539</v>
      </c>
      <c r="AR11" s="404">
        <v>28.121391454588391</v>
      </c>
      <c r="AS11" s="404">
        <v>30.432575041353356</v>
      </c>
      <c r="AT11" s="404">
        <v>32.8978983694061</v>
      </c>
      <c r="AU11" s="404">
        <v>35.561772054715611</v>
      </c>
      <c r="AV11" s="404">
        <v>38.538352017158743</v>
      </c>
      <c r="AW11" s="404">
        <v>41.923982780489645</v>
      </c>
      <c r="AX11" s="404">
        <v>45.812631382448679</v>
      </c>
      <c r="AY11" s="404">
        <v>50.219168714836279</v>
      </c>
      <c r="AZ11" s="404">
        <v>55.054073187057298</v>
      </c>
      <c r="BA11" s="404">
        <v>60.27397997167877</v>
      </c>
      <c r="BB11" s="404">
        <v>65.721463115260008</v>
      </c>
      <c r="BC11" s="404">
        <v>71.000484057288318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3.7503148116808244E-2</v>
      </c>
      <c r="R12" s="404">
        <v>0.5825808113634201</v>
      </c>
      <c r="S12" s="404">
        <v>1.1754873647878903</v>
      </c>
      <c r="T12" s="404">
        <v>1.809412811328879</v>
      </c>
      <c r="U12" s="404">
        <v>2.475600061638751</v>
      </c>
      <c r="V12" s="404">
        <v>3.1611700498486925</v>
      </c>
      <c r="W12" s="404">
        <v>3.8851176526049565</v>
      </c>
      <c r="X12" s="404">
        <v>4.6581783380599679</v>
      </c>
      <c r="Y12" s="404">
        <v>5.4901445258361337</v>
      </c>
      <c r="Z12" s="404">
        <v>6.3884483276316768</v>
      </c>
      <c r="AA12" s="404">
        <v>7.3580627703403039</v>
      </c>
      <c r="AB12" s="404">
        <v>8.4011683971627136</v>
      </c>
      <c r="AC12" s="404">
        <v>9.5179172212132297</v>
      </c>
      <c r="AD12" s="404">
        <v>10.71121693457961</v>
      </c>
      <c r="AE12" s="404">
        <v>11.988133223509612</v>
      </c>
      <c r="AF12" s="404">
        <v>13.359859503108016</v>
      </c>
      <c r="AG12" s="404">
        <v>14.841234732242082</v>
      </c>
      <c r="AH12" s="404">
        <v>16.448962946880641</v>
      </c>
      <c r="AI12" s="404">
        <v>18.197407611919207</v>
      </c>
      <c r="AJ12" s="404">
        <v>20.097291309013276</v>
      </c>
      <c r="AK12" s="404">
        <v>22.155291007511678</v>
      </c>
      <c r="AL12" s="404">
        <v>24.37364964410299</v>
      </c>
      <c r="AM12" s="404">
        <v>26.775274480475534</v>
      </c>
      <c r="AN12" s="404">
        <v>29.347680290719104</v>
      </c>
      <c r="AO12" s="404">
        <v>32.078754148900906</v>
      </c>
      <c r="AP12" s="404">
        <v>34.963533572812899</v>
      </c>
      <c r="AQ12" s="404">
        <v>38.00627857801517</v>
      </c>
      <c r="AR12" s="404">
        <v>41.241767910144915</v>
      </c>
      <c r="AS12" s="404">
        <v>44.701443260782234</v>
      </c>
      <c r="AT12" s="404">
        <v>48.434855339945706</v>
      </c>
      <c r="AU12" s="404">
        <v>52.512378591225151</v>
      </c>
      <c r="AV12" s="404">
        <v>57.10205835765916</v>
      </c>
      <c r="AW12" s="404">
        <v>62.320241059625467</v>
      </c>
      <c r="AX12" s="404">
        <v>68.197572010826264</v>
      </c>
      <c r="AY12" s="404">
        <v>74.657973721892702</v>
      </c>
      <c r="AZ12" s="404">
        <v>81.512345801962766</v>
      </c>
      <c r="BA12" s="404">
        <v>88.686949531331933</v>
      </c>
      <c r="BB12" s="404">
        <v>96.016707233681558</v>
      </c>
      <c r="BC12" s="404">
        <v>103.09192659257916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0.27978274274626652</v>
      </c>
      <c r="Q13" s="404">
        <v>0.88224195621917212</v>
      </c>
      <c r="R13" s="404">
        <v>1.5421235278899776</v>
      </c>
      <c r="S13" s="404">
        <v>2.2551712162239972</v>
      </c>
      <c r="T13" s="404">
        <v>3.0173845234031762</v>
      </c>
      <c r="U13" s="404">
        <v>3.8230314477799321</v>
      </c>
      <c r="V13" s="404">
        <v>4.6625334370290137</v>
      </c>
      <c r="W13" s="404">
        <v>5.5573375989980063</v>
      </c>
      <c r="X13" s="404">
        <v>6.5193771556976285</v>
      </c>
      <c r="Y13" s="404">
        <v>7.5591249997023766</v>
      </c>
      <c r="Z13" s="404">
        <v>8.6845231772781162</v>
      </c>
      <c r="AA13" s="404">
        <v>9.9008862692302539</v>
      </c>
      <c r="AB13" s="404">
        <v>11.209962050672589</v>
      </c>
      <c r="AC13" s="404">
        <v>12.609206341945491</v>
      </c>
      <c r="AD13" s="404">
        <v>14.099781003026141</v>
      </c>
      <c r="AE13" s="404">
        <v>15.688948228540431</v>
      </c>
      <c r="AF13" s="404">
        <v>17.390089074734423</v>
      </c>
      <c r="AG13" s="404">
        <v>19.222197820877835</v>
      </c>
      <c r="AH13" s="404">
        <v>21.207455751382138</v>
      </c>
      <c r="AI13" s="404">
        <v>23.365337017073884</v>
      </c>
      <c r="AJ13" s="404">
        <v>25.710822297260393</v>
      </c>
      <c r="AK13" s="404">
        <v>28.253890896969697</v>
      </c>
      <c r="AL13" s="404">
        <v>31.000246624780694</v>
      </c>
      <c r="AM13" s="404">
        <v>33.986868896961191</v>
      </c>
      <c r="AN13" s="404">
        <v>37.205387283496314</v>
      </c>
      <c r="AO13" s="404">
        <v>40.646478266056604</v>
      </c>
      <c r="AP13" s="404">
        <v>44.308473529541509</v>
      </c>
      <c r="AQ13" s="404">
        <v>48.201524939226218</v>
      </c>
      <c r="AR13" s="404">
        <v>52.380025901789779</v>
      </c>
      <c r="AS13" s="404">
        <v>56.893633105539713</v>
      </c>
      <c r="AT13" s="404">
        <v>61.813134141054604</v>
      </c>
      <c r="AU13" s="404">
        <v>67.233821943381955</v>
      </c>
      <c r="AV13" s="404">
        <v>73.35362469828857</v>
      </c>
      <c r="AW13" s="404">
        <v>80.224005572186513</v>
      </c>
      <c r="AX13" s="404">
        <v>87.788710954265156</v>
      </c>
      <c r="AY13" s="404">
        <v>95.881833532995671</v>
      </c>
      <c r="AZ13" s="404">
        <v>104.2211436390938</v>
      </c>
      <c r="BA13" s="404">
        <v>112.73375295409622</v>
      </c>
      <c r="BB13" s="404">
        <v>121.35478348997152</v>
      </c>
      <c r="BC13" s="404">
        <v>129.70475056124269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0.40948988691256671</v>
      </c>
      <c r="P14" s="404">
        <v>1.0459080204244902</v>
      </c>
      <c r="Q14" s="404">
        <v>1.7518107849957103</v>
      </c>
      <c r="R14" s="404">
        <v>2.5192439485828522</v>
      </c>
      <c r="S14" s="404">
        <v>3.3467909810014835</v>
      </c>
      <c r="T14" s="404">
        <v>4.2334923615508089</v>
      </c>
      <c r="U14" s="404">
        <v>5.176890603622593</v>
      </c>
      <c r="V14" s="404">
        <v>6.1705871991168673</v>
      </c>
      <c r="W14" s="404">
        <v>7.2371224226527238</v>
      </c>
      <c r="X14" s="404">
        <v>8.3893534605404128</v>
      </c>
      <c r="Y14" s="404">
        <v>9.6385156440649755</v>
      </c>
      <c r="Z14" s="404">
        <v>10.993133030670101</v>
      </c>
      <c r="AA14" s="404">
        <v>12.458308585988412</v>
      </c>
      <c r="AB14" s="404">
        <v>14.032905497614268</v>
      </c>
      <c r="AC14" s="404">
        <v>15.710913232854132</v>
      </c>
      <c r="AD14" s="404">
        <v>17.491682189778654</v>
      </c>
      <c r="AE14" s="404">
        <v>19.382776959500582</v>
      </c>
      <c r="AF14" s="404">
        <v>21.399986901137797</v>
      </c>
      <c r="AG14" s="404">
        <v>23.566671268684239</v>
      </c>
      <c r="AH14" s="404">
        <v>25.911037280379052</v>
      </c>
      <c r="AI14" s="404">
        <v>28.45828748520124</v>
      </c>
      <c r="AJ14" s="404">
        <v>31.228242867611193</v>
      </c>
      <c r="AK14" s="404">
        <v>34.235923385496356</v>
      </c>
      <c r="AL14" s="404">
        <v>37.49585398428593</v>
      </c>
      <c r="AM14" s="404">
        <v>41.061780285996939</v>
      </c>
      <c r="AN14" s="404">
        <v>44.93008689594982</v>
      </c>
      <c r="AO14" s="404">
        <v>49.094792930432476</v>
      </c>
      <c r="AP14" s="404">
        <v>53.559969644387806</v>
      </c>
      <c r="AQ14" s="404">
        <v>58.349751979740489</v>
      </c>
      <c r="AR14" s="404">
        <v>63.542004010555793</v>
      </c>
      <c r="AS14" s="404">
        <v>69.206530719443109</v>
      </c>
      <c r="AT14" s="404">
        <v>75.437622367241715</v>
      </c>
      <c r="AU14" s="404">
        <v>82.337790057987334</v>
      </c>
      <c r="AV14" s="404">
        <v>90.058053240556021</v>
      </c>
      <c r="AW14" s="404">
        <v>98.563311070682857</v>
      </c>
      <c r="AX14" s="404">
        <v>107.70811009082715</v>
      </c>
      <c r="AY14" s="404">
        <v>117.23433806441335</v>
      </c>
      <c r="AZ14" s="404">
        <v>126.78659553034299</v>
      </c>
      <c r="BA14" s="404">
        <v>136.39063020350628</v>
      </c>
      <c r="BB14" s="404">
        <v>146.11627955210798</v>
      </c>
      <c r="BC14" s="404">
        <v>155.61618714081942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0.45818365888423279</v>
      </c>
      <c r="O15" s="404">
        <v>1.1015740327325816</v>
      </c>
      <c r="P15" s="404">
        <v>1.8305557334685925</v>
      </c>
      <c r="Q15" s="404">
        <v>2.6317368906674106</v>
      </c>
      <c r="R15" s="404">
        <v>3.50006682946551</v>
      </c>
      <c r="S15" s="404">
        <v>4.4372022936119864</v>
      </c>
      <c r="T15" s="404">
        <v>5.445475360673167</v>
      </c>
      <c r="U15" s="404">
        <v>6.5255809339904056</v>
      </c>
      <c r="V15" s="404">
        <v>7.6729972335880108</v>
      </c>
      <c r="W15" s="404">
        <v>8.911076105463593</v>
      </c>
      <c r="X15" s="404">
        <v>10.253700112748731</v>
      </c>
      <c r="Y15" s="404">
        <v>11.712959672770715</v>
      </c>
      <c r="Z15" s="404">
        <v>13.297428147093248</v>
      </c>
      <c r="AA15" s="404">
        <v>15.009566400805815</v>
      </c>
      <c r="AB15" s="404">
        <v>16.844569417873856</v>
      </c>
      <c r="AC15" s="404">
        <v>18.792752142698447</v>
      </c>
      <c r="AD15" s="404">
        <v>20.851589651600666</v>
      </c>
      <c r="AE15" s="404">
        <v>23.02900601498553</v>
      </c>
      <c r="AF15" s="404">
        <v>25.343252153055342</v>
      </c>
      <c r="AG15" s="404">
        <v>27.822493063660193</v>
      </c>
      <c r="AH15" s="404">
        <v>30.501641374717504</v>
      </c>
      <c r="AI15" s="404">
        <v>33.412320350317536</v>
      </c>
      <c r="AJ15" s="404">
        <v>36.581045188658649</v>
      </c>
      <c r="AK15" s="404">
        <v>40.033350365915695</v>
      </c>
      <c r="AL15" s="404">
        <v>43.794781022033462</v>
      </c>
      <c r="AM15" s="404">
        <v>47.937628805152649</v>
      </c>
      <c r="AN15" s="404">
        <v>52.463780425658342</v>
      </c>
      <c r="AO15" s="404">
        <v>57.373057457457463</v>
      </c>
      <c r="AP15" s="404">
        <v>62.683330905733165</v>
      </c>
      <c r="AQ15" s="404">
        <v>68.436026923248846</v>
      </c>
      <c r="AR15" s="404">
        <v>74.734930042113348</v>
      </c>
      <c r="AS15" s="404">
        <v>81.672165369435362</v>
      </c>
      <c r="AT15" s="404">
        <v>89.347845385827966</v>
      </c>
      <c r="AU15" s="404">
        <v>97.793289794877978</v>
      </c>
      <c r="AV15" s="404">
        <v>107.09303803429535</v>
      </c>
      <c r="AW15" s="404">
        <v>117.12334589865233</v>
      </c>
      <c r="AX15" s="404">
        <v>127.64750293988489</v>
      </c>
      <c r="AY15" s="404">
        <v>138.33530507717862</v>
      </c>
      <c r="AZ15" s="404">
        <v>148.84581088549103</v>
      </c>
      <c r="BA15" s="404">
        <v>159.3364281166721</v>
      </c>
      <c r="BB15" s="404">
        <v>170.02668952412125</v>
      </c>
      <c r="BC15" s="404">
        <v>180.60413328379133</v>
      </c>
    </row>
    <row r="16" spans="2:55" ht="18">
      <c r="B16" s="403" t="s">
        <v>425</v>
      </c>
      <c r="C16" s="404">
        <v>9.8874476867899866E-2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0.455595548378325</v>
      </c>
      <c r="N16" s="404">
        <v>1.0804434432837087</v>
      </c>
      <c r="O16" s="404">
        <v>1.8062357084287668</v>
      </c>
      <c r="P16" s="404">
        <v>2.6187387620208549</v>
      </c>
      <c r="Q16" s="404">
        <v>3.5075527989951829</v>
      </c>
      <c r="R16" s="404">
        <v>4.4707686532380952</v>
      </c>
      <c r="S16" s="404">
        <v>5.5133691424494247</v>
      </c>
      <c r="T16" s="404">
        <v>6.6408571079433036</v>
      </c>
      <c r="U16" s="404">
        <v>7.8557748613669496</v>
      </c>
      <c r="V16" s="404">
        <v>9.1552551935128488</v>
      </c>
      <c r="W16" s="404">
        <v>10.563554164773551</v>
      </c>
      <c r="X16" s="404">
        <v>12.095693228628503</v>
      </c>
      <c r="Y16" s="404">
        <v>13.764107613915833</v>
      </c>
      <c r="Z16" s="404">
        <v>15.575012471823586</v>
      </c>
      <c r="AA16" s="404">
        <v>17.527464144439175</v>
      </c>
      <c r="AB16" s="404">
        <v>19.612765584421549</v>
      </c>
      <c r="AC16" s="404">
        <v>21.817337090879178</v>
      </c>
      <c r="AD16" s="404">
        <v>24.136648568711401</v>
      </c>
      <c r="AE16" s="404">
        <v>26.578855470016787</v>
      </c>
      <c r="AF16" s="404">
        <v>29.164935417921519</v>
      </c>
      <c r="AG16" s="404">
        <v>31.928414830906053</v>
      </c>
      <c r="AH16" s="404">
        <v>34.911665878117724</v>
      </c>
      <c r="AI16" s="404">
        <v>38.154699637020144</v>
      </c>
      <c r="AJ16" s="404">
        <v>41.696316325554889</v>
      </c>
      <c r="AK16" s="404">
        <v>45.5748971927311</v>
      </c>
      <c r="AL16" s="404">
        <v>49.82823812773389</v>
      </c>
      <c r="AM16" s="404">
        <v>54.549188398123619</v>
      </c>
      <c r="AN16" s="404">
        <v>59.74781017200231</v>
      </c>
      <c r="AO16" s="404">
        <v>65.4377930065437</v>
      </c>
      <c r="AP16" s="404">
        <v>71.654109709068379</v>
      </c>
      <c r="AQ16" s="404">
        <v>78.457327499620732</v>
      </c>
      <c r="AR16" s="404">
        <v>85.979905017255447</v>
      </c>
      <c r="AS16" s="404">
        <v>94.318614417129382</v>
      </c>
      <c r="AT16" s="404">
        <v>103.50136983700295</v>
      </c>
      <c r="AU16" s="404">
        <v>113.46641014948489</v>
      </c>
      <c r="AV16" s="404">
        <v>124.23188147566175</v>
      </c>
      <c r="AW16" s="404">
        <v>135.58356674127984</v>
      </c>
      <c r="AX16" s="404">
        <v>147.21372882763652</v>
      </c>
      <c r="AY16" s="404">
        <v>158.80709902125272</v>
      </c>
      <c r="AZ16" s="404">
        <v>170.05894695345248</v>
      </c>
      <c r="BA16" s="404">
        <v>181.2716386555629</v>
      </c>
      <c r="BB16" s="404">
        <v>192.83283064523442</v>
      </c>
      <c r="BC16" s="404">
        <v>204.098960576156</v>
      </c>
    </row>
    <row r="17" spans="2:55" ht="15.75">
      <c r="B17" s="403" t="s">
        <v>23</v>
      </c>
      <c r="C17" s="404">
        <v>0.17958840730606351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0.42948028012598438</v>
      </c>
      <c r="M17" s="404">
        <v>1.0117130048397336</v>
      </c>
      <c r="N17" s="404">
        <v>1.709671293487397</v>
      </c>
      <c r="O17" s="404">
        <v>2.5080013853379102</v>
      </c>
      <c r="P17" s="404">
        <v>3.3954282748553317</v>
      </c>
      <c r="Q17" s="404">
        <v>4.3647886190826721</v>
      </c>
      <c r="R17" s="404">
        <v>5.4175721275433535</v>
      </c>
      <c r="S17" s="404">
        <v>6.5619691120025951</v>
      </c>
      <c r="T17" s="404">
        <v>7.8053493942829153</v>
      </c>
      <c r="U17" s="404">
        <v>9.1518783136774022</v>
      </c>
      <c r="V17" s="404">
        <v>10.600499587005427</v>
      </c>
      <c r="W17" s="404">
        <v>12.176477314512226</v>
      </c>
      <c r="X17" s="404">
        <v>13.89548403204887</v>
      </c>
      <c r="Y17" s="404">
        <v>15.767916551591799</v>
      </c>
      <c r="Z17" s="404">
        <v>17.796892730329361</v>
      </c>
      <c r="AA17" s="404">
        <v>19.977862766407693</v>
      </c>
      <c r="AB17" s="404">
        <v>22.297999905441685</v>
      </c>
      <c r="AC17" s="404">
        <v>24.73952833723208</v>
      </c>
      <c r="AD17" s="404">
        <v>27.295578348473502</v>
      </c>
      <c r="AE17" s="404">
        <v>29.974599640313183</v>
      </c>
      <c r="AF17" s="404">
        <v>32.800654549662205</v>
      </c>
      <c r="AG17" s="404">
        <v>35.813242585764144</v>
      </c>
      <c r="AH17" s="404">
        <v>39.064222305131359</v>
      </c>
      <c r="AI17" s="404">
        <v>42.607699367032566</v>
      </c>
      <c r="AJ17" s="404">
        <v>46.497224914244825</v>
      </c>
      <c r="AK17" s="404">
        <v>50.785404892894157</v>
      </c>
      <c r="AL17" s="404">
        <v>55.523682869496717</v>
      </c>
      <c r="AM17" s="404">
        <v>60.829543115150969</v>
      </c>
      <c r="AN17" s="404">
        <v>66.729524973628116</v>
      </c>
      <c r="AO17" s="404">
        <v>73.254517472367141</v>
      </c>
      <c r="AP17" s="404">
        <v>80.458449577240074</v>
      </c>
      <c r="AQ17" s="404">
        <v>88.423116685829967</v>
      </c>
      <c r="AR17" s="404">
        <v>97.292699061752529</v>
      </c>
      <c r="AS17" s="404">
        <v>107.09082136920969</v>
      </c>
      <c r="AT17" s="404">
        <v>117.75138849256803</v>
      </c>
      <c r="AU17" s="404">
        <v>129.11682492264742</v>
      </c>
      <c r="AV17" s="404">
        <v>141.13946397035332</v>
      </c>
      <c r="AW17" s="404">
        <v>153.53491307121431</v>
      </c>
      <c r="AX17" s="404">
        <v>166.01101165983536</v>
      </c>
      <c r="AY17" s="404">
        <v>178.28922063037859</v>
      </c>
      <c r="AZ17" s="404">
        <v>190.10093878312833</v>
      </c>
      <c r="BA17" s="404">
        <v>201.90962419046647</v>
      </c>
      <c r="BB17" s="404">
        <v>213.9284807192987</v>
      </c>
      <c r="BC17" s="404">
        <v>226.08017170639201</v>
      </c>
    </row>
    <row r="18" spans="2:55" ht="18">
      <c r="B18" s="403" t="s">
        <v>426</v>
      </c>
      <c r="C18" s="404">
        <v>0.25996143920128423</v>
      </c>
      <c r="D18" s="404">
        <v>7.6778063511568836E-2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7.3953939871616164E-2</v>
      </c>
      <c r="K18" s="404">
        <v>0.45743182419830108</v>
      </c>
      <c r="L18" s="404">
        <v>0.97788280012086826</v>
      </c>
      <c r="M18" s="404">
        <v>1.6266512333514318</v>
      </c>
      <c r="N18" s="404">
        <v>2.3889069964253968</v>
      </c>
      <c r="O18" s="404">
        <v>3.2523043095030943</v>
      </c>
      <c r="P18" s="404">
        <v>4.2088481196131715</v>
      </c>
      <c r="Q18" s="404">
        <v>5.2549547156464751</v>
      </c>
      <c r="R18" s="404">
        <v>6.3954636349991132</v>
      </c>
      <c r="S18" s="404">
        <v>7.6405260996188842</v>
      </c>
      <c r="T18" s="404">
        <v>8.9992157275241542</v>
      </c>
      <c r="U18" s="404">
        <v>10.47754507415203</v>
      </c>
      <c r="V18" s="404">
        <v>12.076528302565878</v>
      </c>
      <c r="W18" s="404">
        <v>13.821943690323327</v>
      </c>
      <c r="X18" s="404">
        <v>15.727786966432172</v>
      </c>
      <c r="Y18" s="404">
        <v>17.801732899285049</v>
      </c>
      <c r="Z18" s="404">
        <v>20.04365577496732</v>
      </c>
      <c r="AA18" s="404">
        <v>22.44521714945493</v>
      </c>
      <c r="AB18" s="404">
        <v>24.989172727096506</v>
      </c>
      <c r="AC18" s="404">
        <v>27.653070492849139</v>
      </c>
      <c r="AD18" s="404">
        <v>30.427614797446559</v>
      </c>
      <c r="AE18" s="404">
        <v>33.321804308319834</v>
      </c>
      <c r="AF18" s="404">
        <v>36.363341899827859</v>
      </c>
      <c r="AG18" s="404">
        <v>39.599775680996139</v>
      </c>
      <c r="AH18" s="404">
        <v>43.098466118887821</v>
      </c>
      <c r="AI18" s="404">
        <v>46.930454244813319</v>
      </c>
      <c r="AJ18" s="404">
        <v>51.165794241772367</v>
      </c>
      <c r="AK18" s="404">
        <v>55.873083193564185</v>
      </c>
      <c r="AL18" s="404">
        <v>61.12098802431354</v>
      </c>
      <c r="AM18" s="404">
        <v>67.061790719377655</v>
      </c>
      <c r="AN18" s="404">
        <v>73.742188389339688</v>
      </c>
      <c r="AO18" s="404">
        <v>81.212193547437181</v>
      </c>
      <c r="AP18" s="404">
        <v>89.546810293952447</v>
      </c>
      <c r="AQ18" s="404">
        <v>98.831418932092518</v>
      </c>
      <c r="AR18" s="404">
        <v>109.14517874413393</v>
      </c>
      <c r="AS18" s="404">
        <v>120.41687509025323</v>
      </c>
      <c r="AT18" s="404">
        <v>132.4838454367495</v>
      </c>
      <c r="AU18" s="404">
        <v>145.09022304119765</v>
      </c>
      <c r="AV18" s="404">
        <v>158.14615651988251</v>
      </c>
      <c r="AW18" s="404">
        <v>171.38383644614524</v>
      </c>
      <c r="AX18" s="404">
        <v>184.54907103119743</v>
      </c>
      <c r="AY18" s="404">
        <v>197.40086656202831</v>
      </c>
      <c r="AZ18" s="404">
        <v>209.7073587367081</v>
      </c>
      <c r="BA18" s="404">
        <v>221.75337169986199</v>
      </c>
      <c r="BB18" s="404">
        <v>234.49171522462754</v>
      </c>
      <c r="BC18" s="404">
        <v>247.96274065956138</v>
      </c>
    </row>
    <row r="19" spans="2:55" ht="15.75">
      <c r="B19" s="403" t="s">
        <v>25</v>
      </c>
      <c r="C19" s="404">
        <v>0.31772182925530329</v>
      </c>
      <c r="D19" s="404">
        <v>0.15544174903221569</v>
      </c>
      <c r="E19" s="404">
        <v>2.8062244227853791E-2</v>
      </c>
      <c r="F19" s="404">
        <v>0</v>
      </c>
      <c r="G19" s="404">
        <v>0</v>
      </c>
      <c r="H19" s="404">
        <v>2.0625820992825616E-3</v>
      </c>
      <c r="I19" s="404">
        <v>0.18222958313778362</v>
      </c>
      <c r="J19" s="404">
        <v>0.49862746579767625</v>
      </c>
      <c r="K19" s="404">
        <v>0.9473190371348077</v>
      </c>
      <c r="L19" s="404">
        <v>1.5273165202221057</v>
      </c>
      <c r="M19" s="404">
        <v>2.2314702353192737</v>
      </c>
      <c r="N19" s="404">
        <v>3.0478653934837978</v>
      </c>
      <c r="O19" s="404">
        <v>3.9674094954594912</v>
      </c>
      <c r="P19" s="404">
        <v>4.9856546941182067</v>
      </c>
      <c r="Q19" s="404">
        <v>6.1024965016729107</v>
      </c>
      <c r="R19" s="404">
        <v>7.3248324595708292</v>
      </c>
      <c r="S19" s="404">
        <v>8.6645580966299942</v>
      </c>
      <c r="T19" s="404">
        <v>10.132610706461916</v>
      </c>
      <c r="U19" s="404">
        <v>11.73702546476469</v>
      </c>
      <c r="V19" s="404">
        <v>13.480469560012278</v>
      </c>
      <c r="W19" s="404">
        <v>15.386864524870761</v>
      </c>
      <c r="X19" s="404">
        <v>17.467844099008083</v>
      </c>
      <c r="Y19" s="404">
        <v>19.728214836895159</v>
      </c>
      <c r="Z19" s="404">
        <v>22.16442433383229</v>
      </c>
      <c r="AA19" s="404">
        <v>24.764054913891144</v>
      </c>
      <c r="AB19" s="404">
        <v>27.504905214236562</v>
      </c>
      <c r="AC19" s="404">
        <v>30.359480098454025</v>
      </c>
      <c r="AD19" s="404">
        <v>33.315947059104502</v>
      </c>
      <c r="AE19" s="404">
        <v>36.384004592402761</v>
      </c>
      <c r="AF19" s="404">
        <v>39.596625766810192</v>
      </c>
      <c r="AG19" s="404">
        <v>43.015007984788511</v>
      </c>
      <c r="AH19" s="404">
        <v>46.72470021104062</v>
      </c>
      <c r="AI19" s="404">
        <v>50.815372039411329</v>
      </c>
      <c r="AJ19" s="404">
        <v>55.375325897129237</v>
      </c>
      <c r="AK19" s="404">
        <v>60.492743856920967</v>
      </c>
      <c r="AL19" s="404">
        <v>66.26264727916012</v>
      </c>
      <c r="AM19" s="404">
        <v>72.877529601232766</v>
      </c>
      <c r="AN19" s="404">
        <v>80.406481023046879</v>
      </c>
      <c r="AO19" s="404">
        <v>88.920798083816237</v>
      </c>
      <c r="AP19" s="404">
        <v>98.498917035020398</v>
      </c>
      <c r="AQ19" s="404">
        <v>109.15211937622429</v>
      </c>
      <c r="AR19" s="404">
        <v>120.87367672211997</v>
      </c>
      <c r="AS19" s="404">
        <v>133.49487329249197</v>
      </c>
      <c r="AT19" s="404">
        <v>146.75390778819627</v>
      </c>
      <c r="AU19" s="404">
        <v>160.31573102763784</v>
      </c>
      <c r="AV19" s="404">
        <v>174.13766687518066</v>
      </c>
      <c r="AW19" s="404">
        <v>187.99062062641522</v>
      </c>
      <c r="AX19" s="404">
        <v>201.65899432447</v>
      </c>
      <c r="AY19" s="404">
        <v>214.93972031656918</v>
      </c>
      <c r="AZ19" s="404">
        <v>227.27840217599672</v>
      </c>
      <c r="BA19" s="404">
        <v>239.68172086538803</v>
      </c>
      <c r="BB19" s="404">
        <v>253.4261129607232</v>
      </c>
      <c r="BC19" s="404">
        <v>268.61069835353879</v>
      </c>
    </row>
    <row r="20" spans="2:55" ht="18">
      <c r="B20" s="403" t="s">
        <v>427</v>
      </c>
      <c r="C20" s="404">
        <v>0.36604435644405769</v>
      </c>
      <c r="D20" s="404">
        <v>0.23702380004736628</v>
      </c>
      <c r="E20" s="404">
        <v>0.15177840013003324</v>
      </c>
      <c r="F20" s="404">
        <v>0.12199159865334055</v>
      </c>
      <c r="G20" s="404">
        <v>0.16372564054366151</v>
      </c>
      <c r="H20" s="404">
        <v>0.29871251032557827</v>
      </c>
      <c r="I20" s="404">
        <v>0.55435192579955317</v>
      </c>
      <c r="J20" s="404">
        <v>0.93121260994579602</v>
      </c>
      <c r="K20" s="404">
        <v>1.4335359723412593</v>
      </c>
      <c r="L20" s="404">
        <v>2.0613594148438006</v>
      </c>
      <c r="M20" s="404">
        <v>2.8100121116174868</v>
      </c>
      <c r="N20" s="404">
        <v>3.6707323674203298</v>
      </c>
      <c r="O20" s="404">
        <v>4.6379456207410952</v>
      </c>
      <c r="P20" s="404">
        <v>5.7106473812651748</v>
      </c>
      <c r="Q20" s="404">
        <v>6.8909288681159273</v>
      </c>
      <c r="R20" s="404">
        <v>8.1875346940881659</v>
      </c>
      <c r="S20" s="404">
        <v>9.6142663096360526</v>
      </c>
      <c r="T20" s="404">
        <v>11.184100163527146</v>
      </c>
      <c r="U20" s="404">
        <v>12.906671589816535</v>
      </c>
      <c r="V20" s="404">
        <v>14.784014517438395</v>
      </c>
      <c r="W20" s="404">
        <v>16.837491639543646</v>
      </c>
      <c r="X20" s="404">
        <v>19.07625490459629</v>
      </c>
      <c r="Y20" s="404">
        <v>21.502087879478367</v>
      </c>
      <c r="Z20" s="404">
        <v>24.107748922360063</v>
      </c>
      <c r="AA20" s="404">
        <v>26.87622880299261</v>
      </c>
      <c r="AB20" s="404">
        <v>29.7799769212981</v>
      </c>
      <c r="AC20" s="404">
        <v>32.786111169559462</v>
      </c>
      <c r="AD20" s="404">
        <v>35.880127476965818</v>
      </c>
      <c r="AE20" s="404">
        <v>39.073767055072004</v>
      </c>
      <c r="AF20" s="404">
        <v>42.410588343261445</v>
      </c>
      <c r="AG20" s="404">
        <v>45.967910523541128</v>
      </c>
      <c r="AH20" s="404">
        <v>49.851230492340903</v>
      </c>
      <c r="AI20" s="404">
        <v>54.170744897909117</v>
      </c>
      <c r="AJ20" s="404">
        <v>59.036776303474205</v>
      </c>
      <c r="AK20" s="404">
        <v>64.566435585993275</v>
      </c>
      <c r="AL20" s="404">
        <v>70.885659071592784</v>
      </c>
      <c r="AM20" s="404">
        <v>78.23139054566731</v>
      </c>
      <c r="AN20" s="404">
        <v>86.69764956491143</v>
      </c>
      <c r="AO20" s="404">
        <v>96.359396057290539</v>
      </c>
      <c r="AP20" s="404">
        <v>107.22065085313471</v>
      </c>
      <c r="AQ20" s="404">
        <v>119.19666685572022</v>
      </c>
      <c r="AR20" s="404">
        <v>132.19307496608295</v>
      </c>
      <c r="AS20" s="404">
        <v>145.94101322173165</v>
      </c>
      <c r="AT20" s="404">
        <v>160.09864105770575</v>
      </c>
      <c r="AU20" s="404">
        <v>174.33625355586207</v>
      </c>
      <c r="AV20" s="404">
        <v>188.68414514530454</v>
      </c>
      <c r="AW20" s="404">
        <v>202.95277048606764</v>
      </c>
      <c r="AX20" s="404">
        <v>216.96581564412378</v>
      </c>
      <c r="AY20" s="404">
        <v>230.2006177371922</v>
      </c>
      <c r="AZ20" s="404">
        <v>242.65170968031268</v>
      </c>
      <c r="BA20" s="404">
        <v>255.62910827651382</v>
      </c>
      <c r="BB20" s="404">
        <v>270.70990168145983</v>
      </c>
      <c r="BC20" s="404">
        <v>288.0756585488636</v>
      </c>
    </row>
    <row r="21" spans="2:55" ht="15.75">
      <c r="B21" s="403" t="s">
        <v>27</v>
      </c>
      <c r="C21" s="404">
        <v>0.4148511990095527</v>
      </c>
      <c r="D21" s="404">
        <v>0.32439731152922141</v>
      </c>
      <c r="E21" s="404">
        <v>0.28466717884533321</v>
      </c>
      <c r="F21" s="404">
        <v>0.30823089067537507</v>
      </c>
      <c r="G21" s="404">
        <v>0.41198992682389346</v>
      </c>
      <c r="H21" s="404">
        <v>0.61841340660413047</v>
      </c>
      <c r="I21" s="404">
        <v>0.93016862632517083</v>
      </c>
      <c r="J21" s="404">
        <v>1.3555240654141918</v>
      </c>
      <c r="K21" s="404">
        <v>1.8992747148274658</v>
      </c>
      <c r="L21" s="404">
        <v>2.5634173739808204</v>
      </c>
      <c r="M21" s="404">
        <v>3.3459629436312053</v>
      </c>
      <c r="N21" s="404">
        <v>4.2415590928814932</v>
      </c>
      <c r="O21" s="404">
        <v>5.2480421309675611</v>
      </c>
      <c r="P21" s="404">
        <v>6.3665626906926205</v>
      </c>
      <c r="Q21" s="404">
        <v>7.6012054361956762</v>
      </c>
      <c r="R21" s="404">
        <v>8.9627294137636504</v>
      </c>
      <c r="S21" s="404">
        <v>10.467018899814439</v>
      </c>
      <c r="T21" s="404">
        <v>12.128666180135452</v>
      </c>
      <c r="U21" s="404">
        <v>13.956612597678285</v>
      </c>
      <c r="V21" s="404">
        <v>15.951647442743456</v>
      </c>
      <c r="W21" s="404">
        <v>18.132435473154246</v>
      </c>
      <c r="X21" s="404">
        <v>20.505519572647302</v>
      </c>
      <c r="Y21" s="404">
        <v>23.06942751970891</v>
      </c>
      <c r="Z21" s="404">
        <v>25.81274550407376</v>
      </c>
      <c r="AA21" s="404">
        <v>28.713509505992928</v>
      </c>
      <c r="AB21" s="404">
        <v>31.738447187956126</v>
      </c>
      <c r="AC21" s="404">
        <v>34.848896321608109</v>
      </c>
      <c r="AD21" s="404">
        <v>38.02870626835152</v>
      </c>
      <c r="AE21" s="404">
        <v>41.29665813577644</v>
      </c>
      <c r="AF21" s="404">
        <v>44.709046837221734</v>
      </c>
      <c r="AG21" s="404">
        <v>48.360828060876003</v>
      </c>
      <c r="AH21" s="404">
        <v>52.379411345197852</v>
      </c>
      <c r="AI21" s="404">
        <v>56.899460275469629</v>
      </c>
      <c r="AJ21" s="404">
        <v>62.06287436994716</v>
      </c>
      <c r="AK21" s="404">
        <v>68.020497753026831</v>
      </c>
      <c r="AL21" s="404">
        <v>74.932470264353128</v>
      </c>
      <c r="AM21" s="404">
        <v>83.084970532065455</v>
      </c>
      <c r="AN21" s="404">
        <v>92.579672537314792</v>
      </c>
      <c r="AO21" s="404">
        <v>103.41706078155013</v>
      </c>
      <c r="AP21" s="404">
        <v>115.50459264061688</v>
      </c>
      <c r="AQ21" s="404">
        <v>128.65849407283812</v>
      </c>
      <c r="AR21" s="404">
        <v>142.69510542983912</v>
      </c>
      <c r="AS21" s="404">
        <v>157.26447760580984</v>
      </c>
      <c r="AT21" s="404">
        <v>172.02946708749792</v>
      </c>
      <c r="AU21" s="404">
        <v>186.6857735409024</v>
      </c>
      <c r="AV21" s="404">
        <v>201.34189095182577</v>
      </c>
      <c r="AW21" s="404">
        <v>215.84875450887077</v>
      </c>
      <c r="AX21" s="404">
        <v>229.71195145134132</v>
      </c>
      <c r="AY21" s="404">
        <v>242.96089731032046</v>
      </c>
      <c r="AZ21" s="404">
        <v>255.69035884967295</v>
      </c>
      <c r="BA21" s="404">
        <v>269.48451385593529</v>
      </c>
      <c r="BB21" s="404">
        <v>286.28810462405073</v>
      </c>
      <c r="BC21" s="404">
        <v>306.0838980779248</v>
      </c>
    </row>
    <row r="22" spans="2:55" ht="18">
      <c r="B22" s="403" t="s">
        <v>428</v>
      </c>
      <c r="C22" s="404">
        <v>0.46681952934312343</v>
      </c>
      <c r="D22" s="404">
        <v>0.41802716465247186</v>
      </c>
      <c r="E22" s="404">
        <v>0.42746486701881331</v>
      </c>
      <c r="F22" s="404">
        <v>0.50866055287832057</v>
      </c>
      <c r="G22" s="404">
        <v>0.6794223170820245</v>
      </c>
      <c r="H22" s="404">
        <v>0.93760203107819129</v>
      </c>
      <c r="I22" s="404">
        <v>1.2931517306636835</v>
      </c>
      <c r="J22" s="404">
        <v>1.7543763024928209</v>
      </c>
      <c r="K22" s="404">
        <v>2.3275202199644265</v>
      </c>
      <c r="L22" s="404">
        <v>3.0167007183475523</v>
      </c>
      <c r="M22" s="404">
        <v>3.8228288368234531</v>
      </c>
      <c r="N22" s="404">
        <v>4.7438450438735718</v>
      </c>
      <c r="O22" s="404">
        <v>5.7797036990191835</v>
      </c>
      <c r="P22" s="404">
        <v>6.9335029028426902</v>
      </c>
      <c r="Q22" s="404">
        <v>8.2114971087860056</v>
      </c>
      <c r="R22" s="404">
        <v>9.6266423600166284</v>
      </c>
      <c r="S22" s="404">
        <v>11.196482876665858</v>
      </c>
      <c r="T22" s="404">
        <v>12.934928808695483</v>
      </c>
      <c r="U22" s="404">
        <v>14.849607018898071</v>
      </c>
      <c r="V22" s="404">
        <v>16.94002010945734</v>
      </c>
      <c r="W22" s="404">
        <v>19.221985341437193</v>
      </c>
      <c r="X22" s="404">
        <v>21.699232219878372</v>
      </c>
      <c r="Y22" s="404">
        <v>24.366580658877879</v>
      </c>
      <c r="Z22" s="404">
        <v>27.208112477986493</v>
      </c>
      <c r="AA22" s="404">
        <v>30.196567118541392</v>
      </c>
      <c r="AB22" s="404">
        <v>33.292524701222966</v>
      </c>
      <c r="AC22" s="404">
        <v>36.452282209607887</v>
      </c>
      <c r="AD22" s="404">
        <v>39.662690791095983</v>
      </c>
      <c r="AE22" s="404">
        <v>42.951364369524391</v>
      </c>
      <c r="AF22" s="404">
        <v>46.388485282658507</v>
      </c>
      <c r="AG22" s="404">
        <v>50.088330431589583</v>
      </c>
      <c r="AH22" s="404">
        <v>54.204232438688607</v>
      </c>
      <c r="AI22" s="404">
        <v>58.905082802493567</v>
      </c>
      <c r="AJ22" s="404">
        <v>64.369403168239785</v>
      </c>
      <c r="AK22" s="404">
        <v>70.785335421929958</v>
      </c>
      <c r="AL22" s="404">
        <v>78.350950583041623</v>
      </c>
      <c r="AM22" s="404">
        <v>87.386797680689568</v>
      </c>
      <c r="AN22" s="404">
        <v>97.924007414090369</v>
      </c>
      <c r="AO22" s="404">
        <v>109.86612924340194</v>
      </c>
      <c r="AP22" s="404">
        <v>123.02081687087377</v>
      </c>
      <c r="AQ22" s="404">
        <v>137.10211606450255</v>
      </c>
      <c r="AR22" s="404">
        <v>151.85737246079907</v>
      </c>
      <c r="AS22" s="404">
        <v>166.94068526217421</v>
      </c>
      <c r="AT22" s="404">
        <v>182.03984732849142</v>
      </c>
      <c r="AU22" s="404">
        <v>196.87419629212073</v>
      </c>
      <c r="AV22" s="404">
        <v>211.63661684495216</v>
      </c>
      <c r="AW22" s="404">
        <v>225.85964659487027</v>
      </c>
      <c r="AX22" s="404">
        <v>239.60611016746597</v>
      </c>
      <c r="AY22" s="404">
        <v>253.00860368509993</v>
      </c>
      <c r="AZ22" s="404">
        <v>266.19477722632854</v>
      </c>
      <c r="BA22" s="404">
        <v>281.08156212603438</v>
      </c>
      <c r="BB22" s="404">
        <v>299.75043000621071</v>
      </c>
      <c r="BC22" s="404">
        <v>322.61680365691046</v>
      </c>
    </row>
    <row r="23" spans="2:55" ht="15.75">
      <c r="B23" s="403" t="s">
        <v>29</v>
      </c>
      <c r="C23" s="404">
        <v>0.52220312679381042</v>
      </c>
      <c r="D23" s="404">
        <v>0.51841556056802207</v>
      </c>
      <c r="E23" s="404">
        <v>0.58096685989672725</v>
      </c>
      <c r="F23" s="404">
        <v>0.72441966178798767</v>
      </c>
      <c r="G23" s="404">
        <v>0.94214800463860748</v>
      </c>
      <c r="H23" s="404">
        <v>1.2394087872608563</v>
      </c>
      <c r="I23" s="404">
        <v>1.6257419062565699</v>
      </c>
      <c r="J23" s="404">
        <v>2.110342350068283</v>
      </c>
      <c r="K23" s="404">
        <v>2.7010237064013389</v>
      </c>
      <c r="L23" s="404">
        <v>3.4041967284685666</v>
      </c>
      <c r="M23" s="404">
        <v>4.223514714172028</v>
      </c>
      <c r="N23" s="404">
        <v>5.1589066691218095</v>
      </c>
      <c r="O23" s="404">
        <v>6.2122320759606735</v>
      </c>
      <c r="P23" s="404">
        <v>7.388706622123042</v>
      </c>
      <c r="Q23" s="404">
        <v>8.6969462343132609</v>
      </c>
      <c r="R23" s="404">
        <v>10.151685903349348</v>
      </c>
      <c r="S23" s="404">
        <v>11.769829007207667</v>
      </c>
      <c r="T23" s="404">
        <v>13.56397834343081</v>
      </c>
      <c r="U23" s="404">
        <v>15.540393331734149</v>
      </c>
      <c r="V23" s="404">
        <v>17.697243717890107</v>
      </c>
      <c r="W23" s="404">
        <v>20.047269059837618</v>
      </c>
      <c r="X23" s="404">
        <v>22.590962446126841</v>
      </c>
      <c r="Y23" s="404">
        <v>25.319136030482007</v>
      </c>
      <c r="Z23" s="404">
        <v>28.211058178413989</v>
      </c>
      <c r="AA23" s="404">
        <v>31.233778560720882</v>
      </c>
      <c r="AB23" s="404">
        <v>34.342434296037538</v>
      </c>
      <c r="AC23" s="404">
        <v>37.492620683114055</v>
      </c>
      <c r="AD23" s="404">
        <v>40.67559089156601</v>
      </c>
      <c r="AE23" s="404">
        <v>43.928538510958582</v>
      </c>
      <c r="AF23" s="404">
        <v>47.336806337773133</v>
      </c>
      <c r="AG23" s="404">
        <v>51.037688141170136</v>
      </c>
      <c r="AH23" s="404">
        <v>55.220297534587715</v>
      </c>
      <c r="AI23" s="404">
        <v>60.093026384963757</v>
      </c>
      <c r="AJ23" s="404">
        <v>65.874854043505707</v>
      </c>
      <c r="AK23" s="404">
        <v>72.795263417098681</v>
      </c>
      <c r="AL23" s="404">
        <v>81.074080389872876</v>
      </c>
      <c r="AM23" s="404">
        <v>90.990163147814073</v>
      </c>
      <c r="AN23" s="404">
        <v>102.48161366155165</v>
      </c>
      <c r="AO23" s="404">
        <v>115.35147102860307</v>
      </c>
      <c r="AP23" s="404">
        <v>129.30409962555183</v>
      </c>
      <c r="AQ23" s="404">
        <v>143.97001827243372</v>
      </c>
      <c r="AR23" s="404">
        <v>159.11481786766586</v>
      </c>
      <c r="AS23" s="404">
        <v>174.41713076734993</v>
      </c>
      <c r="AT23" s="404">
        <v>189.58803124638243</v>
      </c>
      <c r="AU23" s="404">
        <v>204.3681483387202</v>
      </c>
      <c r="AV23" s="404">
        <v>218.67891182627838</v>
      </c>
      <c r="AW23" s="404">
        <v>232.61680507882429</v>
      </c>
      <c r="AX23" s="404">
        <v>246.3512542256027</v>
      </c>
      <c r="AY23" s="404">
        <v>260.05094524323999</v>
      </c>
      <c r="AZ23" s="404">
        <v>273.88798091940367</v>
      </c>
      <c r="BA23" s="404">
        <v>289.86566794605875</v>
      </c>
      <c r="BB23" s="404">
        <v>310.90405466836495</v>
      </c>
      <c r="BC23" s="404">
        <v>337.62328423382195</v>
      </c>
    </row>
    <row r="24" spans="2:55" ht="18">
      <c r="B24" s="403" t="s">
        <v>429</v>
      </c>
      <c r="C24" s="404">
        <v>0.58127614374295544</v>
      </c>
      <c r="D24" s="404">
        <v>0.62610501680036845</v>
      </c>
      <c r="E24" s="404">
        <v>0.74603240716650776</v>
      </c>
      <c r="F24" s="404">
        <v>0.93132500630663773</v>
      </c>
      <c r="G24" s="404">
        <v>1.1829566936212843</v>
      </c>
      <c r="H24" s="404">
        <v>1.50590163186364</v>
      </c>
      <c r="I24" s="404">
        <v>1.9101043942824758</v>
      </c>
      <c r="J24" s="404">
        <v>2.405724131775016</v>
      </c>
      <c r="K24" s="404">
        <v>3.0022717935392524</v>
      </c>
      <c r="L24" s="404">
        <v>3.7082444210647103</v>
      </c>
      <c r="M24" s="404">
        <v>4.528687466725108</v>
      </c>
      <c r="N24" s="404">
        <v>5.4652928261337088</v>
      </c>
      <c r="O24" s="404">
        <v>6.5219891193317832</v>
      </c>
      <c r="P24" s="404">
        <v>7.7062939550592082</v>
      </c>
      <c r="Q24" s="404">
        <v>9.0287751701062273</v>
      </c>
      <c r="R24" s="404">
        <v>10.503647523423661</v>
      </c>
      <c r="S24" s="404">
        <v>12.146544673771031</v>
      </c>
      <c r="T24" s="404">
        <v>13.968702819058764</v>
      </c>
      <c r="U24" s="404">
        <v>15.97495418177277</v>
      </c>
      <c r="V24" s="404">
        <v>18.162015402801522</v>
      </c>
      <c r="W24" s="404">
        <v>20.539094802376294</v>
      </c>
      <c r="X24" s="404">
        <v>23.103179069468524</v>
      </c>
      <c r="Y24" s="404">
        <v>25.840797152055231</v>
      </c>
      <c r="Z24" s="404">
        <v>28.72604493295416</v>
      </c>
      <c r="AA24" s="404">
        <v>31.721024471420513</v>
      </c>
      <c r="AB24" s="404">
        <v>34.779740621328884</v>
      </c>
      <c r="AC24" s="404">
        <v>37.858138574203849</v>
      </c>
      <c r="AD24" s="404">
        <v>40.952178862937728</v>
      </c>
      <c r="AE24" s="404">
        <v>44.109452569569058</v>
      </c>
      <c r="AF24" s="404">
        <v>47.433698782163702</v>
      </c>
      <c r="AG24" s="404">
        <v>51.094754682172301</v>
      </c>
      <c r="AH24" s="404">
        <v>55.322890952080982</v>
      </c>
      <c r="AI24" s="404">
        <v>60.370090011811769</v>
      </c>
      <c r="AJ24" s="404">
        <v>66.500142226699424</v>
      </c>
      <c r="AK24" s="404">
        <v>73.967901882036912</v>
      </c>
      <c r="AL24" s="404">
        <v>82.936766841324399</v>
      </c>
      <c r="AM24" s="404">
        <v>93.62384581205913</v>
      </c>
      <c r="AN24" s="404">
        <v>105.87062239899171</v>
      </c>
      <c r="AO24" s="404">
        <v>119.37568369144326</v>
      </c>
      <c r="AP24" s="404">
        <v>133.75856262670263</v>
      </c>
      <c r="AQ24" s="404">
        <v>148.65238131721065</v>
      </c>
      <c r="AR24" s="404">
        <v>163.86357710633644</v>
      </c>
      <c r="AS24" s="404">
        <v>179.09378273016819</v>
      </c>
      <c r="AT24" s="404">
        <v>194.07513160959377</v>
      </c>
      <c r="AU24" s="404">
        <v>208.19842142686454</v>
      </c>
      <c r="AV24" s="404">
        <v>222.01374354685092</v>
      </c>
      <c r="AW24" s="404">
        <v>235.72757077339094</v>
      </c>
      <c r="AX24" s="404">
        <v>249.54874617087305</v>
      </c>
      <c r="AY24" s="404">
        <v>263.69440002178214</v>
      </c>
      <c r="AZ24" s="404">
        <v>278.07116671202391</v>
      </c>
      <c r="BA24" s="404">
        <v>295.46146589923768</v>
      </c>
      <c r="BB24" s="404">
        <v>319.47554884168841</v>
      </c>
      <c r="BC24" s="404">
        <v>351.01225579080722</v>
      </c>
    </row>
    <row r="25" spans="2:55" ht="15.75">
      <c r="B25" s="403" t="s">
        <v>31</v>
      </c>
      <c r="C25" s="404">
        <v>0.64433474134211088</v>
      </c>
      <c r="D25" s="404">
        <v>0.74168160425632657</v>
      </c>
      <c r="E25" s="404">
        <v>0.89817517330253316</v>
      </c>
      <c r="F25" s="404">
        <v>1.1118291839979557</v>
      </c>
      <c r="G25" s="404">
        <v>1.3835446601574899</v>
      </c>
      <c r="H25" s="404">
        <v>1.7188391987002556</v>
      </c>
      <c r="I25" s="404">
        <v>2.1280963182860897</v>
      </c>
      <c r="J25" s="404">
        <v>2.622518282982166</v>
      </c>
      <c r="K25" s="404">
        <v>3.2130574021061644</v>
      </c>
      <c r="L25" s="404">
        <v>3.908892411211645</v>
      </c>
      <c r="M25" s="404">
        <v>4.7161853129685412</v>
      </c>
      <c r="N25" s="404">
        <v>5.6385407294435792</v>
      </c>
      <c r="O25" s="404">
        <v>6.6821335176302039</v>
      </c>
      <c r="P25" s="404">
        <v>7.8563642448304014</v>
      </c>
      <c r="Q25" s="404">
        <v>9.1714588495384533</v>
      </c>
      <c r="R25" s="404">
        <v>10.640484019633243</v>
      </c>
      <c r="S25" s="404">
        <v>12.27773918378988</v>
      </c>
      <c r="T25" s="404">
        <v>14.093025420668949</v>
      </c>
      <c r="U25" s="404">
        <v>16.089610507480039</v>
      </c>
      <c r="V25" s="404">
        <v>18.262420911806828</v>
      </c>
      <c r="W25" s="404">
        <v>20.616828427414926</v>
      </c>
      <c r="X25" s="404">
        <v>23.146068410960044</v>
      </c>
      <c r="Y25" s="404">
        <v>25.832062334765716</v>
      </c>
      <c r="Z25" s="404">
        <v>28.644515176865383</v>
      </c>
      <c r="AA25" s="404">
        <v>31.544945815714598</v>
      </c>
      <c r="AB25" s="404">
        <v>34.487241088784977</v>
      </c>
      <c r="AC25" s="404">
        <v>37.427610005079835</v>
      </c>
      <c r="AD25" s="404">
        <v>40.367043155699022</v>
      </c>
      <c r="AE25" s="404">
        <v>43.366258964091827</v>
      </c>
      <c r="AF25" s="404">
        <v>46.556428995759198</v>
      </c>
      <c r="AG25" s="404">
        <v>50.144931178253152</v>
      </c>
      <c r="AH25" s="404">
        <v>54.407398203934555</v>
      </c>
      <c r="AI25" s="404">
        <v>59.644047743883633</v>
      </c>
      <c r="AJ25" s="404">
        <v>66.14769664372163</v>
      </c>
      <c r="AK25" s="404">
        <v>74.119913162297152</v>
      </c>
      <c r="AL25" s="404">
        <v>83.645232160644497</v>
      </c>
      <c r="AM25" s="404">
        <v>94.8781317354767</v>
      </c>
      <c r="AN25" s="404">
        <v>107.55941975061228</v>
      </c>
      <c r="AO25" s="404">
        <v>121.30138650598062</v>
      </c>
      <c r="AP25" s="404">
        <v>135.72570586482681</v>
      </c>
      <c r="AQ25" s="404">
        <v>150.48882042034438</v>
      </c>
      <c r="AR25" s="404">
        <v>165.43877532249689</v>
      </c>
      <c r="AS25" s="404">
        <v>180.29810646066267</v>
      </c>
      <c r="AT25" s="404">
        <v>194.44271334884263</v>
      </c>
      <c r="AU25" s="404">
        <v>207.8143020007729</v>
      </c>
      <c r="AV25" s="404">
        <v>221.14189129237411</v>
      </c>
      <c r="AW25" s="404">
        <v>234.67422582297525</v>
      </c>
      <c r="AX25" s="404">
        <v>248.67260850340361</v>
      </c>
      <c r="AY25" s="404">
        <v>263.08699024968882</v>
      </c>
      <c r="AZ25" s="404">
        <v>278.18743460355898</v>
      </c>
      <c r="BA25" s="404">
        <v>297.36242731788269</v>
      </c>
      <c r="BB25" s="404">
        <v>325.08834367015373</v>
      </c>
      <c r="BC25" s="404">
        <v>361.11520503867331</v>
      </c>
    </row>
    <row r="26" spans="2:55" ht="18">
      <c r="B26" s="403" t="s">
        <v>430</v>
      </c>
      <c r="C26" s="404">
        <v>0.71169885660110443</v>
      </c>
      <c r="D26" s="404">
        <v>0.84036242514381676</v>
      </c>
      <c r="E26" s="404">
        <v>1.0195166186168467</v>
      </c>
      <c r="F26" s="404">
        <v>1.2472607170777028</v>
      </c>
      <c r="G26" s="404">
        <v>1.525265058273783</v>
      </c>
      <c r="H26" s="404">
        <v>1.859635087720855</v>
      </c>
      <c r="I26" s="404">
        <v>2.2612292124736029</v>
      </c>
      <c r="J26" s="404">
        <v>2.7419832622234077</v>
      </c>
      <c r="K26" s="404">
        <v>3.3128325160892929</v>
      </c>
      <c r="L26" s="404">
        <v>3.9833024813036353</v>
      </c>
      <c r="M26" s="404">
        <v>4.7607670624834064</v>
      </c>
      <c r="N26" s="404">
        <v>5.6509047213606607</v>
      </c>
      <c r="O26" s="404">
        <v>6.6617082810795196</v>
      </c>
      <c r="P26" s="404">
        <v>7.8021533393786369</v>
      </c>
      <c r="Q26" s="404">
        <v>9.0815011986877767</v>
      </c>
      <c r="R26" s="404">
        <v>10.511605612063164</v>
      </c>
      <c r="S26" s="404">
        <v>12.105355393943007</v>
      </c>
      <c r="T26" s="404">
        <v>13.870967259276975</v>
      </c>
      <c r="U26" s="404">
        <v>15.809785865706409</v>
      </c>
      <c r="V26" s="404">
        <v>17.914766188067571</v>
      </c>
      <c r="W26" s="404">
        <v>20.187157445846708</v>
      </c>
      <c r="X26" s="404">
        <v>22.616150117141707</v>
      </c>
      <c r="Y26" s="404">
        <v>25.179879682824232</v>
      </c>
      <c r="Z26" s="404">
        <v>27.848081661433504</v>
      </c>
      <c r="AA26" s="404">
        <v>30.582758596276896</v>
      </c>
      <c r="AB26" s="404">
        <v>33.337548374399297</v>
      </c>
      <c r="AC26" s="404">
        <v>36.068809053193043</v>
      </c>
      <c r="AD26" s="404">
        <v>38.784743504218902</v>
      </c>
      <c r="AE26" s="404">
        <v>41.567695571580508</v>
      </c>
      <c r="AF26" s="404">
        <v>44.580706917887568</v>
      </c>
      <c r="AG26" s="404">
        <v>48.072475003248449</v>
      </c>
      <c r="AH26" s="404">
        <v>52.368773742025546</v>
      </c>
      <c r="AI26" s="404">
        <v>57.802424325347957</v>
      </c>
      <c r="AJ26" s="404">
        <v>64.616060354312836</v>
      </c>
      <c r="AK26" s="404">
        <v>72.935045884316935</v>
      </c>
      <c r="AL26" s="404">
        <v>82.761362342751809</v>
      </c>
      <c r="AM26" s="404">
        <v>94.185717314749709</v>
      </c>
      <c r="AN26" s="404">
        <v>106.86650766195551</v>
      </c>
      <c r="AO26" s="404">
        <v>120.41760720761519</v>
      </c>
      <c r="AP26" s="404">
        <v>134.48391053397023</v>
      </c>
      <c r="AQ26" s="404">
        <v>148.74333810958262</v>
      </c>
      <c r="AR26" s="404">
        <v>163.08617126776863</v>
      </c>
      <c r="AS26" s="404">
        <v>176.87062291226579</v>
      </c>
      <c r="AT26" s="404">
        <v>190.03491458285771</v>
      </c>
      <c r="AU26" s="404">
        <v>202.59875557415836</v>
      </c>
      <c r="AV26" s="404">
        <v>215.41282539896528</v>
      </c>
      <c r="AW26" s="404">
        <v>228.781660752714</v>
      </c>
      <c r="AX26" s="404">
        <v>242.69515742058724</v>
      </c>
      <c r="AY26" s="404">
        <v>257.48017820676694</v>
      </c>
      <c r="AZ26" s="404">
        <v>273.4983677008828</v>
      </c>
      <c r="BA26" s="404">
        <v>294.89256504962106</v>
      </c>
      <c r="BB26" s="404">
        <v>325.6219959071941</v>
      </c>
      <c r="BC26" s="404">
        <v>366.90926328612665</v>
      </c>
    </row>
    <row r="27" spans="2:55" ht="15.75">
      <c r="B27" s="403" t="s">
        <v>33</v>
      </c>
      <c r="C27" s="404">
        <v>0.75829603058831607</v>
      </c>
      <c r="D27" s="404">
        <v>0.90394519426877873</v>
      </c>
      <c r="E27" s="404">
        <v>1.0910240339090156</v>
      </c>
      <c r="F27" s="404">
        <v>1.3185715835427472</v>
      </c>
      <c r="G27" s="404">
        <v>1.5890891979918722</v>
      </c>
      <c r="H27" s="404">
        <v>1.9093171132441786</v>
      </c>
      <c r="I27" s="404">
        <v>2.290232386086116</v>
      </c>
      <c r="J27" s="404">
        <v>2.7429871417378493</v>
      </c>
      <c r="K27" s="404">
        <v>3.2781061648523466</v>
      </c>
      <c r="L27" s="404">
        <v>3.9054924810006404</v>
      </c>
      <c r="M27" s="404">
        <v>4.6338333773502622</v>
      </c>
      <c r="N27" s="404">
        <v>5.4704340835518437</v>
      </c>
      <c r="O27" s="404">
        <v>6.4227833892957777</v>
      </c>
      <c r="P27" s="404">
        <v>7.4987931243835249</v>
      </c>
      <c r="Q27" s="404">
        <v>8.7066990873061876</v>
      </c>
      <c r="R27" s="404">
        <v>10.05706292181851</v>
      </c>
      <c r="S27" s="404">
        <v>11.561202324577035</v>
      </c>
      <c r="T27" s="404">
        <v>13.225374530032727</v>
      </c>
      <c r="U27" s="404">
        <v>15.048793293071427</v>
      </c>
      <c r="V27" s="404">
        <v>17.022287822754855</v>
      </c>
      <c r="W27" s="404">
        <v>19.142643069092564</v>
      </c>
      <c r="X27" s="404">
        <v>21.395861272045803</v>
      </c>
      <c r="Y27" s="404">
        <v>23.760771913495908</v>
      </c>
      <c r="Z27" s="404">
        <v>26.208262968357023</v>
      </c>
      <c r="AA27" s="404">
        <v>28.700744287720255</v>
      </c>
      <c r="AB27" s="404">
        <v>31.191439544747649</v>
      </c>
      <c r="AC27" s="404">
        <v>33.638557922270813</v>
      </c>
      <c r="AD27" s="404">
        <v>36.065432753416133</v>
      </c>
      <c r="AE27" s="404">
        <v>38.579854891205827</v>
      </c>
      <c r="AF27" s="404">
        <v>41.379885153318533</v>
      </c>
      <c r="AG27" s="404">
        <v>44.759848678766083</v>
      </c>
      <c r="AH27" s="404">
        <v>49.079997720634793</v>
      </c>
      <c r="AI27" s="404">
        <v>54.625922012126232</v>
      </c>
      <c r="AJ27" s="404">
        <v>61.566583453918746</v>
      </c>
      <c r="AK27" s="404">
        <v>69.946824931043537</v>
      </c>
      <c r="AL27" s="404">
        <v>79.681402195835418</v>
      </c>
      <c r="AM27" s="404">
        <v>90.819086698781788</v>
      </c>
      <c r="AN27" s="404">
        <v>103.02529728000006</v>
      </c>
      <c r="AO27" s="404">
        <v>115.93693251830136</v>
      </c>
      <c r="AP27" s="404">
        <v>129.22032880941779</v>
      </c>
      <c r="AQ27" s="404">
        <v>142.57227747892875</v>
      </c>
      <c r="AR27" s="404">
        <v>155.53353888323522</v>
      </c>
      <c r="AS27" s="404">
        <v>168.03819742829978</v>
      </c>
      <c r="AT27" s="404">
        <v>180.10541376154833</v>
      </c>
      <c r="AU27" s="404">
        <v>191.75432184060375</v>
      </c>
      <c r="AV27" s="404">
        <v>203.98500753100822</v>
      </c>
      <c r="AW27" s="404">
        <v>216.82296859808403</v>
      </c>
      <c r="AX27" s="404">
        <v>230.64955466111257</v>
      </c>
      <c r="AY27" s="404">
        <v>245.89065513322004</v>
      </c>
      <c r="AZ27" s="404">
        <v>263.03004479126861</v>
      </c>
      <c r="BA27" s="404">
        <v>285.4504327218533</v>
      </c>
      <c r="BB27" s="404">
        <v>319.46255304027426</v>
      </c>
      <c r="BC27" s="404">
        <v>366.98024348720725</v>
      </c>
    </row>
    <row r="28" spans="2:55" ht="18">
      <c r="B28" s="403" t="s">
        <v>431</v>
      </c>
      <c r="C28" s="404">
        <v>0.76560810070471197</v>
      </c>
      <c r="D28" s="404">
        <v>0.91304404637093139</v>
      </c>
      <c r="E28" s="404">
        <v>1.0932553658261641</v>
      </c>
      <c r="F28" s="404">
        <v>1.306295517797277</v>
      </c>
      <c r="G28" s="404">
        <v>1.5555625228949435</v>
      </c>
      <c r="H28" s="404">
        <v>1.8480869344055153</v>
      </c>
      <c r="I28" s="404">
        <v>2.1933958137522476</v>
      </c>
      <c r="J28" s="404">
        <v>2.6014001274407708</v>
      </c>
      <c r="K28" s="404">
        <v>3.0821811822624445</v>
      </c>
      <c r="L28" s="404">
        <v>3.6460504398145699</v>
      </c>
      <c r="M28" s="404">
        <v>4.3024954188588387</v>
      </c>
      <c r="N28" s="404">
        <v>5.0581017620804412</v>
      </c>
      <c r="O28" s="404">
        <v>5.9191993684419399</v>
      </c>
      <c r="P28" s="404">
        <v>6.8925564299866622</v>
      </c>
      <c r="Q28" s="404">
        <v>7.9853058982006111</v>
      </c>
      <c r="R28" s="404">
        <v>9.2065507528483277</v>
      </c>
      <c r="S28" s="404">
        <v>10.565646529693872</v>
      </c>
      <c r="T28" s="404">
        <v>12.066662086284813</v>
      </c>
      <c r="U28" s="404">
        <v>13.706493456842583</v>
      </c>
      <c r="V28" s="404">
        <v>15.473642269700257</v>
      </c>
      <c r="W28" s="404">
        <v>17.361234225745967</v>
      </c>
      <c r="X28" s="404">
        <v>19.356617210148684</v>
      </c>
      <c r="Y28" s="404">
        <v>21.440492315777515</v>
      </c>
      <c r="Z28" s="404">
        <v>23.58488018706996</v>
      </c>
      <c r="AA28" s="404">
        <v>25.752492809049389</v>
      </c>
      <c r="AB28" s="404">
        <v>27.897795509059232</v>
      </c>
      <c r="AC28" s="404">
        <v>29.988267761280547</v>
      </c>
      <c r="AD28" s="404">
        <v>32.065529799522601</v>
      </c>
      <c r="AE28" s="404">
        <v>34.265274793064918</v>
      </c>
      <c r="AF28" s="404">
        <v>36.824191723158741</v>
      </c>
      <c r="AG28" s="404">
        <v>40.065855016126974</v>
      </c>
      <c r="AH28" s="404">
        <v>44.304307111729941</v>
      </c>
      <c r="AI28" s="404">
        <v>49.753769335358633</v>
      </c>
      <c r="AJ28" s="404">
        <v>56.504465167448529</v>
      </c>
      <c r="AK28" s="404">
        <v>64.515053672854108</v>
      </c>
      <c r="AL28" s="404">
        <v>73.630840478510819</v>
      </c>
      <c r="AM28" s="404">
        <v>83.95377292365103</v>
      </c>
      <c r="AN28" s="404">
        <v>95.17881557047339</v>
      </c>
      <c r="AO28" s="404">
        <v>106.96412252078979</v>
      </c>
      <c r="AP28" s="404">
        <v>118.99486242035242</v>
      </c>
      <c r="AQ28" s="404">
        <v>130.57946523837987</v>
      </c>
      <c r="AR28" s="404">
        <v>141.87845025790156</v>
      </c>
      <c r="AS28" s="404">
        <v>152.91049661762943</v>
      </c>
      <c r="AT28" s="404">
        <v>163.69542707210545</v>
      </c>
      <c r="AU28" s="404">
        <v>174.2552529500071</v>
      </c>
      <c r="AV28" s="404">
        <v>185.40798323548097</v>
      </c>
      <c r="AW28" s="404">
        <v>197.58510327511604</v>
      </c>
      <c r="AX28" s="404">
        <v>211.27339874786867</v>
      </c>
      <c r="AY28" s="404">
        <v>227.02976705848872</v>
      </c>
      <c r="AZ28" s="404">
        <v>243.69816199276505</v>
      </c>
      <c r="BA28" s="404">
        <v>266.79830536087519</v>
      </c>
      <c r="BB28" s="404">
        <v>304.36664898790309</v>
      </c>
      <c r="BC28" s="404">
        <v>359.33506525672942</v>
      </c>
    </row>
    <row r="29" spans="2:55" ht="15.75">
      <c r="B29" s="403" t="s">
        <v>432</v>
      </c>
      <c r="C29" s="404">
        <v>0.71390464046536173</v>
      </c>
      <c r="D29" s="404">
        <v>0.84783173852569749</v>
      </c>
      <c r="E29" s="404">
        <v>1.0063145952661761</v>
      </c>
      <c r="F29" s="404">
        <v>1.1905007538790822</v>
      </c>
      <c r="G29" s="404">
        <v>1.4043605162317971</v>
      </c>
      <c r="H29" s="404">
        <v>1.6536580715921112</v>
      </c>
      <c r="I29" s="404">
        <v>1.9459572537406333</v>
      </c>
      <c r="J29" s="404">
        <v>2.2898253088510354</v>
      </c>
      <c r="K29" s="404">
        <v>2.6948614208411734</v>
      </c>
      <c r="L29" s="404">
        <v>3.171194477046178</v>
      </c>
      <c r="M29" s="404">
        <v>3.7266903206181237</v>
      </c>
      <c r="N29" s="404">
        <v>4.3665328795938052</v>
      </c>
      <c r="O29" s="404">
        <v>5.0957942610905809</v>
      </c>
      <c r="P29" s="404">
        <v>5.9199984760793107</v>
      </c>
      <c r="Q29" s="404">
        <v>6.8450079128143839</v>
      </c>
      <c r="R29" s="404">
        <v>7.8780652246725129</v>
      </c>
      <c r="S29" s="404">
        <v>9.0263140323360087</v>
      </c>
      <c r="T29" s="404">
        <v>10.291420983322256</v>
      </c>
      <c r="U29" s="404">
        <v>11.667722462574243</v>
      </c>
      <c r="V29" s="404">
        <v>13.14235109940668</v>
      </c>
      <c r="W29" s="404">
        <v>14.709266121389975</v>
      </c>
      <c r="X29" s="404">
        <v>16.358388188190727</v>
      </c>
      <c r="Y29" s="404">
        <v>18.072326750194623</v>
      </c>
      <c r="Z29" s="404">
        <v>19.824191777855937</v>
      </c>
      <c r="AA29" s="404">
        <v>21.578731322661241</v>
      </c>
      <c r="AB29" s="404">
        <v>23.299062354412992</v>
      </c>
      <c r="AC29" s="404">
        <v>24.964514824971204</v>
      </c>
      <c r="AD29" s="404">
        <v>26.636701670995684</v>
      </c>
      <c r="AE29" s="404">
        <v>28.482056392081585</v>
      </c>
      <c r="AF29" s="404">
        <v>30.75854004851406</v>
      </c>
      <c r="AG29" s="404">
        <v>33.736658091275061</v>
      </c>
      <c r="AH29" s="404">
        <v>37.659216860704113</v>
      </c>
      <c r="AI29" s="404">
        <v>42.663140162569704</v>
      </c>
      <c r="AJ29" s="404">
        <v>48.753077069185494</v>
      </c>
      <c r="AK29" s="404">
        <v>55.818242299385908</v>
      </c>
      <c r="AL29" s="404">
        <v>63.72621100367261</v>
      </c>
      <c r="AM29" s="404">
        <v>72.660562451080949</v>
      </c>
      <c r="AN29" s="404">
        <v>82.344870160963723</v>
      </c>
      <c r="AO29" s="404">
        <v>92.455839713190571</v>
      </c>
      <c r="AP29" s="404">
        <v>102.27716530693566</v>
      </c>
      <c r="AQ29" s="404">
        <v>111.72168862358353</v>
      </c>
      <c r="AR29" s="404">
        <v>121.07196012015095</v>
      </c>
      <c r="AS29" s="404">
        <v>130.34895584050582</v>
      </c>
      <c r="AT29" s="404">
        <v>139.57687447154817</v>
      </c>
      <c r="AU29" s="404">
        <v>148.40259377327044</v>
      </c>
      <c r="AV29" s="404">
        <v>158.1935735625612</v>
      </c>
      <c r="AW29" s="404">
        <v>169.4907804091732</v>
      </c>
      <c r="AX29" s="404">
        <v>182.9192285062768</v>
      </c>
      <c r="AY29" s="404">
        <v>197.29766378002228</v>
      </c>
      <c r="AZ29" s="404">
        <v>212.64199402870133</v>
      </c>
      <c r="BA29" s="404">
        <v>235.8178771568713</v>
      </c>
      <c r="BB29" s="404">
        <v>277.16015245569844</v>
      </c>
      <c r="BC29" s="404">
        <v>341.10923037021712</v>
      </c>
    </row>
    <row r="30" spans="2:55" ht="18">
      <c r="B30" s="403" t="s">
        <v>433</v>
      </c>
      <c r="C30" s="404">
        <v>0.58298262532749867</v>
      </c>
      <c r="D30" s="404">
        <v>0.6879921744016152</v>
      </c>
      <c r="E30" s="404">
        <v>0.80980130623329583</v>
      </c>
      <c r="F30" s="404">
        <v>0.95034224261880551</v>
      </c>
      <c r="G30" s="404">
        <v>1.11262185286202</v>
      </c>
      <c r="H30" s="404">
        <v>1.3006376417681424</v>
      </c>
      <c r="I30" s="404">
        <v>1.5198270492860011</v>
      </c>
      <c r="J30" s="404">
        <v>1.7772991226261823</v>
      </c>
      <c r="K30" s="404">
        <v>2.0815032321457436</v>
      </c>
      <c r="L30" s="404">
        <v>2.4398756109997128</v>
      </c>
      <c r="M30" s="404">
        <v>2.8578954435952637</v>
      </c>
      <c r="N30" s="404">
        <v>3.3392148141874363</v>
      </c>
      <c r="O30" s="404">
        <v>3.8875242356492836</v>
      </c>
      <c r="P30" s="404">
        <v>4.5069073623882456</v>
      </c>
      <c r="Q30" s="404">
        <v>5.201548890753779</v>
      </c>
      <c r="R30" s="404">
        <v>5.9765659091049734</v>
      </c>
      <c r="S30" s="404">
        <v>6.8366492029822084</v>
      </c>
      <c r="T30" s="404">
        <v>7.7807868691813953</v>
      </c>
      <c r="U30" s="404">
        <v>8.8016701726087856</v>
      </c>
      <c r="V30" s="404">
        <v>9.889739414905355</v>
      </c>
      <c r="W30" s="404">
        <v>11.040958522092103</v>
      </c>
      <c r="X30" s="404">
        <v>12.247906588630512</v>
      </c>
      <c r="Y30" s="404">
        <v>13.495119334861243</v>
      </c>
      <c r="Z30" s="404">
        <v>14.758610399916659</v>
      </c>
      <c r="AA30" s="404">
        <v>16.012707343049051</v>
      </c>
      <c r="AB30" s="404">
        <v>17.231729407081247</v>
      </c>
      <c r="AC30" s="404">
        <v>18.407912306359975</v>
      </c>
      <c r="AD30" s="404">
        <v>19.62486624004077</v>
      </c>
      <c r="AE30" s="404">
        <v>21.061341720909091</v>
      </c>
      <c r="AF30" s="404">
        <v>22.912322856505039</v>
      </c>
      <c r="AG30" s="404">
        <v>25.368496244179987</v>
      </c>
      <c r="AH30" s="404">
        <v>28.594349667944481</v>
      </c>
      <c r="AI30" s="404">
        <v>32.641330308109048</v>
      </c>
      <c r="AJ30" s="404">
        <v>37.443966571462454</v>
      </c>
      <c r="AK30" s="404">
        <v>42.914031991769711</v>
      </c>
      <c r="AL30" s="404">
        <v>48.964779978743827</v>
      </c>
      <c r="AM30" s="404">
        <v>55.867088660781832</v>
      </c>
      <c r="AN30" s="404">
        <v>63.37130372862795</v>
      </c>
      <c r="AO30" s="404">
        <v>70.737672196983823</v>
      </c>
      <c r="AP30" s="404">
        <v>77.872789832004386</v>
      </c>
      <c r="AQ30" s="404">
        <v>84.777434267674565</v>
      </c>
      <c r="AR30" s="404">
        <v>91.77742275031089</v>
      </c>
      <c r="AS30" s="404">
        <v>98.899935776391757</v>
      </c>
      <c r="AT30" s="404">
        <v>105.77690416381319</v>
      </c>
      <c r="AU30" s="404">
        <v>112.40331405114065</v>
      </c>
      <c r="AV30" s="404">
        <v>120.41252113656932</v>
      </c>
      <c r="AW30" s="404">
        <v>130.48761547113941</v>
      </c>
      <c r="AX30" s="404">
        <v>141.39229009832928</v>
      </c>
      <c r="AY30" s="404">
        <v>153.17250231234888</v>
      </c>
      <c r="AZ30" s="404">
        <v>165.86943565497958</v>
      </c>
      <c r="BA30" s="404">
        <v>188.08888385893573</v>
      </c>
      <c r="BB30" s="404">
        <v>233.26832678348313</v>
      </c>
      <c r="BC30" s="404">
        <v>298.32141008244287</v>
      </c>
    </row>
    <row r="31" spans="2:55" ht="15.75">
      <c r="B31" s="403" t="s">
        <v>434</v>
      </c>
      <c r="C31" s="404">
        <v>0.35211617504260384</v>
      </c>
      <c r="D31" s="404">
        <v>0.41266687264732516</v>
      </c>
      <c r="E31" s="404">
        <v>0.48235927367776832</v>
      </c>
      <c r="F31" s="404">
        <v>0.56238996887361103</v>
      </c>
      <c r="G31" s="404">
        <v>0.65432476551355445</v>
      </c>
      <c r="H31" s="404">
        <v>0.76024522854360888</v>
      </c>
      <c r="I31" s="404">
        <v>0.88328190953969865</v>
      </c>
      <c r="J31" s="404">
        <v>1.0283345920867855</v>
      </c>
      <c r="K31" s="404">
        <v>1.200106060559496</v>
      </c>
      <c r="L31" s="404">
        <v>1.402478426123857</v>
      </c>
      <c r="M31" s="404">
        <v>1.6383224981466171</v>
      </c>
      <c r="N31" s="404">
        <v>1.9095981891564573</v>
      </c>
      <c r="O31" s="404">
        <v>2.218389684572081</v>
      </c>
      <c r="P31" s="404">
        <v>2.5668978596712417</v>
      </c>
      <c r="Q31" s="404">
        <v>2.9573543955214783</v>
      </c>
      <c r="R31" s="404">
        <v>3.3924882058517856</v>
      </c>
      <c r="S31" s="404">
        <v>3.8742260139510316</v>
      </c>
      <c r="T31" s="404">
        <v>4.3997537840383583</v>
      </c>
      <c r="U31" s="404">
        <v>4.9647609056408628</v>
      </c>
      <c r="V31" s="404">
        <v>5.5643572485988564</v>
      </c>
      <c r="W31" s="404">
        <v>6.1965288468699544</v>
      </c>
      <c r="X31" s="404">
        <v>6.856583286096452</v>
      </c>
      <c r="Y31" s="404">
        <v>7.5328768303922109</v>
      </c>
      <c r="Z31" s="404">
        <v>8.2120092506081352</v>
      </c>
      <c r="AA31" s="404">
        <v>8.8805672122215285</v>
      </c>
      <c r="AB31" s="404">
        <v>9.5250883869970782</v>
      </c>
      <c r="AC31" s="404">
        <v>10.151996254478091</v>
      </c>
      <c r="AD31" s="404">
        <v>10.847326028240442</v>
      </c>
      <c r="AE31" s="404">
        <v>11.715850120807465</v>
      </c>
      <c r="AF31" s="404">
        <v>12.860830503776738</v>
      </c>
      <c r="AG31" s="404">
        <v>14.383957925745609</v>
      </c>
      <c r="AH31" s="404">
        <v>16.36151023990438</v>
      </c>
      <c r="AI31" s="404">
        <v>18.773386183751384</v>
      </c>
      <c r="AJ31" s="404">
        <v>21.575978975005814</v>
      </c>
      <c r="AK31" s="404">
        <v>24.726395944773451</v>
      </c>
      <c r="AL31" s="404">
        <v>28.182513898756387</v>
      </c>
      <c r="AM31" s="404">
        <v>32.30845419047381</v>
      </c>
      <c r="AN31" s="404">
        <v>36.431478705769869</v>
      </c>
      <c r="AO31" s="404">
        <v>40.453825251612756</v>
      </c>
      <c r="AP31" s="404">
        <v>44.374968135972651</v>
      </c>
      <c r="AQ31" s="404">
        <v>48.194481441074544</v>
      </c>
      <c r="AR31" s="404">
        <v>52.292610779595918</v>
      </c>
      <c r="AS31" s="404">
        <v>56.284300111214399</v>
      </c>
      <c r="AT31" s="404">
        <v>60.167355747487505</v>
      </c>
      <c r="AU31" s="404">
        <v>63.938079984067379</v>
      </c>
      <c r="AV31" s="404">
        <v>69.55973189198788</v>
      </c>
      <c r="AW31" s="404">
        <v>75.703302297519528</v>
      </c>
      <c r="AX31" s="404">
        <v>82.413121906993396</v>
      </c>
      <c r="AY31" s="404">
        <v>89.734989252740874</v>
      </c>
      <c r="AZ31" s="404">
        <v>97.715772415885056</v>
      </c>
      <c r="BA31" s="404">
        <v>117.23220681277638</v>
      </c>
      <c r="BB31" s="404">
        <v>154.21514561652549</v>
      </c>
      <c r="BC31" s="404">
        <v>201.32970945604447</v>
      </c>
    </row>
    <row r="32" spans="2:55" ht="18">
      <c r="B32" s="403" t="s">
        <v>435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 ht="18">
      <c r="B33" s="405" t="s">
        <v>436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 ht="15.75">
      <c r="B34" s="405" t="s">
        <v>35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0.54651193357253758</v>
      </c>
      <c r="AD34" s="406">
        <v>1.5860587740145071</v>
      </c>
      <c r="AE34" s="406">
        <v>2.5624133158990898</v>
      </c>
      <c r="AF34" s="406">
        <v>3.4944903170367794</v>
      </c>
      <c r="AG34" s="406">
        <v>4.3940210870605352</v>
      </c>
      <c r="AH34" s="406">
        <v>5.2639360087390745</v>
      </c>
      <c r="AI34" s="406">
        <v>6.1035495766421084</v>
      </c>
      <c r="AJ34" s="406">
        <v>6.910262929874138</v>
      </c>
      <c r="AK34" s="406">
        <v>7.6796353104950761</v>
      </c>
      <c r="AL34" s="406">
        <v>8.4051414756053671</v>
      </c>
      <c r="AM34" s="406">
        <v>9.0941741009845458</v>
      </c>
      <c r="AN34" s="406">
        <v>9.7274843352951681</v>
      </c>
      <c r="AO34" s="406">
        <v>10.286416865085906</v>
      </c>
      <c r="AP34" s="406">
        <v>10.759035519717701</v>
      </c>
      <c r="AQ34" s="406">
        <v>11.149241203530652</v>
      </c>
      <c r="AR34" s="406">
        <v>11.4847732702027</v>
      </c>
      <c r="AS34" s="406">
        <v>11.784685566972318</v>
      </c>
      <c r="AT34" s="406">
        <v>12.068229061854193</v>
      </c>
      <c r="AU34" s="406">
        <v>12.358366011316829</v>
      </c>
      <c r="AV34" s="406">
        <v>12.724075597930172</v>
      </c>
      <c r="AW34" s="406">
        <v>13.223235879855187</v>
      </c>
      <c r="AX34" s="406">
        <v>13.916032867085612</v>
      </c>
      <c r="AY34" s="406">
        <v>14.861894984923705</v>
      </c>
      <c r="AZ34" s="406">
        <v>16.092725771848187</v>
      </c>
      <c r="BA34" s="406">
        <v>17.584757131990848</v>
      </c>
      <c r="BB34" s="406">
        <v>19.165163439609351</v>
      </c>
      <c r="BC34" s="406">
        <v>20.541815241540203</v>
      </c>
    </row>
    <row r="35" spans="2:55" ht="18">
      <c r="B35" s="405" t="s">
        <v>437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1.9778482472821663</v>
      </c>
      <c r="W35" s="406">
        <v>4.6472184106831111</v>
      </c>
      <c r="X35" s="406">
        <v>7.0670155781189559</v>
      </c>
      <c r="Y35" s="406">
        <v>9.2968327329576308</v>
      </c>
      <c r="Z35" s="406">
        <v>11.382764058602039</v>
      </c>
      <c r="AA35" s="406">
        <v>13.351804815420296</v>
      </c>
      <c r="AB35" s="406">
        <v>15.212970584390247</v>
      </c>
      <c r="AC35" s="406">
        <v>16.965771945031776</v>
      </c>
      <c r="AD35" s="406">
        <v>18.623783661660838</v>
      </c>
      <c r="AE35" s="406">
        <v>20.213646337710845</v>
      </c>
      <c r="AF35" s="406">
        <v>21.761558742696856</v>
      </c>
      <c r="AG35" s="406">
        <v>23.288867296168501</v>
      </c>
      <c r="AH35" s="406">
        <v>24.809628287530774</v>
      </c>
      <c r="AI35" s="406">
        <v>26.330452443377194</v>
      </c>
      <c r="AJ35" s="406">
        <v>27.851341232141447</v>
      </c>
      <c r="AK35" s="406">
        <v>29.366170917062206</v>
      </c>
      <c r="AL35" s="406">
        <v>30.864091629242349</v>
      </c>
      <c r="AM35" s="406">
        <v>32.36256354317063</v>
      </c>
      <c r="AN35" s="406">
        <v>33.823603478789742</v>
      </c>
      <c r="AO35" s="406">
        <v>35.212284514730143</v>
      </c>
      <c r="AP35" s="406">
        <v>36.514544112189803</v>
      </c>
      <c r="AQ35" s="406">
        <v>37.738163276004471</v>
      </c>
      <c r="AR35" s="406">
        <v>38.927663251416348</v>
      </c>
      <c r="AS35" s="406">
        <v>40.109723713871269</v>
      </c>
      <c r="AT35" s="406">
        <v>41.317004962730266</v>
      </c>
      <c r="AU35" s="406">
        <v>42.601140400715657</v>
      </c>
      <c r="AV35" s="406">
        <v>44.097943981788468</v>
      </c>
      <c r="AW35" s="406">
        <v>45.9067827763038</v>
      </c>
      <c r="AX35" s="406">
        <v>48.132392199127551</v>
      </c>
      <c r="AY35" s="406">
        <v>50.852026211053243</v>
      </c>
      <c r="AZ35" s="406">
        <v>54.004816297072395</v>
      </c>
      <c r="BA35" s="406">
        <v>57.533892642256056</v>
      </c>
      <c r="BB35" s="406">
        <v>61.22545794540828</v>
      </c>
      <c r="BC35" s="406">
        <v>64.63378111962632</v>
      </c>
    </row>
    <row r="36" spans="2:55" ht="15.75">
      <c r="B36" s="405" t="s">
        <v>37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0.7040361862018274</v>
      </c>
      <c r="T36" s="406">
        <v>5.5072474583940849</v>
      </c>
      <c r="U36" s="406">
        <v>9.8722202312246292</v>
      </c>
      <c r="V36" s="406">
        <v>13.689859000260039</v>
      </c>
      <c r="W36" s="406">
        <v>17.144800913191268</v>
      </c>
      <c r="X36" s="406">
        <v>20.32187861086074</v>
      </c>
      <c r="Y36" s="406">
        <v>23.294400994998767</v>
      </c>
      <c r="Z36" s="406">
        <v>26.109146235691536</v>
      </c>
      <c r="AA36" s="406">
        <v>28.789514597877091</v>
      </c>
      <c r="AB36" s="406">
        <v>31.34001245211542</v>
      </c>
      <c r="AC36" s="406">
        <v>33.756722355441198</v>
      </c>
      <c r="AD36" s="406">
        <v>36.056729001531977</v>
      </c>
      <c r="AE36" s="406">
        <v>38.268647152647411</v>
      </c>
      <c r="AF36" s="406">
        <v>40.425684147455975</v>
      </c>
      <c r="AG36" s="406">
        <v>42.561343987867716</v>
      </c>
      <c r="AH36" s="406">
        <v>44.704309769988676</v>
      </c>
      <c r="AI36" s="406">
        <v>46.870475989822324</v>
      </c>
      <c r="AJ36" s="406">
        <v>49.0633801637644</v>
      </c>
      <c r="AK36" s="406">
        <v>51.276305540578335</v>
      </c>
      <c r="AL36" s="406">
        <v>53.494410192008701</v>
      </c>
      <c r="AM36" s="406">
        <v>55.747855566185933</v>
      </c>
      <c r="AN36" s="406">
        <v>57.98115178347215</v>
      </c>
      <c r="AO36" s="406">
        <v>60.153233536090994</v>
      </c>
      <c r="AP36" s="406">
        <v>62.250454175108899</v>
      </c>
      <c r="AQ36" s="406">
        <v>64.284498812187351</v>
      </c>
      <c r="AR36" s="406">
        <v>66.318477428694237</v>
      </c>
      <c r="AS36" s="406">
        <v>68.390331905987253</v>
      </c>
      <c r="AT36" s="406">
        <v>70.561358187495443</v>
      </c>
      <c r="AU36" s="406">
        <v>72.918028983166437</v>
      </c>
      <c r="AV36" s="406">
        <v>75.67138439208567</v>
      </c>
      <c r="AW36" s="406">
        <v>78.966876620951453</v>
      </c>
      <c r="AX36" s="406">
        <v>82.925649955530318</v>
      </c>
      <c r="AY36" s="406">
        <v>87.516484206120907</v>
      </c>
      <c r="AZ36" s="406">
        <v>92.541362961066881</v>
      </c>
      <c r="BA36" s="406">
        <v>97.90904955850722</v>
      </c>
      <c r="BB36" s="406">
        <v>103.36506727792248</v>
      </c>
      <c r="BC36" s="406">
        <v>108.32537921133029</v>
      </c>
    </row>
    <row r="37" spans="2:55" ht="18">
      <c r="B37" s="405" t="s">
        <v>438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0.47839101939813528</v>
      </c>
      <c r="R37" s="406">
        <v>6.9275020044795346</v>
      </c>
      <c r="S37" s="406">
        <v>13.034004612387482</v>
      </c>
      <c r="T37" s="406">
        <v>18.714609979741663</v>
      </c>
      <c r="U37" s="406">
        <v>23.892392156887691</v>
      </c>
      <c r="V37" s="406">
        <v>28.479391976420718</v>
      </c>
      <c r="W37" s="406">
        <v>32.686286666907215</v>
      </c>
      <c r="X37" s="406">
        <v>36.613949389878478</v>
      </c>
      <c r="Y37" s="406">
        <v>40.33536791742948</v>
      </c>
      <c r="Z37" s="406">
        <v>43.892073913535825</v>
      </c>
      <c r="AA37" s="406">
        <v>47.301735358782743</v>
      </c>
      <c r="AB37" s="406">
        <v>50.562058076028549</v>
      </c>
      <c r="AC37" s="406">
        <v>53.661686888462086</v>
      </c>
      <c r="AD37" s="406">
        <v>56.608333133772952</v>
      </c>
      <c r="AE37" s="406">
        <v>59.431325425035219</v>
      </c>
      <c r="AF37" s="406">
        <v>62.174009458286804</v>
      </c>
      <c r="AG37" s="406">
        <v>64.887862533027175</v>
      </c>
      <c r="AH37" s="406">
        <v>67.621260277678473</v>
      </c>
      <c r="AI37" s="406">
        <v>70.403037061212885</v>
      </c>
      <c r="AJ37" s="406">
        <v>73.243375325605115</v>
      </c>
      <c r="AK37" s="406">
        <v>76.136331739101465</v>
      </c>
      <c r="AL37" s="406">
        <v>79.064271012273323</v>
      </c>
      <c r="AM37" s="406">
        <v>82.077723132336899</v>
      </c>
      <c r="AN37" s="406">
        <v>85.115958215966401</v>
      </c>
      <c r="AO37" s="406">
        <v>88.133692591222385</v>
      </c>
      <c r="AP37" s="406">
        <v>91.116318887248354</v>
      </c>
      <c r="AQ37" s="406">
        <v>94.078453670740345</v>
      </c>
      <c r="AR37" s="406">
        <v>97.107099145666723</v>
      </c>
      <c r="AS37" s="406">
        <v>100.26910180355313</v>
      </c>
      <c r="AT37" s="406">
        <v>103.66109613945116</v>
      </c>
      <c r="AU37" s="406">
        <v>107.4083372091352</v>
      </c>
      <c r="AV37" s="406">
        <v>111.80920142356322</v>
      </c>
      <c r="AW37" s="406">
        <v>117.01963026126246</v>
      </c>
      <c r="AX37" s="406">
        <v>123.02079119409393</v>
      </c>
      <c r="AY37" s="406">
        <v>129.61641235411835</v>
      </c>
      <c r="AZ37" s="406">
        <v>136.45551893865218</v>
      </c>
      <c r="BA37" s="406">
        <v>143.42777999838881</v>
      </c>
      <c r="BB37" s="406">
        <v>150.29884931411647</v>
      </c>
      <c r="BC37" s="406">
        <v>156.49547727275475</v>
      </c>
    </row>
    <row r="38" spans="2:55" ht="15.75">
      <c r="B38" s="405" t="s">
        <v>39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3.8483798549221726</v>
      </c>
      <c r="Q38" s="406">
        <v>11.30833383674109</v>
      </c>
      <c r="R38" s="406">
        <v>18.424915974134887</v>
      </c>
      <c r="S38" s="406">
        <v>25.123122871371187</v>
      </c>
      <c r="T38" s="406">
        <v>31.352604410320282</v>
      </c>
      <c r="U38" s="406">
        <v>37.064031844586246</v>
      </c>
      <c r="V38" s="406">
        <v>42.192102762548807</v>
      </c>
      <c r="W38" s="406">
        <v>46.958292806285286</v>
      </c>
      <c r="X38" s="406">
        <v>51.460840780226974</v>
      </c>
      <c r="Y38" s="406">
        <v>55.765608656504149</v>
      </c>
      <c r="Z38" s="406">
        <v>59.907481948132542</v>
      </c>
      <c r="AA38" s="406">
        <v>63.896617874562821</v>
      </c>
      <c r="AB38" s="406">
        <v>67.720755330611667</v>
      </c>
      <c r="AC38" s="406">
        <v>71.347881596876263</v>
      </c>
      <c r="AD38" s="406">
        <v>74.775644074685161</v>
      </c>
      <c r="AE38" s="406">
        <v>78.035682060657464</v>
      </c>
      <c r="AF38" s="406">
        <v>81.184187839777621</v>
      </c>
      <c r="AG38" s="406">
        <v>84.290884664305551</v>
      </c>
      <c r="AH38" s="406">
        <v>87.424498897126583</v>
      </c>
      <c r="AI38" s="406">
        <v>90.628707429683502</v>
      </c>
      <c r="AJ38" s="406">
        <v>93.92144679753676</v>
      </c>
      <c r="AK38" s="406">
        <v>97.299849751342265</v>
      </c>
      <c r="AL38" s="406">
        <v>100.7487579147253</v>
      </c>
      <c r="AM38" s="406">
        <v>104.35357418634554</v>
      </c>
      <c r="AN38" s="406">
        <v>108.05193106456105</v>
      </c>
      <c r="AO38" s="406">
        <v>111.7932022418897</v>
      </c>
      <c r="AP38" s="406">
        <v>115.56046163142231</v>
      </c>
      <c r="AQ38" s="406">
        <v>119.37245493081586</v>
      </c>
      <c r="AR38" s="406">
        <v>123.35314347337048</v>
      </c>
      <c r="AS38" s="406">
        <v>127.59596514699088</v>
      </c>
      <c r="AT38" s="406">
        <v>132.22639010092306</v>
      </c>
      <c r="AU38" s="406">
        <v>137.40129856531439</v>
      </c>
      <c r="AV38" s="406">
        <v>143.45547772631389</v>
      </c>
      <c r="AW38" s="406">
        <v>150.39866534872337</v>
      </c>
      <c r="AX38" s="406">
        <v>158.05035430849517</v>
      </c>
      <c r="AY38" s="406">
        <v>166.07449145774808</v>
      </c>
      <c r="AZ38" s="406">
        <v>173.99688323841389</v>
      </c>
      <c r="BA38" s="406">
        <v>181.75269621885585</v>
      </c>
      <c r="BB38" s="406">
        <v>189.30264983966995</v>
      </c>
      <c r="BC38" s="406">
        <v>196.13927972066858</v>
      </c>
    </row>
    <row r="39" spans="2:55" ht="18">
      <c r="B39" s="405" t="s">
        <v>439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6.0910853724385534</v>
      </c>
      <c r="P39" s="406">
        <v>14.492901851885303</v>
      </c>
      <c r="Q39" s="406">
        <v>22.618944213889655</v>
      </c>
      <c r="R39" s="406">
        <v>30.31783116562724</v>
      </c>
      <c r="S39" s="406">
        <v>37.551629264856409</v>
      </c>
      <c r="T39" s="406">
        <v>44.300914050960237</v>
      </c>
      <c r="U39" s="406">
        <v>50.541033197161305</v>
      </c>
      <c r="V39" s="406">
        <v>56.224087092046751</v>
      </c>
      <c r="W39" s="406">
        <v>61.567685443803093</v>
      </c>
      <c r="X39" s="406">
        <v>66.664002122857397</v>
      </c>
      <c r="Y39" s="406">
        <v>71.572684331798669</v>
      </c>
      <c r="Z39" s="406">
        <v>76.32075509749852</v>
      </c>
      <c r="AA39" s="406">
        <v>80.90757151185359</v>
      </c>
      <c r="AB39" s="406">
        <v>85.295757929647081</v>
      </c>
      <c r="AC39" s="406">
        <v>89.43133759410297</v>
      </c>
      <c r="AD39" s="406">
        <v>93.304077793288087</v>
      </c>
      <c r="AE39" s="406">
        <v>96.952869098049334</v>
      </c>
      <c r="AF39" s="406">
        <v>100.44917812646165</v>
      </c>
      <c r="AG39" s="406">
        <v>103.88450223946019</v>
      </c>
      <c r="AH39" s="406">
        <v>107.35248377241551</v>
      </c>
      <c r="AI39" s="406">
        <v>110.91403625184384</v>
      </c>
      <c r="AJ39" s="406">
        <v>114.59787365050272</v>
      </c>
      <c r="AK39" s="406">
        <v>118.40926700695613</v>
      </c>
      <c r="AL39" s="406">
        <v>122.35198379837337</v>
      </c>
      <c r="AM39" s="406">
        <v>126.55073068229002</v>
      </c>
      <c r="AN39" s="406">
        <v>130.93784305479554</v>
      </c>
      <c r="AO39" s="406">
        <v>135.45465748665816</v>
      </c>
      <c r="AP39" s="406">
        <v>140.08313506707367</v>
      </c>
      <c r="AQ39" s="406">
        <v>144.8627762500594</v>
      </c>
      <c r="AR39" s="406">
        <v>149.95629021443858</v>
      </c>
      <c r="AS39" s="406">
        <v>155.48128701488471</v>
      </c>
      <c r="AT39" s="406">
        <v>161.59036830999915</v>
      </c>
      <c r="AU39" s="406">
        <v>168.429829272321</v>
      </c>
      <c r="AV39" s="406">
        <v>176.22078323486662</v>
      </c>
      <c r="AW39" s="406">
        <v>184.80393044046389</v>
      </c>
      <c r="AX39" s="406">
        <v>193.85422174389868</v>
      </c>
      <c r="AY39" s="406">
        <v>202.90966244266033</v>
      </c>
      <c r="AZ39" s="406">
        <v>211.42171142101344</v>
      </c>
      <c r="BA39" s="406">
        <v>219.53881095238427</v>
      </c>
      <c r="BB39" s="406">
        <v>227.46164609448414</v>
      </c>
      <c r="BC39" s="406">
        <v>234.73943996000068</v>
      </c>
    </row>
    <row r="40" spans="2:55" ht="15.75">
      <c r="B40" s="405" t="s">
        <v>41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7.393753375161328</v>
      </c>
      <c r="O40" s="406">
        <v>16.554538939532407</v>
      </c>
      <c r="P40" s="406">
        <v>25.625076242356283</v>
      </c>
      <c r="Q40" s="406">
        <v>34.325303308383297</v>
      </c>
      <c r="R40" s="406">
        <v>42.545582172124071</v>
      </c>
      <c r="S40" s="406">
        <v>50.283278624645071</v>
      </c>
      <c r="T40" s="406">
        <v>57.546913905339451</v>
      </c>
      <c r="U40" s="406">
        <v>64.331192065334776</v>
      </c>
      <c r="V40" s="406">
        <v>70.589743176670865</v>
      </c>
      <c r="W40" s="406">
        <v>76.532652409419313</v>
      </c>
      <c r="X40" s="406">
        <v>82.247338605336083</v>
      </c>
      <c r="Y40" s="406">
        <v>87.785769169607534</v>
      </c>
      <c r="Z40" s="406">
        <v>93.163816403387415</v>
      </c>
      <c r="AA40" s="406">
        <v>98.353595033070064</v>
      </c>
      <c r="AB40" s="406">
        <v>103.29090330464996</v>
      </c>
      <c r="AC40" s="406">
        <v>107.90075007180384</v>
      </c>
      <c r="AD40" s="406">
        <v>112.16956922108551</v>
      </c>
      <c r="AE40" s="406">
        <v>116.14521083440219</v>
      </c>
      <c r="AF40" s="406">
        <v>119.91805869374423</v>
      </c>
      <c r="AG40" s="406">
        <v>123.60658397901759</v>
      </c>
      <c r="AH40" s="406">
        <v>127.33279745098287</v>
      </c>
      <c r="AI40" s="406">
        <v>131.17930217575494</v>
      </c>
      <c r="AJ40" s="406">
        <v>135.19169052433992</v>
      </c>
      <c r="AK40" s="406">
        <v>139.40158489383504</v>
      </c>
      <c r="AL40" s="406">
        <v>143.83445094484009</v>
      </c>
      <c r="AM40" s="406">
        <v>148.65484429234925</v>
      </c>
      <c r="AN40" s="406">
        <v>153.78697523197056</v>
      </c>
      <c r="AO40" s="406">
        <v>159.16445730019802</v>
      </c>
      <c r="AP40" s="406">
        <v>164.7851850684865</v>
      </c>
      <c r="AQ40" s="406">
        <v>170.70898199071345</v>
      </c>
      <c r="AR40" s="406">
        <v>177.13601109510844</v>
      </c>
      <c r="AS40" s="406">
        <v>184.20550156472285</v>
      </c>
      <c r="AT40" s="406">
        <v>192.05245815550026</v>
      </c>
      <c r="AU40" s="406">
        <v>200.6512961972139</v>
      </c>
      <c r="AV40" s="406">
        <v>210.09070744804774</v>
      </c>
      <c r="AW40" s="406">
        <v>220.06089711052482</v>
      </c>
      <c r="AX40" s="406">
        <v>230.1073414126773</v>
      </c>
      <c r="AY40" s="406">
        <v>239.69325076696521</v>
      </c>
      <c r="AZ40" s="406">
        <v>248.35270108023303</v>
      </c>
      <c r="BA40" s="406">
        <v>256.49394065777511</v>
      </c>
      <c r="BB40" s="406">
        <v>264.57055718966092</v>
      </c>
      <c r="BC40" s="406">
        <v>272.17903907044462</v>
      </c>
    </row>
    <row r="41" spans="2:55" ht="18">
      <c r="B41" s="405" t="s">
        <v>440</v>
      </c>
      <c r="C41" s="406">
        <v>3.5827863138102862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0</v>
      </c>
      <c r="M41" s="406">
        <v>8.0041743530218508</v>
      </c>
      <c r="N41" s="406">
        <v>17.672140773509931</v>
      </c>
      <c r="O41" s="406">
        <v>27.511054798997169</v>
      </c>
      <c r="P41" s="406">
        <v>37.150895585660415</v>
      </c>
      <c r="Q41" s="406">
        <v>46.358938291909368</v>
      </c>
      <c r="R41" s="406">
        <v>55.065647423599877</v>
      </c>
      <c r="S41" s="406">
        <v>63.300741140886551</v>
      </c>
      <c r="T41" s="406">
        <v>71.095380543481085</v>
      </c>
      <c r="U41" s="406">
        <v>78.446658994524498</v>
      </c>
      <c r="V41" s="406">
        <v>85.305613366410725</v>
      </c>
      <c r="W41" s="406">
        <v>91.876502099821337</v>
      </c>
      <c r="X41" s="406">
        <v>98.240365272991724</v>
      </c>
      <c r="Y41" s="406">
        <v>104.43826405649479</v>
      </c>
      <c r="Z41" s="406">
        <v>110.45706346701483</v>
      </c>
      <c r="AA41" s="406">
        <v>116.23974012168986</v>
      </c>
      <c r="AB41" s="406">
        <v>121.6956636661361</v>
      </c>
      <c r="AC41" s="406">
        <v>126.73257009346143</v>
      </c>
      <c r="AD41" s="406">
        <v>131.3338446101593</v>
      </c>
      <c r="AE41" s="406">
        <v>135.55965698403523</v>
      </c>
      <c r="AF41" s="406">
        <v>139.52471915788189</v>
      </c>
      <c r="AG41" s="406">
        <v>143.378206168747</v>
      </c>
      <c r="AH41" s="406">
        <v>147.27677989390224</v>
      </c>
      <c r="AI41" s="406">
        <v>151.33240010467713</v>
      </c>
      <c r="AJ41" s="406">
        <v>155.62814048239426</v>
      </c>
      <c r="AK41" s="406">
        <v>160.22568784861991</v>
      </c>
      <c r="AL41" s="406">
        <v>165.17043809895509</v>
      </c>
      <c r="AM41" s="406">
        <v>170.66930337830735</v>
      </c>
      <c r="AN41" s="406">
        <v>176.63837604430029</v>
      </c>
      <c r="AO41" s="406">
        <v>183.02096891247561</v>
      </c>
      <c r="AP41" s="406">
        <v>189.82939059966637</v>
      </c>
      <c r="AQ41" s="406">
        <v>197.13995276966031</v>
      </c>
      <c r="AR41" s="406">
        <v>205.18898969283401</v>
      </c>
      <c r="AS41" s="406">
        <v>214.08949869693379</v>
      </c>
      <c r="AT41" s="406">
        <v>223.78927670472652</v>
      </c>
      <c r="AU41" s="406">
        <v>234.06518156446319</v>
      </c>
      <c r="AV41" s="406">
        <v>244.89899530748229</v>
      </c>
      <c r="AW41" s="406">
        <v>255.84665581387267</v>
      </c>
      <c r="AX41" s="406">
        <v>266.37785264348486</v>
      </c>
      <c r="AY41" s="406">
        <v>276.04367814167063</v>
      </c>
      <c r="AZ41" s="406">
        <v>284.48915832214402</v>
      </c>
      <c r="BA41" s="406">
        <v>292.3965837649252</v>
      </c>
      <c r="BB41" s="406">
        <v>300.49037336188775</v>
      </c>
      <c r="BC41" s="406">
        <v>307.84951147836057</v>
      </c>
    </row>
    <row r="42" spans="2:55" ht="15.75">
      <c r="B42" s="405" t="s">
        <v>43</v>
      </c>
      <c r="C42" s="406">
        <v>6.62376399050099</v>
      </c>
      <c r="D42" s="406">
        <v>0</v>
      </c>
      <c r="E42" s="406">
        <v>0</v>
      </c>
      <c r="F42" s="406">
        <v>0</v>
      </c>
      <c r="G42" s="406">
        <v>0</v>
      </c>
      <c r="H42" s="406">
        <v>0</v>
      </c>
      <c r="I42" s="406">
        <v>0</v>
      </c>
      <c r="J42" s="406">
        <v>0</v>
      </c>
      <c r="K42" s="406">
        <v>0</v>
      </c>
      <c r="L42" s="406">
        <v>8.2473353621175853</v>
      </c>
      <c r="M42" s="406">
        <v>18.082588030763795</v>
      </c>
      <c r="N42" s="406">
        <v>28.446748597967996</v>
      </c>
      <c r="O42" s="406">
        <v>38.85600481916665</v>
      </c>
      <c r="P42" s="406">
        <v>48.992614569215156</v>
      </c>
      <c r="Q42" s="406">
        <v>58.669687064422064</v>
      </c>
      <c r="R42" s="406">
        <v>67.854754233735264</v>
      </c>
      <c r="S42" s="406">
        <v>76.604671033290913</v>
      </c>
      <c r="T42" s="406">
        <v>84.955150727150368</v>
      </c>
      <c r="U42" s="406">
        <v>92.901313835768576</v>
      </c>
      <c r="V42" s="406">
        <v>100.3935143426698</v>
      </c>
      <c r="W42" s="406">
        <v>107.628324227468</v>
      </c>
      <c r="X42" s="406">
        <v>114.67736528209058</v>
      </c>
      <c r="Y42" s="406">
        <v>121.5514018593627</v>
      </c>
      <c r="Z42" s="406">
        <v>128.20623083752548</v>
      </c>
      <c r="AA42" s="406">
        <v>134.55578941719745</v>
      </c>
      <c r="AB42" s="406">
        <v>140.48684011317576</v>
      </c>
      <c r="AC42" s="406">
        <v>145.88806925590529</v>
      </c>
      <c r="AD42" s="406">
        <v>150.74210858931281</v>
      </c>
      <c r="AE42" s="406">
        <v>155.12661072798812</v>
      </c>
      <c r="AF42" s="406">
        <v>159.1840475785028</v>
      </c>
      <c r="AG42" s="406">
        <v>163.10158331960591</v>
      </c>
      <c r="AH42" s="406">
        <v>167.08025134458907</v>
      </c>
      <c r="AI42" s="406">
        <v>171.28521073707864</v>
      </c>
      <c r="AJ42" s="406">
        <v>175.84228002083094</v>
      </c>
      <c r="AK42" s="406">
        <v>180.84219160146625</v>
      </c>
      <c r="AL42" s="406">
        <v>186.3503511019685</v>
      </c>
      <c r="AM42" s="406">
        <v>192.62234017458397</v>
      </c>
      <c r="AN42" s="406">
        <v>199.58486361303389</v>
      </c>
      <c r="AO42" s="406">
        <v>207.18802575427765</v>
      </c>
      <c r="AP42" s="406">
        <v>215.45349787432176</v>
      </c>
      <c r="AQ42" s="406">
        <v>224.46964722935701</v>
      </c>
      <c r="AR42" s="406">
        <v>234.46009323181519</v>
      </c>
      <c r="AS42" s="406">
        <v>245.33162950663481</v>
      </c>
      <c r="AT42" s="406">
        <v>256.81694845817071</v>
      </c>
      <c r="AU42" s="406">
        <v>268.51499076343623</v>
      </c>
      <c r="AV42" s="406">
        <v>280.32470539045613</v>
      </c>
      <c r="AW42" s="406">
        <v>291.72429204328284</v>
      </c>
      <c r="AX42" s="406">
        <v>302.27751196122864</v>
      </c>
      <c r="AY42" s="406">
        <v>311.65284001337</v>
      </c>
      <c r="AZ42" s="406">
        <v>319.59668276283622</v>
      </c>
      <c r="BA42" s="406">
        <v>327.08458346412635</v>
      </c>
      <c r="BB42" s="406">
        <v>334.56861046388735</v>
      </c>
      <c r="BC42" s="406">
        <v>342.00470878622207</v>
      </c>
    </row>
    <row r="43" spans="2:55" ht="18">
      <c r="B43" s="405" t="s">
        <v>441</v>
      </c>
      <c r="C43" s="406">
        <v>9.8006036544112618</v>
      </c>
      <c r="D43" s="406">
        <v>2.6906617658636489</v>
      </c>
      <c r="E43" s="406">
        <v>0</v>
      </c>
      <c r="F43" s="406">
        <v>0</v>
      </c>
      <c r="G43" s="406">
        <v>0</v>
      </c>
      <c r="H43" s="406">
        <v>0</v>
      </c>
      <c r="I43" s="406">
        <v>0</v>
      </c>
      <c r="J43" s="406">
        <v>1.6759349682593589</v>
      </c>
      <c r="K43" s="406">
        <v>9.6444066727598408</v>
      </c>
      <c r="L43" s="406">
        <v>19.185035426595956</v>
      </c>
      <c r="M43" s="406">
        <v>29.700855470971593</v>
      </c>
      <c r="N43" s="406">
        <v>40.602631300304317</v>
      </c>
      <c r="O43" s="406">
        <v>51.465587538058706</v>
      </c>
      <c r="P43" s="406">
        <v>62.023504110468579</v>
      </c>
      <c r="Q43" s="406">
        <v>72.132529543357677</v>
      </c>
      <c r="R43" s="406">
        <v>81.791890132789035</v>
      </c>
      <c r="S43" s="406">
        <v>91.066054326348976</v>
      </c>
      <c r="T43" s="406">
        <v>99.990537787943282</v>
      </c>
      <c r="U43" s="406">
        <v>108.56073941489079</v>
      </c>
      <c r="V43" s="406">
        <v>116.72391308036042</v>
      </c>
      <c r="W43" s="406">
        <v>124.66508292977343</v>
      </c>
      <c r="X43" s="406">
        <v>132.42491648665865</v>
      </c>
      <c r="Y43" s="406">
        <v>139.98120433242818</v>
      </c>
      <c r="Z43" s="406">
        <v>147.25805553219564</v>
      </c>
      <c r="AA43" s="406">
        <v>154.14430426406096</v>
      </c>
      <c r="AB43" s="406">
        <v>160.50086110427571</v>
      </c>
      <c r="AC43" s="406">
        <v>166.19766228051574</v>
      </c>
      <c r="AD43" s="406">
        <v>171.22058684360084</v>
      </c>
      <c r="AE43" s="406">
        <v>175.66748254963457</v>
      </c>
      <c r="AF43" s="406">
        <v>179.71665896033986</v>
      </c>
      <c r="AG43" s="406">
        <v>183.60451439222061</v>
      </c>
      <c r="AH43" s="406">
        <v>187.60489542590778</v>
      </c>
      <c r="AI43" s="406">
        <v>191.94417525024983</v>
      </c>
      <c r="AJ43" s="406">
        <v>196.79149872207489</v>
      </c>
      <c r="AK43" s="406">
        <v>202.26805684499271</v>
      </c>
      <c r="AL43" s="406">
        <v>208.46239308776978</v>
      </c>
      <c r="AM43" s="406">
        <v>215.70742243334399</v>
      </c>
      <c r="AN43" s="406">
        <v>223.936494255029</v>
      </c>
      <c r="AO43" s="406">
        <v>233.0993109319617</v>
      </c>
      <c r="AP43" s="406">
        <v>243.22043544129551</v>
      </c>
      <c r="AQ43" s="406">
        <v>254.34414587889586</v>
      </c>
      <c r="AR43" s="406">
        <v>266.49212735917672</v>
      </c>
      <c r="AS43" s="406">
        <v>279.3338247655654</v>
      </c>
      <c r="AT43" s="406">
        <v>292.4070773594388</v>
      </c>
      <c r="AU43" s="406">
        <v>305.14939848673873</v>
      </c>
      <c r="AV43" s="406">
        <v>317.44623914443656</v>
      </c>
      <c r="AW43" s="406">
        <v>328.87735352490517</v>
      </c>
      <c r="AX43" s="406">
        <v>339.13235500328892</v>
      </c>
      <c r="AY43" s="406">
        <v>347.98855962475551</v>
      </c>
      <c r="AZ43" s="406">
        <v>355.28343689192587</v>
      </c>
      <c r="BA43" s="406">
        <v>361.72962613673604</v>
      </c>
      <c r="BB43" s="406">
        <v>368.99226676312543</v>
      </c>
      <c r="BC43" s="406">
        <v>377.12819780780586</v>
      </c>
    </row>
    <row r="44" spans="2:55" ht="15.75">
      <c r="B44" s="405" t="s">
        <v>45</v>
      </c>
      <c r="C44" s="406">
        <v>12.303200365036069</v>
      </c>
      <c r="D44" s="406">
        <v>5.5949957015528931</v>
      </c>
      <c r="E44" s="406">
        <v>0.93897253272080006</v>
      </c>
      <c r="F44" s="406">
        <v>0</v>
      </c>
      <c r="G44" s="406">
        <v>0</v>
      </c>
      <c r="H44" s="406">
        <v>5.5476571501450224E-2</v>
      </c>
      <c r="I44" s="406">
        <v>4.558474744497067</v>
      </c>
      <c r="J44" s="406">
        <v>11.602107653562305</v>
      </c>
      <c r="K44" s="406">
        <v>20.505802955842533</v>
      </c>
      <c r="L44" s="406">
        <v>30.761074608258056</v>
      </c>
      <c r="M44" s="406">
        <v>41.82395400387891</v>
      </c>
      <c r="N44" s="406">
        <v>53.170349938280602</v>
      </c>
      <c r="O44" s="406">
        <v>64.433637492974356</v>
      </c>
      <c r="P44" s="406">
        <v>75.396044424575564</v>
      </c>
      <c r="Q44" s="406">
        <v>85.951379178382979</v>
      </c>
      <c r="R44" s="406">
        <v>96.109739033775057</v>
      </c>
      <c r="S44" s="406">
        <v>105.93865521026838</v>
      </c>
      <c r="T44" s="406">
        <v>115.47663754220599</v>
      </c>
      <c r="U44" s="406">
        <v>124.71680193553476</v>
      </c>
      <c r="V44" s="406">
        <v>133.60021991821057</v>
      </c>
      <c r="W44" s="406">
        <v>142.27724899246755</v>
      </c>
      <c r="X44" s="406">
        <v>150.75538354421079</v>
      </c>
      <c r="Y44" s="406">
        <v>158.97893592627165</v>
      </c>
      <c r="Z44" s="406">
        <v>166.84520493384159</v>
      </c>
      <c r="AA44" s="406">
        <v>174.21406603094673</v>
      </c>
      <c r="AB44" s="406">
        <v>180.92041889533863</v>
      </c>
      <c r="AC44" s="406">
        <v>186.81733423893817</v>
      </c>
      <c r="AD44" s="406">
        <v>191.89419547430214</v>
      </c>
      <c r="AE44" s="406">
        <v>196.27655234451797</v>
      </c>
      <c r="AF44" s="406">
        <v>200.18970592531335</v>
      </c>
      <c r="AG44" s="406">
        <v>203.95051732106438</v>
      </c>
      <c r="AH44" s="406">
        <v>207.91673448342468</v>
      </c>
      <c r="AI44" s="406">
        <v>212.37892611466836</v>
      </c>
      <c r="AJ44" s="406">
        <v>217.55329358167205</v>
      </c>
      <c r="AK44" s="406">
        <v>223.59617175631473</v>
      </c>
      <c r="AL44" s="406">
        <v>230.64625468585473</v>
      </c>
      <c r="AM44" s="406">
        <v>239.1198569411271</v>
      </c>
      <c r="AN44" s="406">
        <v>248.9496151553883</v>
      </c>
      <c r="AO44" s="406">
        <v>260.07652527901018</v>
      </c>
      <c r="AP44" s="406">
        <v>272.46636096460361</v>
      </c>
      <c r="AQ44" s="406">
        <v>285.91157902750069</v>
      </c>
      <c r="AR44" s="406">
        <v>300.20056415076925</v>
      </c>
      <c r="AS44" s="406">
        <v>314.78539692285938</v>
      </c>
      <c r="AT44" s="406">
        <v>329.02522133276642</v>
      </c>
      <c r="AU44" s="406">
        <v>342.25676975584275</v>
      </c>
      <c r="AV44" s="406">
        <v>354.55231591114403</v>
      </c>
      <c r="AW44" s="406">
        <v>365.62653716884034</v>
      </c>
      <c r="AX44" s="406">
        <v>375.28609777472701</v>
      </c>
      <c r="AY44" s="406">
        <v>383.40584245953426</v>
      </c>
      <c r="AZ44" s="406">
        <v>389.29137530468944</v>
      </c>
      <c r="BA44" s="406">
        <v>394.93376874801407</v>
      </c>
      <c r="BB44" s="406">
        <v>402.46692006303203</v>
      </c>
      <c r="BC44" s="406">
        <v>411.92981132029678</v>
      </c>
    </row>
    <row r="45" spans="2:55" ht="18">
      <c r="B45" s="405" t="s">
        <v>442</v>
      </c>
      <c r="C45" s="406">
        <v>14.641990211494377</v>
      </c>
      <c r="D45" s="406">
        <v>8.8124340180672736</v>
      </c>
      <c r="E45" s="406">
        <v>5.2455171245236203</v>
      </c>
      <c r="F45" s="406">
        <v>3.9195013260989975</v>
      </c>
      <c r="G45" s="406">
        <v>4.8907658005357346</v>
      </c>
      <c r="H45" s="406">
        <v>8.297219668080384</v>
      </c>
      <c r="I45" s="406">
        <v>14.319703372355802</v>
      </c>
      <c r="J45" s="406">
        <v>22.372945214254806</v>
      </c>
      <c r="K45" s="406">
        <v>32.038117321631304</v>
      </c>
      <c r="L45" s="406">
        <v>42.861392840255327</v>
      </c>
      <c r="M45" s="406">
        <v>54.367657297712789</v>
      </c>
      <c r="N45" s="406">
        <v>66.097529765756363</v>
      </c>
      <c r="O45" s="406">
        <v>77.73963486573426</v>
      </c>
      <c r="P45" s="406">
        <v>89.119230671512796</v>
      </c>
      <c r="Q45" s="406">
        <v>100.14520049267161</v>
      </c>
      <c r="R45" s="406">
        <v>110.83369507808384</v>
      </c>
      <c r="S45" s="406">
        <v>121.25954586442693</v>
      </c>
      <c r="T45" s="406">
        <v>131.46169522393339</v>
      </c>
      <c r="U45" s="406">
        <v>141.42807677454783</v>
      </c>
      <c r="V45" s="406">
        <v>151.06798384374937</v>
      </c>
      <c r="W45" s="406">
        <v>160.49461123794046</v>
      </c>
      <c r="X45" s="406">
        <v>169.68167274893591</v>
      </c>
      <c r="Y45" s="406">
        <v>178.54568324995955</v>
      </c>
      <c r="Z45" s="406">
        <v>186.95232353283569</v>
      </c>
      <c r="AA45" s="406">
        <v>194.73217607553056</v>
      </c>
      <c r="AB45" s="406">
        <v>201.69533608591493</v>
      </c>
      <c r="AC45" s="406">
        <v>207.67468633859417</v>
      </c>
      <c r="AD45" s="406">
        <v>212.66889727689679</v>
      </c>
      <c r="AE45" s="406">
        <v>216.84182418031065</v>
      </c>
      <c r="AF45" s="406">
        <v>220.49970127730691</v>
      </c>
      <c r="AG45" s="406">
        <v>224.0529824817458</v>
      </c>
      <c r="AH45" s="406">
        <v>227.94996469530042</v>
      </c>
      <c r="AI45" s="406">
        <v>232.55296517426933</v>
      </c>
      <c r="AJ45" s="406">
        <v>238.13264281622423</v>
      </c>
      <c r="AK45" s="406">
        <v>244.91221906580429</v>
      </c>
      <c r="AL45" s="406">
        <v>253.08198435669516</v>
      </c>
      <c r="AM45" s="406">
        <v>263.1464429952797</v>
      </c>
      <c r="AN45" s="406">
        <v>275.02820699651187</v>
      </c>
      <c r="AO45" s="406">
        <v>288.59047165744084</v>
      </c>
      <c r="AP45" s="406">
        <v>303.51293195187952</v>
      </c>
      <c r="AQ45" s="406">
        <v>319.2950051406259</v>
      </c>
      <c r="AR45" s="406">
        <v>335.51585575498945</v>
      </c>
      <c r="AS45" s="406">
        <v>351.42517296814702</v>
      </c>
      <c r="AT45" s="406">
        <v>366.26678652315837</v>
      </c>
      <c r="AU45" s="406">
        <v>379.47568404002271</v>
      </c>
      <c r="AV45" s="406">
        <v>391.36073327766644</v>
      </c>
      <c r="AW45" s="406">
        <v>401.76340897109259</v>
      </c>
      <c r="AX45" s="406">
        <v>410.59607841506966</v>
      </c>
      <c r="AY45" s="406">
        <v>417.17555914515265</v>
      </c>
      <c r="AZ45" s="406">
        <v>421.84116414714725</v>
      </c>
      <c r="BA45" s="406">
        <v>427.08711227832475</v>
      </c>
      <c r="BB45" s="406">
        <v>435.46947755182731</v>
      </c>
      <c r="BC45" s="406">
        <v>447.02481519453386</v>
      </c>
    </row>
    <row r="46" spans="2:55" ht="15.75">
      <c r="B46" s="405" t="s">
        <v>47</v>
      </c>
      <c r="C46" s="406">
        <v>17.256947742905471</v>
      </c>
      <c r="D46" s="406">
        <v>12.541858724557576</v>
      </c>
      <c r="E46" s="406">
        <v>10.230010251363153</v>
      </c>
      <c r="F46" s="406">
        <v>10.296979267768537</v>
      </c>
      <c r="G46" s="406">
        <v>12.795600438251542</v>
      </c>
      <c r="H46" s="406">
        <v>17.85821395542316</v>
      </c>
      <c r="I46" s="406">
        <v>24.977846602005972</v>
      </c>
      <c r="J46" s="406">
        <v>33.852442649050261</v>
      </c>
      <c r="K46" s="406">
        <v>44.117997472583532</v>
      </c>
      <c r="L46" s="406">
        <v>55.393538875371796</v>
      </c>
      <c r="M46" s="406">
        <v>67.272979183944273</v>
      </c>
      <c r="N46" s="406">
        <v>79.359014488199463</v>
      </c>
      <c r="O46" s="406">
        <v>91.39022810018696</v>
      </c>
      <c r="P46" s="406">
        <v>103.21027465811957</v>
      </c>
      <c r="Q46" s="406">
        <v>114.73801620608448</v>
      </c>
      <c r="R46" s="406">
        <v>126.00082030593975</v>
      </c>
      <c r="S46" s="406">
        <v>137.07851423265873</v>
      </c>
      <c r="T46" s="406">
        <v>148.00805347309409</v>
      </c>
      <c r="U46" s="406">
        <v>158.74392109994716</v>
      </c>
      <c r="V46" s="406">
        <v>169.16072596926875</v>
      </c>
      <c r="W46" s="406">
        <v>179.33340432666566</v>
      </c>
      <c r="X46" s="406">
        <v>189.20876609697189</v>
      </c>
      <c r="Y46" s="406">
        <v>198.66974059840879</v>
      </c>
      <c r="Z46" s="406">
        <v>207.54992269170535</v>
      </c>
      <c r="AA46" s="406">
        <v>215.65172307353413</v>
      </c>
      <c r="AB46" s="406">
        <v>222.75508724360697</v>
      </c>
      <c r="AC46" s="406">
        <v>228.67519651463729</v>
      </c>
      <c r="AD46" s="406">
        <v>233.4281130995964</v>
      </c>
      <c r="AE46" s="406">
        <v>237.25201871014238</v>
      </c>
      <c r="AF46" s="406">
        <v>240.54832664290305</v>
      </c>
      <c r="AG46" s="406">
        <v>243.82973968040056</v>
      </c>
      <c r="AH46" s="406">
        <v>247.6481799434759</v>
      </c>
      <c r="AI46" s="406">
        <v>252.44979084672474</v>
      </c>
      <c r="AJ46" s="406">
        <v>258.59842697518258</v>
      </c>
      <c r="AK46" s="406">
        <v>266.38824741710994</v>
      </c>
      <c r="AL46" s="406">
        <v>276.06036520155243</v>
      </c>
      <c r="AM46" s="406">
        <v>288.21340619895267</v>
      </c>
      <c r="AN46" s="406">
        <v>302.68382568756294</v>
      </c>
      <c r="AO46" s="406">
        <v>319.0049912397082</v>
      </c>
      <c r="AP46" s="406">
        <v>336.52032055368204</v>
      </c>
      <c r="AQ46" s="406">
        <v>354.45318504483618</v>
      </c>
      <c r="AR46" s="406">
        <v>372.19272569366137</v>
      </c>
      <c r="AS46" s="406">
        <v>388.85189828797161</v>
      </c>
      <c r="AT46" s="406">
        <v>403.7729081792163</v>
      </c>
      <c r="AU46" s="406">
        <v>416.52337145372394</v>
      </c>
      <c r="AV46" s="406">
        <v>427.6595031170761</v>
      </c>
      <c r="AW46" s="406">
        <v>437.1384152543572</v>
      </c>
      <c r="AX46" s="406">
        <v>444.27961004270469</v>
      </c>
      <c r="AY46" s="406">
        <v>449.50671555290126</v>
      </c>
      <c r="AZ46" s="406">
        <v>453.30477805733113</v>
      </c>
      <c r="BA46" s="406">
        <v>458.62590308850372</v>
      </c>
      <c r="BB46" s="406">
        <v>468.56638789462482</v>
      </c>
      <c r="BC46" s="406">
        <v>482.68537529486804</v>
      </c>
    </row>
    <row r="47" spans="2:55" ht="18">
      <c r="B47" s="405" t="s">
        <v>443</v>
      </c>
      <c r="C47" s="406">
        <v>20.35689781658802</v>
      </c>
      <c r="D47" s="406">
        <v>16.941814101585031</v>
      </c>
      <c r="E47" s="406">
        <v>16.102065544269024</v>
      </c>
      <c r="F47" s="406">
        <v>17.810935334217085</v>
      </c>
      <c r="G47" s="406">
        <v>22.115861911850889</v>
      </c>
      <c r="H47" s="406">
        <v>28.374723011889429</v>
      </c>
      <c r="I47" s="406">
        <v>36.388108545896394</v>
      </c>
      <c r="J47" s="406">
        <v>45.907403793154359</v>
      </c>
      <c r="K47" s="406">
        <v>56.644135999101167</v>
      </c>
      <c r="L47" s="406">
        <v>68.291297323454373</v>
      </c>
      <c r="M47" s="406">
        <v>80.509615252541877</v>
      </c>
      <c r="N47" s="406">
        <v>92.958786525151595</v>
      </c>
      <c r="O47" s="406">
        <v>105.40048278929682</v>
      </c>
      <c r="P47" s="406">
        <v>117.69132964842981</v>
      </c>
      <c r="Q47" s="406">
        <v>129.76645905442146</v>
      </c>
      <c r="R47" s="406">
        <v>141.66215416908418</v>
      </c>
      <c r="S47" s="406">
        <v>153.46166721502843</v>
      </c>
      <c r="T47" s="406">
        <v>165.16886254784995</v>
      </c>
      <c r="U47" s="406">
        <v>176.70158096376122</v>
      </c>
      <c r="V47" s="406">
        <v>187.8980213720701</v>
      </c>
      <c r="W47" s="406">
        <v>198.80265342281842</v>
      </c>
      <c r="X47" s="406">
        <v>209.32879237991966</v>
      </c>
      <c r="Y47" s="406">
        <v>219.32528854101898</v>
      </c>
      <c r="Z47" s="406">
        <v>228.5947658655036</v>
      </c>
      <c r="AA47" s="406">
        <v>236.90460035973786</v>
      </c>
      <c r="AB47" s="406">
        <v>244.00588214518839</v>
      </c>
      <c r="AC47" s="406">
        <v>249.69949941294874</v>
      </c>
      <c r="AD47" s="406">
        <v>254.05504327963462</v>
      </c>
      <c r="AE47" s="406">
        <v>257.39918894291463</v>
      </c>
      <c r="AF47" s="406">
        <v>260.23795174239581</v>
      </c>
      <c r="AG47" s="406">
        <v>263.20311026006453</v>
      </c>
      <c r="AH47" s="406">
        <v>266.96930872427998</v>
      </c>
      <c r="AI47" s="406">
        <v>272.11576634425046</v>
      </c>
      <c r="AJ47" s="406">
        <v>279.1086192253058</v>
      </c>
      <c r="AK47" s="406">
        <v>288.31588847036107</v>
      </c>
      <c r="AL47" s="406">
        <v>300.02818932184175</v>
      </c>
      <c r="AM47" s="406">
        <v>314.87489169052117</v>
      </c>
      <c r="AN47" s="406">
        <v>332.32589511554016</v>
      </c>
      <c r="AO47" s="406">
        <v>351.52152511545427</v>
      </c>
      <c r="AP47" s="406">
        <v>371.48084190289103</v>
      </c>
      <c r="AQ47" s="406">
        <v>391.15988940464314</v>
      </c>
      <c r="AR47" s="406">
        <v>409.8338031242219</v>
      </c>
      <c r="AS47" s="406">
        <v>426.70979902462864</v>
      </c>
      <c r="AT47" s="406">
        <v>441.26523729760635</v>
      </c>
      <c r="AU47" s="406">
        <v>453.18744811382538</v>
      </c>
      <c r="AV47" s="406">
        <v>463.29321071207602</v>
      </c>
      <c r="AW47" s="406">
        <v>470.90058664876773</v>
      </c>
      <c r="AX47" s="406">
        <v>476.53036820980702</v>
      </c>
      <c r="AY47" s="406">
        <v>480.76646733760384</v>
      </c>
      <c r="AZ47" s="406">
        <v>484.0989435635525</v>
      </c>
      <c r="BA47" s="406">
        <v>490.06931810893332</v>
      </c>
      <c r="BB47" s="406">
        <v>501.94101773415548</v>
      </c>
      <c r="BC47" s="406">
        <v>519.81150677138692</v>
      </c>
    </row>
    <row r="48" spans="2:55" ht="15.75">
      <c r="B48" s="405" t="s">
        <v>49</v>
      </c>
      <c r="C48" s="406">
        <v>24.107023390574131</v>
      </c>
      <c r="D48" s="406">
        <v>22.240586112266119</v>
      </c>
      <c r="E48" s="406">
        <v>23.164814388691894</v>
      </c>
      <c r="F48" s="406">
        <v>26.847879228340048</v>
      </c>
      <c r="G48" s="406">
        <v>32.456913004938393</v>
      </c>
      <c r="H48" s="406">
        <v>39.692963761609597</v>
      </c>
      <c r="I48" s="406">
        <v>48.406872657331633</v>
      </c>
      <c r="J48" s="406">
        <v>58.427026353902058</v>
      </c>
      <c r="K48" s="406">
        <v>69.54245701798969</v>
      </c>
      <c r="L48" s="406">
        <v>81.518694989074575</v>
      </c>
      <c r="M48" s="406">
        <v>94.078605631505368</v>
      </c>
      <c r="N48" s="406">
        <v>106.90934732282521</v>
      </c>
      <c r="O48" s="406">
        <v>119.79009487541205</v>
      </c>
      <c r="P48" s="406">
        <v>132.59807347908665</v>
      </c>
      <c r="Q48" s="406">
        <v>145.28251491466486</v>
      </c>
      <c r="R48" s="406">
        <v>157.8876236472793</v>
      </c>
      <c r="S48" s="406">
        <v>170.46591782093893</v>
      </c>
      <c r="T48" s="406">
        <v>182.98501338654944</v>
      </c>
      <c r="U48" s="406">
        <v>195.32385762766867</v>
      </c>
      <c r="V48" s="406">
        <v>207.29308587015333</v>
      </c>
      <c r="W48" s="406">
        <v>218.89851199033228</v>
      </c>
      <c r="X48" s="406">
        <v>230.01985830699866</v>
      </c>
      <c r="Y48" s="406">
        <v>240.47318536815743</v>
      </c>
      <c r="Z48" s="406">
        <v>250.02155605773797</v>
      </c>
      <c r="AA48" s="406">
        <v>258.39827676673326</v>
      </c>
      <c r="AB48" s="406">
        <v>265.326817705081</v>
      </c>
      <c r="AC48" s="406">
        <v>270.62772326221079</v>
      </c>
      <c r="AD48" s="406">
        <v>274.435053932188</v>
      </c>
      <c r="AE48" s="406">
        <v>277.17246640086245</v>
      </c>
      <c r="AF48" s="406">
        <v>279.46991550025035</v>
      </c>
      <c r="AG48" s="406">
        <v>282.10226607821011</v>
      </c>
      <c r="AH48" s="406">
        <v>285.93119551717609</v>
      </c>
      <c r="AI48" s="406">
        <v>291.6872528516372</v>
      </c>
      <c r="AJ48" s="406">
        <v>299.94900116617987</v>
      </c>
      <c r="AK48" s="406">
        <v>311.16174824463093</v>
      </c>
      <c r="AL48" s="406">
        <v>325.58419682191322</v>
      </c>
      <c r="AM48" s="406">
        <v>343.58870743401309</v>
      </c>
      <c r="AN48" s="406">
        <v>364.20071783666111</v>
      </c>
      <c r="AO48" s="406">
        <v>386.17006493833645</v>
      </c>
      <c r="AP48" s="406">
        <v>408.19180528636588</v>
      </c>
      <c r="AQ48" s="406">
        <v>429.02275388791867</v>
      </c>
      <c r="AR48" s="406">
        <v>448.08753155311354</v>
      </c>
      <c r="AS48" s="406">
        <v>464.72671999080006</v>
      </c>
      <c r="AT48" s="406">
        <v>478.538846889762</v>
      </c>
      <c r="AU48" s="406">
        <v>489.31118203551659</v>
      </c>
      <c r="AV48" s="406">
        <v>497.3258057067228</v>
      </c>
      <c r="AW48" s="406">
        <v>503.22397376922294</v>
      </c>
      <c r="AX48" s="406">
        <v>507.70787805374022</v>
      </c>
      <c r="AY48" s="406">
        <v>511.37089931551941</v>
      </c>
      <c r="AZ48" s="406">
        <v>514.7250518523058</v>
      </c>
      <c r="BA48" s="406">
        <v>521.50165482661066</v>
      </c>
      <c r="BB48" s="406">
        <v>536.41174782141991</v>
      </c>
      <c r="BC48" s="406">
        <v>559.62302337500319</v>
      </c>
    </row>
    <row r="49" spans="2:55" ht="18">
      <c r="B49" s="405" t="s">
        <v>444</v>
      </c>
      <c r="C49" s="406">
        <v>28.754081935455456</v>
      </c>
      <c r="D49" s="406">
        <v>28.781505021943978</v>
      </c>
      <c r="E49" s="406">
        <v>31.871094689016711</v>
      </c>
      <c r="F49" s="406">
        <v>36.978200766208012</v>
      </c>
      <c r="G49" s="406">
        <v>43.655855933757032</v>
      </c>
      <c r="H49" s="406">
        <v>51.658260411063154</v>
      </c>
      <c r="I49" s="406">
        <v>60.913132283872862</v>
      </c>
      <c r="J49" s="406">
        <v>71.32874098605383</v>
      </c>
      <c r="K49" s="406">
        <v>82.770800157102627</v>
      </c>
      <c r="L49" s="406">
        <v>95.073634037646571</v>
      </c>
      <c r="M49" s="406">
        <v>107.98950119337096</v>
      </c>
      <c r="N49" s="406">
        <v>121.22723760671175</v>
      </c>
      <c r="O49" s="406">
        <v>134.59311788709846</v>
      </c>
      <c r="P49" s="406">
        <v>147.98301806362556</v>
      </c>
      <c r="Q49" s="406">
        <v>161.36009601421173</v>
      </c>
      <c r="R49" s="406">
        <v>174.7379540925065</v>
      </c>
      <c r="S49" s="406">
        <v>188.13567770567943</v>
      </c>
      <c r="T49" s="406">
        <v>201.48227556015379</v>
      </c>
      <c r="U49" s="406">
        <v>214.62816401244558</v>
      </c>
      <c r="V49" s="406">
        <v>227.34630770472432</v>
      </c>
      <c r="W49" s="406">
        <v>239.6033074249608</v>
      </c>
      <c r="X49" s="406">
        <v>251.24739444002256</v>
      </c>
      <c r="Y49" s="406">
        <v>262.05134925406753</v>
      </c>
      <c r="Z49" s="406">
        <v>271.73931007972396</v>
      </c>
      <c r="AA49" s="406">
        <v>280.01053912944337</v>
      </c>
      <c r="AB49" s="406">
        <v>286.5968159479923</v>
      </c>
      <c r="AC49" s="406">
        <v>291.3420015750969</v>
      </c>
      <c r="AD49" s="406">
        <v>294.44760368086577</v>
      </c>
      <c r="AE49" s="406">
        <v>296.45423811249134</v>
      </c>
      <c r="AF49" s="406">
        <v>298.14323658260105</v>
      </c>
      <c r="AG49" s="406">
        <v>300.51116666920728</v>
      </c>
      <c r="AH49" s="406">
        <v>304.63992439681573</v>
      </c>
      <c r="AI49" s="406">
        <v>311.43504066852535</v>
      </c>
      <c r="AJ49" s="406">
        <v>321.6007843907949</v>
      </c>
      <c r="AK49" s="406">
        <v>335.57393115915789</v>
      </c>
      <c r="AL49" s="406">
        <v>353.2381169405956</v>
      </c>
      <c r="AM49" s="406">
        <v>374.64892154781592</v>
      </c>
      <c r="AN49" s="406">
        <v>398.37934573270451</v>
      </c>
      <c r="AO49" s="406">
        <v>422.77402381508438</v>
      </c>
      <c r="AP49" s="406">
        <v>446.26831274247576</v>
      </c>
      <c r="AQ49" s="406">
        <v>467.69665061989042</v>
      </c>
      <c r="AR49" s="406">
        <v>486.69105492609287</v>
      </c>
      <c r="AS49" s="406">
        <v>502.70914347422064</v>
      </c>
      <c r="AT49" s="406">
        <v>515.44775218222776</v>
      </c>
      <c r="AU49" s="406">
        <v>523.85548697605248</v>
      </c>
      <c r="AV49" s="406">
        <v>529.90766017727708</v>
      </c>
      <c r="AW49" s="406">
        <v>534.45700083776023</v>
      </c>
      <c r="AX49" s="406">
        <v>538.22410754882969</v>
      </c>
      <c r="AY49" s="406">
        <v>541.83250503299678</v>
      </c>
      <c r="AZ49" s="406">
        <v>545.19732698063365</v>
      </c>
      <c r="BA49" s="406">
        <v>553.65199144866392</v>
      </c>
      <c r="BB49" s="406">
        <v>573.11408029173526</v>
      </c>
      <c r="BC49" s="406">
        <v>603.87415228873442</v>
      </c>
    </row>
    <row r="50" spans="2:55" ht="15.75">
      <c r="B50" s="405" t="s">
        <v>51</v>
      </c>
      <c r="C50" s="406">
        <v>34.687488561735535</v>
      </c>
      <c r="D50" s="406">
        <v>37.101464827809984</v>
      </c>
      <c r="E50" s="406">
        <v>41.751246323032049</v>
      </c>
      <c r="F50" s="406">
        <v>48.030031011990353</v>
      </c>
      <c r="G50" s="406">
        <v>55.546235741176488</v>
      </c>
      <c r="H50" s="406">
        <v>64.138538492205598</v>
      </c>
      <c r="I50" s="406">
        <v>73.815088910577103</v>
      </c>
      <c r="J50" s="406">
        <v>84.563715346885985</v>
      </c>
      <c r="K50" s="406">
        <v>96.323885883192318</v>
      </c>
      <c r="L50" s="406">
        <v>108.96241371140418</v>
      </c>
      <c r="M50" s="406">
        <v>122.25491761541605</v>
      </c>
      <c r="N50" s="406">
        <v>135.94401430588087</v>
      </c>
      <c r="O50" s="406">
        <v>149.86198837331528</v>
      </c>
      <c r="P50" s="406">
        <v>163.92424576076806</v>
      </c>
      <c r="Q50" s="406">
        <v>178.06396074795992</v>
      </c>
      <c r="R50" s="406">
        <v>192.26104183274913</v>
      </c>
      <c r="S50" s="406">
        <v>206.49928385326058</v>
      </c>
      <c r="T50" s="406">
        <v>220.68208493029874</v>
      </c>
      <c r="U50" s="406">
        <v>234.6191444787793</v>
      </c>
      <c r="V50" s="406">
        <v>248.04460789676759</v>
      </c>
      <c r="W50" s="406">
        <v>260.88767410819025</v>
      </c>
      <c r="X50" s="406">
        <v>272.95302852653282</v>
      </c>
      <c r="Y50" s="406">
        <v>283.97061459225461</v>
      </c>
      <c r="Z50" s="406">
        <v>293.62423294240892</v>
      </c>
      <c r="AA50" s="406">
        <v>301.61962678522741</v>
      </c>
      <c r="AB50" s="406">
        <v>307.69774508142933</v>
      </c>
      <c r="AC50" s="406">
        <v>311.71675801277161</v>
      </c>
      <c r="AD50" s="406">
        <v>313.96018436030118</v>
      </c>
      <c r="AE50" s="406">
        <v>315.11398151714991</v>
      </c>
      <c r="AF50" s="406">
        <v>316.20450417348457</v>
      </c>
      <c r="AG50" s="406">
        <v>318.49679612181762</v>
      </c>
      <c r="AH50" s="406">
        <v>323.33967724280194</v>
      </c>
      <c r="AI50" s="406">
        <v>331.84651662862404</v>
      </c>
      <c r="AJ50" s="406">
        <v>344.7615798508188</v>
      </c>
      <c r="AK50" s="406">
        <v>362.12277600207665</v>
      </c>
      <c r="AL50" s="406">
        <v>383.33607398436249</v>
      </c>
      <c r="AM50" s="406">
        <v>408.17003027606057</v>
      </c>
      <c r="AN50" s="406">
        <v>434.71218343956298</v>
      </c>
      <c r="AO50" s="406">
        <v>460.95456540519467</v>
      </c>
      <c r="AP50" s="406">
        <v>485.37646070324058</v>
      </c>
      <c r="AQ50" s="406">
        <v>506.93367353407371</v>
      </c>
      <c r="AR50" s="406">
        <v>525.4692306396197</v>
      </c>
      <c r="AS50" s="406">
        <v>540.52941097347809</v>
      </c>
      <c r="AT50" s="406">
        <v>550.83429946089973</v>
      </c>
      <c r="AU50" s="406">
        <v>556.94610899379575</v>
      </c>
      <c r="AV50" s="406">
        <v>561.37331707833255</v>
      </c>
      <c r="AW50" s="406">
        <v>565.00277423228272</v>
      </c>
      <c r="AX50" s="406">
        <v>568.60036690521952</v>
      </c>
      <c r="AY50" s="406">
        <v>572.12178895318425</v>
      </c>
      <c r="AZ50" s="406">
        <v>576.20907517292164</v>
      </c>
      <c r="BA50" s="406">
        <v>587.56003064518359</v>
      </c>
      <c r="BB50" s="406">
        <v>613.74413459103664</v>
      </c>
      <c r="BC50" s="406">
        <v>652.48854883776153</v>
      </c>
    </row>
    <row r="51" spans="2:55" ht="18">
      <c r="B51" s="405" t="s">
        <v>445</v>
      </c>
      <c r="C51" s="406">
        <v>42.55254121544877</v>
      </c>
      <c r="D51" s="406">
        <v>46.684137993098254</v>
      </c>
      <c r="E51" s="406">
        <v>52.624998555339175</v>
      </c>
      <c r="F51" s="406">
        <v>59.824572253050675</v>
      </c>
      <c r="G51" s="406">
        <v>67.983800280078356</v>
      </c>
      <c r="H51" s="406">
        <v>77.031769643842949</v>
      </c>
      <c r="I51" s="406">
        <v>87.056644853244393</v>
      </c>
      <c r="J51" s="406">
        <v>98.123749276912605</v>
      </c>
      <c r="K51" s="406">
        <v>110.20467002817306</v>
      </c>
      <c r="L51" s="406">
        <v>123.19290197394467</v>
      </c>
      <c r="M51" s="406">
        <v>136.90284536291321</v>
      </c>
      <c r="N51" s="406">
        <v>151.11112782232593</v>
      </c>
      <c r="O51" s="406">
        <v>165.6791463788793</v>
      </c>
      <c r="P51" s="406">
        <v>180.49083159130575</v>
      </c>
      <c r="Q51" s="406">
        <v>195.44569897760357</v>
      </c>
      <c r="R51" s="406">
        <v>210.48740128823042</v>
      </c>
      <c r="S51" s="406">
        <v>225.58182877744051</v>
      </c>
      <c r="T51" s="406">
        <v>240.59307922423886</v>
      </c>
      <c r="U51" s="406">
        <v>255.28845648725854</v>
      </c>
      <c r="V51" s="406">
        <v>269.36475545974577</v>
      </c>
      <c r="W51" s="406">
        <v>282.69771501860362</v>
      </c>
      <c r="X51" s="406">
        <v>295.04976415299836</v>
      </c>
      <c r="Y51" s="406">
        <v>306.10502482382731</v>
      </c>
      <c r="Z51" s="406">
        <v>315.55371878186224</v>
      </c>
      <c r="AA51" s="406">
        <v>323.10842058488299</v>
      </c>
      <c r="AB51" s="406">
        <v>328.50341405043145</v>
      </c>
      <c r="AC51" s="406">
        <v>331.61067453409021</v>
      </c>
      <c r="AD51" s="406">
        <v>332.81601407591427</v>
      </c>
      <c r="AE51" s="406">
        <v>333.05973817237071</v>
      </c>
      <c r="AF51" s="406">
        <v>333.67418034325806</v>
      </c>
      <c r="AG51" s="406">
        <v>336.2633611565052</v>
      </c>
      <c r="AH51" s="406">
        <v>342.51179697907787</v>
      </c>
      <c r="AI51" s="406">
        <v>353.66624565496329</v>
      </c>
      <c r="AJ51" s="406">
        <v>370.0653178980242</v>
      </c>
      <c r="AK51" s="406">
        <v>391.21994626935663</v>
      </c>
      <c r="AL51" s="406">
        <v>416.04069358150895</v>
      </c>
      <c r="AM51" s="406">
        <v>444.02762865555667</v>
      </c>
      <c r="AN51" s="406">
        <v>472.82043636074155</v>
      </c>
      <c r="AO51" s="406">
        <v>500.38850332584269</v>
      </c>
      <c r="AP51" s="406">
        <v>525.29497931980438</v>
      </c>
      <c r="AQ51" s="406">
        <v>546.59019154308749</v>
      </c>
      <c r="AR51" s="406">
        <v>564.32714085574423</v>
      </c>
      <c r="AS51" s="406">
        <v>576.87371808060436</v>
      </c>
      <c r="AT51" s="406">
        <v>584.81068159246672</v>
      </c>
      <c r="AU51" s="406">
        <v>588.90670172046146</v>
      </c>
      <c r="AV51" s="406">
        <v>592.11283744852506</v>
      </c>
      <c r="AW51" s="406">
        <v>595.38766951391642</v>
      </c>
      <c r="AX51" s="406">
        <v>598.73404887298238</v>
      </c>
      <c r="AY51" s="406">
        <v>602.95768691820501</v>
      </c>
      <c r="AZ51" s="406">
        <v>608.79276089640859</v>
      </c>
      <c r="BA51" s="406">
        <v>624.85539346889016</v>
      </c>
      <c r="BB51" s="406">
        <v>657.78795505027983</v>
      </c>
      <c r="BC51" s="406">
        <v>707.73075636303565</v>
      </c>
    </row>
    <row r="52" spans="2:55" ht="15.75">
      <c r="B52" s="405" t="s">
        <v>53</v>
      </c>
      <c r="C52" s="406">
        <v>51.776957378493222</v>
      </c>
      <c r="D52" s="406">
        <v>57.342052515933716</v>
      </c>
      <c r="E52" s="406">
        <v>64.300989722797823</v>
      </c>
      <c r="F52" s="406">
        <v>72.204334008846644</v>
      </c>
      <c r="G52" s="406">
        <v>80.85476297536016</v>
      </c>
      <c r="H52" s="406">
        <v>90.273601448284765</v>
      </c>
      <c r="I52" s="406">
        <v>100.62719961331473</v>
      </c>
      <c r="J52" s="406">
        <v>112.00889263564613</v>
      </c>
      <c r="K52" s="406">
        <v>124.41550790076667</v>
      </c>
      <c r="L52" s="406">
        <v>137.78819338227038</v>
      </c>
      <c r="M52" s="406">
        <v>151.9824489440397</v>
      </c>
      <c r="N52" s="406">
        <v>166.81548574544288</v>
      </c>
      <c r="O52" s="406">
        <v>182.11833380793544</v>
      </c>
      <c r="P52" s="406">
        <v>197.73837628979445</v>
      </c>
      <c r="Q52" s="406">
        <v>213.53784401765367</v>
      </c>
      <c r="R52" s="406">
        <v>229.44546004865978</v>
      </c>
      <c r="S52" s="406">
        <v>245.39528470981523</v>
      </c>
      <c r="T52" s="406">
        <v>261.21135961370851</v>
      </c>
      <c r="U52" s="406">
        <v>276.61985427129309</v>
      </c>
      <c r="V52" s="406">
        <v>291.25872023286263</v>
      </c>
      <c r="W52" s="406">
        <v>304.94935936599899</v>
      </c>
      <c r="X52" s="406">
        <v>317.40854693778658</v>
      </c>
      <c r="Y52" s="406">
        <v>328.33047590560318</v>
      </c>
      <c r="Z52" s="406">
        <v>337.41215437888474</v>
      </c>
      <c r="AA52" s="406">
        <v>344.35236913645883</v>
      </c>
      <c r="AB52" s="406">
        <v>348.87024880199084</v>
      </c>
      <c r="AC52" s="406">
        <v>350.84718759122637</v>
      </c>
      <c r="AD52" s="406">
        <v>350.88714788135366</v>
      </c>
      <c r="AE52" s="406">
        <v>350.25982699151086</v>
      </c>
      <c r="AF52" s="406">
        <v>350.70292787847342</v>
      </c>
      <c r="AG52" s="406">
        <v>354.27041768225325</v>
      </c>
      <c r="AH52" s="406">
        <v>362.94196223595065</v>
      </c>
      <c r="AI52" s="406">
        <v>377.59171110687066</v>
      </c>
      <c r="AJ52" s="406">
        <v>397.99533555172036</v>
      </c>
      <c r="AK52" s="406">
        <v>423.09799058120757</v>
      </c>
      <c r="AL52" s="406">
        <v>451.25292741451341</v>
      </c>
      <c r="AM52" s="406">
        <v>481.82821606561737</v>
      </c>
      <c r="AN52" s="406">
        <v>512.38341137894247</v>
      </c>
      <c r="AO52" s="406">
        <v>540.88744914100801</v>
      </c>
      <c r="AP52" s="406">
        <v>565.94025644715884</v>
      </c>
      <c r="AQ52" s="406">
        <v>586.63403557980575</v>
      </c>
      <c r="AR52" s="406">
        <v>601.74280268757923</v>
      </c>
      <c r="AS52" s="406">
        <v>611.82871597350288</v>
      </c>
      <c r="AT52" s="406">
        <v>617.7166141024145</v>
      </c>
      <c r="AU52" s="406">
        <v>620.1196916990873</v>
      </c>
      <c r="AV52" s="406">
        <v>622.65557218359152</v>
      </c>
      <c r="AW52" s="406">
        <v>625.38816891821205</v>
      </c>
      <c r="AX52" s="406">
        <v>629.35287748121368</v>
      </c>
      <c r="AY52" s="406">
        <v>635.48827418524456</v>
      </c>
      <c r="AZ52" s="406">
        <v>644.68487216817744</v>
      </c>
      <c r="BA52" s="406">
        <v>664.39943669962406</v>
      </c>
      <c r="BB52" s="406">
        <v>707.09851569432999</v>
      </c>
      <c r="BC52" s="406">
        <v>773.56038339202519</v>
      </c>
    </row>
    <row r="53" spans="2:55" ht="15.75">
      <c r="B53" s="405" t="s">
        <v>446</v>
      </c>
      <c r="C53" s="406">
        <v>62.167782868767105</v>
      </c>
      <c r="D53" s="406">
        <v>68.871732311858736</v>
      </c>
      <c r="E53" s="406">
        <v>76.607741743325676</v>
      </c>
      <c r="F53" s="406">
        <v>85.042017733219652</v>
      </c>
      <c r="G53" s="406">
        <v>94.084485103127307</v>
      </c>
      <c r="H53" s="406">
        <v>103.85160307823149</v>
      </c>
      <c r="I53" s="406">
        <v>114.52499187149584</v>
      </c>
      <c r="J53" s="406">
        <v>126.21576949534233</v>
      </c>
      <c r="K53" s="406">
        <v>138.97302907475901</v>
      </c>
      <c r="L53" s="406">
        <v>152.79315428348582</v>
      </c>
      <c r="M53" s="406">
        <v>167.58521355811317</v>
      </c>
      <c r="N53" s="406">
        <v>183.13581786368334</v>
      </c>
      <c r="O53" s="406">
        <v>199.23964248343961</v>
      </c>
      <c r="P53" s="406">
        <v>215.70121983546528</v>
      </c>
      <c r="Q53" s="406">
        <v>232.37235492873751</v>
      </c>
      <c r="R53" s="406">
        <v>249.14973903952543</v>
      </c>
      <c r="S53" s="406">
        <v>265.93909410469377</v>
      </c>
      <c r="T53" s="406">
        <v>282.5281714798341</v>
      </c>
      <c r="U53" s="406">
        <v>298.57276171801027</v>
      </c>
      <c r="V53" s="406">
        <v>313.64736032720793</v>
      </c>
      <c r="W53" s="406">
        <v>327.50936937566951</v>
      </c>
      <c r="X53" s="406">
        <v>339.90235153804286</v>
      </c>
      <c r="Y53" s="406">
        <v>350.53286161287548</v>
      </c>
      <c r="Z53" s="406">
        <v>359.07804626692894</v>
      </c>
      <c r="AA53" s="406">
        <v>365.20945300403025</v>
      </c>
      <c r="AB53" s="406">
        <v>368.6096317994797</v>
      </c>
      <c r="AC53" s="406">
        <v>369.27077959057101</v>
      </c>
      <c r="AD53" s="406">
        <v>368.08830593073372</v>
      </c>
      <c r="AE53" s="406">
        <v>366.79681050884187</v>
      </c>
      <c r="AF53" s="406">
        <v>367.71059390642222</v>
      </c>
      <c r="AG53" s="406">
        <v>373.33666068230417</v>
      </c>
      <c r="AH53" s="406">
        <v>385.3866093899141</v>
      </c>
      <c r="AI53" s="406">
        <v>404.18055972764751</v>
      </c>
      <c r="AJ53" s="406">
        <v>428.86744913336065</v>
      </c>
      <c r="AK53" s="406">
        <v>457.71466248850055</v>
      </c>
      <c r="AL53" s="406">
        <v>488.54444288649074</v>
      </c>
      <c r="AM53" s="406">
        <v>521.22635295833641</v>
      </c>
      <c r="AN53" s="406">
        <v>553.24152034454744</v>
      </c>
      <c r="AO53" s="406">
        <v>582.45800023739127</v>
      </c>
      <c r="AP53" s="406">
        <v>607.41632057109234</v>
      </c>
      <c r="AQ53" s="406">
        <v>625.26496228814574</v>
      </c>
      <c r="AR53" s="406">
        <v>637.75506500580059</v>
      </c>
      <c r="AS53" s="406">
        <v>645.74298212534609</v>
      </c>
      <c r="AT53" s="406">
        <v>649.98207747172307</v>
      </c>
      <c r="AU53" s="406">
        <v>651.13613153316192</v>
      </c>
      <c r="AV53" s="406">
        <v>652.58009458981883</v>
      </c>
      <c r="AW53" s="406">
        <v>655.69607369194796</v>
      </c>
      <c r="AX53" s="406">
        <v>661.73216890706306</v>
      </c>
      <c r="AY53" s="406">
        <v>671.86125712686419</v>
      </c>
      <c r="AZ53" s="406">
        <v>682.18614943825457</v>
      </c>
      <c r="BA53" s="406">
        <v>707.30557756804228</v>
      </c>
      <c r="BB53" s="406">
        <v>765.13459802228942</v>
      </c>
      <c r="BC53" s="406">
        <v>857.68066133576394</v>
      </c>
    </row>
    <row r="54" spans="2:55" ht="18">
      <c r="B54" s="405" t="s">
        <v>447</v>
      </c>
      <c r="C54" s="406">
        <v>73.510335805625857</v>
      </c>
      <c r="D54" s="406">
        <v>81.088003572472147</v>
      </c>
      <c r="E54" s="406">
        <v>89.402708666583351</v>
      </c>
      <c r="F54" s="406">
        <v>98.249658474136396</v>
      </c>
      <c r="G54" s="406">
        <v>107.65840034569234</v>
      </c>
      <c r="H54" s="406">
        <v>117.76399105498601</v>
      </c>
      <c r="I54" s="406">
        <v>128.7415667766802</v>
      </c>
      <c r="J54" s="406">
        <v>140.7534764563041</v>
      </c>
      <c r="K54" s="406">
        <v>153.91450983693449</v>
      </c>
      <c r="L54" s="406">
        <v>168.30372601081527</v>
      </c>
      <c r="M54" s="406">
        <v>183.79539348415835</v>
      </c>
      <c r="N54" s="406">
        <v>200.13725925917623</v>
      </c>
      <c r="O54" s="406">
        <v>217.07885966736103</v>
      </c>
      <c r="P54" s="406">
        <v>234.41528018051974</v>
      </c>
      <c r="Q54" s="406">
        <v>251.96626427814283</v>
      </c>
      <c r="R54" s="406">
        <v>269.60118489661625</v>
      </c>
      <c r="S54" s="406">
        <v>287.2114160262214</v>
      </c>
      <c r="T54" s="406">
        <v>304.51192938882639</v>
      </c>
      <c r="U54" s="406">
        <v>321.07603928199717</v>
      </c>
      <c r="V54" s="406">
        <v>336.3932440467666</v>
      </c>
      <c r="W54" s="406">
        <v>350.24553664295826</v>
      </c>
      <c r="X54" s="406">
        <v>362.41743217063083</v>
      </c>
      <c r="Y54" s="406">
        <v>372.59494029666337</v>
      </c>
      <c r="Z54" s="406">
        <v>380.41433410294849</v>
      </c>
      <c r="AA54" s="406">
        <v>385.48152436615777</v>
      </c>
      <c r="AB54" s="406">
        <v>387.55172736909435</v>
      </c>
      <c r="AC54" s="406">
        <v>386.75079015021316</v>
      </c>
      <c r="AD54" s="406">
        <v>384.42021762313044</v>
      </c>
      <c r="AE54" s="406">
        <v>383.02628512947774</v>
      </c>
      <c r="AF54" s="406">
        <v>385.54337805476564</v>
      </c>
      <c r="AG54" s="406">
        <v>394.26896722526897</v>
      </c>
      <c r="AH54" s="406">
        <v>410.47252769751475</v>
      </c>
      <c r="AI54" s="406">
        <v>433.84452713981511</v>
      </c>
      <c r="AJ54" s="406">
        <v>462.71756533772503</v>
      </c>
      <c r="AK54" s="406">
        <v>494.63991330796614</v>
      </c>
      <c r="AL54" s="406">
        <v>527.49294407433968</v>
      </c>
      <c r="AM54" s="406">
        <v>562.04701647629736</v>
      </c>
      <c r="AN54" s="406">
        <v>595.52166476382195</v>
      </c>
      <c r="AO54" s="406">
        <v>625.46268321399293</v>
      </c>
      <c r="AP54" s="406">
        <v>647.57689052552303</v>
      </c>
      <c r="AQ54" s="406">
        <v>662.43841598169502</v>
      </c>
      <c r="AR54" s="406">
        <v>672.69497142070134</v>
      </c>
      <c r="AS54" s="406">
        <v>679.09766996752387</v>
      </c>
      <c r="AT54" s="406">
        <v>682.32807849196263</v>
      </c>
      <c r="AU54" s="406">
        <v>681.2339138215641</v>
      </c>
      <c r="AV54" s="406">
        <v>682.4320027140958</v>
      </c>
      <c r="AW54" s="406">
        <v>687.68909726522975</v>
      </c>
      <c r="AX54" s="406">
        <v>698.65613176719057</v>
      </c>
      <c r="AY54" s="406">
        <v>710.04872276433377</v>
      </c>
      <c r="AZ54" s="406">
        <v>721.77448079224143</v>
      </c>
      <c r="BA54" s="406">
        <v>755.7229778086039</v>
      </c>
      <c r="BB54" s="406">
        <v>839.49847066266796</v>
      </c>
      <c r="BC54" s="406">
        <v>977.64071079969551</v>
      </c>
    </row>
    <row r="55" spans="2:55" ht="15.75">
      <c r="B55" s="405" t="s">
        <v>448</v>
      </c>
      <c r="C55" s="406">
        <v>85.607178867352587</v>
      </c>
      <c r="D55" s="406">
        <v>93.83297668720725</v>
      </c>
      <c r="E55" s="406">
        <v>102.57970518278354</v>
      </c>
      <c r="F55" s="406">
        <v>111.80979540198797</v>
      </c>
      <c r="G55" s="406">
        <v>121.57568866861554</v>
      </c>
      <c r="H55" s="406">
        <v>131.99929754553688</v>
      </c>
      <c r="I55" s="406">
        <v>143.278784850292</v>
      </c>
      <c r="J55" s="406">
        <v>155.64727859448806</v>
      </c>
      <c r="K55" s="406">
        <v>169.33926266563358</v>
      </c>
      <c r="L55" s="406">
        <v>184.41017542358691</v>
      </c>
      <c r="M55" s="406">
        <v>200.68473006632209</v>
      </c>
      <c r="N55" s="406">
        <v>217.85563741613876</v>
      </c>
      <c r="O55" s="406">
        <v>235.67681771244665</v>
      </c>
      <c r="P55" s="406">
        <v>253.9004167527066</v>
      </c>
      <c r="Q55" s="406">
        <v>272.32086097737334</v>
      </c>
      <c r="R55" s="406">
        <v>290.80288684889916</v>
      </c>
      <c r="S55" s="406">
        <v>309.1894960075191</v>
      </c>
      <c r="T55" s="406">
        <v>327.10464538043379</v>
      </c>
      <c r="U55" s="406">
        <v>343.98825764452795</v>
      </c>
      <c r="V55" s="406">
        <v>359.35817367570661</v>
      </c>
      <c r="W55" s="406">
        <v>373.04122040525283</v>
      </c>
      <c r="X55" s="406">
        <v>384.84033668811605</v>
      </c>
      <c r="Y55" s="406">
        <v>394.39030559216394</v>
      </c>
      <c r="Z55" s="406">
        <v>401.21272457276626</v>
      </c>
      <c r="AA55" s="406">
        <v>404.99032461595533</v>
      </c>
      <c r="AB55" s="406">
        <v>405.54298892045722</v>
      </c>
      <c r="AC55" s="406">
        <v>403.20304452401496</v>
      </c>
      <c r="AD55" s="406">
        <v>400.13725637064903</v>
      </c>
      <c r="AE55" s="406">
        <v>399.81523469458682</v>
      </c>
      <c r="AF55" s="406">
        <v>405.05725688867585</v>
      </c>
      <c r="AG55" s="406">
        <v>417.74561679200912</v>
      </c>
      <c r="AH55" s="406">
        <v>438.7119101553256</v>
      </c>
      <c r="AI55" s="406">
        <v>466.72933759150794</v>
      </c>
      <c r="AJ55" s="406">
        <v>499.11913232245388</v>
      </c>
      <c r="AK55" s="406">
        <v>533.43449623193158</v>
      </c>
      <c r="AL55" s="406">
        <v>567.76375872070776</v>
      </c>
      <c r="AM55" s="406">
        <v>604.49842001333741</v>
      </c>
      <c r="AN55" s="406">
        <v>640.105202244986</v>
      </c>
      <c r="AO55" s="406">
        <v>667.2766814373764</v>
      </c>
      <c r="AP55" s="406">
        <v>686.31514212927948</v>
      </c>
      <c r="AQ55" s="406">
        <v>698.39520422716305</v>
      </c>
      <c r="AR55" s="406">
        <v>707.05727967985956</v>
      </c>
      <c r="AS55" s="406">
        <v>712.91668095924388</v>
      </c>
      <c r="AT55" s="406">
        <v>713.83606886772156</v>
      </c>
      <c r="AU55" s="406">
        <v>710.57425076749848</v>
      </c>
      <c r="AV55" s="406">
        <v>713.49974713265397</v>
      </c>
      <c r="AW55" s="406">
        <v>725.22439154012147</v>
      </c>
      <c r="AX55" s="406">
        <v>737.59630180396823</v>
      </c>
      <c r="AY55" s="406">
        <v>750.5649837051767</v>
      </c>
      <c r="AZ55" s="406">
        <v>764.06219287994281</v>
      </c>
      <c r="BA55" s="406">
        <v>815.15949547403034</v>
      </c>
      <c r="BB55" s="406">
        <v>951.99462114930736</v>
      </c>
      <c r="BC55" s="406">
        <v>1147.5254438235711</v>
      </c>
    </row>
    <row r="56" spans="2:55" ht="18">
      <c r="B56" s="405" t="s">
        <v>449</v>
      </c>
      <c r="C56" s="406">
        <v>98.289509645606699</v>
      </c>
      <c r="D56" s="406">
        <v>106.97611139694445</v>
      </c>
      <c r="E56" s="406">
        <v>116.11513751049868</v>
      </c>
      <c r="F56" s="406">
        <v>125.7251293556056</v>
      </c>
      <c r="G56" s="406">
        <v>135.82075428339172</v>
      </c>
      <c r="H56" s="406">
        <v>146.55846516028078</v>
      </c>
      <c r="I56" s="406">
        <v>158.142175943784</v>
      </c>
      <c r="J56" s="406">
        <v>170.99983077367989</v>
      </c>
      <c r="K56" s="406">
        <v>185.34107459296024</v>
      </c>
      <c r="L56" s="406">
        <v>201.19529556010394</v>
      </c>
      <c r="M56" s="406">
        <v>218.28682706360121</v>
      </c>
      <c r="N56" s="406">
        <v>236.33640954906679</v>
      </c>
      <c r="O56" s="406">
        <v>255.05882520318255</v>
      </c>
      <c r="P56" s="406">
        <v>274.15549715150883</v>
      </c>
      <c r="Q56" s="406">
        <v>293.44513605125957</v>
      </c>
      <c r="R56" s="406">
        <v>312.73499514327557</v>
      </c>
      <c r="S56" s="406">
        <v>331.83602108296225</v>
      </c>
      <c r="T56" s="406">
        <v>350.16287201174981</v>
      </c>
      <c r="U56" s="406">
        <v>367.16305398859112</v>
      </c>
      <c r="V56" s="406">
        <v>382.42364086186342</v>
      </c>
      <c r="W56" s="406">
        <v>395.77779586501157</v>
      </c>
      <c r="X56" s="406">
        <v>407.06619567036563</v>
      </c>
      <c r="Y56" s="406">
        <v>415.69929746699552</v>
      </c>
      <c r="Z56" s="406">
        <v>421.28676085452315</v>
      </c>
      <c r="AA56" s="406">
        <v>423.57288936840581</v>
      </c>
      <c r="AB56" s="406">
        <v>422.44885970629008</v>
      </c>
      <c r="AC56" s="406">
        <v>418.72746210776523</v>
      </c>
      <c r="AD56" s="406">
        <v>416.11187046955297</v>
      </c>
      <c r="AE56" s="406">
        <v>418.07361000653304</v>
      </c>
      <c r="AF56" s="406">
        <v>426.9725745407506</v>
      </c>
      <c r="AG56" s="406">
        <v>444.35071952649849</v>
      </c>
      <c r="AH56" s="406">
        <v>470.4089084710676</v>
      </c>
      <c r="AI56" s="406">
        <v>502.42090961736659</v>
      </c>
      <c r="AJ56" s="406">
        <v>537.61616222727196</v>
      </c>
      <c r="AK56" s="406">
        <v>573.7437371166917</v>
      </c>
      <c r="AL56" s="406">
        <v>609.12358186203608</v>
      </c>
      <c r="AM56" s="406">
        <v>650.58672636115818</v>
      </c>
      <c r="AN56" s="406">
        <v>683.68636689456162</v>
      </c>
      <c r="AO56" s="406">
        <v>707.69338617734786</v>
      </c>
      <c r="AP56" s="406">
        <v>723.88105706101726</v>
      </c>
      <c r="AQ56" s="406">
        <v>733.34140134053825</v>
      </c>
      <c r="AR56" s="406">
        <v>742.48408434805242</v>
      </c>
      <c r="AS56" s="406">
        <v>745.97421174851354</v>
      </c>
      <c r="AT56" s="406">
        <v>744.67246629526312</v>
      </c>
      <c r="AU56" s="406">
        <v>739.28111973816965</v>
      </c>
      <c r="AV56" s="406">
        <v>751.69979113639977</v>
      </c>
      <c r="AW56" s="406">
        <v>764.97382443074957</v>
      </c>
      <c r="AX56" s="406">
        <v>779.10287348436032</v>
      </c>
      <c r="AY56" s="406">
        <v>794.06695890651463</v>
      </c>
      <c r="AZ56" s="406">
        <v>809.8406876483275</v>
      </c>
      <c r="BA56" s="406">
        <v>910.51208946599536</v>
      </c>
      <c r="BB56" s="406">
        <v>1123.1625248295647</v>
      </c>
      <c r="BC56" s="406">
        <v>1375.9089509640808</v>
      </c>
    </row>
    <row r="57" spans="2:55" ht="15.75">
      <c r="B57" s="405" t="s">
        <v>450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 ht="18">
      <c r="B58" s="403" t="s">
        <v>451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 ht="15.75">
      <c r="B59" s="403" t="s">
        <v>55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 ht="18">
      <c r="B60" s="403" t="s">
        <v>452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1</v>
      </c>
      <c r="AZ60" s="403">
        <v>1</v>
      </c>
      <c r="BA60" s="403">
        <v>1</v>
      </c>
      <c r="BB60" s="403">
        <v>1</v>
      </c>
      <c r="BC60" s="403">
        <v>1</v>
      </c>
    </row>
    <row r="61" spans="2:55" ht="15.75">
      <c r="B61" s="403" t="s">
        <v>57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 ht="18">
      <c r="B62" s="403" t="s">
        <v>453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1</v>
      </c>
      <c r="Y62" s="403">
        <v>1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2</v>
      </c>
      <c r="AR62" s="403">
        <v>2</v>
      </c>
      <c r="AS62" s="403">
        <v>2</v>
      </c>
      <c r="AT62" s="403">
        <v>2</v>
      </c>
      <c r="AU62" s="403">
        <v>2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59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1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2</v>
      </c>
      <c r="AI63" s="403">
        <v>2</v>
      </c>
      <c r="AJ63" s="403">
        <v>2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 ht="18">
      <c r="B64" s="403" t="s">
        <v>454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2</v>
      </c>
      <c r="AD64" s="403">
        <v>2</v>
      </c>
      <c r="AE64" s="403">
        <v>2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3</v>
      </c>
      <c r="AZ64" s="403">
        <v>3</v>
      </c>
      <c r="BA64" s="403">
        <v>3</v>
      </c>
      <c r="BB64" s="403">
        <v>3</v>
      </c>
      <c r="BC64" s="403">
        <v>3</v>
      </c>
    </row>
    <row r="65" spans="2:55" ht="15.75">
      <c r="B65" s="403" t="s">
        <v>61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1</v>
      </c>
      <c r="AA65" s="403">
        <v>2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3</v>
      </c>
      <c r="AT65" s="403">
        <v>3</v>
      </c>
      <c r="AU65" s="403">
        <v>3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 ht="18">
      <c r="B66" s="403" t="s">
        <v>455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1</v>
      </c>
      <c r="Y66" s="403">
        <v>2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3</v>
      </c>
      <c r="AQ66" s="403">
        <v>3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 ht="15.75">
      <c r="B67" s="403" t="s">
        <v>63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1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3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 ht="18">
      <c r="B68" s="403" t="s">
        <v>456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3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 ht="15.75">
      <c r="B69" s="403" t="s">
        <v>65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1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3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4</v>
      </c>
      <c r="AX69" s="403">
        <v>4</v>
      </c>
      <c r="AY69" s="403">
        <v>4</v>
      </c>
      <c r="AZ69" s="403">
        <v>3</v>
      </c>
      <c r="BA69" s="403">
        <v>3</v>
      </c>
      <c r="BB69" s="403">
        <v>3</v>
      </c>
      <c r="BC69" s="403">
        <v>3</v>
      </c>
    </row>
    <row r="70" spans="2:55" ht="18">
      <c r="B70" s="403" t="s">
        <v>457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0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3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4</v>
      </c>
      <c r="AW70" s="403">
        <v>4</v>
      </c>
      <c r="AX70" s="403">
        <v>4</v>
      </c>
      <c r="AY70" s="403">
        <v>4</v>
      </c>
      <c r="AZ70" s="403">
        <v>4</v>
      </c>
      <c r="BA70" s="403">
        <v>3</v>
      </c>
      <c r="BB70" s="403">
        <v>3</v>
      </c>
      <c r="BC70" s="403">
        <v>3</v>
      </c>
    </row>
    <row r="71" spans="2:55" ht="15.75">
      <c r="B71" s="403" t="s">
        <v>67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0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1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4</v>
      </c>
      <c r="AW71" s="403">
        <v>4</v>
      </c>
      <c r="AX71" s="403">
        <v>4</v>
      </c>
      <c r="AY71" s="403">
        <v>4</v>
      </c>
      <c r="AZ71" s="403">
        <v>3</v>
      </c>
      <c r="BA71" s="403">
        <v>3</v>
      </c>
      <c r="BB71" s="403">
        <v>3</v>
      </c>
      <c r="BC71" s="403">
        <v>3</v>
      </c>
    </row>
    <row r="72" spans="2:55" ht="18">
      <c r="B72" s="403" t="s">
        <v>458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0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1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 ht="15.75">
      <c r="B73" s="403" t="s">
        <v>69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0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1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 ht="18">
      <c r="B74" s="403" t="s">
        <v>459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1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 ht="15.75">
      <c r="B75" s="403" t="s">
        <v>71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1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 ht="18">
      <c r="B76" s="403" t="s">
        <v>460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1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3</v>
      </c>
      <c r="AS76" s="403">
        <v>3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 ht="15.75">
      <c r="B77" s="403" t="s">
        <v>73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3</v>
      </c>
    </row>
    <row r="78" spans="2:55" ht="15.75">
      <c r="B78" s="403" t="s">
        <v>461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3</v>
      </c>
    </row>
    <row r="79" spans="2:55" ht="18">
      <c r="B79" s="403" t="s">
        <v>462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1</v>
      </c>
      <c r="Y79" s="403">
        <v>1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2</v>
      </c>
      <c r="BC79" s="403">
        <v>2</v>
      </c>
    </row>
    <row r="80" spans="2:55" ht="15.75">
      <c r="B80" s="403" t="s">
        <v>463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2</v>
      </c>
    </row>
    <row r="81" spans="2:55" ht="18">
      <c r="B81" s="403" t="s">
        <v>464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1</v>
      </c>
      <c r="BC81" s="403">
        <v>1</v>
      </c>
    </row>
    <row r="82" spans="2:55" ht="15.75">
      <c r="B82" s="403" t="s">
        <v>465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 ht="18">
      <c r="B83" s="407" t="s">
        <v>466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 ht="15.75">
      <c r="B84" s="407" t="s">
        <v>75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7</v>
      </c>
      <c r="AD84" s="407">
        <v>19</v>
      </c>
      <c r="AE84" s="407">
        <v>31</v>
      </c>
      <c r="AF84" s="407">
        <v>41</v>
      </c>
      <c r="AG84" s="407">
        <v>51</v>
      </c>
      <c r="AH84" s="407">
        <v>61</v>
      </c>
      <c r="AI84" s="407">
        <v>70</v>
      </c>
      <c r="AJ84" s="407">
        <v>78</v>
      </c>
      <c r="AK84" s="407">
        <v>85</v>
      </c>
      <c r="AL84" s="407">
        <v>91</v>
      </c>
      <c r="AM84" s="407">
        <v>97</v>
      </c>
      <c r="AN84" s="407">
        <v>102</v>
      </c>
      <c r="AO84" s="407">
        <v>106</v>
      </c>
      <c r="AP84" s="407">
        <v>108</v>
      </c>
      <c r="AQ84" s="407">
        <v>110</v>
      </c>
      <c r="AR84" s="407">
        <v>110</v>
      </c>
      <c r="AS84" s="407">
        <v>110</v>
      </c>
      <c r="AT84" s="407">
        <v>110</v>
      </c>
      <c r="AU84" s="407">
        <v>109</v>
      </c>
      <c r="AV84" s="407">
        <v>109</v>
      </c>
      <c r="AW84" s="407">
        <v>110</v>
      </c>
      <c r="AX84" s="407">
        <v>112</v>
      </c>
      <c r="AY84" s="407">
        <v>115</v>
      </c>
      <c r="AZ84" s="407">
        <v>120</v>
      </c>
      <c r="BA84" s="407">
        <v>127</v>
      </c>
      <c r="BB84" s="407">
        <v>133</v>
      </c>
      <c r="BC84" s="407">
        <v>136</v>
      </c>
    </row>
    <row r="85" spans="2:55" ht="18">
      <c r="B85" s="407" t="s">
        <v>467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24</v>
      </c>
      <c r="W85" s="407">
        <v>55</v>
      </c>
      <c r="X85" s="407">
        <v>83</v>
      </c>
      <c r="Y85" s="407">
        <v>109</v>
      </c>
      <c r="Z85" s="407">
        <v>133</v>
      </c>
      <c r="AA85" s="407">
        <v>154</v>
      </c>
      <c r="AB85" s="407">
        <v>174</v>
      </c>
      <c r="AC85" s="407">
        <v>193</v>
      </c>
      <c r="AD85" s="407">
        <v>210</v>
      </c>
      <c r="AE85" s="407">
        <v>225</v>
      </c>
      <c r="AF85" s="407">
        <v>240</v>
      </c>
      <c r="AG85" s="407">
        <v>254</v>
      </c>
      <c r="AH85" s="407">
        <v>267</v>
      </c>
      <c r="AI85" s="407">
        <v>279</v>
      </c>
      <c r="AJ85" s="407">
        <v>291</v>
      </c>
      <c r="AK85" s="407">
        <v>302</v>
      </c>
      <c r="AL85" s="407">
        <v>313</v>
      </c>
      <c r="AM85" s="407">
        <v>322</v>
      </c>
      <c r="AN85" s="407">
        <v>331</v>
      </c>
      <c r="AO85" s="407">
        <v>337</v>
      </c>
      <c r="AP85" s="407">
        <v>343</v>
      </c>
      <c r="AQ85" s="407">
        <v>346</v>
      </c>
      <c r="AR85" s="407">
        <v>349</v>
      </c>
      <c r="AS85" s="407">
        <v>350</v>
      </c>
      <c r="AT85" s="407">
        <v>351</v>
      </c>
      <c r="AU85" s="407">
        <v>352</v>
      </c>
      <c r="AV85" s="407">
        <v>354</v>
      </c>
      <c r="AW85" s="407">
        <v>357</v>
      </c>
      <c r="AX85" s="407">
        <v>362</v>
      </c>
      <c r="AY85" s="407">
        <v>4</v>
      </c>
      <c r="AZ85" s="407">
        <v>13</v>
      </c>
      <c r="BA85" s="407">
        <v>23</v>
      </c>
      <c r="BB85" s="407">
        <v>31</v>
      </c>
      <c r="BC85" s="407">
        <v>36</v>
      </c>
    </row>
    <row r="86" spans="2:55" ht="15.75">
      <c r="B86" s="407" t="s">
        <v>77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8</v>
      </c>
      <c r="T86" s="407">
        <v>62</v>
      </c>
      <c r="U86" s="407">
        <v>110</v>
      </c>
      <c r="V86" s="407">
        <v>152</v>
      </c>
      <c r="W86" s="407">
        <v>189</v>
      </c>
      <c r="X86" s="407">
        <v>223</v>
      </c>
      <c r="Y86" s="407">
        <v>254</v>
      </c>
      <c r="Z86" s="407">
        <v>282</v>
      </c>
      <c r="AA86" s="407">
        <v>309</v>
      </c>
      <c r="AB86" s="407">
        <v>334</v>
      </c>
      <c r="AC86" s="407">
        <v>356</v>
      </c>
      <c r="AD86" s="407">
        <v>11</v>
      </c>
      <c r="AE86" s="407">
        <v>30</v>
      </c>
      <c r="AF86" s="407">
        <v>47</v>
      </c>
      <c r="AG86" s="407">
        <v>63</v>
      </c>
      <c r="AH86" s="407">
        <v>79</v>
      </c>
      <c r="AI86" s="407">
        <v>94</v>
      </c>
      <c r="AJ86" s="407">
        <v>108</v>
      </c>
      <c r="AK86" s="407">
        <v>122</v>
      </c>
      <c r="AL86" s="407">
        <v>134</v>
      </c>
      <c r="AM86" s="407">
        <v>146</v>
      </c>
      <c r="AN86" s="407">
        <v>157</v>
      </c>
      <c r="AO86" s="407">
        <v>166</v>
      </c>
      <c r="AP86" s="407">
        <v>174</v>
      </c>
      <c r="AQ86" s="407">
        <v>179</v>
      </c>
      <c r="AR86" s="407">
        <v>184</v>
      </c>
      <c r="AS86" s="407">
        <v>187</v>
      </c>
      <c r="AT86" s="407">
        <v>190</v>
      </c>
      <c r="AU86" s="407">
        <v>193</v>
      </c>
      <c r="AV86" s="407">
        <v>198</v>
      </c>
      <c r="AW86" s="407">
        <v>205</v>
      </c>
      <c r="AX86" s="407">
        <v>214</v>
      </c>
      <c r="AY86" s="407">
        <v>226</v>
      </c>
      <c r="AZ86" s="407">
        <v>238</v>
      </c>
      <c r="BA86" s="407">
        <v>250</v>
      </c>
      <c r="BB86" s="407">
        <v>260</v>
      </c>
      <c r="BC86" s="407">
        <v>265</v>
      </c>
    </row>
    <row r="87" spans="2:55" ht="18">
      <c r="B87" s="407" t="s">
        <v>468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5</v>
      </c>
      <c r="R87" s="407">
        <v>73</v>
      </c>
      <c r="S87" s="407">
        <v>136</v>
      </c>
      <c r="T87" s="407">
        <v>194</v>
      </c>
      <c r="U87" s="407">
        <v>247</v>
      </c>
      <c r="V87" s="407">
        <v>293</v>
      </c>
      <c r="W87" s="407">
        <v>334</v>
      </c>
      <c r="X87" s="407">
        <v>7</v>
      </c>
      <c r="Y87" s="407">
        <v>40</v>
      </c>
      <c r="Z87" s="407">
        <v>72</v>
      </c>
      <c r="AA87" s="407">
        <v>101</v>
      </c>
      <c r="AB87" s="407">
        <v>128</v>
      </c>
      <c r="AC87" s="407">
        <v>154</v>
      </c>
      <c r="AD87" s="407">
        <v>176</v>
      </c>
      <c r="AE87" s="407">
        <v>197</v>
      </c>
      <c r="AF87" s="407">
        <v>217</v>
      </c>
      <c r="AG87" s="407">
        <v>235</v>
      </c>
      <c r="AH87" s="407">
        <v>252</v>
      </c>
      <c r="AI87" s="407">
        <v>269</v>
      </c>
      <c r="AJ87" s="407">
        <v>286</v>
      </c>
      <c r="AK87" s="407">
        <v>301</v>
      </c>
      <c r="AL87" s="407">
        <v>316</v>
      </c>
      <c r="AM87" s="407">
        <v>331</v>
      </c>
      <c r="AN87" s="407">
        <v>344</v>
      </c>
      <c r="AO87" s="407">
        <v>355</v>
      </c>
      <c r="AP87" s="407">
        <v>365</v>
      </c>
      <c r="AQ87" s="407">
        <v>7</v>
      </c>
      <c r="AR87" s="407">
        <v>14</v>
      </c>
      <c r="AS87" s="407">
        <v>20</v>
      </c>
      <c r="AT87" s="407">
        <v>26</v>
      </c>
      <c r="AU87" s="407">
        <v>33</v>
      </c>
      <c r="AV87" s="407">
        <v>42</v>
      </c>
      <c r="AW87" s="407">
        <v>55</v>
      </c>
      <c r="AX87" s="407">
        <v>70</v>
      </c>
      <c r="AY87" s="407">
        <v>86</v>
      </c>
      <c r="AZ87" s="407">
        <v>100</v>
      </c>
      <c r="BA87" s="407">
        <v>112</v>
      </c>
      <c r="BB87" s="407">
        <v>121</v>
      </c>
      <c r="BC87" s="407">
        <v>123</v>
      </c>
    </row>
    <row r="88" spans="2:55" ht="15.75">
      <c r="B88" s="407" t="s">
        <v>79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38</v>
      </c>
      <c r="Q88" s="407">
        <v>110</v>
      </c>
      <c r="R88" s="407">
        <v>178</v>
      </c>
      <c r="S88" s="407">
        <v>242</v>
      </c>
      <c r="T88" s="407">
        <v>301</v>
      </c>
      <c r="U88" s="407">
        <v>354</v>
      </c>
      <c r="V88" s="407">
        <v>34</v>
      </c>
      <c r="W88" s="407">
        <v>75</v>
      </c>
      <c r="X88" s="407">
        <v>113</v>
      </c>
      <c r="Y88" s="407">
        <v>149</v>
      </c>
      <c r="Z88" s="407">
        <v>182</v>
      </c>
      <c r="AA88" s="407">
        <v>214</v>
      </c>
      <c r="AB88" s="407">
        <v>243</v>
      </c>
      <c r="AC88" s="407">
        <v>270</v>
      </c>
      <c r="AD88" s="407">
        <v>294</v>
      </c>
      <c r="AE88" s="407">
        <v>316</v>
      </c>
      <c r="AF88" s="407">
        <v>336</v>
      </c>
      <c r="AG88" s="407">
        <v>354</v>
      </c>
      <c r="AH88" s="407">
        <v>7</v>
      </c>
      <c r="AI88" s="407">
        <v>24</v>
      </c>
      <c r="AJ88" s="407">
        <v>40</v>
      </c>
      <c r="AK88" s="407">
        <v>56</v>
      </c>
      <c r="AL88" s="407">
        <v>71</v>
      </c>
      <c r="AM88" s="407">
        <v>86</v>
      </c>
      <c r="AN88" s="407">
        <v>100</v>
      </c>
      <c r="AO88" s="407">
        <v>113</v>
      </c>
      <c r="AP88" s="407">
        <v>125</v>
      </c>
      <c r="AQ88" s="407">
        <v>135</v>
      </c>
      <c r="AR88" s="407">
        <v>145</v>
      </c>
      <c r="AS88" s="407">
        <v>154</v>
      </c>
      <c r="AT88" s="407">
        <v>164</v>
      </c>
      <c r="AU88" s="407">
        <v>176</v>
      </c>
      <c r="AV88" s="407">
        <v>191</v>
      </c>
      <c r="AW88" s="407">
        <v>208</v>
      </c>
      <c r="AX88" s="407">
        <v>227</v>
      </c>
      <c r="AY88" s="407">
        <v>245</v>
      </c>
      <c r="AZ88" s="407">
        <v>259</v>
      </c>
      <c r="BA88" s="407">
        <v>269</v>
      </c>
      <c r="BB88" s="407">
        <v>274</v>
      </c>
      <c r="BC88" s="407">
        <v>273</v>
      </c>
    </row>
    <row r="89" spans="2:55" ht="18">
      <c r="B89" s="407" t="s">
        <v>469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55</v>
      </c>
      <c r="P89" s="407">
        <v>130</v>
      </c>
      <c r="Q89" s="407">
        <v>203</v>
      </c>
      <c r="R89" s="407">
        <v>271</v>
      </c>
      <c r="S89" s="407">
        <v>334</v>
      </c>
      <c r="T89" s="407">
        <v>26</v>
      </c>
      <c r="U89" s="407">
        <v>77</v>
      </c>
      <c r="V89" s="407">
        <v>122</v>
      </c>
      <c r="W89" s="407">
        <v>164</v>
      </c>
      <c r="X89" s="407">
        <v>204</v>
      </c>
      <c r="Y89" s="407">
        <v>241</v>
      </c>
      <c r="Z89" s="407">
        <v>276</v>
      </c>
      <c r="AA89" s="407">
        <v>309</v>
      </c>
      <c r="AB89" s="407">
        <v>340</v>
      </c>
      <c r="AC89" s="407">
        <v>2</v>
      </c>
      <c r="AD89" s="407">
        <v>26</v>
      </c>
      <c r="AE89" s="407">
        <v>47</v>
      </c>
      <c r="AF89" s="407">
        <v>66</v>
      </c>
      <c r="AG89" s="407">
        <v>84</v>
      </c>
      <c r="AH89" s="407">
        <v>101</v>
      </c>
      <c r="AI89" s="407">
        <v>118</v>
      </c>
      <c r="AJ89" s="407">
        <v>135</v>
      </c>
      <c r="AK89" s="407">
        <v>151</v>
      </c>
      <c r="AL89" s="407">
        <v>167</v>
      </c>
      <c r="AM89" s="407">
        <v>183</v>
      </c>
      <c r="AN89" s="407">
        <v>199</v>
      </c>
      <c r="AO89" s="407">
        <v>214</v>
      </c>
      <c r="AP89" s="407">
        <v>228</v>
      </c>
      <c r="AQ89" s="407">
        <v>241</v>
      </c>
      <c r="AR89" s="407">
        <v>255</v>
      </c>
      <c r="AS89" s="407">
        <v>269</v>
      </c>
      <c r="AT89" s="407">
        <v>284</v>
      </c>
      <c r="AU89" s="407">
        <v>301</v>
      </c>
      <c r="AV89" s="407">
        <v>322</v>
      </c>
      <c r="AW89" s="407">
        <v>343</v>
      </c>
      <c r="AX89" s="407">
        <v>364</v>
      </c>
      <c r="AY89" s="407">
        <v>17</v>
      </c>
      <c r="AZ89" s="407">
        <v>28</v>
      </c>
      <c r="BA89" s="407">
        <v>34</v>
      </c>
      <c r="BB89" s="407">
        <v>36</v>
      </c>
      <c r="BC89" s="407">
        <v>32</v>
      </c>
    </row>
    <row r="90" spans="2:55" ht="15.75">
      <c r="B90" s="407" t="s">
        <v>81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61</v>
      </c>
      <c r="O90" s="407">
        <v>137</v>
      </c>
      <c r="P90" s="407">
        <v>212</v>
      </c>
      <c r="Q90" s="407">
        <v>283</v>
      </c>
      <c r="R90" s="407">
        <v>349</v>
      </c>
      <c r="S90" s="407">
        <v>44</v>
      </c>
      <c r="T90" s="407">
        <v>99</v>
      </c>
      <c r="U90" s="407">
        <v>149</v>
      </c>
      <c r="V90" s="407">
        <v>195</v>
      </c>
      <c r="W90" s="407">
        <v>238</v>
      </c>
      <c r="X90" s="407">
        <v>279</v>
      </c>
      <c r="Y90" s="407">
        <v>317</v>
      </c>
      <c r="Z90" s="407">
        <v>353</v>
      </c>
      <c r="AA90" s="407">
        <v>22</v>
      </c>
      <c r="AB90" s="407">
        <v>52</v>
      </c>
      <c r="AC90" s="407">
        <v>79</v>
      </c>
      <c r="AD90" s="407">
        <v>103</v>
      </c>
      <c r="AE90" s="407">
        <v>124</v>
      </c>
      <c r="AF90" s="407">
        <v>143</v>
      </c>
      <c r="AG90" s="407">
        <v>160</v>
      </c>
      <c r="AH90" s="407">
        <v>176</v>
      </c>
      <c r="AI90" s="407">
        <v>192</v>
      </c>
      <c r="AJ90" s="407">
        <v>209</v>
      </c>
      <c r="AK90" s="407">
        <v>225</v>
      </c>
      <c r="AL90" s="407">
        <v>241</v>
      </c>
      <c r="AM90" s="407">
        <v>259</v>
      </c>
      <c r="AN90" s="407">
        <v>277</v>
      </c>
      <c r="AO90" s="407">
        <v>294</v>
      </c>
      <c r="AP90" s="407">
        <v>311</v>
      </c>
      <c r="AQ90" s="407">
        <v>329</v>
      </c>
      <c r="AR90" s="407">
        <v>347</v>
      </c>
      <c r="AS90" s="407">
        <v>1</v>
      </c>
      <c r="AT90" s="407">
        <v>22</v>
      </c>
      <c r="AU90" s="407">
        <v>45</v>
      </c>
      <c r="AV90" s="407">
        <v>70</v>
      </c>
      <c r="AW90" s="407">
        <v>94</v>
      </c>
      <c r="AX90" s="407">
        <v>115</v>
      </c>
      <c r="AY90" s="407">
        <v>131</v>
      </c>
      <c r="AZ90" s="407">
        <v>138</v>
      </c>
      <c r="BA90" s="407">
        <v>140</v>
      </c>
      <c r="BB90" s="407">
        <v>139</v>
      </c>
      <c r="BC90" s="407">
        <v>133</v>
      </c>
    </row>
    <row r="91" spans="2:55" ht="18">
      <c r="B91" s="407" t="s">
        <v>470</v>
      </c>
      <c r="C91" s="407">
        <v>28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0</v>
      </c>
      <c r="M91" s="407">
        <v>61</v>
      </c>
      <c r="N91" s="407">
        <v>135</v>
      </c>
      <c r="O91" s="407">
        <v>209</v>
      </c>
      <c r="P91" s="407">
        <v>281</v>
      </c>
      <c r="Q91" s="407">
        <v>350</v>
      </c>
      <c r="R91" s="407">
        <v>47</v>
      </c>
      <c r="S91" s="407">
        <v>104</v>
      </c>
      <c r="T91" s="407">
        <v>158</v>
      </c>
      <c r="U91" s="407">
        <v>208</v>
      </c>
      <c r="V91" s="407">
        <v>254</v>
      </c>
      <c r="W91" s="407">
        <v>298</v>
      </c>
      <c r="X91" s="407">
        <v>339</v>
      </c>
      <c r="Y91" s="407">
        <v>13</v>
      </c>
      <c r="Z91" s="407">
        <v>48</v>
      </c>
      <c r="AA91" s="407">
        <v>82</v>
      </c>
      <c r="AB91" s="407">
        <v>113</v>
      </c>
      <c r="AC91" s="407">
        <v>140</v>
      </c>
      <c r="AD91" s="407">
        <v>163</v>
      </c>
      <c r="AE91" s="407">
        <v>183</v>
      </c>
      <c r="AF91" s="407">
        <v>201</v>
      </c>
      <c r="AG91" s="407">
        <v>217</v>
      </c>
      <c r="AH91" s="407">
        <v>232</v>
      </c>
      <c r="AI91" s="407">
        <v>247</v>
      </c>
      <c r="AJ91" s="407">
        <v>263</v>
      </c>
      <c r="AK91" s="407">
        <v>279</v>
      </c>
      <c r="AL91" s="407">
        <v>296</v>
      </c>
      <c r="AM91" s="407">
        <v>315</v>
      </c>
      <c r="AN91" s="407">
        <v>335</v>
      </c>
      <c r="AO91" s="407">
        <v>356</v>
      </c>
      <c r="AP91" s="407">
        <v>12</v>
      </c>
      <c r="AQ91" s="407">
        <v>34</v>
      </c>
      <c r="AR91" s="407">
        <v>57</v>
      </c>
      <c r="AS91" s="407">
        <v>83</v>
      </c>
      <c r="AT91" s="407">
        <v>110</v>
      </c>
      <c r="AU91" s="407">
        <v>138</v>
      </c>
      <c r="AV91" s="407">
        <v>165</v>
      </c>
      <c r="AW91" s="407">
        <v>190</v>
      </c>
      <c r="AX91" s="407">
        <v>209</v>
      </c>
      <c r="AY91" s="407">
        <v>221</v>
      </c>
      <c r="AZ91" s="407">
        <v>225</v>
      </c>
      <c r="BA91" s="407">
        <v>223</v>
      </c>
      <c r="BB91" s="407">
        <v>219</v>
      </c>
      <c r="BC91" s="407">
        <v>208</v>
      </c>
    </row>
    <row r="92" spans="2:55" ht="15.75">
      <c r="B92" s="407" t="s">
        <v>83</v>
      </c>
      <c r="C92" s="407">
        <v>47</v>
      </c>
      <c r="D92" s="407">
        <v>0</v>
      </c>
      <c r="E92" s="407">
        <v>0</v>
      </c>
      <c r="F92" s="407">
        <v>0</v>
      </c>
      <c r="G92" s="407">
        <v>0</v>
      </c>
      <c r="H92" s="407">
        <v>0</v>
      </c>
      <c r="I92" s="407">
        <v>0</v>
      </c>
      <c r="J92" s="407">
        <v>0</v>
      </c>
      <c r="K92" s="407">
        <v>0</v>
      </c>
      <c r="L92" s="407">
        <v>58</v>
      </c>
      <c r="M92" s="407">
        <v>126</v>
      </c>
      <c r="N92" s="407">
        <v>198</v>
      </c>
      <c r="O92" s="407">
        <v>269</v>
      </c>
      <c r="P92" s="407">
        <v>339</v>
      </c>
      <c r="Q92" s="407">
        <v>38</v>
      </c>
      <c r="R92" s="407">
        <v>97</v>
      </c>
      <c r="S92" s="407">
        <v>152</v>
      </c>
      <c r="T92" s="407">
        <v>205</v>
      </c>
      <c r="U92" s="407">
        <v>254</v>
      </c>
      <c r="V92" s="407">
        <v>300</v>
      </c>
      <c r="W92" s="407">
        <v>343</v>
      </c>
      <c r="X92" s="407">
        <v>19</v>
      </c>
      <c r="Y92" s="407">
        <v>57</v>
      </c>
      <c r="Z92" s="407">
        <v>94</v>
      </c>
      <c r="AA92" s="407">
        <v>127</v>
      </c>
      <c r="AB92" s="407">
        <v>158</v>
      </c>
      <c r="AC92" s="407">
        <v>184</v>
      </c>
      <c r="AD92" s="407">
        <v>207</v>
      </c>
      <c r="AE92" s="407">
        <v>226</v>
      </c>
      <c r="AF92" s="407">
        <v>242</v>
      </c>
      <c r="AG92" s="407">
        <v>256</v>
      </c>
      <c r="AH92" s="407">
        <v>270</v>
      </c>
      <c r="AI92" s="407">
        <v>284</v>
      </c>
      <c r="AJ92" s="407">
        <v>299</v>
      </c>
      <c r="AK92" s="407">
        <v>316</v>
      </c>
      <c r="AL92" s="407">
        <v>333</v>
      </c>
      <c r="AM92" s="407">
        <v>354</v>
      </c>
      <c r="AN92" s="407">
        <v>12</v>
      </c>
      <c r="AO92" s="407">
        <v>36</v>
      </c>
      <c r="AP92" s="407">
        <v>61</v>
      </c>
      <c r="AQ92" s="407">
        <v>89</v>
      </c>
      <c r="AR92" s="407">
        <v>119</v>
      </c>
      <c r="AS92" s="407">
        <v>151</v>
      </c>
      <c r="AT92" s="407">
        <v>184</v>
      </c>
      <c r="AU92" s="407">
        <v>214</v>
      </c>
      <c r="AV92" s="407">
        <v>242</v>
      </c>
      <c r="AW92" s="407">
        <v>266</v>
      </c>
      <c r="AX92" s="407">
        <v>282</v>
      </c>
      <c r="AY92" s="407">
        <v>290</v>
      </c>
      <c r="AZ92" s="407">
        <v>288</v>
      </c>
      <c r="BA92" s="407">
        <v>282</v>
      </c>
      <c r="BB92" s="407">
        <v>274</v>
      </c>
      <c r="BC92" s="407">
        <v>263</v>
      </c>
    </row>
    <row r="93" spans="2:55" ht="18">
      <c r="B93" s="407" t="s">
        <v>471</v>
      </c>
      <c r="C93" s="407">
        <v>63</v>
      </c>
      <c r="D93" s="407">
        <v>17</v>
      </c>
      <c r="E93" s="407">
        <v>0</v>
      </c>
      <c r="F93" s="407">
        <v>0</v>
      </c>
      <c r="G93" s="407">
        <v>0</v>
      </c>
      <c r="H93" s="407">
        <v>0</v>
      </c>
      <c r="I93" s="407">
        <v>0</v>
      </c>
      <c r="J93" s="407">
        <v>11</v>
      </c>
      <c r="K93" s="407">
        <v>61</v>
      </c>
      <c r="L93" s="407">
        <v>122</v>
      </c>
      <c r="M93" s="407">
        <v>188</v>
      </c>
      <c r="N93" s="407">
        <v>257</v>
      </c>
      <c r="O93" s="407">
        <v>324</v>
      </c>
      <c r="P93" s="407">
        <v>24</v>
      </c>
      <c r="Q93" s="407">
        <v>83</v>
      </c>
      <c r="R93" s="407">
        <v>139</v>
      </c>
      <c r="S93" s="407">
        <v>193</v>
      </c>
      <c r="T93" s="407">
        <v>244</v>
      </c>
      <c r="U93" s="407">
        <v>292</v>
      </c>
      <c r="V93" s="407">
        <v>338</v>
      </c>
      <c r="W93" s="407">
        <v>15</v>
      </c>
      <c r="X93" s="407">
        <v>56</v>
      </c>
      <c r="Y93" s="407">
        <v>94</v>
      </c>
      <c r="Z93" s="407">
        <v>130</v>
      </c>
      <c r="AA93" s="407">
        <v>163</v>
      </c>
      <c r="AB93" s="407">
        <v>193</v>
      </c>
      <c r="AC93" s="407">
        <v>219</v>
      </c>
      <c r="AD93" s="407">
        <v>239</v>
      </c>
      <c r="AE93" s="407">
        <v>257</v>
      </c>
      <c r="AF93" s="407">
        <v>271</v>
      </c>
      <c r="AG93" s="407">
        <v>283</v>
      </c>
      <c r="AH93" s="407">
        <v>295</v>
      </c>
      <c r="AI93" s="407">
        <v>308</v>
      </c>
      <c r="AJ93" s="407">
        <v>323</v>
      </c>
      <c r="AK93" s="407">
        <v>340</v>
      </c>
      <c r="AL93" s="407">
        <v>359</v>
      </c>
      <c r="AM93" s="407">
        <v>17</v>
      </c>
      <c r="AN93" s="407">
        <v>43</v>
      </c>
      <c r="AO93" s="407">
        <v>72</v>
      </c>
      <c r="AP93" s="407">
        <v>103</v>
      </c>
      <c r="AQ93" s="407">
        <v>138</v>
      </c>
      <c r="AR93" s="407">
        <v>174</v>
      </c>
      <c r="AS93" s="407">
        <v>212</v>
      </c>
      <c r="AT93" s="407">
        <v>248</v>
      </c>
      <c r="AU93" s="407">
        <v>280</v>
      </c>
      <c r="AV93" s="407">
        <v>306</v>
      </c>
      <c r="AW93" s="407">
        <v>327</v>
      </c>
      <c r="AX93" s="407">
        <v>339</v>
      </c>
      <c r="AY93" s="407">
        <v>342</v>
      </c>
      <c r="AZ93" s="407">
        <v>337</v>
      </c>
      <c r="BA93" s="407">
        <v>326</v>
      </c>
      <c r="BB93" s="407">
        <v>315</v>
      </c>
      <c r="BC93" s="407">
        <v>306</v>
      </c>
    </row>
    <row r="94" spans="2:55" ht="15.75">
      <c r="B94" s="407" t="s">
        <v>85</v>
      </c>
      <c r="C94" s="407">
        <v>72</v>
      </c>
      <c r="D94" s="407">
        <v>33</v>
      </c>
      <c r="E94" s="407">
        <v>5</v>
      </c>
      <c r="F94" s="407">
        <v>0</v>
      </c>
      <c r="G94" s="407">
        <v>0</v>
      </c>
      <c r="H94" s="407">
        <v>0</v>
      </c>
      <c r="I94" s="407">
        <v>26</v>
      </c>
      <c r="J94" s="407">
        <v>67</v>
      </c>
      <c r="K94" s="407">
        <v>118</v>
      </c>
      <c r="L94" s="407">
        <v>177</v>
      </c>
      <c r="M94" s="407">
        <v>240</v>
      </c>
      <c r="N94" s="407">
        <v>304</v>
      </c>
      <c r="O94" s="407">
        <v>2</v>
      </c>
      <c r="P94" s="407">
        <v>61</v>
      </c>
      <c r="Q94" s="407">
        <v>117</v>
      </c>
      <c r="R94" s="407">
        <v>171</v>
      </c>
      <c r="S94" s="407">
        <v>222</v>
      </c>
      <c r="T94" s="407">
        <v>271</v>
      </c>
      <c r="U94" s="407">
        <v>318</v>
      </c>
      <c r="V94" s="407">
        <v>363</v>
      </c>
      <c r="W94" s="407">
        <v>40</v>
      </c>
      <c r="X94" s="407">
        <v>79</v>
      </c>
      <c r="Y94" s="407">
        <v>117</v>
      </c>
      <c r="Z94" s="407">
        <v>153</v>
      </c>
      <c r="AA94" s="407">
        <v>185</v>
      </c>
      <c r="AB94" s="407">
        <v>214</v>
      </c>
      <c r="AC94" s="407">
        <v>237</v>
      </c>
      <c r="AD94" s="407">
        <v>256</v>
      </c>
      <c r="AE94" s="407">
        <v>271</v>
      </c>
      <c r="AF94" s="407">
        <v>283</v>
      </c>
      <c r="AG94" s="407">
        <v>293</v>
      </c>
      <c r="AH94" s="407">
        <v>304</v>
      </c>
      <c r="AI94" s="407">
        <v>316</v>
      </c>
      <c r="AJ94" s="407">
        <v>331</v>
      </c>
      <c r="AK94" s="407">
        <v>348</v>
      </c>
      <c r="AL94" s="407">
        <v>4</v>
      </c>
      <c r="AM94" s="407">
        <v>30</v>
      </c>
      <c r="AN94" s="407">
        <v>61</v>
      </c>
      <c r="AO94" s="407">
        <v>95</v>
      </c>
      <c r="AP94" s="407">
        <v>134</v>
      </c>
      <c r="AQ94" s="407">
        <v>175</v>
      </c>
      <c r="AR94" s="407">
        <v>217</v>
      </c>
      <c r="AS94" s="407">
        <v>258</v>
      </c>
      <c r="AT94" s="407">
        <v>295</v>
      </c>
      <c r="AU94" s="407">
        <v>326</v>
      </c>
      <c r="AV94" s="407">
        <v>350</v>
      </c>
      <c r="AW94" s="407">
        <v>1</v>
      </c>
      <c r="AX94" s="407">
        <v>9</v>
      </c>
      <c r="AY94" s="407">
        <v>9</v>
      </c>
      <c r="AZ94" s="407">
        <v>362</v>
      </c>
      <c r="BA94" s="407">
        <v>348</v>
      </c>
      <c r="BB94" s="407">
        <v>339</v>
      </c>
      <c r="BC94" s="407">
        <v>335</v>
      </c>
    </row>
    <row r="95" spans="2:55" ht="18">
      <c r="B95" s="407" t="s">
        <v>472</v>
      </c>
      <c r="C95" s="407">
        <v>77</v>
      </c>
      <c r="D95" s="407">
        <v>46</v>
      </c>
      <c r="E95" s="407">
        <v>27</v>
      </c>
      <c r="F95" s="407">
        <v>20</v>
      </c>
      <c r="G95" s="407">
        <v>25</v>
      </c>
      <c r="H95" s="407">
        <v>43</v>
      </c>
      <c r="I95" s="407">
        <v>74</v>
      </c>
      <c r="J95" s="407">
        <v>116</v>
      </c>
      <c r="K95" s="407">
        <v>166</v>
      </c>
      <c r="L95" s="407">
        <v>221</v>
      </c>
      <c r="M95" s="407">
        <v>280</v>
      </c>
      <c r="N95" s="407">
        <v>340</v>
      </c>
      <c r="O95" s="407">
        <v>32</v>
      </c>
      <c r="P95" s="407">
        <v>87</v>
      </c>
      <c r="Q95" s="407">
        <v>140</v>
      </c>
      <c r="R95" s="407">
        <v>190</v>
      </c>
      <c r="S95" s="407">
        <v>239</v>
      </c>
      <c r="T95" s="407">
        <v>287</v>
      </c>
      <c r="U95" s="407">
        <v>333</v>
      </c>
      <c r="V95" s="407">
        <v>11</v>
      </c>
      <c r="W95" s="407">
        <v>52</v>
      </c>
      <c r="X95" s="407">
        <v>91</v>
      </c>
      <c r="Y95" s="407">
        <v>128</v>
      </c>
      <c r="Z95" s="407">
        <v>162</v>
      </c>
      <c r="AA95" s="407">
        <v>193</v>
      </c>
      <c r="AB95" s="407">
        <v>220</v>
      </c>
      <c r="AC95" s="407">
        <v>241</v>
      </c>
      <c r="AD95" s="407">
        <v>258</v>
      </c>
      <c r="AE95" s="407">
        <v>270</v>
      </c>
      <c r="AF95" s="407">
        <v>280</v>
      </c>
      <c r="AG95" s="407">
        <v>288</v>
      </c>
      <c r="AH95" s="407">
        <v>297</v>
      </c>
      <c r="AI95" s="407">
        <v>308</v>
      </c>
      <c r="AJ95" s="407">
        <v>323</v>
      </c>
      <c r="AK95" s="407">
        <v>342</v>
      </c>
      <c r="AL95" s="407">
        <v>1</v>
      </c>
      <c r="AM95" s="407">
        <v>30</v>
      </c>
      <c r="AN95" s="407">
        <v>66</v>
      </c>
      <c r="AO95" s="407">
        <v>108</v>
      </c>
      <c r="AP95" s="407">
        <v>153</v>
      </c>
      <c r="AQ95" s="407">
        <v>199</v>
      </c>
      <c r="AR95" s="407">
        <v>245</v>
      </c>
      <c r="AS95" s="407">
        <v>288</v>
      </c>
      <c r="AT95" s="407">
        <v>324</v>
      </c>
      <c r="AU95" s="407">
        <v>351</v>
      </c>
      <c r="AV95" s="407">
        <v>7</v>
      </c>
      <c r="AW95" s="407">
        <v>19</v>
      </c>
      <c r="AX95" s="407">
        <v>24</v>
      </c>
      <c r="AY95" s="407">
        <v>17</v>
      </c>
      <c r="AZ95" s="407">
        <v>2</v>
      </c>
      <c r="BA95" s="407">
        <v>352</v>
      </c>
      <c r="BB95" s="407">
        <v>347</v>
      </c>
      <c r="BC95" s="407">
        <v>350</v>
      </c>
    </row>
    <row r="96" spans="2:55" ht="15.75">
      <c r="B96" s="407" t="s">
        <v>87</v>
      </c>
      <c r="C96" s="407">
        <v>81</v>
      </c>
      <c r="D96" s="407">
        <v>59</v>
      </c>
      <c r="E96" s="407">
        <v>48</v>
      </c>
      <c r="F96" s="407">
        <v>48</v>
      </c>
      <c r="G96" s="407">
        <v>60</v>
      </c>
      <c r="H96" s="407">
        <v>83</v>
      </c>
      <c r="I96" s="407">
        <v>116</v>
      </c>
      <c r="J96" s="407">
        <v>157</v>
      </c>
      <c r="K96" s="407">
        <v>204</v>
      </c>
      <c r="L96" s="407">
        <v>256</v>
      </c>
      <c r="M96" s="407">
        <v>310</v>
      </c>
      <c r="N96" s="407">
        <v>365</v>
      </c>
      <c r="O96" s="407">
        <v>52</v>
      </c>
      <c r="P96" s="407">
        <v>103</v>
      </c>
      <c r="Q96" s="407">
        <v>152</v>
      </c>
      <c r="R96" s="407">
        <v>199</v>
      </c>
      <c r="S96" s="407">
        <v>246</v>
      </c>
      <c r="T96" s="407">
        <v>292</v>
      </c>
      <c r="U96" s="407">
        <v>336</v>
      </c>
      <c r="V96" s="407">
        <v>13</v>
      </c>
      <c r="W96" s="407">
        <v>52</v>
      </c>
      <c r="X96" s="407">
        <v>90</v>
      </c>
      <c r="Y96" s="407">
        <v>125</v>
      </c>
      <c r="Z96" s="407">
        <v>158</v>
      </c>
      <c r="AA96" s="407">
        <v>187</v>
      </c>
      <c r="AB96" s="407">
        <v>211</v>
      </c>
      <c r="AC96" s="407">
        <v>231</v>
      </c>
      <c r="AD96" s="407">
        <v>244</v>
      </c>
      <c r="AE96" s="407">
        <v>254</v>
      </c>
      <c r="AF96" s="407">
        <v>261</v>
      </c>
      <c r="AG96" s="407">
        <v>267</v>
      </c>
      <c r="AH96" s="407">
        <v>275</v>
      </c>
      <c r="AI96" s="407">
        <v>286</v>
      </c>
      <c r="AJ96" s="407">
        <v>301</v>
      </c>
      <c r="AK96" s="407">
        <v>322</v>
      </c>
      <c r="AL96" s="407">
        <v>349</v>
      </c>
      <c r="AM96" s="407">
        <v>20</v>
      </c>
      <c r="AN96" s="407">
        <v>62</v>
      </c>
      <c r="AO96" s="407">
        <v>109</v>
      </c>
      <c r="AP96" s="407">
        <v>160</v>
      </c>
      <c r="AQ96" s="407">
        <v>210</v>
      </c>
      <c r="AR96" s="407">
        <v>257</v>
      </c>
      <c r="AS96" s="407">
        <v>299</v>
      </c>
      <c r="AT96" s="407">
        <v>332</v>
      </c>
      <c r="AU96" s="407">
        <v>356</v>
      </c>
      <c r="AV96" s="407">
        <v>7</v>
      </c>
      <c r="AW96" s="407">
        <v>16</v>
      </c>
      <c r="AX96" s="407">
        <v>14</v>
      </c>
      <c r="AY96" s="407">
        <v>4</v>
      </c>
      <c r="AZ96" s="407">
        <v>352</v>
      </c>
      <c r="BA96" s="407">
        <v>340</v>
      </c>
      <c r="BB96" s="407">
        <v>340</v>
      </c>
      <c r="BC96" s="407">
        <v>352</v>
      </c>
    </row>
    <row r="97" spans="2:55" ht="18">
      <c r="B97" s="407" t="s">
        <v>473</v>
      </c>
      <c r="C97" s="407">
        <v>84</v>
      </c>
      <c r="D97" s="407">
        <v>70</v>
      </c>
      <c r="E97" s="407">
        <v>67</v>
      </c>
      <c r="F97" s="407">
        <v>73</v>
      </c>
      <c r="G97" s="407">
        <v>91</v>
      </c>
      <c r="H97" s="407">
        <v>117</v>
      </c>
      <c r="I97" s="407">
        <v>150</v>
      </c>
      <c r="J97" s="407">
        <v>188</v>
      </c>
      <c r="K97" s="407">
        <v>232</v>
      </c>
      <c r="L97" s="407">
        <v>279</v>
      </c>
      <c r="M97" s="407">
        <v>329</v>
      </c>
      <c r="N97" s="407">
        <v>13</v>
      </c>
      <c r="O97" s="407">
        <v>61</v>
      </c>
      <c r="P97" s="407">
        <v>108</v>
      </c>
      <c r="Q97" s="407">
        <v>153</v>
      </c>
      <c r="R97" s="407">
        <v>198</v>
      </c>
      <c r="S97" s="407">
        <v>242</v>
      </c>
      <c r="T97" s="407">
        <v>286</v>
      </c>
      <c r="U97" s="407">
        <v>328</v>
      </c>
      <c r="V97" s="407">
        <v>4</v>
      </c>
      <c r="W97" s="407">
        <v>41</v>
      </c>
      <c r="X97" s="407">
        <v>77</v>
      </c>
      <c r="Y97" s="407">
        <v>111</v>
      </c>
      <c r="Z97" s="407">
        <v>141</v>
      </c>
      <c r="AA97" s="407">
        <v>168</v>
      </c>
      <c r="AB97" s="407">
        <v>189</v>
      </c>
      <c r="AC97" s="407">
        <v>205</v>
      </c>
      <c r="AD97" s="407">
        <v>216</v>
      </c>
      <c r="AE97" s="407">
        <v>223</v>
      </c>
      <c r="AF97" s="407">
        <v>228</v>
      </c>
      <c r="AG97" s="407">
        <v>232</v>
      </c>
      <c r="AH97" s="407">
        <v>239</v>
      </c>
      <c r="AI97" s="407">
        <v>250</v>
      </c>
      <c r="AJ97" s="407">
        <v>267</v>
      </c>
      <c r="AK97" s="407">
        <v>291</v>
      </c>
      <c r="AL97" s="407">
        <v>322</v>
      </c>
      <c r="AM97" s="407">
        <v>364</v>
      </c>
      <c r="AN97" s="407">
        <v>47</v>
      </c>
      <c r="AO97" s="407">
        <v>99</v>
      </c>
      <c r="AP97" s="407">
        <v>153</v>
      </c>
      <c r="AQ97" s="407">
        <v>204</v>
      </c>
      <c r="AR97" s="407">
        <v>251</v>
      </c>
      <c r="AS97" s="407">
        <v>289</v>
      </c>
      <c r="AT97" s="407">
        <v>319</v>
      </c>
      <c r="AU97" s="407">
        <v>339</v>
      </c>
      <c r="AV97" s="407">
        <v>351</v>
      </c>
      <c r="AW97" s="407">
        <v>353</v>
      </c>
      <c r="AX97" s="407">
        <v>348</v>
      </c>
      <c r="AY97" s="407">
        <v>336</v>
      </c>
      <c r="AZ97" s="407">
        <v>321</v>
      </c>
      <c r="BA97" s="407">
        <v>312</v>
      </c>
      <c r="BB97" s="407">
        <v>320</v>
      </c>
      <c r="BC97" s="407">
        <v>344</v>
      </c>
    </row>
    <row r="98" spans="2:55" ht="15.75">
      <c r="B98" s="407" t="s">
        <v>89</v>
      </c>
      <c r="C98" s="407">
        <v>88</v>
      </c>
      <c r="D98" s="407">
        <v>81</v>
      </c>
      <c r="E98" s="407">
        <v>84</v>
      </c>
      <c r="F98" s="407">
        <v>97</v>
      </c>
      <c r="G98" s="407">
        <v>117</v>
      </c>
      <c r="H98" s="407">
        <v>143</v>
      </c>
      <c r="I98" s="407">
        <v>175</v>
      </c>
      <c r="J98" s="407">
        <v>210</v>
      </c>
      <c r="K98" s="407">
        <v>250</v>
      </c>
      <c r="L98" s="407">
        <v>293</v>
      </c>
      <c r="M98" s="407">
        <v>337</v>
      </c>
      <c r="N98" s="407">
        <v>17</v>
      </c>
      <c r="O98" s="407">
        <v>60</v>
      </c>
      <c r="P98" s="407">
        <v>103</v>
      </c>
      <c r="Q98" s="407">
        <v>145</v>
      </c>
      <c r="R98" s="407">
        <v>187</v>
      </c>
      <c r="S98" s="407">
        <v>228</v>
      </c>
      <c r="T98" s="407">
        <v>269</v>
      </c>
      <c r="U98" s="407">
        <v>309</v>
      </c>
      <c r="V98" s="407">
        <v>348</v>
      </c>
      <c r="W98" s="407">
        <v>19</v>
      </c>
      <c r="X98" s="407">
        <v>52</v>
      </c>
      <c r="Y98" s="407">
        <v>83</v>
      </c>
      <c r="Z98" s="407">
        <v>111</v>
      </c>
      <c r="AA98" s="407">
        <v>135</v>
      </c>
      <c r="AB98" s="407">
        <v>153</v>
      </c>
      <c r="AC98" s="407">
        <v>166</v>
      </c>
      <c r="AD98" s="407">
        <v>174</v>
      </c>
      <c r="AE98" s="407">
        <v>179</v>
      </c>
      <c r="AF98" s="407">
        <v>181</v>
      </c>
      <c r="AG98" s="407">
        <v>184</v>
      </c>
      <c r="AH98" s="407">
        <v>191</v>
      </c>
      <c r="AI98" s="407">
        <v>203</v>
      </c>
      <c r="AJ98" s="407">
        <v>222</v>
      </c>
      <c r="AK98" s="407">
        <v>249</v>
      </c>
      <c r="AL98" s="407">
        <v>286</v>
      </c>
      <c r="AM98" s="407">
        <v>332</v>
      </c>
      <c r="AN98" s="407">
        <v>20</v>
      </c>
      <c r="AO98" s="407">
        <v>76</v>
      </c>
      <c r="AP98" s="407">
        <v>131</v>
      </c>
      <c r="AQ98" s="407">
        <v>181</v>
      </c>
      <c r="AR98" s="407">
        <v>224</v>
      </c>
      <c r="AS98" s="407">
        <v>259</v>
      </c>
      <c r="AT98" s="407">
        <v>284</v>
      </c>
      <c r="AU98" s="407">
        <v>300</v>
      </c>
      <c r="AV98" s="407">
        <v>305</v>
      </c>
      <c r="AW98" s="407">
        <v>304</v>
      </c>
      <c r="AX98" s="407">
        <v>297</v>
      </c>
      <c r="AY98" s="407">
        <v>286</v>
      </c>
      <c r="AZ98" s="407">
        <v>273</v>
      </c>
      <c r="BA98" s="407">
        <v>269</v>
      </c>
      <c r="BB98" s="407">
        <v>286</v>
      </c>
      <c r="BC98" s="407">
        <v>325</v>
      </c>
    </row>
    <row r="99" spans="2:55" ht="18">
      <c r="B99" s="407" t="s">
        <v>474</v>
      </c>
      <c r="C99" s="407">
        <v>90</v>
      </c>
      <c r="D99" s="407">
        <v>90</v>
      </c>
      <c r="E99" s="407">
        <v>100</v>
      </c>
      <c r="F99" s="407">
        <v>116</v>
      </c>
      <c r="G99" s="407">
        <v>137</v>
      </c>
      <c r="H99" s="407">
        <v>162</v>
      </c>
      <c r="I99" s="407">
        <v>191</v>
      </c>
      <c r="J99" s="407">
        <v>223</v>
      </c>
      <c r="K99" s="407">
        <v>258</v>
      </c>
      <c r="L99" s="407">
        <v>296</v>
      </c>
      <c r="M99" s="407">
        <v>336</v>
      </c>
      <c r="N99" s="407">
        <v>11</v>
      </c>
      <c r="O99" s="407">
        <v>50</v>
      </c>
      <c r="P99" s="407">
        <v>89</v>
      </c>
      <c r="Q99" s="407">
        <v>128</v>
      </c>
      <c r="R99" s="407">
        <v>166</v>
      </c>
      <c r="S99" s="407">
        <v>205</v>
      </c>
      <c r="T99" s="407">
        <v>243</v>
      </c>
      <c r="U99" s="407">
        <v>280</v>
      </c>
      <c r="V99" s="407">
        <v>315</v>
      </c>
      <c r="W99" s="407">
        <v>349</v>
      </c>
      <c r="X99" s="407">
        <v>16</v>
      </c>
      <c r="Y99" s="407">
        <v>44</v>
      </c>
      <c r="Z99" s="407">
        <v>68</v>
      </c>
      <c r="AA99" s="407">
        <v>89</v>
      </c>
      <c r="AB99" s="407">
        <v>104</v>
      </c>
      <c r="AC99" s="407">
        <v>114</v>
      </c>
      <c r="AD99" s="407">
        <v>119</v>
      </c>
      <c r="AE99" s="407">
        <v>121</v>
      </c>
      <c r="AF99" s="407">
        <v>122</v>
      </c>
      <c r="AG99" s="407">
        <v>124</v>
      </c>
      <c r="AH99" s="407">
        <v>130</v>
      </c>
      <c r="AI99" s="407">
        <v>144</v>
      </c>
      <c r="AJ99" s="407">
        <v>166</v>
      </c>
      <c r="AK99" s="407">
        <v>198</v>
      </c>
      <c r="AL99" s="407">
        <v>240</v>
      </c>
      <c r="AM99" s="407">
        <v>290</v>
      </c>
      <c r="AN99" s="407">
        <v>346</v>
      </c>
      <c r="AO99" s="407">
        <v>37</v>
      </c>
      <c r="AP99" s="407">
        <v>90</v>
      </c>
      <c r="AQ99" s="407">
        <v>137</v>
      </c>
      <c r="AR99" s="407">
        <v>176</v>
      </c>
      <c r="AS99" s="407">
        <v>206</v>
      </c>
      <c r="AT99" s="407">
        <v>227</v>
      </c>
      <c r="AU99" s="407">
        <v>236</v>
      </c>
      <c r="AV99" s="407">
        <v>237</v>
      </c>
      <c r="AW99" s="407">
        <v>233</v>
      </c>
      <c r="AX99" s="407">
        <v>227</v>
      </c>
      <c r="AY99" s="407">
        <v>218</v>
      </c>
      <c r="AZ99" s="407">
        <v>208</v>
      </c>
      <c r="BA99" s="407">
        <v>210</v>
      </c>
      <c r="BB99" s="407">
        <v>240</v>
      </c>
      <c r="BC99" s="407">
        <v>298</v>
      </c>
    </row>
    <row r="100" spans="2:55" ht="15.75">
      <c r="B100" s="407" t="s">
        <v>91</v>
      </c>
      <c r="C100" s="407">
        <v>93</v>
      </c>
      <c r="D100" s="407">
        <v>100</v>
      </c>
      <c r="E100" s="407">
        <v>112</v>
      </c>
      <c r="F100" s="407">
        <v>129</v>
      </c>
      <c r="G100" s="407">
        <v>149</v>
      </c>
      <c r="H100" s="407">
        <v>171</v>
      </c>
      <c r="I100" s="407">
        <v>197</v>
      </c>
      <c r="J100" s="407">
        <v>226</v>
      </c>
      <c r="K100" s="407">
        <v>257</v>
      </c>
      <c r="L100" s="407">
        <v>290</v>
      </c>
      <c r="M100" s="407">
        <v>325</v>
      </c>
      <c r="N100" s="407">
        <v>361</v>
      </c>
      <c r="O100" s="407">
        <v>31</v>
      </c>
      <c r="P100" s="407">
        <v>66</v>
      </c>
      <c r="Q100" s="407">
        <v>101</v>
      </c>
      <c r="R100" s="407">
        <v>136</v>
      </c>
      <c r="S100" s="407">
        <v>171</v>
      </c>
      <c r="T100" s="407">
        <v>205</v>
      </c>
      <c r="U100" s="407">
        <v>239</v>
      </c>
      <c r="V100" s="407">
        <v>272</v>
      </c>
      <c r="W100" s="407">
        <v>302</v>
      </c>
      <c r="X100" s="407">
        <v>331</v>
      </c>
      <c r="Y100" s="407">
        <v>356</v>
      </c>
      <c r="Z100" s="407">
        <v>13</v>
      </c>
      <c r="AA100" s="407">
        <v>30</v>
      </c>
      <c r="AB100" s="407">
        <v>42</v>
      </c>
      <c r="AC100" s="407">
        <v>49</v>
      </c>
      <c r="AD100" s="407">
        <v>51</v>
      </c>
      <c r="AE100" s="407">
        <v>51</v>
      </c>
      <c r="AF100" s="407">
        <v>50</v>
      </c>
      <c r="AG100" s="407">
        <v>52</v>
      </c>
      <c r="AH100" s="407">
        <v>60</v>
      </c>
      <c r="AI100" s="407">
        <v>76</v>
      </c>
      <c r="AJ100" s="407">
        <v>102</v>
      </c>
      <c r="AK100" s="407">
        <v>138</v>
      </c>
      <c r="AL100" s="407">
        <v>183</v>
      </c>
      <c r="AM100" s="407">
        <v>235</v>
      </c>
      <c r="AN100" s="407">
        <v>290</v>
      </c>
      <c r="AO100" s="407">
        <v>344</v>
      </c>
      <c r="AP100" s="407">
        <v>29</v>
      </c>
      <c r="AQ100" s="407">
        <v>71</v>
      </c>
      <c r="AR100" s="407">
        <v>105</v>
      </c>
      <c r="AS100" s="407">
        <v>130</v>
      </c>
      <c r="AT100" s="407">
        <v>144</v>
      </c>
      <c r="AU100" s="407">
        <v>148</v>
      </c>
      <c r="AV100" s="407">
        <v>146</v>
      </c>
      <c r="AW100" s="407">
        <v>142</v>
      </c>
      <c r="AX100" s="407">
        <v>137</v>
      </c>
      <c r="AY100" s="407">
        <v>131</v>
      </c>
      <c r="AZ100" s="407">
        <v>125</v>
      </c>
      <c r="BA100" s="407">
        <v>136</v>
      </c>
      <c r="BB100" s="407">
        <v>181</v>
      </c>
      <c r="BC100" s="407">
        <v>255</v>
      </c>
    </row>
    <row r="101" spans="2:55" ht="18">
      <c r="B101" s="407" t="s">
        <v>475</v>
      </c>
      <c r="C101" s="407">
        <v>95</v>
      </c>
      <c r="D101" s="407">
        <v>105</v>
      </c>
      <c r="E101" s="407">
        <v>118</v>
      </c>
      <c r="F101" s="407">
        <v>134</v>
      </c>
      <c r="G101" s="407">
        <v>152</v>
      </c>
      <c r="H101" s="407">
        <v>172</v>
      </c>
      <c r="I101" s="407">
        <v>195</v>
      </c>
      <c r="J101" s="407">
        <v>219</v>
      </c>
      <c r="K101" s="407">
        <v>246</v>
      </c>
      <c r="L101" s="407">
        <v>274</v>
      </c>
      <c r="M101" s="407">
        <v>305</v>
      </c>
      <c r="N101" s="407">
        <v>336</v>
      </c>
      <c r="O101" s="407">
        <v>2</v>
      </c>
      <c r="P101" s="407">
        <v>33</v>
      </c>
      <c r="Q101" s="407">
        <v>65</v>
      </c>
      <c r="R101" s="407">
        <v>96</v>
      </c>
      <c r="S101" s="407">
        <v>127</v>
      </c>
      <c r="T101" s="407">
        <v>158</v>
      </c>
      <c r="U101" s="407">
        <v>188</v>
      </c>
      <c r="V101" s="407">
        <v>217</v>
      </c>
      <c r="W101" s="407">
        <v>243</v>
      </c>
      <c r="X101" s="407">
        <v>268</v>
      </c>
      <c r="Y101" s="407">
        <v>290</v>
      </c>
      <c r="Z101" s="407">
        <v>308</v>
      </c>
      <c r="AA101" s="407">
        <v>322</v>
      </c>
      <c r="AB101" s="407">
        <v>331</v>
      </c>
      <c r="AC101" s="407">
        <v>336</v>
      </c>
      <c r="AD101" s="407">
        <v>336</v>
      </c>
      <c r="AE101" s="407">
        <v>334</v>
      </c>
      <c r="AF101" s="407">
        <v>332</v>
      </c>
      <c r="AG101" s="407">
        <v>335</v>
      </c>
      <c r="AH101" s="407">
        <v>345</v>
      </c>
      <c r="AI101" s="407">
        <v>364</v>
      </c>
      <c r="AJ101" s="407">
        <v>29</v>
      </c>
      <c r="AK101" s="407">
        <v>67</v>
      </c>
      <c r="AL101" s="407">
        <v>113</v>
      </c>
      <c r="AM101" s="407">
        <v>164</v>
      </c>
      <c r="AN101" s="407">
        <v>217</v>
      </c>
      <c r="AO101" s="407">
        <v>266</v>
      </c>
      <c r="AP101" s="407">
        <v>310</v>
      </c>
      <c r="AQ101" s="407">
        <v>346</v>
      </c>
      <c r="AR101" s="407">
        <v>10</v>
      </c>
      <c r="AS101" s="407">
        <v>28</v>
      </c>
      <c r="AT101" s="407">
        <v>36</v>
      </c>
      <c r="AU101" s="407">
        <v>36</v>
      </c>
      <c r="AV101" s="407">
        <v>33</v>
      </c>
      <c r="AW101" s="407">
        <v>30</v>
      </c>
      <c r="AX101" s="407">
        <v>26</v>
      </c>
      <c r="AY101" s="407">
        <v>23</v>
      </c>
      <c r="AZ101" s="407">
        <v>23</v>
      </c>
      <c r="BA101" s="407">
        <v>44</v>
      </c>
      <c r="BB101" s="407">
        <v>101</v>
      </c>
      <c r="BC101" s="407">
        <v>195</v>
      </c>
    </row>
    <row r="102" spans="2:55" ht="15.75">
      <c r="B102" s="407" t="s">
        <v>93</v>
      </c>
      <c r="C102" s="407">
        <v>94</v>
      </c>
      <c r="D102" s="407">
        <v>105</v>
      </c>
      <c r="E102" s="407">
        <v>117</v>
      </c>
      <c r="F102" s="407">
        <v>132</v>
      </c>
      <c r="G102" s="407">
        <v>147</v>
      </c>
      <c r="H102" s="407">
        <v>164</v>
      </c>
      <c r="I102" s="407">
        <v>183</v>
      </c>
      <c r="J102" s="407">
        <v>203</v>
      </c>
      <c r="K102" s="407">
        <v>226</v>
      </c>
      <c r="L102" s="407">
        <v>250</v>
      </c>
      <c r="M102" s="407">
        <v>275</v>
      </c>
      <c r="N102" s="407">
        <v>302</v>
      </c>
      <c r="O102" s="407">
        <v>329</v>
      </c>
      <c r="P102" s="407">
        <v>357</v>
      </c>
      <c r="Q102" s="407">
        <v>19</v>
      </c>
      <c r="R102" s="407">
        <v>46</v>
      </c>
      <c r="S102" s="407">
        <v>73</v>
      </c>
      <c r="T102" s="407">
        <v>100</v>
      </c>
      <c r="U102" s="407">
        <v>126</v>
      </c>
      <c r="V102" s="407">
        <v>150</v>
      </c>
      <c r="W102" s="407">
        <v>173</v>
      </c>
      <c r="X102" s="407">
        <v>193</v>
      </c>
      <c r="Y102" s="407">
        <v>211</v>
      </c>
      <c r="Z102" s="407">
        <v>225</v>
      </c>
      <c r="AA102" s="407">
        <v>236</v>
      </c>
      <c r="AB102" s="407">
        <v>242</v>
      </c>
      <c r="AC102" s="407">
        <v>244</v>
      </c>
      <c r="AD102" s="407">
        <v>243</v>
      </c>
      <c r="AE102" s="407">
        <v>240</v>
      </c>
      <c r="AF102" s="407">
        <v>239</v>
      </c>
      <c r="AG102" s="407">
        <v>243</v>
      </c>
      <c r="AH102" s="407">
        <v>255</v>
      </c>
      <c r="AI102" s="407">
        <v>278</v>
      </c>
      <c r="AJ102" s="407">
        <v>309</v>
      </c>
      <c r="AK102" s="407">
        <v>349</v>
      </c>
      <c r="AL102" s="407">
        <v>27</v>
      </c>
      <c r="AM102" s="407">
        <v>75</v>
      </c>
      <c r="AN102" s="407">
        <v>122</v>
      </c>
      <c r="AO102" s="407">
        <v>166</v>
      </c>
      <c r="AP102" s="407">
        <v>203</v>
      </c>
      <c r="AQ102" s="407">
        <v>233</v>
      </c>
      <c r="AR102" s="407">
        <v>254</v>
      </c>
      <c r="AS102" s="407">
        <v>266</v>
      </c>
      <c r="AT102" s="407">
        <v>270</v>
      </c>
      <c r="AU102" s="407">
        <v>268</v>
      </c>
      <c r="AV102" s="407">
        <v>266</v>
      </c>
      <c r="AW102" s="407">
        <v>264</v>
      </c>
      <c r="AX102" s="407">
        <v>264</v>
      </c>
      <c r="AY102" s="407">
        <v>266</v>
      </c>
      <c r="AZ102" s="407">
        <v>274</v>
      </c>
      <c r="BA102" s="407">
        <v>299</v>
      </c>
      <c r="BB102" s="407">
        <v>362</v>
      </c>
      <c r="BC102" s="407">
        <v>113</v>
      </c>
    </row>
    <row r="103" spans="2:55" ht="18">
      <c r="B103" s="407" t="s">
        <v>476</v>
      </c>
      <c r="C103" s="407">
        <v>89</v>
      </c>
      <c r="D103" s="407">
        <v>98</v>
      </c>
      <c r="E103" s="407">
        <v>109</v>
      </c>
      <c r="F103" s="407">
        <v>121</v>
      </c>
      <c r="G103" s="407">
        <v>134</v>
      </c>
      <c r="H103" s="407">
        <v>148</v>
      </c>
      <c r="I103" s="407">
        <v>163</v>
      </c>
      <c r="J103" s="407">
        <v>179</v>
      </c>
      <c r="K103" s="407">
        <v>197</v>
      </c>
      <c r="L103" s="407">
        <v>217</v>
      </c>
      <c r="M103" s="407">
        <v>237</v>
      </c>
      <c r="N103" s="407">
        <v>259</v>
      </c>
      <c r="O103" s="407">
        <v>282</v>
      </c>
      <c r="P103" s="407">
        <v>305</v>
      </c>
      <c r="Q103" s="407">
        <v>328</v>
      </c>
      <c r="R103" s="407">
        <v>351</v>
      </c>
      <c r="S103" s="407">
        <v>9</v>
      </c>
      <c r="T103" s="407">
        <v>31</v>
      </c>
      <c r="U103" s="407">
        <v>52</v>
      </c>
      <c r="V103" s="407">
        <v>72</v>
      </c>
      <c r="W103" s="407">
        <v>90</v>
      </c>
      <c r="X103" s="407">
        <v>106</v>
      </c>
      <c r="Y103" s="407">
        <v>120</v>
      </c>
      <c r="Z103" s="407">
        <v>131</v>
      </c>
      <c r="AA103" s="407">
        <v>138</v>
      </c>
      <c r="AB103" s="407">
        <v>142</v>
      </c>
      <c r="AC103" s="407">
        <v>142</v>
      </c>
      <c r="AD103" s="407">
        <v>139</v>
      </c>
      <c r="AE103" s="407">
        <v>136</v>
      </c>
      <c r="AF103" s="407">
        <v>136</v>
      </c>
      <c r="AG103" s="407">
        <v>142</v>
      </c>
      <c r="AH103" s="407">
        <v>157</v>
      </c>
      <c r="AI103" s="407">
        <v>181</v>
      </c>
      <c r="AJ103" s="407">
        <v>212</v>
      </c>
      <c r="AK103" s="407">
        <v>249</v>
      </c>
      <c r="AL103" s="407">
        <v>288</v>
      </c>
      <c r="AM103" s="407">
        <v>329</v>
      </c>
      <c r="AN103" s="407">
        <v>4</v>
      </c>
      <c r="AO103" s="407">
        <v>41</v>
      </c>
      <c r="AP103" s="407">
        <v>71</v>
      </c>
      <c r="AQ103" s="407">
        <v>93</v>
      </c>
      <c r="AR103" s="407">
        <v>106</v>
      </c>
      <c r="AS103" s="407">
        <v>114</v>
      </c>
      <c r="AT103" s="407">
        <v>116</v>
      </c>
      <c r="AU103" s="407">
        <v>114</v>
      </c>
      <c r="AV103" s="407">
        <v>112</v>
      </c>
      <c r="AW103" s="407">
        <v>112</v>
      </c>
      <c r="AX103" s="407">
        <v>116</v>
      </c>
      <c r="AY103" s="407">
        <v>125</v>
      </c>
      <c r="AZ103" s="407">
        <v>134</v>
      </c>
      <c r="BA103" s="407">
        <v>164</v>
      </c>
      <c r="BB103" s="407">
        <v>241</v>
      </c>
      <c r="BC103" s="407">
        <v>4</v>
      </c>
    </row>
    <row r="104" spans="2:55" ht="15.75">
      <c r="B104" s="407" t="s">
        <v>477</v>
      </c>
      <c r="C104" s="407">
        <v>77</v>
      </c>
      <c r="D104" s="407">
        <v>85</v>
      </c>
      <c r="E104" s="407">
        <v>93</v>
      </c>
      <c r="F104" s="407">
        <v>102</v>
      </c>
      <c r="G104" s="407">
        <v>112</v>
      </c>
      <c r="H104" s="407">
        <v>123</v>
      </c>
      <c r="I104" s="407">
        <v>134</v>
      </c>
      <c r="J104" s="407">
        <v>146</v>
      </c>
      <c r="K104" s="407">
        <v>160</v>
      </c>
      <c r="L104" s="407">
        <v>175</v>
      </c>
      <c r="M104" s="407">
        <v>191</v>
      </c>
      <c r="N104" s="407">
        <v>208</v>
      </c>
      <c r="O104" s="407">
        <v>225</v>
      </c>
      <c r="P104" s="407">
        <v>243</v>
      </c>
      <c r="Q104" s="407">
        <v>261</v>
      </c>
      <c r="R104" s="407">
        <v>279</v>
      </c>
      <c r="S104" s="407">
        <v>297</v>
      </c>
      <c r="T104" s="407">
        <v>315</v>
      </c>
      <c r="U104" s="407">
        <v>332</v>
      </c>
      <c r="V104" s="407">
        <v>347</v>
      </c>
      <c r="W104" s="407">
        <v>361</v>
      </c>
      <c r="X104" s="407">
        <v>8</v>
      </c>
      <c r="Y104" s="407">
        <v>17</v>
      </c>
      <c r="Z104" s="407">
        <v>25</v>
      </c>
      <c r="AA104" s="407">
        <v>29</v>
      </c>
      <c r="AB104" s="407">
        <v>31</v>
      </c>
      <c r="AC104" s="407">
        <v>29</v>
      </c>
      <c r="AD104" s="407">
        <v>26</v>
      </c>
      <c r="AE104" s="407">
        <v>24</v>
      </c>
      <c r="AF104" s="407">
        <v>26</v>
      </c>
      <c r="AG104" s="407">
        <v>34</v>
      </c>
      <c r="AH104" s="407">
        <v>49</v>
      </c>
      <c r="AI104" s="407">
        <v>72</v>
      </c>
      <c r="AJ104" s="407">
        <v>99</v>
      </c>
      <c r="AK104" s="407">
        <v>130</v>
      </c>
      <c r="AL104" s="407">
        <v>162</v>
      </c>
      <c r="AM104" s="407">
        <v>195</v>
      </c>
      <c r="AN104" s="407">
        <v>227</v>
      </c>
      <c r="AO104" s="407">
        <v>256</v>
      </c>
      <c r="AP104" s="407">
        <v>276</v>
      </c>
      <c r="AQ104" s="407">
        <v>290</v>
      </c>
      <c r="AR104" s="407">
        <v>298</v>
      </c>
      <c r="AS104" s="407">
        <v>303</v>
      </c>
      <c r="AT104" s="407">
        <v>304</v>
      </c>
      <c r="AU104" s="407">
        <v>301</v>
      </c>
      <c r="AV104" s="407">
        <v>300</v>
      </c>
      <c r="AW104" s="407">
        <v>303</v>
      </c>
      <c r="AX104" s="407">
        <v>311</v>
      </c>
      <c r="AY104" s="407">
        <v>320</v>
      </c>
      <c r="AZ104" s="407">
        <v>329</v>
      </c>
      <c r="BA104" s="407">
        <v>360</v>
      </c>
      <c r="BB104" s="407">
        <v>86</v>
      </c>
      <c r="BC104" s="407">
        <v>242</v>
      </c>
    </row>
    <row r="105" spans="2:55" ht="18">
      <c r="B105" s="407" t="s">
        <v>478</v>
      </c>
      <c r="C105" s="407">
        <v>58</v>
      </c>
      <c r="D105" s="407">
        <v>64</v>
      </c>
      <c r="E105" s="407">
        <v>70</v>
      </c>
      <c r="F105" s="407">
        <v>76</v>
      </c>
      <c r="G105" s="407">
        <v>83</v>
      </c>
      <c r="H105" s="407">
        <v>90</v>
      </c>
      <c r="I105" s="407">
        <v>97</v>
      </c>
      <c r="J105" s="407">
        <v>106</v>
      </c>
      <c r="K105" s="407">
        <v>115</v>
      </c>
      <c r="L105" s="407">
        <v>125</v>
      </c>
      <c r="M105" s="407">
        <v>136</v>
      </c>
      <c r="N105" s="407">
        <v>148</v>
      </c>
      <c r="O105" s="407">
        <v>160</v>
      </c>
      <c r="P105" s="407">
        <v>172</v>
      </c>
      <c r="Q105" s="407">
        <v>184</v>
      </c>
      <c r="R105" s="407">
        <v>197</v>
      </c>
      <c r="S105" s="407">
        <v>209</v>
      </c>
      <c r="T105" s="407">
        <v>221</v>
      </c>
      <c r="U105" s="407">
        <v>232</v>
      </c>
      <c r="V105" s="407">
        <v>243</v>
      </c>
      <c r="W105" s="407">
        <v>252</v>
      </c>
      <c r="X105" s="407">
        <v>260</v>
      </c>
      <c r="Y105" s="407">
        <v>266</v>
      </c>
      <c r="Z105" s="407">
        <v>270</v>
      </c>
      <c r="AA105" s="407">
        <v>273</v>
      </c>
      <c r="AB105" s="407">
        <v>273</v>
      </c>
      <c r="AC105" s="407">
        <v>271</v>
      </c>
      <c r="AD105" s="407">
        <v>269</v>
      </c>
      <c r="AE105" s="407">
        <v>268</v>
      </c>
      <c r="AF105" s="407">
        <v>271</v>
      </c>
      <c r="AG105" s="407">
        <v>279</v>
      </c>
      <c r="AH105" s="407">
        <v>293</v>
      </c>
      <c r="AI105" s="407">
        <v>311</v>
      </c>
      <c r="AJ105" s="407">
        <v>333</v>
      </c>
      <c r="AK105" s="407">
        <v>355</v>
      </c>
      <c r="AL105" s="407">
        <v>12</v>
      </c>
      <c r="AM105" s="407">
        <v>36</v>
      </c>
      <c r="AN105" s="407">
        <v>59</v>
      </c>
      <c r="AO105" s="407">
        <v>77</v>
      </c>
      <c r="AP105" s="407">
        <v>89</v>
      </c>
      <c r="AQ105" s="407">
        <v>96</v>
      </c>
      <c r="AR105" s="407">
        <v>102</v>
      </c>
      <c r="AS105" s="407">
        <v>105</v>
      </c>
      <c r="AT105" s="407">
        <v>105</v>
      </c>
      <c r="AU105" s="407">
        <v>102</v>
      </c>
      <c r="AV105" s="407">
        <v>103</v>
      </c>
      <c r="AW105" s="407">
        <v>110</v>
      </c>
      <c r="AX105" s="407">
        <v>118</v>
      </c>
      <c r="AY105" s="407">
        <v>126</v>
      </c>
      <c r="AZ105" s="407">
        <v>134</v>
      </c>
      <c r="BA105" s="407">
        <v>169</v>
      </c>
      <c r="BB105" s="407">
        <v>266</v>
      </c>
      <c r="BC105" s="407">
        <v>46</v>
      </c>
    </row>
    <row r="106" spans="2:55" ht="15.75">
      <c r="B106" s="407" t="s">
        <v>479</v>
      </c>
      <c r="C106" s="407">
        <v>33</v>
      </c>
      <c r="D106" s="407">
        <v>35</v>
      </c>
      <c r="E106" s="407">
        <v>39</v>
      </c>
      <c r="F106" s="407">
        <v>42</v>
      </c>
      <c r="G106" s="407">
        <v>45</v>
      </c>
      <c r="H106" s="407">
        <v>49</v>
      </c>
      <c r="I106" s="407">
        <v>52</v>
      </c>
      <c r="J106" s="407">
        <v>57</v>
      </c>
      <c r="K106" s="407">
        <v>61</v>
      </c>
      <c r="L106" s="407">
        <v>67</v>
      </c>
      <c r="M106" s="407">
        <v>72</v>
      </c>
      <c r="N106" s="407">
        <v>78</v>
      </c>
      <c r="O106" s="407">
        <v>85</v>
      </c>
      <c r="P106" s="407">
        <v>91</v>
      </c>
      <c r="Q106" s="407">
        <v>97</v>
      </c>
      <c r="R106" s="407">
        <v>104</v>
      </c>
      <c r="S106" s="407">
        <v>110</v>
      </c>
      <c r="T106" s="407">
        <v>116</v>
      </c>
      <c r="U106" s="407">
        <v>122</v>
      </c>
      <c r="V106" s="407">
        <v>127</v>
      </c>
      <c r="W106" s="407">
        <v>131</v>
      </c>
      <c r="X106" s="407">
        <v>135</v>
      </c>
      <c r="Y106" s="407">
        <v>138</v>
      </c>
      <c r="Z106" s="407">
        <v>140</v>
      </c>
      <c r="AA106" s="407">
        <v>141</v>
      </c>
      <c r="AB106" s="407">
        <v>140</v>
      </c>
      <c r="AC106" s="407">
        <v>139</v>
      </c>
      <c r="AD106" s="407">
        <v>138</v>
      </c>
      <c r="AE106" s="407">
        <v>139</v>
      </c>
      <c r="AF106" s="407">
        <v>142</v>
      </c>
      <c r="AG106" s="407">
        <v>147</v>
      </c>
      <c r="AH106" s="407">
        <v>156</v>
      </c>
      <c r="AI106" s="407">
        <v>167</v>
      </c>
      <c r="AJ106" s="407">
        <v>178</v>
      </c>
      <c r="AK106" s="407">
        <v>190</v>
      </c>
      <c r="AL106" s="407">
        <v>202</v>
      </c>
      <c r="AM106" s="407">
        <v>216</v>
      </c>
      <c r="AN106" s="407">
        <v>227</v>
      </c>
      <c r="AO106" s="407">
        <v>235</v>
      </c>
      <c r="AP106" s="407">
        <v>240</v>
      </c>
      <c r="AQ106" s="407">
        <v>243</v>
      </c>
      <c r="AR106" s="407">
        <v>246</v>
      </c>
      <c r="AS106" s="407">
        <v>248</v>
      </c>
      <c r="AT106" s="407">
        <v>247</v>
      </c>
      <c r="AU106" s="407">
        <v>245</v>
      </c>
      <c r="AV106" s="407">
        <v>249</v>
      </c>
      <c r="AW106" s="407">
        <v>254</v>
      </c>
      <c r="AX106" s="407">
        <v>259</v>
      </c>
      <c r="AY106" s="407">
        <v>263</v>
      </c>
      <c r="AZ106" s="407">
        <v>269</v>
      </c>
      <c r="BA106" s="407">
        <v>302</v>
      </c>
      <c r="BB106" s="407">
        <v>9</v>
      </c>
      <c r="BC106" s="407">
        <v>106</v>
      </c>
    </row>
    <row r="107" spans="2:55" ht="18">
      <c r="B107" s="408" t="s">
        <v>480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BC107"/>
  <sheetViews>
    <sheetView zoomScale="80" zoomScaleNormal="80" workbookViewId="0">
      <pane xSplit="2" ySplit="7" topLeftCell="P8" activePane="bottomRight" state="frozen"/>
      <selection activeCell="B7" sqref="B7:BC107"/>
      <selection pane="topRight" activeCell="B7" sqref="B7:BC107"/>
      <selection pane="bottomLeft" activeCell="B7" sqref="B7:BC107"/>
      <selection pane="bottomRight" activeCell="B7" sqref="B7:BC107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  <c r="X1" s="410"/>
    </row>
    <row r="2" spans="2:55">
      <c r="B2" s="389" t="s">
        <v>319</v>
      </c>
      <c r="X2" s="410"/>
    </row>
    <row r="3" spans="2:55">
      <c r="X3" s="410"/>
    </row>
    <row r="4" spans="2:55">
      <c r="B4" s="5" t="s">
        <v>1</v>
      </c>
      <c r="C4" s="6" t="s">
        <v>95</v>
      </c>
      <c r="X4" s="410"/>
    </row>
    <row r="5" spans="2:55">
      <c r="B5" s="5" t="s">
        <v>0</v>
      </c>
      <c r="C5" s="5" t="s">
        <v>12</v>
      </c>
      <c r="X5" s="410"/>
    </row>
    <row r="6" spans="2:55">
      <c r="B6" s="5"/>
      <c r="X6" s="410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4.2628511435674477E-2</v>
      </c>
      <c r="AB9" s="404">
        <v>0.21445375940346706</v>
      </c>
      <c r="AC9" s="404">
        <v>0.39686187909687698</v>
      </c>
      <c r="AD9" s="404">
        <v>0.59064077698110784</v>
      </c>
      <c r="AE9" s="404">
        <v>0.79801283382458643</v>
      </c>
      <c r="AF9" s="404">
        <v>1.0222226732125446</v>
      </c>
      <c r="AG9" s="404">
        <v>1.2657522121175409</v>
      </c>
      <c r="AH9" s="404">
        <v>1.5298053689303952</v>
      </c>
      <c r="AI9" s="404">
        <v>1.8148776993524156</v>
      </c>
      <c r="AJ9" s="404">
        <v>2.1208542185511545</v>
      </c>
      <c r="AK9" s="404">
        <v>2.4468867507199397</v>
      </c>
      <c r="AL9" s="404">
        <v>2.7911353628505138</v>
      </c>
      <c r="AM9" s="404">
        <v>3.1550772271267125</v>
      </c>
      <c r="AN9" s="404">
        <v>3.5325674886021172</v>
      </c>
      <c r="AO9" s="404">
        <v>3.9161913292134756</v>
      </c>
      <c r="AP9" s="404">
        <v>4.2993006432287544</v>
      </c>
      <c r="AQ9" s="404">
        <v>4.6797566368037282</v>
      </c>
      <c r="AR9" s="404">
        <v>5.0638605370225411</v>
      </c>
      <c r="AS9" s="404">
        <v>5.4563428438818011</v>
      </c>
      <c r="AT9" s="404">
        <v>5.8633305929539361</v>
      </c>
      <c r="AU9" s="404">
        <v>6.2940929505355401</v>
      </c>
      <c r="AV9" s="404">
        <v>6.780046451419663</v>
      </c>
      <c r="AW9" s="404">
        <v>7.3525551782946952</v>
      </c>
      <c r="AX9" s="404">
        <v>8.0481060211444735</v>
      </c>
      <c r="AY9" s="404">
        <v>8.9065756733880956</v>
      </c>
      <c r="AZ9" s="404">
        <v>9.9559664381673194</v>
      </c>
      <c r="BA9" s="404">
        <v>11.193412742942833</v>
      </c>
      <c r="BB9" s="404">
        <v>12.535773715863563</v>
      </c>
      <c r="BC9" s="404">
        <v>13.821316261645567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2.7838342106501629E-2</v>
      </c>
      <c r="U10" s="404">
        <v>0.32093188973804021</v>
      </c>
      <c r="V10" s="404">
        <v>0.61401136520886079</v>
      </c>
      <c r="W10" s="404">
        <v>0.91697048351083854</v>
      </c>
      <c r="X10" s="404">
        <v>1.23419662824064</v>
      </c>
      <c r="Y10" s="404">
        <v>1.5708190055043134</v>
      </c>
      <c r="Z10" s="404">
        <v>1.9317054716024227</v>
      </c>
      <c r="AA10" s="404">
        <v>2.3202692483133629</v>
      </c>
      <c r="AB10" s="404">
        <v>2.7380552968212513</v>
      </c>
      <c r="AC10" s="404">
        <v>3.185411414521687</v>
      </c>
      <c r="AD10" s="404">
        <v>3.6647953345583102</v>
      </c>
      <c r="AE10" s="404">
        <v>4.1811716831213905</v>
      </c>
      <c r="AF10" s="404">
        <v>4.7401886871868832</v>
      </c>
      <c r="AG10" s="404">
        <v>5.3475473340699322</v>
      </c>
      <c r="AH10" s="404">
        <v>6.0085799761436238</v>
      </c>
      <c r="AI10" s="404">
        <v>6.7276371426482076</v>
      </c>
      <c r="AJ10" s="404">
        <v>7.5077794427557132</v>
      </c>
      <c r="AK10" s="404">
        <v>8.3504221070206519</v>
      </c>
      <c r="AL10" s="404">
        <v>9.255131754196622</v>
      </c>
      <c r="AM10" s="404">
        <v>10.228605659970357</v>
      </c>
      <c r="AN10" s="404">
        <v>11.261870607631147</v>
      </c>
      <c r="AO10" s="404">
        <v>12.344262732922578</v>
      </c>
      <c r="AP10" s="404">
        <v>13.469555695812762</v>
      </c>
      <c r="AQ10" s="404">
        <v>14.637660901369143</v>
      </c>
      <c r="AR10" s="404">
        <v>15.861485964103499</v>
      </c>
      <c r="AS10" s="404">
        <v>17.149792435917107</v>
      </c>
      <c r="AT10" s="404">
        <v>18.515648417215647</v>
      </c>
      <c r="AU10" s="404">
        <v>19.982976874825614</v>
      </c>
      <c r="AV10" s="404">
        <v>21.616693796752823</v>
      </c>
      <c r="AW10" s="404">
        <v>23.474718432620168</v>
      </c>
      <c r="AX10" s="404">
        <v>25.624185444835746</v>
      </c>
      <c r="AY10" s="404">
        <v>28.123381173110861</v>
      </c>
      <c r="AZ10" s="404">
        <v>30.956758926110883</v>
      </c>
      <c r="BA10" s="404">
        <v>34.102701658924481</v>
      </c>
      <c r="BB10" s="404">
        <v>37.454380208813532</v>
      </c>
      <c r="BC10" s="404">
        <v>40.759062741219985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0.19923287154874</v>
      </c>
      <c r="S11" s="404">
        <v>0.5924667494557091</v>
      </c>
      <c r="T11" s="404">
        <v>1.0133766777494779</v>
      </c>
      <c r="U11" s="404">
        <v>1.4530773448937253</v>
      </c>
      <c r="V11" s="404">
        <v>1.9017448880432468</v>
      </c>
      <c r="W11" s="404">
        <v>2.3720763294073426</v>
      </c>
      <c r="X11" s="404">
        <v>2.8711255607186055</v>
      </c>
      <c r="Y11" s="404">
        <v>3.4064460276095958</v>
      </c>
      <c r="Z11" s="404">
        <v>3.9839755024507135</v>
      </c>
      <c r="AA11" s="404">
        <v>4.6076712573687315</v>
      </c>
      <c r="AB11" s="404">
        <v>5.2793840782939112</v>
      </c>
      <c r="AC11" s="404">
        <v>5.9998588648077087</v>
      </c>
      <c r="AD11" s="404">
        <v>6.7728436468202853</v>
      </c>
      <c r="AE11" s="404">
        <v>7.6041964434192257</v>
      </c>
      <c r="AF11" s="404">
        <v>8.5013993201657616</v>
      </c>
      <c r="AG11" s="404">
        <v>9.4733969182292377</v>
      </c>
      <c r="AH11" s="404">
        <v>10.529826181227664</v>
      </c>
      <c r="AI11" s="404">
        <v>11.678992918163017</v>
      </c>
      <c r="AJ11" s="404">
        <v>12.926981092811207</v>
      </c>
      <c r="AK11" s="404">
        <v>14.277348897829084</v>
      </c>
      <c r="AL11" s="404">
        <v>15.730897457173862</v>
      </c>
      <c r="AM11" s="404">
        <v>17.299980859382767</v>
      </c>
      <c r="AN11" s="404">
        <v>18.973079029420774</v>
      </c>
      <c r="AO11" s="404">
        <v>20.739717847957667</v>
      </c>
      <c r="AP11" s="404">
        <v>22.595490259018579</v>
      </c>
      <c r="AQ11" s="404">
        <v>24.543115888878365</v>
      </c>
      <c r="AR11" s="404">
        <v>26.603608429217189</v>
      </c>
      <c r="AS11" s="404">
        <v>28.792467994853411</v>
      </c>
      <c r="AT11" s="404">
        <v>31.137779143720707</v>
      </c>
      <c r="AU11" s="404">
        <v>33.683441029312142</v>
      </c>
      <c r="AV11" s="404">
        <v>36.534903880395987</v>
      </c>
      <c r="AW11" s="404">
        <v>39.782681595699586</v>
      </c>
      <c r="AX11" s="404">
        <v>43.513432967136389</v>
      </c>
      <c r="AY11" s="404">
        <v>47.735582298817526</v>
      </c>
      <c r="AZ11" s="404">
        <v>52.358638629915689</v>
      </c>
      <c r="BA11" s="404">
        <v>57.331707505545168</v>
      </c>
      <c r="BB11" s="404">
        <v>62.513544155787692</v>
      </c>
      <c r="BC11" s="404">
        <v>67.559234540429841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0.22308994129685913</v>
      </c>
      <c r="Q12" s="404">
        <v>0.65530986991220452</v>
      </c>
      <c r="R12" s="404">
        <v>1.1336267191719465</v>
      </c>
      <c r="S12" s="404">
        <v>1.6519677506376222</v>
      </c>
      <c r="T12" s="404">
        <v>2.2042734298212547</v>
      </c>
      <c r="U12" s="404">
        <v>2.7843555918841618</v>
      </c>
      <c r="V12" s="404">
        <v>3.385288400365845</v>
      </c>
      <c r="W12" s="404">
        <v>4.0224651772646087</v>
      </c>
      <c r="X12" s="404">
        <v>4.7055268329264033</v>
      </c>
      <c r="Y12" s="404">
        <v>5.4430634579393855</v>
      </c>
      <c r="Z12" s="404">
        <v>6.2415417989848399</v>
      </c>
      <c r="AA12" s="404">
        <v>7.1053045163584905</v>
      </c>
      <c r="AB12" s="404">
        <v>8.0364499986567619</v>
      </c>
      <c r="AC12" s="404">
        <v>9.0355670061290425</v>
      </c>
      <c r="AD12" s="404">
        <v>10.105316997082392</v>
      </c>
      <c r="AE12" s="404">
        <v>11.251585157424637</v>
      </c>
      <c r="AF12" s="404">
        <v>12.483608424067622</v>
      </c>
      <c r="AG12" s="404">
        <v>13.813847388467346</v>
      </c>
      <c r="AH12" s="404">
        <v>15.256756794839148</v>
      </c>
      <c r="AI12" s="404">
        <v>16.824933472191645</v>
      </c>
      <c r="AJ12" s="404">
        <v>18.527924744088292</v>
      </c>
      <c r="AK12" s="404">
        <v>20.371890511196021</v>
      </c>
      <c r="AL12" s="404">
        <v>22.359289619667738</v>
      </c>
      <c r="AM12" s="404">
        <v>24.510305103186024</v>
      </c>
      <c r="AN12" s="404">
        <v>26.816016629050033</v>
      </c>
      <c r="AO12" s="404">
        <v>29.268554062357815</v>
      </c>
      <c r="AP12" s="404">
        <v>31.866610562014035</v>
      </c>
      <c r="AQ12" s="404">
        <v>34.616763249902455</v>
      </c>
      <c r="AR12" s="404">
        <v>37.551321451292367</v>
      </c>
      <c r="AS12" s="404">
        <v>40.701304414518773</v>
      </c>
      <c r="AT12" s="404">
        <v>44.114909145542086</v>
      </c>
      <c r="AU12" s="404">
        <v>47.859699973346494</v>
      </c>
      <c r="AV12" s="404">
        <v>52.087304253098822</v>
      </c>
      <c r="AW12" s="404">
        <v>56.90415723493475</v>
      </c>
      <c r="AX12" s="404">
        <v>62.333268429762946</v>
      </c>
      <c r="AY12" s="404">
        <v>68.296391969065397</v>
      </c>
      <c r="AZ12" s="404">
        <v>74.612418226054416</v>
      </c>
      <c r="BA12" s="404">
        <v>81.198550503826795</v>
      </c>
      <c r="BB12" s="404">
        <v>87.907004496845687</v>
      </c>
      <c r="BC12" s="404">
        <v>94.397011894533151</v>
      </c>
    </row>
    <row r="13" spans="2:55">
      <c r="B13" s="403" t="s">
        <v>326</v>
      </c>
      <c r="C13" s="404">
        <v>0.15190627717197314</v>
      </c>
      <c r="D13" s="404">
        <v>0.1021848654666202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7.7833771789190959E-2</v>
      </c>
      <c r="O13" s="404">
        <v>0.4801781360678874</v>
      </c>
      <c r="P13" s="404">
        <v>0.96416750256706973</v>
      </c>
      <c r="Q13" s="404">
        <v>1.5069233762915155</v>
      </c>
      <c r="R13" s="404">
        <v>2.0992577327048552</v>
      </c>
      <c r="S13" s="404">
        <v>2.7368782469033501</v>
      </c>
      <c r="T13" s="404">
        <v>3.4164686345600352</v>
      </c>
      <c r="U13" s="404">
        <v>4.1347742566178391</v>
      </c>
      <c r="V13" s="404">
        <v>4.8880215565850271</v>
      </c>
      <c r="W13" s="404">
        <v>5.694147114946098</v>
      </c>
      <c r="X13" s="404">
        <v>6.5640387094029684</v>
      </c>
      <c r="Y13" s="404">
        <v>7.5070396769723393</v>
      </c>
      <c r="Z13" s="404">
        <v>8.5302169586075749</v>
      </c>
      <c r="AA13" s="404">
        <v>9.6383610542544886</v>
      </c>
      <c r="AB13" s="404">
        <v>10.833254050250304</v>
      </c>
      <c r="AC13" s="404">
        <v>12.112885446592475</v>
      </c>
      <c r="AD13" s="404">
        <v>13.478180838703141</v>
      </c>
      <c r="AE13" s="404">
        <v>14.935131457283312</v>
      </c>
      <c r="AF13" s="404">
        <v>16.494972978767038</v>
      </c>
      <c r="AG13" s="404">
        <v>18.17403267199613</v>
      </c>
      <c r="AH13" s="404">
        <v>19.991874808156936</v>
      </c>
      <c r="AI13" s="404">
        <v>21.965861132856521</v>
      </c>
      <c r="AJ13" s="404">
        <v>24.109500074829079</v>
      </c>
      <c r="AK13" s="404">
        <v>26.432006664453446</v>
      </c>
      <c r="AL13" s="404">
        <v>28.939108138168816</v>
      </c>
      <c r="AM13" s="404">
        <v>31.664644994292765</v>
      </c>
      <c r="AN13" s="404">
        <v>34.603991261000196</v>
      </c>
      <c r="AO13" s="404">
        <v>37.752382152032418</v>
      </c>
      <c r="AP13" s="404">
        <v>41.112190254379819</v>
      </c>
      <c r="AQ13" s="404">
        <v>44.696371012235339</v>
      </c>
      <c r="AR13" s="404">
        <v>48.557270909573234</v>
      </c>
      <c r="AS13" s="404">
        <v>52.7450035366574</v>
      </c>
      <c r="AT13" s="404">
        <v>57.330102256464677</v>
      </c>
      <c r="AU13" s="404">
        <v>62.406433529824199</v>
      </c>
      <c r="AV13" s="404">
        <v>68.156121500952125</v>
      </c>
      <c r="AW13" s="404">
        <v>74.62182984596366</v>
      </c>
      <c r="AX13" s="404">
        <v>81.740278897693528</v>
      </c>
      <c r="AY13" s="404">
        <v>89.343356291690213</v>
      </c>
      <c r="AZ13" s="404">
        <v>97.155845378537776</v>
      </c>
      <c r="BA13" s="404">
        <v>105.08996023393924</v>
      </c>
      <c r="BB13" s="404">
        <v>113.09129888922592</v>
      </c>
      <c r="BC13" s="404">
        <v>120.84734587829654</v>
      </c>
    </row>
    <row r="14" spans="2:55">
      <c r="B14" s="403" t="s">
        <v>327</v>
      </c>
      <c r="C14" s="404">
        <v>0.44867682751748189</v>
      </c>
      <c r="D14" s="404">
        <v>0.35281382806406569</v>
      </c>
      <c r="E14" s="404">
        <v>0.20631505864862273</v>
      </c>
      <c r="F14" s="404">
        <v>2.7941223413232436E-2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0.22965693485478555</v>
      </c>
      <c r="N14" s="404">
        <v>0.64159506168178992</v>
      </c>
      <c r="O14" s="404">
        <v>1.1518890747045583</v>
      </c>
      <c r="P14" s="404">
        <v>1.7367408104280446</v>
      </c>
      <c r="Q14" s="404">
        <v>2.3826406351482552</v>
      </c>
      <c r="R14" s="404">
        <v>3.0822229856963603</v>
      </c>
      <c r="S14" s="404">
        <v>3.8339819194932701</v>
      </c>
      <c r="T14" s="404">
        <v>4.6375845491592811</v>
      </c>
      <c r="U14" s="404">
        <v>5.492967026821109</v>
      </c>
      <c r="V14" s="404">
        <v>6.3993915815554647</v>
      </c>
      <c r="W14" s="404">
        <v>7.3759956308558845</v>
      </c>
      <c r="X14" s="404">
        <v>8.4346488113599758</v>
      </c>
      <c r="Y14" s="404">
        <v>9.5855385438113547</v>
      </c>
      <c r="Z14" s="404">
        <v>10.836413500938002</v>
      </c>
      <c r="AA14" s="404">
        <v>12.191967142563584</v>
      </c>
      <c r="AB14" s="404">
        <v>13.651213034712208</v>
      </c>
      <c r="AC14" s="404">
        <v>15.208761663633441</v>
      </c>
      <c r="AD14" s="404">
        <v>16.863726135194831</v>
      </c>
      <c r="AE14" s="404">
        <v>18.62229928915367</v>
      </c>
      <c r="AF14" s="404">
        <v>20.497926417649012</v>
      </c>
      <c r="AG14" s="404">
        <v>22.511000744861036</v>
      </c>
      <c r="AH14" s="404">
        <v>24.686733279508015</v>
      </c>
      <c r="AI14" s="404">
        <v>27.047855591729704</v>
      </c>
      <c r="AJ14" s="404">
        <v>29.612404909151596</v>
      </c>
      <c r="AK14" s="404">
        <v>32.394378389447986</v>
      </c>
      <c r="AL14" s="404">
        <v>35.40814311792802</v>
      </c>
      <c r="AM14" s="404">
        <v>38.70392050224067</v>
      </c>
      <c r="AN14" s="404">
        <v>42.282051196571913</v>
      </c>
      <c r="AO14" s="404">
        <v>46.141469110278194</v>
      </c>
      <c r="AP14" s="404">
        <v>50.290733593861049</v>
      </c>
      <c r="AQ14" s="404">
        <v>54.757393580172952</v>
      </c>
      <c r="AR14" s="404">
        <v>59.617851257467855</v>
      </c>
      <c r="AS14" s="404">
        <v>64.94344485241119</v>
      </c>
      <c r="AT14" s="404">
        <v>70.829550262671688</v>
      </c>
      <c r="AU14" s="404">
        <v>77.378767045175792</v>
      </c>
      <c r="AV14" s="404">
        <v>84.726442356007126</v>
      </c>
      <c r="AW14" s="404">
        <v>92.829246367393367</v>
      </c>
      <c r="AX14" s="404">
        <v>101.53473138289843</v>
      </c>
      <c r="AY14" s="404">
        <v>110.58186396427294</v>
      </c>
      <c r="AZ14" s="404">
        <v>119.62073242663479</v>
      </c>
      <c r="BA14" s="404">
        <v>128.65651889107082</v>
      </c>
      <c r="BB14" s="404">
        <v>137.76268043959499</v>
      </c>
      <c r="BC14" s="404">
        <v>146.65698285552097</v>
      </c>
    </row>
    <row r="15" spans="2:55">
      <c r="B15" s="403" t="s">
        <v>328</v>
      </c>
      <c r="C15" s="404">
        <v>0.67463269992633534</v>
      </c>
      <c r="D15" s="404">
        <v>0.53454065035507192</v>
      </c>
      <c r="E15" s="404">
        <v>0.35697515319090511</v>
      </c>
      <c r="F15" s="404">
        <v>0.16868619374522595</v>
      </c>
      <c r="G15" s="404">
        <v>0</v>
      </c>
      <c r="H15" s="404">
        <v>0</v>
      </c>
      <c r="I15" s="404">
        <v>0</v>
      </c>
      <c r="J15" s="404">
        <v>0</v>
      </c>
      <c r="K15" s="404">
        <v>5.771624497012684E-2</v>
      </c>
      <c r="L15" s="404">
        <v>0.33786100153289023</v>
      </c>
      <c r="M15" s="404">
        <v>0.73502457974680691</v>
      </c>
      <c r="N15" s="404">
        <v>1.2470872428498869</v>
      </c>
      <c r="O15" s="404">
        <v>1.84909681165054</v>
      </c>
      <c r="P15" s="404">
        <v>2.5265949003549122</v>
      </c>
      <c r="Q15" s="404">
        <v>3.2679422517836421</v>
      </c>
      <c r="R15" s="404">
        <v>4.0686045906953572</v>
      </c>
      <c r="S15" s="404">
        <v>4.9301058189515219</v>
      </c>
      <c r="T15" s="404">
        <v>5.8553577454865007</v>
      </c>
      <c r="U15" s="404">
        <v>6.8473742206131112</v>
      </c>
      <c r="V15" s="404">
        <v>7.9071509348045517</v>
      </c>
      <c r="W15" s="404">
        <v>9.0547578183834414</v>
      </c>
      <c r="X15" s="404">
        <v>10.3031567523173</v>
      </c>
      <c r="Y15" s="404">
        <v>11.663482003388314</v>
      </c>
      <c r="Z15" s="404">
        <v>13.143640372902027</v>
      </c>
      <c r="AA15" s="404">
        <v>14.74579869823306</v>
      </c>
      <c r="AB15" s="404">
        <v>16.465409666737667</v>
      </c>
      <c r="AC15" s="404">
        <v>18.293483890768737</v>
      </c>
      <c r="AD15" s="404">
        <v>20.227245980936871</v>
      </c>
      <c r="AE15" s="404">
        <v>22.27313666281465</v>
      </c>
      <c r="AF15" s="404">
        <v>24.446853854225708</v>
      </c>
      <c r="AG15" s="404">
        <v>26.77328763063451</v>
      </c>
      <c r="AH15" s="404">
        <v>29.283965298810973</v>
      </c>
      <c r="AI15" s="404">
        <v>32.007669158393092</v>
      </c>
      <c r="AJ15" s="404">
        <v>34.968810545929294</v>
      </c>
      <c r="AK15" s="404">
        <v>38.19165526239464</v>
      </c>
      <c r="AL15" s="404">
        <v>41.701435876374937</v>
      </c>
      <c r="AM15" s="404">
        <v>45.566574885007427</v>
      </c>
      <c r="AN15" s="404">
        <v>49.79316556961777</v>
      </c>
      <c r="AO15" s="404">
        <v>54.386358679861914</v>
      </c>
      <c r="AP15" s="404">
        <v>59.369078063307988</v>
      </c>
      <c r="AQ15" s="404">
        <v>64.786929724117044</v>
      </c>
      <c r="AR15" s="404">
        <v>70.743014131257169</v>
      </c>
      <c r="AS15" s="404">
        <v>77.332298691026622</v>
      </c>
      <c r="AT15" s="404">
        <v>84.657447611892678</v>
      </c>
      <c r="AU15" s="404">
        <v>92.750918205794534</v>
      </c>
      <c r="AV15" s="404">
        <v>101.6811769432889</v>
      </c>
      <c r="AW15" s="404">
        <v>111.31626388026351</v>
      </c>
      <c r="AX15" s="404">
        <v>121.4118583990584</v>
      </c>
      <c r="AY15" s="404">
        <v>131.63359623128818</v>
      </c>
      <c r="AZ15" s="404">
        <v>141.64480502136649</v>
      </c>
      <c r="BA15" s="404">
        <v>151.57668805354902</v>
      </c>
      <c r="BB15" s="404">
        <v>161.64536256826673</v>
      </c>
      <c r="BC15" s="404">
        <v>171.60173524917388</v>
      </c>
    </row>
    <row r="16" spans="2:55">
      <c r="B16" s="403" t="s">
        <v>329</v>
      </c>
      <c r="C16" s="404">
        <v>0.82953223212629823</v>
      </c>
      <c r="D16" s="404">
        <v>0.65617408357967166</v>
      </c>
      <c r="E16" s="404">
        <v>0.46632565018898608</v>
      </c>
      <c r="F16" s="404">
        <v>0.28660287739193724</v>
      </c>
      <c r="G16" s="404">
        <v>0.14412765748298556</v>
      </c>
      <c r="H16" s="404">
        <v>6.6574165642398903E-2</v>
      </c>
      <c r="I16" s="404">
        <v>7.7113983558245447E-2</v>
      </c>
      <c r="J16" s="404">
        <v>0.19294114497840978</v>
      </c>
      <c r="K16" s="404">
        <v>0.42672417838467491</v>
      </c>
      <c r="L16" s="404">
        <v>0.78685237734803237</v>
      </c>
      <c r="M16" s="404">
        <v>1.2770554742940163</v>
      </c>
      <c r="N16" s="404">
        <v>1.8723412848681877</v>
      </c>
      <c r="O16" s="404">
        <v>2.5570685814704577</v>
      </c>
      <c r="P16" s="404">
        <v>3.3186185743596561</v>
      </c>
      <c r="Q16" s="404">
        <v>4.1482347420953376</v>
      </c>
      <c r="R16" s="404">
        <v>5.044460643703796</v>
      </c>
      <c r="S16" s="404">
        <v>6.0121148461860923</v>
      </c>
      <c r="T16" s="404">
        <v>7.0572451721595852</v>
      </c>
      <c r="U16" s="404">
        <v>8.1846447722659672</v>
      </c>
      <c r="V16" s="404">
        <v>9.3968171638197902</v>
      </c>
      <c r="W16" s="404">
        <v>10.714871200913988</v>
      </c>
      <c r="X16" s="404">
        <v>12.152984854488576</v>
      </c>
      <c r="Y16" s="404">
        <v>13.722738955276009</v>
      </c>
      <c r="Z16" s="404">
        <v>15.429793050246928</v>
      </c>
      <c r="AA16" s="404">
        <v>17.273017562787693</v>
      </c>
      <c r="AB16" s="404">
        <v>19.244068591825176</v>
      </c>
      <c r="AC16" s="404">
        <v>21.330122110391606</v>
      </c>
      <c r="AD16" s="404">
        <v>23.526370862716146</v>
      </c>
      <c r="AE16" s="404">
        <v>25.839363370043944</v>
      </c>
      <c r="AF16" s="404">
        <v>28.287304975783933</v>
      </c>
      <c r="AG16" s="404">
        <v>30.900129775908628</v>
      </c>
      <c r="AH16" s="404">
        <v>33.716427708397013</v>
      </c>
      <c r="AI16" s="404">
        <v>36.77299407336325</v>
      </c>
      <c r="AJ16" s="404">
        <v>40.106220353834239</v>
      </c>
      <c r="AK16" s="404">
        <v>43.753002474115291</v>
      </c>
      <c r="AL16" s="404">
        <v>47.75070458411215</v>
      </c>
      <c r="AM16" s="404">
        <v>52.188014611020087</v>
      </c>
      <c r="AN16" s="404">
        <v>57.079509016644892</v>
      </c>
      <c r="AO16" s="404">
        <v>62.444732554548104</v>
      </c>
      <c r="AP16" s="404">
        <v>68.324425056310062</v>
      </c>
      <c r="AQ16" s="404">
        <v>74.784282408063319</v>
      </c>
      <c r="AR16" s="404">
        <v>81.957086901447511</v>
      </c>
      <c r="AS16" s="404">
        <v>89.943885969666411</v>
      </c>
      <c r="AT16" s="404">
        <v>98.776163062142047</v>
      </c>
      <c r="AU16" s="404">
        <v>108.39381589606758</v>
      </c>
      <c r="AV16" s="404">
        <v>118.79797858501858</v>
      </c>
      <c r="AW16" s="404">
        <v>129.76561149397421</v>
      </c>
      <c r="AX16" s="404">
        <v>140.98025424565859</v>
      </c>
      <c r="AY16" s="404">
        <v>152.12152312432011</v>
      </c>
      <c r="AZ16" s="404">
        <v>162.88792771922584</v>
      </c>
      <c r="BA16" s="404">
        <v>173.54989979165225</v>
      </c>
      <c r="BB16" s="404">
        <v>184.48442799025571</v>
      </c>
      <c r="BC16" s="404">
        <v>195.10437669848423</v>
      </c>
    </row>
    <row r="17" spans="2:55">
      <c r="B17" s="403" t="s">
        <v>330</v>
      </c>
      <c r="C17" s="404">
        <v>0.92199066807415608</v>
      </c>
      <c r="D17" s="404">
        <v>0.73395518084331224</v>
      </c>
      <c r="E17" s="404">
        <v>0.55009633191448892</v>
      </c>
      <c r="F17" s="404">
        <v>0.39468259988795562</v>
      </c>
      <c r="G17" s="404">
        <v>0.29224816817607219</v>
      </c>
      <c r="H17" s="404">
        <v>0.26387368316464421</v>
      </c>
      <c r="I17" s="404">
        <v>0.33100577611374499</v>
      </c>
      <c r="J17" s="404">
        <v>0.51189293872824093</v>
      </c>
      <c r="K17" s="404">
        <v>0.82066800186500821</v>
      </c>
      <c r="L17" s="404">
        <v>1.2676098515273377</v>
      </c>
      <c r="M17" s="404">
        <v>1.833345018523034</v>
      </c>
      <c r="N17" s="404">
        <v>2.5021279247330366</v>
      </c>
      <c r="O17" s="404">
        <v>3.2601261083850668</v>
      </c>
      <c r="P17" s="404">
        <v>4.0975699506213443</v>
      </c>
      <c r="Q17" s="404">
        <v>5.0088359056625515</v>
      </c>
      <c r="R17" s="404">
        <v>5.9958133696908815</v>
      </c>
      <c r="S17" s="404">
        <v>7.0665106466167584</v>
      </c>
      <c r="T17" s="404">
        <v>8.2288178823236517</v>
      </c>
      <c r="U17" s="404">
        <v>9.4890856287365537</v>
      </c>
      <c r="V17" s="404">
        <v>10.851477489407149</v>
      </c>
      <c r="W17" s="404">
        <v>12.33826055733447</v>
      </c>
      <c r="X17" s="404">
        <v>13.964351494432689</v>
      </c>
      <c r="Y17" s="404">
        <v>15.739397913926318</v>
      </c>
      <c r="Z17" s="404">
        <v>17.666066959897591</v>
      </c>
      <c r="AA17" s="404">
        <v>19.739720687909671</v>
      </c>
      <c r="AB17" s="404">
        <v>21.94796710052778</v>
      </c>
      <c r="AC17" s="404">
        <v>24.273829120869671</v>
      </c>
      <c r="AD17" s="404">
        <v>26.710117446680233</v>
      </c>
      <c r="AE17" s="404">
        <v>29.263538257398114</v>
      </c>
      <c r="AF17" s="404">
        <v>31.955152635911173</v>
      </c>
      <c r="AG17" s="404">
        <v>34.820543708440276</v>
      </c>
      <c r="AH17" s="404">
        <v>37.907390192913645</v>
      </c>
      <c r="AI17" s="404">
        <v>41.266226139270294</v>
      </c>
      <c r="AJ17" s="404">
        <v>44.947922214152349</v>
      </c>
      <c r="AK17" s="404">
        <v>49.003421669348818</v>
      </c>
      <c r="AL17" s="404">
        <v>53.483662402274341</v>
      </c>
      <c r="AM17" s="404">
        <v>58.501752136688054</v>
      </c>
      <c r="AN17" s="404">
        <v>64.089161327500335</v>
      </c>
      <c r="AO17" s="404">
        <v>70.283304475681916</v>
      </c>
      <c r="AP17" s="404">
        <v>77.144768516580342</v>
      </c>
      <c r="AQ17" s="404">
        <v>84.761642573261213</v>
      </c>
      <c r="AR17" s="404">
        <v>93.279569213348424</v>
      </c>
      <c r="AS17" s="404">
        <v>102.72745597646349</v>
      </c>
      <c r="AT17" s="404">
        <v>113.04327300179409</v>
      </c>
      <c r="AU17" s="404">
        <v>124.07108356818483</v>
      </c>
      <c r="AV17" s="404">
        <v>135.74468372580003</v>
      </c>
      <c r="AW17" s="404">
        <v>147.76977747242552</v>
      </c>
      <c r="AX17" s="404">
        <v>159.84463443346448</v>
      </c>
      <c r="AY17" s="404">
        <v>171.68482262254076</v>
      </c>
      <c r="AZ17" s="404">
        <v>183.02404333551439</v>
      </c>
      <c r="BA17" s="404">
        <v>194.28797617560468</v>
      </c>
      <c r="BB17" s="404">
        <v>205.66671984564988</v>
      </c>
      <c r="BC17" s="404">
        <v>217.14208167095472</v>
      </c>
    </row>
    <row r="18" spans="2:55">
      <c r="B18" s="403" t="s">
        <v>331</v>
      </c>
      <c r="C18" s="404">
        <v>1.0096442901206069</v>
      </c>
      <c r="D18" s="404">
        <v>0.82632439355578158</v>
      </c>
      <c r="E18" s="404">
        <v>0.66537901322493054</v>
      </c>
      <c r="F18" s="404">
        <v>0.54851777608835517</v>
      </c>
      <c r="G18" s="404">
        <v>0.4937047746813028</v>
      </c>
      <c r="H18" s="404">
        <v>0.52025245686800581</v>
      </c>
      <c r="I18" s="404">
        <v>0.6503508395964801</v>
      </c>
      <c r="J18" s="404">
        <v>0.9033817699966793</v>
      </c>
      <c r="K18" s="404">
        <v>1.2950779840186639</v>
      </c>
      <c r="L18" s="404">
        <v>1.8123470312280745</v>
      </c>
      <c r="M18" s="404">
        <v>2.4448660120961785</v>
      </c>
      <c r="N18" s="404">
        <v>3.1787042839417254</v>
      </c>
      <c r="O18" s="404">
        <v>4.0029222752939635</v>
      </c>
      <c r="P18" s="404">
        <v>4.9109219479741633</v>
      </c>
      <c r="Q18" s="404">
        <v>5.9005586064808764</v>
      </c>
      <c r="R18" s="404">
        <v>6.9770285793518161</v>
      </c>
      <c r="S18" s="404">
        <v>8.1502945339905661</v>
      </c>
      <c r="T18" s="404">
        <v>9.4299295148937254</v>
      </c>
      <c r="U18" s="404">
        <v>10.824060851843845</v>
      </c>
      <c r="V18" s="404">
        <v>12.338752160987884</v>
      </c>
      <c r="W18" s="404">
        <v>13.996959202500564</v>
      </c>
      <c r="X18" s="404">
        <v>15.812016253664442</v>
      </c>
      <c r="Y18" s="404">
        <v>17.790953093090007</v>
      </c>
      <c r="Z18" s="404">
        <v>19.933293314211355</v>
      </c>
      <c r="AA18" s="404">
        <v>22.230700096935958</v>
      </c>
      <c r="AB18" s="404">
        <v>24.666432871486585</v>
      </c>
      <c r="AC18" s="404">
        <v>27.218863469446312</v>
      </c>
      <c r="AD18" s="404">
        <v>29.878317500891164</v>
      </c>
      <c r="AE18" s="404">
        <v>32.65190039439306</v>
      </c>
      <c r="AF18" s="404">
        <v>35.564075151369487</v>
      </c>
      <c r="AG18" s="404">
        <v>38.658146330117546</v>
      </c>
      <c r="AH18" s="404">
        <v>41.996914539204582</v>
      </c>
      <c r="AI18" s="404">
        <v>45.647526395842938</v>
      </c>
      <c r="AJ18" s="404">
        <v>49.677123703891922</v>
      </c>
      <c r="AK18" s="404">
        <v>54.152509567411741</v>
      </c>
      <c r="AL18" s="404">
        <v>59.141833412619306</v>
      </c>
      <c r="AM18" s="404">
        <v>64.792914520538119</v>
      </c>
      <c r="AN18" s="404">
        <v>71.157941849931404</v>
      </c>
      <c r="AO18" s="404">
        <v>78.294297273064302</v>
      </c>
      <c r="AP18" s="404">
        <v>86.284747094300585</v>
      </c>
      <c r="AQ18" s="404">
        <v>95.222260093252743</v>
      </c>
      <c r="AR18" s="404">
        <v>105.18822394254309</v>
      </c>
      <c r="AS18" s="404">
        <v>116.11722189109238</v>
      </c>
      <c r="AT18" s="404">
        <v>127.85063945101859</v>
      </c>
      <c r="AU18" s="404">
        <v>140.13367256552843</v>
      </c>
      <c r="AV18" s="404">
        <v>152.85601404633235</v>
      </c>
      <c r="AW18" s="404">
        <v>165.73918727693155</v>
      </c>
      <c r="AX18" s="404">
        <v>178.51883056577017</v>
      </c>
      <c r="AY18" s="404">
        <v>190.94742919232414</v>
      </c>
      <c r="AZ18" s="404">
        <v>202.79459955451358</v>
      </c>
      <c r="BA18" s="404">
        <v>214.29678677100128</v>
      </c>
      <c r="BB18" s="404">
        <v>226.37957409637221</v>
      </c>
      <c r="BC18" s="404">
        <v>239.14255331721395</v>
      </c>
    </row>
    <row r="19" spans="2:55">
      <c r="B19" s="403" t="s">
        <v>332</v>
      </c>
      <c r="C19" s="404">
        <v>1.0697223481662514</v>
      </c>
      <c r="D19" s="404">
        <v>0.90652389069898964</v>
      </c>
      <c r="E19" s="404">
        <v>0.78114159688525209</v>
      </c>
      <c r="F19" s="404">
        <v>0.70876344300943928</v>
      </c>
      <c r="G19" s="404">
        <v>0.70563379749700661</v>
      </c>
      <c r="H19" s="404">
        <v>0.79178987458469052</v>
      </c>
      <c r="I19" s="404">
        <v>0.99022888696115829</v>
      </c>
      <c r="J19" s="404">
        <v>1.321563074508262</v>
      </c>
      <c r="K19" s="404">
        <v>1.7778065889385262</v>
      </c>
      <c r="L19" s="404">
        <v>2.3545681433417633</v>
      </c>
      <c r="M19" s="404">
        <v>3.0430523535413672</v>
      </c>
      <c r="N19" s="404">
        <v>3.8321509919134327</v>
      </c>
      <c r="O19" s="404">
        <v>4.7140679537914609</v>
      </c>
      <c r="P19" s="404">
        <v>5.6856514852953666</v>
      </c>
      <c r="Q19" s="404">
        <v>6.7481444252761449</v>
      </c>
      <c r="R19" s="404">
        <v>7.9087687808111209</v>
      </c>
      <c r="S19" s="404">
        <v>9.1792332905004344</v>
      </c>
      <c r="T19" s="404">
        <v>10.570960241978687</v>
      </c>
      <c r="U19" s="404">
        <v>12.094032313950308</v>
      </c>
      <c r="V19" s="404">
        <v>13.755990587965085</v>
      </c>
      <c r="W19" s="404">
        <v>15.578119805424121</v>
      </c>
      <c r="X19" s="404">
        <v>17.57148325879567</v>
      </c>
      <c r="Y19" s="404">
        <v>19.740339988718056</v>
      </c>
      <c r="Z19" s="404">
        <v>22.080877180302465</v>
      </c>
      <c r="AA19" s="404">
        <v>24.580755057742397</v>
      </c>
      <c r="AB19" s="404">
        <v>27.218326082612403</v>
      </c>
      <c r="AC19" s="404">
        <v>29.966920779585003</v>
      </c>
      <c r="AD19" s="404">
        <v>32.81424943642201</v>
      </c>
      <c r="AE19" s="404">
        <v>35.76795458396532</v>
      </c>
      <c r="AF19" s="404">
        <v>38.857528089225738</v>
      </c>
      <c r="AG19" s="404">
        <v>42.139619526089433</v>
      </c>
      <c r="AH19" s="404">
        <v>45.694882330346644</v>
      </c>
      <c r="AI19" s="404">
        <v>49.60882063409364</v>
      </c>
      <c r="AJ19" s="404">
        <v>53.966649685679144</v>
      </c>
      <c r="AK19" s="404">
        <v>58.854697901306317</v>
      </c>
      <c r="AL19" s="404">
        <v>64.367574495931677</v>
      </c>
      <c r="AM19" s="404">
        <v>70.693404744199398</v>
      </c>
      <c r="AN19" s="404">
        <v>77.907504913647472</v>
      </c>
      <c r="AO19" s="404">
        <v>86.089589213337689</v>
      </c>
      <c r="AP19" s="404">
        <v>95.32708432368176</v>
      </c>
      <c r="AQ19" s="404">
        <v>105.63978769182833</v>
      </c>
      <c r="AR19" s="404">
        <v>117.02348218227573</v>
      </c>
      <c r="AS19" s="404">
        <v>129.31523185831497</v>
      </c>
      <c r="AT19" s="404">
        <v>142.25668421360083</v>
      </c>
      <c r="AU19" s="404">
        <v>155.51282915000874</v>
      </c>
      <c r="AV19" s="404">
        <v>169.01888377782478</v>
      </c>
      <c r="AW19" s="404">
        <v>182.53451099228181</v>
      </c>
      <c r="AX19" s="404">
        <v>195.83344901776374</v>
      </c>
      <c r="AY19" s="404">
        <v>208.7055717078712</v>
      </c>
      <c r="AZ19" s="404">
        <v>220.59301611027666</v>
      </c>
      <c r="BA19" s="404">
        <v>232.45136488971843</v>
      </c>
      <c r="BB19" s="404">
        <v>245.52319171859892</v>
      </c>
      <c r="BC19" s="404">
        <v>259.96665578024732</v>
      </c>
    </row>
    <row r="20" spans="2:55">
      <c r="B20" s="403" t="s">
        <v>333</v>
      </c>
      <c r="C20" s="404">
        <v>1.114792675143637</v>
      </c>
      <c r="D20" s="404">
        <v>0.98412420615217977</v>
      </c>
      <c r="E20" s="404">
        <v>0.89997959911372605</v>
      </c>
      <c r="F20" s="404">
        <v>0.87587822548596506</v>
      </c>
      <c r="G20" s="404">
        <v>0.92884115209351459</v>
      </c>
      <c r="H20" s="404">
        <v>1.0796925476508208</v>
      </c>
      <c r="I20" s="404">
        <v>1.3523060934023043</v>
      </c>
      <c r="J20" s="404">
        <v>1.7431736173233459</v>
      </c>
      <c r="K20" s="404">
        <v>2.2526302994274849</v>
      </c>
      <c r="L20" s="404">
        <v>2.8774338170814531</v>
      </c>
      <c r="M20" s="404">
        <v>3.6112994902442463</v>
      </c>
      <c r="N20" s="404">
        <v>4.446185870879499</v>
      </c>
      <c r="O20" s="404">
        <v>5.3777120970414334</v>
      </c>
      <c r="P20" s="404">
        <v>6.4060777236357307</v>
      </c>
      <c r="Q20" s="404">
        <v>7.5346367826267837</v>
      </c>
      <c r="R20" s="404">
        <v>8.7724327229684107</v>
      </c>
      <c r="S20" s="404">
        <v>10.133090611130418</v>
      </c>
      <c r="T20" s="404">
        <v>11.630065400714086</v>
      </c>
      <c r="U20" s="404">
        <v>13.274975814623453</v>
      </c>
      <c r="V20" s="404">
        <v>15.074542262186529</v>
      </c>
      <c r="W20" s="404">
        <v>17.047679961881439</v>
      </c>
      <c r="X20" s="404">
        <v>19.20305566232615</v>
      </c>
      <c r="Y20" s="404">
        <v>21.541995104126947</v>
      </c>
      <c r="Z20" s="404">
        <v>24.057075162806722</v>
      </c>
      <c r="AA20" s="404">
        <v>26.731424477962562</v>
      </c>
      <c r="AB20" s="404">
        <v>29.538073994108682</v>
      </c>
      <c r="AC20" s="404">
        <v>32.444942503003595</v>
      </c>
      <c r="AD20" s="404">
        <v>35.43696906744038</v>
      </c>
      <c r="AE20" s="404">
        <v>38.523666743691635</v>
      </c>
      <c r="AF20" s="404">
        <v>41.744888875173629</v>
      </c>
      <c r="AG20" s="404">
        <v>45.173145743768764</v>
      </c>
      <c r="AH20" s="404">
        <v>48.90876119874936</v>
      </c>
      <c r="AI20" s="404">
        <v>53.057560506686222</v>
      </c>
      <c r="AJ20" s="404">
        <v>57.726683145106314</v>
      </c>
      <c r="AK20" s="404">
        <v>63.031448504367383</v>
      </c>
      <c r="AL20" s="404">
        <v>69.09764464477233</v>
      </c>
      <c r="AM20" s="404">
        <v>76.158164051420755</v>
      </c>
      <c r="AN20" s="404">
        <v>84.314194276264416</v>
      </c>
      <c r="AO20" s="404">
        <v>93.650289815385719</v>
      </c>
      <c r="AP20" s="404">
        <v>104.18035803471102</v>
      </c>
      <c r="AQ20" s="404">
        <v>115.82860433994018</v>
      </c>
      <c r="AR20" s="404">
        <v>128.50294724087209</v>
      </c>
      <c r="AS20" s="404">
        <v>141.93970909995596</v>
      </c>
      <c r="AT20" s="404">
        <v>155.79944537850665</v>
      </c>
      <c r="AU20" s="404">
        <v>169.75166574083465</v>
      </c>
      <c r="AV20" s="404">
        <v>183.80313774971384</v>
      </c>
      <c r="AW20" s="404">
        <v>197.75261773409096</v>
      </c>
      <c r="AX20" s="404">
        <v>211.41273384143827</v>
      </c>
      <c r="AY20" s="404">
        <v>224.24943840963928</v>
      </c>
      <c r="AZ20" s="404">
        <v>236.25619644497917</v>
      </c>
      <c r="BA20" s="404">
        <v>248.68714931182791</v>
      </c>
      <c r="BB20" s="404">
        <v>263.07832356813765</v>
      </c>
      <c r="BC20" s="404">
        <v>279.6704950620304</v>
      </c>
    </row>
    <row r="21" spans="2:55">
      <c r="B21" s="403" t="s">
        <v>334</v>
      </c>
      <c r="C21" s="404">
        <v>1.1541791052517656</v>
      </c>
      <c r="D21" s="404">
        <v>1.0614556627173282</v>
      </c>
      <c r="E21" s="404">
        <v>1.0220651859763081</v>
      </c>
      <c r="F21" s="404">
        <v>1.0503586370509064</v>
      </c>
      <c r="G21" s="404">
        <v>1.1642003503443619</v>
      </c>
      <c r="H21" s="404">
        <v>1.3852689607397934</v>
      </c>
      <c r="I21" s="404">
        <v>1.7129329160350173</v>
      </c>
      <c r="J21" s="404">
        <v>2.1515654253429704</v>
      </c>
      <c r="K21" s="404">
        <v>2.7022384459526108</v>
      </c>
      <c r="L21" s="404">
        <v>3.3638095432527977</v>
      </c>
      <c r="M21" s="404">
        <v>4.1327226010772762</v>
      </c>
      <c r="N21" s="404">
        <v>5.0042677560855138</v>
      </c>
      <c r="O21" s="404">
        <v>5.9773808473309389</v>
      </c>
      <c r="P21" s="404">
        <v>7.0543314938002855</v>
      </c>
      <c r="Q21" s="404">
        <v>8.24038568382195</v>
      </c>
      <c r="R21" s="404">
        <v>9.546582573059279</v>
      </c>
      <c r="S21" s="404">
        <v>10.988650779078835</v>
      </c>
      <c r="T21" s="404">
        <v>12.581663004277873</v>
      </c>
      <c r="U21" s="404">
        <v>14.336477162283968</v>
      </c>
      <c r="V21" s="404">
        <v>16.258360409648365</v>
      </c>
      <c r="W21" s="404">
        <v>18.363721080684627</v>
      </c>
      <c r="X21" s="404">
        <v>20.658695527263713</v>
      </c>
      <c r="Y21" s="404">
        <v>23.14143431444564</v>
      </c>
      <c r="Z21" s="404">
        <v>25.800407266886747</v>
      </c>
      <c r="AA21" s="404">
        <v>28.61382873170195</v>
      </c>
      <c r="AB21" s="404">
        <v>31.549009935606019</v>
      </c>
      <c r="AC21" s="404">
        <v>34.568034587978765</v>
      </c>
      <c r="AD21" s="404">
        <v>37.654075616110866</v>
      </c>
      <c r="AE21" s="404">
        <v>40.823521798103599</v>
      </c>
      <c r="AF21" s="404">
        <v>44.128775470278377</v>
      </c>
      <c r="AG21" s="404">
        <v>47.659778425675945</v>
      </c>
      <c r="AH21" s="404">
        <v>51.538562023315812</v>
      </c>
      <c r="AI21" s="404">
        <v>55.895300319101118</v>
      </c>
      <c r="AJ21" s="404">
        <v>60.868742286963041</v>
      </c>
      <c r="AK21" s="404">
        <v>66.608168429112382</v>
      </c>
      <c r="AL21" s="404">
        <v>73.274028433158591</v>
      </c>
      <c r="AM21" s="404">
        <v>81.149037242699777</v>
      </c>
      <c r="AN21" s="404">
        <v>90.343123238415743</v>
      </c>
      <c r="AO21" s="404">
        <v>100.86725023840111</v>
      </c>
      <c r="AP21" s="404">
        <v>112.63918097431193</v>
      </c>
      <c r="AQ21" s="404">
        <v>125.4840030655009</v>
      </c>
      <c r="AR21" s="404">
        <v>139.21957750863072</v>
      </c>
      <c r="AS21" s="404">
        <v>153.50008300714501</v>
      </c>
      <c r="AT21" s="404">
        <v>167.98986846165832</v>
      </c>
      <c r="AU21" s="404">
        <v>182.38320158849473</v>
      </c>
      <c r="AV21" s="404">
        <v>196.76381466936283</v>
      </c>
      <c r="AW21" s="404">
        <v>210.97060330928738</v>
      </c>
      <c r="AX21" s="404">
        <v>224.4942615893483</v>
      </c>
      <c r="AY21" s="404">
        <v>237.35508303690173</v>
      </c>
      <c r="AZ21" s="404">
        <v>249.64760608561213</v>
      </c>
      <c r="BA21" s="404">
        <v>262.89502204918733</v>
      </c>
      <c r="BB21" s="404">
        <v>278.99392449403285</v>
      </c>
      <c r="BC21" s="404">
        <v>297.98234976644619</v>
      </c>
    </row>
    <row r="22" spans="2:55">
      <c r="B22" s="403" t="s">
        <v>335</v>
      </c>
      <c r="C22" s="404">
        <v>1.1899463481141686</v>
      </c>
      <c r="D22" s="404">
        <v>1.1384031576162772</v>
      </c>
      <c r="E22" s="404">
        <v>1.1475838889068584</v>
      </c>
      <c r="F22" s="404">
        <v>1.2327423014004828</v>
      </c>
      <c r="G22" s="404">
        <v>1.4126582637001752</v>
      </c>
      <c r="H22" s="404">
        <v>1.6844805478285676</v>
      </c>
      <c r="I22" s="404">
        <v>2.0550378287290081</v>
      </c>
      <c r="J22" s="404">
        <v>2.5289630472233178</v>
      </c>
      <c r="K22" s="404">
        <v>3.1089804416602336</v>
      </c>
      <c r="L22" s="404">
        <v>3.7962302041703953</v>
      </c>
      <c r="M22" s="404">
        <v>4.5901206300428612</v>
      </c>
      <c r="N22" s="404">
        <v>5.4891669097375217</v>
      </c>
      <c r="O22" s="404">
        <v>6.4943354064891938</v>
      </c>
      <c r="P22" s="404">
        <v>7.6097609373586943</v>
      </c>
      <c r="Q22" s="404">
        <v>8.8428007413031935</v>
      </c>
      <c r="R22" s="404">
        <v>10.206680703477256</v>
      </c>
      <c r="S22" s="404">
        <v>11.718821143652386</v>
      </c>
      <c r="T22" s="404">
        <v>13.39361769007369</v>
      </c>
      <c r="U22" s="404">
        <v>15.240535524496199</v>
      </c>
      <c r="V22" s="404">
        <v>17.263321709380207</v>
      </c>
      <c r="W22" s="404">
        <v>19.47572960880445</v>
      </c>
      <c r="X22" s="404">
        <v>21.881153255770997</v>
      </c>
      <c r="Y22" s="404">
        <v>24.474104810137703</v>
      </c>
      <c r="Z22" s="404">
        <v>27.238598213934381</v>
      </c>
      <c r="AA22" s="404">
        <v>30.147569367817503</v>
      </c>
      <c r="AB22" s="404">
        <v>33.16215459166289</v>
      </c>
      <c r="AC22" s="404">
        <v>36.239310700771853</v>
      </c>
      <c r="AD22" s="404">
        <v>39.365087284770595</v>
      </c>
      <c r="AE22" s="404">
        <v>42.564566857022449</v>
      </c>
      <c r="AF22" s="404">
        <v>45.903898958321314</v>
      </c>
      <c r="AG22" s="404">
        <v>49.492210477988181</v>
      </c>
      <c r="AH22" s="404">
        <v>53.477346143397838</v>
      </c>
      <c r="AI22" s="404">
        <v>58.023726666722254</v>
      </c>
      <c r="AJ22" s="404">
        <v>63.306930550351915</v>
      </c>
      <c r="AK22" s="404">
        <v>69.513967516251057</v>
      </c>
      <c r="AL22" s="404">
        <v>76.843911493200125</v>
      </c>
      <c r="AM22" s="404">
        <v>85.614670382135969</v>
      </c>
      <c r="AN22" s="404">
        <v>95.866478029284124</v>
      </c>
      <c r="AO22" s="404">
        <v>107.51378914430241</v>
      </c>
      <c r="AP22" s="404">
        <v>120.37445851449415</v>
      </c>
      <c r="AQ22" s="404">
        <v>134.1707330783413</v>
      </c>
      <c r="AR22" s="404">
        <v>148.65027949517079</v>
      </c>
      <c r="AS22" s="404">
        <v>163.47036357146123</v>
      </c>
      <c r="AT22" s="404">
        <v>178.31952727626083</v>
      </c>
      <c r="AU22" s="404">
        <v>192.9151542564899</v>
      </c>
      <c r="AV22" s="404">
        <v>207.42433185233782</v>
      </c>
      <c r="AW22" s="404">
        <v>221.36412420483521</v>
      </c>
      <c r="AX22" s="404">
        <v>234.78447536574581</v>
      </c>
      <c r="AY22" s="404">
        <v>247.80989471681971</v>
      </c>
      <c r="AZ22" s="404">
        <v>260.56847540100637</v>
      </c>
      <c r="BA22" s="404">
        <v>274.91134649412754</v>
      </c>
      <c r="BB22" s="404">
        <v>292.86103772497273</v>
      </c>
      <c r="BC22" s="404">
        <v>314.89062889577951</v>
      </c>
    </row>
    <row r="23" spans="2:55">
      <c r="B23" s="403" t="s">
        <v>336</v>
      </c>
      <c r="C23" s="404">
        <v>1.2216914903835208</v>
      </c>
      <c r="D23" s="404">
        <v>1.2148403604693523</v>
      </c>
      <c r="E23" s="404">
        <v>1.2767357277722724</v>
      </c>
      <c r="F23" s="404">
        <v>1.4236114492075185</v>
      </c>
      <c r="G23" s="404">
        <v>1.6497828875894471</v>
      </c>
      <c r="H23" s="404">
        <v>1.9598292355291445</v>
      </c>
      <c r="I23" s="404">
        <v>2.3603815856159653</v>
      </c>
      <c r="J23" s="404">
        <v>2.8572069563237124</v>
      </c>
      <c r="K23" s="404">
        <v>3.454826088989893</v>
      </c>
      <c r="L23" s="404">
        <v>4.1568593686310118</v>
      </c>
      <c r="M23" s="404">
        <v>4.9655411188601688</v>
      </c>
      <c r="N23" s="404">
        <v>5.8813155797025809</v>
      </c>
      <c r="O23" s="404">
        <v>6.9069691122593122</v>
      </c>
      <c r="P23" s="404">
        <v>8.0486745129044142</v>
      </c>
      <c r="Q23" s="404">
        <v>9.3160761642125625</v>
      </c>
      <c r="R23" s="404">
        <v>10.72417770091284</v>
      </c>
      <c r="S23" s="404">
        <v>12.289796495728291</v>
      </c>
      <c r="T23" s="404">
        <v>14.026020703232708</v>
      </c>
      <c r="U23" s="404">
        <v>15.940855537011307</v>
      </c>
      <c r="V23" s="404">
        <v>18.036454917475844</v>
      </c>
      <c r="W23" s="404">
        <v>20.323688075627246</v>
      </c>
      <c r="X23" s="404">
        <v>22.802774289038762</v>
      </c>
      <c r="Y23" s="404">
        <v>25.464273805283465</v>
      </c>
      <c r="Z23" s="404">
        <v>28.287416428075215</v>
      </c>
      <c r="AA23" s="404">
        <v>31.239440729101162</v>
      </c>
      <c r="AB23" s="404">
        <v>34.275982063880996</v>
      </c>
      <c r="AC23" s="404">
        <v>37.353189644652723</v>
      </c>
      <c r="AD23" s="404">
        <v>40.461399003736574</v>
      </c>
      <c r="AE23" s="404">
        <v>43.635166506899196</v>
      </c>
      <c r="AF23" s="404">
        <v>46.955719301940434</v>
      </c>
      <c r="AG23" s="404">
        <v>50.555154662101799</v>
      </c>
      <c r="AH23" s="404">
        <v>54.61713227644681</v>
      </c>
      <c r="AI23" s="404">
        <v>59.345777822897105</v>
      </c>
      <c r="AJ23" s="404">
        <v>64.957549950895</v>
      </c>
      <c r="AK23" s="404">
        <v>71.681477278480799</v>
      </c>
      <c r="AL23" s="404">
        <v>79.739281116977693</v>
      </c>
      <c r="AM23" s="404">
        <v>89.407909476319503</v>
      </c>
      <c r="AN23" s="404">
        <v>100.63499445815226</v>
      </c>
      <c r="AO23" s="404">
        <v>113.23439210011014</v>
      </c>
      <c r="AP23" s="404">
        <v>126.91999749046629</v>
      </c>
      <c r="AQ23" s="404">
        <v>141.32939000850496</v>
      </c>
      <c r="AR23" s="404">
        <v>156.22736630178119</v>
      </c>
      <c r="AS23" s="404">
        <v>171.29490550451436</v>
      </c>
      <c r="AT23" s="404">
        <v>186.24320799267429</v>
      </c>
      <c r="AU23" s="404">
        <v>200.8105357730104</v>
      </c>
      <c r="AV23" s="404">
        <v>214.88882668971536</v>
      </c>
      <c r="AW23" s="404">
        <v>228.56077586371592</v>
      </c>
      <c r="AX23" s="404">
        <v>241.98406452940677</v>
      </c>
      <c r="AY23" s="404">
        <v>255.32023439232364</v>
      </c>
      <c r="AZ23" s="404">
        <v>268.7427715891223</v>
      </c>
      <c r="BA23" s="404">
        <v>284.18138806014514</v>
      </c>
      <c r="BB23" s="404">
        <v>304.49189454330212</v>
      </c>
      <c r="BC23" s="404">
        <v>330.35388571912222</v>
      </c>
    </row>
    <row r="24" spans="2:55">
      <c r="B24" s="403" t="s">
        <v>337</v>
      </c>
      <c r="C24" s="404">
        <v>1.2489757514368773</v>
      </c>
      <c r="D24" s="404">
        <v>1.2906287319974075</v>
      </c>
      <c r="E24" s="404">
        <v>1.4097364297284092</v>
      </c>
      <c r="F24" s="404">
        <v>1.5981369247241306</v>
      </c>
      <c r="G24" s="404">
        <v>1.8576448119961615</v>
      </c>
      <c r="H24" s="404">
        <v>2.1926087040263549</v>
      </c>
      <c r="I24" s="404">
        <v>2.610296796311709</v>
      </c>
      <c r="J24" s="404">
        <v>3.1177096924498922</v>
      </c>
      <c r="K24" s="404">
        <v>3.7213202615714089</v>
      </c>
      <c r="L24" s="404">
        <v>4.4270487404196261</v>
      </c>
      <c r="M24" s="404">
        <v>5.2386236904023491</v>
      </c>
      <c r="N24" s="404">
        <v>6.1581968791050992</v>
      </c>
      <c r="O24" s="404">
        <v>7.1905408943621962</v>
      </c>
      <c r="P24" s="404">
        <v>8.3440547097839453</v>
      </c>
      <c r="Q24" s="404">
        <v>9.6302647965709429</v>
      </c>
      <c r="R24" s="404">
        <v>11.063657459589678</v>
      </c>
      <c r="S24" s="404">
        <v>12.659816232318246</v>
      </c>
      <c r="T24" s="404">
        <v>14.430455010966018</v>
      </c>
      <c r="U24" s="404">
        <v>16.382043782584859</v>
      </c>
      <c r="V24" s="404">
        <v>18.514993772085067</v>
      </c>
      <c r="W24" s="404">
        <v>20.836836432684066</v>
      </c>
      <c r="X24" s="404">
        <v>23.344334711895947</v>
      </c>
      <c r="Y24" s="404">
        <v>26.023805748573331</v>
      </c>
      <c r="Z24" s="404">
        <v>28.849314191659129</v>
      </c>
      <c r="AA24" s="404">
        <v>31.783116903455173</v>
      </c>
      <c r="AB24" s="404">
        <v>34.779639082955633</v>
      </c>
      <c r="AC24" s="404">
        <v>37.795266312316372</v>
      </c>
      <c r="AD24" s="404">
        <v>40.824939309226131</v>
      </c>
      <c r="AE24" s="404">
        <v>43.913546068144242</v>
      </c>
      <c r="AF24" s="404">
        <v>47.160701616132087</v>
      </c>
      <c r="AG24" s="404">
        <v>50.731134243248128</v>
      </c>
      <c r="AH24" s="404">
        <v>54.849889042682832</v>
      </c>
      <c r="AI24" s="404">
        <v>59.765115153855092</v>
      </c>
      <c r="AJ24" s="404">
        <v>65.738764783131415</v>
      </c>
      <c r="AK24" s="404">
        <v>73.026137917809592</v>
      </c>
      <c r="AL24" s="404">
        <v>81.793314468475529</v>
      </c>
      <c r="AM24" s="404">
        <v>92.255953928139846</v>
      </c>
      <c r="AN24" s="404">
        <v>104.26501367346589</v>
      </c>
      <c r="AO24" s="404">
        <v>117.52925073856336</v>
      </c>
      <c r="AP24" s="404">
        <v>131.67656636439312</v>
      </c>
      <c r="AQ24" s="404">
        <v>146.34598257903659</v>
      </c>
      <c r="AR24" s="404">
        <v>161.34220420752982</v>
      </c>
      <c r="AS24" s="404">
        <v>176.36850677126665</v>
      </c>
      <c r="AT24" s="404">
        <v>191.1566325858806</v>
      </c>
      <c r="AU24" s="404">
        <v>205.09212020032891</v>
      </c>
      <c r="AV24" s="404">
        <v>218.69639974976326</v>
      </c>
      <c r="AW24" s="404">
        <v>232.16332860660063</v>
      </c>
      <c r="AX24" s="404">
        <v>245.69113329082748</v>
      </c>
      <c r="AY24" s="404">
        <v>259.49103166860908</v>
      </c>
      <c r="AZ24" s="404">
        <v>273.46925750594585</v>
      </c>
      <c r="BA24" s="404">
        <v>290.33177933791677</v>
      </c>
      <c r="BB24" s="404">
        <v>313.61938151707335</v>
      </c>
      <c r="BC24" s="404">
        <v>344.29388204631277</v>
      </c>
    </row>
    <row r="25" spans="2:55">
      <c r="B25" s="403" t="s">
        <v>338</v>
      </c>
      <c r="C25" s="404">
        <v>1.2713213937132675</v>
      </c>
      <c r="D25" s="404">
        <v>1.3656164584467703</v>
      </c>
      <c r="E25" s="404">
        <v>1.5213570339934324</v>
      </c>
      <c r="F25" s="404">
        <v>1.7379540569560561</v>
      </c>
      <c r="G25" s="404">
        <v>2.0170654014522587</v>
      </c>
      <c r="H25" s="404">
        <v>2.3636401057478689</v>
      </c>
      <c r="I25" s="404">
        <v>2.7856399111269301</v>
      </c>
      <c r="J25" s="404">
        <v>3.2914059944949456</v>
      </c>
      <c r="K25" s="404">
        <v>3.889137105977901</v>
      </c>
      <c r="L25" s="404">
        <v>4.5856747787372933</v>
      </c>
      <c r="M25" s="404">
        <v>5.3859810674990634</v>
      </c>
      <c r="N25" s="404">
        <v>6.2940691347443662</v>
      </c>
      <c r="O25" s="404">
        <v>7.3168782372931513</v>
      </c>
      <c r="P25" s="404">
        <v>8.4646186592688153</v>
      </c>
      <c r="Q25" s="404">
        <v>9.7484043596005154</v>
      </c>
      <c r="R25" s="404">
        <v>11.18157220577125</v>
      </c>
      <c r="S25" s="404">
        <v>12.7784032388175</v>
      </c>
      <c r="T25" s="404">
        <v>14.54916035692152</v>
      </c>
      <c r="U25" s="404">
        <v>16.498624079020132</v>
      </c>
      <c r="V25" s="404">
        <v>18.625093217742865</v>
      </c>
      <c r="W25" s="404">
        <v>20.932454490135594</v>
      </c>
      <c r="X25" s="404">
        <v>23.413756133870756</v>
      </c>
      <c r="Y25" s="404">
        <v>26.050729777448563</v>
      </c>
      <c r="Z25" s="404">
        <v>28.813033951091104</v>
      </c>
      <c r="AA25" s="404">
        <v>31.662292452165786</v>
      </c>
      <c r="AB25" s="404">
        <v>34.552727106460942</v>
      </c>
      <c r="AC25" s="404">
        <v>37.440867874068083</v>
      </c>
      <c r="AD25" s="404">
        <v>40.326599800279794</v>
      </c>
      <c r="AE25" s="404">
        <v>43.267924930998788</v>
      </c>
      <c r="AF25" s="404">
        <v>46.391996015428049</v>
      </c>
      <c r="AG25" s="404">
        <v>49.901352322970951</v>
      </c>
      <c r="AH25" s="404">
        <v>54.066867397324209</v>
      </c>
      <c r="AI25" s="404">
        <v>59.185634174128971</v>
      </c>
      <c r="AJ25" s="404">
        <v>65.549559931406378</v>
      </c>
      <c r="AK25" s="404">
        <v>73.361506343687566</v>
      </c>
      <c r="AL25" s="404">
        <v>82.70916277106511</v>
      </c>
      <c r="AM25" s="404">
        <v>93.74570677914258</v>
      </c>
      <c r="AN25" s="404">
        <v>106.2208375336172</v>
      </c>
      <c r="AO25" s="404">
        <v>119.75586771847667</v>
      </c>
      <c r="AP25" s="404">
        <v>133.97959746956698</v>
      </c>
      <c r="AQ25" s="404">
        <v>148.55330619635788</v>
      </c>
      <c r="AR25" s="404">
        <v>163.32254740338391</v>
      </c>
      <c r="AS25" s="404">
        <v>178.01089859670421</v>
      </c>
      <c r="AT25" s="404">
        <v>191.99116980810001</v>
      </c>
      <c r="AU25" s="404">
        <v>205.20052122488758</v>
      </c>
      <c r="AV25" s="404">
        <v>218.34016978413081</v>
      </c>
      <c r="AW25" s="404">
        <v>231.64749978499557</v>
      </c>
      <c r="AX25" s="404">
        <v>245.37464546481294</v>
      </c>
      <c r="AY25" s="404">
        <v>259.46462040773588</v>
      </c>
      <c r="AZ25" s="404">
        <v>274.18899338535863</v>
      </c>
      <c r="BA25" s="404">
        <v>292.8575508356692</v>
      </c>
      <c r="BB25" s="404">
        <v>319.87445409625542</v>
      </c>
      <c r="BC25" s="404">
        <v>355.03880556905563</v>
      </c>
    </row>
    <row r="26" spans="2:55">
      <c r="B26" s="403" t="s">
        <v>339</v>
      </c>
      <c r="C26" s="404">
        <v>1.2882083683639338</v>
      </c>
      <c r="D26" s="404">
        <v>1.4141728836567475</v>
      </c>
      <c r="E26" s="404">
        <v>1.5927949178127405</v>
      </c>
      <c r="F26" s="404">
        <v>1.8234076052893715</v>
      </c>
      <c r="G26" s="404">
        <v>2.1083486190872929</v>
      </c>
      <c r="H26" s="404">
        <v>2.4532198644186316</v>
      </c>
      <c r="I26" s="404">
        <v>2.866736813566237</v>
      </c>
      <c r="J26" s="404">
        <v>3.3583018278791794</v>
      </c>
      <c r="K26" s="404">
        <v>3.9364099593628028</v>
      </c>
      <c r="L26" s="404">
        <v>4.6085121344810549</v>
      </c>
      <c r="M26" s="404">
        <v>5.3809147100466976</v>
      </c>
      <c r="N26" s="404">
        <v>6.2596585973754229</v>
      </c>
      <c r="O26" s="404">
        <v>7.2534249283523042</v>
      </c>
      <c r="P26" s="404">
        <v>8.3719260612166249</v>
      </c>
      <c r="Q26" s="404">
        <v>9.625231117402242</v>
      </c>
      <c r="R26" s="404">
        <v>11.025456038242728</v>
      </c>
      <c r="S26" s="404">
        <v>12.585498410466695</v>
      </c>
      <c r="T26" s="404">
        <v>14.314011765610498</v>
      </c>
      <c r="U26" s="404">
        <v>16.213709165949062</v>
      </c>
      <c r="V26" s="404">
        <v>18.280559024432122</v>
      </c>
      <c r="W26" s="404">
        <v>20.514514417141672</v>
      </c>
      <c r="X26" s="404">
        <v>22.90459979166766</v>
      </c>
      <c r="Y26" s="404">
        <v>25.428764426996448</v>
      </c>
      <c r="Z26" s="404">
        <v>28.056670559507012</v>
      </c>
      <c r="AA26" s="404">
        <v>30.750373430403837</v>
      </c>
      <c r="AB26" s="404">
        <v>33.463754745970171</v>
      </c>
      <c r="AC26" s="404">
        <v>36.153366792658552</v>
      </c>
      <c r="AD26" s="404">
        <v>38.826245058172503</v>
      </c>
      <c r="AE26" s="404">
        <v>41.562089621310108</v>
      </c>
      <c r="AF26" s="404">
        <v>44.520186653132228</v>
      </c>
      <c r="AG26" s="404">
        <v>47.944888282506511</v>
      </c>
      <c r="AH26" s="404">
        <v>52.157962258198495</v>
      </c>
      <c r="AI26" s="404">
        <v>57.4900841619638</v>
      </c>
      <c r="AJ26" s="404">
        <v>64.18390485429812</v>
      </c>
      <c r="AK26" s="404">
        <v>72.366655638310306</v>
      </c>
      <c r="AL26" s="404">
        <v>82.04356508938919</v>
      </c>
      <c r="AM26" s="404">
        <v>93.303863433094193</v>
      </c>
      <c r="AN26" s="404">
        <v>105.81377673912809</v>
      </c>
      <c r="AO26" s="404">
        <v>119.19491967825972</v>
      </c>
      <c r="AP26" s="404">
        <v>133.09814511615269</v>
      </c>
      <c r="AQ26" s="404">
        <v>147.20524466276157</v>
      </c>
      <c r="AR26" s="404">
        <v>161.40343358705266</v>
      </c>
      <c r="AS26" s="404">
        <v>175.0494714487362</v>
      </c>
      <c r="AT26" s="404">
        <v>188.07867818398955</v>
      </c>
      <c r="AU26" s="404">
        <v>200.5070421716218</v>
      </c>
      <c r="AV26" s="404">
        <v>213.15869729086577</v>
      </c>
      <c r="AW26" s="404">
        <v>226.32842743762566</v>
      </c>
      <c r="AX26" s="404">
        <v>239.99660284890217</v>
      </c>
      <c r="AY26" s="404">
        <v>254.48513933173555</v>
      </c>
      <c r="AZ26" s="404">
        <v>270.15911186565893</v>
      </c>
      <c r="BA26" s="404">
        <v>291.08302990102862</v>
      </c>
      <c r="BB26" s="404">
        <v>321.12885029210469</v>
      </c>
      <c r="BC26" s="404">
        <v>361.57134139268004</v>
      </c>
    </row>
    <row r="27" spans="2:55">
      <c r="B27" s="403" t="s">
        <v>340</v>
      </c>
      <c r="C27" s="404">
        <v>1.2736027311387317</v>
      </c>
      <c r="D27" s="404">
        <v>1.4170556263596823</v>
      </c>
      <c r="E27" s="404">
        <v>1.6039153006200566</v>
      </c>
      <c r="F27" s="404">
        <v>1.8342796681775293</v>
      </c>
      <c r="G27" s="404">
        <v>2.1112245932222606</v>
      </c>
      <c r="H27" s="404">
        <v>2.4410606950636256</v>
      </c>
      <c r="I27" s="404">
        <v>2.8329266855430144</v>
      </c>
      <c r="J27" s="404">
        <v>3.2957976916466234</v>
      </c>
      <c r="K27" s="404">
        <v>3.8380973970140904</v>
      </c>
      <c r="L27" s="404">
        <v>4.4679408983132207</v>
      </c>
      <c r="M27" s="404">
        <v>5.1930977190929557</v>
      </c>
      <c r="N27" s="404">
        <v>6.0211948756369678</v>
      </c>
      <c r="O27" s="404">
        <v>6.9603312736338641</v>
      </c>
      <c r="P27" s="404">
        <v>8.0190723394090107</v>
      </c>
      <c r="Q27" s="404">
        <v>9.2063690636521258</v>
      </c>
      <c r="R27" s="404">
        <v>10.533029956432086</v>
      </c>
      <c r="S27" s="404">
        <v>12.010403408183024</v>
      </c>
      <c r="T27" s="404">
        <v>13.645147641624353</v>
      </c>
      <c r="U27" s="404">
        <v>15.437678239711085</v>
      </c>
      <c r="V27" s="404">
        <v>17.381438340723562</v>
      </c>
      <c r="W27" s="404">
        <v>19.472101434820129</v>
      </c>
      <c r="X27" s="404">
        <v>21.695509322270031</v>
      </c>
      <c r="Y27" s="404">
        <v>24.030301804965745</v>
      </c>
      <c r="Z27" s="404">
        <v>26.44726947549265</v>
      </c>
      <c r="AA27" s="404">
        <v>28.908822821123731</v>
      </c>
      <c r="AB27" s="404">
        <v>31.368330778870078</v>
      </c>
      <c r="AC27" s="404">
        <v>33.78406539275548</v>
      </c>
      <c r="AD27" s="404">
        <v>36.178181498824848</v>
      </c>
      <c r="AE27" s="404">
        <v>38.656023960965705</v>
      </c>
      <c r="AF27" s="404">
        <v>41.412354407276197</v>
      </c>
      <c r="AG27" s="404">
        <v>44.737913247883526</v>
      </c>
      <c r="AH27" s="404">
        <v>48.98998726767914</v>
      </c>
      <c r="AI27" s="404">
        <v>54.453043842099767</v>
      </c>
      <c r="AJ27" s="404">
        <v>61.29675352118516</v>
      </c>
      <c r="AK27" s="404">
        <v>69.568055107214278</v>
      </c>
      <c r="AL27" s="404">
        <v>79.184628747109386</v>
      </c>
      <c r="AM27" s="404">
        <v>90.193334378331613</v>
      </c>
      <c r="AN27" s="404">
        <v>102.2662077626596</v>
      </c>
      <c r="AO27" s="404">
        <v>115.04665991409702</v>
      </c>
      <c r="AP27" s="404">
        <v>128.20590542367199</v>
      </c>
      <c r="AQ27" s="404">
        <v>141.44372213007867</v>
      </c>
      <c r="AR27" s="404">
        <v>154.29570936211363</v>
      </c>
      <c r="AS27" s="404">
        <v>166.69420549144476</v>
      </c>
      <c r="AT27" s="404">
        <v>178.65613630047477</v>
      </c>
      <c r="AU27" s="404">
        <v>190.19777892170444</v>
      </c>
      <c r="AV27" s="404">
        <v>202.29463184268383</v>
      </c>
      <c r="AW27" s="404">
        <v>214.96265713002927</v>
      </c>
      <c r="AX27" s="404">
        <v>228.5757176477203</v>
      </c>
      <c r="AY27" s="404">
        <v>243.55717599071068</v>
      </c>
      <c r="AZ27" s="404">
        <v>260.39718780346101</v>
      </c>
      <c r="BA27" s="404">
        <v>282.39157277588123</v>
      </c>
      <c r="BB27" s="404">
        <v>315.76360665381503</v>
      </c>
      <c r="BC27" s="404">
        <v>362.48221157950587</v>
      </c>
    </row>
    <row r="28" spans="2:55">
      <c r="B28" s="403" t="s">
        <v>341</v>
      </c>
      <c r="C28" s="404">
        <v>1.2078208882703427</v>
      </c>
      <c r="D28" s="404">
        <v>1.3536484017951309</v>
      </c>
      <c r="E28" s="404">
        <v>1.5339752350762883</v>
      </c>
      <c r="F28" s="404">
        <v>1.7497289807270282</v>
      </c>
      <c r="G28" s="404">
        <v>2.0047860142868301</v>
      </c>
      <c r="H28" s="404">
        <v>2.3058302710023995</v>
      </c>
      <c r="I28" s="404">
        <v>2.6608787242449092</v>
      </c>
      <c r="J28" s="404">
        <v>3.0780473796156502</v>
      </c>
      <c r="K28" s="404">
        <v>3.5656823112877176</v>
      </c>
      <c r="L28" s="404">
        <v>4.1326200614129931</v>
      </c>
      <c r="M28" s="404">
        <v>4.7875984590155234</v>
      </c>
      <c r="N28" s="404">
        <v>5.5374840710304989</v>
      </c>
      <c r="O28" s="404">
        <v>6.3891276185140624</v>
      </c>
      <c r="P28" s="404">
        <v>7.3498545223177212</v>
      </c>
      <c r="Q28" s="404">
        <v>8.4274066089758843</v>
      </c>
      <c r="R28" s="404">
        <v>9.6311100774374019</v>
      </c>
      <c r="S28" s="404">
        <v>10.970366365590603</v>
      </c>
      <c r="T28" s="404">
        <v>12.449596383186856</v>
      </c>
      <c r="U28" s="404">
        <v>14.066706438798217</v>
      </c>
      <c r="V28" s="404">
        <v>15.812367488951381</v>
      </c>
      <c r="W28" s="404">
        <v>17.67877493309237</v>
      </c>
      <c r="X28" s="404">
        <v>19.653117733320908</v>
      </c>
      <c r="Y28" s="404">
        <v>21.715911892665648</v>
      </c>
      <c r="Z28" s="404">
        <v>23.839062585293775</v>
      </c>
      <c r="AA28" s="404">
        <v>25.985229797320162</v>
      </c>
      <c r="AB28" s="404">
        <v>28.108920431090205</v>
      </c>
      <c r="AC28" s="404">
        <v>30.177561835633142</v>
      </c>
      <c r="AD28" s="404">
        <v>32.231668463855819</v>
      </c>
      <c r="AE28" s="404">
        <v>34.404838605554403</v>
      </c>
      <c r="AF28" s="404">
        <v>36.931148625017272</v>
      </c>
      <c r="AG28" s="404">
        <v>40.131615683489017</v>
      </c>
      <c r="AH28" s="404">
        <v>44.318432715061206</v>
      </c>
      <c r="AI28" s="404">
        <v>49.705521310974611</v>
      </c>
      <c r="AJ28" s="404">
        <v>56.384192213349174</v>
      </c>
      <c r="AK28" s="404">
        <v>64.315045590972275</v>
      </c>
      <c r="AL28" s="404">
        <v>73.345601641533506</v>
      </c>
      <c r="AM28" s="404">
        <v>83.575541039074508</v>
      </c>
      <c r="AN28" s="404">
        <v>94.705305390210881</v>
      </c>
      <c r="AO28" s="404">
        <v>106.39841262265159</v>
      </c>
      <c r="AP28" s="404">
        <v>118.34390184184359</v>
      </c>
      <c r="AQ28" s="404">
        <v>129.85088301965419</v>
      </c>
      <c r="AR28" s="404">
        <v>141.07433725144449</v>
      </c>
      <c r="AS28" s="404">
        <v>152.03173525654017</v>
      </c>
      <c r="AT28" s="404">
        <v>162.74143688747688</v>
      </c>
      <c r="AU28" s="404">
        <v>173.22355522595356</v>
      </c>
      <c r="AV28" s="404">
        <v>184.27288592862087</v>
      </c>
      <c r="AW28" s="404">
        <v>196.3134291278979</v>
      </c>
      <c r="AX28" s="404">
        <v>209.82734802664845</v>
      </c>
      <c r="AY28" s="404">
        <v>225.37257483778751</v>
      </c>
      <c r="AZ28" s="404">
        <v>241.79360639208002</v>
      </c>
      <c r="BA28" s="404">
        <v>264.52591409498478</v>
      </c>
      <c r="BB28" s="404">
        <v>301.52327961355519</v>
      </c>
      <c r="BC28" s="404">
        <v>355.78100539732026</v>
      </c>
    </row>
    <row r="29" spans="2:55">
      <c r="B29" s="403" t="s">
        <v>342</v>
      </c>
      <c r="C29" s="404">
        <v>1.0697634742735984</v>
      </c>
      <c r="D29" s="404">
        <v>1.202681105515798</v>
      </c>
      <c r="E29" s="404">
        <v>1.3615586121782479</v>
      </c>
      <c r="F29" s="404">
        <v>1.548222648575565</v>
      </c>
      <c r="G29" s="404">
        <v>1.7670215437761549</v>
      </c>
      <c r="H29" s="404">
        <v>2.0234613067625222</v>
      </c>
      <c r="I29" s="404">
        <v>2.323943634090853</v>
      </c>
      <c r="J29" s="404">
        <v>2.6756490034804492</v>
      </c>
      <c r="K29" s="404">
        <v>3.08683617660065</v>
      </c>
      <c r="L29" s="404">
        <v>3.5664997426618945</v>
      </c>
      <c r="M29" s="404">
        <v>4.1219372187389238</v>
      </c>
      <c r="N29" s="404">
        <v>4.758563512752322</v>
      </c>
      <c r="O29" s="404">
        <v>5.481867983813256</v>
      </c>
      <c r="P29" s="404">
        <v>6.2978208114829277</v>
      </c>
      <c r="Q29" s="404">
        <v>7.212771602627515</v>
      </c>
      <c r="R29" s="404">
        <v>8.2341523589996815</v>
      </c>
      <c r="S29" s="404">
        <v>9.3691590216897982</v>
      </c>
      <c r="T29" s="404">
        <v>10.619746181213536</v>
      </c>
      <c r="U29" s="404">
        <v>11.981040777688559</v>
      </c>
      <c r="V29" s="404">
        <v>13.441852299474434</v>
      </c>
      <c r="W29" s="404">
        <v>14.99539954970852</v>
      </c>
      <c r="X29" s="404">
        <v>16.631457432997745</v>
      </c>
      <c r="Y29" s="404">
        <v>18.332466981554891</v>
      </c>
      <c r="Z29" s="404">
        <v>20.071410679465309</v>
      </c>
      <c r="AA29" s="404">
        <v>21.812934543655437</v>
      </c>
      <c r="AB29" s="404">
        <v>23.520108942224422</v>
      </c>
      <c r="AC29" s="404">
        <v>25.17214054686848</v>
      </c>
      <c r="AD29" s="404">
        <v>26.829713424995667</v>
      </c>
      <c r="AE29" s="404">
        <v>28.657699765476618</v>
      </c>
      <c r="AF29" s="404">
        <v>30.912358296002161</v>
      </c>
      <c r="AG29" s="404">
        <v>33.862719591124794</v>
      </c>
      <c r="AH29" s="404">
        <v>37.750674768896381</v>
      </c>
      <c r="AI29" s="404">
        <v>42.7133857876834</v>
      </c>
      <c r="AJ29" s="404">
        <v>48.75661131061662</v>
      </c>
      <c r="AK29" s="404">
        <v>55.770983600085188</v>
      </c>
      <c r="AL29" s="404">
        <v>63.62546746512966</v>
      </c>
      <c r="AM29" s="404">
        <v>72.501398925380627</v>
      </c>
      <c r="AN29" s="404">
        <v>82.12680651503068</v>
      </c>
      <c r="AO29" s="404">
        <v>92.182675868696109</v>
      </c>
      <c r="AP29" s="404">
        <v>101.95431874965116</v>
      </c>
      <c r="AQ29" s="404">
        <v>111.35396109146392</v>
      </c>
      <c r="AR29" s="404">
        <v>120.65956598408853</v>
      </c>
      <c r="AS29" s="404">
        <v>129.89160960549398</v>
      </c>
      <c r="AT29" s="404">
        <v>139.07370002552878</v>
      </c>
      <c r="AU29" s="404">
        <v>147.85058834049781</v>
      </c>
      <c r="AV29" s="404">
        <v>157.56985521240429</v>
      </c>
      <c r="AW29" s="404">
        <v>168.76821264559823</v>
      </c>
      <c r="AX29" s="404">
        <v>182.07017399867345</v>
      </c>
      <c r="AY29" s="404">
        <v>196.29255962986133</v>
      </c>
      <c r="AZ29" s="404">
        <v>211.4501165899581</v>
      </c>
      <c r="BA29" s="404">
        <v>234.33299342238857</v>
      </c>
      <c r="BB29" s="404">
        <v>275.20906343553867</v>
      </c>
      <c r="BC29" s="404">
        <v>338.60049379888608</v>
      </c>
    </row>
    <row r="30" spans="2:55">
      <c r="B30" s="403" t="s">
        <v>343</v>
      </c>
      <c r="C30" s="404">
        <v>0.8376315447779572</v>
      </c>
      <c r="D30" s="404">
        <v>0.94216051185272998</v>
      </c>
      <c r="E30" s="404">
        <v>1.0645032064132456</v>
      </c>
      <c r="F30" s="404">
        <v>1.2070642469050574</v>
      </c>
      <c r="G30" s="404">
        <v>1.3731191804405487</v>
      </c>
      <c r="H30" s="404">
        <v>1.5664957302194202</v>
      </c>
      <c r="I30" s="404">
        <v>1.7918366112947151</v>
      </c>
      <c r="J30" s="404">
        <v>2.0553001895842073</v>
      </c>
      <c r="K30" s="404">
        <v>2.3644201723944942</v>
      </c>
      <c r="L30" s="404">
        <v>2.7258619036112459</v>
      </c>
      <c r="M30" s="404">
        <v>3.1447229353941579</v>
      </c>
      <c r="N30" s="404">
        <v>3.6248241625446447</v>
      </c>
      <c r="O30" s="404">
        <v>4.1701537520729817</v>
      </c>
      <c r="P30" s="404">
        <v>4.7851138334149299</v>
      </c>
      <c r="Q30" s="404">
        <v>5.47423664284885</v>
      </c>
      <c r="R30" s="404">
        <v>6.2427819322423455</v>
      </c>
      <c r="S30" s="404">
        <v>7.095488537046224</v>
      </c>
      <c r="T30" s="404">
        <v>8.0315507185336408</v>
      </c>
      <c r="U30" s="404">
        <v>9.0442011180976785</v>
      </c>
      <c r="V30" s="404">
        <v>10.125025042961928</v>
      </c>
      <c r="W30" s="404">
        <v>11.269461265236457</v>
      </c>
      <c r="X30" s="404">
        <v>12.469972393594709</v>
      </c>
      <c r="Y30" s="404">
        <v>13.710955305818096</v>
      </c>
      <c r="Z30" s="404">
        <v>14.968294326314188</v>
      </c>
      <c r="AA30" s="404">
        <v>16.216189563993627</v>
      </c>
      <c r="AB30" s="404">
        <v>17.428868766308668</v>
      </c>
      <c r="AC30" s="404">
        <v>18.598430320642343</v>
      </c>
      <c r="AD30" s="404">
        <v>19.807856452026552</v>
      </c>
      <c r="AE30" s="404">
        <v>21.235036726182852</v>
      </c>
      <c r="AF30" s="404">
        <v>23.074165803268045</v>
      </c>
      <c r="AG30" s="404">
        <v>25.515315440241583</v>
      </c>
      <c r="AH30" s="404">
        <v>28.722716905039118</v>
      </c>
      <c r="AI30" s="404">
        <v>32.748257085794769</v>
      </c>
      <c r="AJ30" s="404">
        <v>37.527239894892539</v>
      </c>
      <c r="AK30" s="404">
        <v>42.972212321390593</v>
      </c>
      <c r="AL30" s="404">
        <v>48.997146967861198</v>
      </c>
      <c r="AM30" s="404">
        <v>55.871200604691104</v>
      </c>
      <c r="AN30" s="404">
        <v>63.348264878159071</v>
      </c>
      <c r="AO30" s="404">
        <v>70.690655451177904</v>
      </c>
      <c r="AP30" s="404">
        <v>77.804922083991926</v>
      </c>
      <c r="AQ30" s="404">
        <v>84.691300530094352</v>
      </c>
      <c r="AR30" s="404">
        <v>91.672432845120028</v>
      </c>
      <c r="AS30" s="404">
        <v>98.775820003491333</v>
      </c>
      <c r="AT30" s="404">
        <v>105.63267555049546</v>
      </c>
      <c r="AU30" s="404">
        <v>112.2359409636782</v>
      </c>
      <c r="AV30" s="404">
        <v>120.20475841684048</v>
      </c>
      <c r="AW30" s="404">
        <v>130.22254177721808</v>
      </c>
      <c r="AX30" s="404">
        <v>141.0517887456129</v>
      </c>
      <c r="AY30" s="404">
        <v>152.73509463075675</v>
      </c>
      <c r="AZ30" s="404">
        <v>165.31232758299581</v>
      </c>
      <c r="BA30" s="404">
        <v>187.33223490242474</v>
      </c>
      <c r="BB30" s="404">
        <v>232.19924281323918</v>
      </c>
      <c r="BC30" s="404">
        <v>296.89128208148367</v>
      </c>
    </row>
    <row r="31" spans="2:55">
      <c r="B31" s="403" t="s">
        <v>344</v>
      </c>
      <c r="C31" s="404">
        <v>0.48885295799812689</v>
      </c>
      <c r="D31" s="404">
        <v>0.54929261481203406</v>
      </c>
      <c r="E31" s="404">
        <v>0.61942342593714772</v>
      </c>
      <c r="F31" s="404">
        <v>0.70069038557714303</v>
      </c>
      <c r="G31" s="404">
        <v>0.7948030283539923</v>
      </c>
      <c r="H31" s="404">
        <v>0.90375957184097022</v>
      </c>
      <c r="I31" s="404">
        <v>1.0302834918701427</v>
      </c>
      <c r="J31" s="404">
        <v>1.1787882515254713</v>
      </c>
      <c r="K31" s="404">
        <v>1.3535103378446296</v>
      </c>
      <c r="L31" s="404">
        <v>1.5579397015971141</v>
      </c>
      <c r="M31" s="404">
        <v>1.7947552795644379</v>
      </c>
      <c r="N31" s="404">
        <v>2.0660095993219003</v>
      </c>
      <c r="O31" s="404">
        <v>2.3739465941437374</v>
      </c>
      <c r="P31" s="404">
        <v>2.720938210358216</v>
      </c>
      <c r="Q31" s="404">
        <v>3.1094024744217772</v>
      </c>
      <c r="R31" s="404">
        <v>3.542148917620374</v>
      </c>
      <c r="S31" s="404">
        <v>4.0211349640229788</v>
      </c>
      <c r="T31" s="404">
        <v>4.5436528229555391</v>
      </c>
      <c r="U31" s="404">
        <v>5.105665090825525</v>
      </c>
      <c r="V31" s="404">
        <v>5.70286760813676</v>
      </c>
      <c r="W31" s="404">
        <v>6.3329673006126024</v>
      </c>
      <c r="X31" s="404">
        <v>6.9912019077563672</v>
      </c>
      <c r="Y31" s="404">
        <v>7.6658364420840783</v>
      </c>
      <c r="Z31" s="404">
        <v>8.3433733887758148</v>
      </c>
      <c r="AA31" s="404">
        <v>9.0103008519597694</v>
      </c>
      <c r="AB31" s="404">
        <v>9.6530767219231084</v>
      </c>
      <c r="AC31" s="404">
        <v>10.27804160584606</v>
      </c>
      <c r="AD31" s="404">
        <v>10.970999984834638</v>
      </c>
      <c r="AE31" s="404">
        <v>11.836492390779037</v>
      </c>
      <c r="AF31" s="404">
        <v>12.977605740739257</v>
      </c>
      <c r="AG31" s="404">
        <v>14.495938894206727</v>
      </c>
      <c r="AH31" s="404">
        <v>16.467830994260058</v>
      </c>
      <c r="AI31" s="404">
        <v>18.873469006542656</v>
      </c>
      <c r="AJ31" s="404">
        <v>21.669560894887514</v>
      </c>
      <c r="AK31" s="404">
        <v>24.813499230375331</v>
      </c>
      <c r="AL31" s="404">
        <v>28.263421545681094</v>
      </c>
      <c r="AM31" s="404">
        <v>32.382827290117639</v>
      </c>
      <c r="AN31" s="404">
        <v>36.500599369897358</v>
      </c>
      <c r="AO31" s="404">
        <v>40.519149835179732</v>
      </c>
      <c r="AP31" s="404">
        <v>44.437823105064346</v>
      </c>
      <c r="AQ31" s="404">
        <v>48.25591673927326</v>
      </c>
      <c r="AR31" s="404">
        <v>52.352342788327789</v>
      </c>
      <c r="AS31" s="404">
        <v>56.342289140600855</v>
      </c>
      <c r="AT31" s="404">
        <v>60.222710777243392</v>
      </c>
      <c r="AU31" s="404">
        <v>63.988789037135689</v>
      </c>
      <c r="AV31" s="404">
        <v>69.597807203267507</v>
      </c>
      <c r="AW31" s="404">
        <v>75.721786672350078</v>
      </c>
      <c r="AX31" s="404">
        <v>82.40270421632043</v>
      </c>
      <c r="AY31" s="404">
        <v>89.684354430433729</v>
      </c>
      <c r="AZ31" s="404">
        <v>97.612653050419183</v>
      </c>
      <c r="BA31" s="404">
        <v>117.0410064887557</v>
      </c>
      <c r="BB31" s="404">
        <v>153.89266991711742</v>
      </c>
      <c r="BC31" s="404">
        <v>200.85692646611838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0.29282389366191658</v>
      </c>
      <c r="AB34" s="406">
        <v>1.3793494323851088</v>
      </c>
      <c r="AC34" s="406">
        <v>2.3915715947727763</v>
      </c>
      <c r="AD34" s="406">
        <v>3.3370163053672344</v>
      </c>
      <c r="AE34" s="406">
        <v>4.2300094980764431</v>
      </c>
      <c r="AF34" s="406">
        <v>5.087433554905215</v>
      </c>
      <c r="AG34" s="406">
        <v>5.9192824947658789</v>
      </c>
      <c r="AH34" s="406">
        <v>6.7280961468597562</v>
      </c>
      <c r="AI34" s="406">
        <v>7.5132501191735024</v>
      </c>
      <c r="AJ34" s="406">
        <v>8.2723851353142752</v>
      </c>
      <c r="AK34" s="406">
        <v>9.0014145702814314</v>
      </c>
      <c r="AL34" s="406">
        <v>9.6943159831695116</v>
      </c>
      <c r="AM34" s="406">
        <v>10.357957922217871</v>
      </c>
      <c r="AN34" s="406">
        <v>10.974814638216687</v>
      </c>
      <c r="AO34" s="406">
        <v>11.528016414778321</v>
      </c>
      <c r="AP34" s="406">
        <v>12.007165674270471</v>
      </c>
      <c r="AQ34" s="406">
        <v>12.416886919774711</v>
      </c>
      <c r="AR34" s="406">
        <v>12.783211866411266</v>
      </c>
      <c r="AS34" s="406">
        <v>13.12429734567886</v>
      </c>
      <c r="AT34" s="406">
        <v>13.458869497178343</v>
      </c>
      <c r="AU34" s="406">
        <v>13.809686399492872</v>
      </c>
      <c r="AV34" s="406">
        <v>14.242614500608145</v>
      </c>
      <c r="AW34" s="406">
        <v>14.812976117501576</v>
      </c>
      <c r="AX34" s="406">
        <v>15.577710060221149</v>
      </c>
      <c r="AY34" s="406">
        <v>16.592074757287566</v>
      </c>
      <c r="AZ34" s="406">
        <v>17.882961214287409</v>
      </c>
      <c r="BA34" s="406">
        <v>19.421359940862388</v>
      </c>
      <c r="BB34" s="406">
        <v>21.048831362601586</v>
      </c>
      <c r="BC34" s="406">
        <v>22.500085417919092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0.30601685121164507</v>
      </c>
      <c r="U35" s="406">
        <v>3.292082748821938</v>
      </c>
      <c r="V35" s="406">
        <v>5.8797227379478132</v>
      </c>
      <c r="W35" s="406">
        <v>8.2003913266632651</v>
      </c>
      <c r="X35" s="406">
        <v>10.312317355750112</v>
      </c>
      <c r="Y35" s="406">
        <v>12.268560985242621</v>
      </c>
      <c r="Z35" s="406">
        <v>14.109815584653802</v>
      </c>
      <c r="AA35" s="406">
        <v>15.85862571909856</v>
      </c>
      <c r="AB35" s="406">
        <v>17.521276851588823</v>
      </c>
      <c r="AC35" s="406">
        <v>19.096524381123629</v>
      </c>
      <c r="AD35" s="406">
        <v>20.596183127576577</v>
      </c>
      <c r="AE35" s="406">
        <v>22.043799176220656</v>
      </c>
      <c r="AF35" s="406">
        <v>23.461609546468146</v>
      </c>
      <c r="AG35" s="406">
        <v>24.867605723599336</v>
      </c>
      <c r="AH35" s="406">
        <v>26.274378764339438</v>
      </c>
      <c r="AI35" s="406">
        <v>27.688040796588403</v>
      </c>
      <c r="AJ35" s="406">
        <v>29.108602913001576</v>
      </c>
      <c r="AK35" s="406">
        <v>30.530374289795542</v>
      </c>
      <c r="AL35" s="406">
        <v>31.943364562006295</v>
      </c>
      <c r="AM35" s="406">
        <v>33.363657823602026</v>
      </c>
      <c r="AN35" s="406">
        <v>34.756754600505047</v>
      </c>
      <c r="AO35" s="406">
        <v>36.091365476722444</v>
      </c>
      <c r="AP35" s="406">
        <v>37.356509711006048</v>
      </c>
      <c r="AQ35" s="406">
        <v>38.561335993176556</v>
      </c>
      <c r="AR35" s="406">
        <v>39.74760058091826</v>
      </c>
      <c r="AS35" s="406">
        <v>40.941013453958099</v>
      </c>
      <c r="AT35" s="406">
        <v>42.173761895457027</v>
      </c>
      <c r="AU35" s="406">
        <v>43.497422590265018</v>
      </c>
      <c r="AV35" s="406">
        <v>45.04138169610664</v>
      </c>
      <c r="AW35" s="406">
        <v>46.901040753692179</v>
      </c>
      <c r="AX35" s="406">
        <v>49.17578569722631</v>
      </c>
      <c r="AY35" s="406">
        <v>51.935408777229966</v>
      </c>
      <c r="AZ35" s="406">
        <v>55.110636039930228</v>
      </c>
      <c r="BA35" s="406">
        <v>58.634168920670277</v>
      </c>
      <c r="BB35" s="406">
        <v>62.30889610815855</v>
      </c>
      <c r="BC35" s="406">
        <v>65.729640147142007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2.5111368510656322</v>
      </c>
      <c r="S36" s="406">
        <v>6.9631654897653839</v>
      </c>
      <c r="T36" s="406">
        <v>11.109382911987106</v>
      </c>
      <c r="U36" s="406">
        <v>14.864030889380988</v>
      </c>
      <c r="V36" s="406">
        <v>18.159060928123747</v>
      </c>
      <c r="W36" s="406">
        <v>21.151422799848511</v>
      </c>
      <c r="X36" s="406">
        <v>23.917866988718142</v>
      </c>
      <c r="Y36" s="406">
        <v>26.52354469883533</v>
      </c>
      <c r="Z36" s="406">
        <v>29.008328152003088</v>
      </c>
      <c r="AA36" s="406">
        <v>31.390205403437605</v>
      </c>
      <c r="AB36" s="406">
        <v>33.670686430775319</v>
      </c>
      <c r="AC36" s="406">
        <v>35.845097374836897</v>
      </c>
      <c r="AD36" s="406">
        <v>37.928006138224148</v>
      </c>
      <c r="AE36" s="406">
        <v>39.943171140911879</v>
      </c>
      <c r="AF36" s="406">
        <v>41.917949480937935</v>
      </c>
      <c r="AG36" s="406">
        <v>43.880777330559212</v>
      </c>
      <c r="AH36" s="406">
        <v>45.857628891049885</v>
      </c>
      <c r="AI36" s="406">
        <v>47.863123693052259</v>
      </c>
      <c r="AJ36" s="406">
        <v>49.900486519649348</v>
      </c>
      <c r="AK36" s="406">
        <v>51.963520960004161</v>
      </c>
      <c r="AL36" s="406">
        <v>54.038597948835367</v>
      </c>
      <c r="AM36" s="406">
        <v>56.153596753010547</v>
      </c>
      <c r="AN36" s="406">
        <v>58.258510542253788</v>
      </c>
      <c r="AO36" s="406">
        <v>60.3182338558195</v>
      </c>
      <c r="AP36" s="406">
        <v>62.323823768974322</v>
      </c>
      <c r="AQ36" s="406">
        <v>64.289106647412581</v>
      </c>
      <c r="AR36" s="406">
        <v>66.273610817852187</v>
      </c>
      <c r="AS36" s="406">
        <v>68.314615180485092</v>
      </c>
      <c r="AT36" s="406">
        <v>70.473605157726752</v>
      </c>
      <c r="AU36" s="406">
        <v>72.837268647222558</v>
      </c>
      <c r="AV36" s="406">
        <v>75.606877874403764</v>
      </c>
      <c r="AW36" s="406">
        <v>78.922933983653593</v>
      </c>
      <c r="AX36" s="406">
        <v>82.898727635677361</v>
      </c>
      <c r="AY36" s="406">
        <v>87.49017003233601</v>
      </c>
      <c r="AZ36" s="406">
        <v>92.488659718550778</v>
      </c>
      <c r="BA36" s="406">
        <v>97.786614739698109</v>
      </c>
      <c r="BB36" s="406">
        <v>103.14562350759378</v>
      </c>
      <c r="BC36" s="406">
        <v>108.03461254057856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3.2352382539232534</v>
      </c>
      <c r="Q37" s="406">
        <v>8.855785272966612</v>
      </c>
      <c r="R37" s="406">
        <v>14.279906207791594</v>
      </c>
      <c r="S37" s="406">
        <v>19.40276445051591</v>
      </c>
      <c r="T37" s="406">
        <v>24.147687342793539</v>
      </c>
      <c r="U37" s="406">
        <v>28.45987058567766</v>
      </c>
      <c r="V37" s="406">
        <v>32.297351387783166</v>
      </c>
      <c r="W37" s="406">
        <v>35.83424858485926</v>
      </c>
      <c r="X37" s="406">
        <v>39.159403391346189</v>
      </c>
      <c r="Y37" s="406">
        <v>42.334281901693373</v>
      </c>
      <c r="Z37" s="406">
        <v>45.391494725113752</v>
      </c>
      <c r="AA37" s="406">
        <v>48.342542406213781</v>
      </c>
      <c r="AB37" s="406">
        <v>51.182245124281536</v>
      </c>
      <c r="AC37" s="406">
        <v>53.898893263871784</v>
      </c>
      <c r="AD37" s="406">
        <v>56.496354309997649</v>
      </c>
      <c r="AE37" s="406">
        <v>58.996724481952619</v>
      </c>
      <c r="AF37" s="406">
        <v>61.434576833370791</v>
      </c>
      <c r="AG37" s="406">
        <v>63.853250683583106</v>
      </c>
      <c r="AH37" s="406">
        <v>66.295533273021974</v>
      </c>
      <c r="AI37" s="406">
        <v>68.787198243107909</v>
      </c>
      <c r="AJ37" s="406">
        <v>71.337408827684669</v>
      </c>
      <c r="AK37" s="406">
        <v>73.940877023514005</v>
      </c>
      <c r="AL37" s="406">
        <v>76.581997521924393</v>
      </c>
      <c r="AM37" s="406">
        <v>79.306694153079846</v>
      </c>
      <c r="AN37" s="406">
        <v>82.063862530569708</v>
      </c>
      <c r="AO37" s="406">
        <v>84.817658521016142</v>
      </c>
      <c r="AP37" s="406">
        <v>87.560041468528283</v>
      </c>
      <c r="AQ37" s="406">
        <v>90.308213522575159</v>
      </c>
      <c r="AR37" s="406">
        <v>93.142708176568249</v>
      </c>
      <c r="AS37" s="406">
        <v>96.128996893593225</v>
      </c>
      <c r="AT37" s="406">
        <v>99.361956991103597</v>
      </c>
      <c r="AU37" s="406">
        <v>102.96387368074339</v>
      </c>
      <c r="AV37" s="406">
        <v>107.21175200047769</v>
      </c>
      <c r="AW37" s="406">
        <v>112.25049782174705</v>
      </c>
      <c r="AX37" s="406">
        <v>118.04766750387377</v>
      </c>
      <c r="AY37" s="406">
        <v>124.39570196367291</v>
      </c>
      <c r="AZ37" s="406">
        <v>130.94255189010215</v>
      </c>
      <c r="BA37" s="406">
        <v>137.55737126975501</v>
      </c>
      <c r="BB37" s="406">
        <v>144.02440363755451</v>
      </c>
      <c r="BC37" s="406">
        <v>149.85198663841339</v>
      </c>
    </row>
    <row r="38" spans="2:55">
      <c r="B38" s="405" t="s">
        <v>351</v>
      </c>
      <c r="C38" s="406">
        <v>5.6229069611723546</v>
      </c>
      <c r="D38" s="406">
        <v>3.520232243788783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1.3032951712016205</v>
      </c>
      <c r="O38" s="406">
        <v>7.4884252357889709</v>
      </c>
      <c r="P38" s="406">
        <v>14.007347118298808</v>
      </c>
      <c r="Q38" s="406">
        <v>20.399628190579616</v>
      </c>
      <c r="R38" s="406">
        <v>26.487688207263247</v>
      </c>
      <c r="S38" s="406">
        <v>32.196679569804864</v>
      </c>
      <c r="T38" s="406">
        <v>37.484272631038898</v>
      </c>
      <c r="U38" s="406">
        <v>42.324330669542888</v>
      </c>
      <c r="V38" s="406">
        <v>46.697957574418126</v>
      </c>
      <c r="W38" s="406">
        <v>50.791253486818917</v>
      </c>
      <c r="X38" s="406">
        <v>54.690593534282478</v>
      </c>
      <c r="Y38" s="406">
        <v>58.450337806893167</v>
      </c>
      <c r="Z38" s="406">
        <v>62.096593300176657</v>
      </c>
      <c r="AA38" s="406">
        <v>65.633405559070809</v>
      </c>
      <c r="AB38" s="406">
        <v>69.0455489837545</v>
      </c>
      <c r="AC38" s="406">
        <v>72.299733987442863</v>
      </c>
      <c r="AD38" s="406">
        <v>75.388792270382126</v>
      </c>
      <c r="AE38" s="406">
        <v>78.336269071193541</v>
      </c>
      <c r="AF38" s="406">
        <v>81.188959238046678</v>
      </c>
      <c r="AG38" s="406">
        <v>84.007876750587755</v>
      </c>
      <c r="AH38" s="406">
        <v>86.855686278495952</v>
      </c>
      <c r="AI38" s="406">
        <v>89.77272897582219</v>
      </c>
      <c r="AJ38" s="406">
        <v>92.775755738297946</v>
      </c>
      <c r="AK38" s="406">
        <v>95.862528431662312</v>
      </c>
      <c r="AL38" s="406">
        <v>99.020156068507916</v>
      </c>
      <c r="AM38" s="406">
        <v>102.33047723801117</v>
      </c>
      <c r="AN38" s="406">
        <v>105.74212502170363</v>
      </c>
      <c r="AO38" s="406">
        <v>109.21516202361543</v>
      </c>
      <c r="AP38" s="406">
        <v>112.74041205224349</v>
      </c>
      <c r="AQ38" s="406">
        <v>116.34059960173542</v>
      </c>
      <c r="AR38" s="406">
        <v>120.13561385821814</v>
      </c>
      <c r="AS38" s="406">
        <v>124.22024357950352</v>
      </c>
      <c r="AT38" s="406">
        <v>128.72101472810181</v>
      </c>
      <c r="AU38" s="406">
        <v>133.79487254203855</v>
      </c>
      <c r="AV38" s="406">
        <v>139.75606743454529</v>
      </c>
      <c r="AW38" s="406">
        <v>146.59658593448449</v>
      </c>
      <c r="AX38" s="406">
        <v>154.11452546369893</v>
      </c>
      <c r="AY38" s="406">
        <v>161.95546401184816</v>
      </c>
      <c r="AZ38" s="406">
        <v>169.63705115775045</v>
      </c>
      <c r="BA38" s="406">
        <v>177.06658070468416</v>
      </c>
      <c r="BB38" s="406">
        <v>184.22243629075848</v>
      </c>
      <c r="BC38" s="406">
        <v>190.68081464603102</v>
      </c>
    </row>
    <row r="39" spans="2:55">
      <c r="B39" s="405" t="s">
        <v>352</v>
      </c>
      <c r="C39" s="406">
        <v>16.706246344686402</v>
      </c>
      <c r="D39" s="406">
        <v>12.213253220151934</v>
      </c>
      <c r="E39" s="406">
        <v>6.6404737526427118</v>
      </c>
      <c r="F39" s="406">
        <v>0.83626079213812321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4.1484965812505257</v>
      </c>
      <c r="N39" s="406">
        <v>10.791026837047458</v>
      </c>
      <c r="O39" s="406">
        <v>18.042618025079634</v>
      </c>
      <c r="P39" s="406">
        <v>25.340298682672966</v>
      </c>
      <c r="Q39" s="406">
        <v>32.391735361852966</v>
      </c>
      <c r="R39" s="406">
        <v>39.053173215054485</v>
      </c>
      <c r="S39" s="406">
        <v>45.288336913436289</v>
      </c>
      <c r="T39" s="406">
        <v>51.087136934954046</v>
      </c>
      <c r="U39" s="406">
        <v>56.448876577575881</v>
      </c>
      <c r="V39" s="406">
        <v>61.372324738512091</v>
      </c>
      <c r="W39" s="406">
        <v>66.040098936139657</v>
      </c>
      <c r="X39" s="406">
        <v>70.532496851158371</v>
      </c>
      <c r="Y39" s="406">
        <v>74.897842881312755</v>
      </c>
      <c r="Z39" s="406">
        <v>79.154449117714805</v>
      </c>
      <c r="AA39" s="406">
        <v>83.29555222755873</v>
      </c>
      <c r="AB39" s="406">
        <v>87.279950229445816</v>
      </c>
      <c r="AC39" s="406">
        <v>91.051461032360649</v>
      </c>
      <c r="AD39" s="406">
        <v>94.59414209940924</v>
      </c>
      <c r="AE39" s="406">
        <v>97.938130084620497</v>
      </c>
      <c r="AF39" s="406">
        <v>101.14484083293434</v>
      </c>
      <c r="AG39" s="406">
        <v>104.2965205686484</v>
      </c>
      <c r="AH39" s="406">
        <v>107.48037027176699</v>
      </c>
      <c r="AI39" s="406">
        <v>110.75370967689004</v>
      </c>
      <c r="AJ39" s="406">
        <v>114.14401634667067</v>
      </c>
      <c r="AK39" s="406">
        <v>117.657431543436</v>
      </c>
      <c r="AL39" s="406">
        <v>121.30115112431729</v>
      </c>
      <c r="AM39" s="406">
        <v>125.19750359684079</v>
      </c>
      <c r="AN39" s="406">
        <v>129.29118182346699</v>
      </c>
      <c r="AO39" s="406">
        <v>133.53551349958039</v>
      </c>
      <c r="AP39" s="406">
        <v>137.92163600301291</v>
      </c>
      <c r="AQ39" s="406">
        <v>142.49548841531893</v>
      </c>
      <c r="AR39" s="406">
        <v>147.41826166247412</v>
      </c>
      <c r="AS39" s="406">
        <v>152.81168000071818</v>
      </c>
      <c r="AT39" s="406">
        <v>158.83230504134738</v>
      </c>
      <c r="AU39" s="406">
        <v>165.62742584859285</v>
      </c>
      <c r="AV39" s="406">
        <v>173.3901734001239</v>
      </c>
      <c r="AW39" s="406">
        <v>181.9356662432686</v>
      </c>
      <c r="AX39" s="406">
        <v>190.91061074957335</v>
      </c>
      <c r="AY39" s="406">
        <v>199.82816322838221</v>
      </c>
      <c r="AZ39" s="406">
        <v>208.12692651734136</v>
      </c>
      <c r="BA39" s="406">
        <v>215.92793738928057</v>
      </c>
      <c r="BB39" s="406">
        <v>223.44974097612192</v>
      </c>
      <c r="BC39" s="406">
        <v>230.32698210329372</v>
      </c>
    </row>
    <row r="40" spans="2:55">
      <c r="B40" s="405" t="s">
        <v>353</v>
      </c>
      <c r="C40" s="406">
        <v>25.315234263902866</v>
      </c>
      <c r="D40" s="406">
        <v>18.647491824637093</v>
      </c>
      <c r="E40" s="406">
        <v>11.578215215100816</v>
      </c>
      <c r="F40" s="406">
        <v>5.0874126521351792</v>
      </c>
      <c r="G40" s="406">
        <v>0</v>
      </c>
      <c r="H40" s="406">
        <v>0</v>
      </c>
      <c r="I40" s="406">
        <v>0</v>
      </c>
      <c r="J40" s="406">
        <v>0</v>
      </c>
      <c r="K40" s="406">
        <v>1.2123485940263186</v>
      </c>
      <c r="L40" s="406">
        <v>6.604821265596728</v>
      </c>
      <c r="M40" s="406">
        <v>13.375275452947429</v>
      </c>
      <c r="N40" s="406">
        <v>21.128124809067501</v>
      </c>
      <c r="O40" s="406">
        <v>29.173094130158006</v>
      </c>
      <c r="P40" s="406">
        <v>37.129277207411121</v>
      </c>
      <c r="Q40" s="406">
        <v>44.742735595523747</v>
      </c>
      <c r="R40" s="406">
        <v>51.912950188345413</v>
      </c>
      <c r="S40" s="406">
        <v>58.640380801334672</v>
      </c>
      <c r="T40" s="406">
        <v>64.943831748781079</v>
      </c>
      <c r="U40" s="406">
        <v>70.842617609417331</v>
      </c>
      <c r="V40" s="406">
        <v>76.336508235599808</v>
      </c>
      <c r="W40" s="406">
        <v>81.600777961896952</v>
      </c>
      <c r="X40" s="406">
        <v>86.711153524514486</v>
      </c>
      <c r="Y40" s="406">
        <v>91.708341073805926</v>
      </c>
      <c r="Z40" s="406">
        <v>96.599548159455082</v>
      </c>
      <c r="AA40" s="406">
        <v>101.34995204272973</v>
      </c>
      <c r="AB40" s="406">
        <v>105.89066688525932</v>
      </c>
      <c r="AC40" s="406">
        <v>110.14363331085879</v>
      </c>
      <c r="AD40" s="406">
        <v>114.08892511540624</v>
      </c>
      <c r="AE40" s="406">
        <v>117.76490915226681</v>
      </c>
      <c r="AF40" s="406">
        <v>121.25130417812731</v>
      </c>
      <c r="AG40" s="406">
        <v>124.65688356195457</v>
      </c>
      <c r="AH40" s="406">
        <v>128.09681223624878</v>
      </c>
      <c r="AI40" s="406">
        <v>131.64996221489628</v>
      </c>
      <c r="AJ40" s="406">
        <v>135.36088534261395</v>
      </c>
      <c r="AK40" s="406">
        <v>139.26325189024249</v>
      </c>
      <c r="AL40" s="406">
        <v>143.387286257868</v>
      </c>
      <c r="AM40" s="406">
        <v>147.89628408930267</v>
      </c>
      <c r="AN40" s="406">
        <v>152.72825046308589</v>
      </c>
      <c r="AO40" s="406">
        <v>157.83033986591579</v>
      </c>
      <c r="AP40" s="406">
        <v>163.2121605204392</v>
      </c>
      <c r="AQ40" s="406">
        <v>168.94260911191964</v>
      </c>
      <c r="AR40" s="406">
        <v>175.22292061504325</v>
      </c>
      <c r="AS40" s="406">
        <v>182.19930487548427</v>
      </c>
      <c r="AT40" s="406">
        <v>190.01154267551138</v>
      </c>
      <c r="AU40" s="406">
        <v>198.62779120361409</v>
      </c>
      <c r="AV40" s="406">
        <v>208.10014205191024</v>
      </c>
      <c r="AW40" s="406">
        <v>218.08634641165668</v>
      </c>
      <c r="AX40" s="406">
        <v>228.09739948229446</v>
      </c>
      <c r="AY40" s="406">
        <v>237.56753775283966</v>
      </c>
      <c r="AZ40" s="406">
        <v>246.02116721653709</v>
      </c>
      <c r="BA40" s="406">
        <v>253.84057072852644</v>
      </c>
      <c r="BB40" s="406">
        <v>261.49664679051591</v>
      </c>
      <c r="BC40" s="406">
        <v>268.67276542795116</v>
      </c>
    </row>
    <row r="41" spans="2:55">
      <c r="B41" s="405" t="s">
        <v>354</v>
      </c>
      <c r="C41" s="406">
        <v>31.472577297481333</v>
      </c>
      <c r="D41" s="406">
        <v>23.143233119063073</v>
      </c>
      <c r="E41" s="406">
        <v>15.29126290780127</v>
      </c>
      <c r="F41" s="406">
        <v>8.7383708179410213</v>
      </c>
      <c r="G41" s="406">
        <v>4.086391692874404</v>
      </c>
      <c r="H41" s="406">
        <v>1.7554793296960847</v>
      </c>
      <c r="I41" s="406">
        <v>1.8913842248049504</v>
      </c>
      <c r="J41" s="406">
        <v>4.4024701775060056</v>
      </c>
      <c r="K41" s="406">
        <v>9.0596246947776233</v>
      </c>
      <c r="L41" s="406">
        <v>15.546465286017874</v>
      </c>
      <c r="M41" s="406">
        <v>23.485387127429473</v>
      </c>
      <c r="N41" s="406">
        <v>32.055807830190531</v>
      </c>
      <c r="O41" s="406">
        <v>40.765435592504183</v>
      </c>
      <c r="P41" s="406">
        <v>49.275645109991245</v>
      </c>
      <c r="Q41" s="406">
        <v>57.38123449878821</v>
      </c>
      <c r="R41" s="406">
        <v>65.023239710469284</v>
      </c>
      <c r="S41" s="406">
        <v>72.235479410561339</v>
      </c>
      <c r="T41" s="406">
        <v>79.060287344103315</v>
      </c>
      <c r="U41" s="406">
        <v>85.519205776089848</v>
      </c>
      <c r="V41" s="406">
        <v>91.608683968449995</v>
      </c>
      <c r="W41" s="406">
        <v>97.498585129224026</v>
      </c>
      <c r="X41" s="406">
        <v>103.25827807413089</v>
      </c>
      <c r="Y41" s="406">
        <v>108.91765092517063</v>
      </c>
      <c r="Z41" s="406">
        <v>114.45411518614979</v>
      </c>
      <c r="AA41" s="406">
        <v>119.80290580830429</v>
      </c>
      <c r="AB41" s="406">
        <v>124.86789411501414</v>
      </c>
      <c r="AC41" s="406">
        <v>129.5531771191967</v>
      </c>
      <c r="AD41" s="406">
        <v>133.83502037284237</v>
      </c>
      <c r="AE41" s="406">
        <v>137.76343233874667</v>
      </c>
      <c r="AF41" s="406">
        <v>141.4419450929077</v>
      </c>
      <c r="AG41" s="406">
        <v>145.0095255295617</v>
      </c>
      <c r="AH41" s="406">
        <v>148.61570705538492</v>
      </c>
      <c r="AI41" s="406">
        <v>152.36880118965109</v>
      </c>
      <c r="AJ41" s="406">
        <v>156.35198497115897</v>
      </c>
      <c r="AK41" s="406">
        <v>160.63033973960589</v>
      </c>
      <c r="AL41" s="406">
        <v>165.25530349997581</v>
      </c>
      <c r="AM41" s="406">
        <v>170.43370158677237</v>
      </c>
      <c r="AN41" s="406">
        <v>176.09710929047071</v>
      </c>
      <c r="AO41" s="406">
        <v>182.20509392856357</v>
      </c>
      <c r="AP41" s="406">
        <v>188.78440035034208</v>
      </c>
      <c r="AQ41" s="406">
        <v>195.92312791090538</v>
      </c>
      <c r="AR41" s="406">
        <v>203.86137132186715</v>
      </c>
      <c r="AS41" s="406">
        <v>212.71990820177061</v>
      </c>
      <c r="AT41" s="406">
        <v>222.4439832484837</v>
      </c>
      <c r="AU41" s="406">
        <v>232.79580528308233</v>
      </c>
      <c r="AV41" s="406">
        <v>243.71285044799666</v>
      </c>
      <c r="AW41" s="406">
        <v>254.71234846796457</v>
      </c>
      <c r="AX41" s="406">
        <v>265.22560997684747</v>
      </c>
      <c r="AY41" s="406">
        <v>274.77839646390731</v>
      </c>
      <c r="AZ41" s="406">
        <v>283.0103650579851</v>
      </c>
      <c r="BA41" s="406">
        <v>290.57843656035698</v>
      </c>
      <c r="BB41" s="406">
        <v>298.22300067931405</v>
      </c>
      <c r="BC41" s="406">
        <v>305.08264830721515</v>
      </c>
    </row>
    <row r="42" spans="2:55">
      <c r="B42" s="405" t="s">
        <v>355</v>
      </c>
      <c r="C42" s="406">
        <v>35.498904010127113</v>
      </c>
      <c r="D42" s="406">
        <v>26.269310141504857</v>
      </c>
      <c r="E42" s="406">
        <v>18.3040994664401</v>
      </c>
      <c r="F42" s="406">
        <v>12.2106207157362</v>
      </c>
      <c r="G42" s="406">
        <v>8.4074284605080347</v>
      </c>
      <c r="H42" s="406">
        <v>7.0596511810999534</v>
      </c>
      <c r="I42" s="406">
        <v>8.2368358917727829</v>
      </c>
      <c r="J42" s="406">
        <v>11.849626773802557</v>
      </c>
      <c r="K42" s="406">
        <v>17.675268420100618</v>
      </c>
      <c r="L42" s="406">
        <v>25.405658324258201</v>
      </c>
      <c r="M42" s="406">
        <v>34.198586543149432</v>
      </c>
      <c r="N42" s="406">
        <v>43.448561087022867</v>
      </c>
      <c r="O42" s="406">
        <v>52.710186809570871</v>
      </c>
      <c r="P42" s="406">
        <v>61.698540317932107</v>
      </c>
      <c r="Q42" s="406">
        <v>70.25564911906136</v>
      </c>
      <c r="R42" s="406">
        <v>78.360567925983602</v>
      </c>
      <c r="S42" s="406">
        <v>86.075262043502562</v>
      </c>
      <c r="T42" s="406">
        <v>93.446668701511882</v>
      </c>
      <c r="U42" s="406">
        <v>100.49395978998183</v>
      </c>
      <c r="V42" s="406">
        <v>107.21248383179875</v>
      </c>
      <c r="W42" s="406">
        <v>113.76461255317783</v>
      </c>
      <c r="X42" s="406">
        <v>120.21040021699024</v>
      </c>
      <c r="Y42" s="406">
        <v>126.54866235290342</v>
      </c>
      <c r="Z42" s="406">
        <v>132.72497652488667</v>
      </c>
      <c r="AA42" s="406">
        <v>138.64475153626481</v>
      </c>
      <c r="AB42" s="406">
        <v>144.18877394515158</v>
      </c>
      <c r="AC42" s="406">
        <v>149.24137178722319</v>
      </c>
      <c r="AD42" s="406">
        <v>153.77736537811532</v>
      </c>
      <c r="AE42" s="406">
        <v>157.86367343066334</v>
      </c>
      <c r="AF42" s="406">
        <v>161.63096973718069</v>
      </c>
      <c r="AG42" s="406">
        <v>165.25582630281241</v>
      </c>
      <c r="AH42" s="406">
        <v>168.93205212477497</v>
      </c>
      <c r="AI42" s="406">
        <v>172.82219633068743</v>
      </c>
      <c r="AJ42" s="406">
        <v>177.05349098685613</v>
      </c>
      <c r="AK42" s="406">
        <v>181.721360551853</v>
      </c>
      <c r="AL42" s="406">
        <v>186.89863286041663</v>
      </c>
      <c r="AM42" s="406">
        <v>192.84217878208773</v>
      </c>
      <c r="AN42" s="406">
        <v>199.49709406566728</v>
      </c>
      <c r="AO42" s="406">
        <v>206.83265695866743</v>
      </c>
      <c r="AP42" s="406">
        <v>214.88781801073273</v>
      </c>
      <c r="AQ42" s="406">
        <v>223.76558453127384</v>
      </c>
      <c r="AR42" s="406">
        <v>233.69396054757161</v>
      </c>
      <c r="AS42" s="406">
        <v>244.58019973656556</v>
      </c>
      <c r="AT42" s="406">
        <v>256.14595219651414</v>
      </c>
      <c r="AU42" s="406">
        <v>267.96806953109234</v>
      </c>
      <c r="AV42" s="406">
        <v>279.89404441679966</v>
      </c>
      <c r="AW42" s="406">
        <v>291.35943918333027</v>
      </c>
      <c r="AX42" s="406">
        <v>301.89342594089317</v>
      </c>
      <c r="AY42" s="406">
        <v>311.14384038796072</v>
      </c>
      <c r="AZ42" s="406">
        <v>318.85538688544671</v>
      </c>
      <c r="BA42" s="406">
        <v>325.97790161895568</v>
      </c>
      <c r="BB42" s="406">
        <v>332.94949811072769</v>
      </c>
      <c r="BC42" s="406">
        <v>339.82608292580323</v>
      </c>
    </row>
    <row r="43" spans="2:55">
      <c r="B43" s="405" t="s">
        <v>356</v>
      </c>
      <c r="C43" s="406">
        <v>39.617709209552643</v>
      </c>
      <c r="D43" s="406">
        <v>30.139986647496507</v>
      </c>
      <c r="E43" s="406">
        <v>22.561917018566245</v>
      </c>
      <c r="F43" s="406">
        <v>17.292438367793128</v>
      </c>
      <c r="G43" s="406">
        <v>14.472121380673427</v>
      </c>
      <c r="H43" s="406">
        <v>14.181934512247688</v>
      </c>
      <c r="I43" s="406">
        <v>16.488519856535362</v>
      </c>
      <c r="J43" s="406">
        <v>21.305299774736326</v>
      </c>
      <c r="K43" s="406">
        <v>28.415479863166293</v>
      </c>
      <c r="L43" s="406">
        <v>37.001176660649541</v>
      </c>
      <c r="M43" s="406">
        <v>46.453193925685348</v>
      </c>
      <c r="N43" s="406">
        <v>56.218300120314183</v>
      </c>
      <c r="O43" s="406">
        <v>65.911473758157172</v>
      </c>
      <c r="P43" s="406">
        <v>75.300645493622639</v>
      </c>
      <c r="Q43" s="406">
        <v>84.271588465725884</v>
      </c>
      <c r="R43" s="406">
        <v>92.836019948812208</v>
      </c>
      <c r="S43" s="406">
        <v>101.06363403285297</v>
      </c>
      <c r="T43" s="406">
        <v>109.0008957900326</v>
      </c>
      <c r="U43" s="406">
        <v>116.66711867482222</v>
      </c>
      <c r="V43" s="406">
        <v>124.05373062910967</v>
      </c>
      <c r="W43" s="406">
        <v>131.31197417409891</v>
      </c>
      <c r="X43" s="406">
        <v>138.47018116593708</v>
      </c>
      <c r="Y43" s="406">
        <v>145.49347627761904</v>
      </c>
      <c r="Z43" s="406">
        <v>152.29499173998752</v>
      </c>
      <c r="AA43" s="406">
        <v>158.75464506416705</v>
      </c>
      <c r="AB43" s="406">
        <v>164.7267002004873</v>
      </c>
      <c r="AC43" s="406">
        <v>170.07610252443456</v>
      </c>
      <c r="AD43" s="406">
        <v>174.78034154810467</v>
      </c>
      <c r="AE43" s="406">
        <v>178.92581329978213</v>
      </c>
      <c r="AF43" s="406">
        <v>182.67854349012379</v>
      </c>
      <c r="AG43" s="406">
        <v>186.2641037842472</v>
      </c>
      <c r="AH43" s="406">
        <v>189.9499698424905</v>
      </c>
      <c r="AI43" s="406">
        <v>193.96109247484267</v>
      </c>
      <c r="AJ43" s="406">
        <v>198.46927825259758</v>
      </c>
      <c r="AK43" s="406">
        <v>203.60182011312656</v>
      </c>
      <c r="AL43" s="406">
        <v>209.45627161865889</v>
      </c>
      <c r="AM43" s="406">
        <v>216.36944334482266</v>
      </c>
      <c r="AN43" s="406">
        <v>224.29620561823384</v>
      </c>
      <c r="AO43" s="406">
        <v>233.20852180532029</v>
      </c>
      <c r="AP43" s="406">
        <v>243.15125679224181</v>
      </c>
      <c r="AQ43" s="406">
        <v>254.18417059440284</v>
      </c>
      <c r="AR43" s="406">
        <v>266.32586538931446</v>
      </c>
      <c r="AS43" s="406">
        <v>279.23777350226561</v>
      </c>
      <c r="AT43" s="406">
        <v>292.43918557469857</v>
      </c>
      <c r="AU43" s="406">
        <v>305.33872501770242</v>
      </c>
      <c r="AV43" s="406">
        <v>317.76558549186751</v>
      </c>
      <c r="AW43" s="406">
        <v>329.26070222098338</v>
      </c>
      <c r="AX43" s="406">
        <v>339.48400535624029</v>
      </c>
      <c r="AY43" s="406">
        <v>348.19628713213598</v>
      </c>
      <c r="AZ43" s="406">
        <v>355.23626896523473</v>
      </c>
      <c r="BA43" s="406">
        <v>361.26238805399038</v>
      </c>
      <c r="BB43" s="406">
        <v>367.96112466735497</v>
      </c>
      <c r="BC43" s="406">
        <v>375.49482348640896</v>
      </c>
    </row>
    <row r="44" spans="2:55">
      <c r="B44" s="405" t="s">
        <v>357</v>
      </c>
      <c r="C44" s="406">
        <v>42.988275384037891</v>
      </c>
      <c r="D44" s="406">
        <v>33.86206712980799</v>
      </c>
      <c r="E44" s="406">
        <v>27.124148341468398</v>
      </c>
      <c r="F44" s="406">
        <v>22.880404392648046</v>
      </c>
      <c r="G44" s="406">
        <v>21.179780115227423</v>
      </c>
      <c r="H44" s="406">
        <v>22.099511545004901</v>
      </c>
      <c r="I44" s="406">
        <v>25.704115093509813</v>
      </c>
      <c r="J44" s="406">
        <v>31.908488955055724</v>
      </c>
      <c r="K44" s="406">
        <v>39.931280349748107</v>
      </c>
      <c r="L44" s="406">
        <v>49.206400409124782</v>
      </c>
      <c r="M44" s="406">
        <v>59.179358637919165</v>
      </c>
      <c r="N44" s="406">
        <v>69.363537338741281</v>
      </c>
      <c r="O44" s="406">
        <v>79.433462897617574</v>
      </c>
      <c r="P44" s="406">
        <v>89.206150670080063</v>
      </c>
      <c r="Q44" s="406">
        <v>98.605894988197136</v>
      </c>
      <c r="R44" s="406">
        <v>107.65536928231802</v>
      </c>
      <c r="S44" s="406">
        <v>116.42712921850222</v>
      </c>
      <c r="T44" s="406">
        <v>124.97075965402507</v>
      </c>
      <c r="U44" s="406">
        <v>133.30280624840495</v>
      </c>
      <c r="V44" s="406">
        <v>141.40793046163819</v>
      </c>
      <c r="W44" s="406">
        <v>149.40220153732227</v>
      </c>
      <c r="X44" s="406">
        <v>157.28006366756239</v>
      </c>
      <c r="Y44" s="406">
        <v>164.97240508274348</v>
      </c>
      <c r="Z44" s="406">
        <v>172.36523389628204</v>
      </c>
      <c r="AA44" s="406">
        <v>179.30886670191612</v>
      </c>
      <c r="AB44" s="406">
        <v>185.63099656786827</v>
      </c>
      <c r="AC44" s="406">
        <v>191.17920361059697</v>
      </c>
      <c r="AD44" s="406">
        <v>195.93371396297886</v>
      </c>
      <c r="AE44" s="406">
        <v>200.00804674451504</v>
      </c>
      <c r="AF44" s="406">
        <v>203.61484716221179</v>
      </c>
      <c r="AG44" s="406">
        <v>207.06087530996567</v>
      </c>
      <c r="AH44" s="406">
        <v>210.69850309966733</v>
      </c>
      <c r="AI44" s="406">
        <v>214.81799791759431</v>
      </c>
      <c r="AJ44" s="406">
        <v>219.63961391197017</v>
      </c>
      <c r="AK44" s="406">
        <v>225.32740996975878</v>
      </c>
      <c r="AL44" s="406">
        <v>232.03198000545564</v>
      </c>
      <c r="AM44" s="406">
        <v>240.17635540913849</v>
      </c>
      <c r="AN44" s="406">
        <v>249.71806414527975</v>
      </c>
      <c r="AO44" s="406">
        <v>260.62369065510262</v>
      </c>
      <c r="AP44" s="406">
        <v>272.88036005726468</v>
      </c>
      <c r="AQ44" s="406">
        <v>286.28874953208191</v>
      </c>
      <c r="AR44" s="406">
        <v>300.62545091283715</v>
      </c>
      <c r="AS44" s="406">
        <v>315.32697820210745</v>
      </c>
      <c r="AT44" s="406">
        <v>329.72696802257519</v>
      </c>
      <c r="AU44" s="406">
        <v>343.12873487746685</v>
      </c>
      <c r="AV44" s="406">
        <v>355.55104963137416</v>
      </c>
      <c r="AW44" s="406">
        <v>366.67460096903324</v>
      </c>
      <c r="AX44" s="406">
        <v>376.28064381773078</v>
      </c>
      <c r="AY44" s="406">
        <v>384.23084906372122</v>
      </c>
      <c r="AZ44" s="406">
        <v>389.80768233349841</v>
      </c>
      <c r="BA44" s="406">
        <v>394.98339791466475</v>
      </c>
      <c r="BB44" s="406">
        <v>401.91416952070045</v>
      </c>
      <c r="BC44" s="406">
        <v>410.74575255630754</v>
      </c>
    </row>
    <row r="45" spans="2:55">
      <c r="B45" s="405" t="s">
        <v>358</v>
      </c>
      <c r="C45" s="406">
        <v>46.14398670313372</v>
      </c>
      <c r="D45" s="406">
        <v>37.861972906706399</v>
      </c>
      <c r="E45" s="406">
        <v>32.185095348007764</v>
      </c>
      <c r="F45" s="406">
        <v>29.119404829645486</v>
      </c>
      <c r="G45" s="406">
        <v>28.710005681417478</v>
      </c>
      <c r="H45" s="406">
        <v>31.031624357858604</v>
      </c>
      <c r="I45" s="406">
        <v>36.144449803053448</v>
      </c>
      <c r="J45" s="406">
        <v>43.333658673156151</v>
      </c>
      <c r="K45" s="406">
        <v>52.08952354637001</v>
      </c>
      <c r="L45" s="406">
        <v>61.902879246381737</v>
      </c>
      <c r="M45" s="406">
        <v>72.290147184688195</v>
      </c>
      <c r="N45" s="406">
        <v>82.830996634384306</v>
      </c>
      <c r="O45" s="406">
        <v>93.255787485592251</v>
      </c>
      <c r="P45" s="406">
        <v>103.42545380366467</v>
      </c>
      <c r="Q45" s="406">
        <v>113.27932159904816</v>
      </c>
      <c r="R45" s="406">
        <v>122.84583719253187</v>
      </c>
      <c r="S45" s="406">
        <v>132.20512755383831</v>
      </c>
      <c r="T45" s="406">
        <v>141.40689420442763</v>
      </c>
      <c r="U45" s="406">
        <v>150.46233546853452</v>
      </c>
      <c r="V45" s="406">
        <v>159.32279482510953</v>
      </c>
      <c r="W45" s="406">
        <v>168.06674237822713</v>
      </c>
      <c r="X45" s="406">
        <v>176.6540504295422</v>
      </c>
      <c r="Y45" s="406">
        <v>184.98756040772241</v>
      </c>
      <c r="Z45" s="406">
        <v>192.92103100629745</v>
      </c>
      <c r="AA45" s="406">
        <v>200.27497819112313</v>
      </c>
      <c r="AB45" s="406">
        <v>206.85187995738218</v>
      </c>
      <c r="AC45" s="406">
        <v>212.47839560805599</v>
      </c>
      <c r="AD45" s="406">
        <v>217.14341901186665</v>
      </c>
      <c r="AE45" s="406">
        <v>220.99826589838619</v>
      </c>
      <c r="AF45" s="406">
        <v>224.33710424766232</v>
      </c>
      <c r="AG45" s="406">
        <v>227.56113343171606</v>
      </c>
      <c r="AH45" s="406">
        <v>231.11418034284773</v>
      </c>
      <c r="AI45" s="406">
        <v>235.35954305904278</v>
      </c>
      <c r="AJ45" s="406">
        <v>240.57353100461398</v>
      </c>
      <c r="AK45" s="406">
        <v>246.99008219034991</v>
      </c>
      <c r="AL45" s="406">
        <v>254.81452267631076</v>
      </c>
      <c r="AM45" s="406">
        <v>264.56116819430332</v>
      </c>
      <c r="AN45" s="406">
        <v>276.18121281307702</v>
      </c>
      <c r="AO45" s="406">
        <v>289.56486292888633</v>
      </c>
      <c r="AP45" s="406">
        <v>304.4061206827808</v>
      </c>
      <c r="AQ45" s="406">
        <v>320.20407252039752</v>
      </c>
      <c r="AR45" s="406">
        <v>336.51824146471296</v>
      </c>
      <c r="AS45" s="406">
        <v>352.57568628911071</v>
      </c>
      <c r="AT45" s="406">
        <v>367.58998878195763</v>
      </c>
      <c r="AU45" s="406">
        <v>380.96575390181914</v>
      </c>
      <c r="AV45" s="406">
        <v>392.96204154850699</v>
      </c>
      <c r="AW45" s="406">
        <v>403.39055927107535</v>
      </c>
      <c r="AX45" s="406">
        <v>412.14175409092746</v>
      </c>
      <c r="AY45" s="406">
        <v>418.49563707433924</v>
      </c>
      <c r="AZ45" s="406">
        <v>422.80698278647009</v>
      </c>
      <c r="BA45" s="406">
        <v>427.55266306017438</v>
      </c>
      <c r="BB45" s="406">
        <v>435.30719527480136</v>
      </c>
      <c r="BC45" s="406">
        <v>446.21699305686184</v>
      </c>
    </row>
    <row r="46" spans="2:55">
      <c r="B46" s="405" t="s">
        <v>359</v>
      </c>
      <c r="C46" s="406">
        <v>49.540670753830824</v>
      </c>
      <c r="D46" s="406">
        <v>42.344688142123609</v>
      </c>
      <c r="E46" s="406">
        <v>37.898752047479604</v>
      </c>
      <c r="F46" s="406">
        <v>36.205430962384476</v>
      </c>
      <c r="G46" s="406">
        <v>37.307758691160124</v>
      </c>
      <c r="H46" s="406">
        <v>41.274797500949653</v>
      </c>
      <c r="I46" s="406">
        <v>47.459067208223516</v>
      </c>
      <c r="J46" s="406">
        <v>55.439093227251789</v>
      </c>
      <c r="K46" s="406">
        <v>64.762440609973183</v>
      </c>
      <c r="L46" s="406">
        <v>74.995417862649759</v>
      </c>
      <c r="M46" s="406">
        <v>85.725685359322881</v>
      </c>
      <c r="N46" s="406">
        <v>96.595607973409699</v>
      </c>
      <c r="O46" s="406">
        <v>107.38646037993216</v>
      </c>
      <c r="P46" s="406">
        <v>117.97752833787176</v>
      </c>
      <c r="Q46" s="406">
        <v>128.31765284273285</v>
      </c>
      <c r="R46" s="406">
        <v>138.44677001378386</v>
      </c>
      <c r="S46" s="406">
        <v>148.44972312441212</v>
      </c>
      <c r="T46" s="406">
        <v>158.37433576190531</v>
      </c>
      <c r="U46" s="406">
        <v>168.19718143814541</v>
      </c>
      <c r="V46" s="406">
        <v>177.8334796044926</v>
      </c>
      <c r="W46" s="406">
        <v>187.32288276566663</v>
      </c>
      <c r="X46" s="406">
        <v>196.59815637338511</v>
      </c>
      <c r="Y46" s="406">
        <v>205.52791515063905</v>
      </c>
      <c r="Z46" s="406">
        <v>213.9333639860086</v>
      </c>
      <c r="AA46" s="406">
        <v>221.6065085253486</v>
      </c>
      <c r="AB46" s="406">
        <v>228.31898436923683</v>
      </c>
      <c r="AC46" s="406">
        <v>233.87918286629511</v>
      </c>
      <c r="AD46" s="406">
        <v>238.29279170052345</v>
      </c>
      <c r="AE46" s="406">
        <v>241.78590534032563</v>
      </c>
      <c r="AF46" s="406">
        <v>244.748554405985</v>
      </c>
      <c r="AG46" s="406">
        <v>247.6849124356832</v>
      </c>
      <c r="AH46" s="406">
        <v>251.1435074045786</v>
      </c>
      <c r="AI46" s="406">
        <v>255.57293820416561</v>
      </c>
      <c r="AJ46" s="406">
        <v>261.34575508268324</v>
      </c>
      <c r="AK46" s="406">
        <v>268.77010696325954</v>
      </c>
      <c r="AL46" s="406">
        <v>278.10562634068697</v>
      </c>
      <c r="AM46" s="406">
        <v>289.9642233574545</v>
      </c>
      <c r="AN46" s="406">
        <v>304.21281535058614</v>
      </c>
      <c r="AO46" s="406">
        <v>320.40512767726892</v>
      </c>
      <c r="AP46" s="406">
        <v>337.89050044349659</v>
      </c>
      <c r="AQ46" s="406">
        <v>355.88423090432684</v>
      </c>
      <c r="AR46" s="406">
        <v>373.74836712196236</v>
      </c>
      <c r="AS46" s="406">
        <v>390.56831741853347</v>
      </c>
      <c r="AT46" s="406">
        <v>405.65882800738075</v>
      </c>
      <c r="AU46" s="406">
        <v>418.56114187109836</v>
      </c>
      <c r="AV46" s="406">
        <v>429.78470852160495</v>
      </c>
      <c r="AW46" s="406">
        <v>439.26030573473128</v>
      </c>
      <c r="AX46" s="406">
        <v>446.26227974684355</v>
      </c>
      <c r="AY46" s="406">
        <v>451.21588919752912</v>
      </c>
      <c r="AZ46" s="406">
        <v>454.62712946424023</v>
      </c>
      <c r="BA46" s="406">
        <v>459.4273011205533</v>
      </c>
      <c r="BB46" s="406">
        <v>468.72851440487079</v>
      </c>
      <c r="BC46" s="406">
        <v>482.18458267015501</v>
      </c>
    </row>
    <row r="47" spans="2:55">
      <c r="B47" s="405" t="s">
        <v>360</v>
      </c>
      <c r="C47" s="406">
        <v>53.393110301753048</v>
      </c>
      <c r="D47" s="406">
        <v>47.472586382475924</v>
      </c>
      <c r="E47" s="406">
        <v>44.478778559397369</v>
      </c>
      <c r="F47" s="406">
        <v>44.413404302703924</v>
      </c>
      <c r="G47" s="406">
        <v>47.312936301782656</v>
      </c>
      <c r="H47" s="406">
        <v>52.450902985033331</v>
      </c>
      <c r="I47" s="406">
        <v>59.497455809270711</v>
      </c>
      <c r="J47" s="406">
        <v>68.087165433183486</v>
      </c>
      <c r="K47" s="406">
        <v>77.845951166366305</v>
      </c>
      <c r="L47" s="406">
        <v>88.4169449345316</v>
      </c>
      <c r="M47" s="406">
        <v>99.455691791146222</v>
      </c>
      <c r="N47" s="406">
        <v>110.66268694238201</v>
      </c>
      <c r="O47" s="406">
        <v>121.84229331499201</v>
      </c>
      <c r="P47" s="406">
        <v>132.88622765489987</v>
      </c>
      <c r="Q47" s="406">
        <v>143.75979450692358</v>
      </c>
      <c r="R47" s="406">
        <v>154.51142915379677</v>
      </c>
      <c r="S47" s="406">
        <v>165.229675647113</v>
      </c>
      <c r="T47" s="406">
        <v>175.92830960145861</v>
      </c>
      <c r="U47" s="406">
        <v>186.54620484071049</v>
      </c>
      <c r="V47" s="406">
        <v>196.96056439325318</v>
      </c>
      <c r="W47" s="406">
        <v>207.1806941022185</v>
      </c>
      <c r="X47" s="406">
        <v>217.10518543411425</v>
      </c>
      <c r="Y47" s="406">
        <v>226.56813044373206</v>
      </c>
      <c r="Z47" s="406">
        <v>235.35948922963328</v>
      </c>
      <c r="AA47" s="406">
        <v>243.23555726109336</v>
      </c>
      <c r="AB47" s="406">
        <v>249.93861280026502</v>
      </c>
      <c r="AC47" s="406">
        <v>255.26216189743516</v>
      </c>
      <c r="AD47" s="406">
        <v>259.26578336206853</v>
      </c>
      <c r="AE47" s="406">
        <v>262.26457744946958</v>
      </c>
      <c r="AF47" s="406">
        <v>264.75369487304272</v>
      </c>
      <c r="AG47" s="406">
        <v>267.35727673872441</v>
      </c>
      <c r="AH47" s="406">
        <v>270.74781062224042</v>
      </c>
      <c r="AI47" s="406">
        <v>275.50997328957243</v>
      </c>
      <c r="AJ47" s="406">
        <v>282.12196483584512</v>
      </c>
      <c r="AK47" s="406">
        <v>290.96951487589087</v>
      </c>
      <c r="AL47" s="406">
        <v>302.3657093482488</v>
      </c>
      <c r="AM47" s="406">
        <v>316.95494770604756</v>
      </c>
      <c r="AN47" s="406">
        <v>334.23142901132212</v>
      </c>
      <c r="AO47" s="406">
        <v>353.34780051484864</v>
      </c>
      <c r="AP47" s="406">
        <v>373.32141139663736</v>
      </c>
      <c r="AQ47" s="406">
        <v>393.09278194493555</v>
      </c>
      <c r="AR47" s="406">
        <v>411.90454087092172</v>
      </c>
      <c r="AS47" s="406">
        <v>428.93893671037949</v>
      </c>
      <c r="AT47" s="406">
        <v>443.64962848981611</v>
      </c>
      <c r="AU47" s="406">
        <v>455.70098702016634</v>
      </c>
      <c r="AV47" s="406">
        <v>465.86519957750141</v>
      </c>
      <c r="AW47" s="406">
        <v>473.41083609641487</v>
      </c>
      <c r="AX47" s="406">
        <v>478.85172265952031</v>
      </c>
      <c r="AY47" s="406">
        <v>482.77918260544396</v>
      </c>
      <c r="AZ47" s="406">
        <v>485.70506114238691</v>
      </c>
      <c r="BA47" s="406">
        <v>491.1475085324422</v>
      </c>
      <c r="BB47" s="406">
        <v>502.36470613858353</v>
      </c>
      <c r="BC47" s="406">
        <v>519.5725041959156</v>
      </c>
    </row>
    <row r="48" spans="2:55">
      <c r="B48" s="405" t="s">
        <v>361</v>
      </c>
      <c r="C48" s="406">
        <v>57.870221537412192</v>
      </c>
      <c r="D48" s="406">
        <v>53.477804729230968</v>
      </c>
      <c r="E48" s="406">
        <v>52.234984384401372</v>
      </c>
      <c r="F48" s="406">
        <v>54.136563976997749</v>
      </c>
      <c r="G48" s="406">
        <v>58.31639350480458</v>
      </c>
      <c r="H48" s="406">
        <v>64.400450877263381</v>
      </c>
      <c r="I48" s="406">
        <v>72.111564012131637</v>
      </c>
      <c r="J48" s="406">
        <v>81.16427878783017</v>
      </c>
      <c r="K48" s="406">
        <v>91.265174613188378</v>
      </c>
      <c r="L48" s="406">
        <v>102.13144841160008</v>
      </c>
      <c r="M48" s="406">
        <v>113.48251561518967</v>
      </c>
      <c r="N48" s="406">
        <v>125.04647713720087</v>
      </c>
      <c r="O48" s="406">
        <v>136.64462347707686</v>
      </c>
      <c r="P48" s="406">
        <v>148.18950566008712</v>
      </c>
      <c r="Q48" s="406">
        <v>159.65986709597138</v>
      </c>
      <c r="R48" s="406">
        <v>171.11235688843632</v>
      </c>
      <c r="S48" s="406">
        <v>182.60393171468124</v>
      </c>
      <c r="T48" s="406">
        <v>194.11130669377653</v>
      </c>
      <c r="U48" s="406">
        <v>205.53316050579284</v>
      </c>
      <c r="V48" s="406">
        <v>216.7183312190615</v>
      </c>
      <c r="W48" s="406">
        <v>227.63700214777353</v>
      </c>
      <c r="X48" s="406">
        <v>238.15373663579456</v>
      </c>
      <c r="Y48" s="406">
        <v>248.06961683687769</v>
      </c>
      <c r="Z48" s="406">
        <v>257.13436795940561</v>
      </c>
      <c r="AA48" s="406">
        <v>265.06976289618899</v>
      </c>
      <c r="AB48" s="406">
        <v>271.58988558964836</v>
      </c>
      <c r="AC48" s="406">
        <v>276.50827593143339</v>
      </c>
      <c r="AD48" s="406">
        <v>279.94936313419464</v>
      </c>
      <c r="AE48" s="406">
        <v>282.32551746103263</v>
      </c>
      <c r="AF48" s="406">
        <v>284.25649704689312</v>
      </c>
      <c r="AG48" s="406">
        <v>286.51052506781656</v>
      </c>
      <c r="AH48" s="406">
        <v>289.94996276267005</v>
      </c>
      <c r="AI48" s="406">
        <v>295.31418469096474</v>
      </c>
      <c r="AJ48" s="406">
        <v>303.1977513969515</v>
      </c>
      <c r="AK48" s="406">
        <v>314.06800137415433</v>
      </c>
      <c r="AL48" s="406">
        <v>328.20842682469646</v>
      </c>
      <c r="AM48" s="406">
        <v>346.00013480381369</v>
      </c>
      <c r="AN48" s="406">
        <v>366.48529517156197</v>
      </c>
      <c r="AO48" s="406">
        <v>388.41873359974505</v>
      </c>
      <c r="AP48" s="406">
        <v>410.48634352140522</v>
      </c>
      <c r="AQ48" s="406">
        <v>431.42387206437081</v>
      </c>
      <c r="AR48" s="406">
        <v>450.62546589104824</v>
      </c>
      <c r="AS48" s="406">
        <v>467.41028288907063</v>
      </c>
      <c r="AT48" s="406">
        <v>481.35633898662297</v>
      </c>
      <c r="AU48" s="406">
        <v>492.23049638107352</v>
      </c>
      <c r="AV48" s="406">
        <v>500.24572059272367</v>
      </c>
      <c r="AW48" s="406">
        <v>506.03167283150168</v>
      </c>
      <c r="AX48" s="406">
        <v>510.28952563471853</v>
      </c>
      <c r="AY48" s="406">
        <v>513.62125444143498</v>
      </c>
      <c r="AZ48" s="406">
        <v>516.56252527191566</v>
      </c>
      <c r="BA48" s="406">
        <v>522.80026675124896</v>
      </c>
      <c r="BB48" s="406">
        <v>537.05659586565537</v>
      </c>
      <c r="BC48" s="406">
        <v>559.62824978132824</v>
      </c>
    </row>
    <row r="49" spans="2:55">
      <c r="B49" s="405" t="s">
        <v>362</v>
      </c>
      <c r="C49" s="406">
        <v>63.222334216240419</v>
      </c>
      <c r="D49" s="406">
        <v>60.710631359878988</v>
      </c>
      <c r="E49" s="406">
        <v>61.627092351705478</v>
      </c>
      <c r="F49" s="406">
        <v>64.930693187596333</v>
      </c>
      <c r="G49" s="406">
        <v>70.149550365967272</v>
      </c>
      <c r="H49" s="406">
        <v>76.964337941957936</v>
      </c>
      <c r="I49" s="406">
        <v>85.177573874672973</v>
      </c>
      <c r="J49" s="406">
        <v>94.587134338483892</v>
      </c>
      <c r="K49" s="406">
        <v>104.97784678042485</v>
      </c>
      <c r="L49" s="406">
        <v>116.1381208069616</v>
      </c>
      <c r="M49" s="406">
        <v>127.81745951335479</v>
      </c>
      <c r="N49" s="406">
        <v>139.76510236821991</v>
      </c>
      <c r="O49" s="406">
        <v>151.82980132632238</v>
      </c>
      <c r="P49" s="406">
        <v>163.94191538401211</v>
      </c>
      <c r="Q49" s="406">
        <v>176.09436411937531</v>
      </c>
      <c r="R49" s="406">
        <v>188.31227228412266</v>
      </c>
      <c r="S49" s="406">
        <v>200.61849501257615</v>
      </c>
      <c r="T49" s="406">
        <v>212.94999334785334</v>
      </c>
      <c r="U49" s="406">
        <v>225.17655505273177</v>
      </c>
      <c r="V49" s="406">
        <v>237.10783776881902</v>
      </c>
      <c r="W49" s="406">
        <v>248.6746375725325</v>
      </c>
      <c r="X49" s="406">
        <v>259.70985936418418</v>
      </c>
      <c r="Y49" s="406">
        <v>269.97060728178968</v>
      </c>
      <c r="Z49" s="406">
        <v>279.16727175263742</v>
      </c>
      <c r="AA49" s="406">
        <v>286.98700454383146</v>
      </c>
      <c r="AB49" s="406">
        <v>293.15262107199203</v>
      </c>
      <c r="AC49" s="406">
        <v>297.50134038154852</v>
      </c>
      <c r="AD49" s="406">
        <v>300.22512109876402</v>
      </c>
      <c r="AE49" s="406">
        <v>301.85369926580944</v>
      </c>
      <c r="AF49" s="406">
        <v>303.15889298517862</v>
      </c>
      <c r="AG49" s="406">
        <v>305.13328488029629</v>
      </c>
      <c r="AH49" s="406">
        <v>308.86269162806917</v>
      </c>
      <c r="AI49" s="406">
        <v>315.26554027963965</v>
      </c>
      <c r="AJ49" s="406">
        <v>325.06681207344553</v>
      </c>
      <c r="AK49" s="406">
        <v>338.72817485933763</v>
      </c>
      <c r="AL49" s="406">
        <v>356.15231148066925</v>
      </c>
      <c r="AM49" s="406">
        <v>377.39583032914851</v>
      </c>
      <c r="AN49" s="406">
        <v>401.04157993073551</v>
      </c>
      <c r="AO49" s="406">
        <v>425.4319172687712</v>
      </c>
      <c r="AP49" s="406">
        <v>448.98734673265284</v>
      </c>
      <c r="AQ49" s="406">
        <v>470.52307826481052</v>
      </c>
      <c r="AR49" s="406">
        <v>489.64362599635086</v>
      </c>
      <c r="AS49" s="406">
        <v>505.78818492267061</v>
      </c>
      <c r="AT49" s="406">
        <v>518.63540257212276</v>
      </c>
      <c r="AU49" s="406">
        <v>527.08910514444472</v>
      </c>
      <c r="AV49" s="406">
        <v>533.09181654147335</v>
      </c>
      <c r="AW49" s="406">
        <v>537.49071521237238</v>
      </c>
      <c r="AX49" s="406">
        <v>541.00680032702007</v>
      </c>
      <c r="AY49" s="406">
        <v>544.2744298379572</v>
      </c>
      <c r="AZ49" s="406">
        <v>547.21603764116765</v>
      </c>
      <c r="BA49" s="406">
        <v>555.13578388595897</v>
      </c>
      <c r="BB49" s="406">
        <v>573.965508561673</v>
      </c>
      <c r="BC49" s="406">
        <v>604.14095670122413</v>
      </c>
    </row>
    <row r="50" spans="2:55">
      <c r="B50" s="405" t="s">
        <v>363</v>
      </c>
      <c r="C50" s="406">
        <v>69.84614224919288</v>
      </c>
      <c r="D50" s="406">
        <v>69.714977619845968</v>
      </c>
      <c r="E50" s="406">
        <v>72.170751296859478</v>
      </c>
      <c r="F50" s="406">
        <v>76.618286883203481</v>
      </c>
      <c r="G50" s="406">
        <v>82.641545728551208</v>
      </c>
      <c r="H50" s="406">
        <v>90.007664308324692</v>
      </c>
      <c r="I50" s="406">
        <v>98.603059743263344</v>
      </c>
      <c r="J50" s="406">
        <v>108.30672606785181</v>
      </c>
      <c r="K50" s="406">
        <v>118.97996086875601</v>
      </c>
      <c r="L50" s="406">
        <v>130.44503745671463</v>
      </c>
      <c r="M50" s="406">
        <v>142.47466452836443</v>
      </c>
      <c r="N50" s="406">
        <v>154.85245879961971</v>
      </c>
      <c r="O50" s="406">
        <v>167.4522017270148</v>
      </c>
      <c r="P50" s="406">
        <v>180.22408878652027</v>
      </c>
      <c r="Q50" s="406">
        <v>193.12999917438427</v>
      </c>
      <c r="R50" s="406">
        <v>206.16066482771225</v>
      </c>
      <c r="S50" s="406">
        <v>219.30253371090595</v>
      </c>
      <c r="T50" s="406">
        <v>232.46693789774949</v>
      </c>
      <c r="U50" s="406">
        <v>245.48169705439491</v>
      </c>
      <c r="V50" s="406">
        <v>258.11651689304608</v>
      </c>
      <c r="W50" s="406">
        <v>270.26492823767921</v>
      </c>
      <c r="X50" s="406">
        <v>281.7155567979014</v>
      </c>
      <c r="Y50" s="406">
        <v>292.18228536516858</v>
      </c>
      <c r="Z50" s="406">
        <v>301.334571371062</v>
      </c>
      <c r="AA50" s="406">
        <v>308.86650761224934</v>
      </c>
      <c r="AB50" s="406">
        <v>314.51047189564554</v>
      </c>
      <c r="AC50" s="406">
        <v>318.1179826490814</v>
      </c>
      <c r="AD50" s="406">
        <v>319.96315820763812</v>
      </c>
      <c r="AE50" s="406">
        <v>320.72136838152727</v>
      </c>
      <c r="AF50" s="406">
        <v>321.41183830737577</v>
      </c>
      <c r="AG50" s="406">
        <v>323.29867127746297</v>
      </c>
      <c r="AH50" s="406">
        <v>327.73869111924154</v>
      </c>
      <c r="AI50" s="406">
        <v>335.86323619693212</v>
      </c>
      <c r="AJ50" s="406">
        <v>348.44077767574765</v>
      </c>
      <c r="AK50" s="406">
        <v>365.52895943813814</v>
      </c>
      <c r="AL50" s="406">
        <v>386.54548134730391</v>
      </c>
      <c r="AM50" s="406">
        <v>411.25288740399043</v>
      </c>
      <c r="AN50" s="406">
        <v>437.74165708628391</v>
      </c>
      <c r="AO50" s="406">
        <v>463.9958907176445</v>
      </c>
      <c r="AP50" s="406">
        <v>488.48168070110745</v>
      </c>
      <c r="AQ50" s="406">
        <v>510.13832377550597</v>
      </c>
      <c r="AR50" s="406">
        <v>528.78377739512143</v>
      </c>
      <c r="AS50" s="406">
        <v>543.94802381152704</v>
      </c>
      <c r="AT50" s="406">
        <v>554.30793726352488</v>
      </c>
      <c r="AU50" s="406">
        <v>560.41749669711089</v>
      </c>
      <c r="AV50" s="406">
        <v>564.75713357064956</v>
      </c>
      <c r="AW50" s="406">
        <v>568.20976218991257</v>
      </c>
      <c r="AX50" s="406">
        <v>571.54421979447761</v>
      </c>
      <c r="AY50" s="406">
        <v>574.7111621217847</v>
      </c>
      <c r="AZ50" s="406">
        <v>578.37903281362128</v>
      </c>
      <c r="BA50" s="406">
        <v>589.21804449353249</v>
      </c>
      <c r="BB50" s="406">
        <v>614.8204188807008</v>
      </c>
      <c r="BC50" s="406">
        <v>652.99617669045506</v>
      </c>
    </row>
    <row r="51" spans="2:55">
      <c r="B51" s="405" t="s">
        <v>364</v>
      </c>
      <c r="C51" s="406">
        <v>78.394054675279705</v>
      </c>
      <c r="D51" s="406">
        <v>79.959758773636736</v>
      </c>
      <c r="E51" s="406">
        <v>83.680117261312475</v>
      </c>
      <c r="F51" s="406">
        <v>89.016182430827783</v>
      </c>
      <c r="G51" s="406">
        <v>95.645288818138056</v>
      </c>
      <c r="H51" s="406">
        <v>103.42791687297152</v>
      </c>
      <c r="I51" s="406">
        <v>112.33166464769664</v>
      </c>
      <c r="J51" s="406">
        <v>122.31611043106764</v>
      </c>
      <c r="K51" s="406">
        <v>133.27628570191422</v>
      </c>
      <c r="L51" s="406">
        <v>145.06153091030922</v>
      </c>
      <c r="M51" s="406">
        <v>157.48453444850085</v>
      </c>
      <c r="N51" s="406">
        <v>170.36181652744807</v>
      </c>
      <c r="O51" s="406">
        <v>183.59678491526765</v>
      </c>
      <c r="P51" s="406">
        <v>197.10701627765195</v>
      </c>
      <c r="Q51" s="406">
        <v>210.81996947806391</v>
      </c>
      <c r="R51" s="406">
        <v>224.68880254560304</v>
      </c>
      <c r="S51" s="406">
        <v>238.68232612492625</v>
      </c>
      <c r="T51" s="406">
        <v>252.6714339704975</v>
      </c>
      <c r="U51" s="406">
        <v>266.44075668861564</v>
      </c>
      <c r="V51" s="406">
        <v>279.72191619479418</v>
      </c>
      <c r="W51" s="406">
        <v>292.35441651997894</v>
      </c>
      <c r="X51" s="406">
        <v>304.08428734848917</v>
      </c>
      <c r="Y51" s="406">
        <v>314.57893720551988</v>
      </c>
      <c r="Z51" s="406">
        <v>323.51474132123042</v>
      </c>
      <c r="AA51" s="406">
        <v>330.59305200835286</v>
      </c>
      <c r="AB51" s="406">
        <v>335.53955305736707</v>
      </c>
      <c r="AC51" s="406">
        <v>338.21958071476473</v>
      </c>
      <c r="AD51" s="406">
        <v>339.00939032586206</v>
      </c>
      <c r="AE51" s="406">
        <v>338.84070887355921</v>
      </c>
      <c r="AF51" s="406">
        <v>339.04145748579191</v>
      </c>
      <c r="AG51" s="406">
        <v>341.21872124757175</v>
      </c>
      <c r="AH51" s="406">
        <v>347.07036472212832</v>
      </c>
      <c r="AI51" s="406">
        <v>357.86528826133417</v>
      </c>
      <c r="AJ51" s="406">
        <v>373.96187106482824</v>
      </c>
      <c r="AK51" s="406">
        <v>394.88401040729372</v>
      </c>
      <c r="AL51" s="406">
        <v>419.54716459147437</v>
      </c>
      <c r="AM51" s="406">
        <v>447.43825996375637</v>
      </c>
      <c r="AN51" s="406">
        <v>476.19450881448222</v>
      </c>
      <c r="AO51" s="406">
        <v>503.77906614606098</v>
      </c>
      <c r="AP51" s="406">
        <v>528.74442468370728</v>
      </c>
      <c r="AQ51" s="406">
        <v>550.1265247364945</v>
      </c>
      <c r="AR51" s="406">
        <v>567.95482404406675</v>
      </c>
      <c r="AS51" s="406">
        <v>580.5549842134526</v>
      </c>
      <c r="AT51" s="406">
        <v>588.50089884677243</v>
      </c>
      <c r="AU51" s="406">
        <v>592.55814595237416</v>
      </c>
      <c r="AV51" s="406">
        <v>595.65005397003938</v>
      </c>
      <c r="AW51" s="406">
        <v>598.73415912152632</v>
      </c>
      <c r="AX51" s="406">
        <v>601.80067716901522</v>
      </c>
      <c r="AY51" s="406">
        <v>605.6696914859458</v>
      </c>
      <c r="AZ51" s="406">
        <v>611.10726135228947</v>
      </c>
      <c r="BA51" s="406">
        <v>626.70806343111087</v>
      </c>
      <c r="BB51" s="406">
        <v>659.0685560075616</v>
      </c>
      <c r="BC51" s="406">
        <v>708.47657262865471</v>
      </c>
    </row>
    <row r="52" spans="2:55">
      <c r="B52" s="405" t="s">
        <v>365</v>
      </c>
      <c r="C52" s="406">
        <v>88.278975688851844</v>
      </c>
      <c r="D52" s="406">
        <v>91.25201749837241</v>
      </c>
      <c r="E52" s="406">
        <v>95.959514622519549</v>
      </c>
      <c r="F52" s="406">
        <v>101.96404030256754</v>
      </c>
      <c r="G52" s="406">
        <v>109.0467133538132</v>
      </c>
      <c r="H52" s="406">
        <v>117.16037428823634</v>
      </c>
      <c r="I52" s="406">
        <v>126.3540172329344</v>
      </c>
      <c r="J52" s="406">
        <v>136.61720929502332</v>
      </c>
      <c r="K52" s="406">
        <v>147.87056512725545</v>
      </c>
      <c r="L52" s="406">
        <v>160.01322764373811</v>
      </c>
      <c r="M52" s="406">
        <v>172.89791710457899</v>
      </c>
      <c r="N52" s="406">
        <v>186.38257202853907</v>
      </c>
      <c r="O52" s="406">
        <v>200.33916537391386</v>
      </c>
      <c r="P52" s="406">
        <v>214.64793617201499</v>
      </c>
      <c r="Q52" s="406">
        <v>229.19746659913022</v>
      </c>
      <c r="R52" s="406">
        <v>243.92637505488923</v>
      </c>
      <c r="S52" s="406">
        <v>258.77048700797025</v>
      </c>
      <c r="T52" s="406">
        <v>273.56008383100061</v>
      </c>
      <c r="U52" s="406">
        <v>288.03836132592033</v>
      </c>
      <c r="V52" s="406">
        <v>301.87651263939824</v>
      </c>
      <c r="W52" s="406">
        <v>314.85960650700986</v>
      </c>
      <c r="X52" s="406">
        <v>326.68731911063912</v>
      </c>
      <c r="Y52" s="406">
        <v>337.03763581056643</v>
      </c>
      <c r="Z52" s="406">
        <v>345.59418927338487</v>
      </c>
      <c r="AA52" s="406">
        <v>352.04450773467698</v>
      </c>
      <c r="AB52" s="406">
        <v>356.09912438290206</v>
      </c>
      <c r="AC52" s="406">
        <v>357.63227237023978</v>
      </c>
      <c r="AD52" s="406">
        <v>357.2398867669587</v>
      </c>
      <c r="AE52" s="406">
        <v>356.18530284930227</v>
      </c>
      <c r="AF52" s="406">
        <v>356.20557098073328</v>
      </c>
      <c r="AG52" s="406">
        <v>359.36323887492335</v>
      </c>
      <c r="AH52" s="406">
        <v>367.65618283199098</v>
      </c>
      <c r="AI52" s="406">
        <v>381.97708648347719</v>
      </c>
      <c r="AJ52" s="406">
        <v>402.11534710966777</v>
      </c>
      <c r="AK52" s="406">
        <v>427.02275321041725</v>
      </c>
      <c r="AL52" s="406">
        <v>455.05009220356499</v>
      </c>
      <c r="AM52" s="406">
        <v>485.54659180141834</v>
      </c>
      <c r="AN52" s="406">
        <v>516.07141293473535</v>
      </c>
      <c r="AO52" s="406">
        <v>544.58989330827023</v>
      </c>
      <c r="AP52" s="406">
        <v>569.6932647537119</v>
      </c>
      <c r="AQ52" s="406">
        <v>590.46036556460388</v>
      </c>
      <c r="AR52" s="406">
        <v>605.61397303494925</v>
      </c>
      <c r="AS52" s="406">
        <v>615.71028048533071</v>
      </c>
      <c r="AT52" s="406">
        <v>621.57264231490467</v>
      </c>
      <c r="AU52" s="406">
        <v>623.91155859274022</v>
      </c>
      <c r="AV52" s="406">
        <v>626.31864110394599</v>
      </c>
      <c r="AW52" s="406">
        <v>628.84131167695489</v>
      </c>
      <c r="AX52" s="406">
        <v>632.52222838725504</v>
      </c>
      <c r="AY52" s="406">
        <v>638.3207557709427</v>
      </c>
      <c r="AZ52" s="406">
        <v>647.16831516832895</v>
      </c>
      <c r="BA52" s="406">
        <v>666.42797891474663</v>
      </c>
      <c r="BB52" s="406">
        <v>708.57652411352512</v>
      </c>
      <c r="BC52" s="406">
        <v>774.57287904644136</v>
      </c>
    </row>
    <row r="53" spans="2:55">
      <c r="B53" s="405" t="s">
        <v>366</v>
      </c>
      <c r="C53" s="406">
        <v>99.302567743615072</v>
      </c>
      <c r="D53" s="406">
        <v>103.38403371806049</v>
      </c>
      <c r="E53" s="406">
        <v>108.83457305103317</v>
      </c>
      <c r="F53" s="406">
        <v>115.33460577761717</v>
      </c>
      <c r="G53" s="406">
        <v>122.77066602585384</v>
      </c>
      <c r="H53" s="406">
        <v>131.19378699802883</v>
      </c>
      <c r="I53" s="406">
        <v>140.67030200692699</v>
      </c>
      <c r="J53" s="406">
        <v>151.20794339253757</v>
      </c>
      <c r="K53" s="406">
        <v>162.78213527026259</v>
      </c>
      <c r="L53" s="406">
        <v>175.34651482575404</v>
      </c>
      <c r="M53" s="406">
        <v>188.8087606421015</v>
      </c>
      <c r="N53" s="406">
        <v>202.99527060370787</v>
      </c>
      <c r="O53" s="406">
        <v>217.74112929118917</v>
      </c>
      <c r="P53" s="406">
        <v>232.88171603494214</v>
      </c>
      <c r="Q53" s="406">
        <v>248.29582662256578</v>
      </c>
      <c r="R53" s="406">
        <v>263.88852947032956</v>
      </c>
      <c r="S53" s="406">
        <v>279.56692490694348</v>
      </c>
      <c r="T53" s="406">
        <v>295.12511450712037</v>
      </c>
      <c r="U53" s="406">
        <v>310.23450510918821</v>
      </c>
      <c r="V53" s="406">
        <v>324.50188338194954</v>
      </c>
      <c r="W53" s="406">
        <v>337.64766506362253</v>
      </c>
      <c r="X53" s="406">
        <v>349.39890091955118</v>
      </c>
      <c r="Y53" s="406">
        <v>359.44642263108994</v>
      </c>
      <c r="Z53" s="406">
        <v>367.45396252814942</v>
      </c>
      <c r="AA53" s="406">
        <v>373.0818602257911</v>
      </c>
      <c r="AB53" s="406">
        <v>376.00332710585656</v>
      </c>
      <c r="AC53" s="406">
        <v>376.20453534764687</v>
      </c>
      <c r="AD53" s="406">
        <v>374.57433191568413</v>
      </c>
      <c r="AE53" s="406">
        <v>372.84423253918231</v>
      </c>
      <c r="AF53" s="406">
        <v>373.33341435410625</v>
      </c>
      <c r="AG53" s="406">
        <v>378.56296745632585</v>
      </c>
      <c r="AH53" s="406">
        <v>390.25999745008829</v>
      </c>
      <c r="AI53" s="406">
        <v>408.7580181768065</v>
      </c>
      <c r="AJ53" s="406">
        <v>433.21413303465545</v>
      </c>
      <c r="AK53" s="406">
        <v>461.89524717839629</v>
      </c>
      <c r="AL53" s="406">
        <v>492.61445560254515</v>
      </c>
      <c r="AM53" s="406">
        <v>525.22468318332824</v>
      </c>
      <c r="AN53" s="406">
        <v>557.20999109376589</v>
      </c>
      <c r="AO53" s="406">
        <v>586.43704781119004</v>
      </c>
      <c r="AP53" s="406">
        <v>611.43849082840927</v>
      </c>
      <c r="AQ53" s="406">
        <v>629.31901842043601</v>
      </c>
      <c r="AR53" s="406">
        <v>641.81440095029404</v>
      </c>
      <c r="AS53" s="406">
        <v>649.78088591151595</v>
      </c>
      <c r="AT53" s="406">
        <v>653.97117454612544</v>
      </c>
      <c r="AU53" s="406">
        <v>655.04752970537254</v>
      </c>
      <c r="AV53" s="406">
        <v>656.34170720916006</v>
      </c>
      <c r="AW53" s="406">
        <v>659.24012737732846</v>
      </c>
      <c r="AX53" s="406">
        <v>665.00602607870337</v>
      </c>
      <c r="AY53" s="406">
        <v>674.84407086231465</v>
      </c>
      <c r="AZ53" s="406">
        <v>684.82433701244065</v>
      </c>
      <c r="BA53" s="406">
        <v>709.50044284584487</v>
      </c>
      <c r="BB53" s="406">
        <v>766.82670313644826</v>
      </c>
      <c r="BC53" s="406">
        <v>859.04901850008969</v>
      </c>
    </row>
    <row r="54" spans="2:55">
      <c r="B54" s="405" t="s">
        <v>367</v>
      </c>
      <c r="C54" s="406">
        <v>111.24596076444936</v>
      </c>
      <c r="D54" s="406">
        <v>116.16764274507966</v>
      </c>
      <c r="E54" s="406">
        <v>122.16326970886963</v>
      </c>
      <c r="F54" s="406">
        <v>129.03923384749959</v>
      </c>
      <c r="G54" s="406">
        <v>136.80367584481829</v>
      </c>
      <c r="H54" s="406">
        <v>145.52841549703646</v>
      </c>
      <c r="I54" s="406">
        <v>155.27319800447933</v>
      </c>
      <c r="J54" s="406">
        <v>166.10041983374327</v>
      </c>
      <c r="K54" s="406">
        <v>178.04956596615276</v>
      </c>
      <c r="L54" s="406">
        <v>191.15978021573812</v>
      </c>
      <c r="M54" s="406">
        <v>205.30306975346463</v>
      </c>
      <c r="N54" s="406">
        <v>220.26682931575328</v>
      </c>
      <c r="O54" s="406">
        <v>235.83879892764867</v>
      </c>
      <c r="P54" s="406">
        <v>251.84582219615152</v>
      </c>
      <c r="Q54" s="406">
        <v>268.13269968344719</v>
      </c>
      <c r="R54" s="406">
        <v>284.576607089351</v>
      </c>
      <c r="S54" s="406">
        <v>301.07090378114532</v>
      </c>
      <c r="T54" s="406">
        <v>317.3355623909639</v>
      </c>
      <c r="U54" s="406">
        <v>332.95893728928507</v>
      </c>
      <c r="V54" s="406">
        <v>347.46109529715164</v>
      </c>
      <c r="W54" s="406">
        <v>360.58775205902657</v>
      </c>
      <c r="X54" s="406">
        <v>372.10756456376868</v>
      </c>
      <c r="Y54" s="406">
        <v>381.69071160421493</v>
      </c>
      <c r="Z54" s="406">
        <v>388.96020970897865</v>
      </c>
      <c r="AA54" s="406">
        <v>393.50979333612321</v>
      </c>
      <c r="AB54" s="406">
        <v>395.08640058000356</v>
      </c>
      <c r="AC54" s="406">
        <v>393.81051220146577</v>
      </c>
      <c r="AD54" s="406">
        <v>391.01941035909897</v>
      </c>
      <c r="AE54" s="406">
        <v>389.18158065479787</v>
      </c>
      <c r="AF54" s="406">
        <v>391.28242814671097</v>
      </c>
      <c r="AG54" s="406">
        <v>399.6316084825819</v>
      </c>
      <c r="AH54" s="406">
        <v>415.51002400015085</v>
      </c>
      <c r="AI54" s="406">
        <v>438.61708650335254</v>
      </c>
      <c r="AJ54" s="406">
        <v>467.28699277685467</v>
      </c>
      <c r="AK54" s="406">
        <v>499.06052247829939</v>
      </c>
      <c r="AL54" s="406">
        <v>531.81040622815874</v>
      </c>
      <c r="AM54" s="406">
        <v>566.29482916011807</v>
      </c>
      <c r="AN54" s="406">
        <v>599.73989186818301</v>
      </c>
      <c r="AO54" s="406">
        <v>629.69119803634726</v>
      </c>
      <c r="AP54" s="406">
        <v>651.81358493401558</v>
      </c>
      <c r="AQ54" s="406">
        <v>666.67201443572912</v>
      </c>
      <c r="AR54" s="406">
        <v>676.90518536708964</v>
      </c>
      <c r="AS54" s="406">
        <v>683.26582296262018</v>
      </c>
      <c r="AT54" s="406">
        <v>686.43687325125484</v>
      </c>
      <c r="AU54" s="406">
        <v>685.24357688671523</v>
      </c>
      <c r="AV54" s="406">
        <v>686.2803566899471</v>
      </c>
      <c r="AW54" s="406">
        <v>691.3288404675352</v>
      </c>
      <c r="AX54" s="406">
        <v>702.0697696242155</v>
      </c>
      <c r="AY54" s="406">
        <v>713.174933929492</v>
      </c>
      <c r="AZ54" s="406">
        <v>724.56000557422919</v>
      </c>
      <c r="BA54" s="406">
        <v>758.08933101871185</v>
      </c>
      <c r="BB54" s="406">
        <v>841.47097435268086</v>
      </c>
      <c r="BC54" s="406">
        <v>979.59383737656651</v>
      </c>
    </row>
    <row r="55" spans="2:55">
      <c r="B55" s="405" t="s">
        <v>368</v>
      </c>
      <c r="C55" s="406">
        <v>123.90835945827212</v>
      </c>
      <c r="D55" s="406">
        <v>129.44633121584374</v>
      </c>
      <c r="E55" s="406">
        <v>135.83844247270395</v>
      </c>
      <c r="F55" s="406">
        <v>143.06149091539913</v>
      </c>
      <c r="G55" s="406">
        <v>151.1471106149333</v>
      </c>
      <c r="H55" s="406">
        <v>160.15358902049385</v>
      </c>
      <c r="I55" s="406">
        <v>170.16807084219704</v>
      </c>
      <c r="J55" s="406">
        <v>181.32094503468858</v>
      </c>
      <c r="K55" s="406">
        <v>193.77454722551965</v>
      </c>
      <c r="L55" s="406">
        <v>207.54496309592562</v>
      </c>
      <c r="M55" s="406">
        <v>222.45457408106302</v>
      </c>
      <c r="N55" s="406">
        <v>238.2330387552295</v>
      </c>
      <c r="O55" s="406">
        <v>254.67484294299589</v>
      </c>
      <c r="P55" s="406">
        <v>271.56073564333997</v>
      </c>
      <c r="Q55" s="406">
        <v>288.70964378477817</v>
      </c>
      <c r="R55" s="406">
        <v>305.9949588219007</v>
      </c>
      <c r="S55" s="406">
        <v>323.2602968762003</v>
      </c>
      <c r="T55" s="406">
        <v>340.13454912440153</v>
      </c>
      <c r="U55" s="406">
        <v>356.07081687179101</v>
      </c>
      <c r="V55" s="406">
        <v>370.61743042816181</v>
      </c>
      <c r="W55" s="406">
        <v>383.56563111782037</v>
      </c>
      <c r="X55" s="406">
        <v>394.70260366923941</v>
      </c>
      <c r="Y55" s="406">
        <v>403.64756197973901</v>
      </c>
      <c r="Z55" s="406">
        <v>409.90753108660607</v>
      </c>
      <c r="AA55" s="406">
        <v>413.15425543813524</v>
      </c>
      <c r="AB55" s="406">
        <v>413.19958974151746</v>
      </c>
      <c r="AC55" s="406">
        <v>410.3715672869194</v>
      </c>
      <c r="AD55" s="406">
        <v>406.83704217285015</v>
      </c>
      <c r="AE55" s="406">
        <v>406.07469626540507</v>
      </c>
      <c r="AF55" s="406">
        <v>410.9147693534477</v>
      </c>
      <c r="AG55" s="406">
        <v>423.24839025976695</v>
      </c>
      <c r="AH55" s="406">
        <v>443.91574503719721</v>
      </c>
      <c r="AI55" s="406">
        <v>471.69344008640286</v>
      </c>
      <c r="AJ55" s="406">
        <v>503.89704072023562</v>
      </c>
      <c r="AK55" s="406">
        <v>538.07231734222512</v>
      </c>
      <c r="AL55" s="406">
        <v>572.30033175127971</v>
      </c>
      <c r="AM55" s="406">
        <v>608.9681295543819</v>
      </c>
      <c r="AN55" s="406">
        <v>644.55321841216914</v>
      </c>
      <c r="AO55" s="406">
        <v>671.70769392211207</v>
      </c>
      <c r="AP55" s="406">
        <v>690.72576536906695</v>
      </c>
      <c r="AQ55" s="406">
        <v>702.77769200734917</v>
      </c>
      <c r="AR55" s="406">
        <v>711.39847840740003</v>
      </c>
      <c r="AS55" s="406">
        <v>717.20931149970977</v>
      </c>
      <c r="AT55" s="406">
        <v>718.05096500187358</v>
      </c>
      <c r="AU55" s="406">
        <v>714.674511588629</v>
      </c>
      <c r="AV55" s="406">
        <v>717.44105541447891</v>
      </c>
      <c r="AW55" s="406">
        <v>729.00047081795935</v>
      </c>
      <c r="AX55" s="406">
        <v>741.14982382294329</v>
      </c>
      <c r="AY55" s="406">
        <v>753.83507524454058</v>
      </c>
      <c r="AZ55" s="406">
        <v>766.99564648594821</v>
      </c>
      <c r="BA55" s="406">
        <v>817.73440665874705</v>
      </c>
      <c r="BB55" s="406">
        <v>954.45282920346222</v>
      </c>
      <c r="BC55" s="406">
        <v>1150.2297587691921</v>
      </c>
    </row>
    <row r="56" spans="2:55">
      <c r="B56" s="405" t="s">
        <v>369</v>
      </c>
      <c r="C56" s="406">
        <v>137.1237872380369</v>
      </c>
      <c r="D56" s="406">
        <v>143.08836450591676</v>
      </c>
      <c r="E56" s="406">
        <v>149.83704291105272</v>
      </c>
      <c r="F56" s="406">
        <v>157.4070004677103</v>
      </c>
      <c r="G56" s="406">
        <v>165.78515982272606</v>
      </c>
      <c r="H56" s="406">
        <v>175.0747336836923</v>
      </c>
      <c r="I56" s="406">
        <v>185.36104744563241</v>
      </c>
      <c r="J56" s="406">
        <v>196.9746753846913</v>
      </c>
      <c r="K56" s="406">
        <v>210.05207894831781</v>
      </c>
      <c r="L56" s="406">
        <v>224.58752871169119</v>
      </c>
      <c r="M56" s="406">
        <v>240.29610528420443</v>
      </c>
      <c r="N56" s="406">
        <v>256.94154640202299</v>
      </c>
      <c r="O56" s="406">
        <v>274.27537767448615</v>
      </c>
      <c r="P56" s="406">
        <v>292.02525337803115</v>
      </c>
      <c r="Q56" s="406">
        <v>310.0372263944285</v>
      </c>
      <c r="R56" s="406">
        <v>328.12423645552246</v>
      </c>
      <c r="S56" s="406">
        <v>346.09919051923362</v>
      </c>
      <c r="T56" s="406">
        <v>363.37933128691139</v>
      </c>
      <c r="U56" s="406">
        <v>379.42532781748173</v>
      </c>
      <c r="V56" s="406">
        <v>393.85501115601886</v>
      </c>
      <c r="W56" s="406">
        <v>406.46537385536959</v>
      </c>
      <c r="X56" s="406">
        <v>417.08299826174476</v>
      </c>
      <c r="Y56" s="406">
        <v>425.10022264168174</v>
      </c>
      <c r="Z56" s="406">
        <v>430.11384336531813</v>
      </c>
      <c r="AA56" s="406">
        <v>431.85713715767884</v>
      </c>
      <c r="AB56" s="406">
        <v>430.21370877854019</v>
      </c>
      <c r="AC56" s="406">
        <v>425.99423983024633</v>
      </c>
      <c r="AD56" s="406">
        <v>422.90905630163456</v>
      </c>
      <c r="AE56" s="406">
        <v>424.4390461809773</v>
      </c>
      <c r="AF56" s="406">
        <v>432.95115349360134</v>
      </c>
      <c r="AG56" s="406">
        <v>449.9944864687443</v>
      </c>
      <c r="AH56" s="406">
        <v>475.7753197410413</v>
      </c>
      <c r="AI56" s="406">
        <v>507.56326571119882</v>
      </c>
      <c r="AJ56" s="406">
        <v>542.5818679923708</v>
      </c>
      <c r="AK56" s="406">
        <v>578.57346419356702</v>
      </c>
      <c r="AL56" s="406">
        <v>613.85214642483879</v>
      </c>
      <c r="AM56" s="406">
        <v>655.26525694120505</v>
      </c>
      <c r="AN56" s="406">
        <v>688.32489337033383</v>
      </c>
      <c r="AO56" s="406">
        <v>712.29390241389808</v>
      </c>
      <c r="AP56" s="406">
        <v>728.44252790235078</v>
      </c>
      <c r="AQ56" s="406">
        <v>737.85805411732849</v>
      </c>
      <c r="AR56" s="406">
        <v>746.95820850502355</v>
      </c>
      <c r="AS56" s="406">
        <v>750.38542760669316</v>
      </c>
      <c r="AT56" s="406">
        <v>748.99346873903323</v>
      </c>
      <c r="AU56" s="406">
        <v>743.47655030795522</v>
      </c>
      <c r="AV56" s="406">
        <v>755.78008876505532</v>
      </c>
      <c r="AW56" s="406">
        <v>768.89309784021964</v>
      </c>
      <c r="AX56" s="406">
        <v>782.80440993516288</v>
      </c>
      <c r="AY56" s="406">
        <v>797.49020187294389</v>
      </c>
      <c r="AZ56" s="406">
        <v>812.93233699015741</v>
      </c>
      <c r="BA56" s="406">
        <v>913.46136469897908</v>
      </c>
      <c r="BB56" s="406">
        <v>1126.2812907382615</v>
      </c>
      <c r="BC56" s="406">
        <v>1379.3738907749698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1</v>
      </c>
      <c r="BA60" s="403">
        <v>1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1</v>
      </c>
      <c r="Y62" s="403">
        <v>1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1</v>
      </c>
      <c r="V63" s="403">
        <v>1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1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2</v>
      </c>
      <c r="AE64" s="403">
        <v>2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1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1</v>
      </c>
      <c r="AA65" s="403">
        <v>2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1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1</v>
      </c>
      <c r="Y66" s="403">
        <v>2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1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1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1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1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2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3</v>
      </c>
      <c r="BC69" s="403">
        <v>3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4</v>
      </c>
      <c r="AY70" s="403">
        <v>3</v>
      </c>
      <c r="AZ70" s="403">
        <v>3</v>
      </c>
      <c r="BA70" s="403">
        <v>3</v>
      </c>
      <c r="BB70" s="403">
        <v>3</v>
      </c>
      <c r="BC70" s="403">
        <v>3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1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1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3</v>
      </c>
      <c r="BB71" s="403">
        <v>3</v>
      </c>
      <c r="BC71" s="403">
        <v>3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1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1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1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1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1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3</v>
      </c>
      <c r="AS76" s="403">
        <v>3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1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1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3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1</v>
      </c>
      <c r="X79" s="403">
        <v>1</v>
      </c>
      <c r="Y79" s="403">
        <v>1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2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1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3</v>
      </c>
      <c r="AB84" s="407">
        <v>16</v>
      </c>
      <c r="AC84" s="407">
        <v>27</v>
      </c>
      <c r="AD84" s="407">
        <v>38</v>
      </c>
      <c r="AE84" s="407">
        <v>48</v>
      </c>
      <c r="AF84" s="407">
        <v>57</v>
      </c>
      <c r="AG84" s="407">
        <v>65</v>
      </c>
      <c r="AH84" s="407">
        <v>73</v>
      </c>
      <c r="AI84" s="407">
        <v>81</v>
      </c>
      <c r="AJ84" s="407">
        <v>88</v>
      </c>
      <c r="AK84" s="407">
        <v>94</v>
      </c>
      <c r="AL84" s="407">
        <v>99</v>
      </c>
      <c r="AM84" s="407">
        <v>104</v>
      </c>
      <c r="AN84" s="407">
        <v>109</v>
      </c>
      <c r="AO84" s="407">
        <v>112</v>
      </c>
      <c r="AP84" s="407">
        <v>114</v>
      </c>
      <c r="AQ84" s="407">
        <v>115</v>
      </c>
      <c r="AR84" s="407">
        <v>116</v>
      </c>
      <c r="AS84" s="407">
        <v>116</v>
      </c>
      <c r="AT84" s="407">
        <v>116</v>
      </c>
      <c r="AU84" s="407">
        <v>116</v>
      </c>
      <c r="AV84" s="407">
        <v>116</v>
      </c>
      <c r="AW84" s="407">
        <v>117</v>
      </c>
      <c r="AX84" s="407">
        <v>119</v>
      </c>
      <c r="AY84" s="407">
        <v>122</v>
      </c>
      <c r="AZ84" s="407">
        <v>127</v>
      </c>
      <c r="BA84" s="407">
        <v>133</v>
      </c>
      <c r="BB84" s="407">
        <v>139</v>
      </c>
      <c r="BC84" s="407">
        <v>142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3</v>
      </c>
      <c r="U85" s="407">
        <v>37</v>
      </c>
      <c r="V85" s="407">
        <v>66</v>
      </c>
      <c r="W85" s="407">
        <v>92</v>
      </c>
      <c r="X85" s="407">
        <v>115</v>
      </c>
      <c r="Y85" s="407">
        <v>136</v>
      </c>
      <c r="Z85" s="407">
        <v>155</v>
      </c>
      <c r="AA85" s="407">
        <v>173</v>
      </c>
      <c r="AB85" s="407">
        <v>190</v>
      </c>
      <c r="AC85" s="407">
        <v>205</v>
      </c>
      <c r="AD85" s="407">
        <v>219</v>
      </c>
      <c r="AE85" s="407">
        <v>232</v>
      </c>
      <c r="AF85" s="407">
        <v>244</v>
      </c>
      <c r="AG85" s="407">
        <v>256</v>
      </c>
      <c r="AH85" s="407">
        <v>267</v>
      </c>
      <c r="AI85" s="407">
        <v>278</v>
      </c>
      <c r="AJ85" s="407">
        <v>288</v>
      </c>
      <c r="AK85" s="407">
        <v>297</v>
      </c>
      <c r="AL85" s="407">
        <v>306</v>
      </c>
      <c r="AM85" s="407">
        <v>314</v>
      </c>
      <c r="AN85" s="407">
        <v>322</v>
      </c>
      <c r="AO85" s="407">
        <v>328</v>
      </c>
      <c r="AP85" s="407">
        <v>332</v>
      </c>
      <c r="AQ85" s="407">
        <v>335</v>
      </c>
      <c r="AR85" s="407">
        <v>338</v>
      </c>
      <c r="AS85" s="407">
        <v>339</v>
      </c>
      <c r="AT85" s="407">
        <v>341</v>
      </c>
      <c r="AU85" s="407">
        <v>342</v>
      </c>
      <c r="AV85" s="407">
        <v>344</v>
      </c>
      <c r="AW85" s="407">
        <v>347</v>
      </c>
      <c r="AX85" s="407">
        <v>352</v>
      </c>
      <c r="AY85" s="407">
        <v>360</v>
      </c>
      <c r="AZ85" s="407">
        <v>3</v>
      </c>
      <c r="BA85" s="407">
        <v>12</v>
      </c>
      <c r="BB85" s="407">
        <v>21</v>
      </c>
      <c r="BC85" s="407">
        <v>26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27</v>
      </c>
      <c r="S86" s="407">
        <v>74</v>
      </c>
      <c r="T86" s="407">
        <v>118</v>
      </c>
      <c r="U86" s="407">
        <v>157</v>
      </c>
      <c r="V86" s="407">
        <v>191</v>
      </c>
      <c r="W86" s="407">
        <v>221</v>
      </c>
      <c r="X86" s="407">
        <v>248</v>
      </c>
      <c r="Y86" s="407">
        <v>273</v>
      </c>
      <c r="Z86" s="407">
        <v>297</v>
      </c>
      <c r="AA86" s="407">
        <v>319</v>
      </c>
      <c r="AB86" s="407">
        <v>339</v>
      </c>
      <c r="AC86" s="407">
        <v>358</v>
      </c>
      <c r="AD86" s="407">
        <v>10</v>
      </c>
      <c r="AE86" s="407">
        <v>26</v>
      </c>
      <c r="AF86" s="407">
        <v>40</v>
      </c>
      <c r="AG86" s="407">
        <v>54</v>
      </c>
      <c r="AH86" s="407">
        <v>67</v>
      </c>
      <c r="AI86" s="407">
        <v>80</v>
      </c>
      <c r="AJ86" s="407">
        <v>92</v>
      </c>
      <c r="AK86" s="407">
        <v>104</v>
      </c>
      <c r="AL86" s="407">
        <v>115</v>
      </c>
      <c r="AM86" s="407">
        <v>125</v>
      </c>
      <c r="AN86" s="407">
        <v>134</v>
      </c>
      <c r="AO86" s="407">
        <v>142</v>
      </c>
      <c r="AP86" s="407">
        <v>149</v>
      </c>
      <c r="AQ86" s="407">
        <v>154</v>
      </c>
      <c r="AR86" s="407">
        <v>158</v>
      </c>
      <c r="AS86" s="407">
        <v>161</v>
      </c>
      <c r="AT86" s="407">
        <v>164</v>
      </c>
      <c r="AU86" s="407">
        <v>167</v>
      </c>
      <c r="AV86" s="407">
        <v>172</v>
      </c>
      <c r="AW86" s="407">
        <v>179</v>
      </c>
      <c r="AX86" s="407">
        <v>189</v>
      </c>
      <c r="AY86" s="407">
        <v>201</v>
      </c>
      <c r="AZ86" s="407">
        <v>213</v>
      </c>
      <c r="BA86" s="407">
        <v>224</v>
      </c>
      <c r="BB86" s="407">
        <v>234</v>
      </c>
      <c r="BC86" s="407">
        <v>238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32</v>
      </c>
      <c r="Q87" s="407">
        <v>88</v>
      </c>
      <c r="R87" s="407">
        <v>142</v>
      </c>
      <c r="S87" s="407">
        <v>192</v>
      </c>
      <c r="T87" s="407">
        <v>238</v>
      </c>
      <c r="U87" s="407">
        <v>279</v>
      </c>
      <c r="V87" s="407">
        <v>315</v>
      </c>
      <c r="W87" s="407">
        <v>348</v>
      </c>
      <c r="X87" s="407">
        <v>12</v>
      </c>
      <c r="Y87" s="407">
        <v>39</v>
      </c>
      <c r="Z87" s="407">
        <v>64</v>
      </c>
      <c r="AA87" s="407">
        <v>88</v>
      </c>
      <c r="AB87" s="407">
        <v>110</v>
      </c>
      <c r="AC87" s="407">
        <v>131</v>
      </c>
      <c r="AD87" s="407">
        <v>150</v>
      </c>
      <c r="AE87" s="407">
        <v>167</v>
      </c>
      <c r="AF87" s="407">
        <v>183</v>
      </c>
      <c r="AG87" s="407">
        <v>198</v>
      </c>
      <c r="AH87" s="407">
        <v>212</v>
      </c>
      <c r="AI87" s="407">
        <v>226</v>
      </c>
      <c r="AJ87" s="407">
        <v>240</v>
      </c>
      <c r="AK87" s="407">
        <v>253</v>
      </c>
      <c r="AL87" s="407">
        <v>265</v>
      </c>
      <c r="AM87" s="407">
        <v>277</v>
      </c>
      <c r="AN87" s="407">
        <v>288</v>
      </c>
      <c r="AO87" s="407">
        <v>298</v>
      </c>
      <c r="AP87" s="407">
        <v>306</v>
      </c>
      <c r="AQ87" s="407">
        <v>313</v>
      </c>
      <c r="AR87" s="407">
        <v>319</v>
      </c>
      <c r="AS87" s="407">
        <v>324</v>
      </c>
      <c r="AT87" s="407">
        <v>330</v>
      </c>
      <c r="AU87" s="407">
        <v>337</v>
      </c>
      <c r="AV87" s="407">
        <v>346</v>
      </c>
      <c r="AW87" s="407">
        <v>358</v>
      </c>
      <c r="AX87" s="407">
        <v>8</v>
      </c>
      <c r="AY87" s="407">
        <v>23</v>
      </c>
      <c r="AZ87" s="407">
        <v>36</v>
      </c>
      <c r="BA87" s="407">
        <v>48</v>
      </c>
      <c r="BB87" s="407">
        <v>55</v>
      </c>
      <c r="BC87" s="407">
        <v>57</v>
      </c>
    </row>
    <row r="88" spans="2:55">
      <c r="B88" s="407" t="s">
        <v>401</v>
      </c>
      <c r="C88" s="407">
        <v>52</v>
      </c>
      <c r="D88" s="407">
        <v>34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12</v>
      </c>
      <c r="O88" s="407">
        <v>70</v>
      </c>
      <c r="P88" s="407">
        <v>130</v>
      </c>
      <c r="Q88" s="407">
        <v>189</v>
      </c>
      <c r="R88" s="407">
        <v>244</v>
      </c>
      <c r="S88" s="407">
        <v>295</v>
      </c>
      <c r="T88" s="407">
        <v>342</v>
      </c>
      <c r="U88" s="407">
        <v>19</v>
      </c>
      <c r="V88" s="407">
        <v>55</v>
      </c>
      <c r="W88" s="407">
        <v>88</v>
      </c>
      <c r="X88" s="407">
        <v>119</v>
      </c>
      <c r="Y88" s="407">
        <v>149</v>
      </c>
      <c r="Z88" s="407">
        <v>176</v>
      </c>
      <c r="AA88" s="407">
        <v>203</v>
      </c>
      <c r="AB88" s="407">
        <v>227</v>
      </c>
      <c r="AC88" s="407">
        <v>249</v>
      </c>
      <c r="AD88" s="407">
        <v>270</v>
      </c>
      <c r="AE88" s="407">
        <v>288</v>
      </c>
      <c r="AF88" s="407">
        <v>305</v>
      </c>
      <c r="AG88" s="407">
        <v>321</v>
      </c>
      <c r="AH88" s="407">
        <v>336</v>
      </c>
      <c r="AI88" s="407">
        <v>350</v>
      </c>
      <c r="AJ88" s="407">
        <v>364</v>
      </c>
      <c r="AK88" s="407">
        <v>13</v>
      </c>
      <c r="AL88" s="407">
        <v>25</v>
      </c>
      <c r="AM88" s="407">
        <v>38</v>
      </c>
      <c r="AN88" s="407">
        <v>50</v>
      </c>
      <c r="AO88" s="407">
        <v>61</v>
      </c>
      <c r="AP88" s="407">
        <v>71</v>
      </c>
      <c r="AQ88" s="407">
        <v>80</v>
      </c>
      <c r="AR88" s="407">
        <v>89</v>
      </c>
      <c r="AS88" s="407">
        <v>98</v>
      </c>
      <c r="AT88" s="407">
        <v>108</v>
      </c>
      <c r="AU88" s="407">
        <v>119</v>
      </c>
      <c r="AV88" s="407">
        <v>134</v>
      </c>
      <c r="AW88" s="407">
        <v>151</v>
      </c>
      <c r="AX88" s="407">
        <v>170</v>
      </c>
      <c r="AY88" s="407">
        <v>187</v>
      </c>
      <c r="AZ88" s="407">
        <v>200</v>
      </c>
      <c r="BA88" s="407">
        <v>209</v>
      </c>
      <c r="BB88" s="407">
        <v>214</v>
      </c>
      <c r="BC88" s="407">
        <v>212</v>
      </c>
    </row>
    <row r="89" spans="2:55">
      <c r="B89" s="407" t="s">
        <v>402</v>
      </c>
      <c r="C89" s="407">
        <v>147</v>
      </c>
      <c r="D89" s="407">
        <v>108</v>
      </c>
      <c r="E89" s="407">
        <v>58</v>
      </c>
      <c r="F89" s="407">
        <v>7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36</v>
      </c>
      <c r="N89" s="407">
        <v>93</v>
      </c>
      <c r="O89" s="407">
        <v>155</v>
      </c>
      <c r="P89" s="407">
        <v>217</v>
      </c>
      <c r="Q89" s="407">
        <v>277</v>
      </c>
      <c r="R89" s="407">
        <v>333</v>
      </c>
      <c r="S89" s="407">
        <v>18</v>
      </c>
      <c r="T89" s="407">
        <v>64</v>
      </c>
      <c r="U89" s="407">
        <v>105</v>
      </c>
      <c r="V89" s="407">
        <v>143</v>
      </c>
      <c r="W89" s="407">
        <v>178</v>
      </c>
      <c r="X89" s="407">
        <v>210</v>
      </c>
      <c r="Y89" s="407">
        <v>242</v>
      </c>
      <c r="Z89" s="407">
        <v>271</v>
      </c>
      <c r="AA89" s="407">
        <v>300</v>
      </c>
      <c r="AB89" s="407">
        <v>326</v>
      </c>
      <c r="AC89" s="407">
        <v>350</v>
      </c>
      <c r="AD89" s="407">
        <v>6</v>
      </c>
      <c r="AE89" s="407">
        <v>24</v>
      </c>
      <c r="AF89" s="407">
        <v>40</v>
      </c>
      <c r="AG89" s="407">
        <v>55</v>
      </c>
      <c r="AH89" s="407">
        <v>70</v>
      </c>
      <c r="AI89" s="407">
        <v>84</v>
      </c>
      <c r="AJ89" s="407">
        <v>98</v>
      </c>
      <c r="AK89" s="407">
        <v>112</v>
      </c>
      <c r="AL89" s="407">
        <v>125</v>
      </c>
      <c r="AM89" s="407">
        <v>139</v>
      </c>
      <c r="AN89" s="407">
        <v>153</v>
      </c>
      <c r="AO89" s="407">
        <v>166</v>
      </c>
      <c r="AP89" s="407">
        <v>179</v>
      </c>
      <c r="AQ89" s="407">
        <v>191</v>
      </c>
      <c r="AR89" s="407">
        <v>203</v>
      </c>
      <c r="AS89" s="407">
        <v>217</v>
      </c>
      <c r="AT89" s="407">
        <v>232</v>
      </c>
      <c r="AU89" s="407">
        <v>249</v>
      </c>
      <c r="AV89" s="407">
        <v>269</v>
      </c>
      <c r="AW89" s="407">
        <v>291</v>
      </c>
      <c r="AX89" s="407">
        <v>312</v>
      </c>
      <c r="AY89" s="407">
        <v>329</v>
      </c>
      <c r="AZ89" s="407">
        <v>340</v>
      </c>
      <c r="BA89" s="407">
        <v>345</v>
      </c>
      <c r="BB89" s="407">
        <v>346</v>
      </c>
      <c r="BC89" s="407">
        <v>341</v>
      </c>
    </row>
    <row r="90" spans="2:55">
      <c r="B90" s="407" t="s">
        <v>403</v>
      </c>
      <c r="C90" s="407">
        <v>206</v>
      </c>
      <c r="D90" s="407">
        <v>151</v>
      </c>
      <c r="E90" s="407">
        <v>94</v>
      </c>
      <c r="F90" s="407">
        <v>41</v>
      </c>
      <c r="G90" s="407">
        <v>0</v>
      </c>
      <c r="H90" s="407">
        <v>0</v>
      </c>
      <c r="I90" s="407">
        <v>0</v>
      </c>
      <c r="J90" s="407">
        <v>0</v>
      </c>
      <c r="K90" s="407">
        <v>10</v>
      </c>
      <c r="L90" s="407">
        <v>53</v>
      </c>
      <c r="M90" s="407">
        <v>107</v>
      </c>
      <c r="N90" s="407">
        <v>168</v>
      </c>
      <c r="O90" s="407">
        <v>231</v>
      </c>
      <c r="P90" s="407">
        <v>294</v>
      </c>
      <c r="Q90" s="407">
        <v>353</v>
      </c>
      <c r="R90" s="407">
        <v>41</v>
      </c>
      <c r="S90" s="407">
        <v>90</v>
      </c>
      <c r="T90" s="407">
        <v>136</v>
      </c>
      <c r="U90" s="407">
        <v>177</v>
      </c>
      <c r="V90" s="407">
        <v>216</v>
      </c>
      <c r="W90" s="407">
        <v>252</v>
      </c>
      <c r="X90" s="407">
        <v>286</v>
      </c>
      <c r="Y90" s="407">
        <v>319</v>
      </c>
      <c r="Z90" s="407">
        <v>350</v>
      </c>
      <c r="AA90" s="407">
        <v>15</v>
      </c>
      <c r="AB90" s="407">
        <v>41</v>
      </c>
      <c r="AC90" s="407">
        <v>65</v>
      </c>
      <c r="AD90" s="407">
        <v>86</v>
      </c>
      <c r="AE90" s="407">
        <v>104</v>
      </c>
      <c r="AF90" s="407">
        <v>120</v>
      </c>
      <c r="AG90" s="407">
        <v>135</v>
      </c>
      <c r="AH90" s="407">
        <v>149</v>
      </c>
      <c r="AI90" s="407">
        <v>163</v>
      </c>
      <c r="AJ90" s="407">
        <v>176</v>
      </c>
      <c r="AK90" s="407">
        <v>190</v>
      </c>
      <c r="AL90" s="407">
        <v>204</v>
      </c>
      <c r="AM90" s="407">
        <v>220</v>
      </c>
      <c r="AN90" s="407">
        <v>235</v>
      </c>
      <c r="AO90" s="407">
        <v>251</v>
      </c>
      <c r="AP90" s="407">
        <v>267</v>
      </c>
      <c r="AQ90" s="407">
        <v>283</v>
      </c>
      <c r="AR90" s="407">
        <v>300</v>
      </c>
      <c r="AS90" s="407">
        <v>319</v>
      </c>
      <c r="AT90" s="407">
        <v>340</v>
      </c>
      <c r="AU90" s="407">
        <v>363</v>
      </c>
      <c r="AV90" s="407">
        <v>23</v>
      </c>
      <c r="AW90" s="407">
        <v>47</v>
      </c>
      <c r="AX90" s="407">
        <v>68</v>
      </c>
      <c r="AY90" s="407">
        <v>83</v>
      </c>
      <c r="AZ90" s="407">
        <v>90</v>
      </c>
      <c r="BA90" s="407">
        <v>92</v>
      </c>
      <c r="BB90" s="407">
        <v>89</v>
      </c>
      <c r="BC90" s="407">
        <v>82</v>
      </c>
    </row>
    <row r="91" spans="2:55">
      <c r="B91" s="407" t="s">
        <v>404</v>
      </c>
      <c r="C91" s="407">
        <v>235</v>
      </c>
      <c r="D91" s="407">
        <v>173</v>
      </c>
      <c r="E91" s="407">
        <v>114</v>
      </c>
      <c r="F91" s="407">
        <v>65</v>
      </c>
      <c r="G91" s="407">
        <v>30</v>
      </c>
      <c r="H91" s="407">
        <v>13</v>
      </c>
      <c r="I91" s="407">
        <v>14</v>
      </c>
      <c r="J91" s="407">
        <v>32</v>
      </c>
      <c r="K91" s="407">
        <v>67</v>
      </c>
      <c r="L91" s="407">
        <v>114</v>
      </c>
      <c r="M91" s="407">
        <v>172</v>
      </c>
      <c r="N91" s="407">
        <v>234</v>
      </c>
      <c r="O91" s="407">
        <v>297</v>
      </c>
      <c r="P91" s="407">
        <v>358</v>
      </c>
      <c r="Q91" s="407">
        <v>49</v>
      </c>
      <c r="R91" s="407">
        <v>100</v>
      </c>
      <c r="S91" s="407">
        <v>149</v>
      </c>
      <c r="T91" s="407">
        <v>194</v>
      </c>
      <c r="U91" s="407">
        <v>236</v>
      </c>
      <c r="V91" s="407">
        <v>274</v>
      </c>
      <c r="W91" s="407">
        <v>312</v>
      </c>
      <c r="X91" s="407">
        <v>347</v>
      </c>
      <c r="Y91" s="407">
        <v>16</v>
      </c>
      <c r="Z91" s="407">
        <v>47</v>
      </c>
      <c r="AA91" s="407">
        <v>77</v>
      </c>
      <c r="AB91" s="407">
        <v>104</v>
      </c>
      <c r="AC91" s="407">
        <v>128</v>
      </c>
      <c r="AD91" s="407">
        <v>149</v>
      </c>
      <c r="AE91" s="407">
        <v>166</v>
      </c>
      <c r="AF91" s="407">
        <v>182</v>
      </c>
      <c r="AG91" s="407">
        <v>196</v>
      </c>
      <c r="AH91" s="407">
        <v>209</v>
      </c>
      <c r="AI91" s="407">
        <v>222</v>
      </c>
      <c r="AJ91" s="407">
        <v>235</v>
      </c>
      <c r="AK91" s="407">
        <v>249</v>
      </c>
      <c r="AL91" s="407">
        <v>264</v>
      </c>
      <c r="AM91" s="407">
        <v>281</v>
      </c>
      <c r="AN91" s="407">
        <v>299</v>
      </c>
      <c r="AO91" s="407">
        <v>317</v>
      </c>
      <c r="AP91" s="407">
        <v>337</v>
      </c>
      <c r="AQ91" s="407">
        <v>358</v>
      </c>
      <c r="AR91" s="407">
        <v>16</v>
      </c>
      <c r="AS91" s="407">
        <v>41</v>
      </c>
      <c r="AT91" s="407">
        <v>68</v>
      </c>
      <c r="AU91" s="407">
        <v>96</v>
      </c>
      <c r="AV91" s="407">
        <v>123</v>
      </c>
      <c r="AW91" s="407">
        <v>148</v>
      </c>
      <c r="AX91" s="407">
        <v>168</v>
      </c>
      <c r="AY91" s="407">
        <v>180</v>
      </c>
      <c r="AZ91" s="407">
        <v>183</v>
      </c>
      <c r="BA91" s="407">
        <v>179</v>
      </c>
      <c r="BB91" s="407">
        <v>174</v>
      </c>
      <c r="BC91" s="407">
        <v>163</v>
      </c>
    </row>
    <row r="92" spans="2:55">
      <c r="B92" s="407" t="s">
        <v>405</v>
      </c>
      <c r="C92" s="407">
        <v>242</v>
      </c>
      <c r="D92" s="407">
        <v>179</v>
      </c>
      <c r="E92" s="407">
        <v>125</v>
      </c>
      <c r="F92" s="407">
        <v>83</v>
      </c>
      <c r="G92" s="407">
        <v>57</v>
      </c>
      <c r="H92" s="407">
        <v>48</v>
      </c>
      <c r="I92" s="407">
        <v>56</v>
      </c>
      <c r="J92" s="407">
        <v>80</v>
      </c>
      <c r="K92" s="407">
        <v>119</v>
      </c>
      <c r="L92" s="407">
        <v>171</v>
      </c>
      <c r="M92" s="407">
        <v>230</v>
      </c>
      <c r="N92" s="407">
        <v>291</v>
      </c>
      <c r="O92" s="407">
        <v>352</v>
      </c>
      <c r="P92" s="407">
        <v>44</v>
      </c>
      <c r="Q92" s="407">
        <v>97</v>
      </c>
      <c r="R92" s="407">
        <v>147</v>
      </c>
      <c r="S92" s="407">
        <v>194</v>
      </c>
      <c r="T92" s="407">
        <v>239</v>
      </c>
      <c r="U92" s="407">
        <v>281</v>
      </c>
      <c r="V92" s="407">
        <v>320</v>
      </c>
      <c r="W92" s="407">
        <v>358</v>
      </c>
      <c r="X92" s="407">
        <v>28</v>
      </c>
      <c r="Y92" s="407">
        <v>62</v>
      </c>
      <c r="Z92" s="407">
        <v>94</v>
      </c>
      <c r="AA92" s="407">
        <v>125</v>
      </c>
      <c r="AB92" s="407">
        <v>152</v>
      </c>
      <c r="AC92" s="407">
        <v>176</v>
      </c>
      <c r="AD92" s="407">
        <v>195</v>
      </c>
      <c r="AE92" s="407">
        <v>212</v>
      </c>
      <c r="AF92" s="407">
        <v>226</v>
      </c>
      <c r="AG92" s="407">
        <v>238</v>
      </c>
      <c r="AH92" s="407">
        <v>250</v>
      </c>
      <c r="AI92" s="407">
        <v>262</v>
      </c>
      <c r="AJ92" s="407">
        <v>275</v>
      </c>
      <c r="AK92" s="407">
        <v>289</v>
      </c>
      <c r="AL92" s="407">
        <v>305</v>
      </c>
      <c r="AM92" s="407">
        <v>324</v>
      </c>
      <c r="AN92" s="407">
        <v>344</v>
      </c>
      <c r="AO92" s="407">
        <v>2</v>
      </c>
      <c r="AP92" s="407">
        <v>26</v>
      </c>
      <c r="AQ92" s="407">
        <v>53</v>
      </c>
      <c r="AR92" s="407">
        <v>82</v>
      </c>
      <c r="AS92" s="407">
        <v>114</v>
      </c>
      <c r="AT92" s="407">
        <v>146</v>
      </c>
      <c r="AU92" s="407">
        <v>177</v>
      </c>
      <c r="AV92" s="407">
        <v>206</v>
      </c>
      <c r="AW92" s="407">
        <v>229</v>
      </c>
      <c r="AX92" s="407">
        <v>246</v>
      </c>
      <c r="AY92" s="407">
        <v>253</v>
      </c>
      <c r="AZ92" s="407">
        <v>251</v>
      </c>
      <c r="BA92" s="407">
        <v>244</v>
      </c>
      <c r="BB92" s="407">
        <v>234</v>
      </c>
      <c r="BC92" s="407">
        <v>222</v>
      </c>
    </row>
    <row r="93" spans="2:55">
      <c r="B93" s="407" t="s">
        <v>406</v>
      </c>
      <c r="C93" s="407">
        <v>246</v>
      </c>
      <c r="D93" s="407">
        <v>187</v>
      </c>
      <c r="E93" s="407">
        <v>140</v>
      </c>
      <c r="F93" s="407">
        <v>107</v>
      </c>
      <c r="G93" s="407">
        <v>90</v>
      </c>
      <c r="H93" s="407">
        <v>88</v>
      </c>
      <c r="I93" s="407">
        <v>102</v>
      </c>
      <c r="J93" s="407">
        <v>131</v>
      </c>
      <c r="K93" s="407">
        <v>175</v>
      </c>
      <c r="L93" s="407">
        <v>227</v>
      </c>
      <c r="M93" s="407">
        <v>284</v>
      </c>
      <c r="N93" s="407">
        <v>343</v>
      </c>
      <c r="O93" s="407">
        <v>35</v>
      </c>
      <c r="P93" s="407">
        <v>88</v>
      </c>
      <c r="Q93" s="407">
        <v>139</v>
      </c>
      <c r="R93" s="407">
        <v>187</v>
      </c>
      <c r="S93" s="407">
        <v>233</v>
      </c>
      <c r="T93" s="407">
        <v>277</v>
      </c>
      <c r="U93" s="407">
        <v>318</v>
      </c>
      <c r="V93" s="407">
        <v>358</v>
      </c>
      <c r="W93" s="407">
        <v>30</v>
      </c>
      <c r="X93" s="407">
        <v>66</v>
      </c>
      <c r="Y93" s="407">
        <v>100</v>
      </c>
      <c r="Z93" s="407">
        <v>133</v>
      </c>
      <c r="AA93" s="407">
        <v>163</v>
      </c>
      <c r="AB93" s="407">
        <v>190</v>
      </c>
      <c r="AC93" s="407">
        <v>212</v>
      </c>
      <c r="AD93" s="407">
        <v>231</v>
      </c>
      <c r="AE93" s="407">
        <v>246</v>
      </c>
      <c r="AF93" s="407">
        <v>258</v>
      </c>
      <c r="AG93" s="407">
        <v>269</v>
      </c>
      <c r="AH93" s="407">
        <v>279</v>
      </c>
      <c r="AI93" s="407">
        <v>290</v>
      </c>
      <c r="AJ93" s="407">
        <v>303</v>
      </c>
      <c r="AK93" s="407">
        <v>318</v>
      </c>
      <c r="AL93" s="407">
        <v>335</v>
      </c>
      <c r="AM93" s="407">
        <v>356</v>
      </c>
      <c r="AN93" s="407">
        <v>15</v>
      </c>
      <c r="AO93" s="407">
        <v>42</v>
      </c>
      <c r="AP93" s="407">
        <v>73</v>
      </c>
      <c r="AQ93" s="407">
        <v>106</v>
      </c>
      <c r="AR93" s="407">
        <v>143</v>
      </c>
      <c r="AS93" s="407">
        <v>180</v>
      </c>
      <c r="AT93" s="407">
        <v>216</v>
      </c>
      <c r="AU93" s="407">
        <v>248</v>
      </c>
      <c r="AV93" s="407">
        <v>275</v>
      </c>
      <c r="AW93" s="407">
        <v>296</v>
      </c>
      <c r="AX93" s="407">
        <v>308</v>
      </c>
      <c r="AY93" s="407">
        <v>311</v>
      </c>
      <c r="AZ93" s="407">
        <v>305</v>
      </c>
      <c r="BA93" s="407">
        <v>293</v>
      </c>
      <c r="BB93" s="407">
        <v>281</v>
      </c>
      <c r="BC93" s="407">
        <v>270</v>
      </c>
    </row>
    <row r="94" spans="2:55">
      <c r="B94" s="407" t="s">
        <v>407</v>
      </c>
      <c r="C94" s="407">
        <v>242</v>
      </c>
      <c r="D94" s="407">
        <v>191</v>
      </c>
      <c r="E94" s="407">
        <v>153</v>
      </c>
      <c r="F94" s="407">
        <v>129</v>
      </c>
      <c r="G94" s="407">
        <v>119</v>
      </c>
      <c r="H94" s="407">
        <v>124</v>
      </c>
      <c r="I94" s="407">
        <v>144</v>
      </c>
      <c r="J94" s="407">
        <v>178</v>
      </c>
      <c r="K94" s="407">
        <v>223</v>
      </c>
      <c r="L94" s="407">
        <v>274</v>
      </c>
      <c r="M94" s="407">
        <v>329</v>
      </c>
      <c r="N94" s="407">
        <v>18</v>
      </c>
      <c r="O94" s="407">
        <v>71</v>
      </c>
      <c r="P94" s="407">
        <v>121</v>
      </c>
      <c r="Q94" s="407">
        <v>170</v>
      </c>
      <c r="R94" s="407">
        <v>216</v>
      </c>
      <c r="S94" s="407">
        <v>260</v>
      </c>
      <c r="T94" s="407">
        <v>303</v>
      </c>
      <c r="U94" s="407">
        <v>344</v>
      </c>
      <c r="V94" s="407">
        <v>17</v>
      </c>
      <c r="W94" s="407">
        <v>54</v>
      </c>
      <c r="X94" s="407">
        <v>90</v>
      </c>
      <c r="Y94" s="407">
        <v>125</v>
      </c>
      <c r="Z94" s="407">
        <v>157</v>
      </c>
      <c r="AA94" s="407">
        <v>187</v>
      </c>
      <c r="AB94" s="407">
        <v>212</v>
      </c>
      <c r="AC94" s="407">
        <v>234</v>
      </c>
      <c r="AD94" s="407">
        <v>251</v>
      </c>
      <c r="AE94" s="407">
        <v>264</v>
      </c>
      <c r="AF94" s="407">
        <v>274</v>
      </c>
      <c r="AG94" s="407">
        <v>282</v>
      </c>
      <c r="AH94" s="407">
        <v>291</v>
      </c>
      <c r="AI94" s="407">
        <v>302</v>
      </c>
      <c r="AJ94" s="407">
        <v>314</v>
      </c>
      <c r="AK94" s="407">
        <v>330</v>
      </c>
      <c r="AL94" s="407">
        <v>349</v>
      </c>
      <c r="AM94" s="407">
        <v>8</v>
      </c>
      <c r="AN94" s="407">
        <v>37</v>
      </c>
      <c r="AO94" s="407">
        <v>70</v>
      </c>
      <c r="AP94" s="407">
        <v>107</v>
      </c>
      <c r="AQ94" s="407">
        <v>148</v>
      </c>
      <c r="AR94" s="407">
        <v>190</v>
      </c>
      <c r="AS94" s="407">
        <v>231</v>
      </c>
      <c r="AT94" s="407">
        <v>269</v>
      </c>
      <c r="AU94" s="407">
        <v>299</v>
      </c>
      <c r="AV94" s="407">
        <v>324</v>
      </c>
      <c r="AW94" s="407">
        <v>340</v>
      </c>
      <c r="AX94" s="407">
        <v>348</v>
      </c>
      <c r="AY94" s="407">
        <v>348</v>
      </c>
      <c r="AZ94" s="407">
        <v>336</v>
      </c>
      <c r="BA94" s="407">
        <v>320</v>
      </c>
      <c r="BB94" s="407">
        <v>309</v>
      </c>
      <c r="BC94" s="407">
        <v>303</v>
      </c>
    </row>
    <row r="95" spans="2:55">
      <c r="B95" s="407" t="s">
        <v>408</v>
      </c>
      <c r="C95" s="407">
        <v>235</v>
      </c>
      <c r="D95" s="407">
        <v>192</v>
      </c>
      <c r="E95" s="407">
        <v>163</v>
      </c>
      <c r="F95" s="407">
        <v>148</v>
      </c>
      <c r="G95" s="407">
        <v>145</v>
      </c>
      <c r="H95" s="407">
        <v>157</v>
      </c>
      <c r="I95" s="407">
        <v>182</v>
      </c>
      <c r="J95" s="407">
        <v>218</v>
      </c>
      <c r="K95" s="407">
        <v>262</v>
      </c>
      <c r="L95" s="407">
        <v>311</v>
      </c>
      <c r="M95" s="407">
        <v>362</v>
      </c>
      <c r="N95" s="407">
        <v>47</v>
      </c>
      <c r="O95" s="407">
        <v>96</v>
      </c>
      <c r="P95" s="407">
        <v>143</v>
      </c>
      <c r="Q95" s="407">
        <v>189</v>
      </c>
      <c r="R95" s="407">
        <v>233</v>
      </c>
      <c r="S95" s="407">
        <v>276</v>
      </c>
      <c r="T95" s="407">
        <v>317</v>
      </c>
      <c r="U95" s="407">
        <v>357</v>
      </c>
      <c r="V95" s="407">
        <v>30</v>
      </c>
      <c r="W95" s="407">
        <v>67</v>
      </c>
      <c r="X95" s="407">
        <v>102</v>
      </c>
      <c r="Y95" s="407">
        <v>136</v>
      </c>
      <c r="Z95" s="407">
        <v>168</v>
      </c>
      <c r="AA95" s="407">
        <v>196</v>
      </c>
      <c r="AB95" s="407">
        <v>221</v>
      </c>
      <c r="AC95" s="407">
        <v>240</v>
      </c>
      <c r="AD95" s="407">
        <v>255</v>
      </c>
      <c r="AE95" s="407">
        <v>266</v>
      </c>
      <c r="AF95" s="407">
        <v>273</v>
      </c>
      <c r="AG95" s="407">
        <v>280</v>
      </c>
      <c r="AH95" s="407">
        <v>287</v>
      </c>
      <c r="AI95" s="407">
        <v>297</v>
      </c>
      <c r="AJ95" s="407">
        <v>310</v>
      </c>
      <c r="AK95" s="407">
        <v>327</v>
      </c>
      <c r="AL95" s="407">
        <v>349</v>
      </c>
      <c r="AM95" s="407">
        <v>12</v>
      </c>
      <c r="AN95" s="407">
        <v>47</v>
      </c>
      <c r="AO95" s="407">
        <v>87</v>
      </c>
      <c r="AP95" s="407">
        <v>131</v>
      </c>
      <c r="AQ95" s="407">
        <v>177</v>
      </c>
      <c r="AR95" s="407">
        <v>223</v>
      </c>
      <c r="AS95" s="407">
        <v>266</v>
      </c>
      <c r="AT95" s="407">
        <v>302</v>
      </c>
      <c r="AU95" s="407">
        <v>330</v>
      </c>
      <c r="AV95" s="407">
        <v>350</v>
      </c>
      <c r="AW95" s="407">
        <v>363</v>
      </c>
      <c r="AX95" s="407">
        <v>2</v>
      </c>
      <c r="AY95" s="407">
        <v>360</v>
      </c>
      <c r="AZ95" s="407">
        <v>344</v>
      </c>
      <c r="BA95" s="407">
        <v>328</v>
      </c>
      <c r="BB95" s="407">
        <v>321</v>
      </c>
      <c r="BC95" s="407">
        <v>322</v>
      </c>
    </row>
    <row r="96" spans="2:55">
      <c r="B96" s="407" t="s">
        <v>409</v>
      </c>
      <c r="C96" s="407">
        <v>226</v>
      </c>
      <c r="D96" s="407">
        <v>193</v>
      </c>
      <c r="E96" s="407">
        <v>172</v>
      </c>
      <c r="F96" s="407">
        <v>164</v>
      </c>
      <c r="G96" s="407">
        <v>169</v>
      </c>
      <c r="H96" s="407">
        <v>187</v>
      </c>
      <c r="I96" s="407">
        <v>214</v>
      </c>
      <c r="J96" s="407">
        <v>250</v>
      </c>
      <c r="K96" s="407">
        <v>292</v>
      </c>
      <c r="L96" s="407">
        <v>337</v>
      </c>
      <c r="M96" s="407">
        <v>19</v>
      </c>
      <c r="N96" s="407">
        <v>65</v>
      </c>
      <c r="O96" s="407">
        <v>110</v>
      </c>
      <c r="P96" s="407">
        <v>155</v>
      </c>
      <c r="Q96" s="407">
        <v>197</v>
      </c>
      <c r="R96" s="407">
        <v>239</v>
      </c>
      <c r="S96" s="407">
        <v>280</v>
      </c>
      <c r="T96" s="407">
        <v>320</v>
      </c>
      <c r="U96" s="407">
        <v>360</v>
      </c>
      <c r="V96" s="407">
        <v>32</v>
      </c>
      <c r="W96" s="407">
        <v>68</v>
      </c>
      <c r="X96" s="407">
        <v>102</v>
      </c>
      <c r="Y96" s="407">
        <v>135</v>
      </c>
      <c r="Z96" s="407">
        <v>165</v>
      </c>
      <c r="AA96" s="407">
        <v>192</v>
      </c>
      <c r="AB96" s="407">
        <v>214</v>
      </c>
      <c r="AC96" s="407">
        <v>232</v>
      </c>
      <c r="AD96" s="407">
        <v>244</v>
      </c>
      <c r="AE96" s="407">
        <v>252</v>
      </c>
      <c r="AF96" s="407">
        <v>257</v>
      </c>
      <c r="AG96" s="407">
        <v>262</v>
      </c>
      <c r="AH96" s="407">
        <v>268</v>
      </c>
      <c r="AI96" s="407">
        <v>278</v>
      </c>
      <c r="AJ96" s="407">
        <v>291</v>
      </c>
      <c r="AK96" s="407">
        <v>311</v>
      </c>
      <c r="AL96" s="407">
        <v>336</v>
      </c>
      <c r="AM96" s="407">
        <v>5</v>
      </c>
      <c r="AN96" s="407">
        <v>46</v>
      </c>
      <c r="AO96" s="407">
        <v>92</v>
      </c>
      <c r="AP96" s="407">
        <v>142</v>
      </c>
      <c r="AQ96" s="407">
        <v>192</v>
      </c>
      <c r="AR96" s="407">
        <v>239</v>
      </c>
      <c r="AS96" s="407">
        <v>281</v>
      </c>
      <c r="AT96" s="407">
        <v>315</v>
      </c>
      <c r="AU96" s="407">
        <v>339</v>
      </c>
      <c r="AV96" s="407">
        <v>355</v>
      </c>
      <c r="AW96" s="407">
        <v>364</v>
      </c>
      <c r="AX96" s="407">
        <v>362</v>
      </c>
      <c r="AY96" s="407">
        <v>351</v>
      </c>
      <c r="AZ96" s="407">
        <v>334</v>
      </c>
      <c r="BA96" s="407">
        <v>320</v>
      </c>
      <c r="BB96" s="407">
        <v>318</v>
      </c>
      <c r="BC96" s="407">
        <v>329</v>
      </c>
    </row>
    <row r="97" spans="2:55">
      <c r="B97" s="407" t="s">
        <v>410</v>
      </c>
      <c r="C97" s="407">
        <v>216</v>
      </c>
      <c r="D97" s="407">
        <v>192</v>
      </c>
      <c r="E97" s="407">
        <v>179</v>
      </c>
      <c r="F97" s="407">
        <v>179</v>
      </c>
      <c r="G97" s="407">
        <v>190</v>
      </c>
      <c r="H97" s="407">
        <v>211</v>
      </c>
      <c r="I97" s="407">
        <v>239</v>
      </c>
      <c r="J97" s="407">
        <v>273</v>
      </c>
      <c r="K97" s="407">
        <v>312</v>
      </c>
      <c r="L97" s="407">
        <v>353</v>
      </c>
      <c r="M97" s="407">
        <v>31</v>
      </c>
      <c r="N97" s="407">
        <v>73</v>
      </c>
      <c r="O97" s="407">
        <v>114</v>
      </c>
      <c r="P97" s="407">
        <v>156</v>
      </c>
      <c r="Q97" s="407">
        <v>196</v>
      </c>
      <c r="R97" s="407">
        <v>235</v>
      </c>
      <c r="S97" s="407">
        <v>274</v>
      </c>
      <c r="T97" s="407">
        <v>313</v>
      </c>
      <c r="U97" s="407">
        <v>351</v>
      </c>
      <c r="V97" s="407">
        <v>22</v>
      </c>
      <c r="W97" s="407">
        <v>57</v>
      </c>
      <c r="X97" s="407">
        <v>90</v>
      </c>
      <c r="Y97" s="407">
        <v>121</v>
      </c>
      <c r="Z97" s="407">
        <v>149</v>
      </c>
      <c r="AA97" s="407">
        <v>174</v>
      </c>
      <c r="AB97" s="407">
        <v>194</v>
      </c>
      <c r="AC97" s="407">
        <v>208</v>
      </c>
      <c r="AD97" s="407">
        <v>218</v>
      </c>
      <c r="AE97" s="407">
        <v>223</v>
      </c>
      <c r="AF97" s="407">
        <v>226</v>
      </c>
      <c r="AG97" s="407">
        <v>230</v>
      </c>
      <c r="AH97" s="407">
        <v>235</v>
      </c>
      <c r="AI97" s="407">
        <v>245</v>
      </c>
      <c r="AJ97" s="407">
        <v>260</v>
      </c>
      <c r="AK97" s="407">
        <v>282</v>
      </c>
      <c r="AL97" s="407">
        <v>312</v>
      </c>
      <c r="AM97" s="407">
        <v>352</v>
      </c>
      <c r="AN97" s="407">
        <v>34</v>
      </c>
      <c r="AO97" s="407">
        <v>86</v>
      </c>
      <c r="AP97" s="407">
        <v>140</v>
      </c>
      <c r="AQ97" s="407">
        <v>191</v>
      </c>
      <c r="AR97" s="407">
        <v>237</v>
      </c>
      <c r="AS97" s="407">
        <v>276</v>
      </c>
      <c r="AT97" s="407">
        <v>306</v>
      </c>
      <c r="AU97" s="407">
        <v>326</v>
      </c>
      <c r="AV97" s="407">
        <v>338</v>
      </c>
      <c r="AW97" s="407">
        <v>341</v>
      </c>
      <c r="AX97" s="407">
        <v>335</v>
      </c>
      <c r="AY97" s="407">
        <v>323</v>
      </c>
      <c r="AZ97" s="407">
        <v>306</v>
      </c>
      <c r="BA97" s="407">
        <v>296</v>
      </c>
      <c r="BB97" s="407">
        <v>302</v>
      </c>
      <c r="BC97" s="407">
        <v>324</v>
      </c>
    </row>
    <row r="98" spans="2:55">
      <c r="B98" s="407" t="s">
        <v>411</v>
      </c>
      <c r="C98" s="407">
        <v>206</v>
      </c>
      <c r="D98" s="407">
        <v>190</v>
      </c>
      <c r="E98" s="407">
        <v>185</v>
      </c>
      <c r="F98" s="407">
        <v>192</v>
      </c>
      <c r="G98" s="407">
        <v>207</v>
      </c>
      <c r="H98" s="407">
        <v>228</v>
      </c>
      <c r="I98" s="407">
        <v>255</v>
      </c>
      <c r="J98" s="407">
        <v>286</v>
      </c>
      <c r="K98" s="407">
        <v>322</v>
      </c>
      <c r="L98" s="407">
        <v>359</v>
      </c>
      <c r="M98" s="407">
        <v>32</v>
      </c>
      <c r="N98" s="407">
        <v>71</v>
      </c>
      <c r="O98" s="407">
        <v>109</v>
      </c>
      <c r="P98" s="407">
        <v>147</v>
      </c>
      <c r="Q98" s="407">
        <v>184</v>
      </c>
      <c r="R98" s="407">
        <v>221</v>
      </c>
      <c r="S98" s="407">
        <v>258</v>
      </c>
      <c r="T98" s="407">
        <v>295</v>
      </c>
      <c r="U98" s="407">
        <v>331</v>
      </c>
      <c r="V98" s="407">
        <v>1</v>
      </c>
      <c r="W98" s="407">
        <v>34</v>
      </c>
      <c r="X98" s="407">
        <v>65</v>
      </c>
      <c r="Y98" s="407">
        <v>94</v>
      </c>
      <c r="Z98" s="407">
        <v>120</v>
      </c>
      <c r="AA98" s="407">
        <v>142</v>
      </c>
      <c r="AB98" s="407">
        <v>159</v>
      </c>
      <c r="AC98" s="407">
        <v>171</v>
      </c>
      <c r="AD98" s="407">
        <v>178</v>
      </c>
      <c r="AE98" s="407">
        <v>181</v>
      </c>
      <c r="AF98" s="407">
        <v>182</v>
      </c>
      <c r="AG98" s="407">
        <v>184</v>
      </c>
      <c r="AH98" s="407">
        <v>189</v>
      </c>
      <c r="AI98" s="407">
        <v>199</v>
      </c>
      <c r="AJ98" s="407">
        <v>217</v>
      </c>
      <c r="AK98" s="407">
        <v>243</v>
      </c>
      <c r="AL98" s="407">
        <v>279</v>
      </c>
      <c r="AM98" s="407">
        <v>324</v>
      </c>
      <c r="AN98" s="407">
        <v>11</v>
      </c>
      <c r="AO98" s="407">
        <v>66</v>
      </c>
      <c r="AP98" s="407">
        <v>121</v>
      </c>
      <c r="AQ98" s="407">
        <v>171</v>
      </c>
      <c r="AR98" s="407">
        <v>215</v>
      </c>
      <c r="AS98" s="407">
        <v>250</v>
      </c>
      <c r="AT98" s="407">
        <v>276</v>
      </c>
      <c r="AU98" s="407">
        <v>291</v>
      </c>
      <c r="AV98" s="407">
        <v>297</v>
      </c>
      <c r="AW98" s="407">
        <v>295</v>
      </c>
      <c r="AX98" s="407">
        <v>287</v>
      </c>
      <c r="AY98" s="407">
        <v>276</v>
      </c>
      <c r="AZ98" s="407">
        <v>262</v>
      </c>
      <c r="BA98" s="407">
        <v>256</v>
      </c>
      <c r="BB98" s="407">
        <v>272</v>
      </c>
      <c r="BC98" s="407">
        <v>309</v>
      </c>
    </row>
    <row r="99" spans="2:55">
      <c r="B99" s="407" t="s">
        <v>412</v>
      </c>
      <c r="C99" s="407">
        <v>195</v>
      </c>
      <c r="D99" s="407">
        <v>187</v>
      </c>
      <c r="E99" s="407">
        <v>190</v>
      </c>
      <c r="F99" s="407">
        <v>200</v>
      </c>
      <c r="G99" s="407">
        <v>216</v>
      </c>
      <c r="H99" s="407">
        <v>237</v>
      </c>
      <c r="I99" s="407">
        <v>262</v>
      </c>
      <c r="J99" s="407">
        <v>290</v>
      </c>
      <c r="K99" s="407">
        <v>322</v>
      </c>
      <c r="L99" s="407">
        <v>355</v>
      </c>
      <c r="M99" s="407">
        <v>25</v>
      </c>
      <c r="N99" s="407">
        <v>59</v>
      </c>
      <c r="O99" s="407">
        <v>94</v>
      </c>
      <c r="P99" s="407">
        <v>128</v>
      </c>
      <c r="Q99" s="407">
        <v>163</v>
      </c>
      <c r="R99" s="407">
        <v>197</v>
      </c>
      <c r="S99" s="407">
        <v>232</v>
      </c>
      <c r="T99" s="407">
        <v>266</v>
      </c>
      <c r="U99" s="407">
        <v>300</v>
      </c>
      <c r="V99" s="407">
        <v>333</v>
      </c>
      <c r="W99" s="407">
        <v>365</v>
      </c>
      <c r="X99" s="407">
        <v>28</v>
      </c>
      <c r="Y99" s="407">
        <v>55</v>
      </c>
      <c r="Z99" s="407">
        <v>78</v>
      </c>
      <c r="AA99" s="407">
        <v>97</v>
      </c>
      <c r="AB99" s="407">
        <v>111</v>
      </c>
      <c r="AC99" s="407">
        <v>120</v>
      </c>
      <c r="AD99" s="407">
        <v>124</v>
      </c>
      <c r="AE99" s="407">
        <v>124</v>
      </c>
      <c r="AF99" s="407">
        <v>124</v>
      </c>
      <c r="AG99" s="407">
        <v>125</v>
      </c>
      <c r="AH99" s="407">
        <v>130</v>
      </c>
      <c r="AI99" s="407">
        <v>143</v>
      </c>
      <c r="AJ99" s="407">
        <v>164</v>
      </c>
      <c r="AK99" s="407">
        <v>195</v>
      </c>
      <c r="AL99" s="407">
        <v>235</v>
      </c>
      <c r="AM99" s="407">
        <v>285</v>
      </c>
      <c r="AN99" s="407">
        <v>340</v>
      </c>
      <c r="AO99" s="407">
        <v>31</v>
      </c>
      <c r="AP99" s="407">
        <v>84</v>
      </c>
      <c r="AQ99" s="407">
        <v>131</v>
      </c>
      <c r="AR99" s="407">
        <v>170</v>
      </c>
      <c r="AS99" s="407">
        <v>201</v>
      </c>
      <c r="AT99" s="407">
        <v>222</v>
      </c>
      <c r="AU99" s="407">
        <v>231</v>
      </c>
      <c r="AV99" s="407">
        <v>232</v>
      </c>
      <c r="AW99" s="407">
        <v>228</v>
      </c>
      <c r="AX99" s="407">
        <v>220</v>
      </c>
      <c r="AY99" s="407">
        <v>211</v>
      </c>
      <c r="AZ99" s="407">
        <v>200</v>
      </c>
      <c r="BA99" s="407">
        <v>201</v>
      </c>
      <c r="BB99" s="407">
        <v>229</v>
      </c>
      <c r="BC99" s="407">
        <v>285</v>
      </c>
    </row>
    <row r="100" spans="2:55">
      <c r="B100" s="407" t="s">
        <v>413</v>
      </c>
      <c r="C100" s="407">
        <v>185</v>
      </c>
      <c r="D100" s="407">
        <v>184</v>
      </c>
      <c r="E100" s="407">
        <v>190</v>
      </c>
      <c r="F100" s="407">
        <v>202</v>
      </c>
      <c r="G100" s="407">
        <v>218</v>
      </c>
      <c r="H100" s="407">
        <v>237</v>
      </c>
      <c r="I100" s="407">
        <v>259</v>
      </c>
      <c r="J100" s="407">
        <v>284</v>
      </c>
      <c r="K100" s="407">
        <v>312</v>
      </c>
      <c r="L100" s="407">
        <v>342</v>
      </c>
      <c r="M100" s="407">
        <v>7</v>
      </c>
      <c r="N100" s="407">
        <v>38</v>
      </c>
      <c r="O100" s="407">
        <v>69</v>
      </c>
      <c r="P100" s="407">
        <v>100</v>
      </c>
      <c r="Q100" s="407">
        <v>132</v>
      </c>
      <c r="R100" s="407">
        <v>164</v>
      </c>
      <c r="S100" s="407">
        <v>196</v>
      </c>
      <c r="T100" s="407">
        <v>227</v>
      </c>
      <c r="U100" s="407">
        <v>258</v>
      </c>
      <c r="V100" s="407">
        <v>288</v>
      </c>
      <c r="W100" s="407">
        <v>317</v>
      </c>
      <c r="X100" s="407">
        <v>344</v>
      </c>
      <c r="Y100" s="407">
        <v>2</v>
      </c>
      <c r="Z100" s="407">
        <v>22</v>
      </c>
      <c r="AA100" s="407">
        <v>38</v>
      </c>
      <c r="AB100" s="407">
        <v>49</v>
      </c>
      <c r="AC100" s="407">
        <v>55</v>
      </c>
      <c r="AD100" s="407">
        <v>57</v>
      </c>
      <c r="AE100" s="407">
        <v>55</v>
      </c>
      <c r="AF100" s="407">
        <v>54</v>
      </c>
      <c r="AG100" s="407">
        <v>55</v>
      </c>
      <c r="AH100" s="407">
        <v>61</v>
      </c>
      <c r="AI100" s="407">
        <v>76</v>
      </c>
      <c r="AJ100" s="407">
        <v>101</v>
      </c>
      <c r="AK100" s="407">
        <v>136</v>
      </c>
      <c r="AL100" s="407">
        <v>180</v>
      </c>
      <c r="AM100" s="407">
        <v>232</v>
      </c>
      <c r="AN100" s="407">
        <v>287</v>
      </c>
      <c r="AO100" s="407">
        <v>341</v>
      </c>
      <c r="AP100" s="407">
        <v>25</v>
      </c>
      <c r="AQ100" s="407">
        <v>67</v>
      </c>
      <c r="AR100" s="407">
        <v>102</v>
      </c>
      <c r="AS100" s="407">
        <v>128</v>
      </c>
      <c r="AT100" s="407">
        <v>142</v>
      </c>
      <c r="AU100" s="407">
        <v>145</v>
      </c>
      <c r="AV100" s="407">
        <v>144</v>
      </c>
      <c r="AW100" s="407">
        <v>139</v>
      </c>
      <c r="AX100" s="407">
        <v>133</v>
      </c>
      <c r="AY100" s="407">
        <v>126</v>
      </c>
      <c r="AZ100" s="407">
        <v>120</v>
      </c>
      <c r="BA100" s="407">
        <v>129</v>
      </c>
      <c r="BB100" s="407">
        <v>173</v>
      </c>
      <c r="BC100" s="407">
        <v>246</v>
      </c>
    </row>
    <row r="101" spans="2:55">
      <c r="B101" s="407" t="s">
        <v>414</v>
      </c>
      <c r="C101" s="407">
        <v>174</v>
      </c>
      <c r="D101" s="407">
        <v>177</v>
      </c>
      <c r="E101" s="407">
        <v>185</v>
      </c>
      <c r="F101" s="407">
        <v>197</v>
      </c>
      <c r="G101" s="407">
        <v>211</v>
      </c>
      <c r="H101" s="407">
        <v>228</v>
      </c>
      <c r="I101" s="407">
        <v>248</v>
      </c>
      <c r="J101" s="407">
        <v>270</v>
      </c>
      <c r="K101" s="407">
        <v>293</v>
      </c>
      <c r="L101" s="407">
        <v>319</v>
      </c>
      <c r="M101" s="407">
        <v>346</v>
      </c>
      <c r="N101" s="407">
        <v>8</v>
      </c>
      <c r="O101" s="407">
        <v>36</v>
      </c>
      <c r="P101" s="407">
        <v>64</v>
      </c>
      <c r="Q101" s="407">
        <v>92</v>
      </c>
      <c r="R101" s="407">
        <v>120</v>
      </c>
      <c r="S101" s="407">
        <v>149</v>
      </c>
      <c r="T101" s="407">
        <v>178</v>
      </c>
      <c r="U101" s="407">
        <v>205</v>
      </c>
      <c r="V101" s="407">
        <v>232</v>
      </c>
      <c r="W101" s="407">
        <v>257</v>
      </c>
      <c r="X101" s="407">
        <v>280</v>
      </c>
      <c r="Y101" s="407">
        <v>301</v>
      </c>
      <c r="Z101" s="407">
        <v>318</v>
      </c>
      <c r="AA101" s="407">
        <v>331</v>
      </c>
      <c r="AB101" s="407">
        <v>339</v>
      </c>
      <c r="AC101" s="407">
        <v>342</v>
      </c>
      <c r="AD101" s="407">
        <v>342</v>
      </c>
      <c r="AE101" s="407">
        <v>339</v>
      </c>
      <c r="AF101" s="407">
        <v>337</v>
      </c>
      <c r="AG101" s="407">
        <v>338</v>
      </c>
      <c r="AH101" s="407">
        <v>347</v>
      </c>
      <c r="AI101" s="407">
        <v>1</v>
      </c>
      <c r="AJ101" s="407">
        <v>29</v>
      </c>
      <c r="AK101" s="407">
        <v>67</v>
      </c>
      <c r="AL101" s="407">
        <v>112</v>
      </c>
      <c r="AM101" s="407">
        <v>164</v>
      </c>
      <c r="AN101" s="407">
        <v>216</v>
      </c>
      <c r="AO101" s="407">
        <v>265</v>
      </c>
      <c r="AP101" s="407">
        <v>309</v>
      </c>
      <c r="AQ101" s="407">
        <v>345</v>
      </c>
      <c r="AR101" s="407">
        <v>9</v>
      </c>
      <c r="AS101" s="407">
        <v>27</v>
      </c>
      <c r="AT101" s="407">
        <v>35</v>
      </c>
      <c r="AU101" s="407">
        <v>35</v>
      </c>
      <c r="AV101" s="407">
        <v>32</v>
      </c>
      <c r="AW101" s="407">
        <v>29</v>
      </c>
      <c r="AX101" s="407">
        <v>24</v>
      </c>
      <c r="AY101" s="407">
        <v>21</v>
      </c>
      <c r="AZ101" s="407">
        <v>20</v>
      </c>
      <c r="BA101" s="407">
        <v>40</v>
      </c>
      <c r="BB101" s="407">
        <v>96</v>
      </c>
      <c r="BC101" s="407">
        <v>189</v>
      </c>
    </row>
    <row r="102" spans="2:55">
      <c r="B102" s="407" t="s">
        <v>415</v>
      </c>
      <c r="C102" s="407">
        <v>159</v>
      </c>
      <c r="D102" s="407">
        <v>165</v>
      </c>
      <c r="E102" s="407">
        <v>173</v>
      </c>
      <c r="F102" s="407">
        <v>184</v>
      </c>
      <c r="G102" s="407">
        <v>197</v>
      </c>
      <c r="H102" s="407">
        <v>211</v>
      </c>
      <c r="I102" s="407">
        <v>227</v>
      </c>
      <c r="J102" s="407">
        <v>246</v>
      </c>
      <c r="K102" s="407">
        <v>266</v>
      </c>
      <c r="L102" s="407">
        <v>287</v>
      </c>
      <c r="M102" s="407">
        <v>310</v>
      </c>
      <c r="N102" s="407">
        <v>334</v>
      </c>
      <c r="O102" s="407">
        <v>358</v>
      </c>
      <c r="P102" s="407">
        <v>18</v>
      </c>
      <c r="Q102" s="407">
        <v>42</v>
      </c>
      <c r="R102" s="407">
        <v>67</v>
      </c>
      <c r="S102" s="407">
        <v>92</v>
      </c>
      <c r="T102" s="407">
        <v>117</v>
      </c>
      <c r="U102" s="407">
        <v>141</v>
      </c>
      <c r="V102" s="407">
        <v>164</v>
      </c>
      <c r="W102" s="407">
        <v>185</v>
      </c>
      <c r="X102" s="407">
        <v>205</v>
      </c>
      <c r="Y102" s="407">
        <v>221</v>
      </c>
      <c r="Z102" s="407">
        <v>235</v>
      </c>
      <c r="AA102" s="407">
        <v>244</v>
      </c>
      <c r="AB102" s="407">
        <v>250</v>
      </c>
      <c r="AC102" s="407">
        <v>251</v>
      </c>
      <c r="AD102" s="407">
        <v>249</v>
      </c>
      <c r="AE102" s="407">
        <v>245</v>
      </c>
      <c r="AF102" s="407">
        <v>243</v>
      </c>
      <c r="AG102" s="407">
        <v>246</v>
      </c>
      <c r="AH102" s="407">
        <v>258</v>
      </c>
      <c r="AI102" s="407">
        <v>280</v>
      </c>
      <c r="AJ102" s="407">
        <v>311</v>
      </c>
      <c r="AK102" s="407">
        <v>350</v>
      </c>
      <c r="AL102" s="407">
        <v>28</v>
      </c>
      <c r="AM102" s="407">
        <v>76</v>
      </c>
      <c r="AN102" s="407">
        <v>123</v>
      </c>
      <c r="AO102" s="407">
        <v>167</v>
      </c>
      <c r="AP102" s="407">
        <v>204</v>
      </c>
      <c r="AQ102" s="407">
        <v>234</v>
      </c>
      <c r="AR102" s="407">
        <v>255</v>
      </c>
      <c r="AS102" s="407">
        <v>267</v>
      </c>
      <c r="AT102" s="407">
        <v>271</v>
      </c>
      <c r="AU102" s="407">
        <v>269</v>
      </c>
      <c r="AV102" s="407">
        <v>267</v>
      </c>
      <c r="AW102" s="407">
        <v>265</v>
      </c>
      <c r="AX102" s="407">
        <v>264</v>
      </c>
      <c r="AY102" s="407">
        <v>266</v>
      </c>
      <c r="AZ102" s="407">
        <v>273</v>
      </c>
      <c r="BA102" s="407">
        <v>297</v>
      </c>
      <c r="BB102" s="407">
        <v>359</v>
      </c>
      <c r="BC102" s="407">
        <v>110</v>
      </c>
    </row>
    <row r="103" spans="2:55">
      <c r="B103" s="407" t="s">
        <v>416</v>
      </c>
      <c r="C103" s="407">
        <v>140</v>
      </c>
      <c r="D103" s="407">
        <v>146</v>
      </c>
      <c r="E103" s="407">
        <v>154</v>
      </c>
      <c r="F103" s="407">
        <v>163</v>
      </c>
      <c r="G103" s="407">
        <v>173</v>
      </c>
      <c r="H103" s="407">
        <v>185</v>
      </c>
      <c r="I103" s="407">
        <v>198</v>
      </c>
      <c r="J103" s="407">
        <v>213</v>
      </c>
      <c r="K103" s="407">
        <v>229</v>
      </c>
      <c r="L103" s="407">
        <v>247</v>
      </c>
      <c r="M103" s="407">
        <v>265</v>
      </c>
      <c r="N103" s="407">
        <v>285</v>
      </c>
      <c r="O103" s="407">
        <v>306</v>
      </c>
      <c r="P103" s="407">
        <v>327</v>
      </c>
      <c r="Q103" s="407">
        <v>348</v>
      </c>
      <c r="R103" s="407">
        <v>4</v>
      </c>
      <c r="S103" s="407">
        <v>25</v>
      </c>
      <c r="T103" s="407">
        <v>45</v>
      </c>
      <c r="U103" s="407">
        <v>65</v>
      </c>
      <c r="V103" s="407">
        <v>84</v>
      </c>
      <c r="W103" s="407">
        <v>101</v>
      </c>
      <c r="X103" s="407">
        <v>116</v>
      </c>
      <c r="Y103" s="407">
        <v>129</v>
      </c>
      <c r="Z103" s="407">
        <v>139</v>
      </c>
      <c r="AA103" s="407">
        <v>146</v>
      </c>
      <c r="AB103" s="407">
        <v>149</v>
      </c>
      <c r="AC103" s="407">
        <v>148</v>
      </c>
      <c r="AD103" s="407">
        <v>145</v>
      </c>
      <c r="AE103" s="407">
        <v>141</v>
      </c>
      <c r="AF103" s="407">
        <v>141</v>
      </c>
      <c r="AG103" s="407">
        <v>146</v>
      </c>
      <c r="AH103" s="407">
        <v>161</v>
      </c>
      <c r="AI103" s="407">
        <v>184</v>
      </c>
      <c r="AJ103" s="407">
        <v>215</v>
      </c>
      <c r="AK103" s="407">
        <v>251</v>
      </c>
      <c r="AL103" s="407">
        <v>290</v>
      </c>
      <c r="AM103" s="407">
        <v>331</v>
      </c>
      <c r="AN103" s="407">
        <v>6</v>
      </c>
      <c r="AO103" s="407">
        <v>42</v>
      </c>
      <c r="AP103" s="407">
        <v>73</v>
      </c>
      <c r="AQ103" s="407">
        <v>95</v>
      </c>
      <c r="AR103" s="407">
        <v>108</v>
      </c>
      <c r="AS103" s="407">
        <v>116</v>
      </c>
      <c r="AT103" s="407">
        <v>118</v>
      </c>
      <c r="AU103" s="407">
        <v>116</v>
      </c>
      <c r="AV103" s="407">
        <v>114</v>
      </c>
      <c r="AW103" s="407">
        <v>113</v>
      </c>
      <c r="AX103" s="407">
        <v>117</v>
      </c>
      <c r="AY103" s="407">
        <v>126</v>
      </c>
      <c r="AZ103" s="407">
        <v>134</v>
      </c>
      <c r="BA103" s="407">
        <v>164</v>
      </c>
      <c r="BB103" s="407">
        <v>240</v>
      </c>
      <c r="BC103" s="407">
        <v>3</v>
      </c>
    </row>
    <row r="104" spans="2:55">
      <c r="B104" s="407" t="s">
        <v>417</v>
      </c>
      <c r="C104" s="407">
        <v>115</v>
      </c>
      <c r="D104" s="407">
        <v>121</v>
      </c>
      <c r="E104" s="407">
        <v>127</v>
      </c>
      <c r="F104" s="407">
        <v>134</v>
      </c>
      <c r="G104" s="407">
        <v>142</v>
      </c>
      <c r="H104" s="407">
        <v>151</v>
      </c>
      <c r="I104" s="407">
        <v>161</v>
      </c>
      <c r="J104" s="407">
        <v>172</v>
      </c>
      <c r="K104" s="407">
        <v>184</v>
      </c>
      <c r="L104" s="407">
        <v>198</v>
      </c>
      <c r="M104" s="407">
        <v>212</v>
      </c>
      <c r="N104" s="407">
        <v>228</v>
      </c>
      <c r="O104" s="407">
        <v>244</v>
      </c>
      <c r="P104" s="407">
        <v>260</v>
      </c>
      <c r="Q104" s="407">
        <v>277</v>
      </c>
      <c r="R104" s="407">
        <v>293</v>
      </c>
      <c r="S104" s="407">
        <v>310</v>
      </c>
      <c r="T104" s="407">
        <v>326</v>
      </c>
      <c r="U104" s="407">
        <v>342</v>
      </c>
      <c r="V104" s="407">
        <v>357</v>
      </c>
      <c r="W104" s="407">
        <v>5</v>
      </c>
      <c r="X104" s="407">
        <v>16</v>
      </c>
      <c r="Y104" s="407">
        <v>25</v>
      </c>
      <c r="Z104" s="407">
        <v>32</v>
      </c>
      <c r="AA104" s="407">
        <v>36</v>
      </c>
      <c r="AB104" s="407">
        <v>37</v>
      </c>
      <c r="AC104" s="407">
        <v>35</v>
      </c>
      <c r="AD104" s="407">
        <v>31</v>
      </c>
      <c r="AE104" s="407">
        <v>29</v>
      </c>
      <c r="AF104" s="407">
        <v>30</v>
      </c>
      <c r="AG104" s="407">
        <v>38</v>
      </c>
      <c r="AH104" s="407">
        <v>52</v>
      </c>
      <c r="AI104" s="407">
        <v>75</v>
      </c>
      <c r="AJ104" s="407">
        <v>102</v>
      </c>
      <c r="AK104" s="407">
        <v>133</v>
      </c>
      <c r="AL104" s="407">
        <v>164</v>
      </c>
      <c r="AM104" s="407">
        <v>198</v>
      </c>
      <c r="AN104" s="407">
        <v>230</v>
      </c>
      <c r="AO104" s="407">
        <v>258</v>
      </c>
      <c r="AP104" s="407">
        <v>279</v>
      </c>
      <c r="AQ104" s="407">
        <v>292</v>
      </c>
      <c r="AR104" s="407">
        <v>301</v>
      </c>
      <c r="AS104" s="407">
        <v>305</v>
      </c>
      <c r="AT104" s="407">
        <v>306</v>
      </c>
      <c r="AU104" s="407">
        <v>303</v>
      </c>
      <c r="AV104" s="407">
        <v>302</v>
      </c>
      <c r="AW104" s="407">
        <v>305</v>
      </c>
      <c r="AX104" s="407">
        <v>313</v>
      </c>
      <c r="AY104" s="407">
        <v>321</v>
      </c>
      <c r="AZ104" s="407">
        <v>330</v>
      </c>
      <c r="BA104" s="407">
        <v>361</v>
      </c>
      <c r="BB104" s="407">
        <v>87</v>
      </c>
      <c r="BC104" s="407">
        <v>244</v>
      </c>
    </row>
    <row r="105" spans="2:55">
      <c r="B105" s="407" t="s">
        <v>418</v>
      </c>
      <c r="C105" s="407">
        <v>84</v>
      </c>
      <c r="D105" s="407">
        <v>88</v>
      </c>
      <c r="E105" s="407">
        <v>92</v>
      </c>
      <c r="F105" s="407">
        <v>97</v>
      </c>
      <c r="G105" s="407">
        <v>102</v>
      </c>
      <c r="H105" s="407">
        <v>108</v>
      </c>
      <c r="I105" s="407">
        <v>115</v>
      </c>
      <c r="J105" s="407">
        <v>123</v>
      </c>
      <c r="K105" s="407">
        <v>131</v>
      </c>
      <c r="L105" s="407">
        <v>140</v>
      </c>
      <c r="M105" s="407">
        <v>150</v>
      </c>
      <c r="N105" s="407">
        <v>161</v>
      </c>
      <c r="O105" s="407">
        <v>172</v>
      </c>
      <c r="P105" s="407">
        <v>183</v>
      </c>
      <c r="Q105" s="407">
        <v>195</v>
      </c>
      <c r="R105" s="407">
        <v>207</v>
      </c>
      <c r="S105" s="407">
        <v>218</v>
      </c>
      <c r="T105" s="407">
        <v>229</v>
      </c>
      <c r="U105" s="407">
        <v>240</v>
      </c>
      <c r="V105" s="407">
        <v>250</v>
      </c>
      <c r="W105" s="407">
        <v>258</v>
      </c>
      <c r="X105" s="407">
        <v>266</v>
      </c>
      <c r="Y105" s="407">
        <v>271</v>
      </c>
      <c r="Z105" s="407">
        <v>275</v>
      </c>
      <c r="AA105" s="407">
        <v>277</v>
      </c>
      <c r="AB105" s="407">
        <v>277</v>
      </c>
      <c r="AC105" s="407">
        <v>275</v>
      </c>
      <c r="AD105" s="407">
        <v>272</v>
      </c>
      <c r="AE105" s="407">
        <v>272</v>
      </c>
      <c r="AF105" s="407">
        <v>275</v>
      </c>
      <c r="AG105" s="407">
        <v>282</v>
      </c>
      <c r="AH105" s="407">
        <v>296</v>
      </c>
      <c r="AI105" s="407">
        <v>314</v>
      </c>
      <c r="AJ105" s="407">
        <v>335</v>
      </c>
      <c r="AK105" s="407">
        <v>357</v>
      </c>
      <c r="AL105" s="407">
        <v>14</v>
      </c>
      <c r="AM105" s="407">
        <v>38</v>
      </c>
      <c r="AN105" s="407">
        <v>61</v>
      </c>
      <c r="AO105" s="407">
        <v>79</v>
      </c>
      <c r="AP105" s="407">
        <v>91</v>
      </c>
      <c r="AQ105" s="407">
        <v>99</v>
      </c>
      <c r="AR105" s="407">
        <v>104</v>
      </c>
      <c r="AS105" s="407">
        <v>107</v>
      </c>
      <c r="AT105" s="407">
        <v>107</v>
      </c>
      <c r="AU105" s="407">
        <v>104</v>
      </c>
      <c r="AV105" s="407">
        <v>105</v>
      </c>
      <c r="AW105" s="407">
        <v>112</v>
      </c>
      <c r="AX105" s="407">
        <v>120</v>
      </c>
      <c r="AY105" s="407">
        <v>127</v>
      </c>
      <c r="AZ105" s="407">
        <v>136</v>
      </c>
      <c r="BA105" s="407">
        <v>171</v>
      </c>
      <c r="BB105" s="407">
        <v>267</v>
      </c>
      <c r="BC105" s="407">
        <v>49</v>
      </c>
    </row>
    <row r="106" spans="2:55">
      <c r="B106" s="407" t="s">
        <v>419</v>
      </c>
      <c r="C106" s="407">
        <v>46</v>
      </c>
      <c r="D106" s="407">
        <v>47</v>
      </c>
      <c r="E106" s="407">
        <v>50</v>
      </c>
      <c r="F106" s="407">
        <v>52</v>
      </c>
      <c r="G106" s="407">
        <v>55</v>
      </c>
      <c r="H106" s="407">
        <v>58</v>
      </c>
      <c r="I106" s="407">
        <v>62</v>
      </c>
      <c r="J106" s="407">
        <v>65</v>
      </c>
      <c r="K106" s="407">
        <v>70</v>
      </c>
      <c r="L106" s="407">
        <v>75</v>
      </c>
      <c r="M106" s="407">
        <v>80</v>
      </c>
      <c r="N106" s="407">
        <v>85</v>
      </c>
      <c r="O106" s="407">
        <v>91</v>
      </c>
      <c r="P106" s="407">
        <v>97</v>
      </c>
      <c r="Q106" s="407">
        <v>103</v>
      </c>
      <c r="R106" s="407">
        <v>109</v>
      </c>
      <c r="S106" s="407">
        <v>115</v>
      </c>
      <c r="T106" s="407">
        <v>121</v>
      </c>
      <c r="U106" s="407">
        <v>126</v>
      </c>
      <c r="V106" s="407">
        <v>131</v>
      </c>
      <c r="W106" s="407">
        <v>135</v>
      </c>
      <c r="X106" s="407">
        <v>138</v>
      </c>
      <c r="Y106" s="407">
        <v>141</v>
      </c>
      <c r="Z106" s="407">
        <v>143</v>
      </c>
      <c r="AA106" s="407">
        <v>143</v>
      </c>
      <c r="AB106" s="407">
        <v>143</v>
      </c>
      <c r="AC106" s="407">
        <v>141</v>
      </c>
      <c r="AD106" s="407">
        <v>140</v>
      </c>
      <c r="AE106" s="407">
        <v>141</v>
      </c>
      <c r="AF106" s="407">
        <v>144</v>
      </c>
      <c r="AG106" s="407">
        <v>149</v>
      </c>
      <c r="AH106" s="407">
        <v>158</v>
      </c>
      <c r="AI106" s="407">
        <v>168</v>
      </c>
      <c r="AJ106" s="407">
        <v>180</v>
      </c>
      <c r="AK106" s="407">
        <v>192</v>
      </c>
      <c r="AL106" s="407">
        <v>204</v>
      </c>
      <c r="AM106" s="407">
        <v>217</v>
      </c>
      <c r="AN106" s="407">
        <v>228</v>
      </c>
      <c r="AO106" s="407">
        <v>236</v>
      </c>
      <c r="AP106" s="407">
        <v>242</v>
      </c>
      <c r="AQ106" s="407">
        <v>245</v>
      </c>
      <c r="AR106" s="407">
        <v>248</v>
      </c>
      <c r="AS106" s="407">
        <v>249</v>
      </c>
      <c r="AT106" s="407">
        <v>249</v>
      </c>
      <c r="AU106" s="407">
        <v>247</v>
      </c>
      <c r="AV106" s="407">
        <v>251</v>
      </c>
      <c r="AW106" s="407">
        <v>255</v>
      </c>
      <c r="AX106" s="407">
        <v>260</v>
      </c>
      <c r="AY106" s="407">
        <v>265</v>
      </c>
      <c r="AZ106" s="407">
        <v>270</v>
      </c>
      <c r="BA106" s="407">
        <v>303</v>
      </c>
      <c r="BB106" s="407">
        <v>10</v>
      </c>
      <c r="BC106" s="407">
        <v>107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120</vt:i4>
      </vt:variant>
    </vt:vector>
  </HeadingPairs>
  <TitlesOfParts>
    <vt:vector size="178" baseType="lpstr">
      <vt:lpstr>PesosMasculino</vt:lpstr>
      <vt:lpstr>PesosFemenino</vt:lpstr>
      <vt:lpstr>PesosRevaluablesMasculino</vt:lpstr>
      <vt:lpstr>PesosRevaluablesFemenino</vt:lpstr>
      <vt:lpstr>DolaresMasculino</vt:lpstr>
      <vt:lpstr>DolaresFemenino</vt:lpstr>
      <vt:lpstr>VG Pesos hombre</vt:lpstr>
      <vt:lpstr>VG Pesos revaluables hombre</vt:lpstr>
      <vt:lpstr>VG dolares hombre</vt:lpstr>
      <vt:lpstr>VG Pesos mujer</vt:lpstr>
      <vt:lpstr>VG Pesos revaluable mujer</vt:lpstr>
      <vt:lpstr>VG dolares mujer</vt:lpstr>
      <vt:lpstr>Exención primas por invalidez</vt:lpstr>
      <vt:lpstr>Pago adicional por invalidez</vt:lpstr>
      <vt:lpstr>T25</vt:lpstr>
      <vt:lpstr>T20</vt:lpstr>
      <vt:lpstr>T10</vt:lpstr>
      <vt:lpstr>T5 y T1</vt:lpstr>
      <vt:lpstr>Cobertura básica T20 NF</vt:lpstr>
      <vt:lpstr>Cobertura básica T10 NF</vt:lpstr>
      <vt:lpstr>Devolución de primas</vt:lpstr>
      <vt:lpstr>T25 NF</vt:lpstr>
      <vt:lpstr>Exención primas por invalidez N</vt:lpstr>
      <vt:lpstr>Pago adicional por invalidez NF</vt:lpstr>
      <vt:lpstr>VG Pesos hombre NF</vt:lpstr>
      <vt:lpstr>VG Pesos revaluables hombre NF</vt:lpstr>
      <vt:lpstr>VG dolares hombre NF</vt:lpstr>
      <vt:lpstr>VG Pesos mujer NF</vt:lpstr>
      <vt:lpstr>VG Pesos revaluable mujer NF</vt:lpstr>
      <vt:lpstr>VG dolares mujer NF</vt:lpstr>
      <vt:lpstr>PesosMasculino NF</vt:lpstr>
      <vt:lpstr>PesosRevaluablesMasculino NF</vt:lpstr>
      <vt:lpstr>DolaresMasculino NF</vt:lpstr>
      <vt:lpstr>PesosFemenino NF</vt:lpstr>
      <vt:lpstr>PesosRevaluablesFemenino NF</vt:lpstr>
      <vt:lpstr>DolaresFemenino NF</vt:lpstr>
      <vt:lpstr>Devolución de primas NF</vt:lpstr>
      <vt:lpstr>Edades equivalentes</vt:lpstr>
      <vt:lpstr>Cob básica T5 y T1 NF</vt:lpstr>
      <vt:lpstr>Cotización</vt:lpstr>
      <vt:lpstr>Tabla Pesos</vt:lpstr>
      <vt:lpstr>Tabla Dólares</vt:lpstr>
      <vt:lpstr>Auxiliares</vt:lpstr>
      <vt:lpstr>Calcula Tarifa</vt:lpstr>
      <vt:lpstr>Con extraprima</vt:lpstr>
      <vt:lpstr>Tabla</vt:lpstr>
      <vt:lpstr>Factores seleccion</vt:lpstr>
      <vt:lpstr>Tabla (BIT)</vt:lpstr>
      <vt:lpstr>Tabla (BIPA)</vt:lpstr>
      <vt:lpstr>Calcula Tarifa (BIT)</vt:lpstr>
      <vt:lpstr>Con extraprima (BIT)</vt:lpstr>
      <vt:lpstr>Calcula Tarifa (BIPA)</vt:lpstr>
      <vt:lpstr>Con extraprima (BIPA)</vt:lpstr>
      <vt:lpstr>a inv</vt:lpstr>
      <vt:lpstr>Caducidad</vt:lpstr>
      <vt:lpstr>Gasto Adquisicion</vt:lpstr>
      <vt:lpstr>Utilidad y Otros costos</vt:lpstr>
      <vt:lpstr>Tasas y Gastos Admon</vt:lpstr>
      <vt:lpstr>Cotización!Área_de_impresión</vt:lpstr>
      <vt:lpstr>'Tabla Dólares'!Área_de_impresión</vt:lpstr>
      <vt:lpstr>'Tabla Pesos'!Área_de_impresión</vt:lpstr>
      <vt:lpstr>BIPAD</vt:lpstr>
      <vt:lpstr>BIPADF</vt:lpstr>
      <vt:lpstr>BIPADNF</vt:lpstr>
      <vt:lpstr>BIPADNFF</vt:lpstr>
      <vt:lpstr>BIPAP</vt:lpstr>
      <vt:lpstr>BIPAPF</vt:lpstr>
      <vt:lpstr>BIPAPNF</vt:lpstr>
      <vt:lpstr>BIPAPNFF</vt:lpstr>
      <vt:lpstr>BIPAPR</vt:lpstr>
      <vt:lpstr>BIPAPRF</vt:lpstr>
      <vt:lpstr>BIPAPRNF</vt:lpstr>
      <vt:lpstr>BIPAPRNFF</vt:lpstr>
      <vt:lpstr>BITD</vt:lpstr>
      <vt:lpstr>BITDF</vt:lpstr>
      <vt:lpstr>BITDNF</vt:lpstr>
      <vt:lpstr>BITDNFF</vt:lpstr>
      <vt:lpstr>BITP</vt:lpstr>
      <vt:lpstr>BITPF</vt:lpstr>
      <vt:lpstr>BITPNF</vt:lpstr>
      <vt:lpstr>BITPNFF</vt:lpstr>
      <vt:lpstr>BITPR</vt:lpstr>
      <vt:lpstr>BITPRF</vt:lpstr>
      <vt:lpstr>BITPRNF</vt:lpstr>
      <vt:lpstr>BITPRNFF</vt:lpstr>
      <vt:lpstr>CaducidadDolares</vt:lpstr>
      <vt:lpstr>CaducidadPesos</vt:lpstr>
      <vt:lpstr>Condicion</vt:lpstr>
      <vt:lpstr>DF</vt:lpstr>
      <vt:lpstr>DFG</vt:lpstr>
      <vt:lpstr>DFGNF</vt:lpstr>
      <vt:lpstr>DFGTF</vt:lpstr>
      <vt:lpstr>DFGTFNF</vt:lpstr>
      <vt:lpstr>DFNF</vt:lpstr>
      <vt:lpstr>DM</vt:lpstr>
      <vt:lpstr>DMG</vt:lpstr>
      <vt:lpstr>DMGNF</vt:lpstr>
      <vt:lpstr>DMGTF</vt:lpstr>
      <vt:lpstr>DMGTFNF</vt:lpstr>
      <vt:lpstr>DMNF</vt:lpstr>
      <vt:lpstr>EdEq</vt:lpstr>
      <vt:lpstr>EdEqT20</vt:lpstr>
      <vt:lpstr>ExtraprimaMedica</vt:lpstr>
      <vt:lpstr>GastosAdmon</vt:lpstr>
      <vt:lpstr>Inflacion</vt:lpstr>
      <vt:lpstr>PF</vt:lpstr>
      <vt:lpstr>PFG</vt:lpstr>
      <vt:lpstr>PFGNF</vt:lpstr>
      <vt:lpstr>PFGTF</vt:lpstr>
      <vt:lpstr>PFGTFNF</vt:lpstr>
      <vt:lpstr>PFNF</vt:lpstr>
      <vt:lpstr>Plazo</vt:lpstr>
      <vt:lpstr>PM</vt:lpstr>
      <vt:lpstr>PMG</vt:lpstr>
      <vt:lpstr>PMGNF</vt:lpstr>
      <vt:lpstr>PMGTF</vt:lpstr>
      <vt:lpstr>PMGTFNF</vt:lpstr>
      <vt:lpstr>PMNF</vt:lpstr>
      <vt:lpstr>PRF</vt:lpstr>
      <vt:lpstr>PRFG</vt:lpstr>
      <vt:lpstr>PRFGNF</vt:lpstr>
      <vt:lpstr>PRFGTF</vt:lpstr>
      <vt:lpstr>PRFGTFNF</vt:lpstr>
      <vt:lpstr>PRFNF</vt:lpstr>
      <vt:lpstr>PRM</vt:lpstr>
      <vt:lpstr>PRMG</vt:lpstr>
      <vt:lpstr>PRMGNF</vt:lpstr>
      <vt:lpstr>PRMGTF</vt:lpstr>
      <vt:lpstr>PRMGTFNF</vt:lpstr>
      <vt:lpstr>PRMNF</vt:lpstr>
      <vt:lpstr>SA</vt:lpstr>
      <vt:lpstr>T10B1F</vt:lpstr>
      <vt:lpstr>T10B1FNF</vt:lpstr>
      <vt:lpstr>T10B1M</vt:lpstr>
      <vt:lpstr>T10B1MNF</vt:lpstr>
      <vt:lpstr>T10B2F</vt:lpstr>
      <vt:lpstr>T10B2FNF</vt:lpstr>
      <vt:lpstr>T10B2M</vt:lpstr>
      <vt:lpstr>T10B2MNF</vt:lpstr>
      <vt:lpstr>T10B3F</vt:lpstr>
      <vt:lpstr>T10B3FNF</vt:lpstr>
      <vt:lpstr>T10B3M</vt:lpstr>
      <vt:lpstr>T10B3MNF</vt:lpstr>
      <vt:lpstr>T1BF</vt:lpstr>
      <vt:lpstr>T1BFNF</vt:lpstr>
      <vt:lpstr>T1BM</vt:lpstr>
      <vt:lpstr>T1BMNF</vt:lpstr>
      <vt:lpstr>T20B1F</vt:lpstr>
      <vt:lpstr>T20B1FNF</vt:lpstr>
      <vt:lpstr>T20B1M</vt:lpstr>
      <vt:lpstr>T20B1MNF</vt:lpstr>
      <vt:lpstr>T20B2F</vt:lpstr>
      <vt:lpstr>T20B2FNF</vt:lpstr>
      <vt:lpstr>T20B2M</vt:lpstr>
      <vt:lpstr>T20B2MNF</vt:lpstr>
      <vt:lpstr>T20B3F</vt:lpstr>
      <vt:lpstr>T20B3FNF</vt:lpstr>
      <vt:lpstr>T20B3M</vt:lpstr>
      <vt:lpstr>T20B3MNF</vt:lpstr>
      <vt:lpstr>T25B1F</vt:lpstr>
      <vt:lpstr>T25B1FNF</vt:lpstr>
      <vt:lpstr>T25B1M</vt:lpstr>
      <vt:lpstr>T25B1MNF</vt:lpstr>
      <vt:lpstr>T25B2F</vt:lpstr>
      <vt:lpstr>T25B2FNF</vt:lpstr>
      <vt:lpstr>T25B2M</vt:lpstr>
      <vt:lpstr>T25B2MNF</vt:lpstr>
      <vt:lpstr>T25B3F</vt:lpstr>
      <vt:lpstr>T25B3FNF</vt:lpstr>
      <vt:lpstr>T25B3M</vt:lpstr>
      <vt:lpstr>T25B3MNF</vt:lpstr>
      <vt:lpstr>T5BF</vt:lpstr>
      <vt:lpstr>T5BFNF</vt:lpstr>
      <vt:lpstr>T5BM</vt:lpstr>
      <vt:lpstr>T5BMNF</vt:lpstr>
      <vt:lpstr>TablaConExtraprima</vt:lpstr>
      <vt:lpstr>TablaMort</vt:lpstr>
      <vt:lpstr>Tasa</vt:lpstr>
    </vt:vector>
  </TitlesOfParts>
  <Company>ALLIANZ MEXICO,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EUGENIA CERON GUTIERREZ</dc:creator>
  <cp:lastModifiedBy>Erika</cp:lastModifiedBy>
  <cp:lastPrinted>2013-08-14T17:52:07Z</cp:lastPrinted>
  <dcterms:created xsi:type="dcterms:W3CDTF">2013-05-24T13:21:58Z</dcterms:created>
  <dcterms:modified xsi:type="dcterms:W3CDTF">2020-05-13T01:42:26Z</dcterms:modified>
</cp:coreProperties>
</file>